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Public\02_Parte_produccion\"/>
    </mc:Choice>
  </mc:AlternateContent>
  <xr:revisionPtr revIDLastSave="0" documentId="13_ncr:1_{A8467A30-9EE3-4D4A-8D8F-260EBEA4F6A5}" xr6:coauthVersionLast="47" xr6:coauthVersionMax="47" xr10:uidLastSave="{00000000-0000-0000-0000-000000000000}"/>
  <workbookProtection lockStructure="1"/>
  <bookViews>
    <workbookView xWindow="-120" yWindow="-120" windowWidth="29040" windowHeight="15720" xr2:uid="{00000000-000D-0000-FFFF-FFFF00000000}"/>
  </bookViews>
  <sheets>
    <sheet name="Inicio" sheetId="7" r:id="rId1"/>
    <sheet name="PI_data" sheetId="1" r:id="rId2"/>
    <sheet name="PI_data_original" sheetId="8" r:id="rId3"/>
    <sheet name="DNI" sheetId="3" state="hidden" r:id="rId4"/>
    <sheet name="DPR" sheetId="6" r:id="rId5"/>
    <sheet name="Sim1_Sc1" sheetId="2" state="veryHidden" r:id="rId6"/>
    <sheet name="Sim1_Sc2" sheetId="11" state="veryHidden" r:id="rId7"/>
    <sheet name="Input MT" sheetId="13" state="veryHidden" r:id="rId8"/>
    <sheet name="OutputMT" sheetId="12" state="veryHidden" r:id="rId9"/>
    <sheet name="Hoja1" sheetId="14" state="veryHidden" r:id="rId10"/>
    <sheet name="Hoja2" sheetId="15" state="veryHidden" r:id="rId11"/>
  </sheets>
  <functionGroups builtInGroupCount="19"/>
  <definedNames>
    <definedName name="AmbTempMT" localSheetId="7">'Input MT'!$C$5</definedName>
    <definedName name="AmbTempMTit0" localSheetId="5">Sim1_Sc1!$C$8</definedName>
    <definedName name="AmbTempMTit0" localSheetId="6">Sim1_Sc2!$C$8</definedName>
    <definedName name="Bombas_Agua_Alimentacion_Disponibles_Sc1">Inicio!$D$28</definedName>
    <definedName name="Bombas_Agua_Alimentacion_Disponibles_Sc2">Inicio!$P$28</definedName>
    <definedName name="Bombas_Condensacion_Disponibles_Sc1">Inicio!$D$29</definedName>
    <definedName name="Bombas_Condensacion_Disponibles_Sc2">Inicio!$P$29</definedName>
    <definedName name="Bombas_HTF_Principal_Disponibles_Sc1">Inicio!$D$26</definedName>
    <definedName name="Bombas_HTF_Principal_Disponibles_Sc2">Inicio!$P$26</definedName>
    <definedName name="Bombas_HTF_Secundaria_Disponibles_Sc1">Inicio!$D$27</definedName>
    <definedName name="Bombas_HTF_Secundaria_Disponibles_Sc2">Inicio!$P$27</definedName>
    <definedName name="Calderas_Disponibles_Sc1">Inicio!$D$30</definedName>
    <definedName name="Calderas_Disponibles_Sc2">Inicio!$P$30</definedName>
    <definedName name="CCP_Servicio_Avg_Sc1">PI_data!$BR$8</definedName>
    <definedName name="CCP_Servicio_Avg_Sc2">PI_data!$BS$8</definedName>
    <definedName name="CCP_Servicio_Max_Sc1">PI_data!$BR$7</definedName>
    <definedName name="CCP_Servicio_Max_Sc2">PI_data!$BS$7</definedName>
    <definedName name="ClearSky">DNI!$L$4</definedName>
    <definedName name="Condiciones_Meteo_Plataforma_ElCarpio">Inicio!$B$14</definedName>
    <definedName name="Consumo_Gas_PCI_Sc1">PI_data!$CF$8</definedName>
    <definedName name="Consumo_Gas_PCI_Sc2">PI_data!$CQ$8</definedName>
    <definedName name="Consumo_Gas_PCS_Sc1">PI_data!$CG$8</definedName>
    <definedName name="Consumo_Gas_PCS_Sc2">PI_data!$CR$8</definedName>
    <definedName name="Consumo_Online_Sc1">PI_data!$P$5</definedName>
    <definedName name="Consumo_Online_Sc2">PI_data!$Q$5</definedName>
    <definedName name="cuerpo_email">DPR!$A$1:$E$289</definedName>
    <definedName name="DateMT" localSheetId="7">'Input MT'!$A$5</definedName>
    <definedName name="DateMTit0" localSheetId="5">Sim1_Sc1!$A$8</definedName>
    <definedName name="DateMTit0" localSheetId="6">Sim1_Sc2!$A$8</definedName>
    <definedName name="Descripcion_Dia_DPR">DPR!$B$6</definedName>
    <definedName name="destinatarios_email">Inicio!$F$6</definedName>
    <definedName name="Dni_Sc1">DNI!$I$2</definedName>
    <definedName name="Dni_Sc2">DNI!$J$2</definedName>
    <definedName name="DniMT" localSheetId="7">'Input MT'!$B$5</definedName>
    <definedName name="DniMTit0" localSheetId="5">Sim1_Sc1!$B$8</definedName>
    <definedName name="DniMTit0" localSheetId="6">Sim1_Sc2!$B$8</definedName>
    <definedName name="ErrorsMTit0" localSheetId="5">Sim1_Sc1!$A$4</definedName>
    <definedName name="ErrorsMTit0" localSheetId="6">Sim1_Sc2!$A$4</definedName>
    <definedName name="FIRST_ROW_OUTPUT_MT" localSheetId="8">OutputMT!$A$8:$AT$8</definedName>
    <definedName name="Generacion_Bruta_Sc1">PI_data!$P$4</definedName>
    <definedName name="Generacion_Bruta_Sc2">PI_data!$Q$4</definedName>
    <definedName name="Generacion_Neta_MT_Sc1">Sim1_Sc1!$G$4</definedName>
    <definedName name="Generacion_Neta_MT_Sc2">Sim1_Sc2!$G$4</definedName>
    <definedName name="Generacion_Neta_Sc1">PI_data!$P$3</definedName>
    <definedName name="Generacion_Neta_Sc2">PI_data!$Q$3</definedName>
    <definedName name="GnlMT" localSheetId="7">'Input MT'!$F$5</definedName>
    <definedName name="GnlMTit0" localSheetId="5">Sim1_Sc1!$F$8</definedName>
    <definedName name="GnlMTit0" localSheetId="6">Sim1_Sc2!$F$8</definedName>
    <definedName name="Hora_Acople1_Sc1">PI_data!$BM$3</definedName>
    <definedName name="Hora_Acople1_Sc2">PI_data!$BO$3</definedName>
    <definedName name="Hora_Acople2_Sc1">PI_data!$BM$4</definedName>
    <definedName name="Hora_Acople2_Sc2">PI_data!$BO$4</definedName>
    <definedName name="Hora_Acople3_Sc1">PI_data!$BM$5</definedName>
    <definedName name="Hora_Acople3_Sc2">PI_data!$BO$5</definedName>
    <definedName name="Hora_Acople4_Sc1">PI_data!$BM$6</definedName>
    <definedName name="Hora_Acople4_Sc2">PI_data!$BO$6</definedName>
    <definedName name="Hora_Acople5_Sc1">PI_data!$BM$7</definedName>
    <definedName name="Hora_Acople5_Sc2">PI_data!$BO$7</definedName>
    <definedName name="Hora_Acople6_Sc1">PI_data!$BM$8</definedName>
    <definedName name="Hora_Acople6_Sc2">PI_data!$BO$8</definedName>
    <definedName name="Hora_AcopleDesacople1_Sc1_DPR">DPR!$B$11</definedName>
    <definedName name="Hora_AcopleDesacople1_Sc2_DPR">DPR!$B$152</definedName>
    <definedName name="Hora_AcopleDesacople2_Sc1_DPR">DPR!$B$12</definedName>
    <definedName name="Hora_AcopleDesacople2_Sc2_DPR">DPR!$B$153</definedName>
    <definedName name="Hora_AcopleDesacople3_Sc1_DPR">DPR!$B$13</definedName>
    <definedName name="Hora_AcopleDesacople3_Sc2_DPR">DPR!$B$154</definedName>
    <definedName name="Hora_AcopleDesacople4_Sc1_DPR">DPR!$B$14</definedName>
    <definedName name="Hora_AcopleDesacople4_Sc2_DPR">DPR!$B$155</definedName>
    <definedName name="Hora_AcopleDesacople5_Sc1_DPR">DPR!$B$15</definedName>
    <definedName name="Hora_AcopleDesacople5_Sc2_DPR">DPR!$B$156</definedName>
    <definedName name="Hora_AcopleDesacople6_Sc1_DPR">DPR!$B$16</definedName>
    <definedName name="Hora_AcopleDesacople6_Sc2_DPR">DPR!$B$157</definedName>
    <definedName name="Hora_Desacople1_Sc1">PI_data!$BN$3</definedName>
    <definedName name="Hora_Desacople1_Sc2">PI_data!$BP$3</definedName>
    <definedName name="Hora_Desacople2_Sc1">PI_data!$BN$4</definedName>
    <definedName name="Hora_Desacople2_Sc2">PI_data!$BP$4</definedName>
    <definedName name="Hora_Desacople3_Sc1">PI_data!$BN$5</definedName>
    <definedName name="Hora_Desacople3_Sc2">PI_data!$BP$5</definedName>
    <definedName name="Hora_Desacople4_Sc1">PI_data!$BN$6</definedName>
    <definedName name="Hora_Desacople4_Sc2">PI_data!$BP$6</definedName>
    <definedName name="Hora_Desacople5_Sc1">PI_data!$BN$7</definedName>
    <definedName name="Hora_Desacople5_Sc2">PI_data!$BP$7</definedName>
    <definedName name="Hora_Desacople6_Sc1">PI_data!$BN$8</definedName>
    <definedName name="Hora_Desacople6_Sc2">PI_data!$BP$8</definedName>
    <definedName name="Hora_Descarga_PI">PI_data!$A$9</definedName>
    <definedName name="HpTvShellTmp_Sc1">PI_data!$J$5</definedName>
    <definedName name="HpTvShellTmp_Sc2">PI_data!$K$5</definedName>
    <definedName name="Input_Date">Inicio!$C$6</definedName>
    <definedName name="Limite_Dni_No_Ope">DNI!$K$5</definedName>
    <definedName name="LpTvShellTmp_Sc1">PI_data!$J$6</definedName>
    <definedName name="LpTvShellTmp_Sc2">PI_data!$K$6</definedName>
    <definedName name="Max_Dni">DNI!$L$2</definedName>
    <definedName name="Num_Ccp_Sc1">PI_data!$J$2</definedName>
    <definedName name="Num_Ccp_Sc2">PI_data!$K$2</definedName>
    <definedName name="PCI_Sc1">Inicio!$F$22</definedName>
    <definedName name="PCI_Sc2">Inicio!$R$22</definedName>
    <definedName name="PCS_Sc1">Inicio!$F$23</definedName>
    <definedName name="PCS_Sc2">Inicio!$R$23</definedName>
    <definedName name="Perdida_Linea_Sc1">PI_data!$P$2</definedName>
    <definedName name="Perdida_Linea_Sc2">PI_data!$Q$2</definedName>
    <definedName name="PGrossMT">OutputMT!$AF$9</definedName>
    <definedName name="PNetMT">OutputMT!$AQ$9</definedName>
    <definedName name="Print_Area" localSheetId="4">DPR!$A$1:$E$289</definedName>
    <definedName name="Prod_Enclavamiento1_Sc1">Inicio!$C$36</definedName>
    <definedName name="Prod_Enclavamiento1_Sc1_DPR">DPR!$B$50</definedName>
    <definedName name="Prod_Enclavamiento1_Sc2">Inicio!$O$36</definedName>
    <definedName name="Prod_Enclavamiento1_Sc2_DPR">DPR!$B$191</definedName>
    <definedName name="Prod_Enclavamiento10_Sc1">Inicio!$C$81</definedName>
    <definedName name="Prod_Enclavamiento10_Sc1_DPR">DPR!$B$95</definedName>
    <definedName name="Prod_Enclavamiento10_Sc2">Inicio!$O$81</definedName>
    <definedName name="Prod_Enclavamiento10_Sc2_DPR">DPR!$B$236</definedName>
    <definedName name="Prod_Enclavamiento2_Sc1">Inicio!$C$41</definedName>
    <definedName name="Prod_Enclavamiento2_Sc1_DPR">DPR!$B$55</definedName>
    <definedName name="Prod_Enclavamiento2_Sc2">Inicio!$O$41</definedName>
    <definedName name="Prod_Enclavamiento2_Sc2_DPR">DPR!$B$196</definedName>
    <definedName name="Prod_Enclavamiento3_Sc1">Inicio!$C$51</definedName>
    <definedName name="Prod_Enclavamiento3_Sc1_DPR">DPR!$B$60</definedName>
    <definedName name="Prod_Enclavamiento3_Sc2">Inicio!$O$46</definedName>
    <definedName name="Prod_Enclavamiento3_Sc2_DPR">DPR!$B$201</definedName>
    <definedName name="Prod_Enclavamiento4_Sc1">Inicio!#REF!</definedName>
    <definedName name="Prod_Enclavamiento4_Sc1_DPR">DPR!$B$65</definedName>
    <definedName name="Prod_Enclavamiento4_Sc2">Inicio!$O$51</definedName>
    <definedName name="Prod_Enclavamiento4_Sc2_DPR">DPR!$B$206</definedName>
    <definedName name="Prod_Enclavamiento5_Sc1">Inicio!$C$56</definedName>
    <definedName name="Prod_Enclavamiento5_Sc1_DPR">DPR!$B$70</definedName>
    <definedName name="Prod_Enclavamiento5_Sc2">Inicio!$O$56</definedName>
    <definedName name="Prod_Enclavamiento5_Sc2_DPR">DPR!$B$211</definedName>
    <definedName name="Prod_Enclavamiento6_Sc1">Inicio!$C$61</definedName>
    <definedName name="Prod_Enclavamiento6_Sc1_DPR">DPR!$B$75</definedName>
    <definedName name="Prod_Enclavamiento6_Sc2">Inicio!$O$61</definedName>
    <definedName name="Prod_Enclavamiento6_Sc2_DPR">DPR!$B$216</definedName>
    <definedName name="Prod_Enclavamiento7_Sc1">Inicio!$C$66</definedName>
    <definedName name="Prod_Enclavamiento7_Sc1_DPR">DPR!$B$80</definedName>
    <definedName name="Prod_Enclavamiento7_Sc2">Inicio!$O$66</definedName>
    <definedName name="Prod_Enclavamiento7_Sc2_DPR">DPR!$B$221</definedName>
    <definedName name="Prod_Enclavamiento8_Sc1">Inicio!$C$71</definedName>
    <definedName name="Prod_Enclavamiento8_Sc1_DPR">DPR!$B$85</definedName>
    <definedName name="Prod_Enclavamiento8_Sc2">Inicio!$O$71</definedName>
    <definedName name="Prod_Enclavamiento8_Sc2_DPR">DPR!$B$226</definedName>
    <definedName name="Prod_Enclavamiento9_Sc1">Inicio!$C$76</definedName>
    <definedName name="Prod_Enclavamiento9_Sc1_DPR">DPR!$B$90</definedName>
    <definedName name="Prod_Enclavamiento9_Sc2">Inicio!$O$76</definedName>
    <definedName name="Prod_Enclavamiento9_Sc2_DPR">DPR!$B$231</definedName>
    <definedName name="Prod_EquipoAfectado1_Sc1">Inicio!$C$35</definedName>
    <definedName name="Prod_EquipoAfectado1_Sc1_DPR">DPR!$B$49</definedName>
    <definedName name="Prod_EquipoAfectado1_Sc2">Inicio!$O$35</definedName>
    <definedName name="Prod_EquipoAfectado1_Sc2_DPR">DPR!$B$190</definedName>
    <definedName name="Prod_EquipoAfectado10_Sc1">Inicio!$C$80</definedName>
    <definedName name="Prod_EquipoAfectado10_Sc1_DPR">DPR!$B$94</definedName>
    <definedName name="Prod_EquipoAfectado10_Sc2">Inicio!$O$80</definedName>
    <definedName name="Prod_EquipoAfectado10_Sc2_DPR">DPR!$B$235</definedName>
    <definedName name="Prod_EquipoAfectado2_Sc1">Inicio!$C$40</definedName>
    <definedName name="Prod_EquipoAfectado2_Sc1_DPR">DPR!$B$54</definedName>
    <definedName name="Prod_EquipoAfectado2_Sc2">Inicio!$O$40</definedName>
    <definedName name="Prod_EquipoAfectado2_Sc2_DPR">DPR!$B$195</definedName>
    <definedName name="Prod_EquipoAfectado3_Sc1">Inicio!$C$45</definedName>
    <definedName name="Prod_EquipoAfectado3_Sc1_DPR">DPR!$B$59</definedName>
    <definedName name="Prod_EquipoAfectado3_Sc2">Inicio!$O$45</definedName>
    <definedName name="Prod_EquipoAfectado3_Sc2_DPR">DPR!$B$200</definedName>
    <definedName name="Prod_EquipoAfectado4_Sc1">Inicio!$C$50</definedName>
    <definedName name="Prod_EquipoAfectado4_Sc1_DPR">DPR!$B$64</definedName>
    <definedName name="Prod_EquipoAfectado4_Sc2">Inicio!$O$50</definedName>
    <definedName name="Prod_EquipoAfectado4_Sc2_DPR">DPR!$B$205</definedName>
    <definedName name="Prod_EquipoAfectado5_Sc1">Inicio!$C$55</definedName>
    <definedName name="Prod_EquipoAfectado5_Sc1_DPR">DPR!$B$69</definedName>
    <definedName name="Prod_EquipoAfectado5_Sc2">Inicio!$O$55</definedName>
    <definedName name="Prod_EquipoAfectado5_Sc2_DPR">DPR!$B$210</definedName>
    <definedName name="Prod_EquipoAfectado6_Sc1">Inicio!$C$60</definedName>
    <definedName name="Prod_EquipoAfectado6_Sc1_DPR">DPR!$B$74</definedName>
    <definedName name="Prod_EquipoAfectado6_Sc2">Inicio!$O$60</definedName>
    <definedName name="Prod_EquipoAfectado6_Sc2_DPR">DPR!$B$215</definedName>
    <definedName name="Prod_EquipoAfectado7_Sc1">Inicio!$C$65</definedName>
    <definedName name="Prod_EquipoAfectado7_Sc1_DPR">DPR!$B$79</definedName>
    <definedName name="Prod_EquipoAfectado7_Sc2">Inicio!$O$65</definedName>
    <definedName name="Prod_EquipoAfectado7_Sc2_DPR">DPR!$B$220</definedName>
    <definedName name="Prod_EquipoAfectado8_Sc1">Inicio!$C$70</definedName>
    <definedName name="Prod_EquipoAfectado8_Sc1_DPR">DPR!$B$84</definedName>
    <definedName name="Prod_EquipoAfectado8_Sc2">Inicio!$O$70</definedName>
    <definedName name="Prod_EquipoAfectado8_Sc2_DPR">DPR!$B$225</definedName>
    <definedName name="Prod_EquipoAfectado9_Sc1">Inicio!$C$75</definedName>
    <definedName name="Prod_EquipoAfectado9_Sc1_DPR">DPR!$B$89</definedName>
    <definedName name="Prod_EquipoAfectado9_Sc2">Inicio!$O$75</definedName>
    <definedName name="Prod_EquipoAfectado9_Sc2_DPR">DPR!$B$230</definedName>
    <definedName name="Prod_Incidencia1_Sc1_DPR">DPR!$B$47</definedName>
    <definedName name="Prod_Incidencia1_Sc2_DPR">DPR!$B$188</definedName>
    <definedName name="Prod_Incidencia10_Sc1_DPR">DPR!$B$92</definedName>
    <definedName name="Prod_Incidencia10_Sc2_DPR">DPR!$B$233</definedName>
    <definedName name="Prod_Incidencia2_Sc1_DPR">DPR!$B$52</definedName>
    <definedName name="Prod_Incidencia2_Sc2_DPR">DPR!$B$193</definedName>
    <definedName name="Prod_Incidencia3_Sc1_DPR">DPR!$B$57</definedName>
    <definedName name="Prod_Incidencia3_Sc2_DPR">DPR!$B$198</definedName>
    <definedName name="Prod_Incidencia4_Sc1_DPR">DPR!$B$62</definedName>
    <definedName name="Prod_Incidencia4_Sc2_DPR">DPR!$B$203</definedName>
    <definedName name="Prod_Incidencia5_Sc1_DPR">DPR!$B$67</definedName>
    <definedName name="Prod_Incidencia5_Sc2_DPR">DPR!$B$208</definedName>
    <definedName name="Prod_Incidencia6_Sc1_DPR">DPR!$B$72</definedName>
    <definedName name="Prod_Incidencia6_Sc2_DPR">DPR!$B$213</definedName>
    <definedName name="Prod_Incidencia7_Sc1_DPR">DPR!$B$77</definedName>
    <definedName name="Prod_Incidencia7_Sc2_DPR">DPR!$B$218</definedName>
    <definedName name="Prod_Incidencia8_Sc1_DPR">DPR!$B$82</definedName>
    <definedName name="Prod_Incidencia8_Sc2_DPR">DPR!$B$223</definedName>
    <definedName name="Prod_Incidencia9_Sc1_DPR">DPR!$B$87</definedName>
    <definedName name="Prod_Incidencia9_Sc2_DPR">DPR!$B$228</definedName>
    <definedName name="Prod_TipoIncidencia1_Sc1">Inicio!$C$34</definedName>
    <definedName name="Prod_TipoIncidencia1_Sc1_DPR">DPR!$B$48</definedName>
    <definedName name="Prod_TipoIncidencia1_Sc2">Inicio!$O$34</definedName>
    <definedName name="Prod_TipoIncidencia1_Sc2_DPR">DPR!$B$189</definedName>
    <definedName name="Prod_TipoIncidencia10_Sc1">Inicio!$C$79</definedName>
    <definedName name="Prod_TipoIncidencia10_Sc1_DPR">DPR!$B$93</definedName>
    <definedName name="Prod_TipoIncidencia10_Sc2">Inicio!$O$79</definedName>
    <definedName name="Prod_TipoIncidencia10_Sc2_DPR">DPR!$B$234</definedName>
    <definedName name="Prod_TipoIncidencia2_Sc1">Inicio!$C$39</definedName>
    <definedName name="Prod_TipoIncidencia2_Sc1_DPR">DPR!$B$53</definedName>
    <definedName name="Prod_TipoIncidencia2_Sc2">Inicio!$O$39</definedName>
    <definedName name="Prod_TipoIncidencia2_Sc2_DPR">DPR!$B$194</definedName>
    <definedName name="Prod_TipoIncidencia3_Sc1">Inicio!$C$44</definedName>
    <definedName name="Prod_TipoIncidencia3_Sc1_DPR">DPR!$B$58</definedName>
    <definedName name="Prod_TipoIncidencia3_Sc2">Inicio!$O$44</definedName>
    <definedName name="Prod_TipoIncidencia3_Sc2_DPR">DPR!$B$199</definedName>
    <definedName name="Prod_TipoIncidencia4_Sc1">Inicio!$C$49</definedName>
    <definedName name="Prod_TipoIncidencia4_Sc1_DPR">DPR!$B$63</definedName>
    <definedName name="Prod_TipoIncidencia4_Sc2">Inicio!$O$49</definedName>
    <definedName name="Prod_TipoIncidencia4_Sc2_DPR">DPR!$B$204</definedName>
    <definedName name="Prod_TipoIncidencia5_Sc1">Inicio!$C$54</definedName>
    <definedName name="Prod_TipoIncidencia5_Sc1_DPR">DPR!$B$68</definedName>
    <definedName name="Prod_TipoIncidencia5_Sc2">Inicio!$O$54</definedName>
    <definedName name="Prod_TipoIncidencia5_Sc2_DPR">DPR!$B$209</definedName>
    <definedName name="Prod_TipoIncidencia6_Sc1">Inicio!$C$59</definedName>
    <definedName name="Prod_TipoIncidencia6_Sc1_DPR">DPR!$B$73</definedName>
    <definedName name="Prod_TipoIncidencia6_Sc2">Inicio!$O$59</definedName>
    <definedName name="Prod_TipoIncidencia6_Sc2_DPR">DPR!$B$214</definedName>
    <definedName name="Prod_TipoIncidencia7_Sc1">Inicio!$C$64</definedName>
    <definedName name="Prod_TipoIncidencia7_Sc1_DPR">DPR!$B$78</definedName>
    <definedName name="Prod_TipoIncidencia7_Sc2">Inicio!$O$64</definedName>
    <definedName name="Prod_TipoIncidencia7_Sc2_DPR">DPR!$B$219</definedName>
    <definedName name="Prod_TipoIncidencia8_Sc1">Inicio!$C$69</definedName>
    <definedName name="Prod_TipoIncidencia8_Sc1_DPR">DPR!$B$83</definedName>
    <definedName name="Prod_TipoIncidencia8_Sc2">Inicio!$O$69</definedName>
    <definedName name="Prod_TipoIncidencia8_Sc2_DPR">DPR!$B$224</definedName>
    <definedName name="Prod_TipoIncidencia9_Sc1">Inicio!$C$74</definedName>
    <definedName name="Prod_TipoIncidencia9_Sc1_DPR">DPR!$B$88</definedName>
    <definedName name="Prod_TipoIncidencia9_Sc2">Inicio!$O$74</definedName>
    <definedName name="Prod_TipoIncidencia9_Sc2_DPR">DPR!$B$229</definedName>
    <definedName name="Produccion_Desde_Gas_PCI_Sc1">PI_data!$CH$8</definedName>
    <definedName name="Produccion_Desde_Gas_PCI_Sc2">PI_data!$CS$8</definedName>
    <definedName name="Produccion_Desde_Gas_PCS_Sc1">PI_data!$CI$8</definedName>
    <definedName name="Produccion_Desde_Gas_PCS_Sc2">PI_data!$CT$8</definedName>
    <definedName name="Rango_Generacion_Bruta_Sc1">Inicio!$J$19:$J$77</definedName>
    <definedName name="Rango_Generacion_Bruta_Sc2">Inicio!$V$19:$V$77</definedName>
    <definedName name="Rango_Generacion_Neta_Sc1">Inicio!$K$19:$K$77</definedName>
    <definedName name="Rango_Generacion_Neta_Sc2">Inicio!$W$19:$W$77</definedName>
    <definedName name="RelHumMT" localSheetId="7">'Input MT'!$D$5</definedName>
    <definedName name="RelHumMTit0" localSheetId="5">Sim1_Sc1!$D$8</definedName>
    <definedName name="RelHumMTit0" localSheetId="6">Sim1_Sc2!$D$8</definedName>
    <definedName name="Rto_T_E_Sc1">Inicio!$C$23</definedName>
    <definedName name="Rto_T_E_Sc2">Inicio!$O$23</definedName>
    <definedName name="Segu_Enclavamiento1_Sc1">Inicio!$C$87</definedName>
    <definedName name="Segu_Enclavamiento1_Sc1_DPR">DPR!$B$102</definedName>
    <definedName name="Segu_Enclavamiento1_Sc2">Inicio!$O$87</definedName>
    <definedName name="Segu_Enclavamiento1_Sc2_DPR">DPR!$B$243</definedName>
    <definedName name="Segu_Enclavamiento10_Sc1">Inicio!$C$132</definedName>
    <definedName name="Segu_Enclavamiento10_Sc1_DPR">DPR!$B$147</definedName>
    <definedName name="Segu_Enclavamiento10_Sc2">Inicio!$O$132</definedName>
    <definedName name="Segu_Enclavamiento10_Sc2_DPR">DPR!$B$288</definedName>
    <definedName name="Segu_Enclavamiento2_Sc1">Inicio!$C$92</definedName>
    <definedName name="Segu_Enclavamiento2_Sc1_DPR">DPR!$B$107</definedName>
    <definedName name="Segu_Enclavamiento2_Sc2">Inicio!$O$92</definedName>
    <definedName name="Segu_Enclavamiento2_Sc2_DPR">DPR!$B$248</definedName>
    <definedName name="Segu_Enclavamiento3_Sc1">Inicio!$C$97</definedName>
    <definedName name="Segu_Enclavamiento3_Sc1_DPR">DPR!$B$112</definedName>
    <definedName name="Segu_Enclavamiento3_Sc2">Inicio!$O$97</definedName>
    <definedName name="Segu_Enclavamiento3_Sc2_DPR">DPR!$B$253</definedName>
    <definedName name="Segu_Enclavamiento4_Sc1">Inicio!$C$102</definedName>
    <definedName name="Segu_Enclavamiento4_Sc1_DPR">DPR!$B$117</definedName>
    <definedName name="Segu_Enclavamiento4_Sc2">Inicio!$O$102</definedName>
    <definedName name="Segu_Enclavamiento4_Sc2_DPR">DPR!$B$258</definedName>
    <definedName name="Segu_Enclavamiento5_Sc1">Inicio!$C$107</definedName>
    <definedName name="Segu_Enclavamiento5_Sc1_DPR">DPR!$B$122</definedName>
    <definedName name="Segu_Enclavamiento5_Sc2">Inicio!$O$107</definedName>
    <definedName name="Segu_Enclavamiento5_Sc2_DPR">DPR!$B$263</definedName>
    <definedName name="Segu_Enclavamiento6_Sc1">Inicio!$C$112</definedName>
    <definedName name="Segu_Enclavamiento6_Sc1_DPR">DPR!$B$127</definedName>
    <definedName name="Segu_Enclavamiento6_Sc2">Inicio!$O$112</definedName>
    <definedName name="Segu_Enclavamiento6_Sc2_DPR">DPR!$B$268</definedName>
    <definedName name="Segu_Enclavamiento7_Sc1">Inicio!$C$117</definedName>
    <definedName name="Segu_Enclavamiento7_Sc1_DPR">DPR!$B$132</definedName>
    <definedName name="Segu_Enclavamiento7_Sc2">Inicio!$O$117</definedName>
    <definedName name="Segu_Enclavamiento7_Sc2_DPR">DPR!$B$273</definedName>
    <definedName name="Segu_Enclavamiento8_Sc1">Inicio!$C$122</definedName>
    <definedName name="Segu_Enclavamiento8_Sc1_DPR">DPR!$B$137</definedName>
    <definedName name="Segu_Enclavamiento8_Sc2">Inicio!$O$122</definedName>
    <definedName name="Segu_Enclavamiento8_Sc2_DPR">DPR!$B$278</definedName>
    <definedName name="Segu_Enclavamiento9_Sc1">Inicio!$C$127</definedName>
    <definedName name="Segu_Enclavamiento9_Sc1_DPR">DPR!$B$142</definedName>
    <definedName name="Segu_Enclavamiento9_Sc2">Inicio!$O$127</definedName>
    <definedName name="Segu_Enclavamiento9_Sc2_DPR">DPR!$B$283</definedName>
    <definedName name="Segu_EquipoAfectado1_Sc1">Inicio!$C$86</definedName>
    <definedName name="Segu_EquipoAfectado1_Sc1_DPR">DPR!$B$101</definedName>
    <definedName name="Segu_EquipoAfectado1_Sc2">Inicio!$O$86</definedName>
    <definedName name="Segu_EquipoAfectado1_Sc2_DPR">DPR!$B$242</definedName>
    <definedName name="Segu_EquipoAfectado10_Sc1">Inicio!$C$131</definedName>
    <definedName name="Segu_EquipoAfectado10_Sc1_DPR">DPR!$B$146</definedName>
    <definedName name="Segu_EquipoAfectado10_Sc2">Inicio!$O$131</definedName>
    <definedName name="Segu_EquipoAfectado10_Sc2_DPR">DPR!$B$287</definedName>
    <definedName name="Segu_EquipoAfectado2_Sc1">Inicio!$C$91</definedName>
    <definedName name="Segu_EquipoAfectado2_Sc1_DPR">DPR!$B$106</definedName>
    <definedName name="Segu_EquipoAfectado2_Sc2">Inicio!$O$91</definedName>
    <definedName name="Segu_EquipoAfectado2_Sc2_DPR">DPR!$B$247</definedName>
    <definedName name="Segu_EquipoAfectado3_Sc1">Inicio!$C$96</definedName>
    <definedName name="Segu_EquipoAfectado3_Sc1_DPR">DPR!$B$111</definedName>
    <definedName name="Segu_EquipoAfectado3_Sc2">Inicio!$O$96</definedName>
    <definedName name="Segu_EquipoAfectado3_Sc2_DPR">DPR!$B$252</definedName>
    <definedName name="Segu_EquipoAfectado4_Sc1">Inicio!$C$101</definedName>
    <definedName name="Segu_EquipoAfectado4_Sc1_DPR">DPR!$B$116</definedName>
    <definedName name="Segu_EquipoAfectado4_Sc2">Inicio!$O$101</definedName>
    <definedName name="Segu_EquipoAfectado4_Sc2_DPR">DPR!$B$257</definedName>
    <definedName name="Segu_EquipoAfectado5_Sc1">Inicio!$C$106</definedName>
    <definedName name="Segu_EquipoAfectado5_Sc1_DPR">DPR!$B$121</definedName>
    <definedName name="Segu_EquipoAfectado5_Sc2">Inicio!$O$106</definedName>
    <definedName name="Segu_EquipoAfectado5_Sc2_DPR">DPR!$B$262</definedName>
    <definedName name="Segu_EquipoAfectado6_Sc1">Inicio!$C$111</definedName>
    <definedName name="Segu_EquipoAfectado6_Sc1_DPR">DPR!$B$126</definedName>
    <definedName name="Segu_EquipoAfectado6_Sc2">Inicio!$O$111</definedName>
    <definedName name="Segu_EquipoAfectado6_Sc2_DPR">DPR!$B$267</definedName>
    <definedName name="Segu_EquipoAfectado7_Sc1">Inicio!$C$116</definedName>
    <definedName name="Segu_EquipoAfectado7_Sc1_DPR">DPR!$B$131</definedName>
    <definedName name="Segu_EquipoAfectado7_Sc2">Inicio!$O$116</definedName>
    <definedName name="Segu_EquipoAfectado7_Sc2_DPR">DPR!$B$272</definedName>
    <definedName name="Segu_EquipoAfectado8_Sc1">Inicio!$C$121</definedName>
    <definedName name="Segu_EquipoAfectado8_Sc1_DPR">DPR!$B$136</definedName>
    <definedName name="Segu_EquipoAfectado8_Sc2">Inicio!$O$121</definedName>
    <definedName name="Segu_EquipoAfectado8_Sc2_DPR">DPR!$B$277</definedName>
    <definedName name="Segu_EquipoAfectado9_Sc1">Inicio!$C$126</definedName>
    <definedName name="Segu_EquipoAfectado9_Sc1_DPR">DPR!$B$141</definedName>
    <definedName name="Segu_EquipoAfectado9_Sc2">Inicio!$O$126</definedName>
    <definedName name="Segu_EquipoAfectado9_Sc2_DPR">DPR!$B$282</definedName>
    <definedName name="Segu_Incidencia1_Sc1_DPR">DPR!$B$99</definedName>
    <definedName name="Segu_Incidencia1_Sc2_DPR">DPR!$B$240</definedName>
    <definedName name="Segu_Incidencia10_Sc1_DPR">DPR!$B$144</definedName>
    <definedName name="Segu_Incidencia10_Sc2_DPR">DPR!$B$285</definedName>
    <definedName name="Segu_Incidencia2_Sc1_DPR">DPR!$B$104</definedName>
    <definedName name="Segu_Incidencia2_Sc2_DPR">DPR!$B$245</definedName>
    <definedName name="Segu_Incidencia3_Sc1_DPR">DPR!$B$109</definedName>
    <definedName name="Segu_Incidencia3_Sc2_DPR">DPR!$B$250</definedName>
    <definedName name="Segu_Incidencia4_Sc1_DPR">DPR!$B$114</definedName>
    <definedName name="Segu_Incidencia4_Sc2_DPR">DPR!$B$255</definedName>
    <definedName name="Segu_Incidencia5_Sc1_DPR">DPR!$B$119</definedName>
    <definedName name="Segu_Incidencia5_Sc2_DPR">DPR!$B$260</definedName>
    <definedName name="Segu_Incidencia6_Sc1_DPR">DPR!$B$124</definedName>
    <definedName name="Segu_Incidencia6_Sc2_DPR">DPR!$B$265</definedName>
    <definedName name="Segu_Incidencia7_Sc1_DPR">DPR!$B$129</definedName>
    <definedName name="Segu_Incidencia7_Sc2_DPR">DPR!$B$270</definedName>
    <definedName name="Segu_Incidencia8_Sc1_DPR">DPR!$B$134</definedName>
    <definedName name="Segu_Incidencia8_Sc2_DPR">DPR!$B$275</definedName>
    <definedName name="Segu_Incidencia9_Sc1_DPR">DPR!$B$139</definedName>
    <definedName name="Segu_Incidencia9_Sc2_DPR">DPR!$B$280</definedName>
    <definedName name="Segu_TipoIncidencia1_Sc1">Inicio!$C$85</definedName>
    <definedName name="Segu_TipoIncidencia1_Sc1_DPR">DPR!$B$100</definedName>
    <definedName name="Segu_TipoIncidencia1_Sc2">Inicio!$O$85</definedName>
    <definedName name="Segu_TipoIncidencia1_Sc2_DPR">DPR!$B$241</definedName>
    <definedName name="Segu_TipoIncidencia10_Sc1">Inicio!$C$130</definedName>
    <definedName name="Segu_TipoIncidencia10_Sc1_DPR">DPR!$B$145</definedName>
    <definedName name="Segu_TipoIncidencia10_Sc2">Inicio!$O$130</definedName>
    <definedName name="Segu_TipoIncidencia10_Sc2_DPR">DPR!$B$286</definedName>
    <definedName name="Segu_TipoIncidencia2_Sc1">Inicio!$C$90</definedName>
    <definedName name="Segu_TipoIncidencia2_Sc1_DPR">DPR!$B$105</definedName>
    <definedName name="Segu_TipoIncidencia2_Sc2">Inicio!$O$90</definedName>
    <definedName name="Segu_TipoIncidencia2_Sc2_DPR">DPR!$B$246</definedName>
    <definedName name="Segu_TipoIncidencia3_Sc1">Inicio!$C$95</definedName>
    <definedName name="Segu_TipoIncidencia3_Sc1_DPR">DPR!$B$110</definedName>
    <definedName name="Segu_TipoIncidencia3_Sc2">Inicio!$O$95</definedName>
    <definedName name="Segu_TipoIncidencia3_Sc2_DPR">DPR!$B$251</definedName>
    <definedName name="Segu_TipoIncidencia4_Sc1">Inicio!$C$100</definedName>
    <definedName name="Segu_TipoIncidencia4_Sc1_DPR">DPR!$B$115</definedName>
    <definedName name="Segu_TipoIncidencia4_Sc2">Inicio!$O$100</definedName>
    <definedName name="Segu_TipoIncidencia4_Sc2_DPR">DPR!$B$256</definedName>
    <definedName name="Segu_TipoIncidencia5_Sc1">Inicio!$C$105</definedName>
    <definedName name="Segu_TipoIncidencia5_Sc1_DPR">DPR!$B$120</definedName>
    <definedName name="Segu_TipoIncidencia5_Sc2">Inicio!$O$105</definedName>
    <definedName name="Segu_TipoIncidencia5_Sc2_DPR">DPR!$B$261</definedName>
    <definedName name="Segu_TipoIncidencia6_Sc1">Inicio!$C$110</definedName>
    <definedName name="Segu_TipoIncidencia6_Sc1_DPR">DPR!$B$125</definedName>
    <definedName name="Segu_TipoIncidencia6_Sc2">Inicio!$O$110</definedName>
    <definedName name="Segu_TipoIncidencia6_Sc2_DPR">DPR!$B$266</definedName>
    <definedName name="Segu_TipoIncidencia7_Sc1">Inicio!$C$115</definedName>
    <definedName name="Segu_TipoIncidencia7_Sc1_DPR">DPR!$B$130</definedName>
    <definedName name="Segu_TipoIncidencia7_Sc2">Inicio!$O$115</definedName>
    <definedName name="Segu_TipoIncidencia7_Sc2_DPR">DPR!$B$271</definedName>
    <definedName name="Segu_TipoIncidencia8_Sc1">Inicio!$C$120</definedName>
    <definedName name="Segu_TipoIncidencia8_Sc1_DPR">DPR!$B$135</definedName>
    <definedName name="Segu_TipoIncidencia8_Sc2">Inicio!$O$120</definedName>
    <definedName name="Segu_TipoIncidencia8_Sc2_DPR">DPR!$B$276</definedName>
    <definedName name="Segu_TipoIncidencia9_Sc1">Inicio!$C$125</definedName>
    <definedName name="Segu_TipoIncidencia9_Sc1_DPR">DPR!$B$140</definedName>
    <definedName name="Segu_TipoIncidencia9_Sc2">Inicio!$O$125</definedName>
    <definedName name="Segu_TipoIncidencia9_Sc2_DPR">DPR!$B$281</definedName>
    <definedName name="SFIniTmp_Sc1">PI_data!$J$3</definedName>
    <definedName name="SFIniTmp_Sc2">PI_data!$K$3</definedName>
    <definedName name="SGIniTmp_Sc1">PI_data!$J$4</definedName>
    <definedName name="SGIniTmp_Sc2">PI_data!$K$4</definedName>
    <definedName name="TagHumRel_Sc1">PI_data_original!$E$4</definedName>
    <definedName name="TagHumRel_Sc2">PI_data_original!$F$4</definedName>
    <definedName name="TagHumRelSel_Sc1">Inicio!$C$20</definedName>
    <definedName name="TagHumRelSel_Sc2">Inicio!$O$20</definedName>
    <definedName name="TagTempAmb_Sc1">PI_data_original!$E$3</definedName>
    <definedName name="TagTempAmb_Sc2">PI_data_original!$F$3</definedName>
    <definedName name="TagTempAmbSel_Sc1">Inicio!$C$19</definedName>
    <definedName name="TagTempAmbSel_Sc2">Inicio!$O$19</definedName>
    <definedName name="Temp_Cs_Avg_Sc1">PI_data!$BU$8</definedName>
    <definedName name="Temp_Cs_Avg_Sc2">PI_data!$BV$8</definedName>
    <definedName name="Temp_Cs_Max_Sc1">PI_data!$BU$7</definedName>
    <definedName name="Temp_Cs_Max_Sc2">PI_data!$BV$7</definedName>
    <definedName name="TotPNetMTit0" localSheetId="5">Sim1_Sc1!$G$8</definedName>
    <definedName name="TotPNetMTit0" localSheetId="6">Sim1_Sc2!$G$8</definedName>
    <definedName name="WindSpeedMT" localSheetId="7">'Input MT'!$E$5</definedName>
    <definedName name="WindSpeedMTit0" localSheetId="5">Sim1_Sc1!$E$8</definedName>
    <definedName name="WindSpeedMTit0" localSheetId="6">Sim1_Sc2!$E$8</definedName>
  </definedNames>
  <calcPr calcId="191029"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8" i="1" l="1"/>
  <c r="F4" i="8"/>
  <c r="F3" i="8"/>
  <c r="E4" i="8"/>
  <c r="E3" i="8"/>
  <c r="B6" i="6" l="1"/>
  <c r="Q4" i="1" l="1"/>
  <c r="P4" i="1"/>
  <c r="Q3" i="1"/>
  <c r="P3" i="1"/>
  <c r="E7" i="3" l="1"/>
  <c r="D7" i="3"/>
  <c r="C7" i="3"/>
  <c r="B7" i="3"/>
  <c r="E4" i="3"/>
  <c r="C4" i="3"/>
  <c r="BG10" i="1" l="1"/>
  <c r="CM10" i="1" s="1"/>
  <c r="BF10" i="1"/>
  <c r="CL10" i="1" s="1"/>
  <c r="BE10" i="1"/>
  <c r="CK10" i="1" s="1"/>
  <c r="BD10" i="1"/>
  <c r="BC10" i="1"/>
  <c r="CB10" i="1" s="1"/>
  <c r="BB10" i="1"/>
  <c r="CA10" i="1" s="1"/>
  <c r="BA10" i="1"/>
  <c r="BZ10" i="1" s="1"/>
  <c r="AZ10" i="1"/>
  <c r="BG9" i="1"/>
  <c r="CM9" i="1" s="1"/>
  <c r="BF9" i="1"/>
  <c r="CL9" i="1" s="1"/>
  <c r="BE9" i="1"/>
  <c r="CK9" i="1" s="1"/>
  <c r="BD9" i="1"/>
  <c r="BC9" i="1"/>
  <c r="CB9" i="1" s="1"/>
  <c r="BB9" i="1"/>
  <c r="CA9" i="1" s="1"/>
  <c r="BA9" i="1"/>
  <c r="BZ9" i="1" s="1"/>
  <c r="AZ9" i="1"/>
  <c r="BG8" i="1"/>
  <c r="BF8" i="1"/>
  <c r="BE8" i="1"/>
  <c r="BD8" i="1"/>
  <c r="BC8" i="1"/>
  <c r="BB8" i="1"/>
  <c r="BA8" i="1"/>
  <c r="AZ8" i="1"/>
  <c r="AT10" i="1"/>
  <c r="AU10" i="1"/>
  <c r="AV10" i="1"/>
  <c r="AW10" i="1"/>
  <c r="AT9" i="1"/>
  <c r="AU9" i="1"/>
  <c r="AV9" i="1"/>
  <c r="AW9" i="1"/>
  <c r="AT8" i="1"/>
  <c r="AU8" i="1"/>
  <c r="AV8" i="1"/>
  <c r="AW8" i="1"/>
  <c r="W10" i="1"/>
  <c r="X10" i="1"/>
  <c r="Y10" i="1"/>
  <c r="Z10" i="1"/>
  <c r="AA10" i="1"/>
  <c r="W9" i="1"/>
  <c r="X9" i="1"/>
  <c r="Y9" i="1"/>
  <c r="Z9" i="1"/>
  <c r="AA9" i="1"/>
  <c r="W8" i="1"/>
  <c r="X8" i="1"/>
  <c r="Y8" i="1"/>
  <c r="Z8" i="1"/>
  <c r="AA8" i="1"/>
  <c r="S10" i="1"/>
  <c r="T10" i="1"/>
  <c r="U10" i="1"/>
  <c r="V10" i="1"/>
  <c r="S9" i="1"/>
  <c r="T9" i="1"/>
  <c r="U9" i="1"/>
  <c r="V9" i="1"/>
  <c r="S8" i="1"/>
  <c r="T8" i="1"/>
  <c r="U8" i="1"/>
  <c r="V8" i="1"/>
  <c r="M10" i="1"/>
  <c r="N10" i="1"/>
  <c r="O10" i="1"/>
  <c r="P10" i="1"/>
  <c r="Q10" i="1"/>
  <c r="R10" i="1"/>
  <c r="L9" i="1"/>
  <c r="M9" i="1"/>
  <c r="N9" i="1"/>
  <c r="O9" i="1"/>
  <c r="P9" i="1"/>
  <c r="Q9" i="1"/>
  <c r="R9" i="1"/>
  <c r="L8" i="1"/>
  <c r="M8" i="1"/>
  <c r="N8" i="1"/>
  <c r="O8" i="1"/>
  <c r="P8" i="1"/>
  <c r="Q8" i="1"/>
  <c r="R8" i="1"/>
  <c r="C176" i="6" l="1"/>
  <c r="C175" i="6"/>
  <c r="C174" i="6"/>
  <c r="C173" i="6"/>
  <c r="C172" i="6"/>
  <c r="C35" i="6"/>
  <c r="C34" i="6"/>
  <c r="C33" i="6"/>
  <c r="C32" i="6"/>
  <c r="C31" i="6"/>
  <c r="BQ3" i="1" l="1"/>
  <c r="BQ4" i="1" s="1"/>
  <c r="BQ5" i="1" s="1"/>
  <c r="BQ6" i="1" s="1"/>
  <c r="BQ7" i="1" s="1"/>
  <c r="BQ8" i="1" s="1"/>
  <c r="BL4" i="1"/>
  <c r="BL5" i="1" s="1"/>
  <c r="BL6" i="1" s="1"/>
  <c r="BL7" i="1" s="1"/>
  <c r="BL8" i="1" s="1"/>
  <c r="BI9" i="1" l="1"/>
  <c r="AY9" i="1"/>
  <c r="CX9" i="1"/>
  <c r="CY9" i="1"/>
  <c r="AY10" i="1"/>
  <c r="AY2" i="8"/>
  <c r="AY5" i="8"/>
  <c r="AY4" i="8"/>
  <c r="CJ10" i="1" l="1"/>
  <c r="CZ10" i="1"/>
  <c r="DB10" i="1"/>
  <c r="DA9" i="1"/>
  <c r="DB9" i="1"/>
  <c r="DA10" i="1"/>
  <c r="CJ9" i="1"/>
  <c r="CZ9" i="1"/>
  <c r="CY10" i="1"/>
  <c r="BY10" i="1"/>
  <c r="CW10" i="1"/>
  <c r="CX10" i="1"/>
  <c r="BY9" i="1"/>
  <c r="CW9" i="1"/>
  <c r="BK8" i="1" l="1"/>
  <c r="BK9" i="1"/>
  <c r="BJ8" i="1"/>
  <c r="BJ9" i="1"/>
  <c r="BJ10" i="1"/>
  <c r="BK10" i="1"/>
  <c r="BI10" i="1"/>
  <c r="BI5" i="8"/>
  <c r="AR7" i="12" l="1"/>
  <c r="AT6" i="12"/>
  <c r="AS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D6" i="12"/>
  <c r="C6" i="12"/>
  <c r="B6" i="12"/>
  <c r="AT5" i="12"/>
  <c r="AS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E5" i="12"/>
  <c r="D5" i="12"/>
  <c r="C5" i="12"/>
  <c r="B5" i="12"/>
  <c r="AS4" i="12"/>
  <c r="AP4" i="12"/>
  <c r="AN4" i="12"/>
  <c r="AM4" i="12"/>
  <c r="AL4" i="12"/>
  <c r="AK4" i="12"/>
  <c r="AJ4" i="12"/>
  <c r="AI4" i="12"/>
  <c r="AH4" i="12"/>
  <c r="AG4" i="12"/>
  <c r="AF4" i="12"/>
  <c r="AE4" i="12"/>
  <c r="AD4" i="12"/>
  <c r="AC4" i="12"/>
  <c r="AB4" i="12"/>
  <c r="AA4" i="12"/>
  <c r="X4" i="12"/>
  <c r="W4" i="12"/>
  <c r="V4" i="12"/>
  <c r="U4" i="12"/>
  <c r="T4" i="12"/>
  <c r="S4" i="12"/>
  <c r="R4" i="12"/>
  <c r="D4" i="12"/>
  <c r="AR4" i="12" l="1"/>
  <c r="AB1" i="12"/>
  <c r="AQ4" i="12"/>
  <c r="C8" i="1" l="1"/>
  <c r="D8" i="1"/>
  <c r="E8" i="1"/>
  <c r="F8" i="1"/>
  <c r="G8" i="1"/>
  <c r="H8" i="1"/>
  <c r="I8" i="1"/>
  <c r="J8" i="1"/>
  <c r="K8" i="1"/>
  <c r="AB8" i="1"/>
  <c r="AD8" i="1"/>
  <c r="AE8" i="1"/>
  <c r="AF8" i="1"/>
  <c r="AG8" i="1"/>
  <c r="AH8" i="1"/>
  <c r="AI8" i="1"/>
  <c r="AJ8" i="1"/>
  <c r="AK8" i="1"/>
  <c r="AL8" i="1"/>
  <c r="AM8" i="1"/>
  <c r="AN8" i="1"/>
  <c r="AO8" i="1"/>
  <c r="AP8" i="1"/>
  <c r="AQ8" i="1"/>
  <c r="AR8" i="1"/>
  <c r="AS8" i="1"/>
  <c r="C9" i="1"/>
  <c r="D9" i="1"/>
  <c r="E9" i="1"/>
  <c r="F9" i="1"/>
  <c r="G9" i="1"/>
  <c r="H9" i="1"/>
  <c r="I9" i="1"/>
  <c r="J9" i="1"/>
  <c r="K9" i="1"/>
  <c r="AB9" i="1"/>
  <c r="AC9" i="1"/>
  <c r="AD9" i="1"/>
  <c r="AE9" i="1"/>
  <c r="AF9" i="1"/>
  <c r="AG9" i="1"/>
  <c r="AH9" i="1"/>
  <c r="AI9" i="1"/>
  <c r="AJ9" i="1"/>
  <c r="AK9" i="1"/>
  <c r="AL9" i="1"/>
  <c r="AM9" i="1"/>
  <c r="AN9" i="1"/>
  <c r="AO9" i="1"/>
  <c r="AP9" i="1"/>
  <c r="AQ9" i="1"/>
  <c r="AR9" i="1"/>
  <c r="AS9" i="1"/>
  <c r="C10" i="1"/>
  <c r="D10" i="1"/>
  <c r="E10" i="1"/>
  <c r="F10" i="1"/>
  <c r="G10" i="1"/>
  <c r="H10" i="1"/>
  <c r="I10" i="1"/>
  <c r="J10" i="1"/>
  <c r="K10" i="1"/>
  <c r="L10" i="1"/>
  <c r="AB10" i="1"/>
  <c r="AC10" i="1"/>
  <c r="AD10" i="1"/>
  <c r="AE10" i="1"/>
  <c r="AF10" i="1"/>
  <c r="AG10" i="1"/>
  <c r="AH10" i="1"/>
  <c r="AI10" i="1"/>
  <c r="AJ10" i="1"/>
  <c r="AK10" i="1"/>
  <c r="AL10" i="1"/>
  <c r="AM10" i="1"/>
  <c r="AN10" i="1"/>
  <c r="AO10" i="1"/>
  <c r="AP10" i="1"/>
  <c r="AQ10" i="1"/>
  <c r="AR10" i="1"/>
  <c r="AS10" i="1"/>
  <c r="D4" i="3"/>
  <c r="B288" i="6" l="1"/>
  <c r="B287" i="6"/>
  <c r="B286" i="6"/>
  <c r="B285" i="6"/>
  <c r="B283" i="6"/>
  <c r="B282" i="6"/>
  <c r="B281" i="6"/>
  <c r="B280" i="6"/>
  <c r="B278" i="6"/>
  <c r="B277" i="6"/>
  <c r="B276" i="6"/>
  <c r="B275" i="6"/>
  <c r="B273" i="6"/>
  <c r="B272" i="6"/>
  <c r="B271" i="6"/>
  <c r="B270" i="6"/>
  <c r="B268" i="6"/>
  <c r="B267" i="6"/>
  <c r="B266" i="6"/>
  <c r="B265" i="6"/>
  <c r="B263" i="6"/>
  <c r="B262" i="6"/>
  <c r="B261" i="6"/>
  <c r="B260" i="6"/>
  <c r="B236" i="6"/>
  <c r="B235" i="6"/>
  <c r="B234" i="6"/>
  <c r="B233" i="6"/>
  <c r="B231" i="6"/>
  <c r="B230" i="6"/>
  <c r="B229" i="6"/>
  <c r="B228" i="6"/>
  <c r="B226" i="6"/>
  <c r="B225" i="6"/>
  <c r="B224" i="6"/>
  <c r="B223" i="6"/>
  <c r="B221" i="6"/>
  <c r="B220" i="6"/>
  <c r="B219" i="6"/>
  <c r="B218" i="6"/>
  <c r="B216" i="6"/>
  <c r="B215" i="6"/>
  <c r="B214" i="6"/>
  <c r="B213" i="6"/>
  <c r="B211" i="6"/>
  <c r="B210" i="6"/>
  <c r="B209" i="6"/>
  <c r="B208" i="6"/>
  <c r="B147" i="6" l="1"/>
  <c r="B146" i="6"/>
  <c r="B145" i="6"/>
  <c r="B144" i="6"/>
  <c r="B142" i="6"/>
  <c r="B141" i="6"/>
  <c r="B140" i="6"/>
  <c r="B139" i="6"/>
  <c r="B137" i="6"/>
  <c r="B136" i="6"/>
  <c r="B135" i="6"/>
  <c r="B134" i="6"/>
  <c r="B132" i="6"/>
  <c r="B131" i="6"/>
  <c r="B130" i="6"/>
  <c r="B129" i="6"/>
  <c r="B127" i="6"/>
  <c r="B126" i="6"/>
  <c r="B125" i="6"/>
  <c r="B124" i="6"/>
  <c r="B122" i="6"/>
  <c r="B121" i="6"/>
  <c r="B120" i="6"/>
  <c r="B119" i="6"/>
  <c r="B95" i="6"/>
  <c r="B94" i="6"/>
  <c r="B93" i="6"/>
  <c r="B92" i="6"/>
  <c r="B90" i="6"/>
  <c r="B89" i="6"/>
  <c r="B88" i="6"/>
  <c r="B87" i="6"/>
  <c r="B85" i="6"/>
  <c r="B84" i="6"/>
  <c r="B83" i="6"/>
  <c r="B82" i="6"/>
  <c r="B80" i="6"/>
  <c r="B79" i="6"/>
  <c r="B78" i="6"/>
  <c r="B77" i="6"/>
  <c r="B75" i="6"/>
  <c r="B74" i="6"/>
  <c r="B73" i="6"/>
  <c r="B72" i="6"/>
  <c r="B70" i="6"/>
  <c r="B69" i="6"/>
  <c r="B68" i="6"/>
  <c r="B67" i="6" l="1"/>
  <c r="A2" i="8" l="1"/>
  <c r="C3" i="6"/>
  <c r="BI2" i="8" l="1"/>
  <c r="B4" i="3"/>
  <c r="B240" i="6" l="1"/>
  <c r="B188" i="6"/>
  <c r="B99" i="6"/>
  <c r="B47" i="6"/>
  <c r="B52" i="6"/>
  <c r="B57" i="6"/>
  <c r="B62" i="6"/>
  <c r="B104" i="6"/>
  <c r="B109" i="6"/>
  <c r="B114" i="6"/>
  <c r="B255" i="6"/>
  <c r="B250" i="6"/>
  <c r="B245" i="6"/>
  <c r="B203" i="6"/>
  <c r="B198" i="6"/>
  <c r="B193" i="6"/>
  <c r="B258" i="6" l="1"/>
  <c r="B257" i="6"/>
  <c r="B256" i="6"/>
  <c r="B253" i="6"/>
  <c r="B252" i="6"/>
  <c r="B251" i="6"/>
  <c r="B248" i="6"/>
  <c r="B247" i="6"/>
  <c r="B246" i="6"/>
  <c r="B243" i="6"/>
  <c r="B242" i="6"/>
  <c r="B241" i="6"/>
  <c r="B117" i="6"/>
  <c r="B112" i="6"/>
  <c r="B107" i="6"/>
  <c r="B102" i="6"/>
  <c r="B116" i="6"/>
  <c r="B111" i="6"/>
  <c r="B106" i="6"/>
  <c r="B101" i="6"/>
  <c r="B115" i="6"/>
  <c r="B110" i="6"/>
  <c r="B105" i="6"/>
  <c r="B100" i="6"/>
  <c r="B206" i="6"/>
  <c r="B205" i="6"/>
  <c r="B204" i="6"/>
  <c r="B201" i="6"/>
  <c r="B200" i="6"/>
  <c r="B199" i="6"/>
  <c r="B196" i="6"/>
  <c r="B195" i="6"/>
  <c r="B194" i="6"/>
  <c r="B191" i="6"/>
  <c r="B190" i="6"/>
  <c r="B189" i="6"/>
  <c r="B65" i="6"/>
  <c r="B60" i="6"/>
  <c r="B55" i="6"/>
  <c r="B50" i="6"/>
  <c r="B64" i="6"/>
  <c r="B59" i="6"/>
  <c r="B54" i="6"/>
  <c r="B49" i="6"/>
  <c r="B63" i="6"/>
  <c r="B58" i="6"/>
  <c r="B53" i="6"/>
  <c r="B48" i="6"/>
  <c r="B9" i="1" l="1"/>
  <c r="B10" i="1"/>
  <c r="B8" i="1"/>
  <c r="A5" i="1"/>
  <c r="A4" i="1"/>
  <c r="A3" i="8" l="1"/>
  <c r="A2" i="1"/>
  <c r="AH11" i="8" a="1"/>
  <c r="K11" i="8" a="1"/>
  <c r="V11" i="8" a="1"/>
  <c r="AV11" i="8" a="1"/>
  <c r="AJ11" i="8" a="1"/>
  <c r="N11" i="8" a="1"/>
  <c r="AK11" i="8" a="1"/>
  <c r="AD11" i="8" a="1"/>
  <c r="W11" i="8" a="1"/>
  <c r="AR11" i="8" a="1"/>
  <c r="AA11" i="8" a="1"/>
  <c r="AB11" i="8" a="1"/>
  <c r="X11" i="8" a="1"/>
  <c r="C11" i="8" a="1"/>
  <c r="AQ11" i="8" a="1"/>
  <c r="AE11" i="8" a="1"/>
  <c r="U11" i="8" a="1"/>
  <c r="AC11" i="8" a="1"/>
  <c r="D11" i="8" a="1"/>
  <c r="Q11" i="8" a="1"/>
  <c r="F11" i="8" a="1"/>
  <c r="AF11" i="8" a="1"/>
  <c r="AG11" i="8" a="1"/>
  <c r="S11" i="8" a="1"/>
  <c r="AS11" i="8" a="1"/>
  <c r="AW11" i="8" a="1"/>
  <c r="G11" i="8" a="1"/>
  <c r="M11" i="8" a="1"/>
  <c r="I11" i="8" a="1"/>
  <c r="AN11" i="8" a="1"/>
  <c r="H11" i="8" a="1"/>
  <c r="AL11" i="8" a="1"/>
  <c r="J11" i="8" a="1"/>
  <c r="A11" i="8" a="1"/>
  <c r="P11" i="8" a="1"/>
  <c r="E11" i="8" a="1"/>
  <c r="R11" i="8" a="1"/>
  <c r="AU11" i="8" a="1"/>
  <c r="L11" i="8" a="1"/>
  <c r="Y11" i="8" a="1"/>
  <c r="AI11" i="8" a="1"/>
  <c r="T11" i="8" a="1"/>
  <c r="AO11" i="8" a="1"/>
  <c r="AP11" i="8" a="1"/>
  <c r="Z11" i="8" a="1"/>
  <c r="O11" i="8" a="1"/>
  <c r="AM11" i="8" a="1"/>
  <c r="AT11" i="8" a="1"/>
  <c r="AL11" i="8" l="1"/>
  <c r="AL27" i="8"/>
  <c r="AL43" i="8"/>
  <c r="AL59" i="8"/>
  <c r="AL75" i="8"/>
  <c r="AL91" i="8"/>
  <c r="AL107" i="8"/>
  <c r="AL123" i="8"/>
  <c r="AL139" i="8"/>
  <c r="AL155" i="8"/>
  <c r="AL171" i="8"/>
  <c r="AL187" i="8"/>
  <c r="AL203" i="8"/>
  <c r="AL219" i="8"/>
  <c r="AL235" i="8"/>
  <c r="AL251" i="8"/>
  <c r="AL267" i="8"/>
  <c r="AL283" i="8"/>
  <c r="AL299" i="8"/>
  <c r="AL16" i="8"/>
  <c r="AL32" i="8"/>
  <c r="AL48" i="8"/>
  <c r="AL64" i="8"/>
  <c r="AL80" i="8"/>
  <c r="AL96" i="8"/>
  <c r="AL112" i="8"/>
  <c r="AL128" i="8"/>
  <c r="AL144" i="8"/>
  <c r="AL160" i="8"/>
  <c r="AL176" i="8"/>
  <c r="AL192" i="8"/>
  <c r="AL208" i="8"/>
  <c r="AL224" i="8"/>
  <c r="AL240" i="8"/>
  <c r="AL256" i="8"/>
  <c r="AL272" i="8"/>
  <c r="AL288" i="8"/>
  <c r="AL304" i="8"/>
  <c r="AL22" i="8"/>
  <c r="AL38" i="8"/>
  <c r="AL54" i="8"/>
  <c r="AL70" i="8"/>
  <c r="AL86" i="8"/>
  <c r="AL102" i="8"/>
  <c r="AL118" i="8"/>
  <c r="AL134" i="8"/>
  <c r="AL150" i="8"/>
  <c r="AL166" i="8"/>
  <c r="AL182" i="8"/>
  <c r="AL198" i="8"/>
  <c r="AL214" i="8"/>
  <c r="AL230" i="8"/>
  <c r="AL246" i="8"/>
  <c r="AL262" i="8"/>
  <c r="AL278" i="8"/>
  <c r="AL294" i="8"/>
  <c r="AL310" i="8"/>
  <c r="AL61" i="8"/>
  <c r="AL125" i="8"/>
  <c r="AL189" i="8"/>
  <c r="AL253" i="8"/>
  <c r="AL37" i="8"/>
  <c r="AL165" i="8"/>
  <c r="AL293" i="8"/>
  <c r="AL137" i="8"/>
  <c r="AL265" i="8"/>
  <c r="AL49" i="8"/>
  <c r="AL113" i="8"/>
  <c r="AL177" i="8"/>
  <c r="AL241" i="8"/>
  <c r="AL305" i="8"/>
  <c r="AL117" i="8"/>
  <c r="AL245" i="8"/>
  <c r="AL57" i="8"/>
  <c r="AL185" i="8"/>
  <c r="AL15" i="8"/>
  <c r="AL35" i="8"/>
  <c r="AL55" i="8"/>
  <c r="AL79" i="8"/>
  <c r="AL99" i="8"/>
  <c r="AL119" i="8"/>
  <c r="AL143" i="8"/>
  <c r="AL163" i="8"/>
  <c r="AL183" i="8"/>
  <c r="AL207" i="8"/>
  <c r="AL227" i="8"/>
  <c r="AL247" i="8"/>
  <c r="AL271" i="8"/>
  <c r="AL291" i="8"/>
  <c r="AL12" i="8"/>
  <c r="AL36" i="8"/>
  <c r="AL56" i="8"/>
  <c r="AL76" i="8"/>
  <c r="AL100" i="8"/>
  <c r="AL120" i="8"/>
  <c r="AL140" i="8"/>
  <c r="AL164" i="8"/>
  <c r="AL184" i="8"/>
  <c r="AL204" i="8"/>
  <c r="AL228" i="8"/>
  <c r="AL248" i="8"/>
  <c r="AL268" i="8"/>
  <c r="AL292" i="8"/>
  <c r="AL14" i="8"/>
  <c r="AL34" i="8"/>
  <c r="AL58" i="8"/>
  <c r="AL78" i="8"/>
  <c r="AL98" i="8"/>
  <c r="AL122" i="8"/>
  <c r="AL142" i="8"/>
  <c r="AL162" i="8"/>
  <c r="AL186" i="8"/>
  <c r="AL206" i="8"/>
  <c r="AL226" i="8"/>
  <c r="AL250" i="8"/>
  <c r="AL270" i="8"/>
  <c r="AL290" i="8"/>
  <c r="AL13" i="8"/>
  <c r="AL93" i="8"/>
  <c r="AL173" i="8"/>
  <c r="AL269" i="8"/>
  <c r="AL101" i="8"/>
  <c r="AL261" i="8"/>
  <c r="AL169" i="8"/>
  <c r="AL17" i="8"/>
  <c r="AL97" i="8"/>
  <c r="AL193" i="8"/>
  <c r="AL273" i="8"/>
  <c r="AL85" i="8"/>
  <c r="AL277" i="8"/>
  <c r="AL121" i="8"/>
  <c r="AL281" i="8"/>
  <c r="AL19" i="8"/>
  <c r="AL47" i="8"/>
  <c r="AL71" i="8"/>
  <c r="AL103" i="8"/>
  <c r="AL131" i="8"/>
  <c r="AL159" i="8"/>
  <c r="AL191" i="8"/>
  <c r="AL215" i="8"/>
  <c r="AL243" i="8"/>
  <c r="AL275" i="8"/>
  <c r="AL303" i="8"/>
  <c r="AL28" i="8"/>
  <c r="AL60" i="8"/>
  <c r="AL88" i="8"/>
  <c r="AL116" i="8"/>
  <c r="AL148" i="8"/>
  <c r="AL172" i="8"/>
  <c r="AL200" i="8"/>
  <c r="AL232" i="8"/>
  <c r="AL260" i="8"/>
  <c r="AL284" i="8"/>
  <c r="AL18" i="8"/>
  <c r="AL46" i="8"/>
  <c r="AL74" i="8"/>
  <c r="AL106" i="8"/>
  <c r="AL130" i="8"/>
  <c r="AL158" i="8"/>
  <c r="AL190" i="8"/>
  <c r="AL218" i="8"/>
  <c r="AL242" i="8"/>
  <c r="AL274" i="8"/>
  <c r="AL302" i="8"/>
  <c r="AL77" i="8"/>
  <c r="AL205" i="8"/>
  <c r="AL301" i="8"/>
  <c r="AL229" i="8"/>
  <c r="AL201" i="8"/>
  <c r="AL65" i="8"/>
  <c r="AL161" i="8"/>
  <c r="AL289" i="8"/>
  <c r="AL181" i="8"/>
  <c r="AL89" i="8"/>
  <c r="AL23" i="8"/>
  <c r="AL51" i="8"/>
  <c r="AL83" i="8"/>
  <c r="AL111" i="8"/>
  <c r="AL135" i="8"/>
  <c r="AL167" i="8"/>
  <c r="AL195" i="8"/>
  <c r="AL223" i="8"/>
  <c r="AL255" i="8"/>
  <c r="AL279" i="8"/>
  <c r="AL307" i="8"/>
  <c r="AL40" i="8"/>
  <c r="AL68" i="8"/>
  <c r="AL92" i="8"/>
  <c r="AL124" i="8"/>
  <c r="AL152" i="8"/>
  <c r="AL180" i="8"/>
  <c r="AL212" i="8"/>
  <c r="AL236" i="8"/>
  <c r="AL264" i="8"/>
  <c r="AL296" i="8"/>
  <c r="AL26" i="8"/>
  <c r="AL50" i="8"/>
  <c r="AL82" i="8"/>
  <c r="AL110" i="8"/>
  <c r="AL138" i="8"/>
  <c r="AL170" i="8"/>
  <c r="AL194" i="8"/>
  <c r="AL222" i="8"/>
  <c r="AL254" i="8"/>
  <c r="AL282" i="8"/>
  <c r="AL306" i="8"/>
  <c r="AL109" i="8"/>
  <c r="AL221" i="8"/>
  <c r="AL69" i="8"/>
  <c r="AL41" i="8"/>
  <c r="AL233" i="8"/>
  <c r="AL81" i="8"/>
  <c r="AL209" i="8"/>
  <c r="AL21" i="8"/>
  <c r="AL213" i="8"/>
  <c r="AL153" i="8"/>
  <c r="AL31" i="8"/>
  <c r="AL87" i="8"/>
  <c r="AL147" i="8"/>
  <c r="AL199" i="8"/>
  <c r="AL259" i="8"/>
  <c r="AL20" i="8"/>
  <c r="AL72" i="8"/>
  <c r="AL132" i="8"/>
  <c r="AL188" i="8"/>
  <c r="AL244" i="8"/>
  <c r="AL300" i="8"/>
  <c r="AL62" i="8"/>
  <c r="AL114" i="8"/>
  <c r="AL174" i="8"/>
  <c r="AL234" i="8"/>
  <c r="AL286" i="8"/>
  <c r="AL141" i="8"/>
  <c r="AL133" i="8"/>
  <c r="AL297" i="8"/>
  <c r="AL225" i="8"/>
  <c r="AL309" i="8"/>
  <c r="AL39" i="8"/>
  <c r="AL95" i="8"/>
  <c r="AL151" i="8"/>
  <c r="AL211" i="8"/>
  <c r="AL263" i="8"/>
  <c r="AL24" i="8"/>
  <c r="AL84" i="8"/>
  <c r="AL136" i="8"/>
  <c r="AL196" i="8"/>
  <c r="AL252" i="8"/>
  <c r="AL308" i="8"/>
  <c r="AL66" i="8"/>
  <c r="AL126" i="8"/>
  <c r="AL178" i="8"/>
  <c r="AL238" i="8"/>
  <c r="AL298" i="8"/>
  <c r="AL157" i="8"/>
  <c r="AL197" i="8"/>
  <c r="AL33" i="8"/>
  <c r="AL257" i="8"/>
  <c r="AL25" i="8"/>
  <c r="AL63" i="8"/>
  <c r="AL115" i="8"/>
  <c r="AL175" i="8"/>
  <c r="AL231" i="8"/>
  <c r="AL287" i="8"/>
  <c r="AL44" i="8"/>
  <c r="AL104" i="8"/>
  <c r="AL156" i="8"/>
  <c r="AL216" i="8"/>
  <c r="AL276" i="8"/>
  <c r="AL30" i="8"/>
  <c r="AL90" i="8"/>
  <c r="AL146" i="8"/>
  <c r="AL202" i="8"/>
  <c r="AL258" i="8"/>
  <c r="AL29" i="8"/>
  <c r="AL237" i="8"/>
  <c r="AL73" i="8"/>
  <c r="AL129" i="8"/>
  <c r="AL53" i="8"/>
  <c r="AL217" i="8"/>
  <c r="AL67" i="8"/>
  <c r="AL127" i="8"/>
  <c r="AL179" i="8"/>
  <c r="AL239" i="8"/>
  <c r="AL295" i="8"/>
  <c r="AL52" i="8"/>
  <c r="AL108" i="8"/>
  <c r="AL168" i="8"/>
  <c r="AL220" i="8"/>
  <c r="AL280" i="8"/>
  <c r="AL42" i="8"/>
  <c r="AL94" i="8"/>
  <c r="AL154" i="8"/>
  <c r="AL210" i="8"/>
  <c r="AL266" i="8"/>
  <c r="AL45" i="8"/>
  <c r="AL285" i="8"/>
  <c r="AL105" i="8"/>
  <c r="AL145" i="8"/>
  <c r="AL149" i="8"/>
  <c r="AL249" i="8"/>
  <c r="AK14" i="8"/>
  <c r="AK30" i="8"/>
  <c r="AK46" i="8"/>
  <c r="AK62" i="8"/>
  <c r="AK78" i="8"/>
  <c r="AK94" i="8"/>
  <c r="AK110" i="8"/>
  <c r="AK126" i="8"/>
  <c r="AK142" i="8"/>
  <c r="AK158" i="8"/>
  <c r="AK174" i="8"/>
  <c r="AK19" i="8"/>
  <c r="AK35" i="8"/>
  <c r="AK51" i="8"/>
  <c r="AK67" i="8"/>
  <c r="AK83" i="8"/>
  <c r="AK99" i="8"/>
  <c r="AK115" i="8"/>
  <c r="AK131" i="8"/>
  <c r="AK147" i="8"/>
  <c r="AK163" i="8"/>
  <c r="AK179" i="8"/>
  <c r="AK195" i="8"/>
  <c r="AK211" i="8"/>
  <c r="AK227" i="8"/>
  <c r="AK243" i="8"/>
  <c r="AK259" i="8"/>
  <c r="AK275" i="8"/>
  <c r="AK291" i="8"/>
  <c r="AK307" i="8"/>
  <c r="AK25" i="8"/>
  <c r="AK41" i="8"/>
  <c r="AK57" i="8"/>
  <c r="AK73" i="8"/>
  <c r="AK89" i="8"/>
  <c r="AK105" i="8"/>
  <c r="AK121" i="8"/>
  <c r="AK137" i="8"/>
  <c r="AK153" i="8"/>
  <c r="AK169" i="8"/>
  <c r="AK185" i="8"/>
  <c r="AK201" i="8"/>
  <c r="AK217" i="8"/>
  <c r="AK233" i="8"/>
  <c r="AK249" i="8"/>
  <c r="AK265" i="8"/>
  <c r="AK281" i="8"/>
  <c r="AK297" i="8"/>
  <c r="AK182" i="8"/>
  <c r="AK198" i="8"/>
  <c r="AK214" i="8"/>
  <c r="AK230" i="8"/>
  <c r="AK246" i="8"/>
  <c r="AK262" i="8"/>
  <c r="AK278" i="8"/>
  <c r="AK294" i="8"/>
  <c r="AK310" i="8"/>
  <c r="AK64" i="8"/>
  <c r="AK128" i="8"/>
  <c r="AK192" i="8"/>
  <c r="AK256" i="8"/>
  <c r="AK24" i="8"/>
  <c r="AK152" i="8"/>
  <c r="AK280" i="8"/>
  <c r="AK124" i="8"/>
  <c r="AK252" i="8"/>
  <c r="AK52" i="8"/>
  <c r="AK116" i="8"/>
  <c r="AK180" i="8"/>
  <c r="AK244" i="8"/>
  <c r="AK308" i="8"/>
  <c r="AK136" i="8"/>
  <c r="AK264" i="8"/>
  <c r="AK76" i="8"/>
  <c r="AK204" i="8"/>
  <c r="AK34" i="8"/>
  <c r="AK54" i="8"/>
  <c r="AK74" i="8"/>
  <c r="AK98" i="8"/>
  <c r="AK118" i="8"/>
  <c r="AK138" i="8"/>
  <c r="AK162" i="8"/>
  <c r="AK11" i="8"/>
  <c r="AK31" i="8"/>
  <c r="AK55" i="8"/>
  <c r="AK75" i="8"/>
  <c r="AK95" i="8"/>
  <c r="AK119" i="8"/>
  <c r="AK139" i="8"/>
  <c r="AK159" i="8"/>
  <c r="AK183" i="8"/>
  <c r="AK203" i="8"/>
  <c r="AK223" i="8"/>
  <c r="AK247" i="8"/>
  <c r="AK267" i="8"/>
  <c r="AK287" i="8"/>
  <c r="AK13" i="8"/>
  <c r="AK33" i="8"/>
  <c r="AK53" i="8"/>
  <c r="AK77" i="8"/>
  <c r="AK97" i="8"/>
  <c r="AK117" i="8"/>
  <c r="AK141" i="8"/>
  <c r="AK161" i="8"/>
  <c r="AK181" i="8"/>
  <c r="AK205" i="8"/>
  <c r="AK225" i="8"/>
  <c r="AK245" i="8"/>
  <c r="AK269" i="8"/>
  <c r="AK289" i="8"/>
  <c r="AK309" i="8"/>
  <c r="AK202" i="8"/>
  <c r="AK222" i="8"/>
  <c r="AK242" i="8"/>
  <c r="AK266" i="8"/>
  <c r="AK286" i="8"/>
  <c r="AK306" i="8"/>
  <c r="AK80" i="8"/>
  <c r="AK160" i="8"/>
  <c r="AK240" i="8"/>
  <c r="AK56" i="8"/>
  <c r="AK216" i="8"/>
  <c r="AK92" i="8"/>
  <c r="AK284" i="8"/>
  <c r="AK84" i="8"/>
  <c r="AK164" i="8"/>
  <c r="AK260" i="8"/>
  <c r="AK72" i="8"/>
  <c r="AK232" i="8"/>
  <c r="AK108" i="8"/>
  <c r="AK268" i="8"/>
  <c r="AK18" i="8"/>
  <c r="AK42" i="8"/>
  <c r="AK70" i="8"/>
  <c r="AK102" i="8"/>
  <c r="AK130" i="8"/>
  <c r="AK154" i="8"/>
  <c r="AK15" i="8"/>
  <c r="AK43" i="8"/>
  <c r="AK71" i="8"/>
  <c r="AK103" i="8"/>
  <c r="AK127" i="8"/>
  <c r="AK155" i="8"/>
  <c r="AK187" i="8"/>
  <c r="AK215" i="8"/>
  <c r="AK239" i="8"/>
  <c r="AK271" i="8"/>
  <c r="AK299" i="8"/>
  <c r="AK29" i="8"/>
  <c r="AK61" i="8"/>
  <c r="AK85" i="8"/>
  <c r="AK113" i="8"/>
  <c r="AK145" i="8"/>
  <c r="AK173" i="8"/>
  <c r="AK197" i="8"/>
  <c r="AK229" i="8"/>
  <c r="AK257" i="8"/>
  <c r="AK285" i="8"/>
  <c r="AK186" i="8"/>
  <c r="AK210" i="8"/>
  <c r="AK238" i="8"/>
  <c r="AK270" i="8"/>
  <c r="AK298" i="8"/>
  <c r="AK48" i="8"/>
  <c r="AK176" i="8"/>
  <c r="AK288" i="8"/>
  <c r="AK184" i="8"/>
  <c r="AK156" i="8"/>
  <c r="AK36" i="8"/>
  <c r="AK148" i="8"/>
  <c r="AK276" i="8"/>
  <c r="AK168" i="8"/>
  <c r="AK44" i="8"/>
  <c r="AK300" i="8"/>
  <c r="AK22" i="8"/>
  <c r="AK50" i="8"/>
  <c r="AK82" i="8"/>
  <c r="AK106" i="8"/>
  <c r="AK134" i="8"/>
  <c r="AK166" i="8"/>
  <c r="AK23" i="8"/>
  <c r="AK47" i="8"/>
  <c r="AK79" i="8"/>
  <c r="AK107" i="8"/>
  <c r="AK135" i="8"/>
  <c r="AK167" i="8"/>
  <c r="AK191" i="8"/>
  <c r="AK219" i="8"/>
  <c r="AK251" i="8"/>
  <c r="AK279" i="8"/>
  <c r="AK303" i="8"/>
  <c r="AK37" i="8"/>
  <c r="AK65" i="8"/>
  <c r="AK93" i="8"/>
  <c r="AK125" i="8"/>
  <c r="AK149" i="8"/>
  <c r="AK177" i="8"/>
  <c r="AK209" i="8"/>
  <c r="AK237" i="8"/>
  <c r="AK261" i="8"/>
  <c r="AK293" i="8"/>
  <c r="AK190" i="8"/>
  <c r="AK218" i="8"/>
  <c r="AK250" i="8"/>
  <c r="AK274" i="8"/>
  <c r="AK302" i="8"/>
  <c r="AK96" i="8"/>
  <c r="AK208" i="8"/>
  <c r="AK304" i="8"/>
  <c r="AK248" i="8"/>
  <c r="AK188" i="8"/>
  <c r="AK68" i="8"/>
  <c r="AK196" i="8"/>
  <c r="AK292" i="8"/>
  <c r="AK200" i="8"/>
  <c r="AK140" i="8"/>
  <c r="AK26" i="8"/>
  <c r="AK86" i="8"/>
  <c r="AK146" i="8"/>
  <c r="AK27" i="8"/>
  <c r="AK87" i="8"/>
  <c r="AK143" i="8"/>
  <c r="AK199" i="8"/>
  <c r="AK255" i="8"/>
  <c r="AK17" i="8"/>
  <c r="AK69" i="8"/>
  <c r="AK129" i="8"/>
  <c r="AK189" i="8"/>
  <c r="AK241" i="8"/>
  <c r="AK301" i="8"/>
  <c r="AK226" i="8"/>
  <c r="AK282" i="8"/>
  <c r="AK112" i="8"/>
  <c r="AK88" i="8"/>
  <c r="AK220" i="8"/>
  <c r="AK212" i="8"/>
  <c r="AK296" i="8"/>
  <c r="AK38" i="8"/>
  <c r="AK90" i="8"/>
  <c r="AK150" i="8"/>
  <c r="AK39" i="8"/>
  <c r="AK91" i="8"/>
  <c r="AK151" i="8"/>
  <c r="AK207" i="8"/>
  <c r="AK263" i="8"/>
  <c r="AK21" i="8"/>
  <c r="AK81" i="8"/>
  <c r="AK133" i="8"/>
  <c r="AK193" i="8"/>
  <c r="AK253" i="8"/>
  <c r="AK305" i="8"/>
  <c r="AK234" i="8"/>
  <c r="AK290" i="8"/>
  <c r="AK144" i="8"/>
  <c r="AK120" i="8"/>
  <c r="AK20" i="8"/>
  <c r="AK228" i="8"/>
  <c r="AK12" i="8"/>
  <c r="AK58" i="8"/>
  <c r="AK114" i="8"/>
  <c r="AK170" i="8"/>
  <c r="AK59" i="8"/>
  <c r="AK111" i="8"/>
  <c r="AK171" i="8"/>
  <c r="AK231" i="8"/>
  <c r="AK283" i="8"/>
  <c r="AK45" i="8"/>
  <c r="AK101" i="8"/>
  <c r="AK157" i="8"/>
  <c r="AK213" i="8"/>
  <c r="AK273" i="8"/>
  <c r="AK194" i="8"/>
  <c r="AK254" i="8"/>
  <c r="AK16" i="8"/>
  <c r="AK224" i="8"/>
  <c r="AK28" i="8"/>
  <c r="AK100" i="8"/>
  <c r="AK40" i="8"/>
  <c r="AK172" i="8"/>
  <c r="AK66" i="8"/>
  <c r="AK122" i="8"/>
  <c r="AK178" i="8"/>
  <c r="AK63" i="8"/>
  <c r="AK123" i="8"/>
  <c r="AK175" i="8"/>
  <c r="AK235" i="8"/>
  <c r="AK295" i="8"/>
  <c r="AK49" i="8"/>
  <c r="AK109" i="8"/>
  <c r="AK165" i="8"/>
  <c r="AK221" i="8"/>
  <c r="AK277" i="8"/>
  <c r="AK206" i="8"/>
  <c r="AK258" i="8"/>
  <c r="AK32" i="8"/>
  <c r="AK272" i="8"/>
  <c r="AK60" i="8"/>
  <c r="AK132" i="8"/>
  <c r="AK104" i="8"/>
  <c r="AK236" i="8"/>
  <c r="AM13" i="8"/>
  <c r="AM29" i="8"/>
  <c r="AM45" i="8"/>
  <c r="AM61" i="8"/>
  <c r="AM77" i="8"/>
  <c r="AM93" i="8"/>
  <c r="AM109" i="8"/>
  <c r="AM125" i="8"/>
  <c r="AM141" i="8"/>
  <c r="AM157" i="8"/>
  <c r="AM173" i="8"/>
  <c r="AM189" i="8"/>
  <c r="AM205" i="8"/>
  <c r="AM221" i="8"/>
  <c r="AM20" i="8"/>
  <c r="AM36" i="8"/>
  <c r="AM52" i="8"/>
  <c r="AM68" i="8"/>
  <c r="AM84" i="8"/>
  <c r="AM100" i="8"/>
  <c r="AM116" i="8"/>
  <c r="AM132" i="8"/>
  <c r="AM34" i="8"/>
  <c r="AM66" i="8"/>
  <c r="AM98" i="8"/>
  <c r="AM130" i="8"/>
  <c r="AM154" i="8"/>
  <c r="AM175" i="8"/>
  <c r="AM196" i="8"/>
  <c r="AM218" i="8"/>
  <c r="AM236" i="8"/>
  <c r="AM252" i="8"/>
  <c r="AM268" i="8"/>
  <c r="AM284" i="8"/>
  <c r="AM300" i="8"/>
  <c r="AM19" i="8"/>
  <c r="AM51" i="8"/>
  <c r="AM83" i="8"/>
  <c r="AM115" i="8"/>
  <c r="AM144" i="8"/>
  <c r="AM166" i="8"/>
  <c r="AM187" i="8"/>
  <c r="AM208" i="8"/>
  <c r="AM229" i="8"/>
  <c r="AM245" i="8"/>
  <c r="AM261" i="8"/>
  <c r="AM277" i="8"/>
  <c r="AM293" i="8"/>
  <c r="AM309" i="8"/>
  <c r="AM39" i="8"/>
  <c r="AM71" i="8"/>
  <c r="AM103" i="8"/>
  <c r="AM135" i="8"/>
  <c r="AM158" i="8"/>
  <c r="AM179" i="8"/>
  <c r="AM200" i="8"/>
  <c r="AM222" i="8"/>
  <c r="AM239" i="8"/>
  <c r="AM255" i="8"/>
  <c r="AM271" i="8"/>
  <c r="AM287" i="8"/>
  <c r="AM303" i="8"/>
  <c r="AM94" i="8"/>
  <c r="AM194" i="8"/>
  <c r="AM266" i="8"/>
  <c r="AM110" i="8"/>
  <c r="AM274" i="8"/>
  <c r="AM167" i="8"/>
  <c r="AM310" i="8"/>
  <c r="AM134" i="8"/>
  <c r="AM220" i="8"/>
  <c r="AM286" i="8"/>
  <c r="AM140" i="8"/>
  <c r="AM290" i="8"/>
  <c r="AM188" i="8"/>
  <c r="AM25" i="8"/>
  <c r="AM49" i="8"/>
  <c r="AM69" i="8"/>
  <c r="AM89" i="8"/>
  <c r="AM113" i="8"/>
  <c r="AM133" i="8"/>
  <c r="AM153" i="8"/>
  <c r="AM177" i="8"/>
  <c r="AM197" i="8"/>
  <c r="AM217" i="8"/>
  <c r="AM24" i="8"/>
  <c r="AM44" i="8"/>
  <c r="AM64" i="8"/>
  <c r="AM88" i="8"/>
  <c r="AM108" i="8"/>
  <c r="AM128" i="8"/>
  <c r="AM42" i="8"/>
  <c r="AM82" i="8"/>
  <c r="AM122" i="8"/>
  <c r="AM159" i="8"/>
  <c r="AM186" i="8"/>
  <c r="AM212" i="8"/>
  <c r="AM240" i="8"/>
  <c r="AM260" i="8"/>
  <c r="AM280" i="8"/>
  <c r="AM304" i="8"/>
  <c r="AM35" i="8"/>
  <c r="AM75" i="8"/>
  <c r="AM123" i="8"/>
  <c r="AM155" i="8"/>
  <c r="AM182" i="8"/>
  <c r="AM214" i="8"/>
  <c r="AM237" i="8"/>
  <c r="AM257" i="8"/>
  <c r="AM281" i="8"/>
  <c r="AM301" i="8"/>
  <c r="AM31" i="8"/>
  <c r="AM79" i="8"/>
  <c r="AM119" i="8"/>
  <c r="AM152" i="8"/>
  <c r="AM184" i="8"/>
  <c r="AM211" i="8"/>
  <c r="AM235" i="8"/>
  <c r="AM259" i="8"/>
  <c r="AM279" i="8"/>
  <c r="AM299" i="8"/>
  <c r="AM126" i="8"/>
  <c r="AM234" i="8"/>
  <c r="AM46" i="8"/>
  <c r="AM306" i="8"/>
  <c r="AM246" i="8"/>
  <c r="AM102" i="8"/>
  <c r="AM238" i="8"/>
  <c r="AM14" i="8"/>
  <c r="AM258" i="8"/>
  <c r="AM230" i="8"/>
  <c r="AM37" i="8"/>
  <c r="AM65" i="8"/>
  <c r="AM97" i="8"/>
  <c r="AM121" i="8"/>
  <c r="AM149" i="8"/>
  <c r="AM181" i="8"/>
  <c r="AM209" i="8"/>
  <c r="AM16" i="8"/>
  <c r="AM48" i="8"/>
  <c r="AM76" i="8"/>
  <c r="AM104" i="8"/>
  <c r="AM136" i="8"/>
  <c r="AM58" i="8"/>
  <c r="AM114" i="8"/>
  <c r="AM164" i="8"/>
  <c r="AM202" i="8"/>
  <c r="AM232" i="8"/>
  <c r="AM264" i="8"/>
  <c r="AM292" i="8"/>
  <c r="AM27" i="8"/>
  <c r="AM91" i="8"/>
  <c r="AM139" i="8"/>
  <c r="AM176" i="8"/>
  <c r="AM219" i="8"/>
  <c r="AM249" i="8"/>
  <c r="AM273" i="8"/>
  <c r="AM305" i="8"/>
  <c r="AM55" i="8"/>
  <c r="AM111" i="8"/>
  <c r="AM163" i="8"/>
  <c r="AM195" i="8"/>
  <c r="AM231" i="8"/>
  <c r="AM263" i="8"/>
  <c r="AM291" i="8"/>
  <c r="AM62" i="8"/>
  <c r="AM250" i="8"/>
  <c r="AM204" i="8"/>
  <c r="AM210" i="8"/>
  <c r="AM156" i="8"/>
  <c r="AM270" i="8"/>
  <c r="AM226" i="8"/>
  <c r="AM262" i="8"/>
  <c r="AM17" i="8"/>
  <c r="AM41" i="8"/>
  <c r="AM73" i="8"/>
  <c r="AM101" i="8"/>
  <c r="AM129" i="8"/>
  <c r="AM161" i="8"/>
  <c r="AM185" i="8"/>
  <c r="AM213" i="8"/>
  <c r="AM28" i="8"/>
  <c r="AM56" i="8"/>
  <c r="AM80" i="8"/>
  <c r="AM112" i="8"/>
  <c r="AM18" i="8"/>
  <c r="AM74" i="8"/>
  <c r="AM138" i="8"/>
  <c r="AM170" i="8"/>
  <c r="AM207" i="8"/>
  <c r="AM244" i="8"/>
  <c r="AM272" i="8"/>
  <c r="AM296" i="8"/>
  <c r="AM43" i="8"/>
  <c r="AM99" i="8"/>
  <c r="AM150" i="8"/>
  <c r="AM192" i="8"/>
  <c r="AM224" i="8"/>
  <c r="AM253" i="8"/>
  <c r="AM285" i="8"/>
  <c r="AM15" i="8"/>
  <c r="AM63" i="8"/>
  <c r="AM127" i="8"/>
  <c r="AM168" i="8"/>
  <c r="AM206" i="8"/>
  <c r="AM243" i="8"/>
  <c r="AM267" i="8"/>
  <c r="AM295" i="8"/>
  <c r="AM151" i="8"/>
  <c r="AM282" i="8"/>
  <c r="AM242" i="8"/>
  <c r="AM278" i="8"/>
  <c r="AM178" i="8"/>
  <c r="AM302" i="8"/>
  <c r="AM54" i="8"/>
  <c r="AM294" i="8"/>
  <c r="AM21" i="8"/>
  <c r="AM81" i="8"/>
  <c r="AM137" i="8"/>
  <c r="AM193" i="8"/>
  <c r="AM32" i="8"/>
  <c r="AM92" i="8"/>
  <c r="AM26" i="8"/>
  <c r="AM143" i="8"/>
  <c r="AM223" i="8"/>
  <c r="AM276" i="8"/>
  <c r="AM59" i="8"/>
  <c r="AM160" i="8"/>
  <c r="AM233" i="8"/>
  <c r="AM289" i="8"/>
  <c r="AM87" i="8"/>
  <c r="AM174" i="8"/>
  <c r="AM247" i="8"/>
  <c r="AM307" i="8"/>
  <c r="AM298" i="8"/>
  <c r="AM38" i="8"/>
  <c r="AM78" i="8"/>
  <c r="AM33" i="8"/>
  <c r="AM85" i="8"/>
  <c r="AM145" i="8"/>
  <c r="AM201" i="8"/>
  <c r="AM40" i="8"/>
  <c r="AM96" i="8"/>
  <c r="AM50" i="8"/>
  <c r="AM148" i="8"/>
  <c r="AM228" i="8"/>
  <c r="AM288" i="8"/>
  <c r="AM67" i="8"/>
  <c r="AM171" i="8"/>
  <c r="AM241" i="8"/>
  <c r="AM297" i="8"/>
  <c r="AM95" i="8"/>
  <c r="AM190" i="8"/>
  <c r="AM251" i="8"/>
  <c r="AM30" i="8"/>
  <c r="AM162" i="8"/>
  <c r="AM70" i="8"/>
  <c r="AM183" i="8"/>
  <c r="AM53" i="8"/>
  <c r="AM105" i="8"/>
  <c r="AM165" i="8"/>
  <c r="AM225" i="8"/>
  <c r="AM60" i="8"/>
  <c r="AM120" i="8"/>
  <c r="AM90" i="8"/>
  <c r="AM180" i="8"/>
  <c r="AM248" i="8"/>
  <c r="AM308" i="8"/>
  <c r="AM107" i="8"/>
  <c r="AM198" i="8"/>
  <c r="AM265" i="8"/>
  <c r="AM23" i="8"/>
  <c r="AM142" i="8"/>
  <c r="AM216" i="8"/>
  <c r="AM275" i="8"/>
  <c r="AM172" i="8"/>
  <c r="AM22" i="8"/>
  <c r="AM199" i="8"/>
  <c r="AM86" i="8"/>
  <c r="AM57" i="8"/>
  <c r="AM117" i="8"/>
  <c r="AM169" i="8"/>
  <c r="AM12" i="8"/>
  <c r="AM72" i="8"/>
  <c r="AM124" i="8"/>
  <c r="AM106" i="8"/>
  <c r="AM191" i="8"/>
  <c r="AM256" i="8"/>
  <c r="AM11" i="8"/>
  <c r="AM131" i="8"/>
  <c r="AM203" i="8"/>
  <c r="AM269" i="8"/>
  <c r="AM47" i="8"/>
  <c r="AM147" i="8"/>
  <c r="AM227" i="8"/>
  <c r="AM283" i="8"/>
  <c r="AM215" i="8"/>
  <c r="AM118" i="8"/>
  <c r="AM254" i="8"/>
  <c r="AM146" i="8"/>
  <c r="AO11" i="8"/>
  <c r="AO27" i="8"/>
  <c r="AO43" i="8"/>
  <c r="AO59" i="8"/>
  <c r="AO75" i="8"/>
  <c r="AO91" i="8"/>
  <c r="AO107" i="8"/>
  <c r="AO123" i="8"/>
  <c r="AO139" i="8"/>
  <c r="AO155" i="8"/>
  <c r="AO171" i="8"/>
  <c r="AO187" i="8"/>
  <c r="AO203" i="8"/>
  <c r="AO219" i="8"/>
  <c r="AO235" i="8"/>
  <c r="AO251" i="8"/>
  <c r="AO267" i="8"/>
  <c r="AO283" i="8"/>
  <c r="AO299" i="8"/>
  <c r="AO18" i="8"/>
  <c r="AO34" i="8"/>
  <c r="AO50" i="8"/>
  <c r="AO66" i="8"/>
  <c r="AO82" i="8"/>
  <c r="AO98" i="8"/>
  <c r="AO114" i="8"/>
  <c r="AO130" i="8"/>
  <c r="AO146" i="8"/>
  <c r="AO162" i="8"/>
  <c r="AO178" i="8"/>
  <c r="AO194" i="8"/>
  <c r="AO210" i="8"/>
  <c r="AO226" i="8"/>
  <c r="AO242" i="8"/>
  <c r="AO258" i="8"/>
  <c r="AO274" i="8"/>
  <c r="AO290" i="8"/>
  <c r="AO306" i="8"/>
  <c r="AO28" i="8"/>
  <c r="AO60" i="8"/>
  <c r="AO92" i="8"/>
  <c r="AO124" i="8"/>
  <c r="AO156" i="8"/>
  <c r="AO188" i="8"/>
  <c r="AO220" i="8"/>
  <c r="AO252" i="8"/>
  <c r="AO284" i="8"/>
  <c r="AO13" i="8"/>
  <c r="AO45" i="8"/>
  <c r="AO77" i="8"/>
  <c r="AO109" i="8"/>
  <c r="AO141" i="8"/>
  <c r="AO173" i="8"/>
  <c r="AO205" i="8"/>
  <c r="AO237" i="8"/>
  <c r="AO269" i="8"/>
  <c r="AO301" i="8"/>
  <c r="AO33" i="8"/>
  <c r="AO65" i="8"/>
  <c r="AO97" i="8"/>
  <c r="AO129" i="8"/>
  <c r="AO161" i="8"/>
  <c r="AO193" i="8"/>
  <c r="AO225" i="8"/>
  <c r="AO257" i="8"/>
  <c r="AO289" i="8"/>
  <c r="AO56" i="8"/>
  <c r="AO184" i="8"/>
  <c r="AO40" i="8"/>
  <c r="AO264" i="8"/>
  <c r="AO240" i="8"/>
  <c r="AO96" i="8"/>
  <c r="AO224" i="8"/>
  <c r="AO168" i="8"/>
  <c r="AO80" i="8"/>
  <c r="AO19" i="8"/>
  <c r="AO39" i="8"/>
  <c r="AO63" i="8"/>
  <c r="AO83" i="8"/>
  <c r="AO103" i="8"/>
  <c r="AO127" i="8"/>
  <c r="AO147" i="8"/>
  <c r="AO167" i="8"/>
  <c r="AO191" i="8"/>
  <c r="AO211" i="8"/>
  <c r="AO231" i="8"/>
  <c r="AO255" i="8"/>
  <c r="AO275" i="8"/>
  <c r="AO295" i="8"/>
  <c r="AO22" i="8"/>
  <c r="AO42" i="8"/>
  <c r="AO62" i="8"/>
  <c r="AO86" i="8"/>
  <c r="AO106" i="8"/>
  <c r="AO126" i="8"/>
  <c r="AO150" i="8"/>
  <c r="AO170" i="8"/>
  <c r="AO190" i="8"/>
  <c r="AO214" i="8"/>
  <c r="AO234" i="8"/>
  <c r="AO254" i="8"/>
  <c r="AO278" i="8"/>
  <c r="AO298" i="8"/>
  <c r="AO20" i="8"/>
  <c r="AO68" i="8"/>
  <c r="AO108" i="8"/>
  <c r="AO148" i="8"/>
  <c r="AO196" i="8"/>
  <c r="AO236" i="8"/>
  <c r="AO276" i="8"/>
  <c r="AO21" i="8"/>
  <c r="AO61" i="8"/>
  <c r="AO101" i="8"/>
  <c r="AO149" i="8"/>
  <c r="AO189" i="8"/>
  <c r="AO229" i="8"/>
  <c r="AO277" i="8"/>
  <c r="AO17" i="8"/>
  <c r="AO57" i="8"/>
  <c r="AO105" i="8"/>
  <c r="AO145" i="8"/>
  <c r="AO185" i="8"/>
  <c r="AO233" i="8"/>
  <c r="AO273" i="8"/>
  <c r="AO24" i="8"/>
  <c r="AO216" i="8"/>
  <c r="AO136" i="8"/>
  <c r="AO176" i="8"/>
  <c r="AO128" i="8"/>
  <c r="AO288" i="8"/>
  <c r="AO16" i="8"/>
  <c r="AO31" i="8"/>
  <c r="AO55" i="8"/>
  <c r="AO87" i="8"/>
  <c r="AO115" i="8"/>
  <c r="AO143" i="8"/>
  <c r="AO175" i="8"/>
  <c r="AO199" i="8"/>
  <c r="AO227" i="8"/>
  <c r="AO259" i="8"/>
  <c r="AO287" i="8"/>
  <c r="AO14" i="8"/>
  <c r="AO46" i="8"/>
  <c r="AO74" i="8"/>
  <c r="AO102" i="8"/>
  <c r="AO134" i="8"/>
  <c r="AO158" i="8"/>
  <c r="AO186" i="8"/>
  <c r="AO218" i="8"/>
  <c r="AO246" i="8"/>
  <c r="AO270" i="8"/>
  <c r="AO302" i="8"/>
  <c r="AO44" i="8"/>
  <c r="AO100" i="8"/>
  <c r="AO164" i="8"/>
  <c r="AO212" i="8"/>
  <c r="AO268" i="8"/>
  <c r="AO29" i="8"/>
  <c r="AO85" i="8"/>
  <c r="AO133" i="8"/>
  <c r="AO197" i="8"/>
  <c r="AO253" i="8"/>
  <c r="AO309" i="8"/>
  <c r="AO73" i="8"/>
  <c r="AO121" i="8"/>
  <c r="AO177" i="8"/>
  <c r="AO241" i="8"/>
  <c r="AO297" i="8"/>
  <c r="AO152" i="8"/>
  <c r="AO200" i="8"/>
  <c r="AO32" i="8"/>
  <c r="AO256" i="8"/>
  <c r="AO144" i="8"/>
  <c r="AO35" i="8"/>
  <c r="AO67" i="8"/>
  <c r="AO95" i="8"/>
  <c r="AO119" i="8"/>
  <c r="AO151" i="8"/>
  <c r="AO179" i="8"/>
  <c r="AO207" i="8"/>
  <c r="AO239" i="8"/>
  <c r="AO263" i="8"/>
  <c r="AO291" i="8"/>
  <c r="AO26" i="8"/>
  <c r="AO54" i="8"/>
  <c r="AO78" i="8"/>
  <c r="AO110" i="8"/>
  <c r="AO138" i="8"/>
  <c r="AO166" i="8"/>
  <c r="AO198" i="8"/>
  <c r="AO222" i="8"/>
  <c r="AO250" i="8"/>
  <c r="AO282" i="8"/>
  <c r="AO310" i="8"/>
  <c r="AO52" i="8"/>
  <c r="AO116" i="8"/>
  <c r="AO172" i="8"/>
  <c r="AO228" i="8"/>
  <c r="AO292" i="8"/>
  <c r="AO37" i="8"/>
  <c r="AO93" i="8"/>
  <c r="AO157" i="8"/>
  <c r="AO213" i="8"/>
  <c r="AO261" i="8"/>
  <c r="AO25" i="8"/>
  <c r="AO81" i="8"/>
  <c r="AO137" i="8"/>
  <c r="AO201" i="8"/>
  <c r="AO249" i="8"/>
  <c r="AO305" i="8"/>
  <c r="AO248" i="8"/>
  <c r="AO48" i="8"/>
  <c r="AO64" i="8"/>
  <c r="AO104" i="8"/>
  <c r="AO208" i="8"/>
  <c r="AO15" i="8"/>
  <c r="AO71" i="8"/>
  <c r="AO131" i="8"/>
  <c r="AO183" i="8"/>
  <c r="AO243" i="8"/>
  <c r="AO303" i="8"/>
  <c r="AO58" i="8"/>
  <c r="AO118" i="8"/>
  <c r="AO174" i="8"/>
  <c r="AO230" i="8"/>
  <c r="AO286" i="8"/>
  <c r="AO76" i="8"/>
  <c r="AO180" i="8"/>
  <c r="AO300" i="8"/>
  <c r="AO117" i="8"/>
  <c r="AO221" i="8"/>
  <c r="AO41" i="8"/>
  <c r="AO153" i="8"/>
  <c r="AO265" i="8"/>
  <c r="AO280" i="8"/>
  <c r="AO160" i="8"/>
  <c r="AO272" i="8"/>
  <c r="AO23" i="8"/>
  <c r="AO79" i="8"/>
  <c r="AO135" i="8"/>
  <c r="AO195" i="8"/>
  <c r="AO247" i="8"/>
  <c r="AO307" i="8"/>
  <c r="AO70" i="8"/>
  <c r="AO122" i="8"/>
  <c r="AO182" i="8"/>
  <c r="AO238" i="8"/>
  <c r="AO294" i="8"/>
  <c r="AO84" i="8"/>
  <c r="AO204" i="8"/>
  <c r="AO308" i="8"/>
  <c r="AO125" i="8"/>
  <c r="AO245" i="8"/>
  <c r="AO49" i="8"/>
  <c r="AO169" i="8"/>
  <c r="AO281" i="8"/>
  <c r="AO72" i="8"/>
  <c r="AO192" i="8"/>
  <c r="AO47" i="8"/>
  <c r="AO99" i="8"/>
  <c r="AO159" i="8"/>
  <c r="AO215" i="8"/>
  <c r="AO271" i="8"/>
  <c r="AO30" i="8"/>
  <c r="AO90" i="8"/>
  <c r="AO142" i="8"/>
  <c r="AO202" i="8"/>
  <c r="AO262" i="8"/>
  <c r="AO12" i="8"/>
  <c r="AO132" i="8"/>
  <c r="AO244" i="8"/>
  <c r="AO53" i="8"/>
  <c r="AO165" i="8"/>
  <c r="AO285" i="8"/>
  <c r="AO89" i="8"/>
  <c r="AO209" i="8"/>
  <c r="AO88" i="8"/>
  <c r="AO112" i="8"/>
  <c r="AO232" i="8"/>
  <c r="AO51" i="8"/>
  <c r="AO111" i="8"/>
  <c r="AO163" i="8"/>
  <c r="AO223" i="8"/>
  <c r="AO279" i="8"/>
  <c r="AO38" i="8"/>
  <c r="AO94" i="8"/>
  <c r="AO154" i="8"/>
  <c r="AO206" i="8"/>
  <c r="AO266" i="8"/>
  <c r="AO36" i="8"/>
  <c r="AO140" i="8"/>
  <c r="AO260" i="8"/>
  <c r="AO69" i="8"/>
  <c r="AO181" i="8"/>
  <c r="AO293" i="8"/>
  <c r="AO113" i="8"/>
  <c r="AO217" i="8"/>
  <c r="AO120" i="8"/>
  <c r="AO304" i="8"/>
  <c r="AO296" i="8"/>
  <c r="AQ13" i="8"/>
  <c r="AQ29" i="8"/>
  <c r="AQ45" i="8"/>
  <c r="AQ61" i="8"/>
  <c r="AQ77" i="8"/>
  <c r="AQ93" i="8"/>
  <c r="AQ109" i="8"/>
  <c r="AQ125" i="8"/>
  <c r="AQ141" i="8"/>
  <c r="AQ157" i="8"/>
  <c r="AQ173" i="8"/>
  <c r="AQ189" i="8"/>
  <c r="AQ205" i="8"/>
  <c r="AQ221" i="8"/>
  <c r="AQ237" i="8"/>
  <c r="AQ253" i="8"/>
  <c r="AQ269" i="8"/>
  <c r="AQ285" i="8"/>
  <c r="AQ301" i="8"/>
  <c r="AQ16" i="8"/>
  <c r="AQ32" i="8"/>
  <c r="AQ48" i="8"/>
  <c r="AQ64" i="8"/>
  <c r="AQ80" i="8"/>
  <c r="AQ96" i="8"/>
  <c r="AQ112" i="8"/>
  <c r="AQ128" i="8"/>
  <c r="AQ144" i="8"/>
  <c r="AQ160" i="8"/>
  <c r="AQ176" i="8"/>
  <c r="AQ192" i="8"/>
  <c r="AQ208" i="8"/>
  <c r="AQ224" i="8"/>
  <c r="AQ240" i="8"/>
  <c r="AQ256" i="8"/>
  <c r="AQ272" i="8"/>
  <c r="AQ288" i="8"/>
  <c r="AQ304" i="8"/>
  <c r="AQ31" i="8"/>
  <c r="AQ63" i="8"/>
  <c r="AQ95" i="8"/>
  <c r="AQ17" i="8"/>
  <c r="AQ37" i="8"/>
  <c r="AQ57" i="8"/>
  <c r="AQ81" i="8"/>
  <c r="AQ101" i="8"/>
  <c r="AQ121" i="8"/>
  <c r="AQ145" i="8"/>
  <c r="AQ165" i="8"/>
  <c r="AQ185" i="8"/>
  <c r="AQ209" i="8"/>
  <c r="AQ229" i="8"/>
  <c r="AQ249" i="8"/>
  <c r="AQ273" i="8"/>
  <c r="AQ293" i="8"/>
  <c r="AQ12" i="8"/>
  <c r="AQ36" i="8"/>
  <c r="AQ56" i="8"/>
  <c r="AQ76" i="8"/>
  <c r="AQ100" i="8"/>
  <c r="AQ120" i="8"/>
  <c r="AQ140" i="8"/>
  <c r="AQ164" i="8"/>
  <c r="AQ184" i="8"/>
  <c r="AQ204" i="8"/>
  <c r="AQ228" i="8"/>
  <c r="AQ248" i="8"/>
  <c r="AQ268" i="8"/>
  <c r="AQ292" i="8"/>
  <c r="AQ15" i="8"/>
  <c r="AQ55" i="8"/>
  <c r="AQ103" i="8"/>
  <c r="AQ135" i="8"/>
  <c r="AQ167" i="8"/>
  <c r="AQ199" i="8"/>
  <c r="AQ231" i="8"/>
  <c r="AQ263" i="8"/>
  <c r="AQ295" i="8"/>
  <c r="AQ34" i="8"/>
  <c r="AQ75" i="8"/>
  <c r="AQ118" i="8"/>
  <c r="AQ162" i="8"/>
  <c r="AQ203" i="8"/>
  <c r="AQ246" i="8"/>
  <c r="AQ290" i="8"/>
  <c r="AQ30" i="8"/>
  <c r="AQ74" i="8"/>
  <c r="AQ115" i="8"/>
  <c r="AQ158" i="8"/>
  <c r="AQ202" i="8"/>
  <c r="AQ243" i="8"/>
  <c r="AQ286" i="8"/>
  <c r="AQ35" i="8"/>
  <c r="AQ122" i="8"/>
  <c r="AQ206" i="8"/>
  <c r="AQ291" i="8"/>
  <c r="AQ82" i="8"/>
  <c r="AQ166" i="8"/>
  <c r="AQ251" i="8"/>
  <c r="AQ50" i="8"/>
  <c r="AQ134" i="8"/>
  <c r="AQ219" i="8"/>
  <c r="AQ306" i="8"/>
  <c r="AQ282" i="8"/>
  <c r="AQ259" i="8"/>
  <c r="AQ302" i="8"/>
  <c r="AQ25" i="8"/>
  <c r="AQ53" i="8"/>
  <c r="AQ85" i="8"/>
  <c r="AQ113" i="8"/>
  <c r="AQ137" i="8"/>
  <c r="AQ169" i="8"/>
  <c r="AQ197" i="8"/>
  <c r="AQ225" i="8"/>
  <c r="AQ257" i="8"/>
  <c r="AQ281" i="8"/>
  <c r="AQ309" i="8"/>
  <c r="AQ40" i="8"/>
  <c r="AQ68" i="8"/>
  <c r="AQ92" i="8"/>
  <c r="AQ124" i="8"/>
  <c r="AQ152" i="8"/>
  <c r="AQ180" i="8"/>
  <c r="AQ212" i="8"/>
  <c r="AQ236" i="8"/>
  <c r="AQ264" i="8"/>
  <c r="AQ296" i="8"/>
  <c r="AQ39" i="8"/>
  <c r="AQ87" i="8"/>
  <c r="AQ143" i="8"/>
  <c r="AQ183" i="8"/>
  <c r="AQ223" i="8"/>
  <c r="AQ271" i="8"/>
  <c r="AQ11" i="8"/>
  <c r="AQ66" i="8"/>
  <c r="AQ130" i="8"/>
  <c r="AQ182" i="8"/>
  <c r="AQ235" i="8"/>
  <c r="AQ299" i="8"/>
  <c r="AQ51" i="8"/>
  <c r="AQ106" i="8"/>
  <c r="AQ170" i="8"/>
  <c r="AQ222" i="8"/>
  <c r="AQ275" i="8"/>
  <c r="AQ58" i="8"/>
  <c r="AQ163" i="8"/>
  <c r="AQ270" i="8"/>
  <c r="AQ102" i="8"/>
  <c r="AQ210" i="8"/>
  <c r="AQ27" i="8"/>
  <c r="AQ155" i="8"/>
  <c r="AQ262" i="8"/>
  <c r="AQ195" i="8"/>
  <c r="AQ46" i="8"/>
  <c r="AQ174" i="8"/>
  <c r="AQ33" i="8"/>
  <c r="AQ65" i="8"/>
  <c r="AQ89" i="8"/>
  <c r="AQ117" i="8"/>
  <c r="AQ149" i="8"/>
  <c r="AQ177" i="8"/>
  <c r="AQ201" i="8"/>
  <c r="AQ233" i="8"/>
  <c r="AQ261" i="8"/>
  <c r="AQ289" i="8"/>
  <c r="AQ20" i="8"/>
  <c r="AQ44" i="8"/>
  <c r="AQ72" i="8"/>
  <c r="AQ104" i="8"/>
  <c r="AQ132" i="8"/>
  <c r="AQ156" i="8"/>
  <c r="AQ188" i="8"/>
  <c r="AQ216" i="8"/>
  <c r="AQ244" i="8"/>
  <c r="AQ276" i="8"/>
  <c r="AQ300" i="8"/>
  <c r="AQ47" i="8"/>
  <c r="AQ111" i="8"/>
  <c r="AQ151" i="8"/>
  <c r="AQ191" i="8"/>
  <c r="AQ239" i="8"/>
  <c r="AQ279" i="8"/>
  <c r="AQ22" i="8"/>
  <c r="AQ86" i="8"/>
  <c r="AQ139" i="8"/>
  <c r="AQ194" i="8"/>
  <c r="AQ258" i="8"/>
  <c r="AQ310" i="8"/>
  <c r="AQ62" i="8"/>
  <c r="AQ126" i="8"/>
  <c r="AQ179" i="8"/>
  <c r="AQ234" i="8"/>
  <c r="AQ298" i="8"/>
  <c r="AQ78" i="8"/>
  <c r="AQ186" i="8"/>
  <c r="AQ18" i="8"/>
  <c r="AQ123" i="8"/>
  <c r="AQ230" i="8"/>
  <c r="AQ70" i="8"/>
  <c r="AQ178" i="8"/>
  <c r="AQ283" i="8"/>
  <c r="AQ67" i="8"/>
  <c r="AQ131" i="8"/>
  <c r="AQ69" i="8"/>
  <c r="AQ129" i="8"/>
  <c r="AQ181" i="8"/>
  <c r="AQ241" i="8"/>
  <c r="AQ297" i="8"/>
  <c r="AQ52" i="8"/>
  <c r="AQ108" i="8"/>
  <c r="AQ168" i="8"/>
  <c r="AQ220" i="8"/>
  <c r="AQ280" i="8"/>
  <c r="AQ71" i="8"/>
  <c r="AQ159" i="8"/>
  <c r="AQ247" i="8"/>
  <c r="AQ43" i="8"/>
  <c r="AQ150" i="8"/>
  <c r="AQ267" i="8"/>
  <c r="AQ83" i="8"/>
  <c r="AQ190" i="8"/>
  <c r="AQ307" i="8"/>
  <c r="AQ227" i="8"/>
  <c r="AQ146" i="8"/>
  <c r="AQ91" i="8"/>
  <c r="AQ26" i="8"/>
  <c r="AQ218" i="8"/>
  <c r="AQ21" i="8"/>
  <c r="AQ73" i="8"/>
  <c r="AQ133" i="8"/>
  <c r="AQ193" i="8"/>
  <c r="AQ245" i="8"/>
  <c r="AQ305" i="8"/>
  <c r="AQ60" i="8"/>
  <c r="AQ116" i="8"/>
  <c r="AQ172" i="8"/>
  <c r="AQ232" i="8"/>
  <c r="AQ284" i="8"/>
  <c r="AQ79" i="8"/>
  <c r="AQ175" i="8"/>
  <c r="AQ255" i="8"/>
  <c r="AQ54" i="8"/>
  <c r="AQ171" i="8"/>
  <c r="AQ278" i="8"/>
  <c r="AQ94" i="8"/>
  <c r="AQ211" i="8"/>
  <c r="AQ14" i="8"/>
  <c r="AQ250" i="8"/>
  <c r="AQ187" i="8"/>
  <c r="AQ114" i="8"/>
  <c r="AQ110" i="8"/>
  <c r="AQ154" i="8"/>
  <c r="AQ41" i="8"/>
  <c r="AQ97" i="8"/>
  <c r="AQ153" i="8"/>
  <c r="AQ213" i="8"/>
  <c r="AQ265" i="8"/>
  <c r="AQ24" i="8"/>
  <c r="AQ84" i="8"/>
  <c r="AQ136" i="8"/>
  <c r="AQ196" i="8"/>
  <c r="AQ252" i="8"/>
  <c r="AQ308" i="8"/>
  <c r="AQ119" i="8"/>
  <c r="AQ207" i="8"/>
  <c r="AQ287" i="8"/>
  <c r="AQ98" i="8"/>
  <c r="AQ214" i="8"/>
  <c r="AQ19" i="8"/>
  <c r="AQ138" i="8"/>
  <c r="AQ254" i="8"/>
  <c r="AQ99" i="8"/>
  <c r="AQ38" i="8"/>
  <c r="AQ274" i="8"/>
  <c r="AQ198" i="8"/>
  <c r="AQ238" i="8"/>
  <c r="AQ49" i="8"/>
  <c r="AQ105" i="8"/>
  <c r="AQ161" i="8"/>
  <c r="AQ217" i="8"/>
  <c r="AQ277" i="8"/>
  <c r="AQ28" i="8"/>
  <c r="AQ88" i="8"/>
  <c r="AQ148" i="8"/>
  <c r="AQ200" i="8"/>
  <c r="AQ260" i="8"/>
  <c r="AQ23" i="8"/>
  <c r="AQ127" i="8"/>
  <c r="AQ215" i="8"/>
  <c r="AQ303" i="8"/>
  <c r="AQ107" i="8"/>
  <c r="AQ226" i="8"/>
  <c r="AQ42" i="8"/>
  <c r="AQ147" i="8"/>
  <c r="AQ266" i="8"/>
  <c r="AQ142" i="8"/>
  <c r="AQ59" i="8"/>
  <c r="AQ294" i="8"/>
  <c r="AQ242" i="8"/>
  <c r="AQ90" i="8"/>
  <c r="AN18" i="8"/>
  <c r="AN34" i="8"/>
  <c r="AN50" i="8"/>
  <c r="AN66" i="8"/>
  <c r="AN82" i="8"/>
  <c r="AN98" i="8"/>
  <c r="AN114" i="8"/>
  <c r="AN130" i="8"/>
  <c r="AN146" i="8"/>
  <c r="AN162" i="8"/>
  <c r="AN178" i="8"/>
  <c r="AN194" i="8"/>
  <c r="AN210" i="8"/>
  <c r="AN226" i="8"/>
  <c r="AN242" i="8"/>
  <c r="AN258" i="8"/>
  <c r="AN274" i="8"/>
  <c r="AN290" i="8"/>
  <c r="AN306" i="8"/>
  <c r="AN21" i="8"/>
  <c r="AN37" i="8"/>
  <c r="AN53" i="8"/>
  <c r="AN69" i="8"/>
  <c r="AN85" i="8"/>
  <c r="AN101" i="8"/>
  <c r="AN117" i="8"/>
  <c r="AN133" i="8"/>
  <c r="AN149" i="8"/>
  <c r="AN165" i="8"/>
  <c r="AN181" i="8"/>
  <c r="AN197" i="8"/>
  <c r="AN213" i="8"/>
  <c r="AN229" i="8"/>
  <c r="AN245" i="8"/>
  <c r="AN261" i="8"/>
  <c r="AN277" i="8"/>
  <c r="AN293" i="8"/>
  <c r="AN309" i="8"/>
  <c r="AN39" i="8"/>
  <c r="AN71" i="8"/>
  <c r="AN103" i="8"/>
  <c r="AN135" i="8"/>
  <c r="AN167" i="8"/>
  <c r="AN199" i="8"/>
  <c r="AN231" i="8"/>
  <c r="AN263" i="8"/>
  <c r="AN295" i="8"/>
  <c r="AN32" i="8"/>
  <c r="AN64" i="8"/>
  <c r="AN96" i="8"/>
  <c r="AN128" i="8"/>
  <c r="AN160" i="8"/>
  <c r="AN192" i="8"/>
  <c r="AN224" i="8"/>
  <c r="AN256" i="8"/>
  <c r="AN288" i="8"/>
  <c r="AN20" i="8"/>
  <c r="AN52" i="8"/>
  <c r="AN84" i="8"/>
  <c r="AN116" i="8"/>
  <c r="AN148" i="8"/>
  <c r="AN180" i="8"/>
  <c r="AN212" i="8"/>
  <c r="AN244" i="8"/>
  <c r="AN276" i="8"/>
  <c r="AN308" i="8"/>
  <c r="AN107" i="8"/>
  <c r="AN235" i="8"/>
  <c r="AN91" i="8"/>
  <c r="AN67" i="8"/>
  <c r="AN19" i="8"/>
  <c r="AN147" i="8"/>
  <c r="AN275" i="8"/>
  <c r="AN187" i="8"/>
  <c r="AN163" i="8"/>
  <c r="AN30" i="8"/>
  <c r="AN54" i="8"/>
  <c r="AN74" i="8"/>
  <c r="AN94" i="8"/>
  <c r="AN118" i="8"/>
  <c r="AN138" i="8"/>
  <c r="AN158" i="8"/>
  <c r="AN182" i="8"/>
  <c r="AN202" i="8"/>
  <c r="AN222" i="8"/>
  <c r="AN246" i="8"/>
  <c r="AN266" i="8"/>
  <c r="AN286" i="8"/>
  <c r="AN310" i="8"/>
  <c r="AN29" i="8"/>
  <c r="AN49" i="8"/>
  <c r="AN73" i="8"/>
  <c r="AN93" i="8"/>
  <c r="AN113" i="8"/>
  <c r="AN137" i="8"/>
  <c r="AN157" i="8"/>
  <c r="AN177" i="8"/>
  <c r="AN201" i="8"/>
  <c r="AN221" i="8"/>
  <c r="AN241" i="8"/>
  <c r="AN265" i="8"/>
  <c r="AN285" i="8"/>
  <c r="AN305" i="8"/>
  <c r="AN47" i="8"/>
  <c r="AN87" i="8"/>
  <c r="AN127" i="8"/>
  <c r="AN175" i="8"/>
  <c r="AN215" i="8"/>
  <c r="AN255" i="8"/>
  <c r="AN303" i="8"/>
  <c r="AN48" i="8"/>
  <c r="AN88" i="8"/>
  <c r="AN136" i="8"/>
  <c r="AN176" i="8"/>
  <c r="AN216" i="8"/>
  <c r="AN264" i="8"/>
  <c r="AN304" i="8"/>
  <c r="AN44" i="8"/>
  <c r="AN92" i="8"/>
  <c r="AN132" i="8"/>
  <c r="AN172" i="8"/>
  <c r="AN220" i="8"/>
  <c r="AN260" i="8"/>
  <c r="AN300" i="8"/>
  <c r="AN139" i="8"/>
  <c r="AN299" i="8"/>
  <c r="AN283" i="8"/>
  <c r="AN51" i="8"/>
  <c r="AN211" i="8"/>
  <c r="AN123" i="8"/>
  <c r="AN227" i="8"/>
  <c r="AN14" i="8"/>
  <c r="AN38" i="8"/>
  <c r="AN58" i="8"/>
  <c r="AN78" i="8"/>
  <c r="AN102" i="8"/>
  <c r="AN122" i="8"/>
  <c r="AN142" i="8"/>
  <c r="AN166" i="8"/>
  <c r="AN186" i="8"/>
  <c r="AN206" i="8"/>
  <c r="AN230" i="8"/>
  <c r="AN250" i="8"/>
  <c r="AN270" i="8"/>
  <c r="AN294" i="8"/>
  <c r="AN13" i="8"/>
  <c r="AN33" i="8"/>
  <c r="AN57" i="8"/>
  <c r="AN77" i="8"/>
  <c r="AN97" i="8"/>
  <c r="AN121" i="8"/>
  <c r="AN141" i="8"/>
  <c r="AN161" i="8"/>
  <c r="AN185" i="8"/>
  <c r="AN205" i="8"/>
  <c r="AN225" i="8"/>
  <c r="AN249" i="8"/>
  <c r="AN269" i="8"/>
  <c r="AN289" i="8"/>
  <c r="AN15" i="8"/>
  <c r="AN55" i="8"/>
  <c r="AN95" i="8"/>
  <c r="AN143" i="8"/>
  <c r="AN183" i="8"/>
  <c r="AN223" i="8"/>
  <c r="AN271" i="8"/>
  <c r="AN16" i="8"/>
  <c r="AN56" i="8"/>
  <c r="AN104" i="8"/>
  <c r="AN144" i="8"/>
  <c r="AN184" i="8"/>
  <c r="AN232" i="8"/>
  <c r="AN272" i="8"/>
  <c r="AN12" i="8"/>
  <c r="AN60" i="8"/>
  <c r="AN100" i="8"/>
  <c r="AN140" i="8"/>
  <c r="AN188" i="8"/>
  <c r="AN228" i="8"/>
  <c r="AN268" i="8"/>
  <c r="AN11" i="8"/>
  <c r="AN171" i="8"/>
  <c r="AN27" i="8"/>
  <c r="AN131" i="8"/>
  <c r="AN83" i="8"/>
  <c r="AN243" i="8"/>
  <c r="AN251" i="8"/>
  <c r="AN291" i="8"/>
  <c r="AN42" i="8"/>
  <c r="AN86" i="8"/>
  <c r="AN126" i="8"/>
  <c r="AN170" i="8"/>
  <c r="AN214" i="8"/>
  <c r="AN254" i="8"/>
  <c r="AN298" i="8"/>
  <c r="AN41" i="8"/>
  <c r="AN81" i="8"/>
  <c r="AN125" i="8"/>
  <c r="AN169" i="8"/>
  <c r="AN209" i="8"/>
  <c r="AN253" i="8"/>
  <c r="AN297" i="8"/>
  <c r="AN63" i="8"/>
  <c r="AN151" i="8"/>
  <c r="AN239" i="8"/>
  <c r="AN24" i="8"/>
  <c r="AN112" i="8"/>
  <c r="AN200" i="8"/>
  <c r="AN280" i="8"/>
  <c r="AN68" i="8"/>
  <c r="AN156" i="8"/>
  <c r="AN236" i="8"/>
  <c r="AN43" i="8"/>
  <c r="AN155" i="8"/>
  <c r="AN115" i="8"/>
  <c r="AN35" i="8"/>
  <c r="AN46" i="8"/>
  <c r="AN90" i="8"/>
  <c r="AN134" i="8"/>
  <c r="AN174" i="8"/>
  <c r="AN218" i="8"/>
  <c r="AN262" i="8"/>
  <c r="AN302" i="8"/>
  <c r="AN45" i="8"/>
  <c r="AN89" i="8"/>
  <c r="AN129" i="8"/>
  <c r="AN173" i="8"/>
  <c r="AN217" i="8"/>
  <c r="AN257" i="8"/>
  <c r="AN301" i="8"/>
  <c r="AN79" i="8"/>
  <c r="AN159" i="8"/>
  <c r="AN247" i="8"/>
  <c r="AN40" i="8"/>
  <c r="AN120" i="8"/>
  <c r="AN208" i="8"/>
  <c r="AN296" i="8"/>
  <c r="AN76" i="8"/>
  <c r="AN164" i="8"/>
  <c r="AN252" i="8"/>
  <c r="AN75" i="8"/>
  <c r="AN219" i="8"/>
  <c r="AN179" i="8"/>
  <c r="AN99" i="8"/>
  <c r="AN22" i="8"/>
  <c r="AN62" i="8"/>
  <c r="AN106" i="8"/>
  <c r="AN150" i="8"/>
  <c r="AN190" i="8"/>
  <c r="AN234" i="8"/>
  <c r="AN278" i="8"/>
  <c r="AN17" i="8"/>
  <c r="AN61" i="8"/>
  <c r="AN105" i="8"/>
  <c r="AN145" i="8"/>
  <c r="AN189" i="8"/>
  <c r="AN233" i="8"/>
  <c r="AN273" i="8"/>
  <c r="AN23" i="8"/>
  <c r="AN111" i="8"/>
  <c r="AN191" i="8"/>
  <c r="AN279" i="8"/>
  <c r="AN72" i="8"/>
  <c r="AN152" i="8"/>
  <c r="AN240" i="8"/>
  <c r="AN28" i="8"/>
  <c r="AN108" i="8"/>
  <c r="AN196" i="8"/>
  <c r="AN284" i="8"/>
  <c r="AN203" i="8"/>
  <c r="AN195" i="8"/>
  <c r="AN307" i="8"/>
  <c r="AN26" i="8"/>
  <c r="AN70" i="8"/>
  <c r="AN110" i="8"/>
  <c r="AN154" i="8"/>
  <c r="AN198" i="8"/>
  <c r="AN238" i="8"/>
  <c r="AN282" i="8"/>
  <c r="AN25" i="8"/>
  <c r="AN65" i="8"/>
  <c r="AN109" i="8"/>
  <c r="AN153" i="8"/>
  <c r="AN193" i="8"/>
  <c r="AN237" i="8"/>
  <c r="AN281" i="8"/>
  <c r="AN31" i="8"/>
  <c r="AN119" i="8"/>
  <c r="AN207" i="8"/>
  <c r="AN287" i="8"/>
  <c r="AN80" i="8"/>
  <c r="AN168" i="8"/>
  <c r="AN248" i="8"/>
  <c r="AN36" i="8"/>
  <c r="AN124" i="8"/>
  <c r="AN204" i="8"/>
  <c r="AN292" i="8"/>
  <c r="AN267" i="8"/>
  <c r="AN259" i="8"/>
  <c r="AN59" i="8"/>
  <c r="AP16" i="8"/>
  <c r="AP32" i="8"/>
  <c r="AP48" i="8"/>
  <c r="AP64" i="8"/>
  <c r="AP80" i="8"/>
  <c r="AP96" i="8"/>
  <c r="AP112" i="8"/>
  <c r="AP128" i="8"/>
  <c r="AP144" i="8"/>
  <c r="AP160" i="8"/>
  <c r="AP176" i="8"/>
  <c r="AP192" i="8"/>
  <c r="AP208" i="8"/>
  <c r="AP224" i="8"/>
  <c r="AP240" i="8"/>
  <c r="AP256" i="8"/>
  <c r="AP19" i="8"/>
  <c r="AP35" i="8"/>
  <c r="AP51" i="8"/>
  <c r="AP67" i="8"/>
  <c r="AP83" i="8"/>
  <c r="AP99" i="8"/>
  <c r="AP115" i="8"/>
  <c r="AP131" i="8"/>
  <c r="AP147" i="8"/>
  <c r="AP163" i="8"/>
  <c r="AP179" i="8"/>
  <c r="AP195" i="8"/>
  <c r="AP211" i="8"/>
  <c r="AP227" i="8"/>
  <c r="AP243" i="8"/>
  <c r="AP259" i="8"/>
  <c r="AP275" i="8"/>
  <c r="AP26" i="8"/>
  <c r="AP58" i="8"/>
  <c r="AP90" i="8"/>
  <c r="AP122" i="8"/>
  <c r="AP154" i="8"/>
  <c r="AP186" i="8"/>
  <c r="AP218" i="8"/>
  <c r="AP250" i="8"/>
  <c r="AP276" i="8"/>
  <c r="AP53" i="8"/>
  <c r="AP94" i="8"/>
  <c r="AP137" i="8"/>
  <c r="AP181" i="8"/>
  <c r="AP222" i="8"/>
  <c r="AP264" i="8"/>
  <c r="AP288" i="8"/>
  <c r="AP304" i="8"/>
  <c r="AP38" i="8"/>
  <c r="AP81" i="8"/>
  <c r="AP125" i="8"/>
  <c r="AP166" i="8"/>
  <c r="AP209" i="8"/>
  <c r="AP253" i="8"/>
  <c r="AP282" i="8"/>
  <c r="AP299" i="8"/>
  <c r="AP33" i="8"/>
  <c r="AP118" i="8"/>
  <c r="AP205" i="8"/>
  <c r="AP280" i="8"/>
  <c r="AP14" i="8"/>
  <c r="AP101" i="8"/>
  <c r="AP185" i="8"/>
  <c r="AP268" i="8"/>
  <c r="AP306" i="8"/>
  <c r="AP89" i="8"/>
  <c r="AP174" i="8"/>
  <c r="AP261" i="8"/>
  <c r="AP302" i="8"/>
  <c r="AP237" i="8"/>
  <c r="AP129" i="8"/>
  <c r="AP257" i="8"/>
  <c r="AP309" i="8"/>
  <c r="AP24" i="8"/>
  <c r="AP44" i="8"/>
  <c r="AP68" i="8"/>
  <c r="AP88" i="8"/>
  <c r="AP108" i="8"/>
  <c r="AP132" i="8"/>
  <c r="AP152" i="8"/>
  <c r="AP172" i="8"/>
  <c r="AP196" i="8"/>
  <c r="AP216" i="8"/>
  <c r="AP236" i="8"/>
  <c r="AP260" i="8"/>
  <c r="AP27" i="8"/>
  <c r="AP47" i="8"/>
  <c r="AP71" i="8"/>
  <c r="AP91" i="8"/>
  <c r="AP111" i="8"/>
  <c r="AP135" i="8"/>
  <c r="AP155" i="8"/>
  <c r="AP175" i="8"/>
  <c r="AP199" i="8"/>
  <c r="AP219" i="8"/>
  <c r="AP239" i="8"/>
  <c r="AP263" i="8"/>
  <c r="AP283" i="8"/>
  <c r="AP50" i="8"/>
  <c r="AP98" i="8"/>
  <c r="AP138" i="8"/>
  <c r="AP178" i="8"/>
  <c r="AP226" i="8"/>
  <c r="AP265" i="8"/>
  <c r="AP41" i="8"/>
  <c r="AP105" i="8"/>
  <c r="AP158" i="8"/>
  <c r="AP213" i="8"/>
  <c r="AP272" i="8"/>
  <c r="AP296" i="8"/>
  <c r="AP29" i="8"/>
  <c r="AP93" i="8"/>
  <c r="AP145" i="8"/>
  <c r="AP198" i="8"/>
  <c r="AP262" i="8"/>
  <c r="AP291" i="8"/>
  <c r="AP13" i="8"/>
  <c r="AP141" i="8"/>
  <c r="AP246" i="8"/>
  <c r="AP305" i="8"/>
  <c r="AP121" i="8"/>
  <c r="AP229" i="8"/>
  <c r="AP298" i="8"/>
  <c r="AP110" i="8"/>
  <c r="AP217" i="8"/>
  <c r="AP294" i="8"/>
  <c r="AP293" i="8"/>
  <c r="AP86" i="8"/>
  <c r="AP193" i="8"/>
  <c r="AP28" i="8"/>
  <c r="AP52" i="8"/>
  <c r="AP72" i="8"/>
  <c r="AP92" i="8"/>
  <c r="AP116" i="8"/>
  <c r="AP136" i="8"/>
  <c r="AP156" i="8"/>
  <c r="AP180" i="8"/>
  <c r="AP200" i="8"/>
  <c r="AP220" i="8"/>
  <c r="AP244" i="8"/>
  <c r="AP11" i="8"/>
  <c r="AP31" i="8"/>
  <c r="AP55" i="8"/>
  <c r="AP75" i="8"/>
  <c r="AP95" i="8"/>
  <c r="AP119" i="8"/>
  <c r="AP139" i="8"/>
  <c r="AP159" i="8"/>
  <c r="AP183" i="8"/>
  <c r="AP203" i="8"/>
  <c r="AP223" i="8"/>
  <c r="AP247" i="8"/>
  <c r="AP267" i="8"/>
  <c r="AP18" i="8"/>
  <c r="AP66" i="8"/>
  <c r="AP106" i="8"/>
  <c r="AP146" i="8"/>
  <c r="AP194" i="8"/>
  <c r="AP234" i="8"/>
  <c r="AP270" i="8"/>
  <c r="AP62" i="8"/>
  <c r="AP117" i="8"/>
  <c r="AP169" i="8"/>
  <c r="AP233" i="8"/>
  <c r="AP278" i="8"/>
  <c r="AP300" i="8"/>
  <c r="AP49" i="8"/>
  <c r="AP102" i="8"/>
  <c r="AP157" i="8"/>
  <c r="AP221" i="8"/>
  <c r="AP269" i="8"/>
  <c r="AP295" i="8"/>
  <c r="AP54" i="8"/>
  <c r="AP161" i="8"/>
  <c r="AP266" i="8"/>
  <c r="AP37" i="8"/>
  <c r="AP142" i="8"/>
  <c r="AP249" i="8"/>
  <c r="AP25" i="8"/>
  <c r="AP133" i="8"/>
  <c r="AP238" i="8"/>
  <c r="AP310" i="8"/>
  <c r="AP109" i="8"/>
  <c r="AP173" i="8"/>
  <c r="AP45" i="8"/>
  <c r="AP36" i="8"/>
  <c r="AP76" i="8"/>
  <c r="AP120" i="8"/>
  <c r="AP164" i="8"/>
  <c r="AP204" i="8"/>
  <c r="AP248" i="8"/>
  <c r="AP39" i="8"/>
  <c r="AP79" i="8"/>
  <c r="AP123" i="8"/>
  <c r="AP167" i="8"/>
  <c r="AP207" i="8"/>
  <c r="AP251" i="8"/>
  <c r="AP34" i="8"/>
  <c r="AP114" i="8"/>
  <c r="AP202" i="8"/>
  <c r="AP21" i="8"/>
  <c r="AP126" i="8"/>
  <c r="AP245" i="8"/>
  <c r="AP308" i="8"/>
  <c r="AP113" i="8"/>
  <c r="AP230" i="8"/>
  <c r="AP303" i="8"/>
  <c r="AP182" i="8"/>
  <c r="AP57" i="8"/>
  <c r="AP281" i="8"/>
  <c r="AP153" i="8"/>
  <c r="AP65" i="8"/>
  <c r="AP301" i="8"/>
  <c r="AP40" i="8"/>
  <c r="AP84" i="8"/>
  <c r="AP124" i="8"/>
  <c r="AP168" i="8"/>
  <c r="AP212" i="8"/>
  <c r="AP252" i="8"/>
  <c r="AP43" i="8"/>
  <c r="AP87" i="8"/>
  <c r="AP127" i="8"/>
  <c r="AP171" i="8"/>
  <c r="AP215" i="8"/>
  <c r="AP255" i="8"/>
  <c r="AP42" i="8"/>
  <c r="AP130" i="8"/>
  <c r="AP210" i="8"/>
  <c r="AP30" i="8"/>
  <c r="AP149" i="8"/>
  <c r="AP254" i="8"/>
  <c r="AP17" i="8"/>
  <c r="AP134" i="8"/>
  <c r="AP241" i="8"/>
  <c r="AP307" i="8"/>
  <c r="AP225" i="8"/>
  <c r="AP78" i="8"/>
  <c r="AP290" i="8"/>
  <c r="AP197" i="8"/>
  <c r="AP150" i="8"/>
  <c r="AP22" i="8"/>
  <c r="AP12" i="8"/>
  <c r="AP56" i="8"/>
  <c r="AP100" i="8"/>
  <c r="AP140" i="8"/>
  <c r="AP184" i="8"/>
  <c r="AP228" i="8"/>
  <c r="AP15" i="8"/>
  <c r="AP59" i="8"/>
  <c r="AP103" i="8"/>
  <c r="AP143" i="8"/>
  <c r="AP187" i="8"/>
  <c r="AP231" i="8"/>
  <c r="AP271" i="8"/>
  <c r="AP74" i="8"/>
  <c r="AP162" i="8"/>
  <c r="AP242" i="8"/>
  <c r="AP73" i="8"/>
  <c r="AP190" i="8"/>
  <c r="AP284" i="8"/>
  <c r="AP61" i="8"/>
  <c r="AP177" i="8"/>
  <c r="AP277" i="8"/>
  <c r="AP77" i="8"/>
  <c r="AP289" i="8"/>
  <c r="AP165" i="8"/>
  <c r="AP46" i="8"/>
  <c r="AP274" i="8"/>
  <c r="AP273" i="8"/>
  <c r="AP214" i="8"/>
  <c r="AP20" i="8"/>
  <c r="AP60" i="8"/>
  <c r="AP104" i="8"/>
  <c r="AP148" i="8"/>
  <c r="AP188" i="8"/>
  <c r="AP232" i="8"/>
  <c r="AP23" i="8"/>
  <c r="AP63" i="8"/>
  <c r="AP107" i="8"/>
  <c r="AP151" i="8"/>
  <c r="AP191" i="8"/>
  <c r="AP235" i="8"/>
  <c r="AP279" i="8"/>
  <c r="AP82" i="8"/>
  <c r="AP170" i="8"/>
  <c r="AP258" i="8"/>
  <c r="AP85" i="8"/>
  <c r="AP201" i="8"/>
  <c r="AP292" i="8"/>
  <c r="AP70" i="8"/>
  <c r="AP189" i="8"/>
  <c r="AP287" i="8"/>
  <c r="AP97" i="8"/>
  <c r="AP297" i="8"/>
  <c r="AP206" i="8"/>
  <c r="AP69" i="8"/>
  <c r="AP286" i="8"/>
  <c r="AP285" i="8"/>
  <c r="AR18" i="8"/>
  <c r="AR34" i="8"/>
  <c r="AR50" i="8"/>
  <c r="AR66" i="8"/>
  <c r="AR82" i="8"/>
  <c r="AR98" i="8"/>
  <c r="AR114" i="8"/>
  <c r="AR130" i="8"/>
  <c r="AR146" i="8"/>
  <c r="AR162" i="8"/>
  <c r="AR178" i="8"/>
  <c r="AR194" i="8"/>
  <c r="AR210" i="8"/>
  <c r="AR226" i="8"/>
  <c r="AR242" i="8"/>
  <c r="AR258" i="8"/>
  <c r="AR274" i="8"/>
  <c r="AR290" i="8"/>
  <c r="AR306" i="8"/>
  <c r="AR21" i="8"/>
  <c r="AR37" i="8"/>
  <c r="AR53" i="8"/>
  <c r="AR69" i="8"/>
  <c r="AR85" i="8"/>
  <c r="AR101" i="8"/>
  <c r="AR117" i="8"/>
  <c r="AR133" i="8"/>
  <c r="AR149" i="8"/>
  <c r="AR165" i="8"/>
  <c r="AR181" i="8"/>
  <c r="AR197" i="8"/>
  <c r="AR213" i="8"/>
  <c r="AR229" i="8"/>
  <c r="AR245" i="8"/>
  <c r="AR261" i="8"/>
  <c r="AR277" i="8"/>
  <c r="AR293" i="8"/>
  <c r="AR309" i="8"/>
  <c r="AR36" i="8"/>
  <c r="AR68" i="8"/>
  <c r="AR100" i="8"/>
  <c r="AR132" i="8"/>
  <c r="AR164" i="8"/>
  <c r="AR196" i="8"/>
  <c r="AR228" i="8"/>
  <c r="AR260" i="8"/>
  <c r="AR292" i="8"/>
  <c r="AR24" i="8"/>
  <c r="AR67" i="8"/>
  <c r="AR111" i="8"/>
  <c r="AR152" i="8"/>
  <c r="AR195" i="8"/>
  <c r="AR239" i="8"/>
  <c r="AR280" i="8"/>
  <c r="AR23" i="8"/>
  <c r="AR64" i="8"/>
  <c r="AR107" i="8"/>
  <c r="AR151" i="8"/>
  <c r="AR192" i="8"/>
  <c r="AR235" i="8"/>
  <c r="AR279" i="8"/>
  <c r="AR39" i="8"/>
  <c r="AR123" i="8"/>
  <c r="AR208" i="8"/>
  <c r="AR295" i="8"/>
  <c r="AR83" i="8"/>
  <c r="AR168" i="8"/>
  <c r="AR255" i="8"/>
  <c r="AR51" i="8"/>
  <c r="AR136" i="8"/>
  <c r="AR223" i="8"/>
  <c r="AR307" i="8"/>
  <c r="AR112" i="8"/>
  <c r="AR91" i="8"/>
  <c r="AR283" i="8"/>
  <c r="AR22" i="8"/>
  <c r="AR42" i="8"/>
  <c r="AR62" i="8"/>
  <c r="AR86" i="8"/>
  <c r="AR106" i="8"/>
  <c r="AR126" i="8"/>
  <c r="AR150" i="8"/>
  <c r="AR170" i="8"/>
  <c r="AR190" i="8"/>
  <c r="AR214" i="8"/>
  <c r="AR234" i="8"/>
  <c r="AR254" i="8"/>
  <c r="AR278" i="8"/>
  <c r="AR298" i="8"/>
  <c r="AR17" i="8"/>
  <c r="AR41" i="8"/>
  <c r="AR61" i="8"/>
  <c r="AR81" i="8"/>
  <c r="AR105" i="8"/>
  <c r="AR125" i="8"/>
  <c r="AR145" i="8"/>
  <c r="AR169" i="8"/>
  <c r="AR189" i="8"/>
  <c r="AR209" i="8"/>
  <c r="AR233" i="8"/>
  <c r="AR253" i="8"/>
  <c r="AR273" i="8"/>
  <c r="AR297" i="8"/>
  <c r="AR20" i="8"/>
  <c r="AR60" i="8"/>
  <c r="AR108" i="8"/>
  <c r="AR148" i="8"/>
  <c r="AR188" i="8"/>
  <c r="AR236" i="8"/>
  <c r="AR276" i="8"/>
  <c r="AR15" i="8"/>
  <c r="AR79" i="8"/>
  <c r="AR131" i="8"/>
  <c r="AR184" i="8"/>
  <c r="AR248" i="8"/>
  <c r="AR303" i="8"/>
  <c r="AR55" i="8"/>
  <c r="AR119" i="8"/>
  <c r="AR171" i="8"/>
  <c r="AR224" i="8"/>
  <c r="AR288" i="8"/>
  <c r="AR80" i="8"/>
  <c r="AR187" i="8"/>
  <c r="AR19" i="8"/>
  <c r="AR127" i="8"/>
  <c r="AR232" i="8"/>
  <c r="AR72" i="8"/>
  <c r="AR179" i="8"/>
  <c r="AR287" i="8"/>
  <c r="AR199" i="8"/>
  <c r="AR263" i="8"/>
  <c r="AR26" i="8"/>
  <c r="AR46" i="8"/>
  <c r="AR70" i="8"/>
  <c r="AR90" i="8"/>
  <c r="AR110" i="8"/>
  <c r="AR134" i="8"/>
  <c r="AR154" i="8"/>
  <c r="AR174" i="8"/>
  <c r="AR198" i="8"/>
  <c r="AR218" i="8"/>
  <c r="AR238" i="8"/>
  <c r="AR262" i="8"/>
  <c r="AR282" i="8"/>
  <c r="AR302" i="8"/>
  <c r="AR25" i="8"/>
  <c r="AR45" i="8"/>
  <c r="AR65" i="8"/>
  <c r="AR89" i="8"/>
  <c r="AR109" i="8"/>
  <c r="AR129" i="8"/>
  <c r="AR153" i="8"/>
  <c r="AR173" i="8"/>
  <c r="AR193" i="8"/>
  <c r="AR217" i="8"/>
  <c r="AR237" i="8"/>
  <c r="AR257" i="8"/>
  <c r="AR281" i="8"/>
  <c r="AR301" i="8"/>
  <c r="AR28" i="8"/>
  <c r="AR76" i="8"/>
  <c r="AR116" i="8"/>
  <c r="AR156" i="8"/>
  <c r="AR204" i="8"/>
  <c r="AR244" i="8"/>
  <c r="AR284" i="8"/>
  <c r="AR35" i="8"/>
  <c r="AR88" i="8"/>
  <c r="AR143" i="8"/>
  <c r="AR207" i="8"/>
  <c r="AR259" i="8"/>
  <c r="AR11" i="8"/>
  <c r="AR75" i="8"/>
  <c r="AR128" i="8"/>
  <c r="AR183" i="8"/>
  <c r="AR247" i="8"/>
  <c r="AR299" i="8"/>
  <c r="AR103" i="8"/>
  <c r="AR231" i="8"/>
  <c r="AR40" i="8"/>
  <c r="AR147" i="8"/>
  <c r="AR275" i="8"/>
  <c r="AR95" i="8"/>
  <c r="AR200" i="8"/>
  <c r="AR71" i="8"/>
  <c r="AR135" i="8"/>
  <c r="AR27" i="8"/>
  <c r="AR30" i="8"/>
  <c r="AR74" i="8"/>
  <c r="AR118" i="8"/>
  <c r="AR158" i="8"/>
  <c r="AR202" i="8"/>
  <c r="AR246" i="8"/>
  <c r="AR286" i="8"/>
  <c r="AR29" i="8"/>
  <c r="AR73" i="8"/>
  <c r="AR113" i="8"/>
  <c r="AR157" i="8"/>
  <c r="AR201" i="8"/>
  <c r="AR241" i="8"/>
  <c r="AR285" i="8"/>
  <c r="AR44" i="8"/>
  <c r="AR124" i="8"/>
  <c r="AR212" i="8"/>
  <c r="AR300" i="8"/>
  <c r="AR99" i="8"/>
  <c r="AR216" i="8"/>
  <c r="AR32" i="8"/>
  <c r="AR139" i="8"/>
  <c r="AR256" i="8"/>
  <c r="AR144" i="8"/>
  <c r="AR63" i="8"/>
  <c r="AR296" i="8"/>
  <c r="AR243" i="8"/>
  <c r="AR219" i="8"/>
  <c r="AR38" i="8"/>
  <c r="AR78" i="8"/>
  <c r="AR122" i="8"/>
  <c r="AR166" i="8"/>
  <c r="AR206" i="8"/>
  <c r="AR250" i="8"/>
  <c r="AR294" i="8"/>
  <c r="AR33" i="8"/>
  <c r="AR77" i="8"/>
  <c r="AR121" i="8"/>
  <c r="AR161" i="8"/>
  <c r="AR205" i="8"/>
  <c r="AR249" i="8"/>
  <c r="AR289" i="8"/>
  <c r="AR52" i="8"/>
  <c r="AR140" i="8"/>
  <c r="AR220" i="8"/>
  <c r="AR308" i="8"/>
  <c r="AR120" i="8"/>
  <c r="AR227" i="8"/>
  <c r="AR43" i="8"/>
  <c r="AR160" i="8"/>
  <c r="AR267" i="8"/>
  <c r="AR167" i="8"/>
  <c r="AR104" i="8"/>
  <c r="AR31" i="8"/>
  <c r="AR264" i="8"/>
  <c r="AR176" i="8"/>
  <c r="AR54" i="8"/>
  <c r="AR94" i="8"/>
  <c r="AR138" i="8"/>
  <c r="AR182" i="8"/>
  <c r="AR222" i="8"/>
  <c r="AR266" i="8"/>
  <c r="AR310" i="8"/>
  <c r="AR49" i="8"/>
  <c r="AR93" i="8"/>
  <c r="AR137" i="8"/>
  <c r="AR177" i="8"/>
  <c r="AR221" i="8"/>
  <c r="AR265" i="8"/>
  <c r="AR305" i="8"/>
  <c r="AR84" i="8"/>
  <c r="AR172" i="8"/>
  <c r="AR252" i="8"/>
  <c r="AR47" i="8"/>
  <c r="AR163" i="8"/>
  <c r="AR271" i="8"/>
  <c r="AR87" i="8"/>
  <c r="AR203" i="8"/>
  <c r="AR16" i="8"/>
  <c r="AR251" i="8"/>
  <c r="AR191" i="8"/>
  <c r="AR115" i="8"/>
  <c r="AR155" i="8"/>
  <c r="AR48" i="8"/>
  <c r="AR14" i="8"/>
  <c r="AR58" i="8"/>
  <c r="AR102" i="8"/>
  <c r="AR142" i="8"/>
  <c r="AR186" i="8"/>
  <c r="AR230" i="8"/>
  <c r="AR270" i="8"/>
  <c r="AR13" i="8"/>
  <c r="AR57" i="8"/>
  <c r="AR97" i="8"/>
  <c r="AR141" i="8"/>
  <c r="AR185" i="8"/>
  <c r="AR225" i="8"/>
  <c r="AR269" i="8"/>
  <c r="AR12" i="8"/>
  <c r="AR92" i="8"/>
  <c r="AR180" i="8"/>
  <c r="AR268" i="8"/>
  <c r="AR56" i="8"/>
  <c r="AR175" i="8"/>
  <c r="AR291" i="8"/>
  <c r="AR96" i="8"/>
  <c r="AR215" i="8"/>
  <c r="AR59" i="8"/>
  <c r="AR272" i="8"/>
  <c r="AR211" i="8"/>
  <c r="AR159" i="8"/>
  <c r="AR240" i="8"/>
  <c r="AR304" i="8"/>
  <c r="AV16" i="8"/>
  <c r="AV32" i="8"/>
  <c r="AV48" i="8"/>
  <c r="AV30" i="8"/>
  <c r="AV51" i="8"/>
  <c r="AV67" i="8"/>
  <c r="AV83" i="8"/>
  <c r="AV99" i="8"/>
  <c r="AV115" i="8"/>
  <c r="AV131" i="8"/>
  <c r="AV23" i="8"/>
  <c r="AV45" i="8"/>
  <c r="AV62" i="8"/>
  <c r="AV78" i="8"/>
  <c r="AV94" i="8"/>
  <c r="AV110" i="8"/>
  <c r="AV126" i="8"/>
  <c r="AV15" i="8"/>
  <c r="AV56" i="8"/>
  <c r="AV88" i="8"/>
  <c r="AV120" i="8"/>
  <c r="AV145" i="8"/>
  <c r="AV161" i="8"/>
  <c r="AV177" i="8"/>
  <c r="AV193" i="8"/>
  <c r="AV209" i="8"/>
  <c r="AV225" i="8"/>
  <c r="AV241" i="8"/>
  <c r="AV257" i="8"/>
  <c r="AV273" i="8"/>
  <c r="AV289" i="8"/>
  <c r="AV305" i="8"/>
  <c r="AV33" i="8"/>
  <c r="AV69" i="8"/>
  <c r="AV101" i="8"/>
  <c r="AV133" i="8"/>
  <c r="AV152" i="8"/>
  <c r="AV168" i="8"/>
  <c r="AV184" i="8"/>
  <c r="AV200" i="8"/>
  <c r="AV216" i="8"/>
  <c r="AV232" i="8"/>
  <c r="AV248" i="8"/>
  <c r="AV264" i="8"/>
  <c r="AV280" i="8"/>
  <c r="AV296" i="8"/>
  <c r="AV21" i="8"/>
  <c r="AV92" i="8"/>
  <c r="AV147" i="8"/>
  <c r="AV179" i="8"/>
  <c r="AV211" i="8"/>
  <c r="AV243" i="8"/>
  <c r="AV275" i="8"/>
  <c r="AV307" i="8"/>
  <c r="AV100" i="8"/>
  <c r="AV162" i="8"/>
  <c r="AV206" i="8"/>
  <c r="AV247" i="8"/>
  <c r="AV290" i="8"/>
  <c r="AV73" i="8"/>
  <c r="AV150" i="8"/>
  <c r="AV191" i="8"/>
  <c r="AV234" i="8"/>
  <c r="AV278" i="8"/>
  <c r="AV65" i="8"/>
  <c r="AV186" i="8"/>
  <c r="AV271" i="8"/>
  <c r="AV132" i="8"/>
  <c r="AV222" i="8"/>
  <c r="AV306" i="8"/>
  <c r="AV239" i="8"/>
  <c r="AV210" i="8"/>
  <c r="AV190" i="8"/>
  <c r="AV218" i="8"/>
  <c r="AV274" i="8"/>
  <c r="AV12" i="8"/>
  <c r="AV36" i="8"/>
  <c r="AV19" i="8"/>
  <c r="AV46" i="8"/>
  <c r="AV71" i="8"/>
  <c r="AV91" i="8"/>
  <c r="AV111" i="8"/>
  <c r="AV135" i="8"/>
  <c r="AV34" i="8"/>
  <c r="AV58" i="8"/>
  <c r="AV82" i="8"/>
  <c r="AV102" i="8"/>
  <c r="AV122" i="8"/>
  <c r="AV26" i="8"/>
  <c r="AV72" i="8"/>
  <c r="AV112" i="8"/>
  <c r="AV149" i="8"/>
  <c r="AV169" i="8"/>
  <c r="AV189" i="8"/>
  <c r="AV213" i="8"/>
  <c r="AV233" i="8"/>
  <c r="AV253" i="8"/>
  <c r="AV277" i="8"/>
  <c r="AV297" i="8"/>
  <c r="AV22" i="8"/>
  <c r="AV77" i="8"/>
  <c r="AV117" i="8"/>
  <c r="AV148" i="8"/>
  <c r="AV172" i="8"/>
  <c r="AV192" i="8"/>
  <c r="AV212" i="8"/>
  <c r="AV236" i="8"/>
  <c r="AV256" i="8"/>
  <c r="AV276" i="8"/>
  <c r="AV300" i="8"/>
  <c r="AV60" i="8"/>
  <c r="AV139" i="8"/>
  <c r="AV187" i="8"/>
  <c r="AV227" i="8"/>
  <c r="AV267" i="8"/>
  <c r="AV31" i="8"/>
  <c r="AV142" i="8"/>
  <c r="AV194" i="8"/>
  <c r="AV258" i="8"/>
  <c r="AV27" i="8"/>
  <c r="AV137" i="8"/>
  <c r="AV202" i="8"/>
  <c r="AV255" i="8"/>
  <c r="AV310" i="8"/>
  <c r="AV207" i="8"/>
  <c r="AV49" i="8"/>
  <c r="AV199" i="8"/>
  <c r="AV84" i="8"/>
  <c r="AV38" i="8"/>
  <c r="AV129" i="8"/>
  <c r="AV113" i="8"/>
  <c r="AV295" i="8"/>
  <c r="AV20" i="8"/>
  <c r="AV40" i="8"/>
  <c r="AV25" i="8"/>
  <c r="AV55" i="8"/>
  <c r="AV75" i="8"/>
  <c r="AV95" i="8"/>
  <c r="AV119" i="8"/>
  <c r="AV13" i="8"/>
  <c r="AV39" i="8"/>
  <c r="AV66" i="8"/>
  <c r="AV86" i="8"/>
  <c r="AV106" i="8"/>
  <c r="AV130" i="8"/>
  <c r="AV37" i="8"/>
  <c r="AV80" i="8"/>
  <c r="AV128" i="8"/>
  <c r="AV153" i="8"/>
  <c r="AV173" i="8"/>
  <c r="AV197" i="8"/>
  <c r="AV217" i="8"/>
  <c r="AV237" i="8"/>
  <c r="AV261" i="8"/>
  <c r="AV281" i="8"/>
  <c r="AV301" i="8"/>
  <c r="AV43" i="8"/>
  <c r="AV85" i="8"/>
  <c r="AV125" i="8"/>
  <c r="AV156" i="8"/>
  <c r="AV176" i="8"/>
  <c r="AV196" i="8"/>
  <c r="AV220" i="8"/>
  <c r="AV240" i="8"/>
  <c r="AV260" i="8"/>
  <c r="AV284" i="8"/>
  <c r="AV304" i="8"/>
  <c r="AV76" i="8"/>
  <c r="AV155" i="8"/>
  <c r="AV195" i="8"/>
  <c r="AV235" i="8"/>
  <c r="AV283" i="8"/>
  <c r="AV57" i="8"/>
  <c r="AV151" i="8"/>
  <c r="AV215" i="8"/>
  <c r="AV270" i="8"/>
  <c r="AV52" i="8"/>
  <c r="AV159" i="8"/>
  <c r="AV214" i="8"/>
  <c r="AV266" i="8"/>
  <c r="AV105" i="8"/>
  <c r="AV230" i="8"/>
  <c r="AV89" i="8"/>
  <c r="AV242" i="8"/>
  <c r="AV154" i="8"/>
  <c r="AV146" i="8"/>
  <c r="AV254" i="8"/>
  <c r="AV231" i="8"/>
  <c r="AV24" i="8"/>
  <c r="AV35" i="8"/>
  <c r="AV79" i="8"/>
  <c r="AV123" i="8"/>
  <c r="AV50" i="8"/>
  <c r="AV90" i="8"/>
  <c r="AV134" i="8"/>
  <c r="AV96" i="8"/>
  <c r="AV157" i="8"/>
  <c r="AV201" i="8"/>
  <c r="AV245" i="8"/>
  <c r="AV285" i="8"/>
  <c r="AV53" i="8"/>
  <c r="AV140" i="8"/>
  <c r="AV180" i="8"/>
  <c r="AV224" i="8"/>
  <c r="AV268" i="8"/>
  <c r="AV308" i="8"/>
  <c r="AV163" i="8"/>
  <c r="AV251" i="8"/>
  <c r="AV81" i="8"/>
  <c r="AV226" i="8"/>
  <c r="AV97" i="8"/>
  <c r="AV223" i="8"/>
  <c r="AV143" i="8"/>
  <c r="AV158" i="8"/>
  <c r="AV198" i="8"/>
  <c r="AV303" i="8"/>
  <c r="AV28" i="8"/>
  <c r="AV41" i="8"/>
  <c r="AV87" i="8"/>
  <c r="AV127" i="8"/>
  <c r="AV54" i="8"/>
  <c r="AV98" i="8"/>
  <c r="AV138" i="8"/>
  <c r="AV104" i="8"/>
  <c r="AV165" i="8"/>
  <c r="AV205" i="8"/>
  <c r="AV249" i="8"/>
  <c r="AV293" i="8"/>
  <c r="AV61" i="8"/>
  <c r="AV144" i="8"/>
  <c r="AV188" i="8"/>
  <c r="AV228" i="8"/>
  <c r="AV272" i="8"/>
  <c r="AV42" i="8"/>
  <c r="AV171" i="8"/>
  <c r="AV259" i="8"/>
  <c r="AV121" i="8"/>
  <c r="AV238" i="8"/>
  <c r="AV116" i="8"/>
  <c r="AV246" i="8"/>
  <c r="AV166" i="8"/>
  <c r="AV178" i="8"/>
  <c r="AV282" i="8"/>
  <c r="AV68" i="8"/>
  <c r="AV44" i="8"/>
  <c r="AV59" i="8"/>
  <c r="AV103" i="8"/>
  <c r="AV18" i="8"/>
  <c r="AV70" i="8"/>
  <c r="AV114" i="8"/>
  <c r="AV47" i="8"/>
  <c r="AV136" i="8"/>
  <c r="AV181" i="8"/>
  <c r="AV221" i="8"/>
  <c r="AV265" i="8"/>
  <c r="AV309" i="8"/>
  <c r="AV93" i="8"/>
  <c r="AV160" i="8"/>
  <c r="AV204" i="8"/>
  <c r="AV244" i="8"/>
  <c r="AV288" i="8"/>
  <c r="AV108" i="8"/>
  <c r="AV203" i="8"/>
  <c r="AV291" i="8"/>
  <c r="AV174" i="8"/>
  <c r="AV279" i="8"/>
  <c r="AV170" i="8"/>
  <c r="AV287" i="8"/>
  <c r="AV250" i="8"/>
  <c r="AV263" i="8"/>
  <c r="AV262" i="8"/>
  <c r="AV167" i="8"/>
  <c r="AV14" i="8"/>
  <c r="AV63" i="8"/>
  <c r="AV107" i="8"/>
  <c r="AV29" i="8"/>
  <c r="AV74" i="8"/>
  <c r="AV118" i="8"/>
  <c r="AV64" i="8"/>
  <c r="AV141" i="8"/>
  <c r="AV185" i="8"/>
  <c r="AV229" i="8"/>
  <c r="AV269" i="8"/>
  <c r="AV11" i="8"/>
  <c r="AV109" i="8"/>
  <c r="AV164" i="8"/>
  <c r="AV208" i="8"/>
  <c r="AV252" i="8"/>
  <c r="AV292" i="8"/>
  <c r="AV124" i="8"/>
  <c r="AV219" i="8"/>
  <c r="AV299" i="8"/>
  <c r="AV183" i="8"/>
  <c r="AV302" i="8"/>
  <c r="AV182" i="8"/>
  <c r="AV298" i="8"/>
  <c r="AV294" i="8"/>
  <c r="AV286" i="8"/>
  <c r="AV17" i="8"/>
  <c r="AV175" i="8"/>
  <c r="AS18" i="8"/>
  <c r="AS34" i="8"/>
  <c r="AS50" i="8"/>
  <c r="AS66" i="8"/>
  <c r="AS82" i="8"/>
  <c r="AS98" i="8"/>
  <c r="AS114" i="8"/>
  <c r="AS130" i="8"/>
  <c r="AS146" i="8"/>
  <c r="AS162" i="8"/>
  <c r="AS25" i="8"/>
  <c r="AS41" i="8"/>
  <c r="AS57" i="8"/>
  <c r="AS73" i="8"/>
  <c r="AS89" i="8"/>
  <c r="AS105" i="8"/>
  <c r="AS121" i="8"/>
  <c r="AS137" i="8"/>
  <c r="AS153" i="8"/>
  <c r="AS19" i="8"/>
  <c r="AS51" i="8"/>
  <c r="AS83" i="8"/>
  <c r="AS115" i="8"/>
  <c r="AS147" i="8"/>
  <c r="AS171" i="8"/>
  <c r="AS187" i="8"/>
  <c r="AS203" i="8"/>
  <c r="AS219" i="8"/>
  <c r="AS235" i="8"/>
  <c r="AS251" i="8"/>
  <c r="AS267" i="8"/>
  <c r="AS283" i="8"/>
  <c r="AS299" i="8"/>
  <c r="AS24" i="8"/>
  <c r="AS56" i="8"/>
  <c r="AS88" i="8"/>
  <c r="AS120" i="8"/>
  <c r="AS152" i="8"/>
  <c r="AS174" i="8"/>
  <c r="AS190" i="8"/>
  <c r="AS206" i="8"/>
  <c r="AS222" i="8"/>
  <c r="AS238" i="8"/>
  <c r="AS254" i="8"/>
  <c r="AS270" i="8"/>
  <c r="AS286" i="8"/>
  <c r="AS302" i="8"/>
  <c r="AS31" i="8"/>
  <c r="AS95" i="8"/>
  <c r="AS159" i="8"/>
  <c r="AS193" i="8"/>
  <c r="AS225" i="8"/>
  <c r="AS257" i="8"/>
  <c r="AS289" i="8"/>
  <c r="AS39" i="8"/>
  <c r="AS124" i="8"/>
  <c r="AS188" i="8"/>
  <c r="AS229" i="8"/>
  <c r="AS272" i="8"/>
  <c r="AS12" i="8"/>
  <c r="AS100" i="8"/>
  <c r="AS173" i="8"/>
  <c r="AS216" i="8"/>
  <c r="AS260" i="8"/>
  <c r="AS301" i="8"/>
  <c r="AS168" i="8"/>
  <c r="AS253" i="8"/>
  <c r="AS92" i="8"/>
  <c r="AS213" i="8"/>
  <c r="AS300" i="8"/>
  <c r="AS151" i="8"/>
  <c r="AS244" i="8"/>
  <c r="AS71" i="8"/>
  <c r="AS204" i="8"/>
  <c r="AS288" i="8"/>
  <c r="AS30" i="8"/>
  <c r="AS54" i="8"/>
  <c r="AS74" i="8"/>
  <c r="AS94" i="8"/>
  <c r="AS118" i="8"/>
  <c r="AS138" i="8"/>
  <c r="AS158" i="8"/>
  <c r="AS29" i="8"/>
  <c r="AS49" i="8"/>
  <c r="AS69" i="8"/>
  <c r="AS93" i="8"/>
  <c r="AS113" i="8"/>
  <c r="AS133" i="8"/>
  <c r="AS157" i="8"/>
  <c r="AS35" i="8"/>
  <c r="AS75" i="8"/>
  <c r="AS123" i="8"/>
  <c r="AS163" i="8"/>
  <c r="AS183" i="8"/>
  <c r="AS207" i="8"/>
  <c r="AS227" i="8"/>
  <c r="AS247" i="8"/>
  <c r="AS271" i="8"/>
  <c r="AS291" i="8"/>
  <c r="AS16" i="8"/>
  <c r="AS64" i="8"/>
  <c r="AS104" i="8"/>
  <c r="AS144" i="8"/>
  <c r="AS178" i="8"/>
  <c r="AS198" i="8"/>
  <c r="AS218" i="8"/>
  <c r="AS242" i="8"/>
  <c r="AS262" i="8"/>
  <c r="AS282" i="8"/>
  <c r="AS306" i="8"/>
  <c r="AS63" i="8"/>
  <c r="AS143" i="8"/>
  <c r="AS201" i="8"/>
  <c r="AS241" i="8"/>
  <c r="AS281" i="8"/>
  <c r="AS60" i="8"/>
  <c r="AS165" i="8"/>
  <c r="AS220" i="8"/>
  <c r="AS284" i="8"/>
  <c r="AS55" i="8"/>
  <c r="AS164" i="8"/>
  <c r="AS228" i="8"/>
  <c r="AS280" i="8"/>
  <c r="AS132" i="8"/>
  <c r="AS276" i="8"/>
  <c r="AS172" i="8"/>
  <c r="AS277" i="8"/>
  <c r="AS180" i="8"/>
  <c r="AS285" i="8"/>
  <c r="AS181" i="8"/>
  <c r="AS309" i="8"/>
  <c r="AS14" i="8"/>
  <c r="AS38" i="8"/>
  <c r="AS58" i="8"/>
  <c r="AS78" i="8"/>
  <c r="AS102" i="8"/>
  <c r="AS122" i="8"/>
  <c r="AS142" i="8"/>
  <c r="AS13" i="8"/>
  <c r="AS33" i="8"/>
  <c r="AS53" i="8"/>
  <c r="AS77" i="8"/>
  <c r="AS97" i="8"/>
  <c r="AS117" i="8"/>
  <c r="AS141" i="8"/>
  <c r="AS161" i="8"/>
  <c r="AS43" i="8"/>
  <c r="AS91" i="8"/>
  <c r="AS131" i="8"/>
  <c r="AS167" i="8"/>
  <c r="AS191" i="8"/>
  <c r="AS211" i="8"/>
  <c r="AS231" i="8"/>
  <c r="AS255" i="8"/>
  <c r="AS275" i="8"/>
  <c r="AS295" i="8"/>
  <c r="AS32" i="8"/>
  <c r="AS72" i="8"/>
  <c r="AS112" i="8"/>
  <c r="AS160" i="8"/>
  <c r="AS182" i="8"/>
  <c r="AS202" i="8"/>
  <c r="AS226" i="8"/>
  <c r="AS246" i="8"/>
  <c r="AS266" i="8"/>
  <c r="AS290" i="8"/>
  <c r="AS310" i="8"/>
  <c r="AS79" i="8"/>
  <c r="AS169" i="8"/>
  <c r="AS209" i="8"/>
  <c r="AS249" i="8"/>
  <c r="AS297" i="8"/>
  <c r="AS84" i="8"/>
  <c r="AS176" i="8"/>
  <c r="AS240" i="8"/>
  <c r="AS293" i="8"/>
  <c r="AS76" i="8"/>
  <c r="AS184" i="8"/>
  <c r="AS237" i="8"/>
  <c r="AS292" i="8"/>
  <c r="AS189" i="8"/>
  <c r="AS296" i="8"/>
  <c r="AS192" i="8"/>
  <c r="AS23" i="8"/>
  <c r="AS200" i="8"/>
  <c r="AS28" i="8"/>
  <c r="AS224" i="8"/>
  <c r="AS308" i="8"/>
  <c r="AS22" i="8"/>
  <c r="AS62" i="8"/>
  <c r="AS106" i="8"/>
  <c r="AS150" i="8"/>
  <c r="AS37" i="8"/>
  <c r="AS81" i="8"/>
  <c r="AS125" i="8"/>
  <c r="AS11" i="8"/>
  <c r="AS99" i="8"/>
  <c r="AS175" i="8"/>
  <c r="AS215" i="8"/>
  <c r="AS259" i="8"/>
  <c r="AS303" i="8"/>
  <c r="AS80" i="8"/>
  <c r="AS166" i="8"/>
  <c r="AS210" i="8"/>
  <c r="AS250" i="8"/>
  <c r="AS294" i="8"/>
  <c r="AS111" i="8"/>
  <c r="AS217" i="8"/>
  <c r="AS305" i="8"/>
  <c r="AS197" i="8"/>
  <c r="AS304" i="8"/>
  <c r="AS196" i="8"/>
  <c r="AS44" i="8"/>
  <c r="AS52" i="8"/>
  <c r="AS68" i="8"/>
  <c r="AS116" i="8"/>
  <c r="AS26" i="8"/>
  <c r="AS70" i="8"/>
  <c r="AS110" i="8"/>
  <c r="AS154" i="8"/>
  <c r="AS45" i="8"/>
  <c r="AS85" i="8"/>
  <c r="AS129" i="8"/>
  <c r="AS27" i="8"/>
  <c r="AS107" i="8"/>
  <c r="AS179" i="8"/>
  <c r="AS223" i="8"/>
  <c r="AS263" i="8"/>
  <c r="AS307" i="8"/>
  <c r="AS96" i="8"/>
  <c r="AS170" i="8"/>
  <c r="AS214" i="8"/>
  <c r="AS258" i="8"/>
  <c r="AS298" i="8"/>
  <c r="AS127" i="8"/>
  <c r="AS233" i="8"/>
  <c r="AS20" i="8"/>
  <c r="AS208" i="8"/>
  <c r="AS36" i="8"/>
  <c r="AS205" i="8"/>
  <c r="AS87" i="8"/>
  <c r="AS135" i="8"/>
  <c r="AS108" i="8"/>
  <c r="AS156" i="8"/>
  <c r="AS42" i="8"/>
  <c r="AS86" i="8"/>
  <c r="AS126" i="8"/>
  <c r="AS17" i="8"/>
  <c r="AS61" i="8"/>
  <c r="AS101" i="8"/>
  <c r="AS145" i="8"/>
  <c r="AS59" i="8"/>
  <c r="AS139" i="8"/>
  <c r="AS195" i="8"/>
  <c r="AS239" i="8"/>
  <c r="AS279" i="8"/>
  <c r="AS40" i="8"/>
  <c r="AS128" i="8"/>
  <c r="AS186" i="8"/>
  <c r="AS230" i="8"/>
  <c r="AS274" i="8"/>
  <c r="AS15" i="8"/>
  <c r="AS177" i="8"/>
  <c r="AS265" i="8"/>
  <c r="AS103" i="8"/>
  <c r="AS252" i="8"/>
  <c r="AS119" i="8"/>
  <c r="AS248" i="8"/>
  <c r="AS212" i="8"/>
  <c r="AS236" i="8"/>
  <c r="AS221" i="8"/>
  <c r="AS245" i="8"/>
  <c r="AS46" i="8"/>
  <c r="AS90" i="8"/>
  <c r="AS134" i="8"/>
  <c r="AS21" i="8"/>
  <c r="AS65" i="8"/>
  <c r="AS109" i="8"/>
  <c r="AS149" i="8"/>
  <c r="AS67" i="8"/>
  <c r="AS155" i="8"/>
  <c r="AS199" i="8"/>
  <c r="AS243" i="8"/>
  <c r="AS287" i="8"/>
  <c r="AS48" i="8"/>
  <c r="AS136" i="8"/>
  <c r="AS194" i="8"/>
  <c r="AS234" i="8"/>
  <c r="AS278" i="8"/>
  <c r="AS47" i="8"/>
  <c r="AS185" i="8"/>
  <c r="AS273" i="8"/>
  <c r="AS148" i="8"/>
  <c r="AS261" i="8"/>
  <c r="AS140" i="8"/>
  <c r="AS269" i="8"/>
  <c r="AS232" i="8"/>
  <c r="AS256" i="8"/>
  <c r="AS264" i="8"/>
  <c r="AS268" i="8"/>
  <c r="AU16" i="8"/>
  <c r="AU32" i="8"/>
  <c r="AU48" i="8"/>
  <c r="AU64" i="8"/>
  <c r="AU80" i="8"/>
  <c r="AU96" i="8"/>
  <c r="AU112" i="8"/>
  <c r="AU128" i="8"/>
  <c r="AU144" i="8"/>
  <c r="AU160" i="8"/>
  <c r="AU176" i="8"/>
  <c r="AU192" i="8"/>
  <c r="AU208" i="8"/>
  <c r="AU224" i="8"/>
  <c r="AU240" i="8"/>
  <c r="AU256" i="8"/>
  <c r="AU272" i="8"/>
  <c r="AU24" i="8"/>
  <c r="AU44" i="8"/>
  <c r="AU68" i="8"/>
  <c r="AU88" i="8"/>
  <c r="AU108" i="8"/>
  <c r="AU132" i="8"/>
  <c r="AU152" i="8"/>
  <c r="AU172" i="8"/>
  <c r="AU196" i="8"/>
  <c r="AU216" i="8"/>
  <c r="AU236" i="8"/>
  <c r="AU260" i="8"/>
  <c r="AU280" i="8"/>
  <c r="AU296" i="8"/>
  <c r="AU11" i="8"/>
  <c r="AU27" i="8"/>
  <c r="AU43" i="8"/>
  <c r="AU59" i="8"/>
  <c r="AU75" i="8"/>
  <c r="AU91" i="8"/>
  <c r="AU107" i="8"/>
  <c r="AU123" i="8"/>
  <c r="AU139" i="8"/>
  <c r="AU155" i="8"/>
  <c r="AU171" i="8"/>
  <c r="AU187" i="8"/>
  <c r="AU203" i="8"/>
  <c r="AU219" i="8"/>
  <c r="AU235" i="8"/>
  <c r="AU251" i="8"/>
  <c r="AU267" i="8"/>
  <c r="AU283" i="8"/>
  <c r="AU299" i="8"/>
  <c r="AU22" i="8"/>
  <c r="AU54" i="8"/>
  <c r="AU86" i="8"/>
  <c r="AU118" i="8"/>
  <c r="AU150" i="8"/>
  <c r="AU182" i="8"/>
  <c r="AU214" i="8"/>
  <c r="AU246" i="8"/>
  <c r="AU278" i="8"/>
  <c r="AU310" i="8"/>
  <c r="AU53" i="8"/>
  <c r="AU97" i="8"/>
  <c r="AU138" i="8"/>
  <c r="AU181" i="8"/>
  <c r="AU225" i="8"/>
  <c r="AU266" i="8"/>
  <c r="AU309" i="8"/>
  <c r="AU50" i="8"/>
  <c r="AU93" i="8"/>
  <c r="AU137" i="8"/>
  <c r="AU178" i="8"/>
  <c r="AU221" i="8"/>
  <c r="AU265" i="8"/>
  <c r="AU306" i="8"/>
  <c r="AU77" i="8"/>
  <c r="AU162" i="8"/>
  <c r="AU249" i="8"/>
  <c r="AU49" i="8"/>
  <c r="AU133" i="8"/>
  <c r="AU218" i="8"/>
  <c r="AU305" i="8"/>
  <c r="AU153" i="8"/>
  <c r="AU17" i="8"/>
  <c r="AU250" i="8"/>
  <c r="AU173" i="8"/>
  <c r="AU145" i="8"/>
  <c r="AU273" i="8"/>
  <c r="AU217" i="8"/>
  <c r="AU28" i="8"/>
  <c r="AU52" i="8"/>
  <c r="AU72" i="8"/>
  <c r="AU92" i="8"/>
  <c r="AU116" i="8"/>
  <c r="AU136" i="8"/>
  <c r="AU156" i="8"/>
  <c r="AU180" i="8"/>
  <c r="AU200" i="8"/>
  <c r="AU220" i="8"/>
  <c r="AU244" i="8"/>
  <c r="AU264" i="8"/>
  <c r="AU284" i="8"/>
  <c r="AU300" i="8"/>
  <c r="AU15" i="8"/>
  <c r="AU31" i="8"/>
  <c r="AU47" i="8"/>
  <c r="AU63" i="8"/>
  <c r="AU79" i="8"/>
  <c r="AU95" i="8"/>
  <c r="AU111" i="8"/>
  <c r="AU127" i="8"/>
  <c r="AU143" i="8"/>
  <c r="AU159" i="8"/>
  <c r="AU175" i="8"/>
  <c r="AU191" i="8"/>
  <c r="AU207" i="8"/>
  <c r="AU223" i="8"/>
  <c r="AU239" i="8"/>
  <c r="AU255" i="8"/>
  <c r="AU271" i="8"/>
  <c r="AU287" i="8"/>
  <c r="AU303" i="8"/>
  <c r="AU30" i="8"/>
  <c r="AU62" i="8"/>
  <c r="AU94" i="8"/>
  <c r="AU126" i="8"/>
  <c r="AU158" i="8"/>
  <c r="AU190" i="8"/>
  <c r="AU222" i="8"/>
  <c r="AU254" i="8"/>
  <c r="AU286" i="8"/>
  <c r="AU21" i="8"/>
  <c r="AU65" i="8"/>
  <c r="AU106" i="8"/>
  <c r="AU149" i="8"/>
  <c r="AU193" i="8"/>
  <c r="AU234" i="8"/>
  <c r="AU277" i="8"/>
  <c r="AU18" i="8"/>
  <c r="AU61" i="8"/>
  <c r="AU105" i="8"/>
  <c r="AU146" i="8"/>
  <c r="AU189" i="8"/>
  <c r="AU233" i="8"/>
  <c r="AU274" i="8"/>
  <c r="AU13" i="8"/>
  <c r="AU98" i="8"/>
  <c r="AU185" i="8"/>
  <c r="AU269" i="8"/>
  <c r="AU69" i="8"/>
  <c r="AU154" i="8"/>
  <c r="AU241" i="8"/>
  <c r="AU25" i="8"/>
  <c r="AU194" i="8"/>
  <c r="AU81" i="8"/>
  <c r="AU301" i="8"/>
  <c r="AU229" i="8"/>
  <c r="AU258" i="8"/>
  <c r="AU89" i="8"/>
  <c r="AU12" i="8"/>
  <c r="AU56" i="8"/>
  <c r="AU100" i="8"/>
  <c r="AU140" i="8"/>
  <c r="AU184" i="8"/>
  <c r="AU228" i="8"/>
  <c r="AU268" i="8"/>
  <c r="AU304" i="8"/>
  <c r="AU35" i="8"/>
  <c r="AU67" i="8"/>
  <c r="AU99" i="8"/>
  <c r="AU131" i="8"/>
  <c r="AU163" i="8"/>
  <c r="AU195" i="8"/>
  <c r="AU227" i="8"/>
  <c r="AU259" i="8"/>
  <c r="AU291" i="8"/>
  <c r="AU38" i="8"/>
  <c r="AU102" i="8"/>
  <c r="AU166" i="8"/>
  <c r="AU230" i="8"/>
  <c r="AU294" i="8"/>
  <c r="AU74" i="8"/>
  <c r="AU161" i="8"/>
  <c r="AU245" i="8"/>
  <c r="AU29" i="8"/>
  <c r="AU114" i="8"/>
  <c r="AU201" i="8"/>
  <c r="AU285" i="8"/>
  <c r="AU121" i="8"/>
  <c r="AU290" i="8"/>
  <c r="AU177" i="8"/>
  <c r="AU66" i="8"/>
  <c r="AU130" i="8"/>
  <c r="AU293" i="8"/>
  <c r="AU209" i="8"/>
  <c r="AU20" i="8"/>
  <c r="AU60" i="8"/>
  <c r="AU104" i="8"/>
  <c r="AU148" i="8"/>
  <c r="AU188" i="8"/>
  <c r="AU232" i="8"/>
  <c r="AU276" i="8"/>
  <c r="AU308" i="8"/>
  <c r="AU39" i="8"/>
  <c r="AU71" i="8"/>
  <c r="AU103" i="8"/>
  <c r="AU135" i="8"/>
  <c r="AU167" i="8"/>
  <c r="AU199" i="8"/>
  <c r="AU231" i="8"/>
  <c r="AU263" i="8"/>
  <c r="AU295" i="8"/>
  <c r="AU46" i="8"/>
  <c r="AU110" i="8"/>
  <c r="AU174" i="8"/>
  <c r="AU238" i="8"/>
  <c r="AU302" i="8"/>
  <c r="AU85" i="8"/>
  <c r="AU170" i="8"/>
  <c r="AU257" i="8"/>
  <c r="AU41" i="8"/>
  <c r="AU125" i="8"/>
  <c r="AU210" i="8"/>
  <c r="AU297" i="8"/>
  <c r="AU141" i="8"/>
  <c r="AU26" i="8"/>
  <c r="AU197" i="8"/>
  <c r="AU109" i="8"/>
  <c r="AU186" i="8"/>
  <c r="AU37" i="8"/>
  <c r="AU101" i="8"/>
  <c r="AU36" i="8"/>
  <c r="AU76" i="8"/>
  <c r="AU120" i="8"/>
  <c r="AU164" i="8"/>
  <c r="AU204" i="8"/>
  <c r="AU248" i="8"/>
  <c r="AU288" i="8"/>
  <c r="AU19" i="8"/>
  <c r="AU51" i="8"/>
  <c r="AU83" i="8"/>
  <c r="AU115" i="8"/>
  <c r="AU147" i="8"/>
  <c r="AU179" i="8"/>
  <c r="AU211" i="8"/>
  <c r="AU243" i="8"/>
  <c r="AU275" i="8"/>
  <c r="AU307" i="8"/>
  <c r="AU70" i="8"/>
  <c r="AU134" i="8"/>
  <c r="AU198" i="8"/>
  <c r="AU262" i="8"/>
  <c r="AU33" i="8"/>
  <c r="AU117" i="8"/>
  <c r="AU202" i="8"/>
  <c r="AU289" i="8"/>
  <c r="AU73" i="8"/>
  <c r="AU157" i="8"/>
  <c r="AU242" i="8"/>
  <c r="AU34" i="8"/>
  <c r="AU205" i="8"/>
  <c r="AU90" i="8"/>
  <c r="AU261" i="8"/>
  <c r="AU237" i="8"/>
  <c r="AU58" i="8"/>
  <c r="AU45" i="8"/>
  <c r="AU40" i="8"/>
  <c r="AU84" i="8"/>
  <c r="AU124" i="8"/>
  <c r="AU168" i="8"/>
  <c r="AU212" i="8"/>
  <c r="AU252" i="8"/>
  <c r="AU292" i="8"/>
  <c r="AU23" i="8"/>
  <c r="AU55" i="8"/>
  <c r="AU87" i="8"/>
  <c r="AU119" i="8"/>
  <c r="AU151" i="8"/>
  <c r="AU183" i="8"/>
  <c r="AU215" i="8"/>
  <c r="AU247" i="8"/>
  <c r="AU279" i="8"/>
  <c r="AU14" i="8"/>
  <c r="AU78" i="8"/>
  <c r="AU142" i="8"/>
  <c r="AU206" i="8"/>
  <c r="AU270" i="8"/>
  <c r="AU42" i="8"/>
  <c r="AU129" i="8"/>
  <c r="AU213" i="8"/>
  <c r="AU298" i="8"/>
  <c r="AU82" i="8"/>
  <c r="AU169" i="8"/>
  <c r="AU253" i="8"/>
  <c r="AU57" i="8"/>
  <c r="AU226" i="8"/>
  <c r="AU113" i="8"/>
  <c r="AU282" i="8"/>
  <c r="AU281" i="8"/>
  <c r="AU122" i="8"/>
  <c r="AU165" i="8"/>
  <c r="AT23" i="8"/>
  <c r="AT39" i="8"/>
  <c r="AT26" i="8"/>
  <c r="AT30" i="8"/>
  <c r="AT51" i="8"/>
  <c r="AT67" i="8"/>
  <c r="AT83" i="8"/>
  <c r="AT99" i="8"/>
  <c r="AT115" i="8"/>
  <c r="AT131" i="8"/>
  <c r="AT147" i="8"/>
  <c r="AT163" i="8"/>
  <c r="AT179" i="8"/>
  <c r="AT195" i="8"/>
  <c r="AT211" i="8"/>
  <c r="AT227" i="8"/>
  <c r="AT243" i="8"/>
  <c r="AT259" i="8"/>
  <c r="AT275" i="8"/>
  <c r="AT291" i="8"/>
  <c r="AT307" i="8"/>
  <c r="AT36" i="8"/>
  <c r="AT54" i="8"/>
  <c r="AT70" i="8"/>
  <c r="AT86" i="8"/>
  <c r="AT102" i="8"/>
  <c r="AT118" i="8"/>
  <c r="AT134" i="8"/>
  <c r="AT150" i="8"/>
  <c r="AT166" i="8"/>
  <c r="AT182" i="8"/>
  <c r="AT198" i="8"/>
  <c r="AT214" i="8"/>
  <c r="AT230" i="8"/>
  <c r="AT246" i="8"/>
  <c r="AT262" i="8"/>
  <c r="AT278" i="8"/>
  <c r="AT294" i="8"/>
  <c r="AT310" i="8"/>
  <c r="AT48" i="8"/>
  <c r="AT80" i="8"/>
  <c r="AT112" i="8"/>
  <c r="AT144" i="8"/>
  <c r="AT176" i="8"/>
  <c r="AT208" i="8"/>
  <c r="AT240" i="8"/>
  <c r="AT272" i="8"/>
  <c r="AT304" i="8"/>
  <c r="AT53" i="8"/>
  <c r="AT85" i="8"/>
  <c r="AT117" i="8"/>
  <c r="AT149" i="8"/>
  <c r="AT181" i="8"/>
  <c r="AT213" i="8"/>
  <c r="AT245" i="8"/>
  <c r="AT277" i="8"/>
  <c r="AT309" i="8"/>
  <c r="AT76" i="8"/>
  <c r="AT140" i="8"/>
  <c r="AT204" i="8"/>
  <c r="AT268" i="8"/>
  <c r="AT65" i="8"/>
  <c r="AT148" i="8"/>
  <c r="AT233" i="8"/>
  <c r="AT33" i="8"/>
  <c r="AT121" i="8"/>
  <c r="AT209" i="8"/>
  <c r="AT292" i="8"/>
  <c r="AT177" i="8"/>
  <c r="AT52" i="8"/>
  <c r="AT225" i="8"/>
  <c r="AT68" i="8"/>
  <c r="AT241" i="8"/>
  <c r="AT116" i="8"/>
  <c r="AT289" i="8"/>
  <c r="AT11" i="8"/>
  <c r="AT27" i="8"/>
  <c r="AT43" i="8"/>
  <c r="AT32" i="8"/>
  <c r="AT37" i="8"/>
  <c r="AT55" i="8"/>
  <c r="AT71" i="8"/>
  <c r="AT87" i="8"/>
  <c r="AT103" i="8"/>
  <c r="AT119" i="8"/>
  <c r="AT135" i="8"/>
  <c r="AT151" i="8"/>
  <c r="AT167" i="8"/>
  <c r="AT183" i="8"/>
  <c r="AT199" i="8"/>
  <c r="AT215" i="8"/>
  <c r="AT231" i="8"/>
  <c r="AT247" i="8"/>
  <c r="AT263" i="8"/>
  <c r="AT279" i="8"/>
  <c r="AT295" i="8"/>
  <c r="AT14" i="8"/>
  <c r="AT41" i="8"/>
  <c r="AT58" i="8"/>
  <c r="AT74" i="8"/>
  <c r="AT90" i="8"/>
  <c r="AT106" i="8"/>
  <c r="AT122" i="8"/>
  <c r="AT138" i="8"/>
  <c r="AT154" i="8"/>
  <c r="AT170" i="8"/>
  <c r="AT186" i="8"/>
  <c r="AT202" i="8"/>
  <c r="AT218" i="8"/>
  <c r="AT234" i="8"/>
  <c r="AT250" i="8"/>
  <c r="AT266" i="8"/>
  <c r="AT282" i="8"/>
  <c r="AT298" i="8"/>
  <c r="AT12" i="8"/>
  <c r="AT56" i="8"/>
  <c r="AT88" i="8"/>
  <c r="AT120" i="8"/>
  <c r="AT152" i="8"/>
  <c r="AT184" i="8"/>
  <c r="AT216" i="8"/>
  <c r="AT248" i="8"/>
  <c r="AT280" i="8"/>
  <c r="AT20" i="8"/>
  <c r="AT61" i="8"/>
  <c r="AT93" i="8"/>
  <c r="AT125" i="8"/>
  <c r="AT157" i="8"/>
  <c r="AT189" i="8"/>
  <c r="AT221" i="8"/>
  <c r="AT253" i="8"/>
  <c r="AT285" i="8"/>
  <c r="AT18" i="8"/>
  <c r="AT92" i="8"/>
  <c r="AT156" i="8"/>
  <c r="AT220" i="8"/>
  <c r="AT284" i="8"/>
  <c r="AT84" i="8"/>
  <c r="AT169" i="8"/>
  <c r="AT257" i="8"/>
  <c r="AT57" i="8"/>
  <c r="AT145" i="8"/>
  <c r="AT228" i="8"/>
  <c r="AT49" i="8"/>
  <c r="AT217" i="8"/>
  <c r="AT97" i="8"/>
  <c r="AT265" i="8"/>
  <c r="AT113" i="8"/>
  <c r="AT281" i="8"/>
  <c r="AT161" i="8"/>
  <c r="AT31" i="8"/>
  <c r="AT17" i="8"/>
  <c r="AT59" i="8"/>
  <c r="AT91" i="8"/>
  <c r="AT123" i="8"/>
  <c r="AT155" i="8"/>
  <c r="AT187" i="8"/>
  <c r="AT219" i="8"/>
  <c r="AT251" i="8"/>
  <c r="AT283" i="8"/>
  <c r="AT22" i="8"/>
  <c r="AT62" i="8"/>
  <c r="AT94" i="8"/>
  <c r="AT126" i="8"/>
  <c r="AT158" i="8"/>
  <c r="AT190" i="8"/>
  <c r="AT222" i="8"/>
  <c r="AT254" i="8"/>
  <c r="AT286" i="8"/>
  <c r="AT25" i="8"/>
  <c r="AT96" i="8"/>
  <c r="AT160" i="8"/>
  <c r="AT224" i="8"/>
  <c r="AT288" i="8"/>
  <c r="AT69" i="8"/>
  <c r="AT133" i="8"/>
  <c r="AT197" i="8"/>
  <c r="AT261" i="8"/>
  <c r="AT44" i="8"/>
  <c r="AT172" i="8"/>
  <c r="AT300" i="8"/>
  <c r="AT193" i="8"/>
  <c r="AT81" i="8"/>
  <c r="AT249" i="8"/>
  <c r="AT260" i="8"/>
  <c r="AT308" i="8"/>
  <c r="AT28" i="8"/>
  <c r="AT35" i="8"/>
  <c r="AT24" i="8"/>
  <c r="AT63" i="8"/>
  <c r="AT95" i="8"/>
  <c r="AT127" i="8"/>
  <c r="AT159" i="8"/>
  <c r="AT191" i="8"/>
  <c r="AT223" i="8"/>
  <c r="AT255" i="8"/>
  <c r="AT287" i="8"/>
  <c r="AT29" i="8"/>
  <c r="AT66" i="8"/>
  <c r="AT98" i="8"/>
  <c r="AT130" i="8"/>
  <c r="AT162" i="8"/>
  <c r="AT194" i="8"/>
  <c r="AT226" i="8"/>
  <c r="AT258" i="8"/>
  <c r="AT290" i="8"/>
  <c r="AT38" i="8"/>
  <c r="AT104" i="8"/>
  <c r="AT168" i="8"/>
  <c r="AT232" i="8"/>
  <c r="AT296" i="8"/>
  <c r="AT77" i="8"/>
  <c r="AT141" i="8"/>
  <c r="AT205" i="8"/>
  <c r="AT269" i="8"/>
  <c r="AT60" i="8"/>
  <c r="AT188" i="8"/>
  <c r="AT40" i="8"/>
  <c r="AT212" i="8"/>
  <c r="AT100" i="8"/>
  <c r="AT273" i="8"/>
  <c r="AT305" i="8"/>
  <c r="AT13" i="8"/>
  <c r="AT73" i="8"/>
  <c r="AT15" i="8"/>
  <c r="AT16" i="8"/>
  <c r="AT42" i="8"/>
  <c r="AT75" i="8"/>
  <c r="AT107" i="8"/>
  <c r="AT139" i="8"/>
  <c r="AT171" i="8"/>
  <c r="AT203" i="8"/>
  <c r="AT235" i="8"/>
  <c r="AT267" i="8"/>
  <c r="AT299" i="8"/>
  <c r="AT46" i="8"/>
  <c r="AT78" i="8"/>
  <c r="AT110" i="8"/>
  <c r="AT142" i="8"/>
  <c r="AT174" i="8"/>
  <c r="AT206" i="8"/>
  <c r="AT238" i="8"/>
  <c r="AT270" i="8"/>
  <c r="AT302" i="8"/>
  <c r="AT64" i="8"/>
  <c r="AT128" i="8"/>
  <c r="AT192" i="8"/>
  <c r="AT256" i="8"/>
  <c r="AT34" i="8"/>
  <c r="AT101" i="8"/>
  <c r="AT165" i="8"/>
  <c r="AT229" i="8"/>
  <c r="AT293" i="8"/>
  <c r="AT108" i="8"/>
  <c r="AT236" i="8"/>
  <c r="AT105" i="8"/>
  <c r="AT276" i="8"/>
  <c r="AT164" i="8"/>
  <c r="AT89" i="8"/>
  <c r="AT137" i="8"/>
  <c r="AT153" i="8"/>
  <c r="AT201" i="8"/>
  <c r="AT19" i="8"/>
  <c r="AT21" i="8"/>
  <c r="AT47" i="8"/>
  <c r="AT79" i="8"/>
  <c r="AT111" i="8"/>
  <c r="AT143" i="8"/>
  <c r="AT175" i="8"/>
  <c r="AT207" i="8"/>
  <c r="AT239" i="8"/>
  <c r="AT271" i="8"/>
  <c r="AT303" i="8"/>
  <c r="AT50" i="8"/>
  <c r="AT82" i="8"/>
  <c r="AT114" i="8"/>
  <c r="AT146" i="8"/>
  <c r="AT178" i="8"/>
  <c r="AT210" i="8"/>
  <c r="AT242" i="8"/>
  <c r="AT274" i="8"/>
  <c r="AT306" i="8"/>
  <c r="AT72" i="8"/>
  <c r="AT136" i="8"/>
  <c r="AT200" i="8"/>
  <c r="AT264" i="8"/>
  <c r="AT45" i="8"/>
  <c r="AT109" i="8"/>
  <c r="AT173" i="8"/>
  <c r="AT237" i="8"/>
  <c r="AT301" i="8"/>
  <c r="AT124" i="8"/>
  <c r="AT252" i="8"/>
  <c r="AT129" i="8"/>
  <c r="AT297" i="8"/>
  <c r="AT185" i="8"/>
  <c r="AT132" i="8"/>
  <c r="AT180" i="8"/>
  <c r="AT196" i="8"/>
  <c r="AT244" i="8"/>
  <c r="AW26" i="8"/>
  <c r="AW25" i="8"/>
  <c r="AW41" i="8"/>
  <c r="AW57" i="8"/>
  <c r="AW73" i="8"/>
  <c r="AW89" i="8"/>
  <c r="AW105" i="8"/>
  <c r="AW121" i="8"/>
  <c r="AW137" i="8"/>
  <c r="AW153" i="8"/>
  <c r="AW169" i="8"/>
  <c r="AW185" i="8"/>
  <c r="AW201" i="8"/>
  <c r="AW217" i="8"/>
  <c r="AW233" i="8"/>
  <c r="AW249" i="8"/>
  <c r="AW265" i="8"/>
  <c r="AW281" i="8"/>
  <c r="AW297" i="8"/>
  <c r="AW11" i="8"/>
  <c r="AW38" i="8"/>
  <c r="AW59" i="8"/>
  <c r="AW80" i="8"/>
  <c r="AW102" i="8"/>
  <c r="AW123" i="8"/>
  <c r="AW144" i="8"/>
  <c r="AW166" i="8"/>
  <c r="AW187" i="8"/>
  <c r="AW208" i="8"/>
  <c r="AW230" i="8"/>
  <c r="AW251" i="8"/>
  <c r="AW272" i="8"/>
  <c r="AW294" i="8"/>
  <c r="AW16" i="8"/>
  <c r="AW42" i="8"/>
  <c r="AW63" i="8"/>
  <c r="AW84" i="8"/>
  <c r="AW106" i="8"/>
  <c r="AW127" i="8"/>
  <c r="AW148" i="8"/>
  <c r="AW170" i="8"/>
  <c r="AW191" i="8"/>
  <c r="AW212" i="8"/>
  <c r="AW234" i="8"/>
  <c r="AW255" i="8"/>
  <c r="AW276" i="8"/>
  <c r="AW298" i="8"/>
  <c r="AW28" i="8"/>
  <c r="AW71" i="8"/>
  <c r="AW114" i="8"/>
  <c r="AW156" i="8"/>
  <c r="AW199" i="8"/>
  <c r="AW242" i="8"/>
  <c r="AW284" i="8"/>
  <c r="AW35" i="8"/>
  <c r="AW78" i="8"/>
  <c r="AW120" i="8"/>
  <c r="AW163" i="8"/>
  <c r="AW206" i="8"/>
  <c r="AW248" i="8"/>
  <c r="AW291" i="8"/>
  <c r="AW66" i="8"/>
  <c r="AW151" i="8"/>
  <c r="AW236" i="8"/>
  <c r="AW15" i="8"/>
  <c r="AW136" i="8"/>
  <c r="AW247" i="8"/>
  <c r="AW72" i="8"/>
  <c r="AW183" i="8"/>
  <c r="AW296" i="8"/>
  <c r="AW200" i="8"/>
  <c r="AW179" i="8"/>
  <c r="AW168" i="8"/>
  <c r="AW147" i="8"/>
  <c r="AW115" i="8"/>
  <c r="AW14" i="8"/>
  <c r="AW18" i="8"/>
  <c r="AW21" i="8"/>
  <c r="AW45" i="8"/>
  <c r="AW65" i="8"/>
  <c r="AW85" i="8"/>
  <c r="AW109" i="8"/>
  <c r="AW129" i="8"/>
  <c r="AW149" i="8"/>
  <c r="AW173" i="8"/>
  <c r="AW193" i="8"/>
  <c r="AW213" i="8"/>
  <c r="AW237" i="8"/>
  <c r="AW257" i="8"/>
  <c r="AW277" i="8"/>
  <c r="AW301" i="8"/>
  <c r="AW27" i="8"/>
  <c r="AW54" i="8"/>
  <c r="AW86" i="8"/>
  <c r="AW112" i="8"/>
  <c r="AW139" i="8"/>
  <c r="AW171" i="8"/>
  <c r="AW198" i="8"/>
  <c r="AW224" i="8"/>
  <c r="AW256" i="8"/>
  <c r="AW283" i="8"/>
  <c r="AW310" i="8"/>
  <c r="AW47" i="8"/>
  <c r="AW74" i="8"/>
  <c r="AW100" i="8"/>
  <c r="AW132" i="8"/>
  <c r="AW159" i="8"/>
  <c r="AW186" i="8"/>
  <c r="AW218" i="8"/>
  <c r="AW244" i="8"/>
  <c r="AW271" i="8"/>
  <c r="AW303" i="8"/>
  <c r="AW50" i="8"/>
  <c r="AW103" i="8"/>
  <c r="AW167" i="8"/>
  <c r="AW220" i="8"/>
  <c r="AW274" i="8"/>
  <c r="AW46" i="8"/>
  <c r="AW99" i="8"/>
  <c r="AW152" i="8"/>
  <c r="AW216" i="8"/>
  <c r="AW270" i="8"/>
  <c r="AW44" i="8"/>
  <c r="AW172" i="8"/>
  <c r="AW279" i="8"/>
  <c r="AW104" i="8"/>
  <c r="AW275" i="8"/>
  <c r="AW126" i="8"/>
  <c r="AW268" i="8"/>
  <c r="AW254" i="8"/>
  <c r="AW290" i="8"/>
  <c r="AW204" i="8"/>
  <c r="AW22" i="8"/>
  <c r="AW29" i="8"/>
  <c r="AW49" i="8"/>
  <c r="AW69" i="8"/>
  <c r="AW93" i="8"/>
  <c r="AW113" i="8"/>
  <c r="AW133" i="8"/>
  <c r="AW157" i="8"/>
  <c r="AW177" i="8"/>
  <c r="AW197" i="8"/>
  <c r="AW221" i="8"/>
  <c r="AW241" i="8"/>
  <c r="AW261" i="8"/>
  <c r="AW285" i="8"/>
  <c r="AW305" i="8"/>
  <c r="AW32" i="8"/>
  <c r="AW64" i="8"/>
  <c r="AW91" i="8"/>
  <c r="AW118" i="8"/>
  <c r="AW150" i="8"/>
  <c r="AW176" i="8"/>
  <c r="AW203" i="8"/>
  <c r="AW235" i="8"/>
  <c r="AW262" i="8"/>
  <c r="AW288" i="8"/>
  <c r="AW24" i="8"/>
  <c r="AW52" i="8"/>
  <c r="AW79" i="8"/>
  <c r="AW111" i="8"/>
  <c r="AW138" i="8"/>
  <c r="AW164" i="8"/>
  <c r="AW196" i="8"/>
  <c r="AW223" i="8"/>
  <c r="AW250" i="8"/>
  <c r="AW282" i="8"/>
  <c r="AW308" i="8"/>
  <c r="AW60" i="8"/>
  <c r="AW124" i="8"/>
  <c r="AW178" i="8"/>
  <c r="AW231" i="8"/>
  <c r="AW295" i="8"/>
  <c r="AW56" i="8"/>
  <c r="AW110" i="8"/>
  <c r="AW174" i="8"/>
  <c r="AW227" i="8"/>
  <c r="AW280" i="8"/>
  <c r="AW87" i="8"/>
  <c r="AW194" i="8"/>
  <c r="AW300" i="8"/>
  <c r="AW162" i="8"/>
  <c r="AW307" i="8"/>
  <c r="AW158" i="8"/>
  <c r="AW30" i="8"/>
  <c r="AW62" i="8"/>
  <c r="AW55" i="8"/>
  <c r="AW94" i="8"/>
  <c r="AW13" i="8"/>
  <c r="AW33" i="8"/>
  <c r="AW53" i="8"/>
  <c r="AW77" i="8"/>
  <c r="AW97" i="8"/>
  <c r="AW117" i="8"/>
  <c r="AW141" i="8"/>
  <c r="AW161" i="8"/>
  <c r="AW181" i="8"/>
  <c r="AW205" i="8"/>
  <c r="AW225" i="8"/>
  <c r="AW245" i="8"/>
  <c r="AW269" i="8"/>
  <c r="AW289" i="8"/>
  <c r="AW309" i="8"/>
  <c r="AW43" i="8"/>
  <c r="AW70" i="8"/>
  <c r="AW96" i="8"/>
  <c r="AW128" i="8"/>
  <c r="AW155" i="8"/>
  <c r="AW182" i="8"/>
  <c r="AW214" i="8"/>
  <c r="AW240" i="8"/>
  <c r="AW267" i="8"/>
  <c r="AW299" i="8"/>
  <c r="AW31" i="8"/>
  <c r="AW58" i="8"/>
  <c r="AW90" i="8"/>
  <c r="AW116" i="8"/>
  <c r="AW143" i="8"/>
  <c r="AW175" i="8"/>
  <c r="AW202" i="8"/>
  <c r="AW228" i="8"/>
  <c r="AW260" i="8"/>
  <c r="AW287" i="8"/>
  <c r="AW12" i="8"/>
  <c r="AW82" i="8"/>
  <c r="AW135" i="8"/>
  <c r="AW188" i="8"/>
  <c r="AW252" i="8"/>
  <c r="AW306" i="8"/>
  <c r="AW67" i="8"/>
  <c r="AW131" i="8"/>
  <c r="AW184" i="8"/>
  <c r="AW238" i="8"/>
  <c r="AW302" i="8"/>
  <c r="AW108" i="8"/>
  <c r="AW215" i="8"/>
  <c r="AW51" i="8"/>
  <c r="AW190" i="8"/>
  <c r="AW40" i="8"/>
  <c r="AW211" i="8"/>
  <c r="AW83" i="8"/>
  <c r="AW119" i="8"/>
  <c r="AW286" i="8"/>
  <c r="AW226" i="8"/>
  <c r="AW17" i="8"/>
  <c r="AW37" i="8"/>
  <c r="AW61" i="8"/>
  <c r="AW81" i="8"/>
  <c r="AW101" i="8"/>
  <c r="AW125" i="8"/>
  <c r="AW145" i="8"/>
  <c r="AW165" i="8"/>
  <c r="AW189" i="8"/>
  <c r="AW209" i="8"/>
  <c r="AW229" i="8"/>
  <c r="AW253" i="8"/>
  <c r="AW273" i="8"/>
  <c r="AW293" i="8"/>
  <c r="AW19" i="8"/>
  <c r="AW48" i="8"/>
  <c r="AW75" i="8"/>
  <c r="AW107" i="8"/>
  <c r="AW134" i="8"/>
  <c r="AW160" i="8"/>
  <c r="AW192" i="8"/>
  <c r="AW219" i="8"/>
  <c r="AW246" i="8"/>
  <c r="AW278" i="8"/>
  <c r="AW304" i="8"/>
  <c r="AW36" i="8"/>
  <c r="AW68" i="8"/>
  <c r="AW95" i="8"/>
  <c r="AW122" i="8"/>
  <c r="AW154" i="8"/>
  <c r="AW180" i="8"/>
  <c r="AW207" i="8"/>
  <c r="AW239" i="8"/>
  <c r="AW266" i="8"/>
  <c r="AW292" i="8"/>
  <c r="AW39" i="8"/>
  <c r="AW92" i="8"/>
  <c r="AW146" i="8"/>
  <c r="AW210" i="8"/>
  <c r="AW263" i="8"/>
  <c r="AW23" i="8"/>
  <c r="AW88" i="8"/>
  <c r="AW142" i="8"/>
  <c r="AW195" i="8"/>
  <c r="AW259" i="8"/>
  <c r="AW20" i="8"/>
  <c r="AW130" i="8"/>
  <c r="AW258" i="8"/>
  <c r="AW76" i="8"/>
  <c r="AW222" i="8"/>
  <c r="AW98" i="8"/>
  <c r="AW243" i="8"/>
  <c r="AW140" i="8"/>
  <c r="AW232" i="8"/>
  <c r="AW34" i="8"/>
  <c r="AW264" i="8"/>
  <c r="P13" i="8"/>
  <c r="P29" i="8"/>
  <c r="P45" i="8"/>
  <c r="P61" i="8"/>
  <c r="P77" i="8"/>
  <c r="P93" i="8"/>
  <c r="P109" i="8"/>
  <c r="P125" i="8"/>
  <c r="P141" i="8"/>
  <c r="P157" i="8"/>
  <c r="P173" i="8"/>
  <c r="P189" i="8"/>
  <c r="P205" i="8"/>
  <c r="P221" i="8"/>
  <c r="P237" i="8"/>
  <c r="P253" i="8"/>
  <c r="P269" i="8"/>
  <c r="P285" i="8"/>
  <c r="P301" i="8"/>
  <c r="P16" i="8"/>
  <c r="P32" i="8"/>
  <c r="P48" i="8"/>
  <c r="P64" i="8"/>
  <c r="P80" i="8"/>
  <c r="P96" i="8"/>
  <c r="P112" i="8"/>
  <c r="P128" i="8"/>
  <c r="P144" i="8"/>
  <c r="P160" i="8"/>
  <c r="P176" i="8"/>
  <c r="P192" i="8"/>
  <c r="P208" i="8"/>
  <c r="P224" i="8"/>
  <c r="P240" i="8"/>
  <c r="P256" i="8"/>
  <c r="P272" i="8"/>
  <c r="P288" i="8"/>
  <c r="P304" i="8"/>
  <c r="P30" i="8"/>
  <c r="P62" i="8"/>
  <c r="P94" i="8"/>
  <c r="P126" i="8"/>
  <c r="P158" i="8"/>
  <c r="P190" i="8"/>
  <c r="P222" i="8"/>
  <c r="P254" i="8"/>
  <c r="P286" i="8"/>
  <c r="P15" i="8"/>
  <c r="P47" i="8"/>
  <c r="P79" i="8"/>
  <c r="P111" i="8"/>
  <c r="P143" i="8"/>
  <c r="P175" i="8"/>
  <c r="P207" i="8"/>
  <c r="P239" i="8"/>
  <c r="P271" i="8"/>
  <c r="P303" i="8"/>
  <c r="P59" i="8"/>
  <c r="P123" i="8"/>
  <c r="P187" i="8"/>
  <c r="P251" i="8"/>
  <c r="P19" i="8"/>
  <c r="P179" i="8"/>
  <c r="P307" i="8"/>
  <c r="P66" i="8"/>
  <c r="P130" i="8"/>
  <c r="P194" i="8"/>
  <c r="P258" i="8"/>
  <c r="P51" i="8"/>
  <c r="P291" i="8"/>
  <c r="P74" i="8"/>
  <c r="P138" i="8"/>
  <c r="P202" i="8"/>
  <c r="P266" i="8"/>
  <c r="P83" i="8"/>
  <c r="P17" i="8"/>
  <c r="P37" i="8"/>
  <c r="P57" i="8"/>
  <c r="P81" i="8"/>
  <c r="P101" i="8"/>
  <c r="P121" i="8"/>
  <c r="P145" i="8"/>
  <c r="P165" i="8"/>
  <c r="P185" i="8"/>
  <c r="P209" i="8"/>
  <c r="P229" i="8"/>
  <c r="P249" i="8"/>
  <c r="P273" i="8"/>
  <c r="P293" i="8"/>
  <c r="P12" i="8"/>
  <c r="P36" i="8"/>
  <c r="P56" i="8"/>
  <c r="P76" i="8"/>
  <c r="P100" i="8"/>
  <c r="P120" i="8"/>
  <c r="P140" i="8"/>
  <c r="P164" i="8"/>
  <c r="P184" i="8"/>
  <c r="P204" i="8"/>
  <c r="P228" i="8"/>
  <c r="P248" i="8"/>
  <c r="P268" i="8"/>
  <c r="P292" i="8"/>
  <c r="P14" i="8"/>
  <c r="P54" i="8"/>
  <c r="P102" i="8"/>
  <c r="P142" i="8"/>
  <c r="P182" i="8"/>
  <c r="P230" i="8"/>
  <c r="P270" i="8"/>
  <c r="P310" i="8"/>
  <c r="P55" i="8"/>
  <c r="P95" i="8"/>
  <c r="P135" i="8"/>
  <c r="P183" i="8"/>
  <c r="P223" i="8"/>
  <c r="P263" i="8"/>
  <c r="P11" i="8"/>
  <c r="P91" i="8"/>
  <c r="P171" i="8"/>
  <c r="P267" i="8"/>
  <c r="P115" i="8"/>
  <c r="P275" i="8"/>
  <c r="P82" i="8"/>
  <c r="P162" i="8"/>
  <c r="P242" i="8"/>
  <c r="P99" i="8"/>
  <c r="P42" i="8"/>
  <c r="P122" i="8"/>
  <c r="P218" i="8"/>
  <c r="P298" i="8"/>
  <c r="P259" i="8"/>
  <c r="P21" i="8"/>
  <c r="P49" i="8"/>
  <c r="P73" i="8"/>
  <c r="P105" i="8"/>
  <c r="P133" i="8"/>
  <c r="P161" i="8"/>
  <c r="P193" i="8"/>
  <c r="P217" i="8"/>
  <c r="P245" i="8"/>
  <c r="P277" i="8"/>
  <c r="P305" i="8"/>
  <c r="P28" i="8"/>
  <c r="P60" i="8"/>
  <c r="P88" i="8"/>
  <c r="P116" i="8"/>
  <c r="P148" i="8"/>
  <c r="P172" i="8"/>
  <c r="P200" i="8"/>
  <c r="P232" i="8"/>
  <c r="P260" i="8"/>
  <c r="P284" i="8"/>
  <c r="P22" i="8"/>
  <c r="P78" i="8"/>
  <c r="P134" i="8"/>
  <c r="P198" i="8"/>
  <c r="P246" i="8"/>
  <c r="P302" i="8"/>
  <c r="P63" i="8"/>
  <c r="P119" i="8"/>
  <c r="P167" i="8"/>
  <c r="P231" i="8"/>
  <c r="P287" i="8"/>
  <c r="P75" i="8"/>
  <c r="P203" i="8"/>
  <c r="P299" i="8"/>
  <c r="P243" i="8"/>
  <c r="P98" i="8"/>
  <c r="P210" i="8"/>
  <c r="P306" i="8"/>
  <c r="P58" i="8"/>
  <c r="P170" i="8"/>
  <c r="P282" i="8"/>
  <c r="P25" i="8"/>
  <c r="P65" i="8"/>
  <c r="P97" i="8"/>
  <c r="P137" i="8"/>
  <c r="P177" i="8"/>
  <c r="P213" i="8"/>
  <c r="P257" i="8"/>
  <c r="P289" i="8"/>
  <c r="P24" i="8"/>
  <c r="P68" i="8"/>
  <c r="P104" i="8"/>
  <c r="P136" i="8"/>
  <c r="P180" i="8"/>
  <c r="P216" i="8"/>
  <c r="P252" i="8"/>
  <c r="P296" i="8"/>
  <c r="P46" i="8"/>
  <c r="P118" i="8"/>
  <c r="P206" i="8"/>
  <c r="P278" i="8"/>
  <c r="P39" i="8"/>
  <c r="P127" i="8"/>
  <c r="P199" i="8"/>
  <c r="P279" i="8"/>
  <c r="P107" i="8"/>
  <c r="P235" i="8"/>
  <c r="P211" i="8"/>
  <c r="P114" i="8"/>
  <c r="P274" i="8"/>
  <c r="P26" i="8"/>
  <c r="P186" i="8"/>
  <c r="P131" i="8"/>
  <c r="P33" i="8"/>
  <c r="P85" i="8"/>
  <c r="P129" i="8"/>
  <c r="P181" i="8"/>
  <c r="P233" i="8"/>
  <c r="P281" i="8"/>
  <c r="P40" i="8"/>
  <c r="P84" i="8"/>
  <c r="P132" i="8"/>
  <c r="P188" i="8"/>
  <c r="P236" i="8"/>
  <c r="P280" i="8"/>
  <c r="P70" i="8"/>
  <c r="P166" i="8"/>
  <c r="P262" i="8"/>
  <c r="P71" i="8"/>
  <c r="P159" i="8"/>
  <c r="P255" i="8"/>
  <c r="P139" i="8"/>
  <c r="P67" i="8"/>
  <c r="P50" i="8"/>
  <c r="P290" i="8"/>
  <c r="P106" i="8"/>
  <c r="P35" i="8"/>
  <c r="P41" i="8"/>
  <c r="P113" i="8"/>
  <c r="P169" i="8"/>
  <c r="P241" i="8"/>
  <c r="P309" i="8"/>
  <c r="P72" i="8"/>
  <c r="P152" i="8"/>
  <c r="P212" i="8"/>
  <c r="P276" i="8"/>
  <c r="P86" i="8"/>
  <c r="P214" i="8"/>
  <c r="P31" i="8"/>
  <c r="P191" i="8"/>
  <c r="P27" i="8"/>
  <c r="P283" i="8"/>
  <c r="P146" i="8"/>
  <c r="P227" i="8"/>
  <c r="P250" i="8"/>
  <c r="P117" i="8"/>
  <c r="P197" i="8"/>
  <c r="P261" i="8"/>
  <c r="P20" i="8"/>
  <c r="P92" i="8"/>
  <c r="P156" i="8"/>
  <c r="P220" i="8"/>
  <c r="P300" i="8"/>
  <c r="P110" i="8"/>
  <c r="P238" i="8"/>
  <c r="P87" i="8"/>
  <c r="P215" i="8"/>
  <c r="P43" i="8"/>
  <c r="P147" i="8"/>
  <c r="P178" i="8"/>
  <c r="P90" i="8"/>
  <c r="P195" i="8"/>
  <c r="P53" i="8"/>
  <c r="P153" i="8"/>
  <c r="P297" i="8"/>
  <c r="P124" i="8"/>
  <c r="P264" i="8"/>
  <c r="P174" i="8"/>
  <c r="P151" i="8"/>
  <c r="P219" i="8"/>
  <c r="P163" i="8"/>
  <c r="P69" i="8"/>
  <c r="P201" i="8"/>
  <c r="P44" i="8"/>
  <c r="P168" i="8"/>
  <c r="P308" i="8"/>
  <c r="P294" i="8"/>
  <c r="P247" i="8"/>
  <c r="P18" i="8"/>
  <c r="P154" i="8"/>
  <c r="P89" i="8"/>
  <c r="P52" i="8"/>
  <c r="P38" i="8"/>
  <c r="P295" i="8"/>
  <c r="P234" i="8"/>
  <c r="P149" i="8"/>
  <c r="P108" i="8"/>
  <c r="P150" i="8"/>
  <c r="P155" i="8"/>
  <c r="P225" i="8"/>
  <c r="P23" i="8"/>
  <c r="P265" i="8"/>
  <c r="P103" i="8"/>
  <c r="P196" i="8"/>
  <c r="P34" i="8"/>
  <c r="P244" i="8"/>
  <c r="P226" i="8"/>
  <c r="K12" i="8"/>
  <c r="K28" i="8"/>
  <c r="K44" i="8"/>
  <c r="K60" i="8"/>
  <c r="K76" i="8"/>
  <c r="K92" i="8"/>
  <c r="K108" i="8"/>
  <c r="K124" i="8"/>
  <c r="K140" i="8"/>
  <c r="K156" i="8"/>
  <c r="K32" i="8"/>
  <c r="K52" i="8"/>
  <c r="K72" i="8"/>
  <c r="K96" i="8"/>
  <c r="K116" i="8"/>
  <c r="K136" i="8"/>
  <c r="K160" i="8"/>
  <c r="K176" i="8"/>
  <c r="K192" i="8"/>
  <c r="K208" i="8"/>
  <c r="K11" i="8"/>
  <c r="K27" i="8"/>
  <c r="K43" i="8"/>
  <c r="K59" i="8"/>
  <c r="K75" i="8"/>
  <c r="K91" i="8"/>
  <c r="K107" i="8"/>
  <c r="K123" i="8"/>
  <c r="K139" i="8"/>
  <c r="K155" i="8"/>
  <c r="K171" i="8"/>
  <c r="K187" i="8"/>
  <c r="K203" i="8"/>
  <c r="K219" i="8"/>
  <c r="K29" i="8"/>
  <c r="K61" i="8"/>
  <c r="K93" i="8"/>
  <c r="K125" i="8"/>
  <c r="K157" i="8"/>
  <c r="K189" i="8"/>
  <c r="K221" i="8"/>
  <c r="K238" i="8"/>
  <c r="K254" i="8"/>
  <c r="K270" i="8"/>
  <c r="K286" i="8"/>
  <c r="K302" i="8"/>
  <c r="K22" i="8"/>
  <c r="K54" i="8"/>
  <c r="K86" i="8"/>
  <c r="K118" i="8"/>
  <c r="K150" i="8"/>
  <c r="K182" i="8"/>
  <c r="K214" i="8"/>
  <c r="K235" i="8"/>
  <c r="K251" i="8"/>
  <c r="K267" i="8"/>
  <c r="K283" i="8"/>
  <c r="K299" i="8"/>
  <c r="K42" i="8"/>
  <c r="K106" i="8"/>
  <c r="K170" i="8"/>
  <c r="K229" i="8"/>
  <c r="K261" i="8"/>
  <c r="K293" i="8"/>
  <c r="K66" i="8"/>
  <c r="K194" i="8"/>
  <c r="K273" i="8"/>
  <c r="K33" i="8"/>
  <c r="K97" i="8"/>
  <c r="K161" i="8"/>
  <c r="K224" i="8"/>
  <c r="K256" i="8"/>
  <c r="K288" i="8"/>
  <c r="K114" i="8"/>
  <c r="K297" i="8"/>
  <c r="K73" i="8"/>
  <c r="K137" i="8"/>
  <c r="K201" i="8"/>
  <c r="K244" i="8"/>
  <c r="K276" i="8"/>
  <c r="K308" i="8"/>
  <c r="K210" i="8"/>
  <c r="K16" i="8"/>
  <c r="K40" i="8"/>
  <c r="K68" i="8"/>
  <c r="K100" i="8"/>
  <c r="K128" i="8"/>
  <c r="K152" i="8"/>
  <c r="K180" i="8"/>
  <c r="K200" i="8"/>
  <c r="K220" i="8"/>
  <c r="K31" i="8"/>
  <c r="K51" i="8"/>
  <c r="K71" i="8"/>
  <c r="K95" i="8"/>
  <c r="K115" i="8"/>
  <c r="K135" i="8"/>
  <c r="K159" i="8"/>
  <c r="K179" i="8"/>
  <c r="K199" i="8"/>
  <c r="K223" i="8"/>
  <c r="K45" i="8"/>
  <c r="K85" i="8"/>
  <c r="K133" i="8"/>
  <c r="K173" i="8"/>
  <c r="K213" i="8"/>
  <c r="K242" i="8"/>
  <c r="K262" i="8"/>
  <c r="K282" i="8"/>
  <c r="K306" i="8"/>
  <c r="K38" i="8"/>
  <c r="K78" i="8"/>
  <c r="K126" i="8"/>
  <c r="K166" i="8"/>
  <c r="K206" i="8"/>
  <c r="K239" i="8"/>
  <c r="K259" i="8"/>
  <c r="K279" i="8"/>
  <c r="K303" i="8"/>
  <c r="K74" i="8"/>
  <c r="K154" i="8"/>
  <c r="K237" i="8"/>
  <c r="K277" i="8"/>
  <c r="K34" i="8"/>
  <c r="K225" i="8"/>
  <c r="K305" i="8"/>
  <c r="K81" i="8"/>
  <c r="K177" i="8"/>
  <c r="K240" i="8"/>
  <c r="K280" i="8"/>
  <c r="K178" i="8"/>
  <c r="K41" i="8"/>
  <c r="K121" i="8"/>
  <c r="K217" i="8"/>
  <c r="K260" i="8"/>
  <c r="K300" i="8"/>
  <c r="K249" i="8"/>
  <c r="K36" i="8"/>
  <c r="K80" i="8"/>
  <c r="K112" i="8"/>
  <c r="K148" i="8"/>
  <c r="K184" i="8"/>
  <c r="K212" i="8"/>
  <c r="K23" i="8"/>
  <c r="K55" i="8"/>
  <c r="K83" i="8"/>
  <c r="K111" i="8"/>
  <c r="K143" i="8"/>
  <c r="K167" i="8"/>
  <c r="K195" i="8"/>
  <c r="K13" i="8"/>
  <c r="K69" i="8"/>
  <c r="K117" i="8"/>
  <c r="K181" i="8"/>
  <c r="K230" i="8"/>
  <c r="K258" i="8"/>
  <c r="K290" i="8"/>
  <c r="K14" i="8"/>
  <c r="K70" i="8"/>
  <c r="K134" i="8"/>
  <c r="K190" i="8"/>
  <c r="K231" i="8"/>
  <c r="K263" i="8"/>
  <c r="K291" i="8"/>
  <c r="K58" i="8"/>
  <c r="K186" i="8"/>
  <c r="K253" i="8"/>
  <c r="K309" i="8"/>
  <c r="K241" i="8"/>
  <c r="K49" i="8"/>
  <c r="K145" i="8"/>
  <c r="K248" i="8"/>
  <c r="K304" i="8"/>
  <c r="K25" i="8"/>
  <c r="K153" i="8"/>
  <c r="K236" i="8"/>
  <c r="K292" i="8"/>
  <c r="K281" i="8"/>
  <c r="K48" i="8"/>
  <c r="K88" i="8"/>
  <c r="K144" i="8"/>
  <c r="K188" i="8"/>
  <c r="K15" i="8"/>
  <c r="K47" i="8"/>
  <c r="K87" i="8"/>
  <c r="K127" i="8"/>
  <c r="K163" i="8"/>
  <c r="K207" i="8"/>
  <c r="K37" i="8"/>
  <c r="K109" i="8"/>
  <c r="K197" i="8"/>
  <c r="K246" i="8"/>
  <c r="K278" i="8"/>
  <c r="K30" i="8"/>
  <c r="K102" i="8"/>
  <c r="K174" i="8"/>
  <c r="K243" i="8"/>
  <c r="K275" i="8"/>
  <c r="K26" i="8"/>
  <c r="K202" i="8"/>
  <c r="K285" i="8"/>
  <c r="K162" i="8"/>
  <c r="K65" i="8"/>
  <c r="K209" i="8"/>
  <c r="K296" i="8"/>
  <c r="K57" i="8"/>
  <c r="K185" i="8"/>
  <c r="K284" i="8"/>
  <c r="K56" i="8"/>
  <c r="K120" i="8"/>
  <c r="K172" i="8"/>
  <c r="K19" i="8"/>
  <c r="K67" i="8"/>
  <c r="K119" i="8"/>
  <c r="K175" i="8"/>
  <c r="K215" i="8"/>
  <c r="K101" i="8"/>
  <c r="K205" i="8"/>
  <c r="K266" i="8"/>
  <c r="K310" i="8"/>
  <c r="K110" i="8"/>
  <c r="K222" i="8"/>
  <c r="K271" i="8"/>
  <c r="K90" i="8"/>
  <c r="K245" i="8"/>
  <c r="K130" i="8"/>
  <c r="K113" i="8"/>
  <c r="K264" i="8"/>
  <c r="K265" i="8"/>
  <c r="K228" i="8"/>
  <c r="K82" i="8"/>
  <c r="K64" i="8"/>
  <c r="K132" i="8"/>
  <c r="K196" i="8"/>
  <c r="K35" i="8"/>
  <c r="K79" i="8"/>
  <c r="K131" i="8"/>
  <c r="K183" i="8"/>
  <c r="K21" i="8"/>
  <c r="K141" i="8"/>
  <c r="K226" i="8"/>
  <c r="K274" i="8"/>
  <c r="K46" i="8"/>
  <c r="K142" i="8"/>
  <c r="K227" i="8"/>
  <c r="K287" i="8"/>
  <c r="K122" i="8"/>
  <c r="K269" i="8"/>
  <c r="K257" i="8"/>
  <c r="K129" i="8"/>
  <c r="K272" i="8"/>
  <c r="K89" i="8"/>
  <c r="K252" i="8"/>
  <c r="K146" i="8"/>
  <c r="K24" i="8"/>
  <c r="K168" i="8"/>
  <c r="K63" i="8"/>
  <c r="K151" i="8"/>
  <c r="K77" i="8"/>
  <c r="K250" i="8"/>
  <c r="K94" i="8"/>
  <c r="K255" i="8"/>
  <c r="K218" i="8"/>
  <c r="K17" i="8"/>
  <c r="K233" i="8"/>
  <c r="K18" i="8"/>
  <c r="K84" i="8"/>
  <c r="K204" i="8"/>
  <c r="K99" i="8"/>
  <c r="K191" i="8"/>
  <c r="K149" i="8"/>
  <c r="K294" i="8"/>
  <c r="K158" i="8"/>
  <c r="K295" i="8"/>
  <c r="K301" i="8"/>
  <c r="K193" i="8"/>
  <c r="K105" i="8"/>
  <c r="K216" i="8"/>
  <c r="K211" i="8"/>
  <c r="K298" i="8"/>
  <c r="K307" i="8"/>
  <c r="K232" i="8"/>
  <c r="K20" i="8"/>
  <c r="K39" i="8"/>
  <c r="K53" i="8"/>
  <c r="K62" i="8"/>
  <c r="K138" i="8"/>
  <c r="K50" i="8"/>
  <c r="K104" i="8"/>
  <c r="K165" i="8"/>
  <c r="K98" i="8"/>
  <c r="K164" i="8"/>
  <c r="K234" i="8"/>
  <c r="K289" i="8"/>
  <c r="K103" i="8"/>
  <c r="K169" i="8"/>
  <c r="K247" i="8"/>
  <c r="K147" i="8"/>
  <c r="K268" i="8"/>
  <c r="K198" i="8"/>
  <c r="O16" i="8"/>
  <c r="O32" i="8"/>
  <c r="O48" i="8"/>
  <c r="O64" i="8"/>
  <c r="O80" i="8"/>
  <c r="O96" i="8"/>
  <c r="O112" i="8"/>
  <c r="O128" i="8"/>
  <c r="O144" i="8"/>
  <c r="O160" i="8"/>
  <c r="O176" i="8"/>
  <c r="O192" i="8"/>
  <c r="O208" i="8"/>
  <c r="O224" i="8"/>
  <c r="O240" i="8"/>
  <c r="O256" i="8"/>
  <c r="O272" i="8"/>
  <c r="O288" i="8"/>
  <c r="O304" i="8"/>
  <c r="O19" i="8"/>
  <c r="O35" i="8"/>
  <c r="O51" i="8"/>
  <c r="O67" i="8"/>
  <c r="O83" i="8"/>
  <c r="O99" i="8"/>
  <c r="O115" i="8"/>
  <c r="O131" i="8"/>
  <c r="O147" i="8"/>
  <c r="O163" i="8"/>
  <c r="O179" i="8"/>
  <c r="O195" i="8"/>
  <c r="O211" i="8"/>
  <c r="O227" i="8"/>
  <c r="O243" i="8"/>
  <c r="O259" i="8"/>
  <c r="O275" i="8"/>
  <c r="O291" i="8"/>
  <c r="O307" i="8"/>
  <c r="O41" i="8"/>
  <c r="O73" i="8"/>
  <c r="O105" i="8"/>
  <c r="O24" i="8"/>
  <c r="O44" i="8"/>
  <c r="O68" i="8"/>
  <c r="O88" i="8"/>
  <c r="O108" i="8"/>
  <c r="O132" i="8"/>
  <c r="O152" i="8"/>
  <c r="O172" i="8"/>
  <c r="O196" i="8"/>
  <c r="O216" i="8"/>
  <c r="O236" i="8"/>
  <c r="O260" i="8"/>
  <c r="O280" i="8"/>
  <c r="O300" i="8"/>
  <c r="O23" i="8"/>
  <c r="O43" i="8"/>
  <c r="O63" i="8"/>
  <c r="O87" i="8"/>
  <c r="O107" i="8"/>
  <c r="O127" i="8"/>
  <c r="O151" i="8"/>
  <c r="O171" i="8"/>
  <c r="O191" i="8"/>
  <c r="O215" i="8"/>
  <c r="O235" i="8"/>
  <c r="O255" i="8"/>
  <c r="O279" i="8"/>
  <c r="O299" i="8"/>
  <c r="O33" i="8"/>
  <c r="O81" i="8"/>
  <c r="O121" i="8"/>
  <c r="O153" i="8"/>
  <c r="O185" i="8"/>
  <c r="O217" i="8"/>
  <c r="O249" i="8"/>
  <c r="O281" i="8"/>
  <c r="O18" i="8"/>
  <c r="O50" i="8"/>
  <c r="O82" i="8"/>
  <c r="O114" i="8"/>
  <c r="O146" i="8"/>
  <c r="O178" i="8"/>
  <c r="O210" i="8"/>
  <c r="O242" i="8"/>
  <c r="O274" i="8"/>
  <c r="O306" i="8"/>
  <c r="O62" i="8"/>
  <c r="O126" i="8"/>
  <c r="O190" i="8"/>
  <c r="O254" i="8"/>
  <c r="O54" i="8"/>
  <c r="O182" i="8"/>
  <c r="O21" i="8"/>
  <c r="O85" i="8"/>
  <c r="O149" i="8"/>
  <c r="O213" i="8"/>
  <c r="O277" i="8"/>
  <c r="O86" i="8"/>
  <c r="O310" i="8"/>
  <c r="O61" i="8"/>
  <c r="O125" i="8"/>
  <c r="O189" i="8"/>
  <c r="O253" i="8"/>
  <c r="O22" i="8"/>
  <c r="O278" i="8"/>
  <c r="O36" i="8"/>
  <c r="O60" i="8"/>
  <c r="O92" i="8"/>
  <c r="O120" i="8"/>
  <c r="O148" i="8"/>
  <c r="O180" i="8"/>
  <c r="O204" i="8"/>
  <c r="O232" i="8"/>
  <c r="O264" i="8"/>
  <c r="O292" i="8"/>
  <c r="O15" i="8"/>
  <c r="O47" i="8"/>
  <c r="O75" i="8"/>
  <c r="O103" i="8"/>
  <c r="O135" i="8"/>
  <c r="O159" i="8"/>
  <c r="O187" i="8"/>
  <c r="O219" i="8"/>
  <c r="O247" i="8"/>
  <c r="O271" i="8"/>
  <c r="O303" i="8"/>
  <c r="O57" i="8"/>
  <c r="O113" i="8"/>
  <c r="O161" i="8"/>
  <c r="O201" i="8"/>
  <c r="O241" i="8"/>
  <c r="O289" i="8"/>
  <c r="O34" i="8"/>
  <c r="O74" i="8"/>
  <c r="O122" i="8"/>
  <c r="O162" i="8"/>
  <c r="O202" i="8"/>
  <c r="O250" i="8"/>
  <c r="O290" i="8"/>
  <c r="O46" i="8"/>
  <c r="O142" i="8"/>
  <c r="O222" i="8"/>
  <c r="O302" i="8"/>
  <c r="O230" i="8"/>
  <c r="O53" i="8"/>
  <c r="O133" i="8"/>
  <c r="O229" i="8"/>
  <c r="O309" i="8"/>
  <c r="O246" i="8"/>
  <c r="O77" i="8"/>
  <c r="O157" i="8"/>
  <c r="O237" i="8"/>
  <c r="O70" i="8"/>
  <c r="O12" i="8"/>
  <c r="O52" i="8"/>
  <c r="O84" i="8"/>
  <c r="O124" i="8"/>
  <c r="O164" i="8"/>
  <c r="O200" i="8"/>
  <c r="O244" i="8"/>
  <c r="O276" i="8"/>
  <c r="O11" i="8"/>
  <c r="O55" i="8"/>
  <c r="O91" i="8"/>
  <c r="O123" i="8"/>
  <c r="O167" i="8"/>
  <c r="O203" i="8"/>
  <c r="O239" i="8"/>
  <c r="O283" i="8"/>
  <c r="O25" i="8"/>
  <c r="O97" i="8"/>
  <c r="O169" i="8"/>
  <c r="O225" i="8"/>
  <c r="O273" i="8"/>
  <c r="O42" i="8"/>
  <c r="O98" i="8"/>
  <c r="O154" i="8"/>
  <c r="O218" i="8"/>
  <c r="O266" i="8"/>
  <c r="O30" i="8"/>
  <c r="O158" i="8"/>
  <c r="O270" i="8"/>
  <c r="O166" i="8"/>
  <c r="O69" i="8"/>
  <c r="O181" i="8"/>
  <c r="O293" i="8"/>
  <c r="O13" i="8"/>
  <c r="O109" i="8"/>
  <c r="O221" i="8"/>
  <c r="O150" i="8"/>
  <c r="O40" i="8"/>
  <c r="O100" i="8"/>
  <c r="O140" i="8"/>
  <c r="O188" i="8"/>
  <c r="O248" i="8"/>
  <c r="O296" i="8"/>
  <c r="O39" i="8"/>
  <c r="O95" i="8"/>
  <c r="O143" i="8"/>
  <c r="O199" i="8"/>
  <c r="O251" i="8"/>
  <c r="O295" i="8"/>
  <c r="O89" i="8"/>
  <c r="O177" i="8"/>
  <c r="O257" i="8"/>
  <c r="O26" i="8"/>
  <c r="O106" i="8"/>
  <c r="O186" i="8"/>
  <c r="O258" i="8"/>
  <c r="O78" i="8"/>
  <c r="O206" i="8"/>
  <c r="O118" i="8"/>
  <c r="O101" i="8"/>
  <c r="O245" i="8"/>
  <c r="O198" i="8"/>
  <c r="O141" i="8"/>
  <c r="O285" i="8"/>
  <c r="O56" i="8"/>
  <c r="O104" i="8"/>
  <c r="O156" i="8"/>
  <c r="O212" i="8"/>
  <c r="O252" i="8"/>
  <c r="O308" i="8"/>
  <c r="O59" i="8"/>
  <c r="O111" i="8"/>
  <c r="O155" i="8"/>
  <c r="O207" i="8"/>
  <c r="O263" i="8"/>
  <c r="O17" i="8"/>
  <c r="O129" i="8"/>
  <c r="O193" i="8"/>
  <c r="O265" i="8"/>
  <c r="O58" i="8"/>
  <c r="O130" i="8"/>
  <c r="O194" i="8"/>
  <c r="O282" i="8"/>
  <c r="O94" i="8"/>
  <c r="O238" i="8"/>
  <c r="O262" i="8"/>
  <c r="O117" i="8"/>
  <c r="O261" i="8"/>
  <c r="O29" i="8"/>
  <c r="O173" i="8"/>
  <c r="O301" i="8"/>
  <c r="O76" i="8"/>
  <c r="O184" i="8"/>
  <c r="O284" i="8"/>
  <c r="O79" i="8"/>
  <c r="O183" i="8"/>
  <c r="O287" i="8"/>
  <c r="O145" i="8"/>
  <c r="O305" i="8"/>
  <c r="O170" i="8"/>
  <c r="O14" i="8"/>
  <c r="O102" i="8"/>
  <c r="O197" i="8"/>
  <c r="O93" i="8"/>
  <c r="O20" i="8"/>
  <c r="O116" i="8"/>
  <c r="O220" i="8"/>
  <c r="O27" i="8"/>
  <c r="O119" i="8"/>
  <c r="O223" i="8"/>
  <c r="O49" i="8"/>
  <c r="O209" i="8"/>
  <c r="O66" i="8"/>
  <c r="O226" i="8"/>
  <c r="O110" i="8"/>
  <c r="O294" i="8"/>
  <c r="O38" i="8"/>
  <c r="O205" i="8"/>
  <c r="O28" i="8"/>
  <c r="O228" i="8"/>
  <c r="O139" i="8"/>
  <c r="O65" i="8"/>
  <c r="O90" i="8"/>
  <c r="O174" i="8"/>
  <c r="O134" i="8"/>
  <c r="O72" i="8"/>
  <c r="O268" i="8"/>
  <c r="O175" i="8"/>
  <c r="O137" i="8"/>
  <c r="O138" i="8"/>
  <c r="O286" i="8"/>
  <c r="O45" i="8"/>
  <c r="O136" i="8"/>
  <c r="O231" i="8"/>
  <c r="O234" i="8"/>
  <c r="O269" i="8"/>
  <c r="O168" i="8"/>
  <c r="O267" i="8"/>
  <c r="O298" i="8"/>
  <c r="O214" i="8"/>
  <c r="O233" i="8"/>
  <c r="O31" i="8"/>
  <c r="O37" i="8"/>
  <c r="O297" i="8"/>
  <c r="O71" i="8"/>
  <c r="O165" i="8"/>
  <c r="L25" i="8"/>
  <c r="L41" i="8"/>
  <c r="L57" i="8"/>
  <c r="L73" i="8"/>
  <c r="L89" i="8"/>
  <c r="L105" i="8"/>
  <c r="L121" i="8"/>
  <c r="L137" i="8"/>
  <c r="L153" i="8"/>
  <c r="L169" i="8"/>
  <c r="L185" i="8"/>
  <c r="L201" i="8"/>
  <c r="L217" i="8"/>
  <c r="L233" i="8"/>
  <c r="L249" i="8"/>
  <c r="L265" i="8"/>
  <c r="L281" i="8"/>
  <c r="L297" i="8"/>
  <c r="L12" i="8"/>
  <c r="L28" i="8"/>
  <c r="L44" i="8"/>
  <c r="L60" i="8"/>
  <c r="L76" i="8"/>
  <c r="L92" i="8"/>
  <c r="L108" i="8"/>
  <c r="L124" i="8"/>
  <c r="L140" i="8"/>
  <c r="L156" i="8"/>
  <c r="L172" i="8"/>
  <c r="L188" i="8"/>
  <c r="L204" i="8"/>
  <c r="L220" i="8"/>
  <c r="L236" i="8"/>
  <c r="L252" i="8"/>
  <c r="L268" i="8"/>
  <c r="L284" i="8"/>
  <c r="L300" i="8"/>
  <c r="L26" i="8"/>
  <c r="L58" i="8"/>
  <c r="L90" i="8"/>
  <c r="L122" i="8"/>
  <c r="L154" i="8"/>
  <c r="L186" i="8"/>
  <c r="L218" i="8"/>
  <c r="L250" i="8"/>
  <c r="L282" i="8"/>
  <c r="L11" i="8"/>
  <c r="L43" i="8"/>
  <c r="L75" i="8"/>
  <c r="L107" i="8"/>
  <c r="L139" i="8"/>
  <c r="L171" i="8"/>
  <c r="L203" i="8"/>
  <c r="L235" i="8"/>
  <c r="L267" i="8"/>
  <c r="L299" i="8"/>
  <c r="L55" i="8"/>
  <c r="L119" i="8"/>
  <c r="L183" i="8"/>
  <c r="L247" i="8"/>
  <c r="L15" i="8"/>
  <c r="L127" i="8"/>
  <c r="L239" i="8"/>
  <c r="L30" i="8"/>
  <c r="L94" i="8"/>
  <c r="L158" i="8"/>
  <c r="L222" i="8"/>
  <c r="L286" i="8"/>
  <c r="L159" i="8"/>
  <c r="L38" i="8"/>
  <c r="L102" i="8"/>
  <c r="L166" i="8"/>
  <c r="L230" i="8"/>
  <c r="L294" i="8"/>
  <c r="L255" i="8"/>
  <c r="L17" i="8"/>
  <c r="L37" i="8"/>
  <c r="L61" i="8"/>
  <c r="L81" i="8"/>
  <c r="L101" i="8"/>
  <c r="L125" i="8"/>
  <c r="L145" i="8"/>
  <c r="L165" i="8"/>
  <c r="L189" i="8"/>
  <c r="L209" i="8"/>
  <c r="L229" i="8"/>
  <c r="L253" i="8"/>
  <c r="L273" i="8"/>
  <c r="L293" i="8"/>
  <c r="L16" i="8"/>
  <c r="L36" i="8"/>
  <c r="L56" i="8"/>
  <c r="L80" i="8"/>
  <c r="L100" i="8"/>
  <c r="L120" i="8"/>
  <c r="L144" i="8"/>
  <c r="L164" i="8"/>
  <c r="L184" i="8"/>
  <c r="L208" i="8"/>
  <c r="L228" i="8"/>
  <c r="L248" i="8"/>
  <c r="L272" i="8"/>
  <c r="L292" i="8"/>
  <c r="L18" i="8"/>
  <c r="L66" i="8"/>
  <c r="L106" i="8"/>
  <c r="L146" i="8"/>
  <c r="L194" i="8"/>
  <c r="L234" i="8"/>
  <c r="L274" i="8"/>
  <c r="L19" i="8"/>
  <c r="L59" i="8"/>
  <c r="L99" i="8"/>
  <c r="L147" i="8"/>
  <c r="L187" i="8"/>
  <c r="L227" i="8"/>
  <c r="L275" i="8"/>
  <c r="L23" i="8"/>
  <c r="L103" i="8"/>
  <c r="L199" i="8"/>
  <c r="L279" i="8"/>
  <c r="L79" i="8"/>
  <c r="L271" i="8"/>
  <c r="L62" i="8"/>
  <c r="L142" i="8"/>
  <c r="L238" i="8"/>
  <c r="L31" i="8"/>
  <c r="L22" i="8"/>
  <c r="L118" i="8"/>
  <c r="L198" i="8"/>
  <c r="L278" i="8"/>
  <c r="L29" i="8"/>
  <c r="L53" i="8"/>
  <c r="L85" i="8"/>
  <c r="L113" i="8"/>
  <c r="L141" i="8"/>
  <c r="L173" i="8"/>
  <c r="L197" i="8"/>
  <c r="L225" i="8"/>
  <c r="L257" i="8"/>
  <c r="L285" i="8"/>
  <c r="L309" i="8"/>
  <c r="L40" i="8"/>
  <c r="L68" i="8"/>
  <c r="L96" i="8"/>
  <c r="L128" i="8"/>
  <c r="L152" i="8"/>
  <c r="L180" i="8"/>
  <c r="L212" i="8"/>
  <c r="L240" i="8"/>
  <c r="L264" i="8"/>
  <c r="L296" i="8"/>
  <c r="L42" i="8"/>
  <c r="L98" i="8"/>
  <c r="L162" i="8"/>
  <c r="L210" i="8"/>
  <c r="L266" i="8"/>
  <c r="L27" i="8"/>
  <c r="L83" i="8"/>
  <c r="L131" i="8"/>
  <c r="L195" i="8"/>
  <c r="L251" i="8"/>
  <c r="L307" i="8"/>
  <c r="L135" i="8"/>
  <c r="L231" i="8"/>
  <c r="L63" i="8"/>
  <c r="L303" i="8"/>
  <c r="L110" i="8"/>
  <c r="L206" i="8"/>
  <c r="L95" i="8"/>
  <c r="L70" i="8"/>
  <c r="L182" i="8"/>
  <c r="L310" i="8"/>
  <c r="L21" i="8"/>
  <c r="L65" i="8"/>
  <c r="L97" i="8"/>
  <c r="L133" i="8"/>
  <c r="L177" i="8"/>
  <c r="L213" i="8"/>
  <c r="L245" i="8"/>
  <c r="L289" i="8"/>
  <c r="L24" i="8"/>
  <c r="L64" i="8"/>
  <c r="L104" i="8"/>
  <c r="L136" i="8"/>
  <c r="L176" i="8"/>
  <c r="L216" i="8"/>
  <c r="L256" i="8"/>
  <c r="L288" i="8"/>
  <c r="L50" i="8"/>
  <c r="L130" i="8"/>
  <c r="L202" i="8"/>
  <c r="L290" i="8"/>
  <c r="L51" i="8"/>
  <c r="L123" i="8"/>
  <c r="L211" i="8"/>
  <c r="L283" i="8"/>
  <c r="L87" i="8"/>
  <c r="L263" i="8"/>
  <c r="L191" i="8"/>
  <c r="L78" i="8"/>
  <c r="L254" i="8"/>
  <c r="L287" i="8"/>
  <c r="L150" i="8"/>
  <c r="L111" i="8"/>
  <c r="L33" i="8"/>
  <c r="L69" i="8"/>
  <c r="L109" i="8"/>
  <c r="L149" i="8"/>
  <c r="L181" i="8"/>
  <c r="L221" i="8"/>
  <c r="L261" i="8"/>
  <c r="L301" i="8"/>
  <c r="L32" i="8"/>
  <c r="L72" i="8"/>
  <c r="L112" i="8"/>
  <c r="L148" i="8"/>
  <c r="L192" i="8"/>
  <c r="L224" i="8"/>
  <c r="L260" i="8"/>
  <c r="L304" i="8"/>
  <c r="L74" i="8"/>
  <c r="L138" i="8"/>
  <c r="L13" i="8"/>
  <c r="L93" i="8"/>
  <c r="L161" i="8"/>
  <c r="L241" i="8"/>
  <c r="L20" i="8"/>
  <c r="L88" i="8"/>
  <c r="L168" i="8"/>
  <c r="L244" i="8"/>
  <c r="L34" i="8"/>
  <c r="L178" i="8"/>
  <c r="L298" i="8"/>
  <c r="L91" i="8"/>
  <c r="L179" i="8"/>
  <c r="L291" i="8"/>
  <c r="L167" i="8"/>
  <c r="L143" i="8"/>
  <c r="L126" i="8"/>
  <c r="L302" i="8"/>
  <c r="L134" i="8"/>
  <c r="L175" i="8"/>
  <c r="L45" i="8"/>
  <c r="L117" i="8"/>
  <c r="L193" i="8"/>
  <c r="L269" i="8"/>
  <c r="L48" i="8"/>
  <c r="L116" i="8"/>
  <c r="L196" i="8"/>
  <c r="L276" i="8"/>
  <c r="L82" i="8"/>
  <c r="L226" i="8"/>
  <c r="L306" i="8"/>
  <c r="L115" i="8"/>
  <c r="L219" i="8"/>
  <c r="L39" i="8"/>
  <c r="L215" i="8"/>
  <c r="L207" i="8"/>
  <c r="L174" i="8"/>
  <c r="L223" i="8"/>
  <c r="L214" i="8"/>
  <c r="L49" i="8"/>
  <c r="L205" i="8"/>
  <c r="L52" i="8"/>
  <c r="L200" i="8"/>
  <c r="L114" i="8"/>
  <c r="L35" i="8"/>
  <c r="L243" i="8"/>
  <c r="L295" i="8"/>
  <c r="L190" i="8"/>
  <c r="L246" i="8"/>
  <c r="L77" i="8"/>
  <c r="L237" i="8"/>
  <c r="L84" i="8"/>
  <c r="L232" i="8"/>
  <c r="L170" i="8"/>
  <c r="L67" i="8"/>
  <c r="L259" i="8"/>
  <c r="L47" i="8"/>
  <c r="L270" i="8"/>
  <c r="L262" i="8"/>
  <c r="L277" i="8"/>
  <c r="L280" i="8"/>
  <c r="L155" i="8"/>
  <c r="L14" i="8"/>
  <c r="L305" i="8"/>
  <c r="L308" i="8"/>
  <c r="L163" i="8"/>
  <c r="L46" i="8"/>
  <c r="L129" i="8"/>
  <c r="L242" i="8"/>
  <c r="L54" i="8"/>
  <c r="L132" i="8"/>
  <c r="L71" i="8"/>
  <c r="L157" i="8"/>
  <c r="L258" i="8"/>
  <c r="L86" i="8"/>
  <c r="L160" i="8"/>
  <c r="L151" i="8"/>
  <c r="N23" i="8"/>
  <c r="N39" i="8"/>
  <c r="N55" i="8"/>
  <c r="N71" i="8"/>
  <c r="N87" i="8"/>
  <c r="N103" i="8"/>
  <c r="N119" i="8"/>
  <c r="N135" i="8"/>
  <c r="N151" i="8"/>
  <c r="N167" i="8"/>
  <c r="N183" i="8"/>
  <c r="N199" i="8"/>
  <c r="N215" i="8"/>
  <c r="N231" i="8"/>
  <c r="N247" i="8"/>
  <c r="N263" i="8"/>
  <c r="N279" i="8"/>
  <c r="N295" i="8"/>
  <c r="N14" i="8"/>
  <c r="N30" i="8"/>
  <c r="N46" i="8"/>
  <c r="N62" i="8"/>
  <c r="N78" i="8"/>
  <c r="N94" i="8"/>
  <c r="N110" i="8"/>
  <c r="N126" i="8"/>
  <c r="N142" i="8"/>
  <c r="N158" i="8"/>
  <c r="N174" i="8"/>
  <c r="N190" i="8"/>
  <c r="N206" i="8"/>
  <c r="N222" i="8"/>
  <c r="N238" i="8"/>
  <c r="N254" i="8"/>
  <c r="N270" i="8"/>
  <c r="N286" i="8"/>
  <c r="N302" i="8"/>
  <c r="N20" i="8"/>
  <c r="N52" i="8"/>
  <c r="N84" i="8"/>
  <c r="N116" i="8"/>
  <c r="N148" i="8"/>
  <c r="N180" i="8"/>
  <c r="N212" i="8"/>
  <c r="N244" i="8"/>
  <c r="N276" i="8"/>
  <c r="N308" i="8"/>
  <c r="N37" i="8"/>
  <c r="N69" i="8"/>
  <c r="N101" i="8"/>
  <c r="N133" i="8"/>
  <c r="N165" i="8"/>
  <c r="N197" i="8"/>
  <c r="N229" i="8"/>
  <c r="N261" i="8"/>
  <c r="N293" i="8"/>
  <c r="N33" i="8"/>
  <c r="N97" i="8"/>
  <c r="N161" i="8"/>
  <c r="N225" i="8"/>
  <c r="N289" i="8"/>
  <c r="N105" i="8"/>
  <c r="N249" i="8"/>
  <c r="N56" i="8"/>
  <c r="N120" i="8"/>
  <c r="N184" i="8"/>
  <c r="N248" i="8"/>
  <c r="N57" i="8"/>
  <c r="N297" i="8"/>
  <c r="N64" i="8"/>
  <c r="N128" i="8"/>
  <c r="N192" i="8"/>
  <c r="N256" i="8"/>
  <c r="N25" i="8"/>
  <c r="N281" i="8"/>
  <c r="N11" i="8"/>
  <c r="N31" i="8"/>
  <c r="N51" i="8"/>
  <c r="N75" i="8"/>
  <c r="N95" i="8"/>
  <c r="N115" i="8"/>
  <c r="N139" i="8"/>
  <c r="N159" i="8"/>
  <c r="N179" i="8"/>
  <c r="N203" i="8"/>
  <c r="N223" i="8"/>
  <c r="N243" i="8"/>
  <c r="N267" i="8"/>
  <c r="N287" i="8"/>
  <c r="N307" i="8"/>
  <c r="N34" i="8"/>
  <c r="N54" i="8"/>
  <c r="N74" i="8"/>
  <c r="N98" i="8"/>
  <c r="N118" i="8"/>
  <c r="N138" i="8"/>
  <c r="N162" i="8"/>
  <c r="N182" i="8"/>
  <c r="N202" i="8"/>
  <c r="N226" i="8"/>
  <c r="N246" i="8"/>
  <c r="N266" i="8"/>
  <c r="N290" i="8"/>
  <c r="N310" i="8"/>
  <c r="N44" i="8"/>
  <c r="N92" i="8"/>
  <c r="N132" i="8"/>
  <c r="N172" i="8"/>
  <c r="N220" i="8"/>
  <c r="N260" i="8"/>
  <c r="N300" i="8"/>
  <c r="N45" i="8"/>
  <c r="N85" i="8"/>
  <c r="N125" i="8"/>
  <c r="N173" i="8"/>
  <c r="N213" i="8"/>
  <c r="N253" i="8"/>
  <c r="N301" i="8"/>
  <c r="N65" i="8"/>
  <c r="N145" i="8"/>
  <c r="N241" i="8"/>
  <c r="N41" i="8"/>
  <c r="N201" i="8"/>
  <c r="N72" i="8"/>
  <c r="N152" i="8"/>
  <c r="N232" i="8"/>
  <c r="N121" i="8"/>
  <c r="N32" i="8"/>
  <c r="N112" i="8"/>
  <c r="N208" i="8"/>
  <c r="N288" i="8"/>
  <c r="N217" i="8"/>
  <c r="N19" i="8"/>
  <c r="N47" i="8"/>
  <c r="N79" i="8"/>
  <c r="N107" i="8"/>
  <c r="N131" i="8"/>
  <c r="N163" i="8"/>
  <c r="N191" i="8"/>
  <c r="N219" i="8"/>
  <c r="N251" i="8"/>
  <c r="N275" i="8"/>
  <c r="N303" i="8"/>
  <c r="N38" i="8"/>
  <c r="N66" i="8"/>
  <c r="N90" i="8"/>
  <c r="N122" i="8"/>
  <c r="N150" i="8"/>
  <c r="N178" i="8"/>
  <c r="N210" i="8"/>
  <c r="N234" i="8"/>
  <c r="N262" i="8"/>
  <c r="N294" i="8"/>
  <c r="N28" i="8"/>
  <c r="N76" i="8"/>
  <c r="N140" i="8"/>
  <c r="N196" i="8"/>
  <c r="N252" i="8"/>
  <c r="N13" i="8"/>
  <c r="N61" i="8"/>
  <c r="N117" i="8"/>
  <c r="N181" i="8"/>
  <c r="N237" i="8"/>
  <c r="N285" i="8"/>
  <c r="N81" i="8"/>
  <c r="N193" i="8"/>
  <c r="N305" i="8"/>
  <c r="N265" i="8"/>
  <c r="N104" i="8"/>
  <c r="N216" i="8"/>
  <c r="N169" i="8"/>
  <c r="N80" i="8"/>
  <c r="N176" i="8"/>
  <c r="N304" i="8"/>
  <c r="N35" i="8"/>
  <c r="N67" i="8"/>
  <c r="N111" i="8"/>
  <c r="N147" i="8"/>
  <c r="N187" i="8"/>
  <c r="N227" i="8"/>
  <c r="N259" i="8"/>
  <c r="N299" i="8"/>
  <c r="N42" i="8"/>
  <c r="N82" i="8"/>
  <c r="N114" i="8"/>
  <c r="N154" i="8"/>
  <c r="N194" i="8"/>
  <c r="N230" i="8"/>
  <c r="N274" i="8"/>
  <c r="N306" i="8"/>
  <c r="N68" i="8"/>
  <c r="N156" i="8"/>
  <c r="N228" i="8"/>
  <c r="N292" i="8"/>
  <c r="N77" i="8"/>
  <c r="N149" i="8"/>
  <c r="N221" i="8"/>
  <c r="N309" i="8"/>
  <c r="N129" i="8"/>
  <c r="N273" i="8"/>
  <c r="N24" i="8"/>
  <c r="N168" i="8"/>
  <c r="N296" i="8"/>
  <c r="N96" i="8"/>
  <c r="N240" i="8"/>
  <c r="N59" i="8"/>
  <c r="N99" i="8"/>
  <c r="N155" i="8"/>
  <c r="N207" i="8"/>
  <c r="N255" i="8"/>
  <c r="N18" i="8"/>
  <c r="N58" i="8"/>
  <c r="N106" i="8"/>
  <c r="N166" i="8"/>
  <c r="N214" i="8"/>
  <c r="N258" i="8"/>
  <c r="N12" i="8"/>
  <c r="N108" i="8"/>
  <c r="N204" i="8"/>
  <c r="N21" i="8"/>
  <c r="N109" i="8"/>
  <c r="N205" i="8"/>
  <c r="N17" i="8"/>
  <c r="N209" i="8"/>
  <c r="N185" i="8"/>
  <c r="N200" i="8"/>
  <c r="N16" i="8"/>
  <c r="N224" i="8"/>
  <c r="N15" i="8"/>
  <c r="N63" i="8"/>
  <c r="N123" i="8"/>
  <c r="N171" i="8"/>
  <c r="N211" i="8"/>
  <c r="N271" i="8"/>
  <c r="N22" i="8"/>
  <c r="N70" i="8"/>
  <c r="N130" i="8"/>
  <c r="N170" i="8"/>
  <c r="N218" i="8"/>
  <c r="N278" i="8"/>
  <c r="N36" i="8"/>
  <c r="N124" i="8"/>
  <c r="N236" i="8"/>
  <c r="N29" i="8"/>
  <c r="N141" i="8"/>
  <c r="N245" i="8"/>
  <c r="N49" i="8"/>
  <c r="N257" i="8"/>
  <c r="N40" i="8"/>
  <c r="N264" i="8"/>
  <c r="N48" i="8"/>
  <c r="N272" i="8"/>
  <c r="N83" i="8"/>
  <c r="N175" i="8"/>
  <c r="N283" i="8"/>
  <c r="N86" i="8"/>
  <c r="N186" i="8"/>
  <c r="N282" i="8"/>
  <c r="N164" i="8"/>
  <c r="N53" i="8"/>
  <c r="N269" i="8"/>
  <c r="N73" i="8"/>
  <c r="N280" i="8"/>
  <c r="N89" i="8"/>
  <c r="N91" i="8"/>
  <c r="N195" i="8"/>
  <c r="N291" i="8"/>
  <c r="N102" i="8"/>
  <c r="N198" i="8"/>
  <c r="N298" i="8"/>
  <c r="N188" i="8"/>
  <c r="N93" i="8"/>
  <c r="N277" i="8"/>
  <c r="N137" i="8"/>
  <c r="N233" i="8"/>
  <c r="N153" i="8"/>
  <c r="N27" i="8"/>
  <c r="N235" i="8"/>
  <c r="N134" i="8"/>
  <c r="N60" i="8"/>
  <c r="N157" i="8"/>
  <c r="N88" i="8"/>
  <c r="N43" i="8"/>
  <c r="N239" i="8"/>
  <c r="N146" i="8"/>
  <c r="N100" i="8"/>
  <c r="N189" i="8"/>
  <c r="N136" i="8"/>
  <c r="N26" i="8"/>
  <c r="N268" i="8"/>
  <c r="N144" i="8"/>
  <c r="N127" i="8"/>
  <c r="N242" i="8"/>
  <c r="N113" i="8"/>
  <c r="N50" i="8"/>
  <c r="N284" i="8"/>
  <c r="N160" i="8"/>
  <c r="N143" i="8"/>
  <c r="N250" i="8"/>
  <c r="N177" i="8"/>
  <c r="S24" i="8"/>
  <c r="S40" i="8"/>
  <c r="S56" i="8"/>
  <c r="S72" i="8"/>
  <c r="S88" i="8"/>
  <c r="S104" i="8"/>
  <c r="S120" i="8"/>
  <c r="S136" i="8"/>
  <c r="S152" i="8"/>
  <c r="S168" i="8"/>
  <c r="S184" i="8"/>
  <c r="S200" i="8"/>
  <c r="S216" i="8"/>
  <c r="S232" i="8"/>
  <c r="S248" i="8"/>
  <c r="S264" i="8"/>
  <c r="S280" i="8"/>
  <c r="S296" i="8"/>
  <c r="S11" i="8"/>
  <c r="S27" i="8"/>
  <c r="S43" i="8"/>
  <c r="S59" i="8"/>
  <c r="S75" i="8"/>
  <c r="S91" i="8"/>
  <c r="S107" i="8"/>
  <c r="S123" i="8"/>
  <c r="S139" i="8"/>
  <c r="S155" i="8"/>
  <c r="S171" i="8"/>
  <c r="S28" i="8"/>
  <c r="S48" i="8"/>
  <c r="S68" i="8"/>
  <c r="S92" i="8"/>
  <c r="S112" i="8"/>
  <c r="S132" i="8"/>
  <c r="S156" i="8"/>
  <c r="S176" i="8"/>
  <c r="S196" i="8"/>
  <c r="S220" i="8"/>
  <c r="S240" i="8"/>
  <c r="S260" i="8"/>
  <c r="S284" i="8"/>
  <c r="S304" i="8"/>
  <c r="S23" i="8"/>
  <c r="S47" i="8"/>
  <c r="S67" i="8"/>
  <c r="S87" i="8"/>
  <c r="S111" i="8"/>
  <c r="S131" i="8"/>
  <c r="S151" i="8"/>
  <c r="S175" i="8"/>
  <c r="S191" i="8"/>
  <c r="S207" i="8"/>
  <c r="S223" i="8"/>
  <c r="S239" i="8"/>
  <c r="S255" i="8"/>
  <c r="S271" i="8"/>
  <c r="S287" i="8"/>
  <c r="S303" i="8"/>
  <c r="S29" i="8"/>
  <c r="S61" i="8"/>
  <c r="S93" i="8"/>
  <c r="S125" i="8"/>
  <c r="S157" i="8"/>
  <c r="S189" i="8"/>
  <c r="S221" i="8"/>
  <c r="S253" i="8"/>
  <c r="S285" i="8"/>
  <c r="S18" i="8"/>
  <c r="S50" i="8"/>
  <c r="S82" i="8"/>
  <c r="S114" i="8"/>
  <c r="S146" i="8"/>
  <c r="S178" i="8"/>
  <c r="S210" i="8"/>
  <c r="S242" i="8"/>
  <c r="S274" i="8"/>
  <c r="S306" i="8"/>
  <c r="S62" i="8"/>
  <c r="S126" i="8"/>
  <c r="S190" i="8"/>
  <c r="S254" i="8"/>
  <c r="S17" i="8"/>
  <c r="S81" i="8"/>
  <c r="S145" i="8"/>
  <c r="S209" i="8"/>
  <c r="S273" i="8"/>
  <c r="S38" i="8"/>
  <c r="S102" i="8"/>
  <c r="S166" i="8"/>
  <c r="S230" i="8"/>
  <c r="S294" i="8"/>
  <c r="S201" i="8"/>
  <c r="S153" i="8"/>
  <c r="S233" i="8"/>
  <c r="S249" i="8"/>
  <c r="S16" i="8"/>
  <c r="S44" i="8"/>
  <c r="S76" i="8"/>
  <c r="S100" i="8"/>
  <c r="S128" i="8"/>
  <c r="S160" i="8"/>
  <c r="S188" i="8"/>
  <c r="S212" i="8"/>
  <c r="S244" i="8"/>
  <c r="S272" i="8"/>
  <c r="S300" i="8"/>
  <c r="S31" i="8"/>
  <c r="S55" i="8"/>
  <c r="S83" i="8"/>
  <c r="S115" i="8"/>
  <c r="S143" i="8"/>
  <c r="S167" i="8"/>
  <c r="S195" i="8"/>
  <c r="S215" i="8"/>
  <c r="S235" i="8"/>
  <c r="S259" i="8"/>
  <c r="S279" i="8"/>
  <c r="S299" i="8"/>
  <c r="S37" i="8"/>
  <c r="S77" i="8"/>
  <c r="S117" i="8"/>
  <c r="S165" i="8"/>
  <c r="S205" i="8"/>
  <c r="S245" i="8"/>
  <c r="S293" i="8"/>
  <c r="S34" i="8"/>
  <c r="S74" i="8"/>
  <c r="S122" i="8"/>
  <c r="S162" i="8"/>
  <c r="S202" i="8"/>
  <c r="S250" i="8"/>
  <c r="S290" i="8"/>
  <c r="S46" i="8"/>
  <c r="S142" i="8"/>
  <c r="S222" i="8"/>
  <c r="S302" i="8"/>
  <c r="S97" i="8"/>
  <c r="S177" i="8"/>
  <c r="S257" i="8"/>
  <c r="S54" i="8"/>
  <c r="S134" i="8"/>
  <c r="S214" i="8"/>
  <c r="S310" i="8"/>
  <c r="S25" i="8"/>
  <c r="S105" i="8"/>
  <c r="S41" i="8"/>
  <c r="S12" i="8"/>
  <c r="S52" i="8"/>
  <c r="S84" i="8"/>
  <c r="S124" i="8"/>
  <c r="S164" i="8"/>
  <c r="S204" i="8"/>
  <c r="S236" i="8"/>
  <c r="S276" i="8"/>
  <c r="S15" i="8"/>
  <c r="S51" i="8"/>
  <c r="S95" i="8"/>
  <c r="S127" i="8"/>
  <c r="S163" i="8"/>
  <c r="S199" i="8"/>
  <c r="S227" i="8"/>
  <c r="S251" i="8"/>
  <c r="S283" i="8"/>
  <c r="S13" i="8"/>
  <c r="S69" i="8"/>
  <c r="S133" i="8"/>
  <c r="S181" i="8"/>
  <c r="S237" i="8"/>
  <c r="S301" i="8"/>
  <c r="S58" i="8"/>
  <c r="S106" i="8"/>
  <c r="S170" i="8"/>
  <c r="S226" i="8"/>
  <c r="S282" i="8"/>
  <c r="S78" i="8"/>
  <c r="S174" i="8"/>
  <c r="S286" i="8"/>
  <c r="S113" i="8"/>
  <c r="S225" i="8"/>
  <c r="S22" i="8"/>
  <c r="S150" i="8"/>
  <c r="S262" i="8"/>
  <c r="S265" i="8"/>
  <c r="S57" i="8"/>
  <c r="S297" i="8"/>
  <c r="S20" i="8"/>
  <c r="S64" i="8"/>
  <c r="S116" i="8"/>
  <c r="S172" i="8"/>
  <c r="S224" i="8"/>
  <c r="S268" i="8"/>
  <c r="S19" i="8"/>
  <c r="S71" i="8"/>
  <c r="S119" i="8"/>
  <c r="S179" i="8"/>
  <c r="S211" i="8"/>
  <c r="S247" i="8"/>
  <c r="S291" i="8"/>
  <c r="S45" i="8"/>
  <c r="S109" i="8"/>
  <c r="S197" i="8"/>
  <c r="S269" i="8"/>
  <c r="S42" i="8"/>
  <c r="S130" i="8"/>
  <c r="S194" i="8"/>
  <c r="S266" i="8"/>
  <c r="S94" i="8"/>
  <c r="S238" i="8"/>
  <c r="S65" i="8"/>
  <c r="S241" i="8"/>
  <c r="S86" i="8"/>
  <c r="S246" i="8"/>
  <c r="S89" i="8"/>
  <c r="S185" i="8"/>
  <c r="S32" i="8"/>
  <c r="S80" i="8"/>
  <c r="S140" i="8"/>
  <c r="S180" i="8"/>
  <c r="S228" i="8"/>
  <c r="S288" i="8"/>
  <c r="S35" i="8"/>
  <c r="S79" i="8"/>
  <c r="S135" i="8"/>
  <c r="S183" i="8"/>
  <c r="S219" i="8"/>
  <c r="S263" i="8"/>
  <c r="S295" i="8"/>
  <c r="S53" i="8"/>
  <c r="S141" i="8"/>
  <c r="S213" i="8"/>
  <c r="S277" i="8"/>
  <c r="S66" i="8"/>
  <c r="S138" i="8"/>
  <c r="S218" i="8"/>
  <c r="S298" i="8"/>
  <c r="S110" i="8"/>
  <c r="S270" i="8"/>
  <c r="S129" i="8"/>
  <c r="S289" i="8"/>
  <c r="S118" i="8"/>
  <c r="S278" i="8"/>
  <c r="S217" i="8"/>
  <c r="S169" i="8"/>
  <c r="S96" i="8"/>
  <c r="S192" i="8"/>
  <c r="S292" i="8"/>
  <c r="S99" i="8"/>
  <c r="S187" i="8"/>
  <c r="S267" i="8"/>
  <c r="S85" i="8"/>
  <c r="S229" i="8"/>
  <c r="S90" i="8"/>
  <c r="S234" i="8"/>
  <c r="S158" i="8"/>
  <c r="S161" i="8"/>
  <c r="S182" i="8"/>
  <c r="S281" i="8"/>
  <c r="S108" i="8"/>
  <c r="S208" i="8"/>
  <c r="S308" i="8"/>
  <c r="S103" i="8"/>
  <c r="S203" i="8"/>
  <c r="S275" i="8"/>
  <c r="S101" i="8"/>
  <c r="S261" i="8"/>
  <c r="S98" i="8"/>
  <c r="S258" i="8"/>
  <c r="S206" i="8"/>
  <c r="S193" i="8"/>
  <c r="S198" i="8"/>
  <c r="S121" i="8"/>
  <c r="S36" i="8"/>
  <c r="S252" i="8"/>
  <c r="S147" i="8"/>
  <c r="S307" i="8"/>
  <c r="S309" i="8"/>
  <c r="S14" i="8"/>
  <c r="S305" i="8"/>
  <c r="S60" i="8"/>
  <c r="S256" i="8"/>
  <c r="S159" i="8"/>
  <c r="S21" i="8"/>
  <c r="S26" i="8"/>
  <c r="S30" i="8"/>
  <c r="S70" i="8"/>
  <c r="S39" i="8"/>
  <c r="S149" i="8"/>
  <c r="S33" i="8"/>
  <c r="S144" i="8"/>
  <c r="S231" i="8"/>
  <c r="S154" i="8"/>
  <c r="S73" i="8"/>
  <c r="S148" i="8"/>
  <c r="S63" i="8"/>
  <c r="S173" i="8"/>
  <c r="S49" i="8"/>
  <c r="S243" i="8"/>
  <c r="S186" i="8"/>
  <c r="S137" i="8"/>
  <c r="W11" i="8"/>
  <c r="W27" i="8"/>
  <c r="W43" i="8"/>
  <c r="W59" i="8"/>
  <c r="W75" i="8"/>
  <c r="W91" i="8"/>
  <c r="W107" i="8"/>
  <c r="W123" i="8"/>
  <c r="W139" i="8"/>
  <c r="W155" i="8"/>
  <c r="W171" i="8"/>
  <c r="W187" i="8"/>
  <c r="W203" i="8"/>
  <c r="W219" i="8"/>
  <c r="W235" i="8"/>
  <c r="W251" i="8"/>
  <c r="W267" i="8"/>
  <c r="W283" i="8"/>
  <c r="W299" i="8"/>
  <c r="W16" i="8"/>
  <c r="W32" i="8"/>
  <c r="W48" i="8"/>
  <c r="W64" i="8"/>
  <c r="W80" i="8"/>
  <c r="W96" i="8"/>
  <c r="W112" i="8"/>
  <c r="W128" i="8"/>
  <c r="W144" i="8"/>
  <c r="W160" i="8"/>
  <c r="W176" i="8"/>
  <c r="W192" i="8"/>
  <c r="W208" i="8"/>
  <c r="W224" i="8"/>
  <c r="W240" i="8"/>
  <c r="W256" i="8"/>
  <c r="W272" i="8"/>
  <c r="W288" i="8"/>
  <c r="W304" i="8"/>
  <c r="W33" i="8"/>
  <c r="W65" i="8"/>
  <c r="W97" i="8"/>
  <c r="W129" i="8"/>
  <c r="W161" i="8"/>
  <c r="W193" i="8"/>
  <c r="W225" i="8"/>
  <c r="W257" i="8"/>
  <c r="W289" i="8"/>
  <c r="W22" i="8"/>
  <c r="W54" i="8"/>
  <c r="W86" i="8"/>
  <c r="W118" i="8"/>
  <c r="W150" i="8"/>
  <c r="W182" i="8"/>
  <c r="W214" i="8"/>
  <c r="W246" i="8"/>
  <c r="W278" i="8"/>
  <c r="W310" i="8"/>
  <c r="W66" i="8"/>
  <c r="W130" i="8"/>
  <c r="W194" i="8"/>
  <c r="W258" i="8"/>
  <c r="W13" i="8"/>
  <c r="W77" i="8"/>
  <c r="W141" i="8"/>
  <c r="W205" i="8"/>
  <c r="W269" i="8"/>
  <c r="W53" i="8"/>
  <c r="W181" i="8"/>
  <c r="W309" i="8"/>
  <c r="W138" i="8"/>
  <c r="W266" i="8"/>
  <c r="W186" i="8"/>
  <c r="W197" i="8"/>
  <c r="W154" i="8"/>
  <c r="W229" i="8"/>
  <c r="W19" i="8"/>
  <c r="W39" i="8"/>
  <c r="W63" i="8"/>
  <c r="W83" i="8"/>
  <c r="W103" i="8"/>
  <c r="W127" i="8"/>
  <c r="W147" i="8"/>
  <c r="W167" i="8"/>
  <c r="W191" i="8"/>
  <c r="W211" i="8"/>
  <c r="W231" i="8"/>
  <c r="W255" i="8"/>
  <c r="W275" i="8"/>
  <c r="W295" i="8"/>
  <c r="W20" i="8"/>
  <c r="W40" i="8"/>
  <c r="W60" i="8"/>
  <c r="W84" i="8"/>
  <c r="W104" i="8"/>
  <c r="W124" i="8"/>
  <c r="W148" i="8"/>
  <c r="W168" i="8"/>
  <c r="W188" i="8"/>
  <c r="W212" i="8"/>
  <c r="W232" i="8"/>
  <c r="W252" i="8"/>
  <c r="W276" i="8"/>
  <c r="W296" i="8"/>
  <c r="W25" i="8"/>
  <c r="W73" i="8"/>
  <c r="W113" i="8"/>
  <c r="W153" i="8"/>
  <c r="W201" i="8"/>
  <c r="W241" i="8"/>
  <c r="W281" i="8"/>
  <c r="W30" i="8"/>
  <c r="W70" i="8"/>
  <c r="W110" i="8"/>
  <c r="W158" i="8"/>
  <c r="W198" i="8"/>
  <c r="W238" i="8"/>
  <c r="W286" i="8"/>
  <c r="W34" i="8"/>
  <c r="W114" i="8"/>
  <c r="W210" i="8"/>
  <c r="W290" i="8"/>
  <c r="W61" i="8"/>
  <c r="W157" i="8"/>
  <c r="W237" i="8"/>
  <c r="W21" i="8"/>
  <c r="W213" i="8"/>
  <c r="W74" i="8"/>
  <c r="W234" i="8"/>
  <c r="W250" i="8"/>
  <c r="W26" i="8"/>
  <c r="W165" i="8"/>
  <c r="W35" i="8"/>
  <c r="W67" i="8"/>
  <c r="W95" i="8"/>
  <c r="W119" i="8"/>
  <c r="W151" i="8"/>
  <c r="W179" i="8"/>
  <c r="W207" i="8"/>
  <c r="W239" i="8"/>
  <c r="W263" i="8"/>
  <c r="W291" i="8"/>
  <c r="W24" i="8"/>
  <c r="W52" i="8"/>
  <c r="W76" i="8"/>
  <c r="W108" i="8"/>
  <c r="W136" i="8"/>
  <c r="W164" i="8"/>
  <c r="W196" i="8"/>
  <c r="W220" i="8"/>
  <c r="W248" i="8"/>
  <c r="W280" i="8"/>
  <c r="W308" i="8"/>
  <c r="W57" i="8"/>
  <c r="W121" i="8"/>
  <c r="W177" i="8"/>
  <c r="W233" i="8"/>
  <c r="W297" i="8"/>
  <c r="W46" i="8"/>
  <c r="W102" i="8"/>
  <c r="W166" i="8"/>
  <c r="W222" i="8"/>
  <c r="W270" i="8"/>
  <c r="W50" i="8"/>
  <c r="W162" i="8"/>
  <c r="W274" i="8"/>
  <c r="W93" i="8"/>
  <c r="W189" i="8"/>
  <c r="W301" i="8"/>
  <c r="W245" i="8"/>
  <c r="W170" i="8"/>
  <c r="W122" i="8"/>
  <c r="W90" i="8"/>
  <c r="W101" i="8"/>
  <c r="W31" i="8"/>
  <c r="W71" i="8"/>
  <c r="W111" i="8"/>
  <c r="W143" i="8"/>
  <c r="W183" i="8"/>
  <c r="W223" i="8"/>
  <c r="W259" i="8"/>
  <c r="W303" i="8"/>
  <c r="W36" i="8"/>
  <c r="W72" i="8"/>
  <c r="W116" i="8"/>
  <c r="W152" i="8"/>
  <c r="W184" i="8"/>
  <c r="W228" i="8"/>
  <c r="W264" i="8"/>
  <c r="W300" i="8"/>
  <c r="W81" i="8"/>
  <c r="W145" i="8"/>
  <c r="W217" i="8"/>
  <c r="W305" i="8"/>
  <c r="W78" i="8"/>
  <c r="W142" i="8"/>
  <c r="W230" i="8"/>
  <c r="W302" i="8"/>
  <c r="W146" i="8"/>
  <c r="W306" i="8"/>
  <c r="W125" i="8"/>
  <c r="W285" i="8"/>
  <c r="W277" i="8"/>
  <c r="W298" i="8"/>
  <c r="W261" i="8"/>
  <c r="W37" i="8"/>
  <c r="W47" i="8"/>
  <c r="W79" i="8"/>
  <c r="W115" i="8"/>
  <c r="W159" i="8"/>
  <c r="W195" i="8"/>
  <c r="W227" i="8"/>
  <c r="W271" i="8"/>
  <c r="W307" i="8"/>
  <c r="W44" i="8"/>
  <c r="W88" i="8"/>
  <c r="W120" i="8"/>
  <c r="W156" i="8"/>
  <c r="W200" i="8"/>
  <c r="W236" i="8"/>
  <c r="W268" i="8"/>
  <c r="W17" i="8"/>
  <c r="W89" i="8"/>
  <c r="W169" i="8"/>
  <c r="W249" i="8"/>
  <c r="W14" i="8"/>
  <c r="W94" i="8"/>
  <c r="W174" i="8"/>
  <c r="W254" i="8"/>
  <c r="W18" i="8"/>
  <c r="W178" i="8"/>
  <c r="W29" i="8"/>
  <c r="W173" i="8"/>
  <c r="W85" i="8"/>
  <c r="W42" i="8"/>
  <c r="W58" i="8"/>
  <c r="W218" i="8"/>
  <c r="W51" i="8"/>
  <c r="W131" i="8"/>
  <c r="W199" i="8"/>
  <c r="W279" i="8"/>
  <c r="W56" i="8"/>
  <c r="W132" i="8"/>
  <c r="W204" i="8"/>
  <c r="W284" i="8"/>
  <c r="W105" i="8"/>
  <c r="W265" i="8"/>
  <c r="W126" i="8"/>
  <c r="W262" i="8"/>
  <c r="W226" i="8"/>
  <c r="W221" i="8"/>
  <c r="W106" i="8"/>
  <c r="W282" i="8"/>
  <c r="W55" i="8"/>
  <c r="W135" i="8"/>
  <c r="W215" i="8"/>
  <c r="W287" i="8"/>
  <c r="W68" i="8"/>
  <c r="W140" i="8"/>
  <c r="W216" i="8"/>
  <c r="W292" i="8"/>
  <c r="W137" i="8"/>
  <c r="W273" i="8"/>
  <c r="W134" i="8"/>
  <c r="W294" i="8"/>
  <c r="W242" i="8"/>
  <c r="W253" i="8"/>
  <c r="W202" i="8"/>
  <c r="W293" i="8"/>
  <c r="W15" i="8"/>
  <c r="W163" i="8"/>
  <c r="W12" i="8"/>
  <c r="W172" i="8"/>
  <c r="W41" i="8"/>
  <c r="W38" i="8"/>
  <c r="W82" i="8"/>
  <c r="W117" i="8"/>
  <c r="W23" i="8"/>
  <c r="W175" i="8"/>
  <c r="W28" i="8"/>
  <c r="W180" i="8"/>
  <c r="W49" i="8"/>
  <c r="W62" i="8"/>
  <c r="W98" i="8"/>
  <c r="W149" i="8"/>
  <c r="W87" i="8"/>
  <c r="W92" i="8"/>
  <c r="W185" i="8"/>
  <c r="W45" i="8"/>
  <c r="W243" i="8"/>
  <c r="W244" i="8"/>
  <c r="W190" i="8"/>
  <c r="W69" i="8"/>
  <c r="W247" i="8"/>
  <c r="W206" i="8"/>
  <c r="W99" i="8"/>
  <c r="W100" i="8"/>
  <c r="W209" i="8"/>
  <c r="W109" i="8"/>
  <c r="W260" i="8"/>
  <c r="W133" i="8"/>
  <c r="M14" i="8"/>
  <c r="M30" i="8"/>
  <c r="M46" i="8"/>
  <c r="M62" i="8"/>
  <c r="M78" i="8"/>
  <c r="M94" i="8"/>
  <c r="M110" i="8"/>
  <c r="M126" i="8"/>
  <c r="M142" i="8"/>
  <c r="M158" i="8"/>
  <c r="M174" i="8"/>
  <c r="M190" i="8"/>
  <c r="M206" i="8"/>
  <c r="M222" i="8"/>
  <c r="M238" i="8"/>
  <c r="M254" i="8"/>
  <c r="M270" i="8"/>
  <c r="M286" i="8"/>
  <c r="M302" i="8"/>
  <c r="M17" i="8"/>
  <c r="M33" i="8"/>
  <c r="M49" i="8"/>
  <c r="M65" i="8"/>
  <c r="M81" i="8"/>
  <c r="M97" i="8"/>
  <c r="M113" i="8"/>
  <c r="M129" i="8"/>
  <c r="M145" i="8"/>
  <c r="M161" i="8"/>
  <c r="M177" i="8"/>
  <c r="M193" i="8"/>
  <c r="M209" i="8"/>
  <c r="M225" i="8"/>
  <c r="M241" i="8"/>
  <c r="M257" i="8"/>
  <c r="M273" i="8"/>
  <c r="M289" i="8"/>
  <c r="M305" i="8"/>
  <c r="M31" i="8"/>
  <c r="M63" i="8"/>
  <c r="M95" i="8"/>
  <c r="M127" i="8"/>
  <c r="M159" i="8"/>
  <c r="M191" i="8"/>
  <c r="M223" i="8"/>
  <c r="M255" i="8"/>
  <c r="M287" i="8"/>
  <c r="M24" i="8"/>
  <c r="M56" i="8"/>
  <c r="M88" i="8"/>
  <c r="M120" i="8"/>
  <c r="M152" i="8"/>
  <c r="M184" i="8"/>
  <c r="M216" i="8"/>
  <c r="M248" i="8"/>
  <c r="M280" i="8"/>
  <c r="M20" i="8"/>
  <c r="M84" i="8"/>
  <c r="M148" i="8"/>
  <c r="M212" i="8"/>
  <c r="M276" i="8"/>
  <c r="M28" i="8"/>
  <c r="M156" i="8"/>
  <c r="M284" i="8"/>
  <c r="M59" i="8"/>
  <c r="M123" i="8"/>
  <c r="M187" i="8"/>
  <c r="M251" i="8"/>
  <c r="M76" i="8"/>
  <c r="M19" i="8"/>
  <c r="M83" i="8"/>
  <c r="M147" i="8"/>
  <c r="M211" i="8"/>
  <c r="M275" i="8"/>
  <c r="M108" i="8"/>
  <c r="M18" i="8"/>
  <c r="M38" i="8"/>
  <c r="M58" i="8"/>
  <c r="M82" i="8"/>
  <c r="M102" i="8"/>
  <c r="M122" i="8"/>
  <c r="M146" i="8"/>
  <c r="M166" i="8"/>
  <c r="M186" i="8"/>
  <c r="M210" i="8"/>
  <c r="M230" i="8"/>
  <c r="M250" i="8"/>
  <c r="M274" i="8"/>
  <c r="M294" i="8"/>
  <c r="M13" i="8"/>
  <c r="M37" i="8"/>
  <c r="M57" i="8"/>
  <c r="M77" i="8"/>
  <c r="M101" i="8"/>
  <c r="M121" i="8"/>
  <c r="M141" i="8"/>
  <c r="M165" i="8"/>
  <c r="M185" i="8"/>
  <c r="M205" i="8"/>
  <c r="M229" i="8"/>
  <c r="M249" i="8"/>
  <c r="M269" i="8"/>
  <c r="M293" i="8"/>
  <c r="M15" i="8"/>
  <c r="M55" i="8"/>
  <c r="M103" i="8"/>
  <c r="M143" i="8"/>
  <c r="M183" i="8"/>
  <c r="M231" i="8"/>
  <c r="M271" i="8"/>
  <c r="M16" i="8"/>
  <c r="M64" i="8"/>
  <c r="M104" i="8"/>
  <c r="M144" i="8"/>
  <c r="M192" i="8"/>
  <c r="M232" i="8"/>
  <c r="M272" i="8"/>
  <c r="M36" i="8"/>
  <c r="M116" i="8"/>
  <c r="M196" i="8"/>
  <c r="M292" i="8"/>
  <c r="M92" i="8"/>
  <c r="M252" i="8"/>
  <c r="M75" i="8"/>
  <c r="M155" i="8"/>
  <c r="M235" i="8"/>
  <c r="M140" i="8"/>
  <c r="M51" i="8"/>
  <c r="M131" i="8"/>
  <c r="M227" i="8"/>
  <c r="M307" i="8"/>
  <c r="M300" i="8"/>
  <c r="M34" i="8"/>
  <c r="M66" i="8"/>
  <c r="M90" i="8"/>
  <c r="M118" i="8"/>
  <c r="M150" i="8"/>
  <c r="M178" i="8"/>
  <c r="M202" i="8"/>
  <c r="M234" i="8"/>
  <c r="M262" i="8"/>
  <c r="M290" i="8"/>
  <c r="M21" i="8"/>
  <c r="M45" i="8"/>
  <c r="M73" i="8"/>
  <c r="M105" i="8"/>
  <c r="M133" i="8"/>
  <c r="M157" i="8"/>
  <c r="M189" i="8"/>
  <c r="M217" i="8"/>
  <c r="M245" i="8"/>
  <c r="M277" i="8"/>
  <c r="M301" i="8"/>
  <c r="M47" i="8"/>
  <c r="M111" i="8"/>
  <c r="M167" i="8"/>
  <c r="M215" i="8"/>
  <c r="M279" i="8"/>
  <c r="M40" i="8"/>
  <c r="M96" i="8"/>
  <c r="M160" i="8"/>
  <c r="M208" i="8"/>
  <c r="M264" i="8"/>
  <c r="M52" i="8"/>
  <c r="M164" i="8"/>
  <c r="M260" i="8"/>
  <c r="M124" i="8"/>
  <c r="M27" i="8"/>
  <c r="M139" i="8"/>
  <c r="M267" i="8"/>
  <c r="M268" i="8"/>
  <c r="M115" i="8"/>
  <c r="M243" i="8"/>
  <c r="M172" i="8"/>
  <c r="M50" i="8"/>
  <c r="M86" i="8"/>
  <c r="M130" i="8"/>
  <c r="M162" i="8"/>
  <c r="M198" i="8"/>
  <c r="M242" i="8"/>
  <c r="M278" i="8"/>
  <c r="M310" i="8"/>
  <c r="M53" i="8"/>
  <c r="M89" i="8"/>
  <c r="M125" i="8"/>
  <c r="M169" i="8"/>
  <c r="M201" i="8"/>
  <c r="M237" i="8"/>
  <c r="M281" i="8"/>
  <c r="M23" i="8"/>
  <c r="M87" i="8"/>
  <c r="M175" i="8"/>
  <c r="M22" i="8"/>
  <c r="M54" i="8"/>
  <c r="M98" i="8"/>
  <c r="M134" i="8"/>
  <c r="M170" i="8"/>
  <c r="M214" i="8"/>
  <c r="M246" i="8"/>
  <c r="M282" i="8"/>
  <c r="M25" i="8"/>
  <c r="M61" i="8"/>
  <c r="M93" i="8"/>
  <c r="M137" i="8"/>
  <c r="M173" i="8"/>
  <c r="M213" i="8"/>
  <c r="M253" i="8"/>
  <c r="M285" i="8"/>
  <c r="M39" i="8"/>
  <c r="M119" i="8"/>
  <c r="M199" i="8"/>
  <c r="M263" i="8"/>
  <c r="M48" i="8"/>
  <c r="M128" i="8"/>
  <c r="M200" i="8"/>
  <c r="M288" i="8"/>
  <c r="M100" i="8"/>
  <c r="M244" i="8"/>
  <c r="M188" i="8"/>
  <c r="M91" i="8"/>
  <c r="M219" i="8"/>
  <c r="M35" i="8"/>
  <c r="M179" i="8"/>
  <c r="M44" i="8"/>
  <c r="M70" i="8"/>
  <c r="M138" i="8"/>
  <c r="M218" i="8"/>
  <c r="M298" i="8"/>
  <c r="M69" i="8"/>
  <c r="M149" i="8"/>
  <c r="M221" i="8"/>
  <c r="M297" i="8"/>
  <c r="M135" i="8"/>
  <c r="M247" i="8"/>
  <c r="M72" i="8"/>
  <c r="M168" i="8"/>
  <c r="M256" i="8"/>
  <c r="M132" i="8"/>
  <c r="M12" i="8"/>
  <c r="M43" i="8"/>
  <c r="M283" i="8"/>
  <c r="M99" i="8"/>
  <c r="M291" i="8"/>
  <c r="M74" i="8"/>
  <c r="M154" i="8"/>
  <c r="M226" i="8"/>
  <c r="M306" i="8"/>
  <c r="M85" i="8"/>
  <c r="M153" i="8"/>
  <c r="M233" i="8"/>
  <c r="M309" i="8"/>
  <c r="M151" i="8"/>
  <c r="M295" i="8"/>
  <c r="M80" i="8"/>
  <c r="M176" i="8"/>
  <c r="M296" i="8"/>
  <c r="M180" i="8"/>
  <c r="M60" i="8"/>
  <c r="M107" i="8"/>
  <c r="M299" i="8"/>
  <c r="M163" i="8"/>
  <c r="M236" i="8"/>
  <c r="M26" i="8"/>
  <c r="M182" i="8"/>
  <c r="M29" i="8"/>
  <c r="M181" i="8"/>
  <c r="M71" i="8"/>
  <c r="M303" i="8"/>
  <c r="M224" i="8"/>
  <c r="M228" i="8"/>
  <c r="M171" i="8"/>
  <c r="M195" i="8"/>
  <c r="M42" i="8"/>
  <c r="M194" i="8"/>
  <c r="M41" i="8"/>
  <c r="M197" i="8"/>
  <c r="M79" i="8"/>
  <c r="M32" i="8"/>
  <c r="M240" i="8"/>
  <c r="M308" i="8"/>
  <c r="M203" i="8"/>
  <c r="M259" i="8"/>
  <c r="M106" i="8"/>
  <c r="M109" i="8"/>
  <c r="M207" i="8"/>
  <c r="M304" i="8"/>
  <c r="M204" i="8"/>
  <c r="M258" i="8"/>
  <c r="M261" i="8"/>
  <c r="M112" i="8"/>
  <c r="M220" i="8"/>
  <c r="M266" i="8"/>
  <c r="M136" i="8"/>
  <c r="M114" i="8"/>
  <c r="M117" i="8"/>
  <c r="M239" i="8"/>
  <c r="M68" i="8"/>
  <c r="M67" i="8"/>
  <c r="M265" i="8"/>
  <c r="M11" i="8"/>
  <c r="Q14" i="8"/>
  <c r="Q30" i="8"/>
  <c r="Q46" i="8"/>
  <c r="Q62" i="8"/>
  <c r="Q78" i="8"/>
  <c r="Q94" i="8"/>
  <c r="Q110" i="8"/>
  <c r="Q126" i="8"/>
  <c r="Q142" i="8"/>
  <c r="Q158" i="8"/>
  <c r="Q174" i="8"/>
  <c r="Q190" i="8"/>
  <c r="Q206" i="8"/>
  <c r="Q222" i="8"/>
  <c r="Q238" i="8"/>
  <c r="Q254" i="8"/>
  <c r="Q270" i="8"/>
  <c r="Q286" i="8"/>
  <c r="Q302" i="8"/>
  <c r="Q17" i="8"/>
  <c r="Q33" i="8"/>
  <c r="Q49" i="8"/>
  <c r="Q65" i="8"/>
  <c r="Q81" i="8"/>
  <c r="Q97" i="8"/>
  <c r="Q113" i="8"/>
  <c r="Q129" i="8"/>
  <c r="Q145" i="8"/>
  <c r="Q161" i="8"/>
  <c r="Q177" i="8"/>
  <c r="Q193" i="8"/>
  <c r="Q209" i="8"/>
  <c r="Q225" i="8"/>
  <c r="Q241" i="8"/>
  <c r="Q257" i="8"/>
  <c r="Q273" i="8"/>
  <c r="Q289" i="8"/>
  <c r="Q305" i="8"/>
  <c r="Q27" i="8"/>
  <c r="Q59" i="8"/>
  <c r="Q91" i="8"/>
  <c r="Q123" i="8"/>
  <c r="Q155" i="8"/>
  <c r="Q187" i="8"/>
  <c r="Q219" i="8"/>
  <c r="Q251" i="8"/>
  <c r="Q283" i="8"/>
  <c r="Q12" i="8"/>
  <c r="Q44" i="8"/>
  <c r="Q76" i="8"/>
  <c r="Q108" i="8"/>
  <c r="Q140" i="8"/>
  <c r="Q172" i="8"/>
  <c r="Q204" i="8"/>
  <c r="Q236" i="8"/>
  <c r="Q268" i="8"/>
  <c r="Q300" i="8"/>
  <c r="Q56" i="8"/>
  <c r="Q120" i="8"/>
  <c r="Q184" i="8"/>
  <c r="Q248" i="8"/>
  <c r="Q32" i="8"/>
  <c r="Q208" i="8"/>
  <c r="Q31" i="8"/>
  <c r="Q95" i="8"/>
  <c r="Q159" i="8"/>
  <c r="Q223" i="8"/>
  <c r="Q287" i="8"/>
  <c r="Q160" i="8"/>
  <c r="Q39" i="8"/>
  <c r="Q103" i="8"/>
  <c r="Q167" i="8"/>
  <c r="Q231" i="8"/>
  <c r="Q295" i="8"/>
  <c r="Q144" i="8"/>
  <c r="Q34" i="8"/>
  <c r="Q54" i="8"/>
  <c r="Q74" i="8"/>
  <c r="Q98" i="8"/>
  <c r="Q118" i="8"/>
  <c r="Q138" i="8"/>
  <c r="Q162" i="8"/>
  <c r="Q182" i="8"/>
  <c r="Q202" i="8"/>
  <c r="Q226" i="8"/>
  <c r="Q246" i="8"/>
  <c r="Q266" i="8"/>
  <c r="Q290" i="8"/>
  <c r="Q310" i="8"/>
  <c r="Q29" i="8"/>
  <c r="Q53" i="8"/>
  <c r="Q73" i="8"/>
  <c r="Q93" i="8"/>
  <c r="Q117" i="8"/>
  <c r="Q137" i="8"/>
  <c r="Q157" i="8"/>
  <c r="Q181" i="8"/>
  <c r="Q201" i="8"/>
  <c r="Q221" i="8"/>
  <c r="Q245" i="8"/>
  <c r="Q265" i="8"/>
  <c r="Q285" i="8"/>
  <c r="Q309" i="8"/>
  <c r="Q43" i="8"/>
  <c r="Q83" i="8"/>
  <c r="Q131" i="8"/>
  <c r="Q171" i="8"/>
  <c r="Q211" i="8"/>
  <c r="Q259" i="8"/>
  <c r="Q299" i="8"/>
  <c r="Q36" i="8"/>
  <c r="Q84" i="8"/>
  <c r="Q124" i="8"/>
  <c r="Q164" i="8"/>
  <c r="Q212" i="8"/>
  <c r="Q252" i="8"/>
  <c r="Q292" i="8"/>
  <c r="Q72" i="8"/>
  <c r="Q152" i="8"/>
  <c r="Q232" i="8"/>
  <c r="Q80" i="8"/>
  <c r="Q272" i="8"/>
  <c r="Q79" i="8"/>
  <c r="Q175" i="8"/>
  <c r="Q255" i="8"/>
  <c r="Q112" i="8"/>
  <c r="Q55" i="8"/>
  <c r="Q135" i="8"/>
  <c r="Q215" i="8"/>
  <c r="Q16" i="8"/>
  <c r="Q240" i="8"/>
  <c r="Q26" i="8"/>
  <c r="Q58" i="8"/>
  <c r="Q86" i="8"/>
  <c r="Q114" i="8"/>
  <c r="Q146" i="8"/>
  <c r="Q170" i="8"/>
  <c r="Q198" i="8"/>
  <c r="Q230" i="8"/>
  <c r="Q258" i="8"/>
  <c r="Q282" i="8"/>
  <c r="Q13" i="8"/>
  <c r="Q41" i="8"/>
  <c r="Q69" i="8"/>
  <c r="Q101" i="8"/>
  <c r="Q125" i="8"/>
  <c r="Q153" i="8"/>
  <c r="Q185" i="8"/>
  <c r="Q213" i="8"/>
  <c r="Q237" i="8"/>
  <c r="Q269" i="8"/>
  <c r="Q297" i="8"/>
  <c r="Q35" i="8"/>
  <c r="Q99" i="8"/>
  <c r="Q147" i="8"/>
  <c r="Q203" i="8"/>
  <c r="Q267" i="8"/>
  <c r="Q20" i="8"/>
  <c r="Q68" i="8"/>
  <c r="Q132" i="8"/>
  <c r="Q188" i="8"/>
  <c r="Q244" i="8"/>
  <c r="Q308" i="8"/>
  <c r="Q104" i="8"/>
  <c r="Q216" i="8"/>
  <c r="Q128" i="8"/>
  <c r="Q47" i="8"/>
  <c r="Q143" i="8"/>
  <c r="Q271" i="8"/>
  <c r="Q304" i="8"/>
  <c r="Q119" i="8"/>
  <c r="Q247" i="8"/>
  <c r="Q96" i="8"/>
  <c r="Q38" i="8"/>
  <c r="Q42" i="8"/>
  <c r="Q82" i="8"/>
  <c r="Q122" i="8"/>
  <c r="Q154" i="8"/>
  <c r="Q194" i="8"/>
  <c r="Q234" i="8"/>
  <c r="Q274" i="8"/>
  <c r="Q306" i="8"/>
  <c r="Q45" i="8"/>
  <c r="Q85" i="8"/>
  <c r="Q121" i="8"/>
  <c r="Q165" i="8"/>
  <c r="Q197" i="8"/>
  <c r="Q233" i="8"/>
  <c r="Q277" i="8"/>
  <c r="Q11" i="8"/>
  <c r="Q75" i="8"/>
  <c r="Q163" i="8"/>
  <c r="Q235" i="8"/>
  <c r="Q307" i="8"/>
  <c r="Q92" i="8"/>
  <c r="Q156" i="8"/>
  <c r="Q228" i="8"/>
  <c r="Q24" i="8"/>
  <c r="Q168" i="8"/>
  <c r="Q296" i="8"/>
  <c r="Q63" i="8"/>
  <c r="Q207" i="8"/>
  <c r="Q224" i="8"/>
  <c r="Q151" i="8"/>
  <c r="Q279" i="8"/>
  <c r="Q50" i="8"/>
  <c r="Q90" i="8"/>
  <c r="Q130" i="8"/>
  <c r="Q166" i="8"/>
  <c r="Q210" i="8"/>
  <c r="Q242" i="8"/>
  <c r="Q278" i="8"/>
  <c r="Q21" i="8"/>
  <c r="Q57" i="8"/>
  <c r="Q89" i="8"/>
  <c r="Q133" i="8"/>
  <c r="Q169" i="8"/>
  <c r="Q205" i="8"/>
  <c r="Q249" i="8"/>
  <c r="Q281" i="8"/>
  <c r="Q19" i="8"/>
  <c r="Q107" i="8"/>
  <c r="Q179" i="8"/>
  <c r="Q243" i="8"/>
  <c r="Q28" i="8"/>
  <c r="Q100" i="8"/>
  <c r="Q180" i="8"/>
  <c r="Q260" i="8"/>
  <c r="Q40" i="8"/>
  <c r="Q200" i="8"/>
  <c r="Q176" i="8"/>
  <c r="Q111" i="8"/>
  <c r="Q239" i="8"/>
  <c r="Q23" i="8"/>
  <c r="Q183" i="8"/>
  <c r="Q48" i="8"/>
  <c r="Q66" i="8"/>
  <c r="Q134" i="8"/>
  <c r="Q214" i="8"/>
  <c r="Q294" i="8"/>
  <c r="Q61" i="8"/>
  <c r="Q141" i="8"/>
  <c r="Q217" i="8"/>
  <c r="Q293" i="8"/>
  <c r="Q115" i="8"/>
  <c r="Q275" i="8"/>
  <c r="Q116" i="8"/>
  <c r="Q276" i="8"/>
  <c r="Q264" i="8"/>
  <c r="Q127" i="8"/>
  <c r="Q71" i="8"/>
  <c r="Q192" i="8"/>
  <c r="Q70" i="8"/>
  <c r="Q150" i="8"/>
  <c r="Q218" i="8"/>
  <c r="Q298" i="8"/>
  <c r="Q77" i="8"/>
  <c r="Q149" i="8"/>
  <c r="Q229" i="8"/>
  <c r="Q301" i="8"/>
  <c r="Q139" i="8"/>
  <c r="Q291" i="8"/>
  <c r="Q148" i="8"/>
  <c r="Q284" i="8"/>
  <c r="Q280" i="8"/>
  <c r="Q191" i="8"/>
  <c r="Q87" i="8"/>
  <c r="Q288" i="8"/>
  <c r="Q102" i="8"/>
  <c r="Q250" i="8"/>
  <c r="Q105" i="8"/>
  <c r="Q253" i="8"/>
  <c r="Q195" i="8"/>
  <c r="Q196" i="8"/>
  <c r="Q256" i="8"/>
  <c r="Q199" i="8"/>
  <c r="Q18" i="8"/>
  <c r="Q178" i="8"/>
  <c r="Q25" i="8"/>
  <c r="Q173" i="8"/>
  <c r="Q51" i="8"/>
  <c r="Q52" i="8"/>
  <c r="Q88" i="8"/>
  <c r="Q303" i="8"/>
  <c r="Q22" i="8"/>
  <c r="Q37" i="8"/>
  <c r="Q67" i="8"/>
  <c r="Q136" i="8"/>
  <c r="Q106" i="8"/>
  <c r="Q262" i="8"/>
  <c r="Q109" i="8"/>
  <c r="Q261" i="8"/>
  <c r="Q227" i="8"/>
  <c r="Q220" i="8"/>
  <c r="Q15" i="8"/>
  <c r="Q263" i="8"/>
  <c r="Q186" i="8"/>
  <c r="Q189" i="8"/>
  <c r="Q60" i="8"/>
  <c r="Q64" i="8"/>
  <c r="R11" i="8"/>
  <c r="R27" i="8"/>
  <c r="R43" i="8"/>
  <c r="R59" i="8"/>
  <c r="R75" i="8"/>
  <c r="R91" i="8"/>
  <c r="R107" i="8"/>
  <c r="R123" i="8"/>
  <c r="R139" i="8"/>
  <c r="R155" i="8"/>
  <c r="R171" i="8"/>
  <c r="R187" i="8"/>
  <c r="R203" i="8"/>
  <c r="R219" i="8"/>
  <c r="R235" i="8"/>
  <c r="R251" i="8"/>
  <c r="R267" i="8"/>
  <c r="R283" i="8"/>
  <c r="R22" i="8"/>
  <c r="R38" i="8"/>
  <c r="R54" i="8"/>
  <c r="R70" i="8"/>
  <c r="R86" i="8"/>
  <c r="R102" i="8"/>
  <c r="R118" i="8"/>
  <c r="R134" i="8"/>
  <c r="R150" i="8"/>
  <c r="R166" i="8"/>
  <c r="R182" i="8"/>
  <c r="R198" i="8"/>
  <c r="R214" i="8"/>
  <c r="R230" i="8"/>
  <c r="R246" i="8"/>
  <c r="R32" i="8"/>
  <c r="R64" i="8"/>
  <c r="R96" i="8"/>
  <c r="R128" i="8"/>
  <c r="R160" i="8"/>
  <c r="R192" i="8"/>
  <c r="R224" i="8"/>
  <c r="R254" i="8"/>
  <c r="R276" i="8"/>
  <c r="R295" i="8"/>
  <c r="R13" i="8"/>
  <c r="R45" i="8"/>
  <c r="R77" i="8"/>
  <c r="R109" i="8"/>
  <c r="R141" i="8"/>
  <c r="R173" i="8"/>
  <c r="R205" i="8"/>
  <c r="R237" i="8"/>
  <c r="R264" i="8"/>
  <c r="R285" i="8"/>
  <c r="R302" i="8"/>
  <c r="R33" i="8"/>
  <c r="R97" i="8"/>
  <c r="R161" i="8"/>
  <c r="R225" i="8"/>
  <c r="R277" i="8"/>
  <c r="R20" i="8"/>
  <c r="R84" i="8"/>
  <c r="R148" i="8"/>
  <c r="R212" i="8"/>
  <c r="R268" i="8"/>
  <c r="R305" i="8"/>
  <c r="R73" i="8"/>
  <c r="R137" i="8"/>
  <c r="R201" i="8"/>
  <c r="R261" i="8"/>
  <c r="R156" i="8"/>
  <c r="R309" i="8"/>
  <c r="R172" i="8"/>
  <c r="R60" i="8"/>
  <c r="R76" i="8"/>
  <c r="R292" i="8"/>
  <c r="R23" i="8"/>
  <c r="R47" i="8"/>
  <c r="R67" i="8"/>
  <c r="R87" i="8"/>
  <c r="R111" i="8"/>
  <c r="R131" i="8"/>
  <c r="R151" i="8"/>
  <c r="R175" i="8"/>
  <c r="R195" i="8"/>
  <c r="R215" i="8"/>
  <c r="R239" i="8"/>
  <c r="R259" i="8"/>
  <c r="R279" i="8"/>
  <c r="R26" i="8"/>
  <c r="R46" i="8"/>
  <c r="R66" i="8"/>
  <c r="R90" i="8"/>
  <c r="R110" i="8"/>
  <c r="R130" i="8"/>
  <c r="R154" i="8"/>
  <c r="R174" i="8"/>
  <c r="R194" i="8"/>
  <c r="R218" i="8"/>
  <c r="R238" i="8"/>
  <c r="R24" i="8"/>
  <c r="R72" i="8"/>
  <c r="R112" i="8"/>
  <c r="R152" i="8"/>
  <c r="R200" i="8"/>
  <c r="R240" i="8"/>
  <c r="R270" i="8"/>
  <c r="R299" i="8"/>
  <c r="R29" i="8"/>
  <c r="R69" i="8"/>
  <c r="R117" i="8"/>
  <c r="R157" i="8"/>
  <c r="R197" i="8"/>
  <c r="R245" i="8"/>
  <c r="R274" i="8"/>
  <c r="R298" i="8"/>
  <c r="R49" i="8"/>
  <c r="R129" i="8"/>
  <c r="R209" i="8"/>
  <c r="R288" i="8"/>
  <c r="R52" i="8"/>
  <c r="R132" i="8"/>
  <c r="R228" i="8"/>
  <c r="R289" i="8"/>
  <c r="R57" i="8"/>
  <c r="R153" i="8"/>
  <c r="R233" i="8"/>
  <c r="R92" i="8"/>
  <c r="R188" i="8"/>
  <c r="R282" i="8"/>
  <c r="R12" i="8"/>
  <c r="R308" i="8"/>
  <c r="R19" i="8"/>
  <c r="R51" i="8"/>
  <c r="R79" i="8"/>
  <c r="R103" i="8"/>
  <c r="R135" i="8"/>
  <c r="R163" i="8"/>
  <c r="R191" i="8"/>
  <c r="R223" i="8"/>
  <c r="R247" i="8"/>
  <c r="R275" i="8"/>
  <c r="R30" i="8"/>
  <c r="R58" i="8"/>
  <c r="R82" i="8"/>
  <c r="R114" i="8"/>
  <c r="R142" i="8"/>
  <c r="R170" i="8"/>
  <c r="R202" i="8"/>
  <c r="R226" i="8"/>
  <c r="R16" i="8"/>
  <c r="R80" i="8"/>
  <c r="R136" i="8"/>
  <c r="R184" i="8"/>
  <c r="R248" i="8"/>
  <c r="R286" i="8"/>
  <c r="R21" i="8"/>
  <c r="R85" i="8"/>
  <c r="R133" i="8"/>
  <c r="R189" i="8"/>
  <c r="R253" i="8"/>
  <c r="R290" i="8"/>
  <c r="R17" i="8"/>
  <c r="R145" i="8"/>
  <c r="R256" i="8"/>
  <c r="R36" i="8"/>
  <c r="R164" i="8"/>
  <c r="R257" i="8"/>
  <c r="R41" i="8"/>
  <c r="R169" i="8"/>
  <c r="R272" i="8"/>
  <c r="R293" i="8"/>
  <c r="R300" i="8"/>
  <c r="R204" i="8"/>
  <c r="R15" i="8"/>
  <c r="R55" i="8"/>
  <c r="R95" i="8"/>
  <c r="R127" i="8"/>
  <c r="R167" i="8"/>
  <c r="R207" i="8"/>
  <c r="R243" i="8"/>
  <c r="R287" i="8"/>
  <c r="R42" i="8"/>
  <c r="R78" i="8"/>
  <c r="R122" i="8"/>
  <c r="R158" i="8"/>
  <c r="R190" i="8"/>
  <c r="R234" i="8"/>
  <c r="R48" i="8"/>
  <c r="R120" i="8"/>
  <c r="R208" i="8"/>
  <c r="R265" i="8"/>
  <c r="R307" i="8"/>
  <c r="R93" i="8"/>
  <c r="R165" i="8"/>
  <c r="R229" i="8"/>
  <c r="R294" i="8"/>
  <c r="R81" i="8"/>
  <c r="R241" i="8"/>
  <c r="R68" i="8"/>
  <c r="R196" i="8"/>
  <c r="R25" i="8"/>
  <c r="R185" i="8"/>
  <c r="R220" i="8"/>
  <c r="R236" i="8"/>
  <c r="R262" i="8"/>
  <c r="R31" i="8"/>
  <c r="R63" i="8"/>
  <c r="R99" i="8"/>
  <c r="R143" i="8"/>
  <c r="R179" i="8"/>
  <c r="R211" i="8"/>
  <c r="R255" i="8"/>
  <c r="R14" i="8"/>
  <c r="R50" i="8"/>
  <c r="R94" i="8"/>
  <c r="R126" i="8"/>
  <c r="R162" i="8"/>
  <c r="R206" i="8"/>
  <c r="R242" i="8"/>
  <c r="R56" i="8"/>
  <c r="R144" i="8"/>
  <c r="R216" i="8"/>
  <c r="R281" i="8"/>
  <c r="R37" i="8"/>
  <c r="R101" i="8"/>
  <c r="R181" i="8"/>
  <c r="R258" i="8"/>
  <c r="R306" i="8"/>
  <c r="R113" i="8"/>
  <c r="R266" i="8"/>
  <c r="R100" i="8"/>
  <c r="R244" i="8"/>
  <c r="R89" i="8"/>
  <c r="R217" i="8"/>
  <c r="R273" i="8"/>
  <c r="R252" i="8"/>
  <c r="R124" i="8"/>
  <c r="R71" i="8"/>
  <c r="R147" i="8"/>
  <c r="R227" i="8"/>
  <c r="R18" i="8"/>
  <c r="R98" i="8"/>
  <c r="R178" i="8"/>
  <c r="R250" i="8"/>
  <c r="R168" i="8"/>
  <c r="R291" i="8"/>
  <c r="R125" i="8"/>
  <c r="R269" i="8"/>
  <c r="R177" i="8"/>
  <c r="R116" i="8"/>
  <c r="R105" i="8"/>
  <c r="R44" i="8"/>
  <c r="R284" i="8"/>
  <c r="R83" i="8"/>
  <c r="R159" i="8"/>
  <c r="R231" i="8"/>
  <c r="R34" i="8"/>
  <c r="R106" i="8"/>
  <c r="R186" i="8"/>
  <c r="R40" i="8"/>
  <c r="R176" i="8"/>
  <c r="R303" i="8"/>
  <c r="R149" i="8"/>
  <c r="R280" i="8"/>
  <c r="R193" i="8"/>
  <c r="R180" i="8"/>
  <c r="R121" i="8"/>
  <c r="R108" i="8"/>
  <c r="R115" i="8"/>
  <c r="R263" i="8"/>
  <c r="R138" i="8"/>
  <c r="R88" i="8"/>
  <c r="R53" i="8"/>
  <c r="R310" i="8"/>
  <c r="R278" i="8"/>
  <c r="R301" i="8"/>
  <c r="R35" i="8"/>
  <c r="R183" i="8"/>
  <c r="R62" i="8"/>
  <c r="R210" i="8"/>
  <c r="R232" i="8"/>
  <c r="R213" i="8"/>
  <c r="R296" i="8"/>
  <c r="R249" i="8"/>
  <c r="R39" i="8"/>
  <c r="R74" i="8"/>
  <c r="R260" i="8"/>
  <c r="R304" i="8"/>
  <c r="R119" i="8"/>
  <c r="R271" i="8"/>
  <c r="R146" i="8"/>
  <c r="R104" i="8"/>
  <c r="R61" i="8"/>
  <c r="R65" i="8"/>
  <c r="R297" i="8"/>
  <c r="R140" i="8"/>
  <c r="R199" i="8"/>
  <c r="R222" i="8"/>
  <c r="R221" i="8"/>
  <c r="R28" i="8"/>
  <c r="X12" i="8"/>
  <c r="X28" i="8"/>
  <c r="X44" i="8"/>
  <c r="X60" i="8"/>
  <c r="X76" i="8"/>
  <c r="X92" i="8"/>
  <c r="X108" i="8"/>
  <c r="X124" i="8"/>
  <c r="X140" i="8"/>
  <c r="X156" i="8"/>
  <c r="X172" i="8"/>
  <c r="X188" i="8"/>
  <c r="X204" i="8"/>
  <c r="X220" i="8"/>
  <c r="X236" i="8"/>
  <c r="X252" i="8"/>
  <c r="X268" i="8"/>
  <c r="X284" i="8"/>
  <c r="X300" i="8"/>
  <c r="X17" i="8"/>
  <c r="X33" i="8"/>
  <c r="X49" i="8"/>
  <c r="X65" i="8"/>
  <c r="X81" i="8"/>
  <c r="X97" i="8"/>
  <c r="X113" i="8"/>
  <c r="X129" i="8"/>
  <c r="X145" i="8"/>
  <c r="X161" i="8"/>
  <c r="X177" i="8"/>
  <c r="X193" i="8"/>
  <c r="X209" i="8"/>
  <c r="X225" i="8"/>
  <c r="X241" i="8"/>
  <c r="X257" i="8"/>
  <c r="X273" i="8"/>
  <c r="X289" i="8"/>
  <c r="X305" i="8"/>
  <c r="X30" i="8"/>
  <c r="X62" i="8"/>
  <c r="X94" i="8"/>
  <c r="X126" i="8"/>
  <c r="X158" i="8"/>
  <c r="X190" i="8"/>
  <c r="X222" i="8"/>
  <c r="X254" i="8"/>
  <c r="X286" i="8"/>
  <c r="X11" i="8"/>
  <c r="X43" i="8"/>
  <c r="X75" i="8"/>
  <c r="X107" i="8"/>
  <c r="X139" i="8"/>
  <c r="X171" i="8"/>
  <c r="X203" i="8"/>
  <c r="X235" i="8"/>
  <c r="X267" i="8"/>
  <c r="X299" i="8"/>
  <c r="X47" i="8"/>
  <c r="X111" i="8"/>
  <c r="X175" i="8"/>
  <c r="X239" i="8"/>
  <c r="X303" i="8"/>
  <c r="X74" i="8"/>
  <c r="X138" i="8"/>
  <c r="X202" i="8"/>
  <c r="X266" i="8"/>
  <c r="X66" i="8"/>
  <c r="X194" i="8"/>
  <c r="X23" i="8"/>
  <c r="X151" i="8"/>
  <c r="X279" i="8"/>
  <c r="X231" i="8"/>
  <c r="X178" i="8"/>
  <c r="X135" i="8"/>
  <c r="X82" i="8"/>
  <c r="X20" i="8"/>
  <c r="X40" i="8"/>
  <c r="X64" i="8"/>
  <c r="X84" i="8"/>
  <c r="X104" i="8"/>
  <c r="X128" i="8"/>
  <c r="X148" i="8"/>
  <c r="X168" i="8"/>
  <c r="X192" i="8"/>
  <c r="X212" i="8"/>
  <c r="X232" i="8"/>
  <c r="X256" i="8"/>
  <c r="X276" i="8"/>
  <c r="X296" i="8"/>
  <c r="X21" i="8"/>
  <c r="X41" i="8"/>
  <c r="X61" i="8"/>
  <c r="X85" i="8"/>
  <c r="X105" i="8"/>
  <c r="X125" i="8"/>
  <c r="X149" i="8"/>
  <c r="X169" i="8"/>
  <c r="X189" i="8"/>
  <c r="X213" i="8"/>
  <c r="X233" i="8"/>
  <c r="X253" i="8"/>
  <c r="X277" i="8"/>
  <c r="X297" i="8"/>
  <c r="X22" i="8"/>
  <c r="X70" i="8"/>
  <c r="X110" i="8"/>
  <c r="X150" i="8"/>
  <c r="X198" i="8"/>
  <c r="X238" i="8"/>
  <c r="X278" i="8"/>
  <c r="X19" i="8"/>
  <c r="X59" i="8"/>
  <c r="X99" i="8"/>
  <c r="X147" i="8"/>
  <c r="X187" i="8"/>
  <c r="X227" i="8"/>
  <c r="X275" i="8"/>
  <c r="X15" i="8"/>
  <c r="X95" i="8"/>
  <c r="X191" i="8"/>
  <c r="X271" i="8"/>
  <c r="X58" i="8"/>
  <c r="X154" i="8"/>
  <c r="X234" i="8"/>
  <c r="X34" i="8"/>
  <c r="X226" i="8"/>
  <c r="X87" i="8"/>
  <c r="X247" i="8"/>
  <c r="X295" i="8"/>
  <c r="X306" i="8"/>
  <c r="X210" i="8"/>
  <c r="X16" i="8"/>
  <c r="X48" i="8"/>
  <c r="X72" i="8"/>
  <c r="X100" i="8"/>
  <c r="X132" i="8"/>
  <c r="X160" i="8"/>
  <c r="X184" i="8"/>
  <c r="X216" i="8"/>
  <c r="X244" i="8"/>
  <c r="X272" i="8"/>
  <c r="X304" i="8"/>
  <c r="X29" i="8"/>
  <c r="X57" i="8"/>
  <c r="X89" i="8"/>
  <c r="X117" i="8"/>
  <c r="X141" i="8"/>
  <c r="X173" i="8"/>
  <c r="X201" i="8"/>
  <c r="X229" i="8"/>
  <c r="X261" i="8"/>
  <c r="X285" i="8"/>
  <c r="X14" i="8"/>
  <c r="X78" i="8"/>
  <c r="X134" i="8"/>
  <c r="X182" i="8"/>
  <c r="X246" i="8"/>
  <c r="X302" i="8"/>
  <c r="X51" i="8"/>
  <c r="X115" i="8"/>
  <c r="X163" i="8"/>
  <c r="X219" i="8"/>
  <c r="X283" i="8"/>
  <c r="X63" i="8"/>
  <c r="X159" i="8"/>
  <c r="X287" i="8"/>
  <c r="X106" i="8"/>
  <c r="X218" i="8"/>
  <c r="X98" i="8"/>
  <c r="X290" i="8"/>
  <c r="X215" i="8"/>
  <c r="X50" i="8"/>
  <c r="X199" i="8"/>
  <c r="X146" i="8"/>
  <c r="X32" i="8"/>
  <c r="X68" i="8"/>
  <c r="X112" i="8"/>
  <c r="X144" i="8"/>
  <c r="X180" i="8"/>
  <c r="X224" i="8"/>
  <c r="X260" i="8"/>
  <c r="X292" i="8"/>
  <c r="X37" i="8"/>
  <c r="X73" i="8"/>
  <c r="X109" i="8"/>
  <c r="X153" i="8"/>
  <c r="X185" i="8"/>
  <c r="X221" i="8"/>
  <c r="X265" i="8"/>
  <c r="X301" i="8"/>
  <c r="X54" i="8"/>
  <c r="X142" i="8"/>
  <c r="X214" i="8"/>
  <c r="X294" i="8"/>
  <c r="X67" i="8"/>
  <c r="X131" i="8"/>
  <c r="X211" i="8"/>
  <c r="X291" i="8"/>
  <c r="X127" i="8"/>
  <c r="X255" i="8"/>
  <c r="X122" i="8"/>
  <c r="X282" i="8"/>
  <c r="X258" i="8"/>
  <c r="X39" i="8"/>
  <c r="X242" i="8"/>
  <c r="X274" i="8"/>
  <c r="X36" i="8"/>
  <c r="X80" i="8"/>
  <c r="X116" i="8"/>
  <c r="X152" i="8"/>
  <c r="X196" i="8"/>
  <c r="X228" i="8"/>
  <c r="X264" i="8"/>
  <c r="X308" i="8"/>
  <c r="X45" i="8"/>
  <c r="X77" i="8"/>
  <c r="X121" i="8"/>
  <c r="X157" i="8"/>
  <c r="X197" i="8"/>
  <c r="X237" i="8"/>
  <c r="X269" i="8"/>
  <c r="X309" i="8"/>
  <c r="X86" i="8"/>
  <c r="X166" i="8"/>
  <c r="X230" i="8"/>
  <c r="X310" i="8"/>
  <c r="X83" i="8"/>
  <c r="X155" i="8"/>
  <c r="X243" i="8"/>
  <c r="X307" i="8"/>
  <c r="X143" i="8"/>
  <c r="X26" i="8"/>
  <c r="X170" i="8"/>
  <c r="X298" i="8"/>
  <c r="X55" i="8"/>
  <c r="X103" i="8"/>
  <c r="X71" i="8"/>
  <c r="X88" i="8"/>
  <c r="X164" i="8"/>
  <c r="X240" i="8"/>
  <c r="X13" i="8"/>
  <c r="X93" i="8"/>
  <c r="X165" i="8"/>
  <c r="X245" i="8"/>
  <c r="X38" i="8"/>
  <c r="X174" i="8"/>
  <c r="X27" i="8"/>
  <c r="X179" i="8"/>
  <c r="X31" i="8"/>
  <c r="X42" i="8"/>
  <c r="X130" i="8"/>
  <c r="X167" i="8"/>
  <c r="X24" i="8"/>
  <c r="X96" i="8"/>
  <c r="X176" i="8"/>
  <c r="X248" i="8"/>
  <c r="X25" i="8"/>
  <c r="X101" i="8"/>
  <c r="X181" i="8"/>
  <c r="X249" i="8"/>
  <c r="X46" i="8"/>
  <c r="X206" i="8"/>
  <c r="X35" i="8"/>
  <c r="X195" i="8"/>
  <c r="X79" i="8"/>
  <c r="X90" i="8"/>
  <c r="X162" i="8"/>
  <c r="X114" i="8"/>
  <c r="X120" i="8"/>
  <c r="X280" i="8"/>
  <c r="X133" i="8"/>
  <c r="X281" i="8"/>
  <c r="X262" i="8"/>
  <c r="X251" i="8"/>
  <c r="X186" i="8"/>
  <c r="X263" i="8"/>
  <c r="X52" i="8"/>
  <c r="X200" i="8"/>
  <c r="X53" i="8"/>
  <c r="X205" i="8"/>
  <c r="X102" i="8"/>
  <c r="X91" i="8"/>
  <c r="X207" i="8"/>
  <c r="X119" i="8"/>
  <c r="X56" i="8"/>
  <c r="X69" i="8"/>
  <c r="X217" i="8"/>
  <c r="X123" i="8"/>
  <c r="X136" i="8"/>
  <c r="X288" i="8"/>
  <c r="X137" i="8"/>
  <c r="X293" i="8"/>
  <c r="X270" i="8"/>
  <c r="X259" i="8"/>
  <c r="X250" i="8"/>
  <c r="X18" i="8"/>
  <c r="X208" i="8"/>
  <c r="X118" i="8"/>
  <c r="X223" i="8"/>
  <c r="X183" i="8"/>
  <c r="T13" i="8"/>
  <c r="T29" i="8"/>
  <c r="T45" i="8"/>
  <c r="T61" i="8"/>
  <c r="T77" i="8"/>
  <c r="T93" i="8"/>
  <c r="T17" i="8"/>
  <c r="T37" i="8"/>
  <c r="T57" i="8"/>
  <c r="T81" i="8"/>
  <c r="T101" i="8"/>
  <c r="T117" i="8"/>
  <c r="T133" i="8"/>
  <c r="T149" i="8"/>
  <c r="T165" i="8"/>
  <c r="T181" i="8"/>
  <c r="T197" i="8"/>
  <c r="T20" i="8"/>
  <c r="T36" i="8"/>
  <c r="T52" i="8"/>
  <c r="T68" i="8"/>
  <c r="T84" i="8"/>
  <c r="T100" i="8"/>
  <c r="T116" i="8"/>
  <c r="T132" i="8"/>
  <c r="T148" i="8"/>
  <c r="T164" i="8"/>
  <c r="T180" i="8"/>
  <c r="T196" i="8"/>
  <c r="T212" i="8"/>
  <c r="T42" i="8"/>
  <c r="T74" i="8"/>
  <c r="T106" i="8"/>
  <c r="T138" i="8"/>
  <c r="T170" i="8"/>
  <c r="T202" i="8"/>
  <c r="T221" i="8"/>
  <c r="T237" i="8"/>
  <c r="T253" i="8"/>
  <c r="T269" i="8"/>
  <c r="T285" i="8"/>
  <c r="T301" i="8"/>
  <c r="T23" i="8"/>
  <c r="T55" i="8"/>
  <c r="T87" i="8"/>
  <c r="T119" i="8"/>
  <c r="T151" i="8"/>
  <c r="T183" i="8"/>
  <c r="T211" i="8"/>
  <c r="T228" i="8"/>
  <c r="T244" i="8"/>
  <c r="T260" i="8"/>
  <c r="T276" i="8"/>
  <c r="T292" i="8"/>
  <c r="T308" i="8"/>
  <c r="T67" i="8"/>
  <c r="T131" i="8"/>
  <c r="T195" i="8"/>
  <c r="T234" i="8"/>
  <c r="T266" i="8"/>
  <c r="T298" i="8"/>
  <c r="T46" i="8"/>
  <c r="T110" i="8"/>
  <c r="T174" i="8"/>
  <c r="T223" i="8"/>
  <c r="T255" i="8"/>
  <c r="T287" i="8"/>
  <c r="T70" i="8"/>
  <c r="T198" i="8"/>
  <c r="T267" i="8"/>
  <c r="T43" i="8"/>
  <c r="T171" i="8"/>
  <c r="T254" i="8"/>
  <c r="T22" i="8"/>
  <c r="T150" i="8"/>
  <c r="T243" i="8"/>
  <c r="T307" i="8"/>
  <c r="T310" i="8"/>
  <c r="T91" i="8"/>
  <c r="T294" i="8"/>
  <c r="T41" i="8"/>
  <c r="T69" i="8"/>
  <c r="T97" i="8"/>
  <c r="T121" i="8"/>
  <c r="T141" i="8"/>
  <c r="T161" i="8"/>
  <c r="T185" i="8"/>
  <c r="T12" i="8"/>
  <c r="T32" i="8"/>
  <c r="T56" i="8"/>
  <c r="T76" i="8"/>
  <c r="T96" i="8"/>
  <c r="T120" i="8"/>
  <c r="T140" i="8"/>
  <c r="T160" i="8"/>
  <c r="T184" i="8"/>
  <c r="T204" i="8"/>
  <c r="T34" i="8"/>
  <c r="T82" i="8"/>
  <c r="T122" i="8"/>
  <c r="T162" i="8"/>
  <c r="T207" i="8"/>
  <c r="T229" i="8"/>
  <c r="T249" i="8"/>
  <c r="T273" i="8"/>
  <c r="T293" i="8"/>
  <c r="T15" i="8"/>
  <c r="T63" i="8"/>
  <c r="T103" i="8"/>
  <c r="T143" i="8"/>
  <c r="T191" i="8"/>
  <c r="T220" i="8"/>
  <c r="T240" i="8"/>
  <c r="T264" i="8"/>
  <c r="T284" i="8"/>
  <c r="T304" i="8"/>
  <c r="T83" i="8"/>
  <c r="T163" i="8"/>
  <c r="T226" i="8"/>
  <c r="T274" i="8"/>
  <c r="T14" i="8"/>
  <c r="T94" i="8"/>
  <c r="T190" i="8"/>
  <c r="T239" i="8"/>
  <c r="T279" i="8"/>
  <c r="T102" i="8"/>
  <c r="T235" i="8"/>
  <c r="T11" i="8"/>
  <c r="T203" i="8"/>
  <c r="T286" i="8"/>
  <c r="T118" i="8"/>
  <c r="T259" i="8"/>
  <c r="T155" i="8"/>
  <c r="T262" i="8"/>
  <c r="T214" i="8"/>
  <c r="T49" i="8"/>
  <c r="T85" i="8"/>
  <c r="T113" i="8"/>
  <c r="T145" i="8"/>
  <c r="T173" i="8"/>
  <c r="T201" i="8"/>
  <c r="T40" i="8"/>
  <c r="T64" i="8"/>
  <c r="T92" i="8"/>
  <c r="T124" i="8"/>
  <c r="T152" i="8"/>
  <c r="T176" i="8"/>
  <c r="T208" i="8"/>
  <c r="T58" i="8"/>
  <c r="T114" i="8"/>
  <c r="T178" i="8"/>
  <c r="T217" i="8"/>
  <c r="T245" i="8"/>
  <c r="T277" i="8"/>
  <c r="T305" i="8"/>
  <c r="T47" i="8"/>
  <c r="T111" i="8"/>
  <c r="T167" i="8"/>
  <c r="T216" i="8"/>
  <c r="T248" i="8"/>
  <c r="T272" i="8"/>
  <c r="T300" i="8"/>
  <c r="T99" i="8"/>
  <c r="T209" i="8"/>
  <c r="T258" i="8"/>
  <c r="T30" i="8"/>
  <c r="T142" i="8"/>
  <c r="T231" i="8"/>
  <c r="T295" i="8"/>
  <c r="T166" i="8"/>
  <c r="T21" i="8"/>
  <c r="T53" i="8"/>
  <c r="T89" i="8"/>
  <c r="T125" i="8"/>
  <c r="T153" i="8"/>
  <c r="T177" i="8"/>
  <c r="T16" i="8"/>
  <c r="T44" i="8"/>
  <c r="T72" i="8"/>
  <c r="T104" i="8"/>
  <c r="T128" i="8"/>
  <c r="T156" i="8"/>
  <c r="T188" i="8"/>
  <c r="T18" i="8"/>
  <c r="T66" i="8"/>
  <c r="T130" i="8"/>
  <c r="T186" i="8"/>
  <c r="T225" i="8"/>
  <c r="T257" i="8"/>
  <c r="T281" i="8"/>
  <c r="T309" i="8"/>
  <c r="T71" i="8"/>
  <c r="T127" i="8"/>
  <c r="T175" i="8"/>
  <c r="T224" i="8"/>
  <c r="T252" i="8"/>
  <c r="T280" i="8"/>
  <c r="T19" i="8"/>
  <c r="T115" i="8"/>
  <c r="T218" i="8"/>
  <c r="T282" i="8"/>
  <c r="T62" i="8"/>
  <c r="T158" i="8"/>
  <c r="T247" i="8"/>
  <c r="T303" i="8"/>
  <c r="T219" i="8"/>
  <c r="T75" i="8"/>
  <c r="T238" i="8"/>
  <c r="T86" i="8"/>
  <c r="T275" i="8"/>
  <c r="T59" i="8"/>
  <c r="T230" i="8"/>
  <c r="T25" i="8"/>
  <c r="T105" i="8"/>
  <c r="T157" i="8"/>
  <c r="T24" i="8"/>
  <c r="T80" i="8"/>
  <c r="T136" i="8"/>
  <c r="T192" i="8"/>
  <c r="T90" i="8"/>
  <c r="T194" i="8"/>
  <c r="T261" i="8"/>
  <c r="T31" i="8"/>
  <c r="T135" i="8"/>
  <c r="T232" i="8"/>
  <c r="T288" i="8"/>
  <c r="T147" i="8"/>
  <c r="T290" i="8"/>
  <c r="T205" i="8"/>
  <c r="T38" i="8"/>
  <c r="T299" i="8"/>
  <c r="T270" i="8"/>
  <c r="T210" i="8"/>
  <c r="T246" i="8"/>
  <c r="T33" i="8"/>
  <c r="T109" i="8"/>
  <c r="T169" i="8"/>
  <c r="T28" i="8"/>
  <c r="T88" i="8"/>
  <c r="T144" i="8"/>
  <c r="T200" i="8"/>
  <c r="T98" i="8"/>
  <c r="T213" i="8"/>
  <c r="T265" i="8"/>
  <c r="T39" i="8"/>
  <c r="T159" i="8"/>
  <c r="T236" i="8"/>
  <c r="T296" i="8"/>
  <c r="T179" i="8"/>
  <c r="T306" i="8"/>
  <c r="T215" i="8"/>
  <c r="T134" i="8"/>
  <c r="T107" i="8"/>
  <c r="T302" i="8"/>
  <c r="T227" i="8"/>
  <c r="T187" i="8"/>
  <c r="T129" i="8"/>
  <c r="T48" i="8"/>
  <c r="T168" i="8"/>
  <c r="T146" i="8"/>
  <c r="T289" i="8"/>
  <c r="T199" i="8"/>
  <c r="T35" i="8"/>
  <c r="T78" i="8"/>
  <c r="T251" i="8"/>
  <c r="T54" i="8"/>
  <c r="T278" i="8"/>
  <c r="T189" i="8"/>
  <c r="T108" i="8"/>
  <c r="T26" i="8"/>
  <c r="T233" i="8"/>
  <c r="T79" i="8"/>
  <c r="T256" i="8"/>
  <c r="T242" i="8"/>
  <c r="T263" i="8"/>
  <c r="T139" i="8"/>
  <c r="T291" i="8"/>
  <c r="T73" i="8"/>
  <c r="T112" i="8"/>
  <c r="T241" i="8"/>
  <c r="T268" i="8"/>
  <c r="T271" i="8"/>
  <c r="T27" i="8"/>
  <c r="T137" i="8"/>
  <c r="T60" i="8"/>
  <c r="T172" i="8"/>
  <c r="T154" i="8"/>
  <c r="T297" i="8"/>
  <c r="T206" i="8"/>
  <c r="T51" i="8"/>
  <c r="T126" i="8"/>
  <c r="T283" i="8"/>
  <c r="T182" i="8"/>
  <c r="T123" i="8"/>
  <c r="T65" i="8"/>
  <c r="T193" i="8"/>
  <c r="T50" i="8"/>
  <c r="T95" i="8"/>
  <c r="T250" i="8"/>
  <c r="T222" i="8"/>
  <c r="U22" i="8"/>
  <c r="U38" i="8"/>
  <c r="U54" i="8"/>
  <c r="U70" i="8"/>
  <c r="U86" i="8"/>
  <c r="U102" i="8"/>
  <c r="U118" i="8"/>
  <c r="U134" i="8"/>
  <c r="U150" i="8"/>
  <c r="U166" i="8"/>
  <c r="U182" i="8"/>
  <c r="U198" i="8"/>
  <c r="U214" i="8"/>
  <c r="U230" i="8"/>
  <c r="U246" i="8"/>
  <c r="U262" i="8"/>
  <c r="U278" i="8"/>
  <c r="U294" i="8"/>
  <c r="U310" i="8"/>
  <c r="U25" i="8"/>
  <c r="U41" i="8"/>
  <c r="U57" i="8"/>
  <c r="U73" i="8"/>
  <c r="U89" i="8"/>
  <c r="U105" i="8"/>
  <c r="U121" i="8"/>
  <c r="U137" i="8"/>
  <c r="U153" i="8"/>
  <c r="U169" i="8"/>
  <c r="U185" i="8"/>
  <c r="U201" i="8"/>
  <c r="U217" i="8"/>
  <c r="U233" i="8"/>
  <c r="U249" i="8"/>
  <c r="U265" i="8"/>
  <c r="U281" i="8"/>
  <c r="U297" i="8"/>
  <c r="U15" i="8"/>
  <c r="U47" i="8"/>
  <c r="U79" i="8"/>
  <c r="U111" i="8"/>
  <c r="U143" i="8"/>
  <c r="U175" i="8"/>
  <c r="U207" i="8"/>
  <c r="U239" i="8"/>
  <c r="U271" i="8"/>
  <c r="U303" i="8"/>
  <c r="U36" i="8"/>
  <c r="U68" i="8"/>
  <c r="U100" i="8"/>
  <c r="U132" i="8"/>
  <c r="U164" i="8"/>
  <c r="U196" i="8"/>
  <c r="U228" i="8"/>
  <c r="U260" i="8"/>
  <c r="U292" i="8"/>
  <c r="U32" i="8"/>
  <c r="U96" i="8"/>
  <c r="U160" i="8"/>
  <c r="U224" i="8"/>
  <c r="U288" i="8"/>
  <c r="U43" i="8"/>
  <c r="U107" i="8"/>
  <c r="U171" i="8"/>
  <c r="U235" i="8"/>
  <c r="U299" i="8"/>
  <c r="U115" i="8"/>
  <c r="U243" i="8"/>
  <c r="U56" i="8"/>
  <c r="U184" i="8"/>
  <c r="U35" i="8"/>
  <c r="U163" i="8"/>
  <c r="U291" i="8"/>
  <c r="U232" i="8"/>
  <c r="U296" i="8"/>
  <c r="U30" i="8"/>
  <c r="U50" i="8"/>
  <c r="U74" i="8"/>
  <c r="U94" i="8"/>
  <c r="U114" i="8"/>
  <c r="U138" i="8"/>
  <c r="U158" i="8"/>
  <c r="U178" i="8"/>
  <c r="U202" i="8"/>
  <c r="U222" i="8"/>
  <c r="U242" i="8"/>
  <c r="U266" i="8"/>
  <c r="U286" i="8"/>
  <c r="U306" i="8"/>
  <c r="U29" i="8"/>
  <c r="U49" i="8"/>
  <c r="U69" i="8"/>
  <c r="U93" i="8"/>
  <c r="U113" i="8"/>
  <c r="U133" i="8"/>
  <c r="U157" i="8"/>
  <c r="U177" i="8"/>
  <c r="U197" i="8"/>
  <c r="U221" i="8"/>
  <c r="U241" i="8"/>
  <c r="U261" i="8"/>
  <c r="U285" i="8"/>
  <c r="U305" i="8"/>
  <c r="U39" i="8"/>
  <c r="U87" i="8"/>
  <c r="U127" i="8"/>
  <c r="U167" i="8"/>
  <c r="U215" i="8"/>
  <c r="U255" i="8"/>
  <c r="U295" i="8"/>
  <c r="U44" i="8"/>
  <c r="U84" i="8"/>
  <c r="U124" i="8"/>
  <c r="U172" i="8"/>
  <c r="U212" i="8"/>
  <c r="U252" i="8"/>
  <c r="U300" i="8"/>
  <c r="U64" i="8"/>
  <c r="U144" i="8"/>
  <c r="U240" i="8"/>
  <c r="U11" i="8"/>
  <c r="U91" i="8"/>
  <c r="U187" i="8"/>
  <c r="U267" i="8"/>
  <c r="U83" i="8"/>
  <c r="U275" i="8"/>
  <c r="U120" i="8"/>
  <c r="U280" i="8"/>
  <c r="U195" i="8"/>
  <c r="U200" i="8"/>
  <c r="U168" i="8"/>
  <c r="U34" i="8"/>
  <c r="U62" i="8"/>
  <c r="U90" i="8"/>
  <c r="U122" i="8"/>
  <c r="U146" i="8"/>
  <c r="U174" i="8"/>
  <c r="U206" i="8"/>
  <c r="U234" i="8"/>
  <c r="U258" i="8"/>
  <c r="U290" i="8"/>
  <c r="U17" i="8"/>
  <c r="U45" i="8"/>
  <c r="U77" i="8"/>
  <c r="U101" i="8"/>
  <c r="U129" i="8"/>
  <c r="U161" i="8"/>
  <c r="U189" i="8"/>
  <c r="U213" i="8"/>
  <c r="U245" i="8"/>
  <c r="U273" i="8"/>
  <c r="U301" i="8"/>
  <c r="U55" i="8"/>
  <c r="U103" i="8"/>
  <c r="U159" i="8"/>
  <c r="U223" i="8"/>
  <c r="U279" i="8"/>
  <c r="U28" i="8"/>
  <c r="U92" i="8"/>
  <c r="U148" i="8"/>
  <c r="U204" i="8"/>
  <c r="U268" i="8"/>
  <c r="U16" i="8"/>
  <c r="U128" i="8"/>
  <c r="U256" i="8"/>
  <c r="U59" i="8"/>
  <c r="U155" i="8"/>
  <c r="U283" i="8"/>
  <c r="U179" i="8"/>
  <c r="U88" i="8"/>
  <c r="U67" i="8"/>
  <c r="U259" i="8"/>
  <c r="U40" i="8"/>
  <c r="U14" i="8"/>
  <c r="U46" i="8"/>
  <c r="U82" i="8"/>
  <c r="U126" i="8"/>
  <c r="U162" i="8"/>
  <c r="U194" i="8"/>
  <c r="U238" i="8"/>
  <c r="U274" i="8"/>
  <c r="U13" i="8"/>
  <c r="U53" i="8"/>
  <c r="U85" i="8"/>
  <c r="U125" i="8"/>
  <c r="U165" i="8"/>
  <c r="U205" i="8"/>
  <c r="U237" i="8"/>
  <c r="U277" i="8"/>
  <c r="U23" i="8"/>
  <c r="U95" i="8"/>
  <c r="U183" i="8"/>
  <c r="U247" i="8"/>
  <c r="U20" i="8"/>
  <c r="U108" i="8"/>
  <c r="U180" i="8"/>
  <c r="U244" i="8"/>
  <c r="U48" i="8"/>
  <c r="U192" i="8"/>
  <c r="U27" i="8"/>
  <c r="U203" i="8"/>
  <c r="U51" i="8"/>
  <c r="U24" i="8"/>
  <c r="U99" i="8"/>
  <c r="U104" i="8"/>
  <c r="U18" i="8"/>
  <c r="U58" i="8"/>
  <c r="U98" i="8"/>
  <c r="U130" i="8"/>
  <c r="U170" i="8"/>
  <c r="U210" i="8"/>
  <c r="U250" i="8"/>
  <c r="U282" i="8"/>
  <c r="U21" i="8"/>
  <c r="U61" i="8"/>
  <c r="U97" i="8"/>
  <c r="U141" i="8"/>
  <c r="U173" i="8"/>
  <c r="U209" i="8"/>
  <c r="U253" i="8"/>
  <c r="U289" i="8"/>
  <c r="U31" i="8"/>
  <c r="U119" i="8"/>
  <c r="U191" i="8"/>
  <c r="U263" i="8"/>
  <c r="U52" i="8"/>
  <c r="U116" i="8"/>
  <c r="U188" i="8"/>
  <c r="U276" i="8"/>
  <c r="U80" i="8"/>
  <c r="U208" i="8"/>
  <c r="U75" i="8"/>
  <c r="U219" i="8"/>
  <c r="U147" i="8"/>
  <c r="U152" i="8"/>
  <c r="U131" i="8"/>
  <c r="U264" i="8"/>
  <c r="U66" i="8"/>
  <c r="U142" i="8"/>
  <c r="U218" i="8"/>
  <c r="U298" i="8"/>
  <c r="U65" i="8"/>
  <c r="U145" i="8"/>
  <c r="U225" i="8"/>
  <c r="U293" i="8"/>
  <c r="U135" i="8"/>
  <c r="U287" i="8"/>
  <c r="U140" i="8"/>
  <c r="U284" i="8"/>
  <c r="U272" i="8"/>
  <c r="U251" i="8"/>
  <c r="U216" i="8"/>
  <c r="U136" i="8"/>
  <c r="U26" i="8"/>
  <c r="U186" i="8"/>
  <c r="U254" i="8"/>
  <c r="U33" i="8"/>
  <c r="U109" i="8"/>
  <c r="U257" i="8"/>
  <c r="U63" i="8"/>
  <c r="U60" i="8"/>
  <c r="U112" i="8"/>
  <c r="U211" i="8"/>
  <c r="U110" i="8"/>
  <c r="U270" i="8"/>
  <c r="U117" i="8"/>
  <c r="U269" i="8"/>
  <c r="U231" i="8"/>
  <c r="U236" i="8"/>
  <c r="U139" i="8"/>
  <c r="U72" i="8"/>
  <c r="U78" i="8"/>
  <c r="U154" i="8"/>
  <c r="U226" i="8"/>
  <c r="U302" i="8"/>
  <c r="U81" i="8"/>
  <c r="U149" i="8"/>
  <c r="U229" i="8"/>
  <c r="U309" i="8"/>
  <c r="U151" i="8"/>
  <c r="U12" i="8"/>
  <c r="U156" i="8"/>
  <c r="U308" i="8"/>
  <c r="U304" i="8"/>
  <c r="U19" i="8"/>
  <c r="U248" i="8"/>
  <c r="U106" i="8"/>
  <c r="U181" i="8"/>
  <c r="U199" i="8"/>
  <c r="U220" i="8"/>
  <c r="U123" i="8"/>
  <c r="U227" i="8"/>
  <c r="U42" i="8"/>
  <c r="U190" i="8"/>
  <c r="U37" i="8"/>
  <c r="U193" i="8"/>
  <c r="U71" i="8"/>
  <c r="U76" i="8"/>
  <c r="U176" i="8"/>
  <c r="U307" i="8"/>
  <c r="V22" i="8"/>
  <c r="V38" i="8"/>
  <c r="V54" i="8"/>
  <c r="V70" i="8"/>
  <c r="V15" i="8"/>
  <c r="V31" i="8"/>
  <c r="V47" i="8"/>
  <c r="V63" i="8"/>
  <c r="V79" i="8"/>
  <c r="V95" i="8"/>
  <c r="V111" i="8"/>
  <c r="V127" i="8"/>
  <c r="V143" i="8"/>
  <c r="V28" i="8"/>
  <c r="V60" i="8"/>
  <c r="V88" i="8"/>
  <c r="V109" i="8"/>
  <c r="V130" i="8"/>
  <c r="V151" i="8"/>
  <c r="V167" i="8"/>
  <c r="V183" i="8"/>
  <c r="V199" i="8"/>
  <c r="V215" i="8"/>
  <c r="V231" i="8"/>
  <c r="V247" i="8"/>
  <c r="V263" i="8"/>
  <c r="V279" i="8"/>
  <c r="V295" i="8"/>
  <c r="V17" i="8"/>
  <c r="V49" i="8"/>
  <c r="V81" i="8"/>
  <c r="V102" i="8"/>
  <c r="V124" i="8"/>
  <c r="V145" i="8"/>
  <c r="V162" i="8"/>
  <c r="V178" i="8"/>
  <c r="V194" i="8"/>
  <c r="V210" i="8"/>
  <c r="V226" i="8"/>
  <c r="V242" i="8"/>
  <c r="V258" i="8"/>
  <c r="V274" i="8"/>
  <c r="V290" i="8"/>
  <c r="V306" i="8"/>
  <c r="V53" i="8"/>
  <c r="V105" i="8"/>
  <c r="V148" i="8"/>
  <c r="V180" i="8"/>
  <c r="V212" i="8"/>
  <c r="V244" i="8"/>
  <c r="V276" i="8"/>
  <c r="V308" i="8"/>
  <c r="V64" i="8"/>
  <c r="V112" i="8"/>
  <c r="V153" i="8"/>
  <c r="V185" i="8"/>
  <c r="V217" i="8"/>
  <c r="V249" i="8"/>
  <c r="V281" i="8"/>
  <c r="V40" i="8"/>
  <c r="V138" i="8"/>
  <c r="V205" i="8"/>
  <c r="V269" i="8"/>
  <c r="V61" i="8"/>
  <c r="V152" i="8"/>
  <c r="V216" i="8"/>
  <c r="V280" i="8"/>
  <c r="V121" i="8"/>
  <c r="V256" i="8"/>
  <c r="V128" i="8"/>
  <c r="V261" i="8"/>
  <c r="V142" i="8"/>
  <c r="V272" i="8"/>
  <c r="V149" i="8"/>
  <c r="V213" i="8"/>
  <c r="V26" i="8"/>
  <c r="V46" i="8"/>
  <c r="V66" i="8"/>
  <c r="V19" i="8"/>
  <c r="V39" i="8"/>
  <c r="V59" i="8"/>
  <c r="V83" i="8"/>
  <c r="V103" i="8"/>
  <c r="V123" i="8"/>
  <c r="V147" i="8"/>
  <c r="V44" i="8"/>
  <c r="V82" i="8"/>
  <c r="V114" i="8"/>
  <c r="V141" i="8"/>
  <c r="V163" i="8"/>
  <c r="V187" i="8"/>
  <c r="V207" i="8"/>
  <c r="V227" i="8"/>
  <c r="V251" i="8"/>
  <c r="V271" i="8"/>
  <c r="V291" i="8"/>
  <c r="V25" i="8"/>
  <c r="V65" i="8"/>
  <c r="V97" i="8"/>
  <c r="V129" i="8"/>
  <c r="V154" i="8"/>
  <c r="V174" i="8"/>
  <c r="V198" i="8"/>
  <c r="V218" i="8"/>
  <c r="V238" i="8"/>
  <c r="V262" i="8"/>
  <c r="V282" i="8"/>
  <c r="V302" i="8"/>
  <c r="V69" i="8"/>
  <c r="V126" i="8"/>
  <c r="V172" i="8"/>
  <c r="V220" i="8"/>
  <c r="V260" i="8"/>
  <c r="V300" i="8"/>
  <c r="V80" i="8"/>
  <c r="V133" i="8"/>
  <c r="V177" i="8"/>
  <c r="V225" i="8"/>
  <c r="V265" i="8"/>
  <c r="V305" i="8"/>
  <c r="V157" i="8"/>
  <c r="V237" i="8"/>
  <c r="V29" i="8"/>
  <c r="V168" i="8"/>
  <c r="V248" i="8"/>
  <c r="V77" i="8"/>
  <c r="V288" i="8"/>
  <c r="V197" i="8"/>
  <c r="V100" i="8"/>
  <c r="V304" i="8"/>
  <c r="V309" i="8"/>
  <c r="V30" i="8"/>
  <c r="V58" i="8"/>
  <c r="V11" i="8"/>
  <c r="V43" i="8"/>
  <c r="V71" i="8"/>
  <c r="V99" i="8"/>
  <c r="V131" i="8"/>
  <c r="V20" i="8"/>
  <c r="V76" i="8"/>
  <c r="V120" i="8"/>
  <c r="V155" i="8"/>
  <c r="V179" i="8"/>
  <c r="V211" i="8"/>
  <c r="V239" i="8"/>
  <c r="V267" i="8"/>
  <c r="V299" i="8"/>
  <c r="V41" i="8"/>
  <c r="V92" i="8"/>
  <c r="V134" i="8"/>
  <c r="V166" i="8"/>
  <c r="V190" i="8"/>
  <c r="V222" i="8"/>
  <c r="V250" i="8"/>
  <c r="V278" i="8"/>
  <c r="V310" i="8"/>
  <c r="V94" i="8"/>
  <c r="V164" i="8"/>
  <c r="V228" i="8"/>
  <c r="V284" i="8"/>
  <c r="V48" i="8"/>
  <c r="V144" i="8"/>
  <c r="V201" i="8"/>
  <c r="V257" i="8"/>
  <c r="V72" i="8"/>
  <c r="V189" i="8"/>
  <c r="V301" i="8"/>
  <c r="V184" i="8"/>
  <c r="V296" i="8"/>
  <c r="V224" i="8"/>
  <c r="V229" i="8"/>
  <c r="V208" i="8"/>
  <c r="V277" i="8"/>
  <c r="V18" i="8"/>
  <c r="V62" i="8"/>
  <c r="V27" i="8"/>
  <c r="V67" i="8"/>
  <c r="V107" i="8"/>
  <c r="V139" i="8"/>
  <c r="V68" i="8"/>
  <c r="V125" i="8"/>
  <c r="V171" i="8"/>
  <c r="V203" i="8"/>
  <c r="V243" i="8"/>
  <c r="V283" i="8"/>
  <c r="V33" i="8"/>
  <c r="V108" i="8"/>
  <c r="V150" i="8"/>
  <c r="V186" i="8"/>
  <c r="V230" i="8"/>
  <c r="V266" i="8"/>
  <c r="V298" i="8"/>
  <c r="V116" i="8"/>
  <c r="V196" i="8"/>
  <c r="V268" i="8"/>
  <c r="V90" i="8"/>
  <c r="V169" i="8"/>
  <c r="V241" i="8"/>
  <c r="V96" i="8"/>
  <c r="V253" i="8"/>
  <c r="V132" i="8"/>
  <c r="V13" i="8"/>
  <c r="V85" i="8"/>
  <c r="V176" i="8"/>
  <c r="V56" i="8"/>
  <c r="V34" i="8"/>
  <c r="V74" i="8"/>
  <c r="V35" i="8"/>
  <c r="V75" i="8"/>
  <c r="V115" i="8"/>
  <c r="V12" i="8"/>
  <c r="V93" i="8"/>
  <c r="V136" i="8"/>
  <c r="V175" i="8"/>
  <c r="V219" i="8"/>
  <c r="V255" i="8"/>
  <c r="V287" i="8"/>
  <c r="V57" i="8"/>
  <c r="V113" i="8"/>
  <c r="V158" i="8"/>
  <c r="V202" i="8"/>
  <c r="V234" i="8"/>
  <c r="V270" i="8"/>
  <c r="V21" i="8"/>
  <c r="V137" i="8"/>
  <c r="V204" i="8"/>
  <c r="V292" i="8"/>
  <c r="V101" i="8"/>
  <c r="V193" i="8"/>
  <c r="V273" i="8"/>
  <c r="V117" i="8"/>
  <c r="V285" i="8"/>
  <c r="V200" i="8"/>
  <c r="V160" i="8"/>
  <c r="V165" i="8"/>
  <c r="V240" i="8"/>
  <c r="V181" i="8"/>
  <c r="V78" i="8"/>
  <c r="V87" i="8"/>
  <c r="V36" i="8"/>
  <c r="V146" i="8"/>
  <c r="V223" i="8"/>
  <c r="V303" i="8"/>
  <c r="V118" i="8"/>
  <c r="V206" i="8"/>
  <c r="V286" i="8"/>
  <c r="V156" i="8"/>
  <c r="V16" i="8"/>
  <c r="V209" i="8"/>
  <c r="V173" i="8"/>
  <c r="V232" i="8"/>
  <c r="V293" i="8"/>
  <c r="V42" i="8"/>
  <c r="V119" i="8"/>
  <c r="V191" i="8"/>
  <c r="V73" i="8"/>
  <c r="V246" i="8"/>
  <c r="V236" i="8"/>
  <c r="V122" i="8"/>
  <c r="V89" i="8"/>
  <c r="V192" i="8"/>
  <c r="V55" i="8"/>
  <c r="V104" i="8"/>
  <c r="V275" i="8"/>
  <c r="V182" i="8"/>
  <c r="V84" i="8"/>
  <c r="V161" i="8"/>
  <c r="V110" i="8"/>
  <c r="V245" i="8"/>
  <c r="V14" i="8"/>
  <c r="V23" i="8"/>
  <c r="V91" i="8"/>
  <c r="V52" i="8"/>
  <c r="V159" i="8"/>
  <c r="V235" i="8"/>
  <c r="V307" i="8"/>
  <c r="V140" i="8"/>
  <c r="V214" i="8"/>
  <c r="V294" i="8"/>
  <c r="V188" i="8"/>
  <c r="V32" i="8"/>
  <c r="V233" i="8"/>
  <c r="V221" i="8"/>
  <c r="V264" i="8"/>
  <c r="V45" i="8"/>
  <c r="V51" i="8"/>
  <c r="V98" i="8"/>
  <c r="V259" i="8"/>
  <c r="V170" i="8"/>
  <c r="V37" i="8"/>
  <c r="V289" i="8"/>
  <c r="V106" i="8"/>
  <c r="V50" i="8"/>
  <c r="V135" i="8"/>
  <c r="V195" i="8"/>
  <c r="V86" i="8"/>
  <c r="V254" i="8"/>
  <c r="V252" i="8"/>
  <c r="V297" i="8"/>
  <c r="V24" i="8"/>
  <c r="Z19" i="8"/>
  <c r="Z35" i="8"/>
  <c r="Z51" i="8"/>
  <c r="Z67" i="8"/>
  <c r="Z83" i="8"/>
  <c r="Z99" i="8"/>
  <c r="Z115" i="8"/>
  <c r="Z131" i="8"/>
  <c r="Z147" i="8"/>
  <c r="Z163" i="8"/>
  <c r="Z179" i="8"/>
  <c r="Z195" i="8"/>
  <c r="Z211" i="8"/>
  <c r="Z227" i="8"/>
  <c r="Z243" i="8"/>
  <c r="Z259" i="8"/>
  <c r="Z275" i="8"/>
  <c r="Z291" i="8"/>
  <c r="Z307" i="8"/>
  <c r="Z26" i="8"/>
  <c r="Z42" i="8"/>
  <c r="Z58" i="8"/>
  <c r="Z74" i="8"/>
  <c r="Z90" i="8"/>
  <c r="Z106" i="8"/>
  <c r="Z122" i="8"/>
  <c r="Z138" i="8"/>
  <c r="Z154" i="8"/>
  <c r="Z170" i="8"/>
  <c r="Z186" i="8"/>
  <c r="Z202" i="8"/>
  <c r="Z218" i="8"/>
  <c r="Z234" i="8"/>
  <c r="Z250" i="8"/>
  <c r="Z266" i="8"/>
  <c r="Z282" i="8"/>
  <c r="Z298" i="8"/>
  <c r="Z16" i="8"/>
  <c r="Z48" i="8"/>
  <c r="Z80" i="8"/>
  <c r="Z112" i="8"/>
  <c r="Z144" i="8"/>
  <c r="Z176" i="8"/>
  <c r="Z208" i="8"/>
  <c r="Z240" i="8"/>
  <c r="Z272" i="8"/>
  <c r="Z304" i="8"/>
  <c r="Z41" i="8"/>
  <c r="Z73" i="8"/>
  <c r="Z105" i="8"/>
  <c r="Z137" i="8"/>
  <c r="Z169" i="8"/>
  <c r="Z201" i="8"/>
  <c r="Z233" i="8"/>
  <c r="Z265" i="8"/>
  <c r="Z297" i="8"/>
  <c r="Z52" i="8"/>
  <c r="Z116" i="8"/>
  <c r="Z180" i="8"/>
  <c r="Z244" i="8"/>
  <c r="Z308" i="8"/>
  <c r="Z61" i="8"/>
  <c r="Z125" i="8"/>
  <c r="Z189" i="8"/>
  <c r="Z253" i="8"/>
  <c r="Z37" i="8"/>
  <c r="Z165" i="8"/>
  <c r="Z293" i="8"/>
  <c r="Z124" i="8"/>
  <c r="Z252" i="8"/>
  <c r="Z172" i="8"/>
  <c r="Z85" i="8"/>
  <c r="Z53" i="8"/>
  <c r="Z204" i="8"/>
  <c r="Z12" i="8"/>
  <c r="Z15" i="8"/>
  <c r="Z39" i="8"/>
  <c r="Z59" i="8"/>
  <c r="Z79" i="8"/>
  <c r="Z103" i="8"/>
  <c r="Z123" i="8"/>
  <c r="Z143" i="8"/>
  <c r="Z167" i="8"/>
  <c r="Z187" i="8"/>
  <c r="Z207" i="8"/>
  <c r="Z231" i="8"/>
  <c r="Z251" i="8"/>
  <c r="Z271" i="8"/>
  <c r="Z295" i="8"/>
  <c r="Z18" i="8"/>
  <c r="Z38" i="8"/>
  <c r="Z62" i="8"/>
  <c r="Z82" i="8"/>
  <c r="Z102" i="8"/>
  <c r="Z126" i="8"/>
  <c r="Z146" i="8"/>
  <c r="Z166" i="8"/>
  <c r="Z190" i="8"/>
  <c r="Z210" i="8"/>
  <c r="Z230" i="8"/>
  <c r="Z254" i="8"/>
  <c r="Z274" i="8"/>
  <c r="Z294" i="8"/>
  <c r="Z24" i="8"/>
  <c r="Z64" i="8"/>
  <c r="Z104" i="8"/>
  <c r="Z152" i="8"/>
  <c r="Z192" i="8"/>
  <c r="Z232" i="8"/>
  <c r="Z280" i="8"/>
  <c r="Z25" i="8"/>
  <c r="Z65" i="8"/>
  <c r="Z113" i="8"/>
  <c r="Z153" i="8"/>
  <c r="Z193" i="8"/>
  <c r="Z241" i="8"/>
  <c r="Z281" i="8"/>
  <c r="Z36" i="8"/>
  <c r="Z132" i="8"/>
  <c r="Z212" i="8"/>
  <c r="Z292" i="8"/>
  <c r="Z77" i="8"/>
  <c r="Z157" i="8"/>
  <c r="Z237" i="8"/>
  <c r="Z69" i="8"/>
  <c r="Z229" i="8"/>
  <c r="Z92" i="8"/>
  <c r="Z284" i="8"/>
  <c r="Z300" i="8"/>
  <c r="Z277" i="8"/>
  <c r="Z117" i="8"/>
  <c r="Z23" i="8"/>
  <c r="Z47" i="8"/>
  <c r="Z75" i="8"/>
  <c r="Z107" i="8"/>
  <c r="Z135" i="8"/>
  <c r="Z159" i="8"/>
  <c r="Z191" i="8"/>
  <c r="Z219" i="8"/>
  <c r="Z247" i="8"/>
  <c r="Z279" i="8"/>
  <c r="Z303" i="8"/>
  <c r="Z34" i="8"/>
  <c r="Z66" i="8"/>
  <c r="Z94" i="8"/>
  <c r="Z118" i="8"/>
  <c r="Z150" i="8"/>
  <c r="Z178" i="8"/>
  <c r="Z206" i="8"/>
  <c r="Z238" i="8"/>
  <c r="Z262" i="8"/>
  <c r="Z290" i="8"/>
  <c r="Z32" i="8"/>
  <c r="Z88" i="8"/>
  <c r="Z136" i="8"/>
  <c r="Z200" i="8"/>
  <c r="Z256" i="8"/>
  <c r="Z17" i="8"/>
  <c r="Z81" i="8"/>
  <c r="Z129" i="8"/>
  <c r="Z185" i="8"/>
  <c r="Z249" i="8"/>
  <c r="Z305" i="8"/>
  <c r="Z100" i="8"/>
  <c r="Z31" i="8"/>
  <c r="Z71" i="8"/>
  <c r="Z111" i="8"/>
  <c r="Z151" i="8"/>
  <c r="Z183" i="8"/>
  <c r="Z223" i="8"/>
  <c r="Z263" i="8"/>
  <c r="Z299" i="8"/>
  <c r="Z46" i="8"/>
  <c r="Z78" i="8"/>
  <c r="Z114" i="8"/>
  <c r="Z158" i="8"/>
  <c r="Z194" i="8"/>
  <c r="Z226" i="8"/>
  <c r="Z270" i="8"/>
  <c r="Z306" i="8"/>
  <c r="Z72" i="8"/>
  <c r="Z160" i="8"/>
  <c r="Z224" i="8"/>
  <c r="Z296" i="8"/>
  <c r="Z89" i="8"/>
  <c r="Z161" i="8"/>
  <c r="Z225" i="8"/>
  <c r="Z20" i="8"/>
  <c r="Z164" i="8"/>
  <c r="Z276" i="8"/>
  <c r="Z93" i="8"/>
  <c r="Z205" i="8"/>
  <c r="Z301" i="8"/>
  <c r="Z261" i="8"/>
  <c r="Z188" i="8"/>
  <c r="Z236" i="8"/>
  <c r="Z181" i="8"/>
  <c r="Z268" i="8"/>
  <c r="Z43" i="8"/>
  <c r="Z87" i="8"/>
  <c r="Z119" i="8"/>
  <c r="Z155" i="8"/>
  <c r="Z199" i="8"/>
  <c r="Z235" i="8"/>
  <c r="Z267" i="8"/>
  <c r="Z14" i="8"/>
  <c r="Z50" i="8"/>
  <c r="Z86" i="8"/>
  <c r="Z130" i="8"/>
  <c r="Z162" i="8"/>
  <c r="Z198" i="8"/>
  <c r="Z242" i="8"/>
  <c r="Z278" i="8"/>
  <c r="Z310" i="8"/>
  <c r="Z96" i="8"/>
  <c r="Z168" i="8"/>
  <c r="Z248" i="8"/>
  <c r="Z33" i="8"/>
  <c r="Z97" i="8"/>
  <c r="Z177" i="8"/>
  <c r="Z257" i="8"/>
  <c r="Z68" i="8"/>
  <c r="Z196" i="8"/>
  <c r="Z13" i="8"/>
  <c r="Z109" i="8"/>
  <c r="Z221" i="8"/>
  <c r="Z101" i="8"/>
  <c r="Z28" i="8"/>
  <c r="Z220" i="8"/>
  <c r="Z21" i="8"/>
  <c r="Z309" i="8"/>
  <c r="Z140" i="8"/>
  <c r="Z11" i="8"/>
  <c r="Z91" i="8"/>
  <c r="Z171" i="8"/>
  <c r="Z239" i="8"/>
  <c r="Z22" i="8"/>
  <c r="Z98" i="8"/>
  <c r="Z174" i="8"/>
  <c r="Z246" i="8"/>
  <c r="Z40" i="8"/>
  <c r="Z184" i="8"/>
  <c r="Z49" i="8"/>
  <c r="Z209" i="8"/>
  <c r="Z84" i="8"/>
  <c r="Z29" i="8"/>
  <c r="Z269" i="8"/>
  <c r="Z60" i="8"/>
  <c r="Z149" i="8"/>
  <c r="Z55" i="8"/>
  <c r="Z203" i="8"/>
  <c r="Z54" i="8"/>
  <c r="Z214" i="8"/>
  <c r="Z120" i="8"/>
  <c r="Z121" i="8"/>
  <c r="Z228" i="8"/>
  <c r="Z133" i="8"/>
  <c r="Z76" i="8"/>
  <c r="Z139" i="8"/>
  <c r="Z287" i="8"/>
  <c r="Z142" i="8"/>
  <c r="Z302" i="8"/>
  <c r="Z288" i="8"/>
  <c r="Z289" i="8"/>
  <c r="Z173" i="8"/>
  <c r="Z108" i="8"/>
  <c r="Z27" i="8"/>
  <c r="Z95" i="8"/>
  <c r="Z175" i="8"/>
  <c r="Z255" i="8"/>
  <c r="Z30" i="8"/>
  <c r="Z110" i="8"/>
  <c r="Z182" i="8"/>
  <c r="Z258" i="8"/>
  <c r="Z56" i="8"/>
  <c r="Z216" i="8"/>
  <c r="Z57" i="8"/>
  <c r="Z217" i="8"/>
  <c r="Z148" i="8"/>
  <c r="Z45" i="8"/>
  <c r="Z285" i="8"/>
  <c r="Z156" i="8"/>
  <c r="Z213" i="8"/>
  <c r="Z127" i="8"/>
  <c r="Z283" i="8"/>
  <c r="Z134" i="8"/>
  <c r="Z286" i="8"/>
  <c r="Z264" i="8"/>
  <c r="Z273" i="8"/>
  <c r="Z141" i="8"/>
  <c r="Z44" i="8"/>
  <c r="Z63" i="8"/>
  <c r="Z215" i="8"/>
  <c r="Z70" i="8"/>
  <c r="Z222" i="8"/>
  <c r="Z128" i="8"/>
  <c r="Z145" i="8"/>
  <c r="Z260" i="8"/>
  <c r="Z197" i="8"/>
  <c r="Z245" i="8"/>
  <c r="Y22" i="8"/>
  <c r="Y17" i="8"/>
  <c r="Y11" i="8"/>
  <c r="Y37" i="8"/>
  <c r="Y53" i="8"/>
  <c r="Y69" i="8"/>
  <c r="Y85" i="8"/>
  <c r="Y101" i="8"/>
  <c r="Y117" i="8"/>
  <c r="Y133" i="8"/>
  <c r="Y149" i="8"/>
  <c r="Y165" i="8"/>
  <c r="Y181" i="8"/>
  <c r="Y197" i="8"/>
  <c r="Y213" i="8"/>
  <c r="Y229" i="8"/>
  <c r="Y245" i="8"/>
  <c r="Y261" i="8"/>
  <c r="Y277" i="8"/>
  <c r="Y293" i="8"/>
  <c r="Y309" i="8"/>
  <c r="Y34" i="8"/>
  <c r="Y50" i="8"/>
  <c r="Y66" i="8"/>
  <c r="Y82" i="8"/>
  <c r="Y98" i="8"/>
  <c r="Y114" i="8"/>
  <c r="Y130" i="8"/>
  <c r="Y146" i="8"/>
  <c r="Y162" i="8"/>
  <c r="Y178" i="8"/>
  <c r="Y194" i="8"/>
  <c r="Y210" i="8"/>
  <c r="Y226" i="8"/>
  <c r="Y242" i="8"/>
  <c r="Y258" i="8"/>
  <c r="Y274" i="8"/>
  <c r="Y290" i="8"/>
  <c r="Y306" i="8"/>
  <c r="Y43" i="8"/>
  <c r="Y75" i="8"/>
  <c r="Y107" i="8"/>
  <c r="Y139" i="8"/>
  <c r="Y171" i="8"/>
  <c r="Y203" i="8"/>
  <c r="Y235" i="8"/>
  <c r="Y267" i="8"/>
  <c r="Y299" i="8"/>
  <c r="Y40" i="8"/>
  <c r="Y72" i="8"/>
  <c r="Y104" i="8"/>
  <c r="Y136" i="8"/>
  <c r="Y168" i="8"/>
  <c r="Y200" i="8"/>
  <c r="Y232" i="8"/>
  <c r="Y264" i="8"/>
  <c r="Y296" i="8"/>
  <c r="Y60" i="8"/>
  <c r="Y124" i="8"/>
  <c r="Y188" i="8"/>
  <c r="Y252" i="8"/>
  <c r="Y15" i="8"/>
  <c r="Y87" i="8"/>
  <c r="Y151" i="8"/>
  <c r="Y215" i="8"/>
  <c r="Y279" i="8"/>
  <c r="Y111" i="8"/>
  <c r="Y239" i="8"/>
  <c r="Y68" i="8"/>
  <c r="Y196" i="8"/>
  <c r="Y84" i="8"/>
  <c r="Y31" i="8"/>
  <c r="Y287" i="8"/>
  <c r="Y244" i="8"/>
  <c r="Y191" i="8"/>
  <c r="Y14" i="8"/>
  <c r="Y13" i="8"/>
  <c r="Y19" i="8"/>
  <c r="Y45" i="8"/>
  <c r="Y65" i="8"/>
  <c r="Y89" i="8"/>
  <c r="Y109" i="8"/>
  <c r="Y129" i="8"/>
  <c r="Y153" i="8"/>
  <c r="Y173" i="8"/>
  <c r="Y193" i="8"/>
  <c r="Y217" i="8"/>
  <c r="Y237" i="8"/>
  <c r="Y257" i="8"/>
  <c r="Y281" i="8"/>
  <c r="Y301" i="8"/>
  <c r="Y28" i="8"/>
  <c r="Y54" i="8"/>
  <c r="Y74" i="8"/>
  <c r="Y94" i="8"/>
  <c r="Y118" i="8"/>
  <c r="Y138" i="8"/>
  <c r="Y158" i="8"/>
  <c r="Y182" i="8"/>
  <c r="Y202" i="8"/>
  <c r="Y222" i="8"/>
  <c r="Y246" i="8"/>
  <c r="Y266" i="8"/>
  <c r="Y286" i="8"/>
  <c r="Y310" i="8"/>
  <c r="Y59" i="8"/>
  <c r="Y99" i="8"/>
  <c r="Y147" i="8"/>
  <c r="Y187" i="8"/>
  <c r="Y227" i="8"/>
  <c r="Y275" i="8"/>
  <c r="Y16" i="8"/>
  <c r="Y64" i="8"/>
  <c r="Y112" i="8"/>
  <c r="Y152" i="8"/>
  <c r="Y192" i="8"/>
  <c r="Y240" i="8"/>
  <c r="Y280" i="8"/>
  <c r="Y44" i="8"/>
  <c r="Y140" i="8"/>
  <c r="Y220" i="8"/>
  <c r="Y300" i="8"/>
  <c r="Y103" i="8"/>
  <c r="Y183" i="8"/>
  <c r="Y263" i="8"/>
  <c r="Y143" i="8"/>
  <c r="Y303" i="8"/>
  <c r="Y164" i="8"/>
  <c r="Y148" i="8"/>
  <c r="Y159" i="8"/>
  <c r="Y180" i="8"/>
  <c r="Y127" i="8"/>
  <c r="Y30" i="8"/>
  <c r="Y27" i="8"/>
  <c r="Y57" i="8"/>
  <c r="Y81" i="8"/>
  <c r="Y113" i="8"/>
  <c r="Y141" i="8"/>
  <c r="Y169" i="8"/>
  <c r="Y201" i="8"/>
  <c r="Y225" i="8"/>
  <c r="Y253" i="8"/>
  <c r="Y285" i="8"/>
  <c r="Y12" i="8"/>
  <c r="Y46" i="8"/>
  <c r="Y78" i="8"/>
  <c r="Y106" i="8"/>
  <c r="Y134" i="8"/>
  <c r="Y166" i="8"/>
  <c r="Y190" i="8"/>
  <c r="Y218" i="8"/>
  <c r="Y250" i="8"/>
  <c r="Y278" i="8"/>
  <c r="Y302" i="8"/>
  <c r="Y67" i="8"/>
  <c r="Y123" i="8"/>
  <c r="Y179" i="8"/>
  <c r="Y243" i="8"/>
  <c r="Y291" i="8"/>
  <c r="Y56" i="8"/>
  <c r="Y120" i="8"/>
  <c r="Y176" i="8"/>
  <c r="Y224" i="8"/>
  <c r="Y288" i="8"/>
  <c r="Y92" i="8"/>
  <c r="Y204" i="8"/>
  <c r="Y39" i="8"/>
  <c r="Y135" i="8"/>
  <c r="Y247" i="8"/>
  <c r="Y175" i="8"/>
  <c r="Y100" i="8"/>
  <c r="Y292" i="8"/>
  <c r="Y223" i="8"/>
  <c r="Y255" i="8"/>
  <c r="Y21" i="8"/>
  <c r="Y33" i="8"/>
  <c r="Y61" i="8"/>
  <c r="Y93" i="8"/>
  <c r="Y121" i="8"/>
  <c r="Y145" i="8"/>
  <c r="Y177" i="8"/>
  <c r="Y205" i="8"/>
  <c r="Y233" i="8"/>
  <c r="Y265" i="8"/>
  <c r="Y289" i="8"/>
  <c r="Y20" i="8"/>
  <c r="Y58" i="8"/>
  <c r="Y86" i="8"/>
  <c r="Y110" i="8"/>
  <c r="Y142" i="8"/>
  <c r="Y170" i="8"/>
  <c r="Y198" i="8"/>
  <c r="Y230" i="8"/>
  <c r="Y254" i="8"/>
  <c r="Y282" i="8"/>
  <c r="Y23" i="8"/>
  <c r="Y83" i="8"/>
  <c r="Y131" i="8"/>
  <c r="Y195" i="8"/>
  <c r="Y251" i="8"/>
  <c r="Y307" i="8"/>
  <c r="Y80" i="8"/>
  <c r="Y128" i="8"/>
  <c r="Y184" i="8"/>
  <c r="Y248" i="8"/>
  <c r="Y304" i="8"/>
  <c r="Y108" i="8"/>
  <c r="Y236" i="8"/>
  <c r="Y55" i="8"/>
  <c r="Y167" i="8"/>
  <c r="Y295" i="8"/>
  <c r="Y207" i="8"/>
  <c r="Y132" i="8"/>
  <c r="Y212" i="8"/>
  <c r="Y52" i="8"/>
  <c r="Y63" i="8"/>
  <c r="Y18" i="8"/>
  <c r="Y41" i="8"/>
  <c r="Y97" i="8"/>
  <c r="Y157" i="8"/>
  <c r="Y209" i="8"/>
  <c r="Y269" i="8"/>
  <c r="Y38" i="8"/>
  <c r="Y90" i="8"/>
  <c r="Y150" i="8"/>
  <c r="Y206" i="8"/>
  <c r="Y262" i="8"/>
  <c r="Y35" i="8"/>
  <c r="Y155" i="8"/>
  <c r="Y259" i="8"/>
  <c r="Y88" i="8"/>
  <c r="Y208" i="8"/>
  <c r="Y24" i="8"/>
  <c r="Y268" i="8"/>
  <c r="Y199" i="8"/>
  <c r="Y271" i="8"/>
  <c r="Y276" i="8"/>
  <c r="Y73" i="8"/>
  <c r="Y185" i="8"/>
  <c r="Y297" i="8"/>
  <c r="Y122" i="8"/>
  <c r="Y234" i="8"/>
  <c r="Y91" i="8"/>
  <c r="Y32" i="8"/>
  <c r="Y256" i="8"/>
  <c r="Y71" i="8"/>
  <c r="Y228" i="8"/>
  <c r="Y29" i="8"/>
  <c r="Y137" i="8"/>
  <c r="Y249" i="8"/>
  <c r="Y70" i="8"/>
  <c r="Y186" i="8"/>
  <c r="Y298" i="8"/>
  <c r="Y219" i="8"/>
  <c r="Y160" i="8"/>
  <c r="Y172" i="8"/>
  <c r="Y79" i="8"/>
  <c r="Y308" i="8"/>
  <c r="Y26" i="8"/>
  <c r="Y49" i="8"/>
  <c r="Y105" i="8"/>
  <c r="Y161" i="8"/>
  <c r="Y221" i="8"/>
  <c r="Y273" i="8"/>
  <c r="Y42" i="8"/>
  <c r="Y102" i="8"/>
  <c r="Y154" i="8"/>
  <c r="Y214" i="8"/>
  <c r="Y270" i="8"/>
  <c r="Y51" i="8"/>
  <c r="Y163" i="8"/>
  <c r="Y283" i="8"/>
  <c r="Y96" i="8"/>
  <c r="Y216" i="8"/>
  <c r="Y76" i="8"/>
  <c r="Y284" i="8"/>
  <c r="Y231" i="8"/>
  <c r="Y36" i="8"/>
  <c r="Y95" i="8"/>
  <c r="Y25" i="8"/>
  <c r="Y125" i="8"/>
  <c r="Y241" i="8"/>
  <c r="Y62" i="8"/>
  <c r="Y174" i="8"/>
  <c r="Y294" i="8"/>
  <c r="Y211" i="8"/>
  <c r="Y144" i="8"/>
  <c r="Y156" i="8"/>
  <c r="Y47" i="8"/>
  <c r="Y116" i="8"/>
  <c r="Y77" i="8"/>
  <c r="Y189" i="8"/>
  <c r="Y305" i="8"/>
  <c r="Y126" i="8"/>
  <c r="Y238" i="8"/>
  <c r="Y115" i="8"/>
  <c r="Y48" i="8"/>
  <c r="Y272" i="8"/>
  <c r="Y119" i="8"/>
  <c r="Y260" i="8"/>
  <c r="AA19" i="8"/>
  <c r="AA35" i="8"/>
  <c r="AA51" i="8"/>
  <c r="AA67" i="8"/>
  <c r="AA83" i="8"/>
  <c r="AA99" i="8"/>
  <c r="AA115" i="8"/>
  <c r="AA131" i="8"/>
  <c r="AA147" i="8"/>
  <c r="AA163" i="8"/>
  <c r="AA179" i="8"/>
  <c r="AA195" i="8"/>
  <c r="AA211" i="8"/>
  <c r="AA227" i="8"/>
  <c r="AA243" i="8"/>
  <c r="AA259" i="8"/>
  <c r="AA275" i="8"/>
  <c r="AA14" i="8"/>
  <c r="AA30" i="8"/>
  <c r="AA46" i="8"/>
  <c r="AA62" i="8"/>
  <c r="AA78" i="8"/>
  <c r="AA94" i="8"/>
  <c r="AA110" i="8"/>
  <c r="AA126" i="8"/>
  <c r="AA142" i="8"/>
  <c r="AA158" i="8"/>
  <c r="AA174" i="8"/>
  <c r="AA190" i="8"/>
  <c r="AA206" i="8"/>
  <c r="AA222" i="8"/>
  <c r="AA238" i="8"/>
  <c r="AA254" i="8"/>
  <c r="AA270" i="8"/>
  <c r="AA286" i="8"/>
  <c r="AA40" i="8"/>
  <c r="AA72" i="8"/>
  <c r="AA104" i="8"/>
  <c r="AA136" i="8"/>
  <c r="AA168" i="8"/>
  <c r="AA200" i="8"/>
  <c r="AA232" i="8"/>
  <c r="AA264" i="8"/>
  <c r="AA292" i="8"/>
  <c r="AA308" i="8"/>
  <c r="AA37" i="8"/>
  <c r="AA69" i="8"/>
  <c r="AA101" i="8"/>
  <c r="AA133" i="8"/>
  <c r="AA165" i="8"/>
  <c r="AA197" i="8"/>
  <c r="AA229" i="8"/>
  <c r="AA261" i="8"/>
  <c r="AA291" i="8"/>
  <c r="AA307" i="8"/>
  <c r="AA73" i="8"/>
  <c r="AA137" i="8"/>
  <c r="AA201" i="8"/>
  <c r="AA265" i="8"/>
  <c r="AA309" i="8"/>
  <c r="AA60" i="8"/>
  <c r="AA124" i="8"/>
  <c r="AA188" i="8"/>
  <c r="AA252" i="8"/>
  <c r="AA302" i="8"/>
  <c r="AA97" i="8"/>
  <c r="AA225" i="8"/>
  <c r="AA20" i="8"/>
  <c r="AA148" i="8"/>
  <c r="AA276" i="8"/>
  <c r="AA196" i="8"/>
  <c r="AA113" i="8"/>
  <c r="AA17" i="8"/>
  <c r="AA228" i="8"/>
  <c r="AA290" i="8"/>
  <c r="AA27" i="8"/>
  <c r="AA47" i="8"/>
  <c r="AA71" i="8"/>
  <c r="AA91" i="8"/>
  <c r="AA111" i="8"/>
  <c r="AA135" i="8"/>
  <c r="AA155" i="8"/>
  <c r="AA175" i="8"/>
  <c r="AA199" i="8"/>
  <c r="AA219" i="8"/>
  <c r="AA239" i="8"/>
  <c r="AA263" i="8"/>
  <c r="AA283" i="8"/>
  <c r="AA26" i="8"/>
  <c r="AA50" i="8"/>
  <c r="AA70" i="8"/>
  <c r="AA90" i="8"/>
  <c r="AA114" i="8"/>
  <c r="AA134" i="8"/>
  <c r="AA154" i="8"/>
  <c r="AA178" i="8"/>
  <c r="AA198" i="8"/>
  <c r="AA218" i="8"/>
  <c r="AA242" i="8"/>
  <c r="AA262" i="8"/>
  <c r="AA282" i="8"/>
  <c r="AA48" i="8"/>
  <c r="AA88" i="8"/>
  <c r="AA128" i="8"/>
  <c r="AA176" i="8"/>
  <c r="AA216" i="8"/>
  <c r="AA256" i="8"/>
  <c r="AA296" i="8"/>
  <c r="AA21" i="8"/>
  <c r="AA61" i="8"/>
  <c r="AA109" i="8"/>
  <c r="AA149" i="8"/>
  <c r="AA189" i="8"/>
  <c r="AA237" i="8"/>
  <c r="AA277" i="8"/>
  <c r="AA303" i="8"/>
  <c r="AA89" i="8"/>
  <c r="AA169" i="8"/>
  <c r="AA249" i="8"/>
  <c r="AA12" i="8"/>
  <c r="AA92" i="8"/>
  <c r="AA172" i="8"/>
  <c r="AA268" i="8"/>
  <c r="AA33" i="8"/>
  <c r="AA193" i="8"/>
  <c r="AA52" i="8"/>
  <c r="AA212" i="8"/>
  <c r="AA132" i="8"/>
  <c r="AA177" i="8"/>
  <c r="AA273" i="8"/>
  <c r="AA36" i="8"/>
  <c r="AA23" i="8"/>
  <c r="AA55" i="8"/>
  <c r="AA79" i="8"/>
  <c r="AA107" i="8"/>
  <c r="AA139" i="8"/>
  <c r="AA167" i="8"/>
  <c r="AA191" i="8"/>
  <c r="AA223" i="8"/>
  <c r="AA251" i="8"/>
  <c r="AA279" i="8"/>
  <c r="AA34" i="8"/>
  <c r="AA58" i="8"/>
  <c r="AA86" i="8"/>
  <c r="AA118" i="8"/>
  <c r="AA146" i="8"/>
  <c r="AA170" i="8"/>
  <c r="AA202" i="8"/>
  <c r="AA230" i="8"/>
  <c r="AA258" i="8"/>
  <c r="AA16" i="8"/>
  <c r="AA64" i="8"/>
  <c r="AA120" i="8"/>
  <c r="AA184" i="8"/>
  <c r="AA240" i="8"/>
  <c r="AA288" i="8"/>
  <c r="AA29" i="8"/>
  <c r="AA85" i="8"/>
  <c r="AA141" i="8"/>
  <c r="AA205" i="8"/>
  <c r="AA253" i="8"/>
  <c r="AA299" i="8"/>
  <c r="AA105" i="8"/>
  <c r="AA217" i="8"/>
  <c r="AA301" i="8"/>
  <c r="AA108" i="8"/>
  <c r="AA220" i="8"/>
  <c r="AA310" i="8"/>
  <c r="AA257" i="8"/>
  <c r="AA116" i="8"/>
  <c r="AA68" i="8"/>
  <c r="AA241" i="8"/>
  <c r="AA164" i="8"/>
  <c r="AA31" i="8"/>
  <c r="AA59" i="8"/>
  <c r="AA87" i="8"/>
  <c r="AA119" i="8"/>
  <c r="AA143" i="8"/>
  <c r="AA171" i="8"/>
  <c r="AA203" i="8"/>
  <c r="AA231" i="8"/>
  <c r="AA255" i="8"/>
  <c r="AA287" i="8"/>
  <c r="AA38" i="8"/>
  <c r="AA66" i="8"/>
  <c r="AA98" i="8"/>
  <c r="AA122" i="8"/>
  <c r="AA150" i="8"/>
  <c r="AA182" i="8"/>
  <c r="AA210" i="8"/>
  <c r="AA234" i="8"/>
  <c r="AA266" i="8"/>
  <c r="AA24" i="8"/>
  <c r="AA80" i="8"/>
  <c r="AA144" i="8"/>
  <c r="AA192" i="8"/>
  <c r="AA248" i="8"/>
  <c r="AA300" i="8"/>
  <c r="AA45" i="8"/>
  <c r="AA93" i="8"/>
  <c r="AA157" i="8"/>
  <c r="AA213" i="8"/>
  <c r="AA269" i="8"/>
  <c r="AA25" i="8"/>
  <c r="AA121" i="8"/>
  <c r="AA233" i="8"/>
  <c r="AA28" i="8"/>
  <c r="AA140" i="8"/>
  <c r="AA236" i="8"/>
  <c r="AA65" i="8"/>
  <c r="AA289" i="8"/>
  <c r="AA180" i="8"/>
  <c r="AA260" i="8"/>
  <c r="AA297" i="8"/>
  <c r="AA209" i="8"/>
  <c r="AA11" i="8"/>
  <c r="AA63" i="8"/>
  <c r="AA123" i="8"/>
  <c r="AA183" i="8"/>
  <c r="AA235" i="8"/>
  <c r="AA18" i="8"/>
  <c r="AA74" i="8"/>
  <c r="AA130" i="8"/>
  <c r="AA186" i="8"/>
  <c r="AA246" i="8"/>
  <c r="AA32" i="8"/>
  <c r="AA152" i="8"/>
  <c r="AA272" i="8"/>
  <c r="AA53" i="8"/>
  <c r="AA173" i="8"/>
  <c r="AA285" i="8"/>
  <c r="AA153" i="8"/>
  <c r="AA44" i="8"/>
  <c r="AA284" i="8"/>
  <c r="AA305" i="8"/>
  <c r="AA306" i="8"/>
  <c r="AA81" i="8"/>
  <c r="AA39" i="8"/>
  <c r="AA151" i="8"/>
  <c r="AA267" i="8"/>
  <c r="AA102" i="8"/>
  <c r="AA214" i="8"/>
  <c r="AA96" i="8"/>
  <c r="AA304" i="8"/>
  <c r="AA221" i="8"/>
  <c r="AA281" i="8"/>
  <c r="AA129" i="8"/>
  <c r="AA244" i="8"/>
  <c r="AA103" i="8"/>
  <c r="AA215" i="8"/>
  <c r="AA54" i="8"/>
  <c r="AA166" i="8"/>
  <c r="AA278" i="8"/>
  <c r="AA224" i="8"/>
  <c r="AA125" i="8"/>
  <c r="AA57" i="8"/>
  <c r="AA204" i="8"/>
  <c r="AA298" i="8"/>
  <c r="AA15" i="8"/>
  <c r="AA75" i="8"/>
  <c r="AA127" i="8"/>
  <c r="AA187" i="8"/>
  <c r="AA247" i="8"/>
  <c r="AA22" i="8"/>
  <c r="AA82" i="8"/>
  <c r="AA138" i="8"/>
  <c r="AA194" i="8"/>
  <c r="AA250" i="8"/>
  <c r="AA56" i="8"/>
  <c r="AA160" i="8"/>
  <c r="AA280" i="8"/>
  <c r="AA77" i="8"/>
  <c r="AA181" i="8"/>
  <c r="AA295" i="8"/>
  <c r="AA185" i="8"/>
  <c r="AA76" i="8"/>
  <c r="AA294" i="8"/>
  <c r="AA84" i="8"/>
  <c r="AA49" i="8"/>
  <c r="AA95" i="8"/>
  <c r="AA207" i="8"/>
  <c r="AA42" i="8"/>
  <c r="AA162" i="8"/>
  <c r="AA274" i="8"/>
  <c r="AA208" i="8"/>
  <c r="AA117" i="8"/>
  <c r="AA41" i="8"/>
  <c r="AA156" i="8"/>
  <c r="AA145" i="8"/>
  <c r="AA43" i="8"/>
  <c r="AA159" i="8"/>
  <c r="AA271" i="8"/>
  <c r="AA106" i="8"/>
  <c r="AA226" i="8"/>
  <c r="AA112" i="8"/>
  <c r="AA13" i="8"/>
  <c r="AA245" i="8"/>
  <c r="AA293" i="8"/>
  <c r="AA161" i="8"/>
  <c r="AA100" i="8"/>
  <c r="AC19" i="8"/>
  <c r="AC35" i="8"/>
  <c r="AC51" i="8"/>
  <c r="AC67" i="8"/>
  <c r="AC83" i="8"/>
  <c r="AC99" i="8"/>
  <c r="AC115" i="8"/>
  <c r="AC131" i="8"/>
  <c r="AC147" i="8"/>
  <c r="AC163" i="8"/>
  <c r="AC179" i="8"/>
  <c r="AC195" i="8"/>
  <c r="AC211" i="8"/>
  <c r="AC227" i="8"/>
  <c r="AC243" i="8"/>
  <c r="AC259" i="8"/>
  <c r="AC275" i="8"/>
  <c r="AC291" i="8"/>
  <c r="AC307" i="8"/>
  <c r="AC24" i="8"/>
  <c r="AC40" i="8"/>
  <c r="AC56" i="8"/>
  <c r="AC72" i="8"/>
  <c r="AC88" i="8"/>
  <c r="AC104" i="8"/>
  <c r="AC120" i="8"/>
  <c r="AC136" i="8"/>
  <c r="AC152" i="8"/>
  <c r="AC168" i="8"/>
  <c r="AC184" i="8"/>
  <c r="AC200" i="8"/>
  <c r="AC216" i="8"/>
  <c r="AC232" i="8"/>
  <c r="AC248" i="8"/>
  <c r="AC264" i="8"/>
  <c r="AC280" i="8"/>
  <c r="AC296" i="8"/>
  <c r="AC17" i="8"/>
  <c r="AC49" i="8"/>
  <c r="AC81" i="8"/>
  <c r="AC113" i="8"/>
  <c r="AC145" i="8"/>
  <c r="AC177" i="8"/>
  <c r="AC209" i="8"/>
  <c r="AC241" i="8"/>
  <c r="AC273" i="8"/>
  <c r="AC305" i="8"/>
  <c r="AC38" i="8"/>
  <c r="AC70" i="8"/>
  <c r="AC102" i="8"/>
  <c r="AC134" i="8"/>
  <c r="AC166" i="8"/>
  <c r="AC198" i="8"/>
  <c r="AC230" i="8"/>
  <c r="AC262" i="8"/>
  <c r="AC294" i="8"/>
  <c r="AC42" i="8"/>
  <c r="AC106" i="8"/>
  <c r="AC170" i="8"/>
  <c r="AC234" i="8"/>
  <c r="AC298" i="8"/>
  <c r="AC69" i="8"/>
  <c r="AC133" i="8"/>
  <c r="AC197" i="8"/>
  <c r="AC261" i="8"/>
  <c r="AC13" i="8"/>
  <c r="AC141" i="8"/>
  <c r="AC269" i="8"/>
  <c r="AC98" i="8"/>
  <c r="AC226" i="8"/>
  <c r="AC82" i="8"/>
  <c r="AC29" i="8"/>
  <c r="AC285" i="8"/>
  <c r="AC189" i="8"/>
  <c r="AC125" i="8"/>
  <c r="AC23" i="8"/>
  <c r="AC43" i="8"/>
  <c r="AC63" i="8"/>
  <c r="AC87" i="8"/>
  <c r="AC107" i="8"/>
  <c r="AC127" i="8"/>
  <c r="AC151" i="8"/>
  <c r="AC171" i="8"/>
  <c r="AC191" i="8"/>
  <c r="AC215" i="8"/>
  <c r="AC235" i="8"/>
  <c r="AC255" i="8"/>
  <c r="AC279" i="8"/>
  <c r="AC299" i="8"/>
  <c r="AC20" i="8"/>
  <c r="AC44" i="8"/>
  <c r="AC64" i="8"/>
  <c r="AC84" i="8"/>
  <c r="AC108" i="8"/>
  <c r="AC128" i="8"/>
  <c r="AC148" i="8"/>
  <c r="AC172" i="8"/>
  <c r="AC192" i="8"/>
  <c r="AC212" i="8"/>
  <c r="AC236" i="8"/>
  <c r="AC256" i="8"/>
  <c r="AC276" i="8"/>
  <c r="AC300" i="8"/>
  <c r="AC33" i="8"/>
  <c r="AC73" i="8"/>
  <c r="AC121" i="8"/>
  <c r="AC161" i="8"/>
  <c r="AC201" i="8"/>
  <c r="AC249" i="8"/>
  <c r="AC289" i="8"/>
  <c r="AC30" i="8"/>
  <c r="AC78" i="8"/>
  <c r="AC118" i="8"/>
  <c r="AC158" i="8"/>
  <c r="AC206" i="8"/>
  <c r="AC246" i="8"/>
  <c r="AC286" i="8"/>
  <c r="AC58" i="8"/>
  <c r="AC138" i="8"/>
  <c r="AC218" i="8"/>
  <c r="AC21" i="8"/>
  <c r="AC101" i="8"/>
  <c r="AC181" i="8"/>
  <c r="AC277" i="8"/>
  <c r="AC77" i="8"/>
  <c r="AC237" i="8"/>
  <c r="AC130" i="8"/>
  <c r="AC290" i="8"/>
  <c r="AC274" i="8"/>
  <c r="AC114" i="8"/>
  <c r="AC178" i="8"/>
  <c r="AC15" i="8"/>
  <c r="AC47" i="8"/>
  <c r="AC75" i="8"/>
  <c r="AC103" i="8"/>
  <c r="AC135" i="8"/>
  <c r="AC159" i="8"/>
  <c r="AC187" i="8"/>
  <c r="AC219" i="8"/>
  <c r="AC247" i="8"/>
  <c r="AC271" i="8"/>
  <c r="AC303" i="8"/>
  <c r="AC32" i="8"/>
  <c r="AC60" i="8"/>
  <c r="AC92" i="8"/>
  <c r="AC116" i="8"/>
  <c r="AC144" i="8"/>
  <c r="AC176" i="8"/>
  <c r="AC204" i="8"/>
  <c r="AC228" i="8"/>
  <c r="AC260" i="8"/>
  <c r="AC288" i="8"/>
  <c r="AC25" i="8"/>
  <c r="AC89" i="8"/>
  <c r="AC137" i="8"/>
  <c r="AC193" i="8"/>
  <c r="AC257" i="8"/>
  <c r="AC14" i="8"/>
  <c r="AC62" i="8"/>
  <c r="AC126" i="8"/>
  <c r="AC182" i="8"/>
  <c r="AC238" i="8"/>
  <c r="AC302" i="8"/>
  <c r="AC90" i="8"/>
  <c r="AC202" i="8"/>
  <c r="AC37" i="8"/>
  <c r="AC149" i="8"/>
  <c r="AC245" i="8"/>
  <c r="AC109" i="8"/>
  <c r="AC34" i="8"/>
  <c r="AC258" i="8"/>
  <c r="AC93" i="8"/>
  <c r="AC61" i="8"/>
  <c r="AC27" i="8"/>
  <c r="AC55" i="8"/>
  <c r="AC79" i="8"/>
  <c r="AC111" i="8"/>
  <c r="AC139" i="8"/>
  <c r="AC167" i="8"/>
  <c r="AC199" i="8"/>
  <c r="AC223" i="8"/>
  <c r="AC251" i="8"/>
  <c r="AC283" i="8"/>
  <c r="AC12" i="8"/>
  <c r="AC36" i="8"/>
  <c r="AC68" i="8"/>
  <c r="AC96" i="8"/>
  <c r="AC124" i="8"/>
  <c r="AC156" i="8"/>
  <c r="AC180" i="8"/>
  <c r="AC208" i="8"/>
  <c r="AC240" i="8"/>
  <c r="AC268" i="8"/>
  <c r="AC292" i="8"/>
  <c r="AC41" i="8"/>
  <c r="AC97" i="8"/>
  <c r="AC153" i="8"/>
  <c r="AC217" i="8"/>
  <c r="AC265" i="8"/>
  <c r="AC22" i="8"/>
  <c r="AC86" i="8"/>
  <c r="AC142" i="8"/>
  <c r="AC190" i="8"/>
  <c r="AC254" i="8"/>
  <c r="AC310" i="8"/>
  <c r="AC122" i="8"/>
  <c r="AC250" i="8"/>
  <c r="AC53" i="8"/>
  <c r="AC165" i="8"/>
  <c r="AC293" i="8"/>
  <c r="AC173" i="8"/>
  <c r="AC66" i="8"/>
  <c r="AC18" i="8"/>
  <c r="AC157" i="8"/>
  <c r="AC253" i="8"/>
  <c r="AC59" i="8"/>
  <c r="AC119" i="8"/>
  <c r="AC175" i="8"/>
  <c r="AC231" i="8"/>
  <c r="AC287" i="8"/>
  <c r="AC48" i="8"/>
  <c r="AC100" i="8"/>
  <c r="AC160" i="8"/>
  <c r="AC220" i="8"/>
  <c r="AC272" i="8"/>
  <c r="AC57" i="8"/>
  <c r="AC169" i="8"/>
  <c r="AC281" i="8"/>
  <c r="AC94" i="8"/>
  <c r="AC214" i="8"/>
  <c r="AC26" i="8"/>
  <c r="AC266" i="8"/>
  <c r="AC213" i="8"/>
  <c r="AC205" i="8"/>
  <c r="AC146" i="8"/>
  <c r="AC306" i="8"/>
  <c r="AC31" i="8"/>
  <c r="AC143" i="8"/>
  <c r="AC263" i="8"/>
  <c r="AC76" i="8"/>
  <c r="AC132" i="8"/>
  <c r="AC244" i="8"/>
  <c r="AC105" i="8"/>
  <c r="AC46" i="8"/>
  <c r="AC270" i="8"/>
  <c r="AC85" i="8"/>
  <c r="AC162" i="8"/>
  <c r="AC39" i="8"/>
  <c r="AC155" i="8"/>
  <c r="AC267" i="8"/>
  <c r="AC80" i="8"/>
  <c r="AC196" i="8"/>
  <c r="AC308" i="8"/>
  <c r="AC233" i="8"/>
  <c r="AC174" i="8"/>
  <c r="AC186" i="8"/>
  <c r="AC45" i="8"/>
  <c r="AC242" i="8"/>
  <c r="AC11" i="8"/>
  <c r="AC71" i="8"/>
  <c r="AC123" i="8"/>
  <c r="AC183" i="8"/>
  <c r="AC239" i="8"/>
  <c r="AC295" i="8"/>
  <c r="AC52" i="8"/>
  <c r="AC112" i="8"/>
  <c r="AC164" i="8"/>
  <c r="AC224" i="8"/>
  <c r="AC284" i="8"/>
  <c r="AC65" i="8"/>
  <c r="AC185" i="8"/>
  <c r="AC297" i="8"/>
  <c r="AC110" i="8"/>
  <c r="AC222" i="8"/>
  <c r="AC74" i="8"/>
  <c r="AC282" i="8"/>
  <c r="AC229" i="8"/>
  <c r="AC301" i="8"/>
  <c r="AC210" i="8"/>
  <c r="AC50" i="8"/>
  <c r="AC91" i="8"/>
  <c r="AC203" i="8"/>
  <c r="AC16" i="8"/>
  <c r="AC188" i="8"/>
  <c r="AC304" i="8"/>
  <c r="AC225" i="8"/>
  <c r="AC150" i="8"/>
  <c r="AC154" i="8"/>
  <c r="AC309" i="8"/>
  <c r="AC221" i="8"/>
  <c r="AC95" i="8"/>
  <c r="AC207" i="8"/>
  <c r="AC28" i="8"/>
  <c r="AC140" i="8"/>
  <c r="AC252" i="8"/>
  <c r="AC129" i="8"/>
  <c r="AC54" i="8"/>
  <c r="AC278" i="8"/>
  <c r="AC117" i="8"/>
  <c r="AC194" i="8"/>
  <c r="AB19" i="8"/>
  <c r="AB35" i="8"/>
  <c r="AB51" i="8"/>
  <c r="AB12" i="8"/>
  <c r="AB33" i="8"/>
  <c r="AB54" i="8"/>
  <c r="AB73" i="8"/>
  <c r="AB89" i="8"/>
  <c r="AB105" i="8"/>
  <c r="AB121" i="8"/>
  <c r="AB137" i="8"/>
  <c r="AB16" i="8"/>
  <c r="AB37" i="8"/>
  <c r="AB24" i="8"/>
  <c r="AB61" i="8"/>
  <c r="AB83" i="8"/>
  <c r="AB104" i="8"/>
  <c r="AB126" i="8"/>
  <c r="AB147" i="8"/>
  <c r="AB164" i="8"/>
  <c r="AB180" i="8"/>
  <c r="AB196" i="8"/>
  <c r="AB212" i="8"/>
  <c r="AB228" i="8"/>
  <c r="AB244" i="8"/>
  <c r="AB260" i="8"/>
  <c r="AB276" i="8"/>
  <c r="AB292" i="8"/>
  <c r="AB308" i="8"/>
  <c r="AB52" i="8"/>
  <c r="AB76" i="8"/>
  <c r="AB98" i="8"/>
  <c r="AB119" i="8"/>
  <c r="AB140" i="8"/>
  <c r="AB159" i="8"/>
  <c r="AB175" i="8"/>
  <c r="AB191" i="8"/>
  <c r="AB207" i="8"/>
  <c r="AB223" i="8"/>
  <c r="AB239" i="8"/>
  <c r="AB255" i="8"/>
  <c r="AB271" i="8"/>
  <c r="AB287" i="8"/>
  <c r="AB303" i="8"/>
  <c r="AB62" i="8"/>
  <c r="AB106" i="8"/>
  <c r="AB148" i="8"/>
  <c r="AB181" i="8"/>
  <c r="AB213" i="8"/>
  <c r="AB245" i="8"/>
  <c r="AB277" i="8"/>
  <c r="AB309" i="8"/>
  <c r="AB70" i="8"/>
  <c r="AB112" i="8"/>
  <c r="AB154" i="8"/>
  <c r="AB186" i="8"/>
  <c r="AB218" i="8"/>
  <c r="AB250" i="8"/>
  <c r="AB282" i="8"/>
  <c r="AB29" i="8"/>
  <c r="AB128" i="8"/>
  <c r="AB198" i="8"/>
  <c r="AB262" i="8"/>
  <c r="AB36" i="8"/>
  <c r="AB132" i="8"/>
  <c r="AB201" i="8"/>
  <c r="AB265" i="8"/>
  <c r="AB96" i="8"/>
  <c r="AB238" i="8"/>
  <c r="AB79" i="8"/>
  <c r="AB225" i="8"/>
  <c r="AB177" i="8"/>
  <c r="AB158" i="8"/>
  <c r="AB143" i="8"/>
  <c r="AB56" i="8"/>
  <c r="AB15" i="8"/>
  <c r="AB39" i="8"/>
  <c r="AB59" i="8"/>
  <c r="AB28" i="8"/>
  <c r="AB60" i="8"/>
  <c r="AB81" i="8"/>
  <c r="AB101" i="8"/>
  <c r="AB125" i="8"/>
  <c r="AB145" i="8"/>
  <c r="AB32" i="8"/>
  <c r="AB34" i="8"/>
  <c r="AB72" i="8"/>
  <c r="AB99" i="8"/>
  <c r="AB131" i="8"/>
  <c r="AB156" i="8"/>
  <c r="AB176" i="8"/>
  <c r="AB200" i="8"/>
  <c r="AB220" i="8"/>
  <c r="AB240" i="8"/>
  <c r="AB264" i="8"/>
  <c r="AB284" i="8"/>
  <c r="AB304" i="8"/>
  <c r="AB58" i="8"/>
  <c r="AB87" i="8"/>
  <c r="AB114" i="8"/>
  <c r="AB146" i="8"/>
  <c r="AB167" i="8"/>
  <c r="AB187" i="8"/>
  <c r="AB211" i="8"/>
  <c r="AB231" i="8"/>
  <c r="AB251" i="8"/>
  <c r="AB275" i="8"/>
  <c r="AB295" i="8"/>
  <c r="AB46" i="8"/>
  <c r="AB116" i="8"/>
  <c r="AB165" i="8"/>
  <c r="AB205" i="8"/>
  <c r="AB253" i="8"/>
  <c r="AB293" i="8"/>
  <c r="AB57" i="8"/>
  <c r="AB123" i="8"/>
  <c r="AB170" i="8"/>
  <c r="AB210" i="8"/>
  <c r="AB258" i="8"/>
  <c r="AB298" i="8"/>
  <c r="AB107" i="8"/>
  <c r="AB214" i="8"/>
  <c r="AB294" i="8"/>
  <c r="AB111" i="8"/>
  <c r="AB217" i="8"/>
  <c r="AB297" i="8"/>
  <c r="AB206" i="8"/>
  <c r="AB122" i="8"/>
  <c r="AB289" i="8"/>
  <c r="AB75" i="8"/>
  <c r="AB273" i="8"/>
  <c r="AB11" i="8"/>
  <c r="AB43" i="8"/>
  <c r="AB17" i="8"/>
  <c r="AB49" i="8"/>
  <c r="AB85" i="8"/>
  <c r="AB113" i="8"/>
  <c r="AB141" i="8"/>
  <c r="AB42" i="8"/>
  <c r="AB53" i="8"/>
  <c r="AB94" i="8"/>
  <c r="AB136" i="8"/>
  <c r="AB168" i="8"/>
  <c r="AB192" i="8"/>
  <c r="AB224" i="8"/>
  <c r="AB252" i="8"/>
  <c r="AB280" i="8"/>
  <c r="AB20" i="8"/>
  <c r="AB71" i="8"/>
  <c r="AB108" i="8"/>
  <c r="AB151" i="8"/>
  <c r="AB179" i="8"/>
  <c r="AB203" i="8"/>
  <c r="AB235" i="8"/>
  <c r="AB263" i="8"/>
  <c r="AB291" i="8"/>
  <c r="AB74" i="8"/>
  <c r="AB138" i="8"/>
  <c r="AB197" i="8"/>
  <c r="AB261" i="8"/>
  <c r="AB18" i="8"/>
  <c r="AB102" i="8"/>
  <c r="AB178" i="8"/>
  <c r="AB234" i="8"/>
  <c r="AB290" i="8"/>
  <c r="AB150" i="8"/>
  <c r="AB246" i="8"/>
  <c r="AB90" i="8"/>
  <c r="AB233" i="8"/>
  <c r="AB139" i="8"/>
  <c r="AB14" i="8"/>
  <c r="AB100" i="8"/>
  <c r="AB286" i="8"/>
  <c r="AB118" i="8"/>
  <c r="AB23" i="8"/>
  <c r="AB47" i="8"/>
  <c r="AB22" i="8"/>
  <c r="AB65" i="8"/>
  <c r="AB93" i="8"/>
  <c r="AB117" i="8"/>
  <c r="AB149" i="8"/>
  <c r="AB48" i="8"/>
  <c r="AB67" i="8"/>
  <c r="AB110" i="8"/>
  <c r="AB142" i="8"/>
  <c r="AB172" i="8"/>
  <c r="AB204" i="8"/>
  <c r="AB232" i="8"/>
  <c r="AB256" i="8"/>
  <c r="AB288" i="8"/>
  <c r="AB30" i="8"/>
  <c r="AB82" i="8"/>
  <c r="AB124" i="8"/>
  <c r="AB155" i="8"/>
  <c r="AB183" i="8"/>
  <c r="AB215" i="8"/>
  <c r="AB243" i="8"/>
  <c r="AB267" i="8"/>
  <c r="AB299" i="8"/>
  <c r="AB84" i="8"/>
  <c r="AB157" i="8"/>
  <c r="AB221" i="8"/>
  <c r="AB269" i="8"/>
  <c r="AB40" i="8"/>
  <c r="AB134" i="8"/>
  <c r="AB194" i="8"/>
  <c r="AB242" i="8"/>
  <c r="AB306" i="8"/>
  <c r="AB166" i="8"/>
  <c r="AB278" i="8"/>
  <c r="AB153" i="8"/>
  <c r="AB249" i="8"/>
  <c r="AB174" i="8"/>
  <c r="AB161" i="8"/>
  <c r="AB241" i="8"/>
  <c r="AB190" i="8"/>
  <c r="AB55" i="8"/>
  <c r="AB69" i="8"/>
  <c r="AB129" i="8"/>
  <c r="AB13" i="8"/>
  <c r="AB115" i="8"/>
  <c r="AB184" i="8"/>
  <c r="AB236" i="8"/>
  <c r="AB296" i="8"/>
  <c r="AB92" i="8"/>
  <c r="AB163" i="8"/>
  <c r="AB219" i="8"/>
  <c r="AB279" i="8"/>
  <c r="AB95" i="8"/>
  <c r="AB229" i="8"/>
  <c r="AB80" i="8"/>
  <c r="AB202" i="8"/>
  <c r="AB64" i="8"/>
  <c r="AB310" i="8"/>
  <c r="AB281" i="8"/>
  <c r="AB193" i="8"/>
  <c r="AB209" i="8"/>
  <c r="AB27" i="8"/>
  <c r="AB97" i="8"/>
  <c r="AB78" i="8"/>
  <c r="AB208" i="8"/>
  <c r="AB41" i="8"/>
  <c r="AB195" i="8"/>
  <c r="AB307" i="8"/>
  <c r="AB285" i="8"/>
  <c r="AB266" i="8"/>
  <c r="AB169" i="8"/>
  <c r="AB305" i="8"/>
  <c r="AB44" i="8"/>
  <c r="AB109" i="8"/>
  <c r="AB88" i="8"/>
  <c r="AB216" i="8"/>
  <c r="AB66" i="8"/>
  <c r="AB135" i="8"/>
  <c r="AB259" i="8"/>
  <c r="AB189" i="8"/>
  <c r="AB162" i="8"/>
  <c r="AB230" i="8"/>
  <c r="AB302" i="8"/>
  <c r="AB63" i="8"/>
  <c r="AB77" i="8"/>
  <c r="AB133" i="8"/>
  <c r="AB45" i="8"/>
  <c r="AB120" i="8"/>
  <c r="AB188" i="8"/>
  <c r="AB248" i="8"/>
  <c r="AB300" i="8"/>
  <c r="AB103" i="8"/>
  <c r="AB171" i="8"/>
  <c r="AB227" i="8"/>
  <c r="AB283" i="8"/>
  <c r="AB127" i="8"/>
  <c r="AB237" i="8"/>
  <c r="AB91" i="8"/>
  <c r="AB226" i="8"/>
  <c r="AB86" i="8"/>
  <c r="AB68" i="8"/>
  <c r="AB50" i="8"/>
  <c r="AB257" i="8"/>
  <c r="AB254" i="8"/>
  <c r="AB38" i="8"/>
  <c r="AB21" i="8"/>
  <c r="AB152" i="8"/>
  <c r="AB268" i="8"/>
  <c r="AB130" i="8"/>
  <c r="AB247" i="8"/>
  <c r="AB173" i="8"/>
  <c r="AB144" i="8"/>
  <c r="AB182" i="8"/>
  <c r="AB270" i="8"/>
  <c r="AB31" i="8"/>
  <c r="AB26" i="8"/>
  <c r="AB160" i="8"/>
  <c r="AB272" i="8"/>
  <c r="AB199" i="8"/>
  <c r="AB25" i="8"/>
  <c r="AB301" i="8"/>
  <c r="AB274" i="8"/>
  <c r="AB185" i="8"/>
  <c r="AB222" i="8"/>
  <c r="AD22" i="8"/>
  <c r="AD38" i="8"/>
  <c r="AD19" i="8"/>
  <c r="AD40" i="8"/>
  <c r="AD58" i="8"/>
  <c r="AD74" i="8"/>
  <c r="AD90" i="8"/>
  <c r="AD106" i="8"/>
  <c r="AD122" i="8"/>
  <c r="AD138" i="8"/>
  <c r="AD154" i="8"/>
  <c r="AD170" i="8"/>
  <c r="AD17" i="8"/>
  <c r="AD39" i="8"/>
  <c r="AD57" i="8"/>
  <c r="AD73" i="8"/>
  <c r="AD20" i="8"/>
  <c r="AD59" i="8"/>
  <c r="AD89" i="8"/>
  <c r="AD111" i="8"/>
  <c r="AD132" i="8"/>
  <c r="AD153" i="8"/>
  <c r="AD175" i="8"/>
  <c r="AD192" i="8"/>
  <c r="AD208" i="8"/>
  <c r="AD224" i="8"/>
  <c r="AD240" i="8"/>
  <c r="AD256" i="8"/>
  <c r="AD272" i="8"/>
  <c r="AD288" i="8"/>
  <c r="AD304" i="8"/>
  <c r="AD32" i="8"/>
  <c r="AD68" i="8"/>
  <c r="AD96" i="8"/>
  <c r="AD117" i="8"/>
  <c r="AD139" i="8"/>
  <c r="AD160" i="8"/>
  <c r="AD181" i="8"/>
  <c r="AD197" i="8"/>
  <c r="AD213" i="8"/>
  <c r="AD229" i="8"/>
  <c r="AD245" i="8"/>
  <c r="AD261" i="8"/>
  <c r="AD277" i="8"/>
  <c r="AD293" i="8"/>
  <c r="AD309" i="8"/>
  <c r="AD71" i="8"/>
  <c r="AD119" i="8"/>
  <c r="AD161" i="8"/>
  <c r="AD198" i="8"/>
  <c r="AD230" i="8"/>
  <c r="AD262" i="8"/>
  <c r="AD294" i="8"/>
  <c r="AD48" i="8"/>
  <c r="AD104" i="8"/>
  <c r="AD147" i="8"/>
  <c r="AD187" i="8"/>
  <c r="AD219" i="8"/>
  <c r="AD251" i="8"/>
  <c r="AD283" i="8"/>
  <c r="AD37" i="8"/>
  <c r="AD141" i="8"/>
  <c r="AD215" i="8"/>
  <c r="AD279" i="8"/>
  <c r="AD92" i="8"/>
  <c r="AD177" i="8"/>
  <c r="AD242" i="8"/>
  <c r="AD306" i="8"/>
  <c r="AD186" i="8"/>
  <c r="AD16" i="8"/>
  <c r="AD207" i="8"/>
  <c r="AD109" i="8"/>
  <c r="AD202" i="8"/>
  <c r="AD79" i="8"/>
  <c r="AD56" i="8"/>
  <c r="AD14" i="8"/>
  <c r="AD34" i="8"/>
  <c r="AD24" i="8"/>
  <c r="AD50" i="8"/>
  <c r="AD70" i="8"/>
  <c r="AD94" i="8"/>
  <c r="AD114" i="8"/>
  <c r="AD134" i="8"/>
  <c r="AD158" i="8"/>
  <c r="AD178" i="8"/>
  <c r="AD33" i="8"/>
  <c r="AD61" i="8"/>
  <c r="AD81" i="8"/>
  <c r="AD51" i="8"/>
  <c r="AD95" i="8"/>
  <c r="AD121" i="8"/>
  <c r="AD148" i="8"/>
  <c r="AD180" i="8"/>
  <c r="AD200" i="8"/>
  <c r="AD220" i="8"/>
  <c r="AD244" i="8"/>
  <c r="AD264" i="8"/>
  <c r="AD284" i="8"/>
  <c r="AD308" i="8"/>
  <c r="AD52" i="8"/>
  <c r="AD91" i="8"/>
  <c r="AD123" i="8"/>
  <c r="AD149" i="8"/>
  <c r="AD176" i="8"/>
  <c r="AD201" i="8"/>
  <c r="AD221" i="8"/>
  <c r="AD241" i="8"/>
  <c r="AD265" i="8"/>
  <c r="AD285" i="8"/>
  <c r="AD305" i="8"/>
  <c r="AD87" i="8"/>
  <c r="AD140" i="8"/>
  <c r="AD190" i="8"/>
  <c r="AD238" i="8"/>
  <c r="AD278" i="8"/>
  <c r="AD27" i="8"/>
  <c r="AD115" i="8"/>
  <c r="AD168" i="8"/>
  <c r="AD211" i="8"/>
  <c r="AD259" i="8"/>
  <c r="AD299" i="8"/>
  <c r="AD120" i="8"/>
  <c r="AD231" i="8"/>
  <c r="AD25" i="8"/>
  <c r="AD156" i="8"/>
  <c r="AD258" i="8"/>
  <c r="AD103" i="8"/>
  <c r="AD282" i="8"/>
  <c r="AD239" i="8"/>
  <c r="AD255" i="8"/>
  <c r="AD287" i="8"/>
  <c r="AD167" i="8"/>
  <c r="AD42" i="8"/>
  <c r="AD35" i="8"/>
  <c r="AD66" i="8"/>
  <c r="AD98" i="8"/>
  <c r="AD126" i="8"/>
  <c r="AD150" i="8"/>
  <c r="AD12" i="8"/>
  <c r="AD49" i="8"/>
  <c r="AD77" i="8"/>
  <c r="AD67" i="8"/>
  <c r="AD105" i="8"/>
  <c r="AD143" i="8"/>
  <c r="AD184" i="8"/>
  <c r="AD212" i="8"/>
  <c r="AD236" i="8"/>
  <c r="AD268" i="8"/>
  <c r="AD296" i="8"/>
  <c r="AD43" i="8"/>
  <c r="AD101" i="8"/>
  <c r="AD133" i="8"/>
  <c r="AD171" i="8"/>
  <c r="AD205" i="8"/>
  <c r="AD233" i="8"/>
  <c r="AD257" i="8"/>
  <c r="AD289" i="8"/>
  <c r="AD36" i="8"/>
  <c r="AD129" i="8"/>
  <c r="AD206" i="8"/>
  <c r="AD254" i="8"/>
  <c r="AD310" i="8"/>
  <c r="AD125" i="8"/>
  <c r="AD195" i="8"/>
  <c r="AD243" i="8"/>
  <c r="AD307" i="8"/>
  <c r="AD183" i="8"/>
  <c r="AD295" i="8"/>
  <c r="AD194" i="8"/>
  <c r="AD290" i="8"/>
  <c r="AD250" i="8"/>
  <c r="AD271" i="8"/>
  <c r="AD266" i="8"/>
  <c r="AD223" i="8"/>
  <c r="AD18" i="8"/>
  <c r="AD46" i="8"/>
  <c r="AD45" i="8"/>
  <c r="AD78" i="8"/>
  <c r="AD102" i="8"/>
  <c r="AD130" i="8"/>
  <c r="AD162" i="8"/>
  <c r="AD23" i="8"/>
  <c r="AD53" i="8"/>
  <c r="AD85" i="8"/>
  <c r="AD75" i="8"/>
  <c r="AD116" i="8"/>
  <c r="AD159" i="8"/>
  <c r="AD188" i="8"/>
  <c r="AD216" i="8"/>
  <c r="AD248" i="8"/>
  <c r="AD276" i="8"/>
  <c r="AD300" i="8"/>
  <c r="AD60" i="8"/>
  <c r="AD107" i="8"/>
  <c r="AD144" i="8"/>
  <c r="AD185" i="8"/>
  <c r="AD209" i="8"/>
  <c r="AD237" i="8"/>
  <c r="AD269" i="8"/>
  <c r="AD297" i="8"/>
  <c r="AD55" i="8"/>
  <c r="AD151" i="8"/>
  <c r="AD214" i="8"/>
  <c r="AD270" i="8"/>
  <c r="AD64" i="8"/>
  <c r="AD136" i="8"/>
  <c r="AD203" i="8"/>
  <c r="AD267" i="8"/>
  <c r="AD72" i="8"/>
  <c r="AD199" i="8"/>
  <c r="AD63" i="8"/>
  <c r="AD210" i="8"/>
  <c r="AD47" i="8"/>
  <c r="AD88" i="8"/>
  <c r="AD303" i="8"/>
  <c r="AD152" i="8"/>
  <c r="AD13" i="8"/>
  <c r="AD82" i="8"/>
  <c r="AD142" i="8"/>
  <c r="AD28" i="8"/>
  <c r="AD31" i="8"/>
  <c r="AD127" i="8"/>
  <c r="AD196" i="8"/>
  <c r="AD252" i="8"/>
  <c r="AD11" i="8"/>
  <c r="AD112" i="8"/>
  <c r="AD189" i="8"/>
  <c r="AD249" i="8"/>
  <c r="AD301" i="8"/>
  <c r="AD172" i="8"/>
  <c r="AD286" i="8"/>
  <c r="AD157" i="8"/>
  <c r="AD275" i="8"/>
  <c r="AD247" i="8"/>
  <c r="AD226" i="8"/>
  <c r="AD131" i="8"/>
  <c r="AD234" i="8"/>
  <c r="AD54" i="8"/>
  <c r="AD166" i="8"/>
  <c r="AD83" i="8"/>
  <c r="AD228" i="8"/>
  <c r="AD76" i="8"/>
  <c r="AD217" i="8"/>
  <c r="AD97" i="8"/>
  <c r="AD80" i="8"/>
  <c r="AD99" i="8"/>
  <c r="AD191" i="8"/>
  <c r="AD30" i="8"/>
  <c r="AD118" i="8"/>
  <c r="AD69" i="8"/>
  <c r="AD169" i="8"/>
  <c r="AD292" i="8"/>
  <c r="AD165" i="8"/>
  <c r="AD281" i="8"/>
  <c r="AD246" i="8"/>
  <c r="AD235" i="8"/>
  <c r="AD135" i="8"/>
  <c r="AD124" i="8"/>
  <c r="AD29" i="8"/>
  <c r="AD86" i="8"/>
  <c r="AD146" i="8"/>
  <c r="AD44" i="8"/>
  <c r="AD41" i="8"/>
  <c r="AD137" i="8"/>
  <c r="AD204" i="8"/>
  <c r="AD260" i="8"/>
  <c r="AD21" i="8"/>
  <c r="AD128" i="8"/>
  <c r="AD193" i="8"/>
  <c r="AD253" i="8"/>
  <c r="AD15" i="8"/>
  <c r="AD182" i="8"/>
  <c r="AD302" i="8"/>
  <c r="AD179" i="8"/>
  <c r="AD291" i="8"/>
  <c r="AD263" i="8"/>
  <c r="AD274" i="8"/>
  <c r="AD173" i="8"/>
  <c r="AD298" i="8"/>
  <c r="AD26" i="8"/>
  <c r="AD110" i="8"/>
  <c r="AD65" i="8"/>
  <c r="AD164" i="8"/>
  <c r="AD280" i="8"/>
  <c r="AD155" i="8"/>
  <c r="AD273" i="8"/>
  <c r="AD222" i="8"/>
  <c r="AD227" i="8"/>
  <c r="AD113" i="8"/>
  <c r="AD145" i="8"/>
  <c r="AD62" i="8"/>
  <c r="AD174" i="8"/>
  <c r="AD100" i="8"/>
  <c r="AD232" i="8"/>
  <c r="AD84" i="8"/>
  <c r="AD225" i="8"/>
  <c r="AD108" i="8"/>
  <c r="AD93" i="8"/>
  <c r="AD163" i="8"/>
  <c r="AD218" i="8"/>
  <c r="AE22" i="8"/>
  <c r="AE38" i="8"/>
  <c r="AE54" i="8"/>
  <c r="AE70" i="8"/>
  <c r="AE86" i="8"/>
  <c r="AE102" i="8"/>
  <c r="AE118" i="8"/>
  <c r="AE134" i="8"/>
  <c r="AE150" i="8"/>
  <c r="AE166" i="8"/>
  <c r="AE182" i="8"/>
  <c r="AE198" i="8"/>
  <c r="AE23" i="8"/>
  <c r="AE39" i="8"/>
  <c r="AE55" i="8"/>
  <c r="AE71" i="8"/>
  <c r="AE87" i="8"/>
  <c r="AE103" i="8"/>
  <c r="AE119" i="8"/>
  <c r="AE135" i="8"/>
  <c r="AE151" i="8"/>
  <c r="AE167" i="8"/>
  <c r="AE183" i="8"/>
  <c r="AE199" i="8"/>
  <c r="AE215" i="8"/>
  <c r="AE231" i="8"/>
  <c r="AE247" i="8"/>
  <c r="AE263" i="8"/>
  <c r="AE279" i="8"/>
  <c r="AE295" i="8"/>
  <c r="AE12" i="8"/>
  <c r="AE44" i="8"/>
  <c r="AE76" i="8"/>
  <c r="AE108" i="8"/>
  <c r="AE140" i="8"/>
  <c r="AE172" i="8"/>
  <c r="AE202" i="8"/>
  <c r="AE224" i="8"/>
  <c r="AE245" i="8"/>
  <c r="AE266" i="8"/>
  <c r="AE288" i="8"/>
  <c r="AE309" i="8"/>
  <c r="AE41" i="8"/>
  <c r="AE73" i="8"/>
  <c r="AE105" i="8"/>
  <c r="AE137" i="8"/>
  <c r="AE169" i="8"/>
  <c r="AE201" i="8"/>
  <c r="AE222" i="8"/>
  <c r="AE244" i="8"/>
  <c r="AE265" i="8"/>
  <c r="AE286" i="8"/>
  <c r="AE308" i="8"/>
  <c r="AE61" i="8"/>
  <c r="AE125" i="8"/>
  <c r="AE189" i="8"/>
  <c r="AE236" i="8"/>
  <c r="AE278" i="8"/>
  <c r="AE16" i="8"/>
  <c r="AE80" i="8"/>
  <c r="AE144" i="8"/>
  <c r="AE205" i="8"/>
  <c r="AE248" i="8"/>
  <c r="AE290" i="8"/>
  <c r="AE85" i="8"/>
  <c r="AE209" i="8"/>
  <c r="AE294" i="8"/>
  <c r="AE136" i="8"/>
  <c r="AE242" i="8"/>
  <c r="AE24" i="8"/>
  <c r="AE253" i="8"/>
  <c r="AE197" i="8"/>
  <c r="AE165" i="8"/>
  <c r="AE56" i="8"/>
  <c r="AE184" i="8"/>
  <c r="AE30" i="8"/>
  <c r="AE50" i="8"/>
  <c r="AE74" i="8"/>
  <c r="AE94" i="8"/>
  <c r="AE114" i="8"/>
  <c r="AE138" i="8"/>
  <c r="AE158" i="8"/>
  <c r="AE178" i="8"/>
  <c r="AE11" i="8"/>
  <c r="AE31" i="8"/>
  <c r="AE51" i="8"/>
  <c r="AE75" i="8"/>
  <c r="AE95" i="8"/>
  <c r="AE115" i="8"/>
  <c r="AE139" i="8"/>
  <c r="AE159" i="8"/>
  <c r="AE179" i="8"/>
  <c r="AE203" i="8"/>
  <c r="AE223" i="8"/>
  <c r="AE243" i="8"/>
  <c r="AE267" i="8"/>
  <c r="AE287" i="8"/>
  <c r="AE307" i="8"/>
  <c r="AE52" i="8"/>
  <c r="AE92" i="8"/>
  <c r="AE132" i="8"/>
  <c r="AE180" i="8"/>
  <c r="AE213" i="8"/>
  <c r="AE240" i="8"/>
  <c r="AE272" i="8"/>
  <c r="AE298" i="8"/>
  <c r="AE33" i="8"/>
  <c r="AE81" i="8"/>
  <c r="AE121" i="8"/>
  <c r="AE161" i="8"/>
  <c r="AE206" i="8"/>
  <c r="AE233" i="8"/>
  <c r="AE260" i="8"/>
  <c r="AE292" i="8"/>
  <c r="AE29" i="8"/>
  <c r="AE109" i="8"/>
  <c r="AE204" i="8"/>
  <c r="AE257" i="8"/>
  <c r="AE310" i="8"/>
  <c r="AE96" i="8"/>
  <c r="AE176" i="8"/>
  <c r="AE237" i="8"/>
  <c r="AE301" i="8"/>
  <c r="AE149" i="8"/>
  <c r="AE273" i="8"/>
  <c r="AE168" i="8"/>
  <c r="AE285" i="8"/>
  <c r="AE210" i="8"/>
  <c r="AE241" i="8"/>
  <c r="AE120" i="8"/>
  <c r="AE305" i="8"/>
  <c r="AE34" i="8"/>
  <c r="AE62" i="8"/>
  <c r="AE90" i="8"/>
  <c r="AE122" i="8"/>
  <c r="AE146" i="8"/>
  <c r="AE174" i="8"/>
  <c r="AE15" i="8"/>
  <c r="AE43" i="8"/>
  <c r="AE67" i="8"/>
  <c r="AE99" i="8"/>
  <c r="AE127" i="8"/>
  <c r="AE155" i="8"/>
  <c r="AE187" i="8"/>
  <c r="AE211" i="8"/>
  <c r="AE239" i="8"/>
  <c r="AE271" i="8"/>
  <c r="AE299" i="8"/>
  <c r="AE36" i="8"/>
  <c r="AE100" i="8"/>
  <c r="AE156" i="8"/>
  <c r="AE208" i="8"/>
  <c r="AE250" i="8"/>
  <c r="AE282" i="8"/>
  <c r="AE25" i="8"/>
  <c r="AE89" i="8"/>
  <c r="AE145" i="8"/>
  <c r="AE193" i="8"/>
  <c r="AE238" i="8"/>
  <c r="AE276" i="8"/>
  <c r="AE13" i="8"/>
  <c r="AE141" i="8"/>
  <c r="AE225" i="8"/>
  <c r="AE300" i="8"/>
  <c r="AE112" i="8"/>
  <c r="AE216" i="8"/>
  <c r="AE280" i="8"/>
  <c r="AE181" i="8"/>
  <c r="AE72" i="8"/>
  <c r="AE264" i="8"/>
  <c r="AE296" i="8"/>
  <c r="AE37" i="8"/>
  <c r="AE101" i="8"/>
  <c r="AE14" i="8"/>
  <c r="AE42" i="8"/>
  <c r="AE66" i="8"/>
  <c r="AE98" i="8"/>
  <c r="AE126" i="8"/>
  <c r="AE154" i="8"/>
  <c r="AE186" i="8"/>
  <c r="AE19" i="8"/>
  <c r="AE47" i="8"/>
  <c r="AE79" i="8"/>
  <c r="AE107" i="8"/>
  <c r="AE131" i="8"/>
  <c r="AE163" i="8"/>
  <c r="AE191" i="8"/>
  <c r="AE219" i="8"/>
  <c r="AE251" i="8"/>
  <c r="AE275" i="8"/>
  <c r="AE303" i="8"/>
  <c r="AE60" i="8"/>
  <c r="AE116" i="8"/>
  <c r="AE164" i="8"/>
  <c r="AE218" i="8"/>
  <c r="AE256" i="8"/>
  <c r="AE293" i="8"/>
  <c r="AE49" i="8"/>
  <c r="AE97" i="8"/>
  <c r="AE153" i="8"/>
  <c r="AE212" i="8"/>
  <c r="AE249" i="8"/>
  <c r="AE281" i="8"/>
  <c r="AE45" i="8"/>
  <c r="AE157" i="8"/>
  <c r="AE246" i="8"/>
  <c r="AE32" i="8"/>
  <c r="AE128" i="8"/>
  <c r="AE226" i="8"/>
  <c r="AE21" i="8"/>
  <c r="AE230" i="8"/>
  <c r="AE104" i="8"/>
  <c r="AE306" i="8"/>
  <c r="AE69" i="8"/>
  <c r="AE262" i="8"/>
  <c r="AE220" i="8"/>
  <c r="AE46" i="8"/>
  <c r="AE106" i="8"/>
  <c r="AE162" i="8"/>
  <c r="AE27" i="8"/>
  <c r="AE83" i="8"/>
  <c r="AE143" i="8"/>
  <c r="AE195" i="8"/>
  <c r="AE255" i="8"/>
  <c r="AE20" i="8"/>
  <c r="AE124" i="8"/>
  <c r="AE229" i="8"/>
  <c r="AE304" i="8"/>
  <c r="AE113" i="8"/>
  <c r="AE217" i="8"/>
  <c r="AE297" i="8"/>
  <c r="AE173" i="8"/>
  <c r="AE48" i="8"/>
  <c r="AE258" i="8"/>
  <c r="AE252" i="8"/>
  <c r="AE88" i="8"/>
  <c r="AE232" i="8"/>
  <c r="AE78" i="8"/>
  <c r="AE59" i="8"/>
  <c r="AE227" i="8"/>
  <c r="AE68" i="8"/>
  <c r="AE261" i="8"/>
  <c r="AE177" i="8"/>
  <c r="AE77" i="8"/>
  <c r="AE160" i="8"/>
  <c r="AE200" i="8"/>
  <c r="AE82" i="8"/>
  <c r="AE194" i="8"/>
  <c r="AE123" i="8"/>
  <c r="AE235" i="8"/>
  <c r="AE84" i="8"/>
  <c r="AE277" i="8"/>
  <c r="AE65" i="8"/>
  <c r="AE270" i="8"/>
  <c r="AE192" i="8"/>
  <c r="AE221" i="8"/>
  <c r="AE58" i="8"/>
  <c r="AE110" i="8"/>
  <c r="AE170" i="8"/>
  <c r="AE35" i="8"/>
  <c r="AE91" i="8"/>
  <c r="AE147" i="8"/>
  <c r="AE207" i="8"/>
  <c r="AE259" i="8"/>
  <c r="AE28" i="8"/>
  <c r="AE148" i="8"/>
  <c r="AE234" i="8"/>
  <c r="AE17" i="8"/>
  <c r="AE129" i="8"/>
  <c r="AE228" i="8"/>
  <c r="AE302" i="8"/>
  <c r="AE214" i="8"/>
  <c r="AE64" i="8"/>
  <c r="AE269" i="8"/>
  <c r="AE40" i="8"/>
  <c r="AE152" i="8"/>
  <c r="AE274" i="8"/>
  <c r="AE18" i="8"/>
  <c r="AE130" i="8"/>
  <c r="AE190" i="8"/>
  <c r="AE111" i="8"/>
  <c r="AE171" i="8"/>
  <c r="AE283" i="8"/>
  <c r="AE188" i="8"/>
  <c r="AE57" i="8"/>
  <c r="AE254" i="8"/>
  <c r="AE268" i="8"/>
  <c r="AE53" i="8"/>
  <c r="AE133" i="8"/>
  <c r="AE26" i="8"/>
  <c r="AE142" i="8"/>
  <c r="AE63" i="8"/>
  <c r="AE175" i="8"/>
  <c r="AE291" i="8"/>
  <c r="AE196" i="8"/>
  <c r="AE185" i="8"/>
  <c r="AE93" i="8"/>
  <c r="AE289" i="8"/>
  <c r="AE117" i="8"/>
  <c r="AE284" i="8"/>
  <c r="C25" i="8"/>
  <c r="C41" i="8"/>
  <c r="C57" i="8"/>
  <c r="C73" i="8"/>
  <c r="C89" i="8"/>
  <c r="C105" i="8"/>
  <c r="C121" i="8"/>
  <c r="C137" i="8"/>
  <c r="C153" i="8"/>
  <c r="C169" i="8"/>
  <c r="C185" i="8"/>
  <c r="C201" i="8"/>
  <c r="C217" i="8"/>
  <c r="C233" i="8"/>
  <c r="C249" i="8"/>
  <c r="C265" i="8"/>
  <c r="C281" i="8"/>
  <c r="C297" i="8"/>
  <c r="C11" i="8"/>
  <c r="C27" i="8"/>
  <c r="C43" i="8"/>
  <c r="C59" i="8"/>
  <c r="C75" i="8"/>
  <c r="C91" i="8"/>
  <c r="C107" i="8"/>
  <c r="C123" i="8"/>
  <c r="C139" i="8"/>
  <c r="C155" i="8"/>
  <c r="C171" i="8"/>
  <c r="C187" i="8"/>
  <c r="C203" i="8"/>
  <c r="C219" i="8"/>
  <c r="C235" i="8"/>
  <c r="C251" i="8"/>
  <c r="C267" i="8"/>
  <c r="C283" i="8"/>
  <c r="C299" i="8"/>
  <c r="C22" i="8"/>
  <c r="C54" i="8"/>
  <c r="C86" i="8"/>
  <c r="C118" i="8"/>
  <c r="C150" i="8"/>
  <c r="C182" i="8"/>
  <c r="C214" i="8"/>
  <c r="C246" i="8"/>
  <c r="C278" i="8"/>
  <c r="C310" i="8"/>
  <c r="C40" i="8"/>
  <c r="C72" i="8"/>
  <c r="C104" i="8"/>
  <c r="C136" i="8"/>
  <c r="C168" i="8"/>
  <c r="C200" i="8"/>
  <c r="C232" i="8"/>
  <c r="C264" i="8"/>
  <c r="C296" i="8"/>
  <c r="C58" i="8"/>
  <c r="C122" i="8"/>
  <c r="C186" i="8"/>
  <c r="C250" i="8"/>
  <c r="C18" i="8"/>
  <c r="C82" i="8"/>
  <c r="C146" i="8"/>
  <c r="C210" i="8"/>
  <c r="C274" i="8"/>
  <c r="C52" i="8"/>
  <c r="C180" i="8"/>
  <c r="C308" i="8"/>
  <c r="C124" i="8"/>
  <c r="C252" i="8"/>
  <c r="C100" i="8"/>
  <c r="C228" i="8"/>
  <c r="C44" i="8"/>
  <c r="C172" i="8"/>
  <c r="C300" i="8"/>
  <c r="C29" i="8"/>
  <c r="C49" i="8"/>
  <c r="C69" i="8"/>
  <c r="C93" i="8"/>
  <c r="C113" i="8"/>
  <c r="C133" i="8"/>
  <c r="C157" i="8"/>
  <c r="C177" i="8"/>
  <c r="C197" i="8"/>
  <c r="C221" i="8"/>
  <c r="C241" i="8"/>
  <c r="C261" i="8"/>
  <c r="C285" i="8"/>
  <c r="C305" i="8"/>
  <c r="C23" i="8"/>
  <c r="C47" i="8"/>
  <c r="C67" i="8"/>
  <c r="C87" i="8"/>
  <c r="C111" i="8"/>
  <c r="C131" i="8"/>
  <c r="C151" i="8"/>
  <c r="C175" i="8"/>
  <c r="C195" i="8"/>
  <c r="C215" i="8"/>
  <c r="C239" i="8"/>
  <c r="C259" i="8"/>
  <c r="C279" i="8"/>
  <c r="C303" i="8"/>
  <c r="C38" i="8"/>
  <c r="C78" i="8"/>
  <c r="C126" i="8"/>
  <c r="C166" i="8"/>
  <c r="C206" i="8"/>
  <c r="C254" i="8"/>
  <c r="C294" i="8"/>
  <c r="C32" i="8"/>
  <c r="C80" i="8"/>
  <c r="C120" i="8"/>
  <c r="C160" i="8"/>
  <c r="C208" i="8"/>
  <c r="C248" i="8"/>
  <c r="C288" i="8"/>
  <c r="C74" i="8"/>
  <c r="C154" i="8"/>
  <c r="C234" i="8"/>
  <c r="C34" i="8"/>
  <c r="C114" i="8"/>
  <c r="C194" i="8"/>
  <c r="C290" i="8"/>
  <c r="C116" i="8"/>
  <c r="C276" i="8"/>
  <c r="C156" i="8"/>
  <c r="C36" i="8"/>
  <c r="C196" i="8"/>
  <c r="C76" i="8"/>
  <c r="C236" i="8"/>
  <c r="C17" i="8"/>
  <c r="C61" i="8"/>
  <c r="C101" i="8"/>
  <c r="C145" i="8"/>
  <c r="C189" i="8"/>
  <c r="C229" i="8"/>
  <c r="C273" i="8"/>
  <c r="C15" i="8"/>
  <c r="C35" i="8"/>
  <c r="C55" i="8"/>
  <c r="C79" i="8"/>
  <c r="C99" i="8"/>
  <c r="C119" i="8"/>
  <c r="C143" i="8"/>
  <c r="C163" i="8"/>
  <c r="C207" i="8"/>
  <c r="C227" i="8"/>
  <c r="C247" i="8"/>
  <c r="C271" i="8"/>
  <c r="C14" i="8"/>
  <c r="C62" i="8"/>
  <c r="C102" i="8"/>
  <c r="C142" i="8"/>
  <c r="C230" i="8"/>
  <c r="C270" i="8"/>
  <c r="C56" i="8"/>
  <c r="C144" i="8"/>
  <c r="C224" i="8"/>
  <c r="C26" i="8"/>
  <c r="C106" i="8"/>
  <c r="C282" i="8"/>
  <c r="C162" i="8"/>
  <c r="C20" i="8"/>
  <c r="C60" i="8"/>
  <c r="C132" i="8"/>
  <c r="C140" i="8"/>
  <c r="C45" i="8"/>
  <c r="C85" i="8"/>
  <c r="C129" i="8"/>
  <c r="C173" i="8"/>
  <c r="C213" i="8"/>
  <c r="C257" i="8"/>
  <c r="C301" i="8"/>
  <c r="C39" i="8"/>
  <c r="C83" i="8"/>
  <c r="C127" i="8"/>
  <c r="C167" i="8"/>
  <c r="C211" i="8"/>
  <c r="C255" i="8"/>
  <c r="C295" i="8"/>
  <c r="C110" i="8"/>
  <c r="C198" i="8"/>
  <c r="C286" i="8"/>
  <c r="C64" i="8"/>
  <c r="C152" i="8"/>
  <c r="C240" i="8"/>
  <c r="C42" i="8"/>
  <c r="C218" i="8"/>
  <c r="C98" i="8"/>
  <c r="C258" i="8"/>
  <c r="C244" i="8"/>
  <c r="C284" i="8"/>
  <c r="C12" i="8"/>
  <c r="C13" i="8"/>
  <c r="C33" i="8"/>
  <c r="C53" i="8"/>
  <c r="C77" i="8"/>
  <c r="C97" i="8"/>
  <c r="C117" i="8"/>
  <c r="C141" i="8"/>
  <c r="C161" i="8"/>
  <c r="C181" i="8"/>
  <c r="C205" i="8"/>
  <c r="C225" i="8"/>
  <c r="C245" i="8"/>
  <c r="C269" i="8"/>
  <c r="C289" i="8"/>
  <c r="C309" i="8"/>
  <c r="C31" i="8"/>
  <c r="C51" i="8"/>
  <c r="C71" i="8"/>
  <c r="C95" i="8"/>
  <c r="C115" i="8"/>
  <c r="C135" i="8"/>
  <c r="C159" i="8"/>
  <c r="C179" i="8"/>
  <c r="C199" i="8"/>
  <c r="C223" i="8"/>
  <c r="C243" i="8"/>
  <c r="C263" i="8"/>
  <c r="C287" i="8"/>
  <c r="C307" i="8"/>
  <c r="C46" i="8"/>
  <c r="C94" i="8"/>
  <c r="C134" i="8"/>
  <c r="C174" i="8"/>
  <c r="C222" i="8"/>
  <c r="C262" i="8"/>
  <c r="C302" i="8"/>
  <c r="C48" i="8"/>
  <c r="C88" i="8"/>
  <c r="C128" i="8"/>
  <c r="C176" i="8"/>
  <c r="C216" i="8"/>
  <c r="C256" i="8"/>
  <c r="C304" i="8"/>
  <c r="C90" i="8"/>
  <c r="C170" i="8"/>
  <c r="C266" i="8"/>
  <c r="C50" i="8"/>
  <c r="C130" i="8"/>
  <c r="C226" i="8"/>
  <c r="C306" i="8"/>
  <c r="C148" i="8"/>
  <c r="C28" i="8"/>
  <c r="C188" i="8"/>
  <c r="C68" i="8"/>
  <c r="C260" i="8"/>
  <c r="C108" i="8"/>
  <c r="C268" i="8"/>
  <c r="C37" i="8"/>
  <c r="C81" i="8"/>
  <c r="C125" i="8"/>
  <c r="C165" i="8"/>
  <c r="C209" i="8"/>
  <c r="C253" i="8"/>
  <c r="C293" i="8"/>
  <c r="C183" i="8"/>
  <c r="C291" i="8"/>
  <c r="C190" i="8"/>
  <c r="C16" i="8"/>
  <c r="C96" i="8"/>
  <c r="C184" i="8"/>
  <c r="C272" i="8"/>
  <c r="C202" i="8"/>
  <c r="C66" i="8"/>
  <c r="C242" i="8"/>
  <c r="C212" i="8"/>
  <c r="C220" i="8"/>
  <c r="C292" i="8"/>
  <c r="C21" i="8"/>
  <c r="C65" i="8"/>
  <c r="C109" i="8"/>
  <c r="C149" i="8"/>
  <c r="C193" i="8"/>
  <c r="C237" i="8"/>
  <c r="C277" i="8"/>
  <c r="C19" i="8"/>
  <c r="C63" i="8"/>
  <c r="C103" i="8"/>
  <c r="C147" i="8"/>
  <c r="C191" i="8"/>
  <c r="C231" i="8"/>
  <c r="C275" i="8"/>
  <c r="C30" i="8"/>
  <c r="C70" i="8"/>
  <c r="C158" i="8"/>
  <c r="C238" i="8"/>
  <c r="C24" i="8"/>
  <c r="C112" i="8"/>
  <c r="C192" i="8"/>
  <c r="C280" i="8"/>
  <c r="C138" i="8"/>
  <c r="C298" i="8"/>
  <c r="C178" i="8"/>
  <c r="C84" i="8"/>
  <c r="C92" i="8"/>
  <c r="C164" i="8"/>
  <c r="C204" i="8"/>
  <c r="B17" i="8"/>
  <c r="B25" i="8"/>
  <c r="B33" i="8"/>
  <c r="B41" i="8"/>
  <c r="B49" i="8"/>
  <c r="B57" i="8"/>
  <c r="B65" i="8"/>
  <c r="B16" i="8"/>
  <c r="B24" i="8"/>
  <c r="B32" i="8"/>
  <c r="B40" i="8"/>
  <c r="B48" i="8"/>
  <c r="B56" i="8"/>
  <c r="B64" i="8"/>
  <c r="A18" i="8"/>
  <c r="A34" i="8"/>
  <c r="A50" i="8"/>
  <c r="A66" i="8"/>
  <c r="B75" i="8"/>
  <c r="B83" i="8"/>
  <c r="A11" i="8"/>
  <c r="A11" i="1" s="1"/>
  <c r="A27" i="8"/>
  <c r="A43" i="8"/>
  <c r="A59" i="8"/>
  <c r="A20" i="8"/>
  <c r="A52" i="8"/>
  <c r="A74" i="8"/>
  <c r="B84" i="8"/>
  <c r="A94" i="8"/>
  <c r="A102" i="8"/>
  <c r="A110" i="8"/>
  <c r="A118" i="8"/>
  <c r="A126" i="8"/>
  <c r="A134" i="8"/>
  <c r="A142" i="8"/>
  <c r="A150" i="8"/>
  <c r="A158" i="8"/>
  <c r="A166" i="8"/>
  <c r="A174" i="8"/>
  <c r="A182" i="8"/>
  <c r="A190" i="8"/>
  <c r="A198" i="8"/>
  <c r="A206" i="8"/>
  <c r="A214" i="8"/>
  <c r="A222" i="8"/>
  <c r="A230" i="8"/>
  <c r="A238" i="8"/>
  <c r="A246" i="8"/>
  <c r="A254" i="8"/>
  <c r="A262" i="8"/>
  <c r="A270" i="8"/>
  <c r="A278" i="8"/>
  <c r="A286" i="8"/>
  <c r="A294" i="8"/>
  <c r="A302" i="8"/>
  <c r="A310" i="8"/>
  <c r="A40" i="8"/>
  <c r="A70" i="8"/>
  <c r="B80" i="8"/>
  <c r="A91" i="8"/>
  <c r="A99" i="8"/>
  <c r="A107" i="8"/>
  <c r="A115" i="8"/>
  <c r="A123" i="8"/>
  <c r="A131" i="8"/>
  <c r="A139" i="8"/>
  <c r="A147" i="8"/>
  <c r="A155" i="8"/>
  <c r="A163" i="8"/>
  <c r="A171" i="8"/>
  <c r="A179" i="8"/>
  <c r="A187" i="8"/>
  <c r="A195" i="8"/>
  <c r="A203" i="8"/>
  <c r="A211" i="8"/>
  <c r="A219" i="8"/>
  <c r="A227" i="8"/>
  <c r="A235" i="8"/>
  <c r="A243" i="8"/>
  <c r="A251" i="8"/>
  <c r="A259" i="8"/>
  <c r="A267" i="8"/>
  <c r="A275" i="8"/>
  <c r="A283" i="8"/>
  <c r="A291" i="8"/>
  <c r="A299" i="8"/>
  <c r="A307" i="8"/>
  <c r="A57" i="8"/>
  <c r="B86" i="8"/>
  <c r="B103" i="8"/>
  <c r="B15" i="8"/>
  <c r="B27" i="8"/>
  <c r="B37" i="8"/>
  <c r="B47" i="8"/>
  <c r="B59" i="8"/>
  <c r="B12" i="8"/>
  <c r="B22" i="8"/>
  <c r="B34" i="8"/>
  <c r="B44" i="8"/>
  <c r="B54" i="8"/>
  <c r="B66" i="8"/>
  <c r="A26" i="8"/>
  <c r="A46" i="8"/>
  <c r="B69" i="8"/>
  <c r="B79" i="8"/>
  <c r="B89" i="8"/>
  <c r="A31" i="8"/>
  <c r="A51" i="8"/>
  <c r="A12" i="8"/>
  <c r="A60" i="8"/>
  <c r="A79" i="8"/>
  <c r="A92" i="8"/>
  <c r="A104" i="8"/>
  <c r="A114" i="8"/>
  <c r="A124" i="8"/>
  <c r="A136" i="8"/>
  <c r="A146" i="8"/>
  <c r="A156" i="8"/>
  <c r="A168" i="8"/>
  <c r="A178" i="8"/>
  <c r="A188" i="8"/>
  <c r="A200" i="8"/>
  <c r="A210" i="8"/>
  <c r="A220" i="8"/>
  <c r="A232" i="8"/>
  <c r="A242" i="8"/>
  <c r="A252" i="8"/>
  <c r="A264" i="8"/>
  <c r="A274" i="8"/>
  <c r="A284" i="8"/>
  <c r="A296" i="8"/>
  <c r="A306" i="8"/>
  <c r="A32" i="8"/>
  <c r="B72" i="8"/>
  <c r="A86" i="8"/>
  <c r="A97" i="8"/>
  <c r="A109" i="8"/>
  <c r="A119" i="8"/>
  <c r="A129" i="8"/>
  <c r="A141" i="8"/>
  <c r="A151" i="8"/>
  <c r="A161" i="8"/>
  <c r="A173" i="8"/>
  <c r="A183" i="8"/>
  <c r="A193" i="8"/>
  <c r="A205" i="8"/>
  <c r="A215" i="8"/>
  <c r="A225" i="8"/>
  <c r="A237" i="8"/>
  <c r="A247" i="8"/>
  <c r="A257" i="8"/>
  <c r="A269" i="8"/>
  <c r="A279" i="8"/>
  <c r="A289" i="8"/>
  <c r="A301" i="8"/>
  <c r="A25" i="8"/>
  <c r="A81" i="8"/>
  <c r="B107" i="8"/>
  <c r="B123" i="8"/>
  <c r="B139" i="8"/>
  <c r="B155" i="8"/>
  <c r="B171" i="8"/>
  <c r="B187" i="8"/>
  <c r="B203" i="8"/>
  <c r="B219" i="8"/>
  <c r="B235" i="8"/>
  <c r="B251" i="8"/>
  <c r="B267" i="8"/>
  <c r="B283" i="8"/>
  <c r="B299" i="8"/>
  <c r="A29" i="8"/>
  <c r="A77" i="8"/>
  <c r="B96" i="8"/>
  <c r="B112" i="8"/>
  <c r="B128" i="8"/>
  <c r="B144" i="8"/>
  <c r="B160" i="8"/>
  <c r="B176" i="8"/>
  <c r="B192" i="8"/>
  <c r="B208" i="8"/>
  <c r="B224" i="8"/>
  <c r="B240" i="8"/>
  <c r="B256" i="8"/>
  <c r="B272" i="8"/>
  <c r="B288" i="8"/>
  <c r="B304" i="8"/>
  <c r="B262" i="8"/>
  <c r="B294" i="8"/>
  <c r="A33" i="8"/>
  <c r="B78" i="8"/>
  <c r="B97" i="8"/>
  <c r="B113" i="8"/>
  <c r="B129" i="8"/>
  <c r="B145" i="8"/>
  <c r="B161" i="8"/>
  <c r="B177" i="8"/>
  <c r="B193" i="8"/>
  <c r="B209" i="8"/>
  <c r="B225" i="8"/>
  <c r="B241" i="8"/>
  <c r="B257" i="8"/>
  <c r="B273" i="8"/>
  <c r="B289" i="8"/>
  <c r="B305" i="8"/>
  <c r="A53" i="8"/>
  <c r="A85" i="8"/>
  <c r="B102" i="8"/>
  <c r="B118" i="8"/>
  <c r="B134" i="8"/>
  <c r="B150" i="8"/>
  <c r="B166" i="8"/>
  <c r="B182" i="8"/>
  <c r="B198" i="8"/>
  <c r="B214" i="8"/>
  <c r="B230" i="8"/>
  <c r="B250" i="8"/>
  <c r="B282" i="8"/>
  <c r="B21" i="8"/>
  <c r="B43" i="8"/>
  <c r="B63" i="8"/>
  <c r="B28" i="8"/>
  <c r="B50" i="8"/>
  <c r="A14" i="8"/>
  <c r="A58" i="8"/>
  <c r="B85" i="8"/>
  <c r="A39" i="8"/>
  <c r="A36" i="8"/>
  <c r="A87" i="8"/>
  <c r="A108" i="8"/>
  <c r="A130" i="8"/>
  <c r="A152" i="8"/>
  <c r="A172" i="8"/>
  <c r="A194" i="8"/>
  <c r="A216" i="8"/>
  <c r="A236" i="8"/>
  <c r="A258" i="8"/>
  <c r="A280" i="8"/>
  <c r="A300" i="8"/>
  <c r="A56" i="8"/>
  <c r="A93" i="8"/>
  <c r="A113" i="8"/>
  <c r="A135" i="8"/>
  <c r="A157" i="8"/>
  <c r="A177" i="8"/>
  <c r="A199" i="8"/>
  <c r="A221" i="8"/>
  <c r="A241" i="8"/>
  <c r="A253" i="8"/>
  <c r="A273" i="8"/>
  <c r="A285" i="8"/>
  <c r="A305" i="8"/>
  <c r="B95" i="8"/>
  <c r="B131" i="8"/>
  <c r="B163" i="8"/>
  <c r="B195" i="8"/>
  <c r="B211" i="8"/>
  <c r="B243" i="8"/>
  <c r="B275" i="8"/>
  <c r="B291" i="8"/>
  <c r="A61" i="8"/>
  <c r="B104" i="8"/>
  <c r="B136" i="8"/>
  <c r="B168" i="8"/>
  <c r="B200" i="8"/>
  <c r="B232" i="8"/>
  <c r="B264" i="8"/>
  <c r="B296" i="8"/>
  <c r="B278" i="8"/>
  <c r="A65" i="8"/>
  <c r="B105" i="8"/>
  <c r="B137" i="8"/>
  <c r="B169" i="8"/>
  <c r="B201" i="8"/>
  <c r="B249" i="8"/>
  <c r="B281" i="8"/>
  <c r="A21" i="8"/>
  <c r="B94" i="8"/>
  <c r="B126" i="8"/>
  <c r="B158" i="8"/>
  <c r="B190" i="8"/>
  <c r="B222" i="8"/>
  <c r="B266" i="8"/>
  <c r="B13" i="8"/>
  <c r="B35" i="8"/>
  <c r="B52" i="8"/>
  <c r="B19" i="8"/>
  <c r="B29" i="8"/>
  <c r="B39" i="8"/>
  <c r="B51" i="8"/>
  <c r="B61" i="8"/>
  <c r="B14" i="8"/>
  <c r="B26" i="8"/>
  <c r="B36" i="8"/>
  <c r="B46" i="8"/>
  <c r="B58" i="8"/>
  <c r="B68" i="8"/>
  <c r="A30" i="8"/>
  <c r="A54" i="8"/>
  <c r="B71" i="8"/>
  <c r="B81" i="8"/>
  <c r="A15" i="8"/>
  <c r="A35" i="8"/>
  <c r="A55" i="8"/>
  <c r="A28" i="8"/>
  <c r="A68" i="8"/>
  <c r="A82" i="8"/>
  <c r="A96" i="8"/>
  <c r="A106" i="8"/>
  <c r="A116" i="8"/>
  <c r="A128" i="8"/>
  <c r="A138" i="8"/>
  <c r="A148" i="8"/>
  <c r="A160" i="8"/>
  <c r="A170" i="8"/>
  <c r="A180" i="8"/>
  <c r="A192" i="8"/>
  <c r="A202" i="8"/>
  <c r="A212" i="8"/>
  <c r="A224" i="8"/>
  <c r="A234" i="8"/>
  <c r="A244" i="8"/>
  <c r="A256" i="8"/>
  <c r="A266" i="8"/>
  <c r="A276" i="8"/>
  <c r="A288" i="8"/>
  <c r="A298" i="8"/>
  <c r="A308" i="8"/>
  <c r="A48" i="8"/>
  <c r="A75" i="8"/>
  <c r="B88" i="8"/>
  <c r="A101" i="8"/>
  <c r="A111" i="8"/>
  <c r="A121" i="8"/>
  <c r="A133" i="8"/>
  <c r="A143" i="8"/>
  <c r="A153" i="8"/>
  <c r="A165" i="8"/>
  <c r="A175" i="8"/>
  <c r="A185" i="8"/>
  <c r="A197" i="8"/>
  <c r="A207" i="8"/>
  <c r="A217" i="8"/>
  <c r="A229" i="8"/>
  <c r="A239" i="8"/>
  <c r="A249" i="8"/>
  <c r="A261" i="8"/>
  <c r="A271" i="8"/>
  <c r="A281" i="8"/>
  <c r="A293" i="8"/>
  <c r="A303" i="8"/>
  <c r="A41" i="8"/>
  <c r="B91" i="8"/>
  <c r="B111" i="8"/>
  <c r="B127" i="8"/>
  <c r="B143" i="8"/>
  <c r="B159" i="8"/>
  <c r="B175" i="8"/>
  <c r="B191" i="8"/>
  <c r="B207" i="8"/>
  <c r="B223" i="8"/>
  <c r="B239" i="8"/>
  <c r="B255" i="8"/>
  <c r="B271" i="8"/>
  <c r="B287" i="8"/>
  <c r="B303" i="8"/>
  <c r="A45" i="8"/>
  <c r="B82" i="8"/>
  <c r="B100" i="8"/>
  <c r="B116" i="8"/>
  <c r="B132" i="8"/>
  <c r="B148" i="8"/>
  <c r="B164" i="8"/>
  <c r="B180" i="8"/>
  <c r="B196" i="8"/>
  <c r="B212" i="8"/>
  <c r="B228" i="8"/>
  <c r="B244" i="8"/>
  <c r="B260" i="8"/>
  <c r="B276" i="8"/>
  <c r="B292" i="8"/>
  <c r="B308" i="8"/>
  <c r="B270" i="8"/>
  <c r="B302" i="8"/>
  <c r="A49" i="8"/>
  <c r="A84" i="8"/>
  <c r="B101" i="8"/>
  <c r="B117" i="8"/>
  <c r="B133" i="8"/>
  <c r="B149" i="8"/>
  <c r="B165" i="8"/>
  <c r="B181" i="8"/>
  <c r="B197" i="8"/>
  <c r="B213" i="8"/>
  <c r="B229" i="8"/>
  <c r="B245" i="8"/>
  <c r="B261" i="8"/>
  <c r="B277" i="8"/>
  <c r="B293" i="8"/>
  <c r="B309" i="8"/>
  <c r="A69" i="8"/>
  <c r="B90" i="8"/>
  <c r="B106" i="8"/>
  <c r="B122" i="8"/>
  <c r="B138" i="8"/>
  <c r="B154" i="8"/>
  <c r="B170" i="8"/>
  <c r="B186" i="8"/>
  <c r="B202" i="8"/>
  <c r="B218" i="8"/>
  <c r="B234" i="8"/>
  <c r="B258" i="8"/>
  <c r="B290" i="8"/>
  <c r="B11" i="8"/>
  <c r="B31" i="8"/>
  <c r="B53" i="8"/>
  <c r="B18" i="8"/>
  <c r="B38" i="8"/>
  <c r="B60" i="8"/>
  <c r="A38" i="8"/>
  <c r="B73" i="8"/>
  <c r="A19" i="8"/>
  <c r="A63" i="8"/>
  <c r="A71" i="8"/>
  <c r="A98" i="8"/>
  <c r="A120" i="8"/>
  <c r="A140" i="8"/>
  <c r="A162" i="8"/>
  <c r="A184" i="8"/>
  <c r="A204" i="8"/>
  <c r="A226" i="8"/>
  <c r="A248" i="8"/>
  <c r="A268" i="8"/>
  <c r="A290" i="8"/>
  <c r="A16" i="8"/>
  <c r="A78" i="8"/>
  <c r="A103" i="8"/>
  <c r="A125" i="8"/>
  <c r="A145" i="8"/>
  <c r="A167" i="8"/>
  <c r="A189" i="8"/>
  <c r="A209" i="8"/>
  <c r="A231" i="8"/>
  <c r="A263" i="8"/>
  <c r="A295" i="8"/>
  <c r="B70" i="8"/>
  <c r="B115" i="8"/>
  <c r="B147" i="8"/>
  <c r="B179" i="8"/>
  <c r="B227" i="8"/>
  <c r="B259" i="8"/>
  <c r="B307" i="8"/>
  <c r="A88" i="8"/>
  <c r="B120" i="8"/>
  <c r="B152" i="8"/>
  <c r="B184" i="8"/>
  <c r="B216" i="8"/>
  <c r="B248" i="8"/>
  <c r="B280" i="8"/>
  <c r="B246" i="8"/>
  <c r="B310" i="8"/>
  <c r="A89" i="8"/>
  <c r="B121" i="8"/>
  <c r="B153" i="8"/>
  <c r="B185" i="8"/>
  <c r="B217" i="8"/>
  <c r="B233" i="8"/>
  <c r="B265" i="8"/>
  <c r="B297" i="8"/>
  <c r="B74" i="8"/>
  <c r="B110" i="8"/>
  <c r="B142" i="8"/>
  <c r="B174" i="8"/>
  <c r="B206" i="8"/>
  <c r="B238" i="8"/>
  <c r="B298" i="8"/>
  <c r="B23" i="8"/>
  <c r="B45" i="8"/>
  <c r="B55" i="8"/>
  <c r="B67" i="8"/>
  <c r="B20" i="8"/>
  <c r="B30" i="8"/>
  <c r="B42" i="8"/>
  <c r="B62" i="8"/>
  <c r="A22" i="8"/>
  <c r="A42" i="8"/>
  <c r="A23" i="8"/>
  <c r="B76" i="8"/>
  <c r="A122" i="8"/>
  <c r="A164" i="8"/>
  <c r="A208" i="8"/>
  <c r="A250" i="8"/>
  <c r="A292" i="8"/>
  <c r="A83" i="8"/>
  <c r="A127" i="8"/>
  <c r="A169" i="8"/>
  <c r="A213" i="8"/>
  <c r="A255" i="8"/>
  <c r="A297" i="8"/>
  <c r="B119" i="8"/>
  <c r="B183" i="8"/>
  <c r="B247" i="8"/>
  <c r="A13" i="8"/>
  <c r="B124" i="8"/>
  <c r="B188" i="8"/>
  <c r="B252" i="8"/>
  <c r="B254" i="8"/>
  <c r="B93" i="8"/>
  <c r="B157" i="8"/>
  <c r="B221" i="8"/>
  <c r="B285" i="8"/>
  <c r="B98" i="8"/>
  <c r="B162" i="8"/>
  <c r="B226" i="8"/>
  <c r="A62" i="8"/>
  <c r="A47" i="8"/>
  <c r="A90" i="8"/>
  <c r="A132" i="8"/>
  <c r="A176" i="8"/>
  <c r="A218" i="8"/>
  <c r="A260" i="8"/>
  <c r="A304" i="8"/>
  <c r="A95" i="8"/>
  <c r="A137" i="8"/>
  <c r="A181" i="8"/>
  <c r="A223" i="8"/>
  <c r="A265" i="8"/>
  <c r="A309" i="8"/>
  <c r="B135" i="8"/>
  <c r="B199" i="8"/>
  <c r="B263" i="8"/>
  <c r="A72" i="8"/>
  <c r="B140" i="8"/>
  <c r="B204" i="8"/>
  <c r="B268" i="8"/>
  <c r="B286" i="8"/>
  <c r="B109" i="8"/>
  <c r="B173" i="8"/>
  <c r="B237" i="8"/>
  <c r="B301" i="8"/>
  <c r="B114" i="8"/>
  <c r="B178" i="8"/>
  <c r="B242" i="8"/>
  <c r="B77" i="8"/>
  <c r="A67" i="8"/>
  <c r="A100" i="8"/>
  <c r="A144" i="8"/>
  <c r="A186" i="8"/>
  <c r="A228" i="8"/>
  <c r="A272" i="8"/>
  <c r="A24" i="8"/>
  <c r="A105" i="8"/>
  <c r="A149" i="8"/>
  <c r="A191" i="8"/>
  <c r="A233" i="8"/>
  <c r="A277" i="8"/>
  <c r="A76" i="8"/>
  <c r="B151" i="8"/>
  <c r="B215" i="8"/>
  <c r="B279" i="8"/>
  <c r="B92" i="8"/>
  <c r="B156" i="8"/>
  <c r="B220" i="8"/>
  <c r="B284" i="8"/>
  <c r="A17" i="8"/>
  <c r="B125" i="8"/>
  <c r="B189" i="8"/>
  <c r="B253" i="8"/>
  <c r="A37" i="8"/>
  <c r="B130" i="8"/>
  <c r="B194" i="8"/>
  <c r="B274" i="8"/>
  <c r="B87" i="8"/>
  <c r="A44" i="8"/>
  <c r="A112" i="8"/>
  <c r="A154" i="8"/>
  <c r="A196" i="8"/>
  <c r="A240" i="8"/>
  <c r="A282" i="8"/>
  <c r="A64" i="8"/>
  <c r="A117" i="8"/>
  <c r="A159" i="8"/>
  <c r="A201" i="8"/>
  <c r="A245" i="8"/>
  <c r="A287" i="8"/>
  <c r="B99" i="8"/>
  <c r="B167" i="8"/>
  <c r="B231" i="8"/>
  <c r="B295" i="8"/>
  <c r="B108" i="8"/>
  <c r="B172" i="8"/>
  <c r="B236" i="8"/>
  <c r="B300" i="8"/>
  <c r="A73" i="8"/>
  <c r="B141" i="8"/>
  <c r="B205" i="8"/>
  <c r="B269" i="8"/>
  <c r="A80" i="8"/>
  <c r="B146" i="8"/>
  <c r="B210" i="8"/>
  <c r="B306" i="8"/>
  <c r="D13" i="8"/>
  <c r="D29" i="8"/>
  <c r="D45" i="8"/>
  <c r="D23" i="8"/>
  <c r="D39" i="8"/>
  <c r="D22" i="8"/>
  <c r="D51" i="8"/>
  <c r="D67" i="8"/>
  <c r="D83" i="8"/>
  <c r="D99" i="8"/>
  <c r="D115" i="8"/>
  <c r="D131" i="8"/>
  <c r="D147" i="8"/>
  <c r="D163" i="8"/>
  <c r="D179" i="8"/>
  <c r="D195" i="8"/>
  <c r="D211" i="8"/>
  <c r="D26" i="8"/>
  <c r="D53" i="8"/>
  <c r="D69" i="8"/>
  <c r="D85" i="8"/>
  <c r="D101" i="8"/>
  <c r="D117" i="8"/>
  <c r="D133" i="8"/>
  <c r="D149" i="8"/>
  <c r="D165" i="8"/>
  <c r="D181" i="8"/>
  <c r="D197" i="8"/>
  <c r="D213" i="8"/>
  <c r="D48" i="8"/>
  <c r="D80" i="8"/>
  <c r="D112" i="8"/>
  <c r="D144" i="8"/>
  <c r="D176" i="8"/>
  <c r="D208" i="8"/>
  <c r="D230" i="8"/>
  <c r="D246" i="8"/>
  <c r="D262" i="8"/>
  <c r="D278" i="8"/>
  <c r="D294" i="8"/>
  <c r="D310" i="8"/>
  <c r="D60" i="8"/>
  <c r="D92" i="8"/>
  <c r="D124" i="8"/>
  <c r="D156" i="8"/>
  <c r="D188" i="8"/>
  <c r="D220" i="8"/>
  <c r="D236" i="8"/>
  <c r="D252" i="8"/>
  <c r="D268" i="8"/>
  <c r="D284" i="8"/>
  <c r="D300" i="8"/>
  <c r="D58" i="8"/>
  <c r="D122" i="8"/>
  <c r="D186" i="8"/>
  <c r="D235" i="8"/>
  <c r="D267" i="8"/>
  <c r="D299" i="8"/>
  <c r="D62" i="8"/>
  <c r="D126" i="8"/>
  <c r="D190" i="8"/>
  <c r="D237" i="8"/>
  <c r="D269" i="8"/>
  <c r="D301" i="8"/>
  <c r="D114" i="8"/>
  <c r="D231" i="8"/>
  <c r="D295" i="8"/>
  <c r="D150" i="8"/>
  <c r="D66" i="8"/>
  <c r="D194" i="8"/>
  <c r="D271" i="8"/>
  <c r="D70" i="8"/>
  <c r="D198" i="8"/>
  <c r="D233" i="8"/>
  <c r="D273" i="8"/>
  <c r="D21" i="8"/>
  <c r="D15" i="8"/>
  <c r="D47" i="8"/>
  <c r="D59" i="8"/>
  <c r="D91" i="8"/>
  <c r="D123" i="8"/>
  <c r="D155" i="8"/>
  <c r="D187" i="8"/>
  <c r="D219" i="8"/>
  <c r="D61" i="8"/>
  <c r="D77" i="8"/>
  <c r="D109" i="8"/>
  <c r="D141" i="8"/>
  <c r="D173" i="8"/>
  <c r="D205" i="8"/>
  <c r="D64" i="8"/>
  <c r="D128" i="8"/>
  <c r="D192" i="8"/>
  <c r="D238" i="8"/>
  <c r="D270" i="8"/>
  <c r="D302" i="8"/>
  <c r="D76" i="8"/>
  <c r="D140" i="8"/>
  <c r="D204" i="8"/>
  <c r="D244" i="8"/>
  <c r="D276" i="8"/>
  <c r="D308" i="8"/>
  <c r="D154" i="8"/>
  <c r="D251" i="8"/>
  <c r="D12" i="8"/>
  <c r="D158" i="8"/>
  <c r="D253" i="8"/>
  <c r="D50" i="8"/>
  <c r="D263" i="8"/>
  <c r="D214" i="8"/>
  <c r="D239" i="8"/>
  <c r="D134" i="8"/>
  <c r="D297" i="8"/>
  <c r="D17" i="8"/>
  <c r="D33" i="8"/>
  <c r="D11" i="8"/>
  <c r="D27" i="8"/>
  <c r="D43" i="8"/>
  <c r="D30" i="8"/>
  <c r="D55" i="8"/>
  <c r="D71" i="8"/>
  <c r="D87" i="8"/>
  <c r="D103" i="8"/>
  <c r="D119" i="8"/>
  <c r="D135" i="8"/>
  <c r="D151" i="8"/>
  <c r="D167" i="8"/>
  <c r="D183" i="8"/>
  <c r="D199" i="8"/>
  <c r="D215" i="8"/>
  <c r="D34" i="8"/>
  <c r="D57" i="8"/>
  <c r="D73" i="8"/>
  <c r="D89" i="8"/>
  <c r="D105" i="8"/>
  <c r="D121" i="8"/>
  <c r="D137" i="8"/>
  <c r="D153" i="8"/>
  <c r="D169" i="8"/>
  <c r="D185" i="8"/>
  <c r="D201" i="8"/>
  <c r="D217" i="8"/>
  <c r="D56" i="8"/>
  <c r="D88" i="8"/>
  <c r="D120" i="8"/>
  <c r="D152" i="8"/>
  <c r="D184" i="8"/>
  <c r="D216" i="8"/>
  <c r="D234" i="8"/>
  <c r="D250" i="8"/>
  <c r="D266" i="8"/>
  <c r="D282" i="8"/>
  <c r="D298" i="8"/>
  <c r="D24" i="8"/>
  <c r="D68" i="8"/>
  <c r="D100" i="8"/>
  <c r="D132" i="8"/>
  <c r="D164" i="8"/>
  <c r="D196" i="8"/>
  <c r="D224" i="8"/>
  <c r="D240" i="8"/>
  <c r="D256" i="8"/>
  <c r="D272" i="8"/>
  <c r="D288" i="8"/>
  <c r="D304" i="8"/>
  <c r="D74" i="8"/>
  <c r="D138" i="8"/>
  <c r="D202" i="8"/>
  <c r="D243" i="8"/>
  <c r="D275" i="8"/>
  <c r="D307" i="8"/>
  <c r="D78" i="8"/>
  <c r="D142" i="8"/>
  <c r="D206" i="8"/>
  <c r="D245" i="8"/>
  <c r="D277" i="8"/>
  <c r="D309" i="8"/>
  <c r="D146" i="8"/>
  <c r="D247" i="8"/>
  <c r="D54" i="8"/>
  <c r="D182" i="8"/>
  <c r="D98" i="8"/>
  <c r="D223" i="8"/>
  <c r="D287" i="8"/>
  <c r="D102" i="8"/>
  <c r="D225" i="8"/>
  <c r="D265" i="8"/>
  <c r="D305" i="8"/>
  <c r="D37" i="8"/>
  <c r="D31" i="8"/>
  <c r="D38" i="8"/>
  <c r="D75" i="8"/>
  <c r="D107" i="8"/>
  <c r="D139" i="8"/>
  <c r="D171" i="8"/>
  <c r="D203" i="8"/>
  <c r="D42" i="8"/>
  <c r="D93" i="8"/>
  <c r="D125" i="8"/>
  <c r="D157" i="8"/>
  <c r="D189" i="8"/>
  <c r="D16" i="8"/>
  <c r="D96" i="8"/>
  <c r="D160" i="8"/>
  <c r="D222" i="8"/>
  <c r="D254" i="8"/>
  <c r="D286" i="8"/>
  <c r="D40" i="8"/>
  <c r="D108" i="8"/>
  <c r="D172" i="8"/>
  <c r="D228" i="8"/>
  <c r="D260" i="8"/>
  <c r="D292" i="8"/>
  <c r="D90" i="8"/>
  <c r="D218" i="8"/>
  <c r="D283" i="8"/>
  <c r="D94" i="8"/>
  <c r="D221" i="8"/>
  <c r="D285" i="8"/>
  <c r="D178" i="8"/>
  <c r="D86" i="8"/>
  <c r="D130" i="8"/>
  <c r="D303" i="8"/>
  <c r="D257" i="8"/>
  <c r="D249" i="8"/>
  <c r="D25" i="8"/>
  <c r="D14" i="8"/>
  <c r="D95" i="8"/>
  <c r="D159" i="8"/>
  <c r="D18" i="8"/>
  <c r="D97" i="8"/>
  <c r="D161" i="8"/>
  <c r="D32" i="8"/>
  <c r="D168" i="8"/>
  <c r="D258" i="8"/>
  <c r="D52" i="8"/>
  <c r="D180" i="8"/>
  <c r="D264" i="8"/>
  <c r="D106" i="8"/>
  <c r="D291" i="8"/>
  <c r="D229" i="8"/>
  <c r="D210" i="8"/>
  <c r="D162" i="8"/>
  <c r="D289" i="8"/>
  <c r="D41" i="8"/>
  <c r="D46" i="8"/>
  <c r="D111" i="8"/>
  <c r="D175" i="8"/>
  <c r="D49" i="8"/>
  <c r="D113" i="8"/>
  <c r="D177" i="8"/>
  <c r="D72" i="8"/>
  <c r="D200" i="8"/>
  <c r="D274" i="8"/>
  <c r="D84" i="8"/>
  <c r="D212" i="8"/>
  <c r="D280" i="8"/>
  <c r="D170" i="8"/>
  <c r="D44" i="8"/>
  <c r="D261" i="8"/>
  <c r="D279" i="8"/>
  <c r="D255" i="8"/>
  <c r="D241" i="8"/>
  <c r="D19" i="8"/>
  <c r="D63" i="8"/>
  <c r="D127" i="8"/>
  <c r="D191" i="8"/>
  <c r="D65" i="8"/>
  <c r="D129" i="8"/>
  <c r="D193" i="8"/>
  <c r="D104" i="8"/>
  <c r="D226" i="8"/>
  <c r="D290" i="8"/>
  <c r="D116" i="8"/>
  <c r="D232" i="8"/>
  <c r="D296" i="8"/>
  <c r="D227" i="8"/>
  <c r="D110" i="8"/>
  <c r="D293" i="8"/>
  <c r="D118" i="8"/>
  <c r="D28" i="8"/>
  <c r="D281" i="8"/>
  <c r="D35" i="8"/>
  <c r="D79" i="8"/>
  <c r="D143" i="8"/>
  <c r="D207" i="8"/>
  <c r="D81" i="8"/>
  <c r="D145" i="8"/>
  <c r="D209" i="8"/>
  <c r="D136" i="8"/>
  <c r="D242" i="8"/>
  <c r="D306" i="8"/>
  <c r="D148" i="8"/>
  <c r="D248" i="8"/>
  <c r="D36" i="8"/>
  <c r="D259" i="8"/>
  <c r="D174" i="8"/>
  <c r="D82" i="8"/>
  <c r="D20" i="8"/>
  <c r="D166" i="8"/>
  <c r="E14" i="8"/>
  <c r="E30" i="8"/>
  <c r="E46" i="8"/>
  <c r="E62" i="8"/>
  <c r="E78" i="8"/>
  <c r="E94" i="8"/>
  <c r="E110" i="8"/>
  <c r="E126" i="8"/>
  <c r="E142" i="8"/>
  <c r="E158" i="8"/>
  <c r="E174" i="8"/>
  <c r="E190" i="8"/>
  <c r="E206" i="8"/>
  <c r="E222" i="8"/>
  <c r="E238" i="8"/>
  <c r="E254" i="8"/>
  <c r="E270" i="8"/>
  <c r="E286" i="8"/>
  <c r="E302" i="8"/>
  <c r="E16" i="8"/>
  <c r="E32" i="8"/>
  <c r="E48" i="8"/>
  <c r="E64" i="8"/>
  <c r="E80" i="8"/>
  <c r="E96" i="8"/>
  <c r="E112" i="8"/>
  <c r="E128" i="8"/>
  <c r="E144" i="8"/>
  <c r="E160" i="8"/>
  <c r="E176" i="8"/>
  <c r="E192" i="8"/>
  <c r="E208" i="8"/>
  <c r="E224" i="8"/>
  <c r="E240" i="8"/>
  <c r="E256" i="8"/>
  <c r="E272" i="8"/>
  <c r="E288" i="8"/>
  <c r="E304" i="8"/>
  <c r="E27" i="8"/>
  <c r="E59" i="8"/>
  <c r="E91" i="8"/>
  <c r="E123" i="8"/>
  <c r="E155" i="8"/>
  <c r="E187" i="8"/>
  <c r="E219" i="8"/>
  <c r="E251" i="8"/>
  <c r="E283" i="8"/>
  <c r="E15" i="8"/>
  <c r="E47" i="8"/>
  <c r="E79" i="8"/>
  <c r="E111" i="8"/>
  <c r="E143" i="8"/>
  <c r="E175" i="8"/>
  <c r="E207" i="8"/>
  <c r="E239" i="8"/>
  <c r="E271" i="8"/>
  <c r="E303" i="8"/>
  <c r="E61" i="8"/>
  <c r="E125" i="8"/>
  <c r="E189" i="8"/>
  <c r="E253" i="8"/>
  <c r="E21" i="8"/>
  <c r="E85" i="8"/>
  <c r="E149" i="8"/>
  <c r="E213" i="8"/>
  <c r="E277" i="8"/>
  <c r="E49" i="8"/>
  <c r="E177" i="8"/>
  <c r="E305" i="8"/>
  <c r="E121" i="8"/>
  <c r="E249" i="8"/>
  <c r="E161" i="8"/>
  <c r="E105" i="8"/>
  <c r="E65" i="8"/>
  <c r="E73" i="8"/>
  <c r="E22" i="8"/>
  <c r="E54" i="8"/>
  <c r="E86" i="8"/>
  <c r="E118" i="8"/>
  <c r="E150" i="8"/>
  <c r="E182" i="8"/>
  <c r="E214" i="8"/>
  <c r="E246" i="8"/>
  <c r="E278" i="8"/>
  <c r="E310" i="8"/>
  <c r="E40" i="8"/>
  <c r="E72" i="8"/>
  <c r="E104" i="8"/>
  <c r="E136" i="8"/>
  <c r="E152" i="8"/>
  <c r="E184" i="8"/>
  <c r="E216" i="8"/>
  <c r="E248" i="8"/>
  <c r="E280" i="8"/>
  <c r="E11" i="8"/>
  <c r="E75" i="8"/>
  <c r="E139" i="8"/>
  <c r="E171" i="8"/>
  <c r="E235" i="8"/>
  <c r="E299" i="8"/>
  <c r="E63" i="8"/>
  <c r="E127" i="8"/>
  <c r="E223" i="8"/>
  <c r="E287" i="8"/>
  <c r="E93" i="8"/>
  <c r="E221" i="8"/>
  <c r="E53" i="8"/>
  <c r="E181" i="8"/>
  <c r="E309" i="8"/>
  <c r="E241" i="8"/>
  <c r="E185" i="8"/>
  <c r="E289" i="8"/>
  <c r="E193" i="8"/>
  <c r="E18" i="8"/>
  <c r="E34" i="8"/>
  <c r="E50" i="8"/>
  <c r="E66" i="8"/>
  <c r="E82" i="8"/>
  <c r="E98" i="8"/>
  <c r="E114" i="8"/>
  <c r="E130" i="8"/>
  <c r="E146" i="8"/>
  <c r="E162" i="8"/>
  <c r="E178" i="8"/>
  <c r="E194" i="8"/>
  <c r="E210" i="8"/>
  <c r="E226" i="8"/>
  <c r="E242" i="8"/>
  <c r="E258" i="8"/>
  <c r="E274" i="8"/>
  <c r="E290" i="8"/>
  <c r="E306" i="8"/>
  <c r="E20" i="8"/>
  <c r="E36" i="8"/>
  <c r="E52" i="8"/>
  <c r="E68" i="8"/>
  <c r="E84" i="8"/>
  <c r="E100" i="8"/>
  <c r="E116" i="8"/>
  <c r="E132" i="8"/>
  <c r="E148" i="8"/>
  <c r="E164" i="8"/>
  <c r="E180" i="8"/>
  <c r="E196" i="8"/>
  <c r="E212" i="8"/>
  <c r="E228" i="8"/>
  <c r="E244" i="8"/>
  <c r="E260" i="8"/>
  <c r="E276" i="8"/>
  <c r="E292" i="8"/>
  <c r="E308" i="8"/>
  <c r="E35" i="8"/>
  <c r="E67" i="8"/>
  <c r="E99" i="8"/>
  <c r="E131" i="8"/>
  <c r="E163" i="8"/>
  <c r="E195" i="8"/>
  <c r="E227" i="8"/>
  <c r="E259" i="8"/>
  <c r="E291" i="8"/>
  <c r="E23" i="8"/>
  <c r="E55" i="8"/>
  <c r="E87" i="8"/>
  <c r="E119" i="8"/>
  <c r="E151" i="8"/>
  <c r="E183" i="8"/>
  <c r="E215" i="8"/>
  <c r="E247" i="8"/>
  <c r="E279" i="8"/>
  <c r="E13" i="8"/>
  <c r="E77" i="8"/>
  <c r="E141" i="8"/>
  <c r="E205" i="8"/>
  <c r="E269" i="8"/>
  <c r="E37" i="8"/>
  <c r="E101" i="8"/>
  <c r="E165" i="8"/>
  <c r="E229" i="8"/>
  <c r="E293" i="8"/>
  <c r="E81" i="8"/>
  <c r="E209" i="8"/>
  <c r="E25" i="8"/>
  <c r="E153" i="8"/>
  <c r="E281" i="8"/>
  <c r="E225" i="8"/>
  <c r="E169" i="8"/>
  <c r="E129" i="8"/>
  <c r="E137" i="8"/>
  <c r="E38" i="8"/>
  <c r="E70" i="8"/>
  <c r="E102" i="8"/>
  <c r="E134" i="8"/>
  <c r="E166" i="8"/>
  <c r="E198" i="8"/>
  <c r="E230" i="8"/>
  <c r="E262" i="8"/>
  <c r="E294" i="8"/>
  <c r="E24" i="8"/>
  <c r="E56" i="8"/>
  <c r="E88" i="8"/>
  <c r="E120" i="8"/>
  <c r="E168" i="8"/>
  <c r="E200" i="8"/>
  <c r="E232" i="8"/>
  <c r="E264" i="8"/>
  <c r="E296" i="8"/>
  <c r="E43" i="8"/>
  <c r="E107" i="8"/>
  <c r="E203" i="8"/>
  <c r="E267" i="8"/>
  <c r="E31" i="8"/>
  <c r="E95" i="8"/>
  <c r="E159" i="8"/>
  <c r="E191" i="8"/>
  <c r="E255" i="8"/>
  <c r="E29" i="8"/>
  <c r="E157" i="8"/>
  <c r="E285" i="8"/>
  <c r="E117" i="8"/>
  <c r="E245" i="8"/>
  <c r="E113" i="8"/>
  <c r="E57" i="8"/>
  <c r="E33" i="8"/>
  <c r="E233" i="8"/>
  <c r="E201" i="8"/>
  <c r="E42" i="8"/>
  <c r="E106" i="8"/>
  <c r="E170" i="8"/>
  <c r="E234" i="8"/>
  <c r="E298" i="8"/>
  <c r="E60" i="8"/>
  <c r="E124" i="8"/>
  <c r="E188" i="8"/>
  <c r="E252" i="8"/>
  <c r="E19" i="8"/>
  <c r="E147" i="8"/>
  <c r="E275" i="8"/>
  <c r="E103" i="8"/>
  <c r="E231" i="8"/>
  <c r="E109" i="8"/>
  <c r="E69" i="8"/>
  <c r="E17" i="8"/>
  <c r="E217" i="8"/>
  <c r="E257" i="8"/>
  <c r="E58" i="8"/>
  <c r="E122" i="8"/>
  <c r="E186" i="8"/>
  <c r="E250" i="8"/>
  <c r="E12" i="8"/>
  <c r="E76" i="8"/>
  <c r="E204" i="8"/>
  <c r="E268" i="8"/>
  <c r="E51" i="8"/>
  <c r="E307" i="8"/>
  <c r="E263" i="8"/>
  <c r="E133" i="8"/>
  <c r="E97" i="8"/>
  <c r="E74" i="8"/>
  <c r="E138" i="8"/>
  <c r="E202" i="8"/>
  <c r="E266" i="8"/>
  <c r="E28" i="8"/>
  <c r="E92" i="8"/>
  <c r="E156" i="8"/>
  <c r="E220" i="8"/>
  <c r="E284" i="8"/>
  <c r="E83" i="8"/>
  <c r="E211" i="8"/>
  <c r="E39" i="8"/>
  <c r="E167" i="8"/>
  <c r="E295" i="8"/>
  <c r="E237" i="8"/>
  <c r="E197" i="8"/>
  <c r="E273" i="8"/>
  <c r="E41" i="8"/>
  <c r="E26" i="8"/>
  <c r="E90" i="8"/>
  <c r="E154" i="8"/>
  <c r="E218" i="8"/>
  <c r="E282" i="8"/>
  <c r="E44" i="8"/>
  <c r="E108" i="8"/>
  <c r="E172" i="8"/>
  <c r="E236" i="8"/>
  <c r="E300" i="8"/>
  <c r="E115" i="8"/>
  <c r="E243" i="8"/>
  <c r="E71" i="8"/>
  <c r="E199" i="8"/>
  <c r="E45" i="8"/>
  <c r="E301" i="8"/>
  <c r="E261" i="8"/>
  <c r="E89" i="8"/>
  <c r="E297" i="8"/>
  <c r="E140" i="8"/>
  <c r="E179" i="8"/>
  <c r="E135" i="8"/>
  <c r="E173" i="8"/>
  <c r="E145" i="8"/>
  <c r="E265" i="8"/>
  <c r="H23" i="8"/>
  <c r="H39" i="8"/>
  <c r="H55" i="8"/>
  <c r="H20" i="8"/>
  <c r="H36" i="8"/>
  <c r="H52" i="8"/>
  <c r="H68" i="8"/>
  <c r="H21" i="8"/>
  <c r="H53" i="8"/>
  <c r="H77" i="8"/>
  <c r="H93" i="8"/>
  <c r="H109" i="8"/>
  <c r="H125" i="8"/>
  <c r="H141" i="8"/>
  <c r="H157" i="8"/>
  <c r="H173" i="8"/>
  <c r="H189" i="8"/>
  <c r="H205" i="8"/>
  <c r="H221" i="8"/>
  <c r="H237" i="8"/>
  <c r="H253" i="8"/>
  <c r="H269" i="8"/>
  <c r="H285" i="8"/>
  <c r="H301" i="8"/>
  <c r="H22" i="8"/>
  <c r="H54" i="8"/>
  <c r="H78" i="8"/>
  <c r="H94" i="8"/>
  <c r="H110" i="8"/>
  <c r="H126" i="8"/>
  <c r="H142" i="8"/>
  <c r="H158" i="8"/>
  <c r="H174" i="8"/>
  <c r="H190" i="8"/>
  <c r="H206" i="8"/>
  <c r="H222" i="8"/>
  <c r="H238" i="8"/>
  <c r="H254" i="8"/>
  <c r="H270" i="8"/>
  <c r="H286" i="8"/>
  <c r="H302" i="8"/>
  <c r="H33" i="8"/>
  <c r="H83" i="8"/>
  <c r="H115" i="8"/>
  <c r="H147" i="8"/>
  <c r="H179" i="8"/>
  <c r="H211" i="8"/>
  <c r="H243" i="8"/>
  <c r="H275" i="8"/>
  <c r="H307" i="8"/>
  <c r="H65" i="8"/>
  <c r="H100" i="8"/>
  <c r="H132" i="8"/>
  <c r="H164" i="8"/>
  <c r="H196" i="8"/>
  <c r="H228" i="8"/>
  <c r="H260" i="8"/>
  <c r="H292" i="8"/>
  <c r="H58" i="8"/>
  <c r="H128" i="8"/>
  <c r="H192" i="8"/>
  <c r="H256" i="8"/>
  <c r="H41" i="8"/>
  <c r="H119" i="8"/>
  <c r="H183" i="8"/>
  <c r="H247" i="8"/>
  <c r="H25" i="8"/>
  <c r="H271" i="8"/>
  <c r="H88" i="8"/>
  <c r="H152" i="8"/>
  <c r="H216" i="8"/>
  <c r="H280" i="8"/>
  <c r="H95" i="8"/>
  <c r="H159" i="8"/>
  <c r="H287" i="8"/>
  <c r="H19" i="8"/>
  <c r="H43" i="8"/>
  <c r="H12" i="8"/>
  <c r="H32" i="8"/>
  <c r="H56" i="8"/>
  <c r="H76" i="8"/>
  <c r="H45" i="8"/>
  <c r="H81" i="8"/>
  <c r="H101" i="8"/>
  <c r="H121" i="8"/>
  <c r="H145" i="8"/>
  <c r="H165" i="8"/>
  <c r="H185" i="8"/>
  <c r="H209" i="8"/>
  <c r="H229" i="8"/>
  <c r="H249" i="8"/>
  <c r="H273" i="8"/>
  <c r="H293" i="8"/>
  <c r="H14" i="8"/>
  <c r="H62" i="8"/>
  <c r="H86" i="8"/>
  <c r="H106" i="8"/>
  <c r="H130" i="8"/>
  <c r="H150" i="8"/>
  <c r="H170" i="8"/>
  <c r="H194" i="8"/>
  <c r="H214" i="8"/>
  <c r="H234" i="8"/>
  <c r="H258" i="8"/>
  <c r="H278" i="8"/>
  <c r="H298" i="8"/>
  <c r="H49" i="8"/>
  <c r="H99" i="8"/>
  <c r="H139" i="8"/>
  <c r="H187" i="8"/>
  <c r="H227" i="8"/>
  <c r="H267" i="8"/>
  <c r="H18" i="8"/>
  <c r="H84" i="8"/>
  <c r="H124" i="8"/>
  <c r="H172" i="8"/>
  <c r="H212" i="8"/>
  <c r="H252" i="8"/>
  <c r="H300" i="8"/>
  <c r="H96" i="8"/>
  <c r="H176" i="8"/>
  <c r="H272" i="8"/>
  <c r="H87" i="8"/>
  <c r="H167" i="8"/>
  <c r="H263" i="8"/>
  <c r="H223" i="8"/>
  <c r="H70" i="8"/>
  <c r="H168" i="8"/>
  <c r="H248" i="8"/>
  <c r="H79" i="8"/>
  <c r="H175" i="8"/>
  <c r="H15" i="8"/>
  <c r="H47" i="8"/>
  <c r="H24" i="8"/>
  <c r="H48" i="8"/>
  <c r="H13" i="8"/>
  <c r="H66" i="8"/>
  <c r="H97" i="8"/>
  <c r="H129" i="8"/>
  <c r="H153" i="8"/>
  <c r="H181" i="8"/>
  <c r="H213" i="8"/>
  <c r="H241" i="8"/>
  <c r="H265" i="8"/>
  <c r="H297" i="8"/>
  <c r="H38" i="8"/>
  <c r="H82" i="8"/>
  <c r="H114" i="8"/>
  <c r="H138" i="8"/>
  <c r="H166" i="8"/>
  <c r="H198" i="8"/>
  <c r="H226" i="8"/>
  <c r="H250" i="8"/>
  <c r="H282" i="8"/>
  <c r="H310" i="8"/>
  <c r="H91" i="8"/>
  <c r="H155" i="8"/>
  <c r="H203" i="8"/>
  <c r="H259" i="8"/>
  <c r="H34" i="8"/>
  <c r="H108" i="8"/>
  <c r="H156" i="8"/>
  <c r="H220" i="8"/>
  <c r="H276" i="8"/>
  <c r="H80" i="8"/>
  <c r="H208" i="8"/>
  <c r="H304" i="8"/>
  <c r="H151" i="8"/>
  <c r="H279" i="8"/>
  <c r="H303" i="8"/>
  <c r="H136" i="8"/>
  <c r="H264" i="8"/>
  <c r="H127" i="8"/>
  <c r="H40" i="8"/>
  <c r="H169" i="8"/>
  <c r="H257" i="8"/>
  <c r="H67" i="8"/>
  <c r="H122" i="8"/>
  <c r="H182" i="8"/>
  <c r="H242" i="8"/>
  <c r="H294" i="8"/>
  <c r="H123" i="8"/>
  <c r="H235" i="8"/>
  <c r="H75" i="8"/>
  <c r="H188" i="8"/>
  <c r="H244" i="8"/>
  <c r="H144" i="8"/>
  <c r="H103" i="8"/>
  <c r="H191" i="8"/>
  <c r="H200" i="8"/>
  <c r="H207" i="8"/>
  <c r="H35" i="8"/>
  <c r="H44" i="8"/>
  <c r="H61" i="8"/>
  <c r="H117" i="8"/>
  <c r="H177" i="8"/>
  <c r="H233" i="8"/>
  <c r="H289" i="8"/>
  <c r="H73" i="8"/>
  <c r="H134" i="8"/>
  <c r="H186" i="8"/>
  <c r="H246" i="8"/>
  <c r="H306" i="8"/>
  <c r="H131" i="8"/>
  <c r="H251" i="8"/>
  <c r="H92" i="8"/>
  <c r="H204" i="8"/>
  <c r="H26" i="8"/>
  <c r="H288" i="8"/>
  <c r="H231" i="8"/>
  <c r="H120" i="8"/>
  <c r="H111" i="8"/>
  <c r="H27" i="8"/>
  <c r="H51" i="8"/>
  <c r="H28" i="8"/>
  <c r="H60" i="8"/>
  <c r="H29" i="8"/>
  <c r="H71" i="8"/>
  <c r="H105" i="8"/>
  <c r="H133" i="8"/>
  <c r="H161" i="8"/>
  <c r="H193" i="8"/>
  <c r="H217" i="8"/>
  <c r="H245" i="8"/>
  <c r="H277" i="8"/>
  <c r="H305" i="8"/>
  <c r="H46" i="8"/>
  <c r="H90" i="8"/>
  <c r="H118" i="8"/>
  <c r="H146" i="8"/>
  <c r="H178" i="8"/>
  <c r="H202" i="8"/>
  <c r="H230" i="8"/>
  <c r="H262" i="8"/>
  <c r="H290" i="8"/>
  <c r="H17" i="8"/>
  <c r="H107" i="8"/>
  <c r="H163" i="8"/>
  <c r="H219" i="8"/>
  <c r="H283" i="8"/>
  <c r="H50" i="8"/>
  <c r="H116" i="8"/>
  <c r="H180" i="8"/>
  <c r="H236" i="8"/>
  <c r="H284" i="8"/>
  <c r="H112" i="8"/>
  <c r="H224" i="8"/>
  <c r="H69" i="8"/>
  <c r="H199" i="8"/>
  <c r="H295" i="8"/>
  <c r="H42" i="8"/>
  <c r="H184" i="8"/>
  <c r="H296" i="8"/>
  <c r="H143" i="8"/>
  <c r="H31" i="8"/>
  <c r="H59" i="8"/>
  <c r="H64" i="8"/>
  <c r="H37" i="8"/>
  <c r="H85" i="8"/>
  <c r="H113" i="8"/>
  <c r="H137" i="8"/>
  <c r="H197" i="8"/>
  <c r="H225" i="8"/>
  <c r="H281" i="8"/>
  <c r="H309" i="8"/>
  <c r="H98" i="8"/>
  <c r="H154" i="8"/>
  <c r="H210" i="8"/>
  <c r="H266" i="8"/>
  <c r="H63" i="8"/>
  <c r="H171" i="8"/>
  <c r="H291" i="8"/>
  <c r="H140" i="8"/>
  <c r="H308" i="8"/>
  <c r="H240" i="8"/>
  <c r="H215" i="8"/>
  <c r="H104" i="8"/>
  <c r="H57" i="8"/>
  <c r="H11" i="8"/>
  <c r="H16" i="8"/>
  <c r="H72" i="8"/>
  <c r="H89" i="8"/>
  <c r="H149" i="8"/>
  <c r="H201" i="8"/>
  <c r="H261" i="8"/>
  <c r="H30" i="8"/>
  <c r="H102" i="8"/>
  <c r="H162" i="8"/>
  <c r="H218" i="8"/>
  <c r="H274" i="8"/>
  <c r="H74" i="8"/>
  <c r="H195" i="8"/>
  <c r="H299" i="8"/>
  <c r="H148" i="8"/>
  <c r="H268" i="8"/>
  <c r="H160" i="8"/>
  <c r="H135" i="8"/>
  <c r="H255" i="8"/>
  <c r="H232" i="8"/>
  <c r="H239" i="8"/>
  <c r="G24" i="8"/>
  <c r="G40" i="8"/>
  <c r="G56" i="8"/>
  <c r="G72" i="8"/>
  <c r="G88" i="8"/>
  <c r="G104" i="8"/>
  <c r="G120" i="8"/>
  <c r="G136" i="8"/>
  <c r="G152" i="8"/>
  <c r="G168" i="8"/>
  <c r="G184" i="8"/>
  <c r="G200" i="8"/>
  <c r="G216" i="8"/>
  <c r="G232" i="8"/>
  <c r="G248" i="8"/>
  <c r="G264" i="8"/>
  <c r="G280" i="8"/>
  <c r="G25" i="8"/>
  <c r="G41" i="8"/>
  <c r="G57" i="8"/>
  <c r="G73" i="8"/>
  <c r="G89" i="8"/>
  <c r="G105" i="8"/>
  <c r="G121" i="8"/>
  <c r="G137" i="8"/>
  <c r="G153" i="8"/>
  <c r="G169" i="8"/>
  <c r="G185" i="8"/>
  <c r="G201" i="8"/>
  <c r="G217" i="8"/>
  <c r="G233" i="8"/>
  <c r="G249" i="8"/>
  <c r="G265" i="8"/>
  <c r="G281" i="8"/>
  <c r="G38" i="8"/>
  <c r="G70" i="8"/>
  <c r="G102" i="8"/>
  <c r="G134" i="8"/>
  <c r="G166" i="8"/>
  <c r="G198" i="8"/>
  <c r="G230" i="8"/>
  <c r="G262" i="8"/>
  <c r="G288" i="8"/>
  <c r="G304" i="8"/>
  <c r="G31" i="8"/>
  <c r="G63" i="8"/>
  <c r="G95" i="8"/>
  <c r="G127" i="8"/>
  <c r="G159" i="8"/>
  <c r="G191" i="8"/>
  <c r="G223" i="8"/>
  <c r="G255" i="8"/>
  <c r="G285" i="8"/>
  <c r="G301" i="8"/>
  <c r="G35" i="8"/>
  <c r="G99" i="8"/>
  <c r="G163" i="8"/>
  <c r="G227" i="8"/>
  <c r="G287" i="8"/>
  <c r="G42" i="8"/>
  <c r="G106" i="8"/>
  <c r="G170" i="8"/>
  <c r="G234" i="8"/>
  <c r="G290" i="8"/>
  <c r="G50" i="8"/>
  <c r="G146" i="8"/>
  <c r="G242" i="8"/>
  <c r="G310" i="8"/>
  <c r="G59" i="8"/>
  <c r="G123" i="8"/>
  <c r="G187" i="8"/>
  <c r="G251" i="8"/>
  <c r="G299" i="8"/>
  <c r="G114" i="8"/>
  <c r="G302" i="8"/>
  <c r="G16" i="8"/>
  <c r="G36" i="8"/>
  <c r="G60" i="8"/>
  <c r="G80" i="8"/>
  <c r="G100" i="8"/>
  <c r="G124" i="8"/>
  <c r="G144" i="8"/>
  <c r="G164" i="8"/>
  <c r="G188" i="8"/>
  <c r="G208" i="8"/>
  <c r="G228" i="8"/>
  <c r="G252" i="8"/>
  <c r="G272" i="8"/>
  <c r="G21" i="8"/>
  <c r="G45" i="8"/>
  <c r="G65" i="8"/>
  <c r="G85" i="8"/>
  <c r="G109" i="8"/>
  <c r="G129" i="8"/>
  <c r="G149" i="8"/>
  <c r="G173" i="8"/>
  <c r="G193" i="8"/>
  <c r="G213" i="8"/>
  <c r="G237" i="8"/>
  <c r="G257" i="8"/>
  <c r="G277" i="8"/>
  <c r="G46" i="8"/>
  <c r="G86" i="8"/>
  <c r="G126" i="8"/>
  <c r="G174" i="8"/>
  <c r="G214" i="8"/>
  <c r="G254" i="8"/>
  <c r="G292" i="8"/>
  <c r="G15" i="8"/>
  <c r="G55" i="8"/>
  <c r="G103" i="8"/>
  <c r="G143" i="8"/>
  <c r="G183" i="8"/>
  <c r="G231" i="8"/>
  <c r="G271" i="8"/>
  <c r="G297" i="8"/>
  <c r="G51" i="8"/>
  <c r="G131" i="8"/>
  <c r="G211" i="8"/>
  <c r="G295" i="8"/>
  <c r="G74" i="8"/>
  <c r="G154" i="8"/>
  <c r="G250" i="8"/>
  <c r="G306" i="8"/>
  <c r="G130" i="8"/>
  <c r="G274" i="8"/>
  <c r="G27" i="8"/>
  <c r="G107" i="8"/>
  <c r="G203" i="8"/>
  <c r="G283" i="8"/>
  <c r="G82" i="8"/>
  <c r="G12" i="8"/>
  <c r="G44" i="8"/>
  <c r="G68" i="8"/>
  <c r="G96" i="8"/>
  <c r="G128" i="8"/>
  <c r="G156" i="8"/>
  <c r="G180" i="8"/>
  <c r="G212" i="8"/>
  <c r="G240" i="8"/>
  <c r="G268" i="8"/>
  <c r="G29" i="8"/>
  <c r="G53" i="8"/>
  <c r="G81" i="8"/>
  <c r="G113" i="8"/>
  <c r="G141" i="8"/>
  <c r="G165" i="8"/>
  <c r="G197" i="8"/>
  <c r="G225" i="8"/>
  <c r="G253" i="8"/>
  <c r="G14" i="8"/>
  <c r="G62" i="8"/>
  <c r="G118" i="8"/>
  <c r="G182" i="8"/>
  <c r="G238" i="8"/>
  <c r="G284" i="8"/>
  <c r="G23" i="8"/>
  <c r="G79" i="8"/>
  <c r="G135" i="8"/>
  <c r="G199" i="8"/>
  <c r="G247" i="8"/>
  <c r="G293" i="8"/>
  <c r="G67" i="8"/>
  <c r="G179" i="8"/>
  <c r="G275" i="8"/>
  <c r="G90" i="8"/>
  <c r="G202" i="8"/>
  <c r="G298" i="8"/>
  <c r="G178" i="8"/>
  <c r="G294" i="8"/>
  <c r="G91" i="8"/>
  <c r="G219" i="8"/>
  <c r="G307" i="8"/>
  <c r="G258" i="8"/>
  <c r="G52" i="8"/>
  <c r="G112" i="8"/>
  <c r="G172" i="8"/>
  <c r="G224" i="8"/>
  <c r="G13" i="8"/>
  <c r="G69" i="8"/>
  <c r="G125" i="8"/>
  <c r="G181" i="8"/>
  <c r="G241" i="8"/>
  <c r="G30" i="8"/>
  <c r="G150" i="8"/>
  <c r="G270" i="8"/>
  <c r="G47" i="8"/>
  <c r="G167" i="8"/>
  <c r="G279" i="8"/>
  <c r="G115" i="8"/>
  <c r="G138" i="8"/>
  <c r="G66" i="8"/>
  <c r="G43" i="8"/>
  <c r="G162" i="8"/>
  <c r="G32" i="8"/>
  <c r="G92" i="8"/>
  <c r="G148" i="8"/>
  <c r="G204" i="8"/>
  <c r="G260" i="8"/>
  <c r="G49" i="8"/>
  <c r="G101" i="8"/>
  <c r="G161" i="8"/>
  <c r="G221" i="8"/>
  <c r="G273" i="8"/>
  <c r="G110" i="8"/>
  <c r="G222" i="8"/>
  <c r="G308" i="8"/>
  <c r="G119" i="8"/>
  <c r="G175" i="8"/>
  <c r="G289" i="8"/>
  <c r="G147" i="8"/>
  <c r="G58" i="8"/>
  <c r="G282" i="8"/>
  <c r="G286" i="8"/>
  <c r="G75" i="8"/>
  <c r="G291" i="8"/>
  <c r="G20" i="8"/>
  <c r="G48" i="8"/>
  <c r="G76" i="8"/>
  <c r="G108" i="8"/>
  <c r="G132" i="8"/>
  <c r="G160" i="8"/>
  <c r="G192" i="8"/>
  <c r="G220" i="8"/>
  <c r="G244" i="8"/>
  <c r="G276" i="8"/>
  <c r="G33" i="8"/>
  <c r="G61" i="8"/>
  <c r="G93" i="8"/>
  <c r="G117" i="8"/>
  <c r="G145" i="8"/>
  <c r="G177" i="8"/>
  <c r="G205" i="8"/>
  <c r="G229" i="8"/>
  <c r="G261" i="8"/>
  <c r="G22" i="8"/>
  <c r="G78" i="8"/>
  <c r="G142" i="8"/>
  <c r="G190" i="8"/>
  <c r="G246" i="8"/>
  <c r="G296" i="8"/>
  <c r="G39" i="8"/>
  <c r="G87" i="8"/>
  <c r="G151" i="8"/>
  <c r="G207" i="8"/>
  <c r="G263" i="8"/>
  <c r="G305" i="8"/>
  <c r="G83" i="8"/>
  <c r="G195" i="8"/>
  <c r="G303" i="8"/>
  <c r="G122" i="8"/>
  <c r="G218" i="8"/>
  <c r="G18" i="8"/>
  <c r="G194" i="8"/>
  <c r="G11" i="8"/>
  <c r="G139" i="8"/>
  <c r="G235" i="8"/>
  <c r="G34" i="8"/>
  <c r="G28" i="8"/>
  <c r="G84" i="8"/>
  <c r="G140" i="8"/>
  <c r="G196" i="8"/>
  <c r="G256" i="8"/>
  <c r="G37" i="8"/>
  <c r="G97" i="8"/>
  <c r="G157" i="8"/>
  <c r="G209" i="8"/>
  <c r="G269" i="8"/>
  <c r="G94" i="8"/>
  <c r="G206" i="8"/>
  <c r="G300" i="8"/>
  <c r="G111" i="8"/>
  <c r="G215" i="8"/>
  <c r="G309" i="8"/>
  <c r="G243" i="8"/>
  <c r="G26" i="8"/>
  <c r="G266" i="8"/>
  <c r="G226" i="8"/>
  <c r="G155" i="8"/>
  <c r="G267" i="8"/>
  <c r="G64" i="8"/>
  <c r="G116" i="8"/>
  <c r="G176" i="8"/>
  <c r="G236" i="8"/>
  <c r="G17" i="8"/>
  <c r="G77" i="8"/>
  <c r="G133" i="8"/>
  <c r="G189" i="8"/>
  <c r="G245" i="8"/>
  <c r="G54" i="8"/>
  <c r="G158" i="8"/>
  <c r="G278" i="8"/>
  <c r="G71" i="8"/>
  <c r="G239" i="8"/>
  <c r="G19" i="8"/>
  <c r="G259" i="8"/>
  <c r="G186" i="8"/>
  <c r="G98" i="8"/>
  <c r="G171" i="8"/>
  <c r="G210" i="8"/>
  <c r="F23" i="8"/>
  <c r="F39" i="8"/>
  <c r="F55" i="8"/>
  <c r="F71" i="8"/>
  <c r="F87" i="8"/>
  <c r="F103" i="8"/>
  <c r="F119" i="8"/>
  <c r="F135" i="8"/>
  <c r="F151" i="8"/>
  <c r="F167" i="8"/>
  <c r="F183" i="8"/>
  <c r="F199" i="8"/>
  <c r="F215" i="8"/>
  <c r="F231" i="8"/>
  <c r="F247" i="8"/>
  <c r="F263" i="8"/>
  <c r="F279" i="8"/>
  <c r="F295" i="8"/>
  <c r="F12" i="8"/>
  <c r="F28" i="8"/>
  <c r="F44" i="8"/>
  <c r="F60" i="8"/>
  <c r="F76" i="8"/>
  <c r="F92" i="8"/>
  <c r="F108" i="8"/>
  <c r="F124" i="8"/>
  <c r="F140" i="8"/>
  <c r="F156" i="8"/>
  <c r="F172" i="8"/>
  <c r="F188" i="8"/>
  <c r="F204" i="8"/>
  <c r="F220" i="8"/>
  <c r="F236" i="8"/>
  <c r="F252" i="8"/>
  <c r="F268" i="8"/>
  <c r="F284" i="8"/>
  <c r="F300" i="8"/>
  <c r="F26" i="8"/>
  <c r="F58" i="8"/>
  <c r="F90" i="8"/>
  <c r="F122" i="8"/>
  <c r="F154" i="8"/>
  <c r="F186" i="8"/>
  <c r="F218" i="8"/>
  <c r="F250" i="8"/>
  <c r="F282" i="8"/>
  <c r="F13" i="8"/>
  <c r="F45" i="8"/>
  <c r="F77" i="8"/>
  <c r="F109" i="8"/>
  <c r="F141" i="8"/>
  <c r="F173" i="8"/>
  <c r="F205" i="8"/>
  <c r="F237" i="8"/>
  <c r="F269" i="8"/>
  <c r="F301" i="8"/>
  <c r="F49" i="8"/>
  <c r="F105" i="8"/>
  <c r="F153" i="8"/>
  <c r="F209" i="8"/>
  <c r="F257" i="8"/>
  <c r="F305" i="8"/>
  <c r="F38" i="8"/>
  <c r="F70" i="8"/>
  <c r="F102" i="8"/>
  <c r="F134" i="8"/>
  <c r="F166" i="8"/>
  <c r="F198" i="8"/>
  <c r="F230" i="8"/>
  <c r="F262" i="8"/>
  <c r="F294" i="8"/>
  <c r="F41" i="8"/>
  <c r="F113" i="8"/>
  <c r="F201" i="8"/>
  <c r="F289" i="8"/>
  <c r="F11" i="8"/>
  <c r="F31" i="8"/>
  <c r="F51" i="8"/>
  <c r="F75" i="8"/>
  <c r="F95" i="8"/>
  <c r="F115" i="8"/>
  <c r="F139" i="8"/>
  <c r="F159" i="8"/>
  <c r="F179" i="8"/>
  <c r="F203" i="8"/>
  <c r="F223" i="8"/>
  <c r="F243" i="8"/>
  <c r="F267" i="8"/>
  <c r="F287" i="8"/>
  <c r="F307" i="8"/>
  <c r="F32" i="8"/>
  <c r="F52" i="8"/>
  <c r="F72" i="8"/>
  <c r="F96" i="8"/>
  <c r="F116" i="8"/>
  <c r="F136" i="8"/>
  <c r="F160" i="8"/>
  <c r="F180" i="8"/>
  <c r="F200" i="8"/>
  <c r="F224" i="8"/>
  <c r="F244" i="8"/>
  <c r="F264" i="8"/>
  <c r="F288" i="8"/>
  <c r="F308" i="8"/>
  <c r="F50" i="8"/>
  <c r="F98" i="8"/>
  <c r="F138" i="8"/>
  <c r="F178" i="8"/>
  <c r="F226" i="8"/>
  <c r="F266" i="8"/>
  <c r="F306" i="8"/>
  <c r="F53" i="8"/>
  <c r="F93" i="8"/>
  <c r="F133" i="8"/>
  <c r="F181" i="8"/>
  <c r="F221" i="8"/>
  <c r="F261" i="8"/>
  <c r="F309" i="8"/>
  <c r="F73" i="8"/>
  <c r="F145" i="8"/>
  <c r="F225" i="8"/>
  <c r="F281" i="8"/>
  <c r="F30" i="8"/>
  <c r="F78" i="8"/>
  <c r="F118" i="8"/>
  <c r="F158" i="8"/>
  <c r="F206" i="8"/>
  <c r="F246" i="8"/>
  <c r="F286" i="8"/>
  <c r="F57" i="8"/>
  <c r="F161" i="8"/>
  <c r="F265" i="8"/>
  <c r="F35" i="8"/>
  <c r="F63" i="8"/>
  <c r="F91" i="8"/>
  <c r="F123" i="8"/>
  <c r="F147" i="8"/>
  <c r="F175" i="8"/>
  <c r="F207" i="8"/>
  <c r="F235" i="8"/>
  <c r="F259" i="8"/>
  <c r="F291" i="8"/>
  <c r="F20" i="8"/>
  <c r="F48" i="8"/>
  <c r="F80" i="8"/>
  <c r="F104" i="8"/>
  <c r="F132" i="8"/>
  <c r="F164" i="8"/>
  <c r="F192" i="8"/>
  <c r="F216" i="8"/>
  <c r="F248" i="8"/>
  <c r="F276" i="8"/>
  <c r="F304" i="8"/>
  <c r="F66" i="8"/>
  <c r="F114" i="8"/>
  <c r="F170" i="8"/>
  <c r="F234" i="8"/>
  <c r="F290" i="8"/>
  <c r="F37" i="8"/>
  <c r="F101" i="8"/>
  <c r="F157" i="8"/>
  <c r="F213" i="8"/>
  <c r="F277" i="8"/>
  <c r="F33" i="8"/>
  <c r="F129" i="8"/>
  <c r="F233" i="8"/>
  <c r="F14" i="8"/>
  <c r="F62" i="8"/>
  <c r="F126" i="8"/>
  <c r="F182" i="8"/>
  <c r="F238" i="8"/>
  <c r="F302" i="8"/>
  <c r="F97" i="8"/>
  <c r="F241" i="8"/>
  <c r="F47" i="8"/>
  <c r="F107" i="8"/>
  <c r="F163" i="8"/>
  <c r="F219" i="8"/>
  <c r="F275" i="8"/>
  <c r="F36" i="8"/>
  <c r="F88" i="8"/>
  <c r="F148" i="8"/>
  <c r="F208" i="8"/>
  <c r="F260" i="8"/>
  <c r="F34" i="8"/>
  <c r="F146" i="8"/>
  <c r="F258" i="8"/>
  <c r="F69" i="8"/>
  <c r="F189" i="8"/>
  <c r="F293" i="8"/>
  <c r="F185" i="8"/>
  <c r="F46" i="8"/>
  <c r="F150" i="8"/>
  <c r="F270" i="8"/>
  <c r="F177" i="8"/>
  <c r="F27" i="8"/>
  <c r="F83" i="8"/>
  <c r="F143" i="8"/>
  <c r="F195" i="8"/>
  <c r="F255" i="8"/>
  <c r="F16" i="8"/>
  <c r="F68" i="8"/>
  <c r="F128" i="8"/>
  <c r="F184" i="8"/>
  <c r="F240" i="8"/>
  <c r="F296" i="8"/>
  <c r="F106" i="8"/>
  <c r="F210" i="8"/>
  <c r="F29" i="8"/>
  <c r="F149" i="8"/>
  <c r="F253" i="8"/>
  <c r="F121" i="8"/>
  <c r="F297" i="8"/>
  <c r="F110" i="8"/>
  <c r="F222" i="8"/>
  <c r="F81" i="8"/>
  <c r="F15" i="8"/>
  <c r="F43" i="8"/>
  <c r="F67" i="8"/>
  <c r="F99" i="8"/>
  <c r="F127" i="8"/>
  <c r="F155" i="8"/>
  <c r="F187" i="8"/>
  <c r="F211" i="8"/>
  <c r="F239" i="8"/>
  <c r="F271" i="8"/>
  <c r="F299" i="8"/>
  <c r="F24" i="8"/>
  <c r="F56" i="8"/>
  <c r="F84" i="8"/>
  <c r="F112" i="8"/>
  <c r="F144" i="8"/>
  <c r="F168" i="8"/>
  <c r="F196" i="8"/>
  <c r="F228" i="8"/>
  <c r="F256" i="8"/>
  <c r="F280" i="8"/>
  <c r="F18" i="8"/>
  <c r="F74" i="8"/>
  <c r="F130" i="8"/>
  <c r="F194" i="8"/>
  <c r="F242" i="8"/>
  <c r="F298" i="8"/>
  <c r="F61" i="8"/>
  <c r="F117" i="8"/>
  <c r="F165" i="8"/>
  <c r="F229" i="8"/>
  <c r="F285" i="8"/>
  <c r="F65" i="8"/>
  <c r="F169" i="8"/>
  <c r="F249" i="8"/>
  <c r="F22" i="8"/>
  <c r="F86" i="8"/>
  <c r="F142" i="8"/>
  <c r="F190" i="8"/>
  <c r="F254" i="8"/>
  <c r="F310" i="8"/>
  <c r="F137" i="8"/>
  <c r="F19" i="8"/>
  <c r="F79" i="8"/>
  <c r="F131" i="8"/>
  <c r="F191" i="8"/>
  <c r="F251" i="8"/>
  <c r="F303" i="8"/>
  <c r="F64" i="8"/>
  <c r="F120" i="8"/>
  <c r="F176" i="8"/>
  <c r="F232" i="8"/>
  <c r="F292" i="8"/>
  <c r="F82" i="8"/>
  <c r="F202" i="8"/>
  <c r="F21" i="8"/>
  <c r="F125" i="8"/>
  <c r="F245" i="8"/>
  <c r="F89" i="8"/>
  <c r="F273" i="8"/>
  <c r="F94" i="8"/>
  <c r="F214" i="8"/>
  <c r="F25" i="8"/>
  <c r="F59" i="8"/>
  <c r="F111" i="8"/>
  <c r="F171" i="8"/>
  <c r="F227" i="8"/>
  <c r="F283" i="8"/>
  <c r="F40" i="8"/>
  <c r="F100" i="8"/>
  <c r="F152" i="8"/>
  <c r="F212" i="8"/>
  <c r="F272" i="8"/>
  <c r="F42" i="8"/>
  <c r="F162" i="8"/>
  <c r="F274" i="8"/>
  <c r="F85" i="8"/>
  <c r="F197" i="8"/>
  <c r="F17" i="8"/>
  <c r="F193" i="8"/>
  <c r="F54" i="8"/>
  <c r="F174" i="8"/>
  <c r="F278" i="8"/>
  <c r="F217" i="8"/>
  <c r="J23" i="8"/>
  <c r="J39" i="8"/>
  <c r="J55" i="8"/>
  <c r="J71" i="8"/>
  <c r="J87" i="8"/>
  <c r="J103" i="8"/>
  <c r="J119" i="8"/>
  <c r="J135" i="8"/>
  <c r="J151" i="8"/>
  <c r="J167" i="8"/>
  <c r="J183" i="8"/>
  <c r="J199" i="8"/>
  <c r="J215" i="8"/>
  <c r="J231" i="8"/>
  <c r="J247" i="8"/>
  <c r="J263" i="8"/>
  <c r="J279" i="8"/>
  <c r="J295" i="8"/>
  <c r="J12" i="8"/>
  <c r="J28" i="8"/>
  <c r="J44" i="8"/>
  <c r="J60" i="8"/>
  <c r="J76" i="8"/>
  <c r="J92" i="8"/>
  <c r="J108" i="8"/>
  <c r="J124" i="8"/>
  <c r="J140" i="8"/>
  <c r="J156" i="8"/>
  <c r="J172" i="8"/>
  <c r="J188" i="8"/>
  <c r="J204" i="8"/>
  <c r="J220" i="8"/>
  <c r="J236" i="8"/>
  <c r="J252" i="8"/>
  <c r="J268" i="8"/>
  <c r="J284" i="8"/>
  <c r="J300" i="8"/>
  <c r="J26" i="8"/>
  <c r="J58" i="8"/>
  <c r="J90" i="8"/>
  <c r="J122" i="8"/>
  <c r="J154" i="8"/>
  <c r="J186" i="8"/>
  <c r="J218" i="8"/>
  <c r="J250" i="8"/>
  <c r="J282" i="8"/>
  <c r="J14" i="8"/>
  <c r="J46" i="8"/>
  <c r="J78" i="8"/>
  <c r="J110" i="8"/>
  <c r="J142" i="8"/>
  <c r="J174" i="8"/>
  <c r="J206" i="8"/>
  <c r="J238" i="8"/>
  <c r="J270" i="8"/>
  <c r="J302" i="8"/>
  <c r="J45" i="8"/>
  <c r="J109" i="8"/>
  <c r="J173" i="8"/>
  <c r="J237" i="8"/>
  <c r="J301" i="8"/>
  <c r="J65" i="8"/>
  <c r="J129" i="8"/>
  <c r="J193" i="8"/>
  <c r="J257" i="8"/>
  <c r="J21" i="8"/>
  <c r="J149" i="8"/>
  <c r="J277" i="8"/>
  <c r="J89" i="8"/>
  <c r="J217" i="8"/>
  <c r="J101" i="8"/>
  <c r="J41" i="8"/>
  <c r="J297" i="8"/>
  <c r="J73" i="8"/>
  <c r="J201" i="8"/>
  <c r="J27" i="8"/>
  <c r="J47" i="8"/>
  <c r="J67" i="8"/>
  <c r="J91" i="8"/>
  <c r="J111" i="8"/>
  <c r="J131" i="8"/>
  <c r="J155" i="8"/>
  <c r="J175" i="8"/>
  <c r="J195" i="8"/>
  <c r="J219" i="8"/>
  <c r="J239" i="8"/>
  <c r="J259" i="8"/>
  <c r="J283" i="8"/>
  <c r="J303" i="8"/>
  <c r="J24" i="8"/>
  <c r="J48" i="8"/>
  <c r="J68" i="8"/>
  <c r="J88" i="8"/>
  <c r="J112" i="8"/>
  <c r="J132" i="8"/>
  <c r="J152" i="8"/>
  <c r="J176" i="8"/>
  <c r="J196" i="8"/>
  <c r="J216" i="8"/>
  <c r="J240" i="8"/>
  <c r="J260" i="8"/>
  <c r="J280" i="8"/>
  <c r="J304" i="8"/>
  <c r="J42" i="8"/>
  <c r="J82" i="8"/>
  <c r="J130" i="8"/>
  <c r="J170" i="8"/>
  <c r="J210" i="8"/>
  <c r="J258" i="8"/>
  <c r="J31" i="8"/>
  <c r="J59" i="8"/>
  <c r="J83" i="8"/>
  <c r="J115" i="8"/>
  <c r="J143" i="8"/>
  <c r="J171" i="8"/>
  <c r="J203" i="8"/>
  <c r="J227" i="8"/>
  <c r="J255" i="8"/>
  <c r="J287" i="8"/>
  <c r="J16" i="8"/>
  <c r="J40" i="8"/>
  <c r="J72" i="8"/>
  <c r="J100" i="8"/>
  <c r="J128" i="8"/>
  <c r="J160" i="8"/>
  <c r="J184" i="8"/>
  <c r="J212" i="8"/>
  <c r="J244" i="8"/>
  <c r="J272" i="8"/>
  <c r="J296" i="8"/>
  <c r="J50" i="8"/>
  <c r="J106" i="8"/>
  <c r="J162" i="8"/>
  <c r="J226" i="8"/>
  <c r="J274" i="8"/>
  <c r="J22" i="8"/>
  <c r="J62" i="8"/>
  <c r="J102" i="8"/>
  <c r="J150" i="8"/>
  <c r="J190" i="8"/>
  <c r="J230" i="8"/>
  <c r="J278" i="8"/>
  <c r="J13" i="8"/>
  <c r="J93" i="8"/>
  <c r="J189" i="8"/>
  <c r="J269" i="8"/>
  <c r="J49" i="8"/>
  <c r="J145" i="8"/>
  <c r="J225" i="8"/>
  <c r="J305" i="8"/>
  <c r="J181" i="8"/>
  <c r="J25" i="8"/>
  <c r="J185" i="8"/>
  <c r="J165" i="8"/>
  <c r="J169" i="8"/>
  <c r="J261" i="8"/>
  <c r="J43" i="8"/>
  <c r="J99" i="8"/>
  <c r="J159" i="8"/>
  <c r="J211" i="8"/>
  <c r="J271" i="8"/>
  <c r="J32" i="8"/>
  <c r="J84" i="8"/>
  <c r="J144" i="8"/>
  <c r="J200" i="8"/>
  <c r="J256" i="8"/>
  <c r="J18" i="8"/>
  <c r="J138" i="8"/>
  <c r="J242" i="8"/>
  <c r="J38" i="8"/>
  <c r="J126" i="8"/>
  <c r="J214" i="8"/>
  <c r="J294" i="8"/>
  <c r="J141" i="8"/>
  <c r="J17" i="8"/>
  <c r="J97" i="8"/>
  <c r="J273" i="8"/>
  <c r="J245" i="8"/>
  <c r="J281" i="8"/>
  <c r="J69" i="8"/>
  <c r="J19" i="8"/>
  <c r="J79" i="8"/>
  <c r="J139" i="8"/>
  <c r="J191" i="8"/>
  <c r="J251" i="8"/>
  <c r="J307" i="8"/>
  <c r="J36" i="8"/>
  <c r="J96" i="8"/>
  <c r="J148" i="8"/>
  <c r="J180" i="8"/>
  <c r="J232" i="8"/>
  <c r="J292" i="8"/>
  <c r="J98" i="8"/>
  <c r="J146" i="8"/>
  <c r="J266" i="8"/>
  <c r="J54" i="8"/>
  <c r="J134" i="8"/>
  <c r="J222" i="8"/>
  <c r="J310" i="8"/>
  <c r="J157" i="8"/>
  <c r="J33" i="8"/>
  <c r="J209" i="8"/>
  <c r="J117" i="8"/>
  <c r="J153" i="8"/>
  <c r="J105" i="8"/>
  <c r="J137" i="8"/>
  <c r="J11" i="8"/>
  <c r="J35" i="8"/>
  <c r="J63" i="8"/>
  <c r="J95" i="8"/>
  <c r="J123" i="8"/>
  <c r="J147" i="8"/>
  <c r="J179" i="8"/>
  <c r="J207" i="8"/>
  <c r="J235" i="8"/>
  <c r="J267" i="8"/>
  <c r="J291" i="8"/>
  <c r="J20" i="8"/>
  <c r="J52" i="8"/>
  <c r="J80" i="8"/>
  <c r="J104" i="8"/>
  <c r="J136" i="8"/>
  <c r="J164" i="8"/>
  <c r="J192" i="8"/>
  <c r="J224" i="8"/>
  <c r="J248" i="8"/>
  <c r="J276" i="8"/>
  <c r="J308" i="8"/>
  <c r="J66" i="8"/>
  <c r="J114" i="8"/>
  <c r="J178" i="8"/>
  <c r="J234" i="8"/>
  <c r="J290" i="8"/>
  <c r="J30" i="8"/>
  <c r="J70" i="8"/>
  <c r="J118" i="8"/>
  <c r="J158" i="8"/>
  <c r="J198" i="8"/>
  <c r="J246" i="8"/>
  <c r="J286" i="8"/>
  <c r="J29" i="8"/>
  <c r="J125" i="8"/>
  <c r="J205" i="8"/>
  <c r="J285" i="8"/>
  <c r="J81" i="8"/>
  <c r="J161" i="8"/>
  <c r="J241" i="8"/>
  <c r="J53" i="8"/>
  <c r="J213" i="8"/>
  <c r="J57" i="8"/>
  <c r="J249" i="8"/>
  <c r="J229" i="8"/>
  <c r="J233" i="8"/>
  <c r="J265" i="8"/>
  <c r="J15" i="8"/>
  <c r="J75" i="8"/>
  <c r="J127" i="8"/>
  <c r="J187" i="8"/>
  <c r="J243" i="8"/>
  <c r="J299" i="8"/>
  <c r="J56" i="8"/>
  <c r="J116" i="8"/>
  <c r="J168" i="8"/>
  <c r="J228" i="8"/>
  <c r="J288" i="8"/>
  <c r="J74" i="8"/>
  <c r="J194" i="8"/>
  <c r="J298" i="8"/>
  <c r="J86" i="8"/>
  <c r="J166" i="8"/>
  <c r="J254" i="8"/>
  <c r="J61" i="8"/>
  <c r="J221" i="8"/>
  <c r="J177" i="8"/>
  <c r="J85" i="8"/>
  <c r="J121" i="8"/>
  <c r="J293" i="8"/>
  <c r="J133" i="8"/>
  <c r="J51" i="8"/>
  <c r="J107" i="8"/>
  <c r="J163" i="8"/>
  <c r="J223" i="8"/>
  <c r="J275" i="8"/>
  <c r="J64" i="8"/>
  <c r="J120" i="8"/>
  <c r="J208" i="8"/>
  <c r="J264" i="8"/>
  <c r="J34" i="8"/>
  <c r="J202" i="8"/>
  <c r="J306" i="8"/>
  <c r="J94" i="8"/>
  <c r="J182" i="8"/>
  <c r="J262" i="8"/>
  <c r="J77" i="8"/>
  <c r="J253" i="8"/>
  <c r="J113" i="8"/>
  <c r="J289" i="8"/>
  <c r="J309" i="8"/>
  <c r="J37" i="8"/>
  <c r="J197" i="8"/>
  <c r="I23" i="8"/>
  <c r="I39" i="8"/>
  <c r="I18" i="8"/>
  <c r="I40" i="8"/>
  <c r="I58" i="8"/>
  <c r="I74" i="8"/>
  <c r="I90" i="8"/>
  <c r="I106" i="8"/>
  <c r="I122" i="8"/>
  <c r="I138" i="8"/>
  <c r="I154" i="8"/>
  <c r="I170" i="8"/>
  <c r="I186" i="8"/>
  <c r="I202" i="8"/>
  <c r="I26" i="8"/>
  <c r="I48" i="8"/>
  <c r="I64" i="8"/>
  <c r="I80" i="8"/>
  <c r="I96" i="8"/>
  <c r="I112" i="8"/>
  <c r="I128" i="8"/>
  <c r="I144" i="8"/>
  <c r="I160" i="8"/>
  <c r="I176" i="8"/>
  <c r="I192" i="8"/>
  <c r="I208" i="8"/>
  <c r="I46" i="8"/>
  <c r="I79" i="8"/>
  <c r="I111" i="8"/>
  <c r="I143" i="8"/>
  <c r="I175" i="8"/>
  <c r="I207" i="8"/>
  <c r="I224" i="8"/>
  <c r="I240" i="8"/>
  <c r="I256" i="8"/>
  <c r="I272" i="8"/>
  <c r="I288" i="8"/>
  <c r="I304" i="8"/>
  <c r="I38" i="8"/>
  <c r="I73" i="8"/>
  <c r="I105" i="8"/>
  <c r="I137" i="8"/>
  <c r="I169" i="8"/>
  <c r="I201" i="8"/>
  <c r="I221" i="8"/>
  <c r="I237" i="8"/>
  <c r="I253" i="8"/>
  <c r="I269" i="8"/>
  <c r="I285" i="8"/>
  <c r="I301" i="8"/>
  <c r="I51" i="8"/>
  <c r="I115" i="8"/>
  <c r="I179" i="8"/>
  <c r="I226" i="8"/>
  <c r="I258" i="8"/>
  <c r="I290" i="8"/>
  <c r="I33" i="8"/>
  <c r="I101" i="8"/>
  <c r="I165" i="8"/>
  <c r="I219" i="8"/>
  <c r="I251" i="8"/>
  <c r="I283" i="8"/>
  <c r="I41" i="8"/>
  <c r="I171" i="8"/>
  <c r="I254" i="8"/>
  <c r="I44" i="8"/>
  <c r="I173" i="8"/>
  <c r="I255" i="8"/>
  <c r="I61" i="8"/>
  <c r="I263" i="8"/>
  <c r="I155" i="8"/>
  <c r="I310" i="8"/>
  <c r="I215" i="8"/>
  <c r="I123" i="8"/>
  <c r="I294" i="8"/>
  <c r="I11" i="8"/>
  <c r="I31" i="8"/>
  <c r="I13" i="8"/>
  <c r="I45" i="8"/>
  <c r="I66" i="8"/>
  <c r="I86" i="8"/>
  <c r="I110" i="8"/>
  <c r="I130" i="8"/>
  <c r="I150" i="8"/>
  <c r="I174" i="8"/>
  <c r="I194" i="8"/>
  <c r="I21" i="8"/>
  <c r="I52" i="8"/>
  <c r="I72" i="8"/>
  <c r="I92" i="8"/>
  <c r="I116" i="8"/>
  <c r="I136" i="8"/>
  <c r="I156" i="8"/>
  <c r="I180" i="8"/>
  <c r="I200" i="8"/>
  <c r="I36" i="8"/>
  <c r="I87" i="8"/>
  <c r="I127" i="8"/>
  <c r="I167" i="8"/>
  <c r="I212" i="8"/>
  <c r="I232" i="8"/>
  <c r="I252" i="8"/>
  <c r="I276" i="8"/>
  <c r="I296" i="8"/>
  <c r="I28" i="8"/>
  <c r="I81" i="8"/>
  <c r="I121" i="8"/>
  <c r="I161" i="8"/>
  <c r="I209" i="8"/>
  <c r="I229" i="8"/>
  <c r="I249" i="8"/>
  <c r="I273" i="8"/>
  <c r="I293" i="8"/>
  <c r="I30" i="8"/>
  <c r="I131" i="8"/>
  <c r="I210" i="8"/>
  <c r="I250" i="8"/>
  <c r="I298" i="8"/>
  <c r="I69" i="8"/>
  <c r="I149" i="8"/>
  <c r="I227" i="8"/>
  <c r="I267" i="8"/>
  <c r="I307" i="8"/>
  <c r="I203" i="8"/>
  <c r="I286" i="8"/>
  <c r="I141" i="8"/>
  <c r="I271" i="8"/>
  <c r="I189" i="8"/>
  <c r="I91" i="8"/>
  <c r="I22" i="8"/>
  <c r="I279" i="8"/>
  <c r="I262" i="8"/>
  <c r="I19" i="8"/>
  <c r="I29" i="8"/>
  <c r="I78" i="8"/>
  <c r="I118" i="8"/>
  <c r="I162" i="8"/>
  <c r="I206" i="8"/>
  <c r="I60" i="8"/>
  <c r="I104" i="8"/>
  <c r="I148" i="8"/>
  <c r="I188" i="8"/>
  <c r="I63" i="8"/>
  <c r="I151" i="8"/>
  <c r="I220" i="8"/>
  <c r="I264" i="8"/>
  <c r="I308" i="8"/>
  <c r="I97" i="8"/>
  <c r="I185" i="8"/>
  <c r="I241" i="8"/>
  <c r="I281" i="8"/>
  <c r="I83" i="8"/>
  <c r="I234" i="8"/>
  <c r="I12" i="8"/>
  <c r="I197" i="8"/>
  <c r="I291" i="8"/>
  <c r="I238" i="8"/>
  <c r="I223" i="8"/>
  <c r="I295" i="8"/>
  <c r="I157" i="8"/>
  <c r="I47" i="8"/>
  <c r="I62" i="8"/>
  <c r="I102" i="8"/>
  <c r="I146" i="8"/>
  <c r="I190" i="8"/>
  <c r="I42" i="8"/>
  <c r="I88" i="8"/>
  <c r="I132" i="8"/>
  <c r="I172" i="8"/>
  <c r="I25" i="8"/>
  <c r="I119" i="8"/>
  <c r="I199" i="8"/>
  <c r="I248" i="8"/>
  <c r="I292" i="8"/>
  <c r="I65" i="8"/>
  <c r="I153" i="8"/>
  <c r="I225" i="8"/>
  <c r="I265" i="8"/>
  <c r="I309" i="8"/>
  <c r="I195" i="8"/>
  <c r="I282" i="8"/>
  <c r="I133" i="8"/>
  <c r="I259" i="8"/>
  <c r="I139" i="8"/>
  <c r="I109" i="8"/>
  <c r="I125" i="8"/>
  <c r="I278" i="8"/>
  <c r="I230" i="8"/>
  <c r="I15" i="8"/>
  <c r="I35" i="8"/>
  <c r="I24" i="8"/>
  <c r="I50" i="8"/>
  <c r="I70" i="8"/>
  <c r="I94" i="8"/>
  <c r="I114" i="8"/>
  <c r="I134" i="8"/>
  <c r="I158" i="8"/>
  <c r="I178" i="8"/>
  <c r="I198" i="8"/>
  <c r="I32" i="8"/>
  <c r="I56" i="8"/>
  <c r="I76" i="8"/>
  <c r="I100" i="8"/>
  <c r="I120" i="8"/>
  <c r="I140" i="8"/>
  <c r="I164" i="8"/>
  <c r="I184" i="8"/>
  <c r="I204" i="8"/>
  <c r="I55" i="8"/>
  <c r="I95" i="8"/>
  <c r="I135" i="8"/>
  <c r="I183" i="8"/>
  <c r="I216" i="8"/>
  <c r="I236" i="8"/>
  <c r="I260" i="8"/>
  <c r="I280" i="8"/>
  <c r="I300" i="8"/>
  <c r="I49" i="8"/>
  <c r="I89" i="8"/>
  <c r="I129" i="8"/>
  <c r="I177" i="8"/>
  <c r="I213" i="8"/>
  <c r="I233" i="8"/>
  <c r="I257" i="8"/>
  <c r="I277" i="8"/>
  <c r="I297" i="8"/>
  <c r="I67" i="8"/>
  <c r="I147" i="8"/>
  <c r="I218" i="8"/>
  <c r="I266" i="8"/>
  <c r="I306" i="8"/>
  <c r="I85" i="8"/>
  <c r="I181" i="8"/>
  <c r="I235" i="8"/>
  <c r="I275" i="8"/>
  <c r="I75" i="8"/>
  <c r="I222" i="8"/>
  <c r="I302" i="8"/>
  <c r="I205" i="8"/>
  <c r="I287" i="8"/>
  <c r="I231" i="8"/>
  <c r="I214" i="8"/>
  <c r="I93" i="8"/>
  <c r="I59" i="8"/>
  <c r="I43" i="8"/>
  <c r="I54" i="8"/>
  <c r="I98" i="8"/>
  <c r="I142" i="8"/>
  <c r="I182" i="8"/>
  <c r="I37" i="8"/>
  <c r="I84" i="8"/>
  <c r="I124" i="8"/>
  <c r="I168" i="8"/>
  <c r="I14" i="8"/>
  <c r="I103" i="8"/>
  <c r="I191" i="8"/>
  <c r="I244" i="8"/>
  <c r="I284" i="8"/>
  <c r="I57" i="8"/>
  <c r="I145" i="8"/>
  <c r="I217" i="8"/>
  <c r="I261" i="8"/>
  <c r="I305" i="8"/>
  <c r="I163" i="8"/>
  <c r="I274" i="8"/>
  <c r="I117" i="8"/>
  <c r="I243" i="8"/>
  <c r="I107" i="8"/>
  <c r="I77" i="8"/>
  <c r="I303" i="8"/>
  <c r="I246" i="8"/>
  <c r="I187" i="8"/>
  <c r="I27" i="8"/>
  <c r="I34" i="8"/>
  <c r="I82" i="8"/>
  <c r="I126" i="8"/>
  <c r="I166" i="8"/>
  <c r="I16" i="8"/>
  <c r="I68" i="8"/>
  <c r="I108" i="8"/>
  <c r="I152" i="8"/>
  <c r="I196" i="8"/>
  <c r="I71" i="8"/>
  <c r="I159" i="8"/>
  <c r="I228" i="8"/>
  <c r="I268" i="8"/>
  <c r="I17" i="8"/>
  <c r="I113" i="8"/>
  <c r="I193" i="8"/>
  <c r="I245" i="8"/>
  <c r="I289" i="8"/>
  <c r="I99" i="8"/>
  <c r="I242" i="8"/>
  <c r="I53" i="8"/>
  <c r="I211" i="8"/>
  <c r="I299" i="8"/>
  <c r="I270" i="8"/>
  <c r="I239" i="8"/>
  <c r="I20" i="8"/>
  <c r="I247" i="8"/>
  <c r="AF21" i="8"/>
  <c r="AF37" i="8"/>
  <c r="AF53" i="8"/>
  <c r="AF22" i="8"/>
  <c r="AF43" i="8"/>
  <c r="AF63" i="8"/>
  <c r="AF79" i="8"/>
  <c r="AF95" i="8"/>
  <c r="AF111" i="8"/>
  <c r="AF127" i="8"/>
  <c r="AF143" i="8"/>
  <c r="AF159" i="8"/>
  <c r="AF175" i="8"/>
  <c r="AF191" i="8"/>
  <c r="AF207" i="8"/>
  <c r="AF223" i="8"/>
  <c r="AF239" i="8"/>
  <c r="AF255" i="8"/>
  <c r="AF271" i="8"/>
  <c r="AF287" i="8"/>
  <c r="AF303" i="8"/>
  <c r="AF23" i="8"/>
  <c r="AF44" i="8"/>
  <c r="AF64" i="8"/>
  <c r="AF80" i="8"/>
  <c r="AF96" i="8"/>
  <c r="AF112" i="8"/>
  <c r="AF128" i="8"/>
  <c r="AF144" i="8"/>
  <c r="AF160" i="8"/>
  <c r="AF176" i="8"/>
  <c r="AF192" i="8"/>
  <c r="AF208" i="8"/>
  <c r="AF224" i="8"/>
  <c r="AF240" i="8"/>
  <c r="AF256" i="8"/>
  <c r="AF272" i="8"/>
  <c r="AF288" i="8"/>
  <c r="AF304" i="8"/>
  <c r="AF190" i="8"/>
  <c r="AF222" i="8"/>
  <c r="AF254" i="8"/>
  <c r="AF286" i="8"/>
  <c r="AF19" i="8"/>
  <c r="AF40" i="8"/>
  <c r="AF61" i="8"/>
  <c r="AF77" i="8"/>
  <c r="AF93" i="8"/>
  <c r="AF109" i="8"/>
  <c r="AF125" i="8"/>
  <c r="AF141" i="8"/>
  <c r="AF157" i="8"/>
  <c r="AF173" i="8"/>
  <c r="AF189" i="8"/>
  <c r="AF205" i="8"/>
  <c r="AF221" i="8"/>
  <c r="AF237" i="8"/>
  <c r="AF253" i="8"/>
  <c r="AF269" i="8"/>
  <c r="AF285" i="8"/>
  <c r="AF301" i="8"/>
  <c r="AF20" i="8"/>
  <c r="AF42" i="8"/>
  <c r="AF62" i="8"/>
  <c r="AF78" i="8"/>
  <c r="AF94" i="8"/>
  <c r="AF110" i="8"/>
  <c r="AF126" i="8"/>
  <c r="AF142" i="8"/>
  <c r="AF158" i="8"/>
  <c r="AF182" i="8"/>
  <c r="AF210" i="8"/>
  <c r="AF242" i="8"/>
  <c r="AF274" i="8"/>
  <c r="AF302" i="8"/>
  <c r="AF29" i="8"/>
  <c r="AF49" i="8"/>
  <c r="AF27" i="8"/>
  <c r="AF54" i="8"/>
  <c r="AF75" i="8"/>
  <c r="AF99" i="8"/>
  <c r="AF119" i="8"/>
  <c r="AF139" i="8"/>
  <c r="AF163" i="8"/>
  <c r="AF183" i="8"/>
  <c r="AF203" i="8"/>
  <c r="AF227" i="8"/>
  <c r="AF247" i="8"/>
  <c r="AF267" i="8"/>
  <c r="AF291" i="8"/>
  <c r="AF12" i="8"/>
  <c r="AF39" i="8"/>
  <c r="AF68" i="8"/>
  <c r="AF88" i="8"/>
  <c r="AF108" i="8"/>
  <c r="AF132" i="8"/>
  <c r="AF152" i="8"/>
  <c r="AF172" i="8"/>
  <c r="AF196" i="8"/>
  <c r="AF216" i="8"/>
  <c r="AF236" i="8"/>
  <c r="AF260" i="8"/>
  <c r="AF280" i="8"/>
  <c r="AF300" i="8"/>
  <c r="AF198" i="8"/>
  <c r="AF238" i="8"/>
  <c r="AF278" i="8"/>
  <c r="AF24" i="8"/>
  <c r="AF51" i="8"/>
  <c r="AF73" i="8"/>
  <c r="AF97" i="8"/>
  <c r="AF117" i="8"/>
  <c r="AF137" i="8"/>
  <c r="AF161" i="8"/>
  <c r="AF181" i="8"/>
  <c r="AF201" i="8"/>
  <c r="AF225" i="8"/>
  <c r="AF245" i="8"/>
  <c r="AF265" i="8"/>
  <c r="AF289" i="8"/>
  <c r="AF309" i="8"/>
  <c r="AF36" i="8"/>
  <c r="AF66" i="8"/>
  <c r="AF86" i="8"/>
  <c r="AF106" i="8"/>
  <c r="AF130" i="8"/>
  <c r="AF150" i="8"/>
  <c r="AF174" i="8"/>
  <c r="AF218" i="8"/>
  <c r="AF258" i="8"/>
  <c r="AF294" i="8"/>
  <c r="AF13" i="8"/>
  <c r="AF41" i="8"/>
  <c r="AF16" i="8"/>
  <c r="AF59" i="8"/>
  <c r="AF87" i="8"/>
  <c r="AF115" i="8"/>
  <c r="AF147" i="8"/>
  <c r="AF171" i="8"/>
  <c r="AF199" i="8"/>
  <c r="AF231" i="8"/>
  <c r="AF259" i="8"/>
  <c r="AF283" i="8"/>
  <c r="AF18" i="8"/>
  <c r="AF55" i="8"/>
  <c r="AF84" i="8"/>
  <c r="AF116" i="8"/>
  <c r="AF140" i="8"/>
  <c r="AF168" i="8"/>
  <c r="AF200" i="8"/>
  <c r="AF228" i="8"/>
  <c r="AF252" i="8"/>
  <c r="AF284" i="8"/>
  <c r="AF162" i="8"/>
  <c r="AF230" i="8"/>
  <c r="AF298" i="8"/>
  <c r="AF35" i="8"/>
  <c r="AF69" i="8"/>
  <c r="AF101" i="8"/>
  <c r="AF129" i="8"/>
  <c r="AF153" i="8"/>
  <c r="AF185" i="8"/>
  <c r="AF213" i="8"/>
  <c r="AF241" i="8"/>
  <c r="AF273" i="8"/>
  <c r="AF297" i="8"/>
  <c r="AF31" i="8"/>
  <c r="AF70" i="8"/>
  <c r="AF98" i="8"/>
  <c r="AF122" i="8"/>
  <c r="AF154" i="8"/>
  <c r="AF194" i="8"/>
  <c r="AF250" i="8"/>
  <c r="AF310" i="8"/>
  <c r="AF17" i="8"/>
  <c r="AF45" i="8"/>
  <c r="AF32" i="8"/>
  <c r="AF67" i="8"/>
  <c r="AF91" i="8"/>
  <c r="AF123" i="8"/>
  <c r="AF151" i="8"/>
  <c r="AF179" i="8"/>
  <c r="AF211" i="8"/>
  <c r="AF235" i="8"/>
  <c r="AF263" i="8"/>
  <c r="AF295" i="8"/>
  <c r="AF28" i="8"/>
  <c r="AF60" i="8"/>
  <c r="AF92" i="8"/>
  <c r="AF120" i="8"/>
  <c r="AF148" i="8"/>
  <c r="AF180" i="8"/>
  <c r="AF204" i="8"/>
  <c r="AF232" i="8"/>
  <c r="AF264" i="8"/>
  <c r="AF292" i="8"/>
  <c r="AF178" i="8"/>
  <c r="AF246" i="8"/>
  <c r="AF306" i="8"/>
  <c r="AF46" i="8"/>
  <c r="AF81" i="8"/>
  <c r="AF105" i="8"/>
  <c r="AF133" i="8"/>
  <c r="AF165" i="8"/>
  <c r="AF193" i="8"/>
  <c r="AF217" i="8"/>
  <c r="AF249" i="8"/>
  <c r="AF277" i="8"/>
  <c r="AF305" i="8"/>
  <c r="AF47" i="8"/>
  <c r="AF74" i="8"/>
  <c r="AF102" i="8"/>
  <c r="AF134" i="8"/>
  <c r="AF166" i="8"/>
  <c r="AF202" i="8"/>
  <c r="AF266" i="8"/>
  <c r="AF25" i="8"/>
  <c r="AF38" i="8"/>
  <c r="AF103" i="8"/>
  <c r="AF155" i="8"/>
  <c r="AF215" i="8"/>
  <c r="AF275" i="8"/>
  <c r="AF34" i="8"/>
  <c r="AF100" i="8"/>
  <c r="AF156" i="8"/>
  <c r="AF212" i="8"/>
  <c r="AF268" i="8"/>
  <c r="AF206" i="8"/>
  <c r="AF14" i="8"/>
  <c r="AF85" i="8"/>
  <c r="AF145" i="8"/>
  <c r="AF197" i="8"/>
  <c r="AF257" i="8"/>
  <c r="AF15" i="8"/>
  <c r="AF82" i="8"/>
  <c r="AF138" i="8"/>
  <c r="AF226" i="8"/>
  <c r="AF33" i="8"/>
  <c r="AF48" i="8"/>
  <c r="AF107" i="8"/>
  <c r="AF167" i="8"/>
  <c r="AF219" i="8"/>
  <c r="AF279" i="8"/>
  <c r="AF50" i="8"/>
  <c r="AF104" i="8"/>
  <c r="AF164" i="8"/>
  <c r="AF220" i="8"/>
  <c r="AF276" i="8"/>
  <c r="AF214" i="8"/>
  <c r="AF30" i="8"/>
  <c r="AF89" i="8"/>
  <c r="AF149" i="8"/>
  <c r="AF209" i="8"/>
  <c r="AF261" i="8"/>
  <c r="AF26" i="8"/>
  <c r="AF90" i="8"/>
  <c r="AF146" i="8"/>
  <c r="AF234" i="8"/>
  <c r="AF71" i="8"/>
  <c r="AF187" i="8"/>
  <c r="AF299" i="8"/>
  <c r="AF124" i="8"/>
  <c r="AF244" i="8"/>
  <c r="AF262" i="8"/>
  <c r="AF113" i="8"/>
  <c r="AF229" i="8"/>
  <c r="AF52" i="8"/>
  <c r="AF170" i="8"/>
  <c r="AF135" i="8"/>
  <c r="AF76" i="8"/>
  <c r="AF308" i="8"/>
  <c r="AF177" i="8"/>
  <c r="AF118" i="8"/>
  <c r="AF83" i="8"/>
  <c r="AF195" i="8"/>
  <c r="AF307" i="8"/>
  <c r="AF136" i="8"/>
  <c r="AF248" i="8"/>
  <c r="AF270" i="8"/>
  <c r="AF121" i="8"/>
  <c r="AF233" i="8"/>
  <c r="AF58" i="8"/>
  <c r="AF186" i="8"/>
  <c r="AF57" i="8"/>
  <c r="AF131" i="8"/>
  <c r="AF243" i="8"/>
  <c r="AF72" i="8"/>
  <c r="AF184" i="8"/>
  <c r="AF296" i="8"/>
  <c r="AF56" i="8"/>
  <c r="AF169" i="8"/>
  <c r="AF281" i="8"/>
  <c r="AF114" i="8"/>
  <c r="AF282" i="8"/>
  <c r="AF11" i="8"/>
  <c r="AF251" i="8"/>
  <c r="AF188" i="8"/>
  <c r="AF65" i="8"/>
  <c r="AF293" i="8"/>
  <c r="AF290" i="8"/>
  <c r="AG21" i="8"/>
  <c r="AG14" i="8"/>
  <c r="AG34" i="8"/>
  <c r="AG50" i="8"/>
  <c r="AG66" i="8"/>
  <c r="AG82" i="8"/>
  <c r="AG98" i="8"/>
  <c r="AG114" i="8"/>
  <c r="AG130" i="8"/>
  <c r="AG146" i="8"/>
  <c r="AG162" i="8"/>
  <c r="AG178" i="8"/>
  <c r="AG194" i="8"/>
  <c r="AG210" i="8"/>
  <c r="AG226" i="8"/>
  <c r="AG242" i="8"/>
  <c r="AG258" i="8"/>
  <c r="AG274" i="8"/>
  <c r="AG290" i="8"/>
  <c r="AG306" i="8"/>
  <c r="AG28" i="8"/>
  <c r="AG44" i="8"/>
  <c r="AG60" i="8"/>
  <c r="AG76" i="8"/>
  <c r="AG92" i="8"/>
  <c r="AG108" i="8"/>
  <c r="AG124" i="8"/>
  <c r="AG140" i="8"/>
  <c r="AG35" i="8"/>
  <c r="AG67" i="8"/>
  <c r="AG99" i="8"/>
  <c r="AG131" i="8"/>
  <c r="AG157" i="8"/>
  <c r="AG179" i="8"/>
  <c r="AG200" i="8"/>
  <c r="AG221" i="8"/>
  <c r="AG243" i="8"/>
  <c r="AG264" i="8"/>
  <c r="AG285" i="8"/>
  <c r="AG307" i="8"/>
  <c r="AG45" i="8"/>
  <c r="AG77" i="8"/>
  <c r="AG109" i="8"/>
  <c r="AG141" i="8"/>
  <c r="AG164" i="8"/>
  <c r="AG185" i="8"/>
  <c r="AG207" i="8"/>
  <c r="AG228" i="8"/>
  <c r="AG249" i="8"/>
  <c r="AG271" i="8"/>
  <c r="AG292" i="8"/>
  <c r="AG23" i="8"/>
  <c r="AG55" i="8"/>
  <c r="AG87" i="8"/>
  <c r="AG119" i="8"/>
  <c r="AG149" i="8"/>
  <c r="AG171" i="8"/>
  <c r="AG192" i="8"/>
  <c r="AG213" i="8"/>
  <c r="AG235" i="8"/>
  <c r="AG256" i="8"/>
  <c r="AG277" i="8"/>
  <c r="AG299" i="8"/>
  <c r="AG25" i="8"/>
  <c r="AG57" i="8"/>
  <c r="AG89" i="8"/>
  <c r="AG121" i="8"/>
  <c r="AG151" i="8"/>
  <c r="AG172" i="8"/>
  <c r="AG193" i="8"/>
  <c r="AG215" i="8"/>
  <c r="AG236" i="8"/>
  <c r="AG257" i="8"/>
  <c r="AG279" i="8"/>
  <c r="AG300" i="8"/>
  <c r="AG11" i="8"/>
  <c r="AG26" i="8"/>
  <c r="AG46" i="8"/>
  <c r="AG70" i="8"/>
  <c r="AG90" i="8"/>
  <c r="AG110" i="8"/>
  <c r="AG134" i="8"/>
  <c r="AG154" i="8"/>
  <c r="AG174" i="8"/>
  <c r="AG198" i="8"/>
  <c r="AG218" i="8"/>
  <c r="AG238" i="8"/>
  <c r="AG262" i="8"/>
  <c r="AG282" i="8"/>
  <c r="AG302" i="8"/>
  <c r="AG32" i="8"/>
  <c r="AG52" i="8"/>
  <c r="AG72" i="8"/>
  <c r="AG96" i="8"/>
  <c r="AG116" i="8"/>
  <c r="AG136" i="8"/>
  <c r="AG43" i="8"/>
  <c r="AG83" i="8"/>
  <c r="AG123" i="8"/>
  <c r="AG163" i="8"/>
  <c r="AG189" i="8"/>
  <c r="AG216" i="8"/>
  <c r="AG248" i="8"/>
  <c r="AG275" i="8"/>
  <c r="AG301" i="8"/>
  <c r="AG53" i="8"/>
  <c r="AG93" i="8"/>
  <c r="AG133" i="8"/>
  <c r="AG169" i="8"/>
  <c r="AG196" i="8"/>
  <c r="AG223" i="8"/>
  <c r="AG255" i="8"/>
  <c r="AG281" i="8"/>
  <c r="AG308" i="8"/>
  <c r="AG63" i="8"/>
  <c r="AG103" i="8"/>
  <c r="AG143" i="8"/>
  <c r="AG176" i="8"/>
  <c r="AG203" i="8"/>
  <c r="AG229" i="8"/>
  <c r="AG261" i="8"/>
  <c r="AG288" i="8"/>
  <c r="AG12" i="8"/>
  <c r="AG65" i="8"/>
  <c r="AG105" i="8"/>
  <c r="AG145" i="8"/>
  <c r="AG177" i="8"/>
  <c r="AG204" i="8"/>
  <c r="AG231" i="8"/>
  <c r="AG263" i="8"/>
  <c r="AG289" i="8"/>
  <c r="AG19" i="8"/>
  <c r="AG42" i="8"/>
  <c r="AG74" i="8"/>
  <c r="AG102" i="8"/>
  <c r="AG126" i="8"/>
  <c r="AG158" i="8"/>
  <c r="AG186" i="8"/>
  <c r="AG214" i="8"/>
  <c r="AG246" i="8"/>
  <c r="AG270" i="8"/>
  <c r="AG298" i="8"/>
  <c r="AG36" i="8"/>
  <c r="AG64" i="8"/>
  <c r="AG88" i="8"/>
  <c r="AG120" i="8"/>
  <c r="AG16" i="8"/>
  <c r="AG75" i="8"/>
  <c r="AG139" i="8"/>
  <c r="AG173" i="8"/>
  <c r="AG211" i="8"/>
  <c r="AG253" i="8"/>
  <c r="AG291" i="8"/>
  <c r="AG37" i="8"/>
  <c r="AG101" i="8"/>
  <c r="AG153" i="8"/>
  <c r="AG191" i="8"/>
  <c r="AG233" i="8"/>
  <c r="AG265" i="8"/>
  <c r="AG303" i="8"/>
  <c r="AG71" i="8"/>
  <c r="AG127" i="8"/>
  <c r="AG165" i="8"/>
  <c r="AG208" i="8"/>
  <c r="AG245" i="8"/>
  <c r="AG283" i="8"/>
  <c r="AG33" i="8"/>
  <c r="AG81" i="8"/>
  <c r="AG137" i="8"/>
  <c r="AG183" i="8"/>
  <c r="AG220" i="8"/>
  <c r="AG252" i="8"/>
  <c r="AG295" i="8"/>
  <c r="AG13" i="8"/>
  <c r="AG22" i="8"/>
  <c r="AG54" i="8"/>
  <c r="AG78" i="8"/>
  <c r="AG106" i="8"/>
  <c r="AG138" i="8"/>
  <c r="AG166" i="8"/>
  <c r="AG190" i="8"/>
  <c r="AG222" i="8"/>
  <c r="AG250" i="8"/>
  <c r="AG278" i="8"/>
  <c r="AG310" i="8"/>
  <c r="AG40" i="8"/>
  <c r="AG68" i="8"/>
  <c r="AG100" i="8"/>
  <c r="AG128" i="8"/>
  <c r="AG27" i="8"/>
  <c r="AG91" i="8"/>
  <c r="AG147" i="8"/>
  <c r="AG184" i="8"/>
  <c r="AG227" i="8"/>
  <c r="AG259" i="8"/>
  <c r="AG296" i="8"/>
  <c r="AG61" i="8"/>
  <c r="AG117" i="8"/>
  <c r="AG159" i="8"/>
  <c r="AG201" i="8"/>
  <c r="AG239" i="8"/>
  <c r="AG276" i="8"/>
  <c r="AG31" i="8"/>
  <c r="AG79" i="8"/>
  <c r="AG135" i="8"/>
  <c r="AG181" i="8"/>
  <c r="AG219" i="8"/>
  <c r="AG251" i="8"/>
  <c r="AG293" i="8"/>
  <c r="AG41" i="8"/>
  <c r="AG97" i="8"/>
  <c r="AG156" i="8"/>
  <c r="AG188" i="8"/>
  <c r="AG225" i="8"/>
  <c r="AG268" i="8"/>
  <c r="AG305" i="8"/>
  <c r="AG17" i="8"/>
  <c r="AG58" i="8"/>
  <c r="AG118" i="8"/>
  <c r="AG170" i="8"/>
  <c r="AG230" i="8"/>
  <c r="AG286" i="8"/>
  <c r="AG48" i="8"/>
  <c r="AG104" i="8"/>
  <c r="AG51" i="8"/>
  <c r="AG152" i="8"/>
  <c r="AG232" i="8"/>
  <c r="AG20" i="8"/>
  <c r="AG125" i="8"/>
  <c r="AG212" i="8"/>
  <c r="AG287" i="8"/>
  <c r="AG95" i="8"/>
  <c r="AG187" i="8"/>
  <c r="AG267" i="8"/>
  <c r="AG49" i="8"/>
  <c r="AG161" i="8"/>
  <c r="AG241" i="8"/>
  <c r="AG15" i="8"/>
  <c r="AG62" i="8"/>
  <c r="AG122" i="8"/>
  <c r="AG182" i="8"/>
  <c r="AG234" i="8"/>
  <c r="AG294" i="8"/>
  <c r="AG56" i="8"/>
  <c r="AG112" i="8"/>
  <c r="AG59" i="8"/>
  <c r="AG168" i="8"/>
  <c r="AG237" i="8"/>
  <c r="AG29" i="8"/>
  <c r="AG148" i="8"/>
  <c r="AG217" i="8"/>
  <c r="AG297" i="8"/>
  <c r="AG111" i="8"/>
  <c r="AG197" i="8"/>
  <c r="AG272" i="8"/>
  <c r="AG73" i="8"/>
  <c r="AG167" i="8"/>
  <c r="AG247" i="8"/>
  <c r="AG30" i="8"/>
  <c r="AG142" i="8"/>
  <c r="AG254" i="8"/>
  <c r="AG80" i="8"/>
  <c r="AG107" i="8"/>
  <c r="AG269" i="8"/>
  <c r="AG175" i="8"/>
  <c r="AG39" i="8"/>
  <c r="AG224" i="8"/>
  <c r="AG113" i="8"/>
  <c r="AG273" i="8"/>
  <c r="AG94" i="8"/>
  <c r="AG24" i="8"/>
  <c r="AG205" i="8"/>
  <c r="AG260" i="8"/>
  <c r="AG309" i="8"/>
  <c r="AG38" i="8"/>
  <c r="AG150" i="8"/>
  <c r="AG266" i="8"/>
  <c r="AG84" i="8"/>
  <c r="AG115" i="8"/>
  <c r="AG280" i="8"/>
  <c r="AG180" i="8"/>
  <c r="AG47" i="8"/>
  <c r="AG240" i="8"/>
  <c r="AG129" i="8"/>
  <c r="AG284" i="8"/>
  <c r="AG86" i="8"/>
  <c r="AG202" i="8"/>
  <c r="AG18" i="8"/>
  <c r="AG132" i="8"/>
  <c r="AG195" i="8"/>
  <c r="AG69" i="8"/>
  <c r="AG244" i="8"/>
  <c r="AG155" i="8"/>
  <c r="AG304" i="8"/>
  <c r="AG199" i="8"/>
  <c r="AG206" i="8"/>
  <c r="AG144" i="8"/>
  <c r="AG85" i="8"/>
  <c r="AG160" i="8"/>
  <c r="AG209" i="8"/>
  <c r="AH22" i="8"/>
  <c r="AH38" i="8"/>
  <c r="AH54" i="8"/>
  <c r="AH70" i="8"/>
  <c r="AH86" i="8"/>
  <c r="AH102" i="8"/>
  <c r="AH118" i="8"/>
  <c r="AH134" i="8"/>
  <c r="AH150" i="8"/>
  <c r="AH166" i="8"/>
  <c r="AH182" i="8"/>
  <c r="AH198" i="8"/>
  <c r="AH214" i="8"/>
  <c r="AH230" i="8"/>
  <c r="AH246" i="8"/>
  <c r="AH262" i="8"/>
  <c r="AH278" i="8"/>
  <c r="AH294" i="8"/>
  <c r="AH310" i="8"/>
  <c r="AH24" i="8"/>
  <c r="AH40" i="8"/>
  <c r="AH56" i="8"/>
  <c r="AH72" i="8"/>
  <c r="AH88" i="8"/>
  <c r="AH104" i="8"/>
  <c r="AH120" i="8"/>
  <c r="AH136" i="8"/>
  <c r="AH152" i="8"/>
  <c r="AH168" i="8"/>
  <c r="AH184" i="8"/>
  <c r="AH200" i="8"/>
  <c r="AH216" i="8"/>
  <c r="AH232" i="8"/>
  <c r="AH248" i="8"/>
  <c r="AH264" i="8"/>
  <c r="AH280" i="8"/>
  <c r="AH296" i="8"/>
  <c r="AH11" i="8"/>
  <c r="AH43" i="8"/>
  <c r="AH75" i="8"/>
  <c r="AH107" i="8"/>
  <c r="AH139" i="8"/>
  <c r="AH171" i="8"/>
  <c r="AH203" i="8"/>
  <c r="AH235" i="8"/>
  <c r="AH267" i="8"/>
  <c r="AH299" i="8"/>
  <c r="AH31" i="8"/>
  <c r="AH63" i="8"/>
  <c r="AH95" i="8"/>
  <c r="AH127" i="8"/>
  <c r="AH159" i="8"/>
  <c r="AH191" i="8"/>
  <c r="AH223" i="8"/>
  <c r="AH255" i="8"/>
  <c r="AH287" i="8"/>
  <c r="AH29" i="8"/>
  <c r="AH93" i="8"/>
  <c r="AH157" i="8"/>
  <c r="AH221" i="8"/>
  <c r="AH285" i="8"/>
  <c r="AH49" i="8"/>
  <c r="AH113" i="8"/>
  <c r="AH177" i="8"/>
  <c r="AH241" i="8"/>
  <c r="AH305" i="8"/>
  <c r="AH69" i="8"/>
  <c r="AH133" i="8"/>
  <c r="AH197" i="8"/>
  <c r="AH261" i="8"/>
  <c r="AH25" i="8"/>
  <c r="AH89" i="8"/>
  <c r="AH153" i="8"/>
  <c r="AH217" i="8"/>
  <c r="AH281" i="8"/>
  <c r="AH18" i="8"/>
  <c r="AH42" i="8"/>
  <c r="AH62" i="8"/>
  <c r="AH82" i="8"/>
  <c r="AH106" i="8"/>
  <c r="AH126" i="8"/>
  <c r="AH146" i="8"/>
  <c r="AH170" i="8"/>
  <c r="AH190" i="8"/>
  <c r="AH210" i="8"/>
  <c r="AH234" i="8"/>
  <c r="AH254" i="8"/>
  <c r="AH274" i="8"/>
  <c r="AH298" i="8"/>
  <c r="AH16" i="8"/>
  <c r="AH36" i="8"/>
  <c r="AH60" i="8"/>
  <c r="AH80" i="8"/>
  <c r="AH100" i="8"/>
  <c r="AH124" i="8"/>
  <c r="AH144" i="8"/>
  <c r="AH164" i="8"/>
  <c r="AH188" i="8"/>
  <c r="AH208" i="8"/>
  <c r="AH228" i="8"/>
  <c r="AH252" i="8"/>
  <c r="AH272" i="8"/>
  <c r="AH292" i="8"/>
  <c r="AH19" i="8"/>
  <c r="AH59" i="8"/>
  <c r="AH99" i="8"/>
  <c r="AH147" i="8"/>
  <c r="AH187" i="8"/>
  <c r="AH227" i="8"/>
  <c r="AH275" i="8"/>
  <c r="AH15" i="8"/>
  <c r="AH55" i="8"/>
  <c r="AH103" i="8"/>
  <c r="AH143" i="8"/>
  <c r="AH183" i="8"/>
  <c r="AH231" i="8"/>
  <c r="AH271" i="8"/>
  <c r="AH13" i="8"/>
  <c r="AH109" i="8"/>
  <c r="AH189" i="8"/>
  <c r="AH269" i="8"/>
  <c r="AH65" i="8"/>
  <c r="AH145" i="8"/>
  <c r="AH225" i="8"/>
  <c r="AH21" i="8"/>
  <c r="AH101" i="8"/>
  <c r="AH181" i="8"/>
  <c r="AH277" i="8"/>
  <c r="AH57" i="8"/>
  <c r="AH137" i="8"/>
  <c r="AH233" i="8"/>
  <c r="AH30" i="8"/>
  <c r="AH58" i="8"/>
  <c r="AH90" i="8"/>
  <c r="AH114" i="8"/>
  <c r="AH142" i="8"/>
  <c r="AH174" i="8"/>
  <c r="AH202" i="8"/>
  <c r="AH226" i="8"/>
  <c r="AH258" i="8"/>
  <c r="AH286" i="8"/>
  <c r="AH12" i="8"/>
  <c r="AH44" i="8"/>
  <c r="AH68" i="8"/>
  <c r="AH96" i="8"/>
  <c r="AH128" i="8"/>
  <c r="AH156" i="8"/>
  <c r="AH180" i="8"/>
  <c r="AH212" i="8"/>
  <c r="AH240" i="8"/>
  <c r="AH268" i="8"/>
  <c r="AH300" i="8"/>
  <c r="AH35" i="8"/>
  <c r="AH91" i="8"/>
  <c r="AH155" i="8"/>
  <c r="AH211" i="8"/>
  <c r="AH259" i="8"/>
  <c r="AH23" i="8"/>
  <c r="AH79" i="8"/>
  <c r="AH135" i="8"/>
  <c r="AH199" i="8"/>
  <c r="AH247" i="8"/>
  <c r="AH303" i="8"/>
  <c r="AH125" i="8"/>
  <c r="AH237" i="8"/>
  <c r="AH33" i="8"/>
  <c r="AH161" i="8"/>
  <c r="AH273" i="8"/>
  <c r="AH85" i="8"/>
  <c r="AH213" i="8"/>
  <c r="AH309" i="8"/>
  <c r="AH121" i="8"/>
  <c r="AH249" i="8"/>
  <c r="AH34" i="8"/>
  <c r="AH66" i="8"/>
  <c r="AH94" i="8"/>
  <c r="AH122" i="8"/>
  <c r="AH154" i="8"/>
  <c r="AH178" i="8"/>
  <c r="AH206" i="8"/>
  <c r="AH238" i="8"/>
  <c r="AH266" i="8"/>
  <c r="AH290" i="8"/>
  <c r="AH20" i="8"/>
  <c r="AH48" i="8"/>
  <c r="AH76" i="8"/>
  <c r="AH108" i="8"/>
  <c r="AH132" i="8"/>
  <c r="AH160" i="8"/>
  <c r="AH192" i="8"/>
  <c r="AH220" i="8"/>
  <c r="AH244" i="8"/>
  <c r="AH276" i="8"/>
  <c r="AH304" i="8"/>
  <c r="AH51" i="8"/>
  <c r="AH115" i="8"/>
  <c r="AH163" i="8"/>
  <c r="AH219" i="8"/>
  <c r="AH283" i="8"/>
  <c r="AH39" i="8"/>
  <c r="AH87" i="8"/>
  <c r="AH151" i="8"/>
  <c r="AH207" i="8"/>
  <c r="AH263" i="8"/>
  <c r="AH45" i="8"/>
  <c r="AH141" i="8"/>
  <c r="AH253" i="8"/>
  <c r="AH81" i="8"/>
  <c r="AH193" i="8"/>
  <c r="AH289" i="8"/>
  <c r="AH117" i="8"/>
  <c r="AH229" i="8"/>
  <c r="AH41" i="8"/>
  <c r="AH169" i="8"/>
  <c r="AH265" i="8"/>
  <c r="AH14" i="8"/>
  <c r="AH74" i="8"/>
  <c r="AH130" i="8"/>
  <c r="AH186" i="8"/>
  <c r="AH242" i="8"/>
  <c r="AH302" i="8"/>
  <c r="AH52" i="8"/>
  <c r="AH112" i="8"/>
  <c r="AH172" i="8"/>
  <c r="AH224" i="8"/>
  <c r="AH284" i="8"/>
  <c r="AH67" i="8"/>
  <c r="AH179" i="8"/>
  <c r="AH291" i="8"/>
  <c r="AH111" i="8"/>
  <c r="AH215" i="8"/>
  <c r="AH61" i="8"/>
  <c r="AH301" i="8"/>
  <c r="AH209" i="8"/>
  <c r="AH149" i="8"/>
  <c r="AH73" i="8"/>
  <c r="AH297" i="8"/>
  <c r="AH26" i="8"/>
  <c r="AH78" i="8"/>
  <c r="AH138" i="8"/>
  <c r="AH194" i="8"/>
  <c r="AH250" i="8"/>
  <c r="AH306" i="8"/>
  <c r="AH64" i="8"/>
  <c r="AH116" i="8"/>
  <c r="AH176" i="8"/>
  <c r="AH236" i="8"/>
  <c r="AH288" i="8"/>
  <c r="AH83" i="8"/>
  <c r="AH195" i="8"/>
  <c r="AH307" i="8"/>
  <c r="AH119" i="8"/>
  <c r="AH239" i="8"/>
  <c r="AH77" i="8"/>
  <c r="AH17" i="8"/>
  <c r="AH257" i="8"/>
  <c r="AH165" i="8"/>
  <c r="AH105" i="8"/>
  <c r="AH98" i="8"/>
  <c r="AH218" i="8"/>
  <c r="AH28" i="8"/>
  <c r="AH140" i="8"/>
  <c r="AH256" i="8"/>
  <c r="AH123" i="8"/>
  <c r="AH47" i="8"/>
  <c r="AH279" i="8"/>
  <c r="AH97" i="8"/>
  <c r="AH245" i="8"/>
  <c r="AH50" i="8"/>
  <c r="AH282" i="8"/>
  <c r="AH204" i="8"/>
  <c r="AH251" i="8"/>
  <c r="AH205" i="8"/>
  <c r="AH201" i="8"/>
  <c r="AH110" i="8"/>
  <c r="AH222" i="8"/>
  <c r="AH32" i="8"/>
  <c r="AH148" i="8"/>
  <c r="AH260" i="8"/>
  <c r="AH131" i="8"/>
  <c r="AH71" i="8"/>
  <c r="AH295" i="8"/>
  <c r="AH129" i="8"/>
  <c r="AH293" i="8"/>
  <c r="AH46" i="8"/>
  <c r="AH158" i="8"/>
  <c r="AH270" i="8"/>
  <c r="AH84" i="8"/>
  <c r="AH196" i="8"/>
  <c r="AH308" i="8"/>
  <c r="AH243" i="8"/>
  <c r="AH167" i="8"/>
  <c r="AH173" i="8"/>
  <c r="AH37" i="8"/>
  <c r="AH185" i="8"/>
  <c r="AH162" i="8"/>
  <c r="AH92" i="8"/>
  <c r="AH27" i="8"/>
  <c r="AH175" i="8"/>
  <c r="AH53" i="8"/>
  <c r="AI19" i="8"/>
  <c r="AI35" i="8"/>
  <c r="AI14" i="8"/>
  <c r="AI36" i="8"/>
  <c r="AI55" i="8"/>
  <c r="AI71" i="8"/>
  <c r="AI87" i="8"/>
  <c r="AI103" i="8"/>
  <c r="AI119" i="8"/>
  <c r="AI12" i="8"/>
  <c r="AI33" i="8"/>
  <c r="AI32" i="8"/>
  <c r="AI61" i="8"/>
  <c r="AI82" i="8"/>
  <c r="AI104" i="8"/>
  <c r="AI125" i="8"/>
  <c r="AI143" i="8"/>
  <c r="AI159" i="8"/>
  <c r="AI175" i="8"/>
  <c r="AI191" i="8"/>
  <c r="AI207" i="8"/>
  <c r="AI223" i="8"/>
  <c r="AI239" i="8"/>
  <c r="AI255" i="8"/>
  <c r="AI271" i="8"/>
  <c r="AI287" i="8"/>
  <c r="AI303" i="8"/>
  <c r="AI37" i="8"/>
  <c r="AI64" i="8"/>
  <c r="AI85" i="8"/>
  <c r="AI106" i="8"/>
  <c r="AI128" i="8"/>
  <c r="AI145" i="8"/>
  <c r="AI161" i="8"/>
  <c r="AI177" i="8"/>
  <c r="AI193" i="8"/>
  <c r="AI209" i="8"/>
  <c r="AI225" i="8"/>
  <c r="AI241" i="8"/>
  <c r="AI257" i="8"/>
  <c r="AI273" i="8"/>
  <c r="AI289" i="8"/>
  <c r="AI305" i="8"/>
  <c r="AI52" i="8"/>
  <c r="AI94" i="8"/>
  <c r="AI136" i="8"/>
  <c r="AI168" i="8"/>
  <c r="AI200" i="8"/>
  <c r="AI232" i="8"/>
  <c r="AI264" i="8"/>
  <c r="AI296" i="8"/>
  <c r="AI57" i="8"/>
  <c r="AI100" i="8"/>
  <c r="AI140" i="8"/>
  <c r="AI172" i="8"/>
  <c r="AI204" i="8"/>
  <c r="AI236" i="8"/>
  <c r="AI268" i="8"/>
  <c r="AI300" i="8"/>
  <c r="AI76" i="8"/>
  <c r="AI154" i="8"/>
  <c r="AI218" i="8"/>
  <c r="AI282" i="8"/>
  <c r="AI81" i="8"/>
  <c r="AI158" i="8"/>
  <c r="AI222" i="8"/>
  <c r="AI286" i="8"/>
  <c r="AI86" i="8"/>
  <c r="AI162" i="8"/>
  <c r="AI226" i="8"/>
  <c r="AI290" i="8"/>
  <c r="AI92" i="8"/>
  <c r="AI166" i="8"/>
  <c r="AI230" i="8"/>
  <c r="AI294" i="8"/>
  <c r="AI11" i="8"/>
  <c r="AI31" i="8"/>
  <c r="AI20" i="8"/>
  <c r="AI46" i="8"/>
  <c r="AI67" i="8"/>
  <c r="AI91" i="8"/>
  <c r="AI111" i="8"/>
  <c r="AI131" i="8"/>
  <c r="AI38" i="8"/>
  <c r="AI50" i="8"/>
  <c r="AI77" i="8"/>
  <c r="AI109" i="8"/>
  <c r="AI135" i="8"/>
  <c r="AI155" i="8"/>
  <c r="AI179" i="8"/>
  <c r="AI199" i="8"/>
  <c r="AI219" i="8"/>
  <c r="AI243" i="8"/>
  <c r="AI263" i="8"/>
  <c r="AI283" i="8"/>
  <c r="AI307" i="8"/>
  <c r="AI53" i="8"/>
  <c r="AI80" i="8"/>
  <c r="AI112" i="8"/>
  <c r="AI137" i="8"/>
  <c r="AI157" i="8"/>
  <c r="AI181" i="8"/>
  <c r="AI201" i="8"/>
  <c r="AI221" i="8"/>
  <c r="AI245" i="8"/>
  <c r="AI265" i="8"/>
  <c r="AI285" i="8"/>
  <c r="AI309" i="8"/>
  <c r="AI73" i="8"/>
  <c r="AI126" i="8"/>
  <c r="AI176" i="8"/>
  <c r="AI216" i="8"/>
  <c r="AI256" i="8"/>
  <c r="AI304" i="8"/>
  <c r="AI78" i="8"/>
  <c r="AI132" i="8"/>
  <c r="AI180" i="8"/>
  <c r="AI220" i="8"/>
  <c r="AI260" i="8"/>
  <c r="AI308" i="8"/>
  <c r="AI118" i="8"/>
  <c r="AI202" i="8"/>
  <c r="AI298" i="8"/>
  <c r="AI124" i="8"/>
  <c r="AI206" i="8"/>
  <c r="AI302" i="8"/>
  <c r="AI129" i="8"/>
  <c r="AI210" i="8"/>
  <c r="AI306" i="8"/>
  <c r="AI134" i="8"/>
  <c r="AI214" i="8"/>
  <c r="AI310" i="8"/>
  <c r="AI23" i="8"/>
  <c r="AI27" i="8"/>
  <c r="AI25" i="8"/>
  <c r="AI59" i="8"/>
  <c r="AI83" i="8"/>
  <c r="AI115" i="8"/>
  <c r="AI22" i="8"/>
  <c r="AI42" i="8"/>
  <c r="AI88" i="8"/>
  <c r="AI120" i="8"/>
  <c r="AI151" i="8"/>
  <c r="AI183" i="8"/>
  <c r="AI211" i="8"/>
  <c r="AI235" i="8"/>
  <c r="AI267" i="8"/>
  <c r="AI295" i="8"/>
  <c r="AI48" i="8"/>
  <c r="AI90" i="8"/>
  <c r="AI122" i="8"/>
  <c r="AI153" i="8"/>
  <c r="AI185" i="8"/>
  <c r="AI213" i="8"/>
  <c r="AI237" i="8"/>
  <c r="AI269" i="8"/>
  <c r="AI297" i="8"/>
  <c r="AI62" i="8"/>
  <c r="AI144" i="8"/>
  <c r="AI192" i="8"/>
  <c r="AI248" i="8"/>
  <c r="AI24" i="8"/>
  <c r="AI110" i="8"/>
  <c r="AI164" i="8"/>
  <c r="AI228" i="8"/>
  <c r="AI284" i="8"/>
  <c r="AI97" i="8"/>
  <c r="AI234" i="8"/>
  <c r="AI60" i="8"/>
  <c r="AI190" i="8"/>
  <c r="AI40" i="8"/>
  <c r="AI178" i="8"/>
  <c r="AI274" i="8"/>
  <c r="AI150" i="8"/>
  <c r="AI262" i="8"/>
  <c r="AI47" i="8"/>
  <c r="AI63" i="8"/>
  <c r="AI99" i="8"/>
  <c r="AI17" i="8"/>
  <c r="AI56" i="8"/>
  <c r="AI98" i="8"/>
  <c r="AI147" i="8"/>
  <c r="AI187" i="8"/>
  <c r="AI227" i="8"/>
  <c r="AI259" i="8"/>
  <c r="AI299" i="8"/>
  <c r="AI69" i="8"/>
  <c r="AI117" i="8"/>
  <c r="AI165" i="8"/>
  <c r="AI197" i="8"/>
  <c r="AI233" i="8"/>
  <c r="AI277" i="8"/>
  <c r="AI13" i="8"/>
  <c r="AI116" i="8"/>
  <c r="AI208" i="8"/>
  <c r="AI280" i="8"/>
  <c r="AI89" i="8"/>
  <c r="AI188" i="8"/>
  <c r="AI252" i="8"/>
  <c r="AI54" i="8"/>
  <c r="AI250" i="8"/>
  <c r="AI142" i="8"/>
  <c r="AI270" i="8"/>
  <c r="AI194" i="8"/>
  <c r="AI70" i="8"/>
  <c r="AI246" i="8"/>
  <c r="AI15" i="8"/>
  <c r="AI30" i="8"/>
  <c r="AI75" i="8"/>
  <c r="AI107" i="8"/>
  <c r="AI28" i="8"/>
  <c r="AI66" i="8"/>
  <c r="AI114" i="8"/>
  <c r="AI163" i="8"/>
  <c r="AI195" i="8"/>
  <c r="AI231" i="8"/>
  <c r="AI275" i="8"/>
  <c r="AI16" i="8"/>
  <c r="AI74" i="8"/>
  <c r="AI133" i="8"/>
  <c r="AI169" i="8"/>
  <c r="AI205" i="8"/>
  <c r="AI249" i="8"/>
  <c r="AI281" i="8"/>
  <c r="AI34" i="8"/>
  <c r="AI152" i="8"/>
  <c r="AI224" i="8"/>
  <c r="AI288" i="8"/>
  <c r="AI121" i="8"/>
  <c r="AI196" i="8"/>
  <c r="AI276" i="8"/>
  <c r="AI138" i="8"/>
  <c r="AI266" i="8"/>
  <c r="AI174" i="8"/>
  <c r="AI65" i="8"/>
  <c r="AI242" i="8"/>
  <c r="AI113" i="8"/>
  <c r="AI278" i="8"/>
  <c r="AI39" i="8"/>
  <c r="AI79" i="8"/>
  <c r="AI44" i="8"/>
  <c r="AI130" i="8"/>
  <c r="AI203" i="8"/>
  <c r="AI279" i="8"/>
  <c r="AI96" i="8"/>
  <c r="AI173" i="8"/>
  <c r="AI253" i="8"/>
  <c r="AI84" i="8"/>
  <c r="AI240" i="8"/>
  <c r="AI148" i="8"/>
  <c r="AI292" i="8"/>
  <c r="AI29" i="8"/>
  <c r="AI108" i="8"/>
  <c r="AI182" i="8"/>
  <c r="AI127" i="8"/>
  <c r="AI171" i="8"/>
  <c r="AI58" i="8"/>
  <c r="AI229" i="8"/>
  <c r="AI184" i="8"/>
  <c r="AI244" i="8"/>
  <c r="AI254" i="8"/>
  <c r="AI43" i="8"/>
  <c r="AI95" i="8"/>
  <c r="AI21" i="8"/>
  <c r="AI139" i="8"/>
  <c r="AI215" i="8"/>
  <c r="AI291" i="8"/>
  <c r="AI101" i="8"/>
  <c r="AI189" i="8"/>
  <c r="AI261" i="8"/>
  <c r="AI105" i="8"/>
  <c r="AI272" i="8"/>
  <c r="AI156" i="8"/>
  <c r="AI18" i="8"/>
  <c r="AI102" i="8"/>
  <c r="AI146" i="8"/>
  <c r="AI198" i="8"/>
  <c r="AI41" i="8"/>
  <c r="AI123" i="8"/>
  <c r="AI72" i="8"/>
  <c r="AI167" i="8"/>
  <c r="AI247" i="8"/>
  <c r="AI26" i="8"/>
  <c r="AI141" i="8"/>
  <c r="AI217" i="8"/>
  <c r="AI293" i="8"/>
  <c r="AI160" i="8"/>
  <c r="AI45" i="8"/>
  <c r="AI212" i="8"/>
  <c r="AI170" i="8"/>
  <c r="AI238" i="8"/>
  <c r="AI258" i="8"/>
  <c r="AI51" i="8"/>
  <c r="AI93" i="8"/>
  <c r="AI251" i="8"/>
  <c r="AI149" i="8"/>
  <c r="AI301" i="8"/>
  <c r="AI68" i="8"/>
  <c r="AI186" i="8"/>
  <c r="AI49" i="8"/>
  <c r="AJ20" i="8"/>
  <c r="AJ36" i="8"/>
  <c r="AJ52" i="8"/>
  <c r="AJ68" i="8"/>
  <c r="AJ84" i="8"/>
  <c r="AJ100" i="8"/>
  <c r="AJ116" i="8"/>
  <c r="AJ132" i="8"/>
  <c r="AJ148" i="8"/>
  <c r="AJ164" i="8"/>
  <c r="AJ180" i="8"/>
  <c r="AJ196" i="8"/>
  <c r="AJ212" i="8"/>
  <c r="AJ228" i="8"/>
  <c r="AJ244" i="8"/>
  <c r="AJ260" i="8"/>
  <c r="AJ276" i="8"/>
  <c r="AJ292" i="8"/>
  <c r="AJ308" i="8"/>
  <c r="AJ27" i="8"/>
  <c r="AJ49" i="8"/>
  <c r="AJ70" i="8"/>
  <c r="AJ91" i="8"/>
  <c r="AJ113" i="8"/>
  <c r="AJ134" i="8"/>
  <c r="AJ155" i="8"/>
  <c r="AJ177" i="8"/>
  <c r="AJ198" i="8"/>
  <c r="AJ219" i="8"/>
  <c r="AJ241" i="8"/>
  <c r="AJ262" i="8"/>
  <c r="AJ283" i="8"/>
  <c r="AJ305" i="8"/>
  <c r="AJ25" i="8"/>
  <c r="AJ46" i="8"/>
  <c r="AJ67" i="8"/>
  <c r="AJ89" i="8"/>
  <c r="AJ110" i="8"/>
  <c r="AJ131" i="8"/>
  <c r="AJ153" i="8"/>
  <c r="AJ174" i="8"/>
  <c r="AJ195" i="8"/>
  <c r="AJ217" i="8"/>
  <c r="AJ238" i="8"/>
  <c r="AJ259" i="8"/>
  <c r="AJ281" i="8"/>
  <c r="AJ302" i="8"/>
  <c r="AJ34" i="8"/>
  <c r="AJ77" i="8"/>
  <c r="AJ119" i="8"/>
  <c r="AJ162" i="8"/>
  <c r="AJ205" i="8"/>
  <c r="AJ247" i="8"/>
  <c r="AJ290" i="8"/>
  <c r="AJ39" i="8"/>
  <c r="AJ82" i="8"/>
  <c r="AJ125" i="8"/>
  <c r="AJ167" i="8"/>
  <c r="AJ210" i="8"/>
  <c r="AJ253" i="8"/>
  <c r="AJ295" i="8"/>
  <c r="AJ58" i="8"/>
  <c r="AJ143" i="8"/>
  <c r="AJ229" i="8"/>
  <c r="AJ26" i="8"/>
  <c r="AJ111" i="8"/>
  <c r="AJ197" i="8"/>
  <c r="AJ282" i="8"/>
  <c r="AJ106" i="8"/>
  <c r="AJ277" i="8"/>
  <c r="AJ159" i="8"/>
  <c r="AJ42" i="8"/>
  <c r="AJ213" i="8"/>
  <c r="AJ95" i="8"/>
  <c r="AJ266" i="8"/>
  <c r="AJ28" i="8"/>
  <c r="AJ48" i="8"/>
  <c r="AJ72" i="8"/>
  <c r="AJ92" i="8"/>
  <c r="AJ112" i="8"/>
  <c r="AJ136" i="8"/>
  <c r="AJ156" i="8"/>
  <c r="AJ176" i="8"/>
  <c r="AJ200" i="8"/>
  <c r="AJ220" i="8"/>
  <c r="AJ240" i="8"/>
  <c r="AJ264" i="8"/>
  <c r="AJ284" i="8"/>
  <c r="AJ304" i="8"/>
  <c r="AJ33" i="8"/>
  <c r="AJ59" i="8"/>
  <c r="AJ86" i="8"/>
  <c r="AJ118" i="8"/>
  <c r="AJ145" i="8"/>
  <c r="AJ171" i="8"/>
  <c r="AJ203" i="8"/>
  <c r="AJ230" i="8"/>
  <c r="AJ257" i="8"/>
  <c r="AJ289" i="8"/>
  <c r="AJ14" i="8"/>
  <c r="AJ41" i="8"/>
  <c r="AJ73" i="8"/>
  <c r="AJ99" i="8"/>
  <c r="AJ126" i="8"/>
  <c r="AJ158" i="8"/>
  <c r="AJ185" i="8"/>
  <c r="AJ211" i="8"/>
  <c r="AJ243" i="8"/>
  <c r="AJ270" i="8"/>
  <c r="AJ297" i="8"/>
  <c r="AJ45" i="8"/>
  <c r="AJ98" i="8"/>
  <c r="AJ151" i="8"/>
  <c r="AJ215" i="8"/>
  <c r="AJ269" i="8"/>
  <c r="AJ29" i="8"/>
  <c r="AJ93" i="8"/>
  <c r="AJ146" i="8"/>
  <c r="AJ199" i="8"/>
  <c r="AJ263" i="8"/>
  <c r="AJ15" i="8"/>
  <c r="AJ122" i="8"/>
  <c r="AJ250" i="8"/>
  <c r="AJ69" i="8"/>
  <c r="AJ175" i="8"/>
  <c r="AJ303" i="8"/>
  <c r="AJ191" i="8"/>
  <c r="AJ117" i="8"/>
  <c r="AJ85" i="8"/>
  <c r="AJ298" i="8"/>
  <c r="AJ223" i="8"/>
  <c r="AJ24" i="8"/>
  <c r="AJ56" i="8"/>
  <c r="AJ80" i="8"/>
  <c r="AJ108" i="8"/>
  <c r="AJ140" i="8"/>
  <c r="AJ168" i="8"/>
  <c r="AJ192" i="8"/>
  <c r="AJ224" i="8"/>
  <c r="AJ252" i="8"/>
  <c r="AJ280" i="8"/>
  <c r="AJ11" i="8"/>
  <c r="AJ43" i="8"/>
  <c r="AJ81" i="8"/>
  <c r="AJ123" i="8"/>
  <c r="AJ161" i="8"/>
  <c r="AJ193" i="8"/>
  <c r="AJ235" i="8"/>
  <c r="AJ273" i="8"/>
  <c r="AJ310" i="8"/>
  <c r="AJ51" i="8"/>
  <c r="AJ83" i="8"/>
  <c r="AJ121" i="8"/>
  <c r="AJ163" i="8"/>
  <c r="AJ201" i="8"/>
  <c r="AJ233" i="8"/>
  <c r="AJ275" i="8"/>
  <c r="AJ13" i="8"/>
  <c r="AJ87" i="8"/>
  <c r="AJ173" i="8"/>
  <c r="AJ237" i="8"/>
  <c r="AJ18" i="8"/>
  <c r="AJ103" i="8"/>
  <c r="AJ178" i="8"/>
  <c r="AJ242" i="8"/>
  <c r="AJ37" i="8"/>
  <c r="AJ186" i="8"/>
  <c r="AJ47" i="8"/>
  <c r="AJ218" i="8"/>
  <c r="AJ63" i="8"/>
  <c r="AJ74" i="8"/>
  <c r="AJ127" i="8"/>
  <c r="AJ138" i="8"/>
  <c r="AJ32" i="8"/>
  <c r="AJ64" i="8"/>
  <c r="AJ104" i="8"/>
  <c r="AJ144" i="8"/>
  <c r="AJ184" i="8"/>
  <c r="AJ216" i="8"/>
  <c r="AJ256" i="8"/>
  <c r="AJ296" i="8"/>
  <c r="AJ38" i="8"/>
  <c r="AJ97" i="8"/>
  <c r="AJ139" i="8"/>
  <c r="AJ187" i="8"/>
  <c r="AJ246" i="8"/>
  <c r="AJ294" i="8"/>
  <c r="AJ35" i="8"/>
  <c r="AJ94" i="8"/>
  <c r="AJ142" i="8"/>
  <c r="AJ190" i="8"/>
  <c r="AJ249" i="8"/>
  <c r="AJ291" i="8"/>
  <c r="AJ66" i="8"/>
  <c r="AJ183" i="8"/>
  <c r="AJ279" i="8"/>
  <c r="AJ71" i="8"/>
  <c r="AJ189" i="8"/>
  <c r="AJ285" i="8"/>
  <c r="AJ165" i="8"/>
  <c r="AJ90" i="8"/>
  <c r="AJ261" i="8"/>
  <c r="AJ31" i="8"/>
  <c r="AJ170" i="8"/>
  <c r="AJ309" i="8"/>
  <c r="AJ40" i="8"/>
  <c r="AJ76" i="8"/>
  <c r="AJ120" i="8"/>
  <c r="AJ152" i="8"/>
  <c r="AJ188" i="8"/>
  <c r="AJ232" i="8"/>
  <c r="AJ268" i="8"/>
  <c r="AJ300" i="8"/>
  <c r="AJ54" i="8"/>
  <c r="AJ102" i="8"/>
  <c r="AJ150" i="8"/>
  <c r="AJ209" i="8"/>
  <c r="AJ251" i="8"/>
  <c r="AJ299" i="8"/>
  <c r="AJ57" i="8"/>
  <c r="AJ105" i="8"/>
  <c r="AJ147" i="8"/>
  <c r="AJ206" i="8"/>
  <c r="AJ254" i="8"/>
  <c r="AJ307" i="8"/>
  <c r="AJ109" i="8"/>
  <c r="AJ194" i="8"/>
  <c r="AJ301" i="8"/>
  <c r="AJ114" i="8"/>
  <c r="AJ221" i="8"/>
  <c r="AJ306" i="8"/>
  <c r="AJ207" i="8"/>
  <c r="AJ133" i="8"/>
  <c r="AJ21" i="8"/>
  <c r="AJ202" i="8"/>
  <c r="AJ255" i="8"/>
  <c r="AJ44" i="8"/>
  <c r="AJ124" i="8"/>
  <c r="AJ204" i="8"/>
  <c r="AJ272" i="8"/>
  <c r="AJ65" i="8"/>
  <c r="AJ166" i="8"/>
  <c r="AJ267" i="8"/>
  <c r="AJ62" i="8"/>
  <c r="AJ169" i="8"/>
  <c r="AJ265" i="8"/>
  <c r="AJ130" i="8"/>
  <c r="AJ50" i="8"/>
  <c r="AJ231" i="8"/>
  <c r="AJ271" i="8"/>
  <c r="AJ149" i="8"/>
  <c r="AJ53" i="8"/>
  <c r="AJ16" i="8"/>
  <c r="AJ172" i="8"/>
  <c r="AJ129" i="8"/>
  <c r="AJ137" i="8"/>
  <c r="AJ55" i="8"/>
  <c r="AJ157" i="8"/>
  <c r="AJ239" i="8"/>
  <c r="AJ60" i="8"/>
  <c r="AJ128" i="8"/>
  <c r="AJ208" i="8"/>
  <c r="AJ288" i="8"/>
  <c r="AJ75" i="8"/>
  <c r="AJ182" i="8"/>
  <c r="AJ278" i="8"/>
  <c r="AJ78" i="8"/>
  <c r="AJ179" i="8"/>
  <c r="AJ286" i="8"/>
  <c r="AJ141" i="8"/>
  <c r="AJ61" i="8"/>
  <c r="AJ274" i="8"/>
  <c r="AJ293" i="8"/>
  <c r="AJ234" i="8"/>
  <c r="AJ181" i="8"/>
  <c r="AJ12" i="8"/>
  <c r="AJ88" i="8"/>
  <c r="AJ160" i="8"/>
  <c r="AJ236" i="8"/>
  <c r="AJ17" i="8"/>
  <c r="AJ107" i="8"/>
  <c r="AJ214" i="8"/>
  <c r="AJ19" i="8"/>
  <c r="AJ115" i="8"/>
  <c r="AJ222" i="8"/>
  <c r="AJ23" i="8"/>
  <c r="AJ226" i="8"/>
  <c r="AJ135" i="8"/>
  <c r="AJ79" i="8"/>
  <c r="AJ154" i="8"/>
  <c r="AJ245" i="8"/>
  <c r="AJ96" i="8"/>
  <c r="AJ248" i="8"/>
  <c r="AJ22" i="8"/>
  <c r="AJ225" i="8"/>
  <c r="AJ30" i="8"/>
  <c r="AJ227" i="8"/>
  <c r="AJ258" i="8"/>
  <c r="AJ101" i="8"/>
  <c r="AJ287" i="8"/>
  <c r="AY3" i="8"/>
  <c r="BI3" i="8"/>
  <c r="A3" i="1"/>
  <c r="BC11" i="8" a="1"/>
  <c r="BK11" i="8" a="1"/>
  <c r="BA11" i="8" a="1"/>
  <c r="BD11" i="8" a="1"/>
  <c r="BI11" i="8" a="1"/>
  <c r="BB11" i="8" a="1"/>
  <c r="AY11" i="8" a="1"/>
  <c r="BF11" i="8" a="1"/>
  <c r="BG11" i="8" a="1"/>
  <c r="BE11" i="8" a="1"/>
  <c r="AD11" i="1" l="1"/>
  <c r="C8" i="11" s="1"/>
  <c r="D11" i="1"/>
  <c r="C8" i="2" s="1"/>
  <c r="E11" i="1"/>
  <c r="D8" i="2" s="1"/>
  <c r="AE11" i="1"/>
  <c r="D8" i="11" s="1"/>
  <c r="AW11" i="1"/>
  <c r="BV11" i="1" s="1"/>
  <c r="AA11" i="1"/>
  <c r="BU11" i="1" s="1"/>
  <c r="X11" i="1"/>
  <c r="J6" i="1" s="1"/>
  <c r="O11" i="1"/>
  <c r="Q11" i="1"/>
  <c r="R11" i="1"/>
  <c r="S11" i="1"/>
  <c r="U11" i="1"/>
  <c r="V11" i="1"/>
  <c r="N11" i="1"/>
  <c r="P11" i="1"/>
  <c r="T11" i="1"/>
  <c r="M11" i="1"/>
  <c r="Y11" i="1"/>
  <c r="Z11" i="1"/>
  <c r="W11" i="1"/>
  <c r="J5" i="1" s="1"/>
  <c r="BB11" i="8"/>
  <c r="BB27" i="8"/>
  <c r="BB43" i="8"/>
  <c r="BB59" i="8"/>
  <c r="BB75" i="8"/>
  <c r="BB91" i="8"/>
  <c r="BB107" i="8"/>
  <c r="BB123" i="8"/>
  <c r="BB139" i="8"/>
  <c r="BB155" i="8"/>
  <c r="BB171" i="8"/>
  <c r="BB187" i="8"/>
  <c r="BB203" i="8"/>
  <c r="BB219" i="8"/>
  <c r="BB235" i="8"/>
  <c r="BB251" i="8"/>
  <c r="BB267" i="8"/>
  <c r="BB283" i="8"/>
  <c r="BB299" i="8"/>
  <c r="BB315" i="8"/>
  <c r="BB331" i="8"/>
  <c r="BB347" i="8"/>
  <c r="BB363" i="8"/>
  <c r="BB379" i="8"/>
  <c r="BB32" i="8"/>
  <c r="BB53" i="8"/>
  <c r="BB74" i="8"/>
  <c r="BB96" i="8"/>
  <c r="BB117" i="8"/>
  <c r="BB138" i="8"/>
  <c r="BB160" i="8"/>
  <c r="BB181" i="8"/>
  <c r="BB202" i="8"/>
  <c r="BB224" i="8"/>
  <c r="BB245" i="8"/>
  <c r="BB266" i="8"/>
  <c r="BB288" i="8"/>
  <c r="BB309" i="8"/>
  <c r="BB330" i="8"/>
  <c r="BB352" i="8"/>
  <c r="BB373" i="8"/>
  <c r="BB22" i="8"/>
  <c r="BB44" i="8"/>
  <c r="BB65" i="8"/>
  <c r="BB86" i="8"/>
  <c r="BB108" i="8"/>
  <c r="BB129" i="8"/>
  <c r="BB150" i="8"/>
  <c r="BB172" i="8"/>
  <c r="BB193" i="8"/>
  <c r="BB214" i="8"/>
  <c r="BB236" i="8"/>
  <c r="BB257" i="8"/>
  <c r="BB278" i="8"/>
  <c r="BB300" i="8"/>
  <c r="BB321" i="8"/>
  <c r="BB342" i="8"/>
  <c r="BB364" i="8"/>
  <c r="BB13" i="8"/>
  <c r="BB56" i="8"/>
  <c r="BB98" i="8"/>
  <c r="BB141" i="8"/>
  <c r="BB184" i="8"/>
  <c r="BB226" i="8"/>
  <c r="BB269" i="8"/>
  <c r="BB312" i="8"/>
  <c r="BB354" i="8"/>
  <c r="BB29" i="8"/>
  <c r="BB72" i="8"/>
  <c r="BB114" i="8"/>
  <c r="BB157" i="8"/>
  <c r="BB200" i="8"/>
  <c r="BB242" i="8"/>
  <c r="BB285" i="8"/>
  <c r="BB328" i="8"/>
  <c r="BB370" i="8"/>
  <c r="BB57" i="8"/>
  <c r="BB142" i="8"/>
  <c r="BB228" i="8"/>
  <c r="BB313" i="8"/>
  <c r="BB20" i="8"/>
  <c r="BB105" i="8"/>
  <c r="BB190" i="8"/>
  <c r="BB297" i="8"/>
  <c r="BB46" i="8"/>
  <c r="BB132" i="8"/>
  <c r="BB217" i="8"/>
  <c r="BB302" i="8"/>
  <c r="BB30" i="8"/>
  <c r="BB116" i="8"/>
  <c r="BB201" i="8"/>
  <c r="BB286" i="8"/>
  <c r="BB372" i="8"/>
  <c r="BB19" i="8"/>
  <c r="BB35" i="8"/>
  <c r="BB51" i="8"/>
  <c r="BB67" i="8"/>
  <c r="BB83" i="8"/>
  <c r="BB99" i="8"/>
  <c r="BB115" i="8"/>
  <c r="BB131" i="8"/>
  <c r="BB147" i="8"/>
  <c r="BB163" i="8"/>
  <c r="BB179" i="8"/>
  <c r="BB195" i="8"/>
  <c r="BB211" i="8"/>
  <c r="BB227" i="8"/>
  <c r="BB243" i="8"/>
  <c r="BB259" i="8"/>
  <c r="BB275" i="8"/>
  <c r="BB291" i="8"/>
  <c r="BB307" i="8"/>
  <c r="BB323" i="8"/>
  <c r="BB339" i="8"/>
  <c r="BB355" i="8"/>
  <c r="BB371" i="8"/>
  <c r="BB21" i="8"/>
  <c r="BB42" i="8"/>
  <c r="BB64" i="8"/>
  <c r="BB85" i="8"/>
  <c r="BB106" i="8"/>
  <c r="BB128" i="8"/>
  <c r="BB149" i="8"/>
  <c r="BB170" i="8"/>
  <c r="BB192" i="8"/>
  <c r="BB213" i="8"/>
  <c r="BB234" i="8"/>
  <c r="BB256" i="8"/>
  <c r="BB277" i="8"/>
  <c r="BB298" i="8"/>
  <c r="BB320" i="8"/>
  <c r="BB341" i="8"/>
  <c r="BB362" i="8"/>
  <c r="BB12" i="8"/>
  <c r="BB33" i="8"/>
  <c r="BB54" i="8"/>
  <c r="BB76" i="8"/>
  <c r="BB97" i="8"/>
  <c r="BB118" i="8"/>
  <c r="BB140" i="8"/>
  <c r="BB161" i="8"/>
  <c r="BB182" i="8"/>
  <c r="BB204" i="8"/>
  <c r="BB225" i="8"/>
  <c r="BB246" i="8"/>
  <c r="BB268" i="8"/>
  <c r="BB289" i="8"/>
  <c r="BB310" i="8"/>
  <c r="BB332" i="8"/>
  <c r="BB353" i="8"/>
  <c r="BB374" i="8"/>
  <c r="BB34" i="8"/>
  <c r="BB77" i="8"/>
  <c r="BB120" i="8"/>
  <c r="BB162" i="8"/>
  <c r="BB205" i="8"/>
  <c r="BB248" i="8"/>
  <c r="BB290" i="8"/>
  <c r="BB333" i="8"/>
  <c r="BB376" i="8"/>
  <c r="BB50" i="8"/>
  <c r="BB93" i="8"/>
  <c r="BB136" i="8"/>
  <c r="BB178" i="8"/>
  <c r="BB221" i="8"/>
  <c r="BB264" i="8"/>
  <c r="BB306" i="8"/>
  <c r="BB349" i="8"/>
  <c r="BB14" i="8"/>
  <c r="BB100" i="8"/>
  <c r="BB185" i="8"/>
  <c r="BB270" i="8"/>
  <c r="BB356" i="8"/>
  <c r="BB62" i="8"/>
  <c r="BB148" i="8"/>
  <c r="BB254" i="8"/>
  <c r="BB382" i="8"/>
  <c r="BB89" i="8"/>
  <c r="BB174" i="8"/>
  <c r="BB260" i="8"/>
  <c r="BB345" i="8"/>
  <c r="BB73" i="8"/>
  <c r="BB158" i="8"/>
  <c r="BB244" i="8"/>
  <c r="BB329" i="8"/>
  <c r="BB318" i="8"/>
  <c r="BB23" i="8"/>
  <c r="BB39" i="8"/>
  <c r="BB55" i="8"/>
  <c r="BB71" i="8"/>
  <c r="BB87" i="8"/>
  <c r="BB103" i="8"/>
  <c r="BB119" i="8"/>
  <c r="BB135" i="8"/>
  <c r="BB151" i="8"/>
  <c r="BB167" i="8"/>
  <c r="BB183" i="8"/>
  <c r="BB199" i="8"/>
  <c r="BB215" i="8"/>
  <c r="BB231" i="8"/>
  <c r="BB247" i="8"/>
  <c r="BB263" i="8"/>
  <c r="BB279" i="8"/>
  <c r="BB295" i="8"/>
  <c r="BB311" i="8"/>
  <c r="BB327" i="8"/>
  <c r="BB343" i="8"/>
  <c r="BB359" i="8"/>
  <c r="BB375" i="8"/>
  <c r="BB26" i="8"/>
  <c r="BB48" i="8"/>
  <c r="BB69" i="8"/>
  <c r="BB90" i="8"/>
  <c r="BB112" i="8"/>
  <c r="BB133" i="8"/>
  <c r="BB154" i="8"/>
  <c r="BB176" i="8"/>
  <c r="BB197" i="8"/>
  <c r="BB218" i="8"/>
  <c r="BB240" i="8"/>
  <c r="BB261" i="8"/>
  <c r="BB282" i="8"/>
  <c r="BB304" i="8"/>
  <c r="BB325" i="8"/>
  <c r="BB346" i="8"/>
  <c r="BB368" i="8"/>
  <c r="BB17" i="8"/>
  <c r="BB38" i="8"/>
  <c r="BB60" i="8"/>
  <c r="BB81" i="8"/>
  <c r="BB102" i="8"/>
  <c r="BB124" i="8"/>
  <c r="BB145" i="8"/>
  <c r="BB166" i="8"/>
  <c r="BB188" i="8"/>
  <c r="BB209" i="8"/>
  <c r="BB230" i="8"/>
  <c r="BB252" i="8"/>
  <c r="BB273" i="8"/>
  <c r="BB294" i="8"/>
  <c r="BB316" i="8"/>
  <c r="BB337" i="8"/>
  <c r="BB358" i="8"/>
  <c r="BB380" i="8"/>
  <c r="BB45" i="8"/>
  <c r="BB88" i="8"/>
  <c r="BB130" i="8"/>
  <c r="BB173" i="8"/>
  <c r="BB216" i="8"/>
  <c r="BB258" i="8"/>
  <c r="BB301" i="8"/>
  <c r="BB344" i="8"/>
  <c r="BB18" i="8"/>
  <c r="BB61" i="8"/>
  <c r="BB104" i="8"/>
  <c r="BB146" i="8"/>
  <c r="BB189" i="8"/>
  <c r="BB232" i="8"/>
  <c r="BB274" i="8"/>
  <c r="BB317" i="8"/>
  <c r="BB360" i="8"/>
  <c r="BB36" i="8"/>
  <c r="BB121" i="8"/>
  <c r="BB206" i="8"/>
  <c r="BB292" i="8"/>
  <c r="BB377" i="8"/>
  <c r="BB84" i="8"/>
  <c r="BB169" i="8"/>
  <c r="BB276" i="8"/>
  <c r="BB25" i="8"/>
  <c r="BB110" i="8"/>
  <c r="BB196" i="8"/>
  <c r="BB281" i="8"/>
  <c r="BB366" i="8"/>
  <c r="BB94" i="8"/>
  <c r="BB180" i="8"/>
  <c r="BB265" i="8"/>
  <c r="BB350" i="8"/>
  <c r="BB361" i="8"/>
  <c r="BB15" i="8"/>
  <c r="BB79" i="8"/>
  <c r="BB143" i="8"/>
  <c r="BB207" i="8"/>
  <c r="BB271" i="8"/>
  <c r="BB335" i="8"/>
  <c r="BB37" i="8"/>
  <c r="BB122" i="8"/>
  <c r="BB208" i="8"/>
  <c r="BB293" i="8"/>
  <c r="BB378" i="8"/>
  <c r="BB92" i="8"/>
  <c r="BB177" i="8"/>
  <c r="BB262" i="8"/>
  <c r="BB348" i="8"/>
  <c r="BB109" i="8"/>
  <c r="BB280" i="8"/>
  <c r="BB82" i="8"/>
  <c r="BB253" i="8"/>
  <c r="BB78" i="8"/>
  <c r="BB41" i="8"/>
  <c r="BB68" i="8"/>
  <c r="BB52" i="8"/>
  <c r="BB233" i="8"/>
  <c r="BB31" i="8"/>
  <c r="BB95" i="8"/>
  <c r="BB159" i="8"/>
  <c r="BB223" i="8"/>
  <c r="BB287" i="8"/>
  <c r="BB351" i="8"/>
  <c r="BB58" i="8"/>
  <c r="BB144" i="8"/>
  <c r="BB229" i="8"/>
  <c r="BB314" i="8"/>
  <c r="BB28" i="8"/>
  <c r="BB113" i="8"/>
  <c r="BB198" i="8"/>
  <c r="BB284" i="8"/>
  <c r="BB369" i="8"/>
  <c r="BB152" i="8"/>
  <c r="BB322" i="8"/>
  <c r="BB125" i="8"/>
  <c r="BB296" i="8"/>
  <c r="BB164" i="8"/>
  <c r="BB126" i="8"/>
  <c r="BB153" i="8"/>
  <c r="BB137" i="8"/>
  <c r="BB47" i="8"/>
  <c r="BB111" i="8"/>
  <c r="BB175" i="8"/>
  <c r="BB239" i="8"/>
  <c r="BB303" i="8"/>
  <c r="BB367" i="8"/>
  <c r="BB80" i="8"/>
  <c r="BB165" i="8"/>
  <c r="BB250" i="8"/>
  <c r="BB336" i="8"/>
  <c r="BB49" i="8"/>
  <c r="BB134" i="8"/>
  <c r="BB220" i="8"/>
  <c r="BB305" i="8"/>
  <c r="BB24" i="8"/>
  <c r="BB194" i="8"/>
  <c r="BB365" i="8"/>
  <c r="BB168" i="8"/>
  <c r="BB338" i="8"/>
  <c r="BB249" i="8"/>
  <c r="BB212" i="8"/>
  <c r="BB238" i="8"/>
  <c r="BB222" i="8"/>
  <c r="BB63" i="8"/>
  <c r="BB127" i="8"/>
  <c r="BB191" i="8"/>
  <c r="BB255" i="8"/>
  <c r="BB319" i="8"/>
  <c r="BB16" i="8"/>
  <c r="BB101" i="8"/>
  <c r="BB186" i="8"/>
  <c r="BB272" i="8"/>
  <c r="BB357" i="8"/>
  <c r="BB70" i="8"/>
  <c r="BB156" i="8"/>
  <c r="BB241" i="8"/>
  <c r="BB326" i="8"/>
  <c r="BB66" i="8"/>
  <c r="BB237" i="8"/>
  <c r="BB40" i="8"/>
  <c r="BB210" i="8"/>
  <c r="BB381" i="8"/>
  <c r="BB334" i="8"/>
  <c r="BB340" i="8"/>
  <c r="BB324" i="8"/>
  <c r="BB308" i="8"/>
  <c r="BF25" i="8"/>
  <c r="BF41" i="8"/>
  <c r="BF57" i="8"/>
  <c r="BF73" i="8"/>
  <c r="BF89" i="8"/>
  <c r="BF105" i="8"/>
  <c r="BF121" i="8"/>
  <c r="BF17" i="8"/>
  <c r="BF33" i="8"/>
  <c r="BF49" i="8"/>
  <c r="BF65" i="8"/>
  <c r="BF81" i="8"/>
  <c r="BF97" i="8"/>
  <c r="BF113" i="8"/>
  <c r="BF129" i="8"/>
  <c r="BF21" i="8"/>
  <c r="BF37" i="8"/>
  <c r="BF53" i="8"/>
  <c r="BF69" i="8"/>
  <c r="BF85" i="8"/>
  <c r="BF101" i="8"/>
  <c r="BF117" i="8"/>
  <c r="BF133" i="8"/>
  <c r="BF45" i="8"/>
  <c r="BF109" i="8"/>
  <c r="BF145" i="8"/>
  <c r="BF161" i="8"/>
  <c r="BF177" i="8"/>
  <c r="BF193" i="8"/>
  <c r="BF209" i="8"/>
  <c r="BF225" i="8"/>
  <c r="BF241" i="8"/>
  <c r="BF257" i="8"/>
  <c r="BF273" i="8"/>
  <c r="BF289" i="8"/>
  <c r="BF305" i="8"/>
  <c r="BF321" i="8"/>
  <c r="BF337" i="8"/>
  <c r="BF353" i="8"/>
  <c r="BF369" i="8"/>
  <c r="BF12" i="8"/>
  <c r="BF34" i="8"/>
  <c r="BF55" i="8"/>
  <c r="BF76" i="8"/>
  <c r="BF98" i="8"/>
  <c r="BF119" i="8"/>
  <c r="BF140" i="8"/>
  <c r="BF162" i="8"/>
  <c r="BF183" i="8"/>
  <c r="BF204" i="8"/>
  <c r="BF226" i="8"/>
  <c r="BF247" i="8"/>
  <c r="BF268" i="8"/>
  <c r="BF290" i="8"/>
  <c r="BF311" i="8"/>
  <c r="BF332" i="8"/>
  <c r="BF354" i="8"/>
  <c r="BF375" i="8"/>
  <c r="BF27" i="8"/>
  <c r="BF56" i="8"/>
  <c r="BF84" i="8"/>
  <c r="BF112" i="8"/>
  <c r="BF142" i="8"/>
  <c r="BF170" i="8"/>
  <c r="BF198" i="8"/>
  <c r="BF227" i="8"/>
  <c r="BF255" i="8"/>
  <c r="BF283" i="8"/>
  <c r="BF312" i="8"/>
  <c r="BF340" i="8"/>
  <c r="BF368" i="8"/>
  <c r="BF30" i="8"/>
  <c r="BF58" i="8"/>
  <c r="BF86" i="8"/>
  <c r="BF115" i="8"/>
  <c r="BF143" i="8"/>
  <c r="BF171" i="8"/>
  <c r="BF200" i="8"/>
  <c r="BF228" i="8"/>
  <c r="BF256" i="8"/>
  <c r="BF286" i="8"/>
  <c r="BF314" i="8"/>
  <c r="BF342" i="8"/>
  <c r="BF371" i="8"/>
  <c r="BF38" i="8"/>
  <c r="BF67" i="8"/>
  <c r="BF95" i="8"/>
  <c r="BF123" i="8"/>
  <c r="BF152" i="8"/>
  <c r="BF180" i="8"/>
  <c r="BF216" i="8"/>
  <c r="BF244" i="8"/>
  <c r="BF272" i="8"/>
  <c r="BF302" i="8"/>
  <c r="BF330" i="8"/>
  <c r="BF366" i="8"/>
  <c r="BF208" i="8"/>
  <c r="BF83" i="8"/>
  <c r="BF196" i="8"/>
  <c r="BF310" i="8"/>
  <c r="BF40" i="8"/>
  <c r="BF154" i="8"/>
  <c r="BF267" i="8"/>
  <c r="BF382" i="8"/>
  <c r="BF203" i="8"/>
  <c r="BF62" i="8"/>
  <c r="BF288" i="8"/>
  <c r="BF275" i="8"/>
  <c r="BF104" i="8"/>
  <c r="BF132" i="8"/>
  <c r="BF13" i="8"/>
  <c r="BF77" i="8"/>
  <c r="BF137" i="8"/>
  <c r="BF153" i="8"/>
  <c r="BF169" i="8"/>
  <c r="BF185" i="8"/>
  <c r="BF201" i="8"/>
  <c r="BF217" i="8"/>
  <c r="BF233" i="8"/>
  <c r="BF249" i="8"/>
  <c r="BF265" i="8"/>
  <c r="BF281" i="8"/>
  <c r="BF297" i="8"/>
  <c r="BF313" i="8"/>
  <c r="BF329" i="8"/>
  <c r="BF345" i="8"/>
  <c r="BF361" i="8"/>
  <c r="BF377" i="8"/>
  <c r="BF23" i="8"/>
  <c r="BF44" i="8"/>
  <c r="BF66" i="8"/>
  <c r="BF87" i="8"/>
  <c r="BF108" i="8"/>
  <c r="BF130" i="8"/>
  <c r="BF151" i="8"/>
  <c r="BF172" i="8"/>
  <c r="BF194" i="8"/>
  <c r="BF215" i="8"/>
  <c r="BF236" i="8"/>
  <c r="BF258" i="8"/>
  <c r="BF279" i="8"/>
  <c r="BF300" i="8"/>
  <c r="BF322" i="8"/>
  <c r="BF343" i="8"/>
  <c r="BF364" i="8"/>
  <c r="BF14" i="8"/>
  <c r="BF42" i="8"/>
  <c r="BF70" i="8"/>
  <c r="BF99" i="8"/>
  <c r="BF127" i="8"/>
  <c r="BF155" i="8"/>
  <c r="BF184" i="8"/>
  <c r="BF212" i="8"/>
  <c r="BF240" i="8"/>
  <c r="BF270" i="8"/>
  <c r="BF298" i="8"/>
  <c r="BF326" i="8"/>
  <c r="BF355" i="8"/>
  <c r="BF15" i="8"/>
  <c r="BF43" i="8"/>
  <c r="BF72" i="8"/>
  <c r="BF100" i="8"/>
  <c r="BF128" i="8"/>
  <c r="BF158" i="8"/>
  <c r="BF186" i="8"/>
  <c r="BF214" i="8"/>
  <c r="BF243" i="8"/>
  <c r="BF271" i="8"/>
  <c r="BF299" i="8"/>
  <c r="BF328" i="8"/>
  <c r="BF356" i="8"/>
  <c r="BF24" i="8"/>
  <c r="BF52" i="8"/>
  <c r="BF80" i="8"/>
  <c r="BF110" i="8"/>
  <c r="BF138" i="8"/>
  <c r="BF166" i="8"/>
  <c r="BF195" i="8"/>
  <c r="BF230" i="8"/>
  <c r="BF259" i="8"/>
  <c r="BF287" i="8"/>
  <c r="BF315" i="8"/>
  <c r="BF351" i="8"/>
  <c r="BF379" i="8"/>
  <c r="BF26" i="8"/>
  <c r="BF139" i="8"/>
  <c r="BF254" i="8"/>
  <c r="BF367" i="8"/>
  <c r="BF96" i="8"/>
  <c r="BF211" i="8"/>
  <c r="BF324" i="8"/>
  <c r="BF90" i="8"/>
  <c r="BF318" i="8"/>
  <c r="BF175" i="8"/>
  <c r="BF47" i="8"/>
  <c r="BF190" i="8"/>
  <c r="BF331" i="8"/>
  <c r="BF360" i="8"/>
  <c r="BF29" i="8"/>
  <c r="BF93" i="8"/>
  <c r="BF141" i="8"/>
  <c r="BF157" i="8"/>
  <c r="BF173" i="8"/>
  <c r="BF189" i="8"/>
  <c r="BF205" i="8"/>
  <c r="BF221" i="8"/>
  <c r="BF237" i="8"/>
  <c r="BF253" i="8"/>
  <c r="BF269" i="8"/>
  <c r="BF285" i="8"/>
  <c r="BF301" i="8"/>
  <c r="BF317" i="8"/>
  <c r="BF333" i="8"/>
  <c r="BF349" i="8"/>
  <c r="BF365" i="8"/>
  <c r="BF381" i="8"/>
  <c r="BF28" i="8"/>
  <c r="BF50" i="8"/>
  <c r="BF71" i="8"/>
  <c r="BF92" i="8"/>
  <c r="BF114" i="8"/>
  <c r="BF135" i="8"/>
  <c r="BF156" i="8"/>
  <c r="BF178" i="8"/>
  <c r="BF199" i="8"/>
  <c r="BF220" i="8"/>
  <c r="BF242" i="8"/>
  <c r="BF263" i="8"/>
  <c r="BF284" i="8"/>
  <c r="BF306" i="8"/>
  <c r="BF327" i="8"/>
  <c r="BF348" i="8"/>
  <c r="BF370" i="8"/>
  <c r="BF20" i="8"/>
  <c r="BF48" i="8"/>
  <c r="BF78" i="8"/>
  <c r="BF106" i="8"/>
  <c r="BF134" i="8"/>
  <c r="BF163" i="8"/>
  <c r="BF191" i="8"/>
  <c r="BF219" i="8"/>
  <c r="BF248" i="8"/>
  <c r="BF276" i="8"/>
  <c r="BF304" i="8"/>
  <c r="BF334" i="8"/>
  <c r="BF362" i="8"/>
  <c r="BF22" i="8"/>
  <c r="BF51" i="8"/>
  <c r="BF79" i="8"/>
  <c r="BF107" i="8"/>
  <c r="BF136" i="8"/>
  <c r="BF164" i="8"/>
  <c r="BF192" i="8"/>
  <c r="BF222" i="8"/>
  <c r="BF250" i="8"/>
  <c r="BF278" i="8"/>
  <c r="BF307" i="8"/>
  <c r="BF335" i="8"/>
  <c r="BF363" i="8"/>
  <c r="BF31" i="8"/>
  <c r="BF59" i="8"/>
  <c r="BF88" i="8"/>
  <c r="BF116" i="8"/>
  <c r="BF144" i="8"/>
  <c r="BF174" i="8"/>
  <c r="BF202" i="8"/>
  <c r="BF238" i="8"/>
  <c r="BF266" i="8"/>
  <c r="BF294" i="8"/>
  <c r="BF323" i="8"/>
  <c r="BF358" i="8"/>
  <c r="BF16" i="8"/>
  <c r="BF54" i="8"/>
  <c r="BF168" i="8"/>
  <c r="BF282" i="8"/>
  <c r="BF11" i="8"/>
  <c r="BF126" i="8"/>
  <c r="BF239" i="8"/>
  <c r="BF352" i="8"/>
  <c r="BF147" i="8"/>
  <c r="BF374" i="8"/>
  <c r="BF232" i="8"/>
  <c r="BF160" i="8"/>
  <c r="BF303" i="8"/>
  <c r="BF19" i="8"/>
  <c r="BF165" i="8"/>
  <c r="BF229" i="8"/>
  <c r="BF293" i="8"/>
  <c r="BF357" i="8"/>
  <c r="BF60" i="8"/>
  <c r="BF146" i="8"/>
  <c r="BF231" i="8"/>
  <c r="BF316" i="8"/>
  <c r="BF35" i="8"/>
  <c r="BF148" i="8"/>
  <c r="BF262" i="8"/>
  <c r="BF376" i="8"/>
  <c r="BF122" i="8"/>
  <c r="BF235" i="8"/>
  <c r="BF350" i="8"/>
  <c r="BF102" i="8"/>
  <c r="BF223" i="8"/>
  <c r="BF336" i="8"/>
  <c r="BF224" i="8"/>
  <c r="BF296" i="8"/>
  <c r="BF346" i="8"/>
  <c r="BF125" i="8"/>
  <c r="BF197" i="8"/>
  <c r="BF261" i="8"/>
  <c r="BF325" i="8"/>
  <c r="BF18" i="8"/>
  <c r="BF103" i="8"/>
  <c r="BF188" i="8"/>
  <c r="BF274" i="8"/>
  <c r="BF359" i="8"/>
  <c r="BF91" i="8"/>
  <c r="BF206" i="8"/>
  <c r="BF319" i="8"/>
  <c r="BF64" i="8"/>
  <c r="BF179" i="8"/>
  <c r="BF292" i="8"/>
  <c r="BF46" i="8"/>
  <c r="BF159" i="8"/>
  <c r="BF280" i="8"/>
  <c r="BF344" i="8"/>
  <c r="BF68" i="8"/>
  <c r="BF260" i="8"/>
  <c r="BF218" i="8"/>
  <c r="BF149" i="8"/>
  <c r="BF213" i="8"/>
  <c r="BF277" i="8"/>
  <c r="BF341" i="8"/>
  <c r="BF39" i="8"/>
  <c r="BF124" i="8"/>
  <c r="BF210" i="8"/>
  <c r="BF295" i="8"/>
  <c r="BF380" i="8"/>
  <c r="BF120" i="8"/>
  <c r="BF234" i="8"/>
  <c r="BF347" i="8"/>
  <c r="BF94" i="8"/>
  <c r="BF207" i="8"/>
  <c r="BF320" i="8"/>
  <c r="BF74" i="8"/>
  <c r="BF187" i="8"/>
  <c r="BF308" i="8"/>
  <c r="BF111" i="8"/>
  <c r="BF182" i="8"/>
  <c r="BF118" i="8"/>
  <c r="BF246" i="8"/>
  <c r="BF245" i="8"/>
  <c r="BF167" i="8"/>
  <c r="BF176" i="8"/>
  <c r="BF264" i="8"/>
  <c r="BF372" i="8"/>
  <c r="BF61" i="8"/>
  <c r="BF373" i="8"/>
  <c r="BF338" i="8"/>
  <c r="BF36" i="8"/>
  <c r="BF131" i="8"/>
  <c r="BF32" i="8"/>
  <c r="BF181" i="8"/>
  <c r="BF82" i="8"/>
  <c r="BF63" i="8"/>
  <c r="BF150" i="8"/>
  <c r="BF251" i="8"/>
  <c r="BF75" i="8"/>
  <c r="BF252" i="8"/>
  <c r="BF291" i="8"/>
  <c r="BF378" i="8"/>
  <c r="BF309" i="8"/>
  <c r="BF339" i="8"/>
  <c r="BE12" i="8"/>
  <c r="BE28" i="8"/>
  <c r="BE44" i="8"/>
  <c r="BE60" i="8"/>
  <c r="BE76" i="8"/>
  <c r="BE92" i="8"/>
  <c r="BE108" i="8"/>
  <c r="BE124" i="8"/>
  <c r="BE140" i="8"/>
  <c r="BE156" i="8"/>
  <c r="BE172" i="8"/>
  <c r="BE188" i="8"/>
  <c r="BE204" i="8"/>
  <c r="BE220" i="8"/>
  <c r="BE236" i="8"/>
  <c r="BE252" i="8"/>
  <c r="BE268" i="8"/>
  <c r="BE284" i="8"/>
  <c r="BE300" i="8"/>
  <c r="BE316" i="8"/>
  <c r="BE332" i="8"/>
  <c r="BE348" i="8"/>
  <c r="BE364" i="8"/>
  <c r="BE380" i="8"/>
  <c r="BE29" i="8"/>
  <c r="BE50" i="8"/>
  <c r="BE71" i="8"/>
  <c r="BE93" i="8"/>
  <c r="BE114" i="8"/>
  <c r="BE135" i="8"/>
  <c r="BE157" i="8"/>
  <c r="BE178" i="8"/>
  <c r="BE199" i="8"/>
  <c r="BE221" i="8"/>
  <c r="BE242" i="8"/>
  <c r="BE263" i="8"/>
  <c r="BE285" i="8"/>
  <c r="BE306" i="8"/>
  <c r="BE327" i="8"/>
  <c r="BE349" i="8"/>
  <c r="BE370" i="8"/>
  <c r="BE25" i="8"/>
  <c r="BE53" i="8"/>
  <c r="BE81" i="8"/>
  <c r="BE110" i="8"/>
  <c r="BE138" i="8"/>
  <c r="BE166" i="8"/>
  <c r="BE195" i="8"/>
  <c r="BE223" i="8"/>
  <c r="BE251" i="8"/>
  <c r="BE281" i="8"/>
  <c r="BE309" i="8"/>
  <c r="BE337" i="8"/>
  <c r="BE366" i="8"/>
  <c r="BE19" i="8"/>
  <c r="BE47" i="8"/>
  <c r="BE75" i="8"/>
  <c r="BE105" i="8"/>
  <c r="BE133" i="8"/>
  <c r="BE161" i="8"/>
  <c r="BE190" i="8"/>
  <c r="BE218" i="8"/>
  <c r="BE246" i="8"/>
  <c r="BE275" i="8"/>
  <c r="BE303" i="8"/>
  <c r="BE331" i="8"/>
  <c r="BE361" i="8"/>
  <c r="BE14" i="8"/>
  <c r="BE42" i="8"/>
  <c r="BE78" i="8"/>
  <c r="BE106" i="8"/>
  <c r="BE142" i="8"/>
  <c r="BE16" i="8"/>
  <c r="BE32" i="8"/>
  <c r="BE48" i="8"/>
  <c r="BE64" i="8"/>
  <c r="BE80" i="8"/>
  <c r="BE96" i="8"/>
  <c r="BE112" i="8"/>
  <c r="BE128" i="8"/>
  <c r="BE144" i="8"/>
  <c r="BE160" i="8"/>
  <c r="BE176" i="8"/>
  <c r="BE192" i="8"/>
  <c r="BE208" i="8"/>
  <c r="BE224" i="8"/>
  <c r="BE240" i="8"/>
  <c r="BE256" i="8"/>
  <c r="BE272" i="8"/>
  <c r="BE288" i="8"/>
  <c r="BE304" i="8"/>
  <c r="BE320" i="8"/>
  <c r="BE336" i="8"/>
  <c r="BE352" i="8"/>
  <c r="BE368" i="8"/>
  <c r="BE13" i="8"/>
  <c r="BE34" i="8"/>
  <c r="BE55" i="8"/>
  <c r="BE77" i="8"/>
  <c r="BE98" i="8"/>
  <c r="BE119" i="8"/>
  <c r="BE141" i="8"/>
  <c r="BE162" i="8"/>
  <c r="BE183" i="8"/>
  <c r="BE205" i="8"/>
  <c r="BE226" i="8"/>
  <c r="BE247" i="8"/>
  <c r="BE269" i="8"/>
  <c r="BE290" i="8"/>
  <c r="BE311" i="8"/>
  <c r="BE333" i="8"/>
  <c r="BE354" i="8"/>
  <c r="BE375" i="8"/>
  <c r="BE31" i="8"/>
  <c r="BE59" i="8"/>
  <c r="BE89" i="8"/>
  <c r="BE117" i="8"/>
  <c r="BE145" i="8"/>
  <c r="BE174" i="8"/>
  <c r="BE202" i="8"/>
  <c r="BE230" i="8"/>
  <c r="BE259" i="8"/>
  <c r="BE287" i="8"/>
  <c r="BE315" i="8"/>
  <c r="BE345" i="8"/>
  <c r="BE373" i="8"/>
  <c r="BE26" i="8"/>
  <c r="BE54" i="8"/>
  <c r="BE83" i="8"/>
  <c r="BE111" i="8"/>
  <c r="BE139" i="8"/>
  <c r="BE169" i="8"/>
  <c r="BE197" i="8"/>
  <c r="BE225" i="8"/>
  <c r="BE254" i="8"/>
  <c r="BE282" i="8"/>
  <c r="BE310" i="8"/>
  <c r="BE339" i="8"/>
  <c r="BE367" i="8"/>
  <c r="BE21" i="8"/>
  <c r="BE57" i="8"/>
  <c r="BE85" i="8"/>
  <c r="BE113" i="8"/>
  <c r="BE149" i="8"/>
  <c r="BE20" i="8"/>
  <c r="BE36" i="8"/>
  <c r="BE52" i="8"/>
  <c r="BE68" i="8"/>
  <c r="BE84" i="8"/>
  <c r="BE100" i="8"/>
  <c r="BE116" i="8"/>
  <c r="BE132" i="8"/>
  <c r="BE148" i="8"/>
  <c r="BE164" i="8"/>
  <c r="BE180" i="8"/>
  <c r="BE196" i="8"/>
  <c r="BE212" i="8"/>
  <c r="BE228" i="8"/>
  <c r="BE244" i="8"/>
  <c r="BE260" i="8"/>
  <c r="BE276" i="8"/>
  <c r="BE292" i="8"/>
  <c r="BE308" i="8"/>
  <c r="BE324" i="8"/>
  <c r="BE340" i="8"/>
  <c r="BE356" i="8"/>
  <c r="BE372" i="8"/>
  <c r="BE18" i="8"/>
  <c r="BE39" i="8"/>
  <c r="BE61" i="8"/>
  <c r="BE82" i="8"/>
  <c r="BE103" i="8"/>
  <c r="BE125" i="8"/>
  <c r="BE146" i="8"/>
  <c r="BE167" i="8"/>
  <c r="BE189" i="8"/>
  <c r="BE210" i="8"/>
  <c r="BE231" i="8"/>
  <c r="BE253" i="8"/>
  <c r="BE274" i="8"/>
  <c r="BE295" i="8"/>
  <c r="BE317" i="8"/>
  <c r="BE338" i="8"/>
  <c r="BE359" i="8"/>
  <c r="BE381" i="8"/>
  <c r="BE38" i="8"/>
  <c r="BE67" i="8"/>
  <c r="BE95" i="8"/>
  <c r="BE123" i="8"/>
  <c r="BE153" i="8"/>
  <c r="BE181" i="8"/>
  <c r="BE209" i="8"/>
  <c r="BE238" i="8"/>
  <c r="BE266" i="8"/>
  <c r="BE294" i="8"/>
  <c r="BE323" i="8"/>
  <c r="BE351" i="8"/>
  <c r="BE379" i="8"/>
  <c r="BE33" i="8"/>
  <c r="BE62" i="8"/>
  <c r="BE90" i="8"/>
  <c r="BE118" i="8"/>
  <c r="BE147" i="8"/>
  <c r="BE175" i="8"/>
  <c r="BE203" i="8"/>
  <c r="BE233" i="8"/>
  <c r="BE261" i="8"/>
  <c r="BE289" i="8"/>
  <c r="BE318" i="8"/>
  <c r="BE346" i="8"/>
  <c r="BE374" i="8"/>
  <c r="BE27" i="8"/>
  <c r="BE63" i="8"/>
  <c r="BE91" i="8"/>
  <c r="BE121" i="8"/>
  <c r="BE155" i="8"/>
  <c r="BE185" i="8"/>
  <c r="BE219" i="8"/>
  <c r="BE255" i="8"/>
  <c r="BE283" i="8"/>
  <c r="BE24" i="8"/>
  <c r="BE40" i="8"/>
  <c r="BE56" i="8"/>
  <c r="BE72" i="8"/>
  <c r="BE88" i="8"/>
  <c r="BE104" i="8"/>
  <c r="BE120" i="8"/>
  <c r="BE136" i="8"/>
  <c r="BE152" i="8"/>
  <c r="BE168" i="8"/>
  <c r="BE184" i="8"/>
  <c r="BE200" i="8"/>
  <c r="BE216" i="8"/>
  <c r="BE232" i="8"/>
  <c r="BE248" i="8"/>
  <c r="BE264" i="8"/>
  <c r="BE280" i="8"/>
  <c r="BE296" i="8"/>
  <c r="BE312" i="8"/>
  <c r="BE328" i="8"/>
  <c r="BE344" i="8"/>
  <c r="BE360" i="8"/>
  <c r="BE376" i="8"/>
  <c r="BE23" i="8"/>
  <c r="BE45" i="8"/>
  <c r="BE66" i="8"/>
  <c r="BE87" i="8"/>
  <c r="BE109" i="8"/>
  <c r="BE130" i="8"/>
  <c r="BE151" i="8"/>
  <c r="BE173" i="8"/>
  <c r="BE194" i="8"/>
  <c r="BE215" i="8"/>
  <c r="BE237" i="8"/>
  <c r="BE258" i="8"/>
  <c r="BE279" i="8"/>
  <c r="BE301" i="8"/>
  <c r="BE322" i="8"/>
  <c r="BE343" i="8"/>
  <c r="BE365" i="8"/>
  <c r="BE17" i="8"/>
  <c r="BE46" i="8"/>
  <c r="BE74" i="8"/>
  <c r="BE102" i="8"/>
  <c r="BE131" i="8"/>
  <c r="BE159" i="8"/>
  <c r="BE187" i="8"/>
  <c r="BE217" i="8"/>
  <c r="BE245" i="8"/>
  <c r="BE273" i="8"/>
  <c r="BE302" i="8"/>
  <c r="BE330" i="8"/>
  <c r="BE358" i="8"/>
  <c r="BE11" i="8"/>
  <c r="BE41" i="8"/>
  <c r="BE69" i="8"/>
  <c r="BE97" i="8"/>
  <c r="BE126" i="8"/>
  <c r="BE154" i="8"/>
  <c r="BE182" i="8"/>
  <c r="BE211" i="8"/>
  <c r="BE239" i="8"/>
  <c r="BE267" i="8"/>
  <c r="BE297" i="8"/>
  <c r="BE325" i="8"/>
  <c r="BE353" i="8"/>
  <c r="BE382" i="8"/>
  <c r="BE35" i="8"/>
  <c r="BE70" i="8"/>
  <c r="BE99" i="8"/>
  <c r="BE127" i="8"/>
  <c r="BE163" i="8"/>
  <c r="BE191" i="8"/>
  <c r="BE227" i="8"/>
  <c r="BE262" i="8"/>
  <c r="BE298" i="8"/>
  <c r="BE170" i="8"/>
  <c r="BE234" i="8"/>
  <c r="BE305" i="8"/>
  <c r="BE341" i="8"/>
  <c r="BE377" i="8"/>
  <c r="BE241" i="8"/>
  <c r="BE22" i="8"/>
  <c r="BE137" i="8"/>
  <c r="BE250" i="8"/>
  <c r="BE363" i="8"/>
  <c r="BE122" i="8"/>
  <c r="BE235" i="8"/>
  <c r="BE350" i="8"/>
  <c r="BE171" i="8"/>
  <c r="BE30" i="8"/>
  <c r="BE257" i="8"/>
  <c r="BE129" i="8"/>
  <c r="BE158" i="8"/>
  <c r="BE299" i="8"/>
  <c r="BE177" i="8"/>
  <c r="BE249" i="8"/>
  <c r="BE313" i="8"/>
  <c r="BE347" i="8"/>
  <c r="BE49" i="8"/>
  <c r="BE291" i="8"/>
  <c r="BE51" i="8"/>
  <c r="BE165" i="8"/>
  <c r="BE278" i="8"/>
  <c r="BE37" i="8"/>
  <c r="BE150" i="8"/>
  <c r="BE265" i="8"/>
  <c r="BE378" i="8"/>
  <c r="BE229" i="8"/>
  <c r="BE86" i="8"/>
  <c r="BE314" i="8"/>
  <c r="BE243" i="8"/>
  <c r="BE271" i="8"/>
  <c r="BE101" i="8"/>
  <c r="BE206" i="8"/>
  <c r="BE270" i="8"/>
  <c r="BE319" i="8"/>
  <c r="BE355" i="8"/>
  <c r="BE134" i="8"/>
  <c r="BE334" i="8"/>
  <c r="BE79" i="8"/>
  <c r="BE193" i="8"/>
  <c r="BE307" i="8"/>
  <c r="BE65" i="8"/>
  <c r="BE179" i="8"/>
  <c r="BE293" i="8"/>
  <c r="BE58" i="8"/>
  <c r="BE286" i="8"/>
  <c r="BE143" i="8"/>
  <c r="BE371" i="8"/>
  <c r="BE357" i="8"/>
  <c r="BE73" i="8"/>
  <c r="BE214" i="8"/>
  <c r="BE213" i="8"/>
  <c r="BE277" i="8"/>
  <c r="BE326" i="8"/>
  <c r="BE362" i="8"/>
  <c r="BE198" i="8"/>
  <c r="BE369" i="8"/>
  <c r="BE107" i="8"/>
  <c r="BE222" i="8"/>
  <c r="BE335" i="8"/>
  <c r="BE94" i="8"/>
  <c r="BE207" i="8"/>
  <c r="BE321" i="8"/>
  <c r="BE115" i="8"/>
  <c r="BE342" i="8"/>
  <c r="BE201" i="8"/>
  <c r="BE15" i="8"/>
  <c r="BE43" i="8"/>
  <c r="BE186" i="8"/>
  <c r="BE329" i="8"/>
  <c r="BD23" i="8"/>
  <c r="BD39" i="8"/>
  <c r="BD55" i="8"/>
  <c r="BD71" i="8"/>
  <c r="BD87" i="8"/>
  <c r="BD103" i="8"/>
  <c r="BD119" i="8"/>
  <c r="BD135" i="8"/>
  <c r="BD151" i="8"/>
  <c r="BD167" i="8"/>
  <c r="BD183" i="8"/>
  <c r="BD199" i="8"/>
  <c r="BD215" i="8"/>
  <c r="BD231" i="8"/>
  <c r="BD247" i="8"/>
  <c r="BD263" i="8"/>
  <c r="BD279" i="8"/>
  <c r="BD295" i="8"/>
  <c r="BD311" i="8"/>
  <c r="BD327" i="8"/>
  <c r="BD343" i="8"/>
  <c r="BD18" i="8"/>
  <c r="BD40" i="8"/>
  <c r="BD61" i="8"/>
  <c r="BD82" i="8"/>
  <c r="BD104" i="8"/>
  <c r="BD125" i="8"/>
  <c r="BD146" i="8"/>
  <c r="BD168" i="8"/>
  <c r="BD189" i="8"/>
  <c r="BD210" i="8"/>
  <c r="BD232" i="8"/>
  <c r="BD253" i="8"/>
  <c r="BD274" i="8"/>
  <c r="BD296" i="8"/>
  <c r="BD317" i="8"/>
  <c r="BD338" i="8"/>
  <c r="BD358" i="8"/>
  <c r="BD374" i="8"/>
  <c r="BD21" i="8"/>
  <c r="BD49" i="8"/>
  <c r="BD78" i="8"/>
  <c r="BD106" i="8"/>
  <c r="BD134" i="8"/>
  <c r="BD164" i="8"/>
  <c r="BD192" i="8"/>
  <c r="BD220" i="8"/>
  <c r="BD249" i="8"/>
  <c r="BD277" i="8"/>
  <c r="BD305" i="8"/>
  <c r="BD334" i="8"/>
  <c r="BD360" i="8"/>
  <c r="BD381" i="8"/>
  <c r="BD37" i="8"/>
  <c r="BD65" i="8"/>
  <c r="BD94" i="8"/>
  <c r="BD122" i="8"/>
  <c r="BD150" i="8"/>
  <c r="BD180" i="8"/>
  <c r="BD208" i="8"/>
  <c r="BD236" i="8"/>
  <c r="BD265" i="8"/>
  <c r="BD293" i="8"/>
  <c r="BD321" i="8"/>
  <c r="BD350" i="8"/>
  <c r="BD372" i="8"/>
  <c r="BD209" i="8"/>
  <c r="BD245" i="8"/>
  <c r="BD281" i="8"/>
  <c r="BD324" i="8"/>
  <c r="BD352" i="8"/>
  <c r="BD17" i="8"/>
  <c r="BD46" i="8"/>
  <c r="BD74" i="8"/>
  <c r="BD102" i="8"/>
  <c r="BD132" i="8"/>
  <c r="BD166" i="8"/>
  <c r="BD202" i="8"/>
  <c r="BD316" i="8"/>
  <c r="BD48" i="8"/>
  <c r="BD161" i="8"/>
  <c r="BD276" i="8"/>
  <c r="BD380" i="8"/>
  <c r="BD118" i="8"/>
  <c r="BD233" i="8"/>
  <c r="BD346" i="8"/>
  <c r="BD140" i="8"/>
  <c r="BD364" i="8"/>
  <c r="BD225" i="8"/>
  <c r="BD212" i="8"/>
  <c r="BD240" i="8"/>
  <c r="BD268" i="8"/>
  <c r="BD297" i="8"/>
  <c r="BD15" i="8"/>
  <c r="BD31" i="8"/>
  <c r="BD47" i="8"/>
  <c r="BD63" i="8"/>
  <c r="BD79" i="8"/>
  <c r="BD95" i="8"/>
  <c r="BD111" i="8"/>
  <c r="BD127" i="8"/>
  <c r="BD143" i="8"/>
  <c r="BD159" i="8"/>
  <c r="BD175" i="8"/>
  <c r="BD191" i="8"/>
  <c r="BD207" i="8"/>
  <c r="BD223" i="8"/>
  <c r="BD239" i="8"/>
  <c r="BD255" i="8"/>
  <c r="BD271" i="8"/>
  <c r="BD287" i="8"/>
  <c r="BD303" i="8"/>
  <c r="BD319" i="8"/>
  <c r="BD335" i="8"/>
  <c r="BD351" i="8"/>
  <c r="BD29" i="8"/>
  <c r="BD50" i="8"/>
  <c r="BD72" i="8"/>
  <c r="BD93" i="8"/>
  <c r="BD114" i="8"/>
  <c r="BD136" i="8"/>
  <c r="BD157" i="8"/>
  <c r="BD178" i="8"/>
  <c r="BD200" i="8"/>
  <c r="BD221" i="8"/>
  <c r="BD242" i="8"/>
  <c r="BD264" i="8"/>
  <c r="BD285" i="8"/>
  <c r="BD306" i="8"/>
  <c r="BD328" i="8"/>
  <c r="BD349" i="8"/>
  <c r="BD366" i="8"/>
  <c r="BD382" i="8"/>
  <c r="BD36" i="8"/>
  <c r="BD64" i="8"/>
  <c r="BD92" i="8"/>
  <c r="BD121" i="8"/>
  <c r="BD149" i="8"/>
  <c r="BD177" i="8"/>
  <c r="BD206" i="8"/>
  <c r="BD234" i="8"/>
  <c r="BD262" i="8"/>
  <c r="BD292" i="8"/>
  <c r="BD320" i="8"/>
  <c r="BD348" i="8"/>
  <c r="BD371" i="8"/>
  <c r="BD22" i="8"/>
  <c r="BD52" i="8"/>
  <c r="BD80" i="8"/>
  <c r="BD108" i="8"/>
  <c r="BD137" i="8"/>
  <c r="BD165" i="8"/>
  <c r="BD193" i="8"/>
  <c r="BD222" i="8"/>
  <c r="BD250" i="8"/>
  <c r="BD278" i="8"/>
  <c r="BD308" i="8"/>
  <c r="BD336" i="8"/>
  <c r="BD361" i="8"/>
  <c r="BD138" i="8"/>
  <c r="BD230" i="8"/>
  <c r="BD266" i="8"/>
  <c r="BD302" i="8"/>
  <c r="BD337" i="8"/>
  <c r="BD368" i="8"/>
  <c r="BD32" i="8"/>
  <c r="BD60" i="8"/>
  <c r="BD89" i="8"/>
  <c r="BD117" i="8"/>
  <c r="BD153" i="8"/>
  <c r="BD181" i="8"/>
  <c r="BD260" i="8"/>
  <c r="BD373" i="8"/>
  <c r="BD105" i="8"/>
  <c r="BD218" i="8"/>
  <c r="BD332" i="8"/>
  <c r="BD62" i="8"/>
  <c r="BD176" i="8"/>
  <c r="BD289" i="8"/>
  <c r="BD26" i="8"/>
  <c r="BD254" i="8"/>
  <c r="BD112" i="8"/>
  <c r="BD340" i="8"/>
  <c r="BD12" i="8"/>
  <c r="BD41" i="8"/>
  <c r="BD69" i="8"/>
  <c r="BD19" i="8"/>
  <c r="BD35" i="8"/>
  <c r="BD51" i="8"/>
  <c r="BD67" i="8"/>
  <c r="BD83" i="8"/>
  <c r="BD99" i="8"/>
  <c r="BD115" i="8"/>
  <c r="BD131" i="8"/>
  <c r="BD147" i="8"/>
  <c r="BD163" i="8"/>
  <c r="BD179" i="8"/>
  <c r="BD195" i="8"/>
  <c r="BD211" i="8"/>
  <c r="BD227" i="8"/>
  <c r="BD243" i="8"/>
  <c r="BD259" i="8"/>
  <c r="BD275" i="8"/>
  <c r="BD291" i="8"/>
  <c r="BD307" i="8"/>
  <c r="BD323" i="8"/>
  <c r="BD339" i="8"/>
  <c r="BD13" i="8"/>
  <c r="BD34" i="8"/>
  <c r="BD56" i="8"/>
  <c r="BD77" i="8"/>
  <c r="BD98" i="8"/>
  <c r="BD120" i="8"/>
  <c r="BD141" i="8"/>
  <c r="BD162" i="8"/>
  <c r="BD184" i="8"/>
  <c r="BD205" i="8"/>
  <c r="BD226" i="8"/>
  <c r="BD248" i="8"/>
  <c r="BD269" i="8"/>
  <c r="BD290" i="8"/>
  <c r="BD312" i="8"/>
  <c r="BD333" i="8"/>
  <c r="BD354" i="8"/>
  <c r="BD370" i="8"/>
  <c r="BD14" i="8"/>
  <c r="BD42" i="8"/>
  <c r="BD70" i="8"/>
  <c r="BD100" i="8"/>
  <c r="BD128" i="8"/>
  <c r="BD156" i="8"/>
  <c r="BD185" i="8"/>
  <c r="BD213" i="8"/>
  <c r="BD241" i="8"/>
  <c r="BD270" i="8"/>
  <c r="BD298" i="8"/>
  <c r="BD326" i="8"/>
  <c r="BD355" i="8"/>
  <c r="BD376" i="8"/>
  <c r="BD30" i="8"/>
  <c r="BD58" i="8"/>
  <c r="BD86" i="8"/>
  <c r="BD116" i="8"/>
  <c r="BD144" i="8"/>
  <c r="BD172" i="8"/>
  <c r="BD201" i="8"/>
  <c r="BD229" i="8"/>
  <c r="BD257" i="8"/>
  <c r="BD286" i="8"/>
  <c r="BD314" i="8"/>
  <c r="BD342" i="8"/>
  <c r="BD367" i="8"/>
  <c r="BD188" i="8"/>
  <c r="BD238" i="8"/>
  <c r="BD273" i="8"/>
  <c r="BD309" i="8"/>
  <c r="BD345" i="8"/>
  <c r="BD379" i="8"/>
  <c r="BD38" i="8"/>
  <c r="BD68" i="8"/>
  <c r="BD96" i="8"/>
  <c r="BD124" i="8"/>
  <c r="BD160" i="8"/>
  <c r="BD196" i="8"/>
  <c r="BD288" i="8"/>
  <c r="BD20" i="8"/>
  <c r="BD133" i="8"/>
  <c r="BD246" i="8"/>
  <c r="BD359" i="8"/>
  <c r="BD90" i="8"/>
  <c r="BD204" i="8"/>
  <c r="BD318" i="8"/>
  <c r="BD84" i="8"/>
  <c r="BD310" i="8"/>
  <c r="BD169" i="8"/>
  <c r="BD97" i="8"/>
  <c r="BD126" i="8"/>
  <c r="BD154" i="8"/>
  <c r="BD182" i="8"/>
  <c r="BD59" i="8"/>
  <c r="BD123" i="8"/>
  <c r="BD187" i="8"/>
  <c r="BD251" i="8"/>
  <c r="BD315" i="8"/>
  <c r="BD45" i="8"/>
  <c r="BD130" i="8"/>
  <c r="BD216" i="8"/>
  <c r="BD301" i="8"/>
  <c r="BD378" i="8"/>
  <c r="BD113" i="8"/>
  <c r="BD228" i="8"/>
  <c r="BD341" i="8"/>
  <c r="BD73" i="8"/>
  <c r="BD186" i="8"/>
  <c r="BD300" i="8"/>
  <c r="BD224" i="8"/>
  <c r="BD363" i="8"/>
  <c r="BD110" i="8"/>
  <c r="BD357" i="8"/>
  <c r="BD33" i="8"/>
  <c r="BD197" i="8"/>
  <c r="BD353" i="8"/>
  <c r="BD27" i="8"/>
  <c r="BD91" i="8"/>
  <c r="BD155" i="8"/>
  <c r="BD219" i="8"/>
  <c r="BD283" i="8"/>
  <c r="BD347" i="8"/>
  <c r="BD88" i="8"/>
  <c r="BD173" i="8"/>
  <c r="BD258" i="8"/>
  <c r="BD344" i="8"/>
  <c r="BD57" i="8"/>
  <c r="BD170" i="8"/>
  <c r="BD284" i="8"/>
  <c r="BD16" i="8"/>
  <c r="BD129" i="8"/>
  <c r="BD244" i="8"/>
  <c r="BD356" i="8"/>
  <c r="BD294" i="8"/>
  <c r="BD53" i="8"/>
  <c r="BD174" i="8"/>
  <c r="BD190" i="8"/>
  <c r="BD261" i="8"/>
  <c r="BD282" i="8"/>
  <c r="BD43" i="8"/>
  <c r="BD107" i="8"/>
  <c r="BD171" i="8"/>
  <c r="BD235" i="8"/>
  <c r="BD299" i="8"/>
  <c r="BD24" i="8"/>
  <c r="BD109" i="8"/>
  <c r="BD194" i="8"/>
  <c r="BD280" i="8"/>
  <c r="BD362" i="8"/>
  <c r="BD85" i="8"/>
  <c r="BD198" i="8"/>
  <c r="BD313" i="8"/>
  <c r="BD44" i="8"/>
  <c r="BD158" i="8"/>
  <c r="BD272" i="8"/>
  <c r="BD377" i="8"/>
  <c r="BD330" i="8"/>
  <c r="BD81" i="8"/>
  <c r="BD217" i="8"/>
  <c r="BD304" i="8"/>
  <c r="BD369" i="8"/>
  <c r="BD325" i="8"/>
  <c r="BD203" i="8"/>
  <c r="BD152" i="8"/>
  <c r="BD142" i="8"/>
  <c r="BD214" i="8"/>
  <c r="BD145" i="8"/>
  <c r="BD375" i="8"/>
  <c r="BD75" i="8"/>
  <c r="BD331" i="8"/>
  <c r="BD322" i="8"/>
  <c r="BD365" i="8"/>
  <c r="BD252" i="8"/>
  <c r="BD148" i="8"/>
  <c r="BD139" i="8"/>
  <c r="BD66" i="8"/>
  <c r="BD28" i="8"/>
  <c r="BD101" i="8"/>
  <c r="BD25" i="8"/>
  <c r="BD54" i="8"/>
  <c r="BD11" i="8"/>
  <c r="BD329" i="8"/>
  <c r="BD237" i="8"/>
  <c r="BD256" i="8"/>
  <c r="BD267" i="8"/>
  <c r="BD76" i="8"/>
  <c r="BG26" i="8"/>
  <c r="BG42" i="8"/>
  <c r="BG58" i="8"/>
  <c r="BG74" i="8"/>
  <c r="BG90" i="8"/>
  <c r="BG106" i="8"/>
  <c r="BG122" i="8"/>
  <c r="BG138" i="8"/>
  <c r="BG154" i="8"/>
  <c r="BG170" i="8"/>
  <c r="BG186" i="8"/>
  <c r="BG202" i="8"/>
  <c r="BG218" i="8"/>
  <c r="BG234" i="8"/>
  <c r="BG250" i="8"/>
  <c r="BG266" i="8"/>
  <c r="BG282" i="8"/>
  <c r="BG298" i="8"/>
  <c r="BG314" i="8"/>
  <c r="BG330" i="8"/>
  <c r="BG346" i="8"/>
  <c r="BG362" i="8"/>
  <c r="BG378" i="8"/>
  <c r="BG21" i="8"/>
  <c r="BG43" i="8"/>
  <c r="BG64" i="8"/>
  <c r="BG85" i="8"/>
  <c r="BG107" i="8"/>
  <c r="BG128" i="8"/>
  <c r="BG149" i="8"/>
  <c r="BG171" i="8"/>
  <c r="BG192" i="8"/>
  <c r="BG213" i="8"/>
  <c r="BG235" i="8"/>
  <c r="BG256" i="8"/>
  <c r="BG277" i="8"/>
  <c r="BG299" i="8"/>
  <c r="BG320" i="8"/>
  <c r="BG341" i="8"/>
  <c r="BG363" i="8"/>
  <c r="BG15" i="8"/>
  <c r="BG44" i="8"/>
  <c r="BG72" i="8"/>
  <c r="BG100" i="8"/>
  <c r="BG129" i="8"/>
  <c r="BG157" i="8"/>
  <c r="BG185" i="8"/>
  <c r="BG215" i="8"/>
  <c r="BG243" i="8"/>
  <c r="BG271" i="8"/>
  <c r="BG300" i="8"/>
  <c r="BG328" i="8"/>
  <c r="BG356" i="8"/>
  <c r="BG19" i="8"/>
  <c r="BG56" i="8"/>
  <c r="BG95" i="8"/>
  <c r="BG132" i="8"/>
  <c r="BG169" i="8"/>
  <c r="BG209" i="8"/>
  <c r="BG247" i="8"/>
  <c r="BG284" i="8"/>
  <c r="BG323" i="8"/>
  <c r="BG360" i="8"/>
  <c r="BG31" i="8"/>
  <c r="BG81" i="8"/>
  <c r="BG131" i="8"/>
  <c r="BG183" i="8"/>
  <c r="BG232" i="8"/>
  <c r="BG281" i="8"/>
  <c r="BG333" i="8"/>
  <c r="BG20" i="8"/>
  <c r="BG71" i="8"/>
  <c r="BG120" i="8"/>
  <c r="BG173" i="8"/>
  <c r="BG223" i="8"/>
  <c r="BG273" i="8"/>
  <c r="BG324" i="8"/>
  <c r="BG375" i="8"/>
  <c r="BG49" i="8"/>
  <c r="BG99" i="8"/>
  <c r="BG148" i="8"/>
  <c r="BG201" i="8"/>
  <c r="BG252" i="8"/>
  <c r="BG301" i="8"/>
  <c r="BG353" i="8"/>
  <c r="BG89" i="8"/>
  <c r="BG291" i="8"/>
  <c r="BG116" i="8"/>
  <c r="BG317" i="8"/>
  <c r="BG253" i="8"/>
  <c r="BG305" i="8"/>
  <c r="BG329" i="8"/>
  <c r="BG77" i="8"/>
  <c r="BG14" i="8"/>
  <c r="BG30" i="8"/>
  <c r="BG46" i="8"/>
  <c r="BG62" i="8"/>
  <c r="BG78" i="8"/>
  <c r="BG94" i="8"/>
  <c r="BG110" i="8"/>
  <c r="BG126" i="8"/>
  <c r="BG142" i="8"/>
  <c r="BG158" i="8"/>
  <c r="BG174" i="8"/>
  <c r="BG190" i="8"/>
  <c r="BG206" i="8"/>
  <c r="BG222" i="8"/>
  <c r="BG238" i="8"/>
  <c r="BG254" i="8"/>
  <c r="BG270" i="8"/>
  <c r="BG286" i="8"/>
  <c r="BG302" i="8"/>
  <c r="BG318" i="8"/>
  <c r="BG334" i="8"/>
  <c r="BG350" i="8"/>
  <c r="BG366" i="8"/>
  <c r="BG382" i="8"/>
  <c r="BG27" i="8"/>
  <c r="BG48" i="8"/>
  <c r="BG69" i="8"/>
  <c r="BG91" i="8"/>
  <c r="BG112" i="8"/>
  <c r="BG133" i="8"/>
  <c r="BG155" i="8"/>
  <c r="BG176" i="8"/>
  <c r="BG197" i="8"/>
  <c r="BG219" i="8"/>
  <c r="BG240" i="8"/>
  <c r="BG261" i="8"/>
  <c r="BG283" i="8"/>
  <c r="BG304" i="8"/>
  <c r="BG325" i="8"/>
  <c r="BG347" i="8"/>
  <c r="BG368" i="8"/>
  <c r="BG23" i="8"/>
  <c r="BG51" i="8"/>
  <c r="BG79" i="8"/>
  <c r="BG108" i="8"/>
  <c r="BG136" i="8"/>
  <c r="BG164" i="8"/>
  <c r="BG193" i="8"/>
  <c r="BG221" i="8"/>
  <c r="BG249" i="8"/>
  <c r="BG279" i="8"/>
  <c r="BG307" i="8"/>
  <c r="BG335" i="8"/>
  <c r="BG364" i="8"/>
  <c r="BG28" i="8"/>
  <c r="BG67" i="8"/>
  <c r="BG104" i="8"/>
  <c r="BG141" i="8"/>
  <c r="BG180" i="8"/>
  <c r="BG217" i="8"/>
  <c r="BG255" i="8"/>
  <c r="BG295" i="8"/>
  <c r="BG332" i="8"/>
  <c r="BG369" i="8"/>
  <c r="BG41" i="8"/>
  <c r="BG92" i="8"/>
  <c r="BG145" i="8"/>
  <c r="BG195" i="8"/>
  <c r="BG244" i="8"/>
  <c r="BG296" i="8"/>
  <c r="BG345" i="8"/>
  <c r="BG33" i="8"/>
  <c r="BG83" i="8"/>
  <c r="BG135" i="8"/>
  <c r="BG184" i="8"/>
  <c r="BG233" i="8"/>
  <c r="BG287" i="8"/>
  <c r="BG337" i="8"/>
  <c r="BG12" i="8"/>
  <c r="BG61" i="8"/>
  <c r="BG111" i="8"/>
  <c r="BG163" i="8"/>
  <c r="BG212" i="8"/>
  <c r="BG263" i="8"/>
  <c r="BG316" i="8"/>
  <c r="BG365" i="8"/>
  <c r="BG140" i="8"/>
  <c r="BG344" i="8"/>
  <c r="BG167" i="8"/>
  <c r="BG367" i="8"/>
  <c r="BG355" i="8"/>
  <c r="BG25" i="8"/>
  <c r="BG177" i="8"/>
  <c r="BG18" i="8"/>
  <c r="BG34" i="8"/>
  <c r="BG50" i="8"/>
  <c r="BG66" i="8"/>
  <c r="BG82" i="8"/>
  <c r="BG98" i="8"/>
  <c r="BG114" i="8"/>
  <c r="BG130" i="8"/>
  <c r="BG146" i="8"/>
  <c r="BG162" i="8"/>
  <c r="BG178" i="8"/>
  <c r="BG194" i="8"/>
  <c r="BG210" i="8"/>
  <c r="BG226" i="8"/>
  <c r="BG242" i="8"/>
  <c r="BG258" i="8"/>
  <c r="BG274" i="8"/>
  <c r="BG290" i="8"/>
  <c r="BG306" i="8"/>
  <c r="BG322" i="8"/>
  <c r="BG338" i="8"/>
  <c r="BG354" i="8"/>
  <c r="BG370" i="8"/>
  <c r="BG11" i="8"/>
  <c r="BG32" i="8"/>
  <c r="BG53" i="8"/>
  <c r="BG75" i="8"/>
  <c r="BG96" i="8"/>
  <c r="BG117" i="8"/>
  <c r="BG139" i="8"/>
  <c r="BG160" i="8"/>
  <c r="BG181" i="8"/>
  <c r="BG203" i="8"/>
  <c r="BG224" i="8"/>
  <c r="BG245" i="8"/>
  <c r="BG267" i="8"/>
  <c r="BG288" i="8"/>
  <c r="BG309" i="8"/>
  <c r="BG331" i="8"/>
  <c r="BG352" i="8"/>
  <c r="BG373" i="8"/>
  <c r="BG29" i="8"/>
  <c r="BG57" i="8"/>
  <c r="BG87" i="8"/>
  <c r="BG115" i="8"/>
  <c r="BG143" i="8"/>
  <c r="BG172" i="8"/>
  <c r="BG200" i="8"/>
  <c r="BG228" i="8"/>
  <c r="BG257" i="8"/>
  <c r="BG285" i="8"/>
  <c r="BG313" i="8"/>
  <c r="BG343" i="8"/>
  <c r="BG371" i="8"/>
  <c r="BG39" i="8"/>
  <c r="BG76" i="8"/>
  <c r="BG113" i="8"/>
  <c r="BG152" i="8"/>
  <c r="BG189" i="8"/>
  <c r="BG227" i="8"/>
  <c r="BG265" i="8"/>
  <c r="BG303" i="8"/>
  <c r="BG340" i="8"/>
  <c r="BG380" i="8"/>
  <c r="BG55" i="8"/>
  <c r="BG105" i="8"/>
  <c r="BG156" i="8"/>
  <c r="BG205" i="8"/>
  <c r="BG259" i="8"/>
  <c r="BG308" i="8"/>
  <c r="BG359" i="8"/>
  <c r="BG45" i="8"/>
  <c r="BG97" i="8"/>
  <c r="BG147" i="8"/>
  <c r="BG196" i="8"/>
  <c r="BG248" i="8"/>
  <c r="BG297" i="8"/>
  <c r="BG348" i="8"/>
  <c r="BG24" i="8"/>
  <c r="BG73" i="8"/>
  <c r="BG125" i="8"/>
  <c r="BG175" i="8"/>
  <c r="BG225" i="8"/>
  <c r="BG276" i="8"/>
  <c r="BG327" i="8"/>
  <c r="BG376" i="8"/>
  <c r="BG191" i="8"/>
  <c r="BG13" i="8"/>
  <c r="BG216" i="8"/>
  <c r="BG52" i="8"/>
  <c r="BG103" i="8"/>
  <c r="BG127" i="8"/>
  <c r="BG280" i="8"/>
  <c r="BG22" i="8"/>
  <c r="BG38" i="8"/>
  <c r="BG54" i="8"/>
  <c r="BG70" i="8"/>
  <c r="BG86" i="8"/>
  <c r="BG102" i="8"/>
  <c r="BG118" i="8"/>
  <c r="BG134" i="8"/>
  <c r="BG150" i="8"/>
  <c r="BG166" i="8"/>
  <c r="BG182" i="8"/>
  <c r="BG198" i="8"/>
  <c r="BG214" i="8"/>
  <c r="BG230" i="8"/>
  <c r="BG246" i="8"/>
  <c r="BG262" i="8"/>
  <c r="BG278" i="8"/>
  <c r="BG294" i="8"/>
  <c r="BG310" i="8"/>
  <c r="BG326" i="8"/>
  <c r="BG342" i="8"/>
  <c r="BG358" i="8"/>
  <c r="BG374" i="8"/>
  <c r="BG16" i="8"/>
  <c r="BG37" i="8"/>
  <c r="BG59" i="8"/>
  <c r="BG80" i="8"/>
  <c r="BG101" i="8"/>
  <c r="BG123" i="8"/>
  <c r="BG144" i="8"/>
  <c r="BG165" i="8"/>
  <c r="BG187" i="8"/>
  <c r="BG208" i="8"/>
  <c r="BG229" i="8"/>
  <c r="BG251" i="8"/>
  <c r="BG272" i="8"/>
  <c r="BG293" i="8"/>
  <c r="BG315" i="8"/>
  <c r="BG336" i="8"/>
  <c r="BG357" i="8"/>
  <c r="BG379" i="8"/>
  <c r="BG36" i="8"/>
  <c r="BG65" i="8"/>
  <c r="BG93" i="8"/>
  <c r="BG121" i="8"/>
  <c r="BG151" i="8"/>
  <c r="BG179" i="8"/>
  <c r="BG207" i="8"/>
  <c r="BG236" i="8"/>
  <c r="BG264" i="8"/>
  <c r="BG292" i="8"/>
  <c r="BG321" i="8"/>
  <c r="BG349" i="8"/>
  <c r="BG377" i="8"/>
  <c r="BG47" i="8"/>
  <c r="BG84" i="8"/>
  <c r="BG124" i="8"/>
  <c r="BG161" i="8"/>
  <c r="BG199" i="8"/>
  <c r="BG237" i="8"/>
  <c r="BG275" i="8"/>
  <c r="BG312" i="8"/>
  <c r="BG351" i="8"/>
  <c r="BG17" i="8"/>
  <c r="BG68" i="8"/>
  <c r="BG119" i="8"/>
  <c r="BG168" i="8"/>
  <c r="BG220" i="8"/>
  <c r="BG269" i="8"/>
  <c r="BG319" i="8"/>
  <c r="BG372" i="8"/>
  <c r="BG60" i="8"/>
  <c r="BG109" i="8"/>
  <c r="BG159" i="8"/>
  <c r="BG211" i="8"/>
  <c r="BG260" i="8"/>
  <c r="BG311" i="8"/>
  <c r="BG361" i="8"/>
  <c r="BG35" i="8"/>
  <c r="BG88" i="8"/>
  <c r="BG137" i="8"/>
  <c r="BG188" i="8"/>
  <c r="BG239" i="8"/>
  <c r="BG289" i="8"/>
  <c r="BG339" i="8"/>
  <c r="BG40" i="8"/>
  <c r="BG241" i="8"/>
  <c r="BG63" i="8"/>
  <c r="BG268" i="8"/>
  <c r="BG153" i="8"/>
  <c r="BG204" i="8"/>
  <c r="BG231" i="8"/>
  <c r="BG381" i="8"/>
  <c r="AY12" i="8"/>
  <c r="AY20" i="8"/>
  <c r="AY28" i="8"/>
  <c r="AY36" i="8"/>
  <c r="AY44" i="8"/>
  <c r="AY52" i="8"/>
  <c r="AY60" i="8"/>
  <c r="AY68" i="8"/>
  <c r="AY76" i="8"/>
  <c r="AY84" i="8"/>
  <c r="AY92" i="8"/>
  <c r="AY100" i="8"/>
  <c r="AY108" i="8"/>
  <c r="AY116" i="8"/>
  <c r="AY124" i="8"/>
  <c r="AY132" i="8"/>
  <c r="AY140" i="8"/>
  <c r="AY148" i="8"/>
  <c r="AY156" i="8"/>
  <c r="AY164" i="8"/>
  <c r="AY172" i="8"/>
  <c r="AY180" i="8"/>
  <c r="AY188" i="8"/>
  <c r="AY196" i="8"/>
  <c r="AY204" i="8"/>
  <c r="AY11" i="8"/>
  <c r="AY11" i="1" s="1"/>
  <c r="BX11" i="1" s="1"/>
  <c r="AZ21" i="8"/>
  <c r="AZ32" i="8"/>
  <c r="AY43" i="8"/>
  <c r="AZ53" i="8"/>
  <c r="AZ64" i="8"/>
  <c r="AY75" i="8"/>
  <c r="AZ85" i="8"/>
  <c r="AZ96" i="8"/>
  <c r="AY107" i="8"/>
  <c r="AZ117" i="8"/>
  <c r="AZ128" i="8"/>
  <c r="AY139" i="8"/>
  <c r="AZ149" i="8"/>
  <c r="AZ160" i="8"/>
  <c r="AY171" i="8"/>
  <c r="AZ181" i="8"/>
  <c r="AZ192" i="8"/>
  <c r="AY203" i="8"/>
  <c r="AY213" i="8"/>
  <c r="AY221" i="8"/>
  <c r="AY229" i="8"/>
  <c r="AY237" i="8"/>
  <c r="AY245" i="8"/>
  <c r="AY253" i="8"/>
  <c r="AY261" i="8"/>
  <c r="AY269" i="8"/>
  <c r="AY277" i="8"/>
  <c r="AY285" i="8"/>
  <c r="AY293" i="8"/>
  <c r="AY301" i="8"/>
  <c r="AY309" i="8"/>
  <c r="AY317" i="8"/>
  <c r="AY325" i="8"/>
  <c r="AY333" i="8"/>
  <c r="AY341" i="8"/>
  <c r="AY349" i="8"/>
  <c r="AY357" i="8"/>
  <c r="AY365" i="8"/>
  <c r="AY373" i="8"/>
  <c r="AY381" i="8"/>
  <c r="AZ19" i="8"/>
  <c r="AZ30" i="8"/>
  <c r="AY41" i="8"/>
  <c r="AZ51" i="8"/>
  <c r="AZ62" i="8"/>
  <c r="AY73" i="8"/>
  <c r="AZ83" i="8"/>
  <c r="AZ94" i="8"/>
  <c r="AY105" i="8"/>
  <c r="AZ115" i="8"/>
  <c r="AZ126" i="8"/>
  <c r="AY137" i="8"/>
  <c r="AZ147" i="8"/>
  <c r="AZ158" i="8"/>
  <c r="AY169" i="8"/>
  <c r="AY14" i="8"/>
  <c r="AY22" i="8"/>
  <c r="AY30" i="8"/>
  <c r="AY38" i="8"/>
  <c r="AY46" i="8"/>
  <c r="AY54" i="8"/>
  <c r="AY62" i="8"/>
  <c r="AY70" i="8"/>
  <c r="AY78" i="8"/>
  <c r="AY86" i="8"/>
  <c r="AY94" i="8"/>
  <c r="AY102" i="8"/>
  <c r="AY110" i="8"/>
  <c r="AY118" i="8"/>
  <c r="AY126" i="8"/>
  <c r="AY134" i="8"/>
  <c r="AY142" i="8"/>
  <c r="AY150" i="8"/>
  <c r="AY158" i="8"/>
  <c r="AY166" i="8"/>
  <c r="AY174" i="8"/>
  <c r="AY182" i="8"/>
  <c r="AY190" i="8"/>
  <c r="AY198" i="8"/>
  <c r="AY206" i="8"/>
  <c r="AZ13" i="8"/>
  <c r="AZ24" i="8"/>
  <c r="AY35" i="8"/>
  <c r="AZ45" i="8"/>
  <c r="AZ56" i="8"/>
  <c r="AY67" i="8"/>
  <c r="AZ77" i="8"/>
  <c r="AZ88" i="8"/>
  <c r="AY99" i="8"/>
  <c r="AZ109" i="8"/>
  <c r="AZ120" i="8"/>
  <c r="AY131" i="8"/>
  <c r="AZ141" i="8"/>
  <c r="AZ152" i="8"/>
  <c r="AY163" i="8"/>
  <c r="AZ173" i="8"/>
  <c r="AZ184" i="8"/>
  <c r="AY195" i="8"/>
  <c r="AZ205" i="8"/>
  <c r="AY215" i="8"/>
  <c r="AY223" i="8"/>
  <c r="AY231" i="8"/>
  <c r="AY239" i="8"/>
  <c r="AY247" i="8"/>
  <c r="AY255" i="8"/>
  <c r="AY263" i="8"/>
  <c r="AY271" i="8"/>
  <c r="AY279" i="8"/>
  <c r="AY287" i="8"/>
  <c r="AY295" i="8"/>
  <c r="AY303" i="8"/>
  <c r="AY311" i="8"/>
  <c r="AY319" i="8"/>
  <c r="AY327" i="8"/>
  <c r="AY335" i="8"/>
  <c r="AY343" i="8"/>
  <c r="AY351" i="8"/>
  <c r="AY359" i="8"/>
  <c r="AY367" i="8"/>
  <c r="AY375" i="8"/>
  <c r="AZ11" i="8"/>
  <c r="AZ22" i="8"/>
  <c r="AY33" i="8"/>
  <c r="AZ43" i="8"/>
  <c r="AZ54" i="8"/>
  <c r="AY65" i="8"/>
  <c r="AZ75" i="8"/>
  <c r="AZ86" i="8"/>
  <c r="AY97" i="8"/>
  <c r="AZ107" i="8"/>
  <c r="AZ118" i="8"/>
  <c r="AY129" i="8"/>
  <c r="AZ139" i="8"/>
  <c r="AZ150" i="8"/>
  <c r="AY161" i="8"/>
  <c r="AZ171" i="8"/>
  <c r="AZ182" i="8"/>
  <c r="AY16" i="8"/>
  <c r="AY24" i="8"/>
  <c r="AY32" i="8"/>
  <c r="AY40" i="8"/>
  <c r="AY48" i="8"/>
  <c r="AY56" i="8"/>
  <c r="AY64" i="8"/>
  <c r="AY72" i="8"/>
  <c r="AY80" i="8"/>
  <c r="AY88" i="8"/>
  <c r="AY96" i="8"/>
  <c r="AY104" i="8"/>
  <c r="AY112" i="8"/>
  <c r="AY120" i="8"/>
  <c r="AY128" i="8"/>
  <c r="AY136" i="8"/>
  <c r="AY144" i="8"/>
  <c r="AY152" i="8"/>
  <c r="AY160" i="8"/>
  <c r="AY168" i="8"/>
  <c r="AY176" i="8"/>
  <c r="AY184" i="8"/>
  <c r="AY192" i="8"/>
  <c r="AY200" i="8"/>
  <c r="AY208" i="8"/>
  <c r="AZ16" i="8"/>
  <c r="AY27" i="8"/>
  <c r="AZ37" i="8"/>
  <c r="AZ48" i="8"/>
  <c r="AY59" i="8"/>
  <c r="AZ69" i="8"/>
  <c r="AZ80" i="8"/>
  <c r="AY91" i="8"/>
  <c r="AZ101" i="8"/>
  <c r="AZ112" i="8"/>
  <c r="AY123" i="8"/>
  <c r="AZ133" i="8"/>
  <c r="AZ144" i="8"/>
  <c r="AY155" i="8"/>
  <c r="AZ165" i="8"/>
  <c r="AZ176" i="8"/>
  <c r="AY187" i="8"/>
  <c r="AZ197" i="8"/>
  <c r="AZ208" i="8"/>
  <c r="AY217" i="8"/>
  <c r="AY225" i="8"/>
  <c r="AY233" i="8"/>
  <c r="AY241" i="8"/>
  <c r="AY249" i="8"/>
  <c r="AY257" i="8"/>
  <c r="AY265" i="8"/>
  <c r="AY273" i="8"/>
  <c r="AY281" i="8"/>
  <c r="AY289" i="8"/>
  <c r="AY297" i="8"/>
  <c r="AY305" i="8"/>
  <c r="AY313" i="8"/>
  <c r="AY321" i="8"/>
  <c r="AY329" i="8"/>
  <c r="AY337" i="8"/>
  <c r="AY345" i="8"/>
  <c r="AY353" i="8"/>
  <c r="AY361" i="8"/>
  <c r="AY369" i="8"/>
  <c r="AY377" i="8"/>
  <c r="AZ14" i="8"/>
  <c r="AY25" i="8"/>
  <c r="AZ35" i="8"/>
  <c r="AZ46" i="8"/>
  <c r="AY57" i="8"/>
  <c r="AZ67" i="8"/>
  <c r="AZ78" i="8"/>
  <c r="AY89" i="8"/>
  <c r="AZ99" i="8"/>
  <c r="AZ110" i="8"/>
  <c r="AY121" i="8"/>
  <c r="AZ131" i="8"/>
  <c r="AZ142" i="8"/>
  <c r="AY153" i="8"/>
  <c r="AZ163" i="8"/>
  <c r="AZ174" i="8"/>
  <c r="AY185" i="8"/>
  <c r="AZ195" i="8"/>
  <c r="AZ206" i="8"/>
  <c r="AZ215" i="8"/>
  <c r="AY18" i="8"/>
  <c r="AY26" i="8"/>
  <c r="AY34" i="8"/>
  <c r="AY42" i="8"/>
  <c r="AY50" i="8"/>
  <c r="AY58" i="8"/>
  <c r="AY66" i="8"/>
  <c r="AY74" i="8"/>
  <c r="AY82" i="8"/>
  <c r="AY90" i="8"/>
  <c r="AY98" i="8"/>
  <c r="AY106" i="8"/>
  <c r="AY114" i="8"/>
  <c r="AY122" i="8"/>
  <c r="AY130" i="8"/>
  <c r="AY138" i="8"/>
  <c r="AY146" i="8"/>
  <c r="AY154" i="8"/>
  <c r="AY162" i="8"/>
  <c r="AY170" i="8"/>
  <c r="AY178" i="8"/>
  <c r="AY186" i="8"/>
  <c r="AY194" i="8"/>
  <c r="AY202" i="8"/>
  <c r="AY210" i="8"/>
  <c r="AY19" i="8"/>
  <c r="AZ29" i="8"/>
  <c r="AZ40" i="8"/>
  <c r="AY51" i="8"/>
  <c r="AZ61" i="8"/>
  <c r="AZ72" i="8"/>
  <c r="AY83" i="8"/>
  <c r="AZ93" i="8"/>
  <c r="AZ104" i="8"/>
  <c r="AY115" i="8"/>
  <c r="AZ125" i="8"/>
  <c r="AZ136" i="8"/>
  <c r="AY147" i="8"/>
  <c r="AZ157" i="8"/>
  <c r="AZ168" i="8"/>
  <c r="AY179" i="8"/>
  <c r="AZ189" i="8"/>
  <c r="AZ200" i="8"/>
  <c r="AY211" i="8"/>
  <c r="AY219" i="8"/>
  <c r="AY227" i="8"/>
  <c r="AY235" i="8"/>
  <c r="AY243" i="8"/>
  <c r="AY251" i="8"/>
  <c r="AY259" i="8"/>
  <c r="AY267" i="8"/>
  <c r="AY275" i="8"/>
  <c r="AY283" i="8"/>
  <c r="AY291" i="8"/>
  <c r="AY299" i="8"/>
  <c r="AY307" i="8"/>
  <c r="AY315" i="8"/>
  <c r="AY323" i="8"/>
  <c r="AY331" i="8"/>
  <c r="AY339" i="8"/>
  <c r="AY347" i="8"/>
  <c r="AY355" i="8"/>
  <c r="AY363" i="8"/>
  <c r="AY371" i="8"/>
  <c r="AY379" i="8"/>
  <c r="AY17" i="8"/>
  <c r="AZ27" i="8"/>
  <c r="AZ38" i="8"/>
  <c r="AY49" i="8"/>
  <c r="AZ59" i="8"/>
  <c r="AZ70" i="8"/>
  <c r="AY81" i="8"/>
  <c r="AZ91" i="8"/>
  <c r="AZ102" i="8"/>
  <c r="AY113" i="8"/>
  <c r="AZ123" i="8"/>
  <c r="AZ134" i="8"/>
  <c r="AY145" i="8"/>
  <c r="AZ155" i="8"/>
  <c r="AZ166" i="8"/>
  <c r="AY177" i="8"/>
  <c r="AZ187" i="8"/>
  <c r="AZ198" i="8"/>
  <c r="AY209" i="8"/>
  <c r="AZ217" i="8"/>
  <c r="AZ179" i="8"/>
  <c r="AZ203" i="8"/>
  <c r="AZ221" i="8"/>
  <c r="AZ229" i="8"/>
  <c r="AZ237" i="8"/>
  <c r="AZ245" i="8"/>
  <c r="AZ253" i="8"/>
  <c r="AZ261" i="8"/>
  <c r="AZ269" i="8"/>
  <c r="AZ277" i="8"/>
  <c r="AZ285" i="8"/>
  <c r="AZ293" i="8"/>
  <c r="AZ301" i="8"/>
  <c r="AZ309" i="8"/>
  <c r="AZ317" i="8"/>
  <c r="AZ325" i="8"/>
  <c r="AZ333" i="8"/>
  <c r="AZ341" i="8"/>
  <c r="AZ349" i="8"/>
  <c r="AZ357" i="8"/>
  <c r="AZ365" i="8"/>
  <c r="AZ373" i="8"/>
  <c r="AZ381" i="8"/>
  <c r="AZ28" i="8"/>
  <c r="AZ49" i="8"/>
  <c r="AY71" i="8"/>
  <c r="AZ92" i="8"/>
  <c r="AZ113" i="8"/>
  <c r="AY135" i="8"/>
  <c r="AZ156" i="8"/>
  <c r="AZ177" i="8"/>
  <c r="AY199" i="8"/>
  <c r="AY218" i="8"/>
  <c r="AY234" i="8"/>
  <c r="AY250" i="8"/>
  <c r="AY266" i="8"/>
  <c r="AY282" i="8"/>
  <c r="AY298" i="8"/>
  <c r="AY314" i="8"/>
  <c r="AY330" i="8"/>
  <c r="AY31" i="8"/>
  <c r="AZ52" i="8"/>
  <c r="AZ73" i="8"/>
  <c r="AY95" i="8"/>
  <c r="AZ116" i="8"/>
  <c r="AZ137" i="8"/>
  <c r="AY159" i="8"/>
  <c r="AZ180" i="8"/>
  <c r="AZ201" i="8"/>
  <c r="AY220" i="8"/>
  <c r="AY236" i="8"/>
  <c r="AY252" i="8"/>
  <c r="AY268" i="8"/>
  <c r="AY284" i="8"/>
  <c r="AY300" i="8"/>
  <c r="AY316" i="8"/>
  <c r="AY332" i="8"/>
  <c r="AY348" i="8"/>
  <c r="AY364" i="8"/>
  <c r="AY380" i="8"/>
  <c r="AY45" i="8"/>
  <c r="AZ87" i="8"/>
  <c r="AZ130" i="8"/>
  <c r="AY173" i="8"/>
  <c r="AZ214" i="8"/>
  <c r="AZ246" i="8"/>
  <c r="AZ278" i="8"/>
  <c r="AZ310" i="8"/>
  <c r="AZ338" i="8"/>
  <c r="AZ360" i="8"/>
  <c r="AY382" i="8"/>
  <c r="AY101" i="8"/>
  <c r="AY197" i="8"/>
  <c r="AZ256" i="8"/>
  <c r="AZ320" i="8"/>
  <c r="AZ366" i="8"/>
  <c r="AZ39" i="8"/>
  <c r="AZ82" i="8"/>
  <c r="AY125" i="8"/>
  <c r="AZ167" i="8"/>
  <c r="AZ210" i="8"/>
  <c r="AZ242" i="8"/>
  <c r="AZ274" i="8"/>
  <c r="AZ306" i="8"/>
  <c r="AZ336" i="8"/>
  <c r="AZ190" i="8"/>
  <c r="AZ211" i="8"/>
  <c r="AZ223" i="8"/>
  <c r="AZ231" i="8"/>
  <c r="AZ239" i="8"/>
  <c r="AZ247" i="8"/>
  <c r="AZ255" i="8"/>
  <c r="AZ263" i="8"/>
  <c r="AZ271" i="8"/>
  <c r="AZ279" i="8"/>
  <c r="AZ287" i="8"/>
  <c r="AZ295" i="8"/>
  <c r="AZ303" i="8"/>
  <c r="AZ311" i="8"/>
  <c r="AZ319" i="8"/>
  <c r="AZ327" i="8"/>
  <c r="AZ335" i="8"/>
  <c r="AZ343" i="8"/>
  <c r="AZ351" i="8"/>
  <c r="AZ359" i="8"/>
  <c r="AZ367" i="8"/>
  <c r="AZ375" i="8"/>
  <c r="AZ12" i="8"/>
  <c r="AZ33" i="8"/>
  <c r="AY55" i="8"/>
  <c r="AZ76" i="8"/>
  <c r="AZ97" i="8"/>
  <c r="AY119" i="8"/>
  <c r="AZ140" i="8"/>
  <c r="AZ161" i="8"/>
  <c r="AY183" i="8"/>
  <c r="AZ204" i="8"/>
  <c r="AY222" i="8"/>
  <c r="AY238" i="8"/>
  <c r="AY254" i="8"/>
  <c r="AY270" i="8"/>
  <c r="AY286" i="8"/>
  <c r="AY302" i="8"/>
  <c r="AY318" i="8"/>
  <c r="AY15" i="8"/>
  <c r="AZ36" i="8"/>
  <c r="AZ57" i="8"/>
  <c r="AY79" i="8"/>
  <c r="AZ100" i="8"/>
  <c r="AZ121" i="8"/>
  <c r="AY143" i="8"/>
  <c r="AZ164" i="8"/>
  <c r="AZ185" i="8"/>
  <c r="AY207" i="8"/>
  <c r="AY224" i="8"/>
  <c r="AY240" i="8"/>
  <c r="AY256" i="8"/>
  <c r="AY272" i="8"/>
  <c r="AY288" i="8"/>
  <c r="AY193" i="8"/>
  <c r="AZ213" i="8"/>
  <c r="AZ225" i="8"/>
  <c r="AZ233" i="8"/>
  <c r="AZ241" i="8"/>
  <c r="AZ249" i="8"/>
  <c r="AZ257" i="8"/>
  <c r="AZ265" i="8"/>
  <c r="AZ273" i="8"/>
  <c r="AZ281" i="8"/>
  <c r="AZ289" i="8"/>
  <c r="AZ297" i="8"/>
  <c r="AZ305" i="8"/>
  <c r="AZ313" i="8"/>
  <c r="AZ321" i="8"/>
  <c r="AZ329" i="8"/>
  <c r="AZ337" i="8"/>
  <c r="AZ345" i="8"/>
  <c r="AZ353" i="8"/>
  <c r="AZ361" i="8"/>
  <c r="AZ369" i="8"/>
  <c r="AZ377" i="8"/>
  <c r="AZ17" i="8"/>
  <c r="AY39" i="8"/>
  <c r="AZ60" i="8"/>
  <c r="AZ81" i="8"/>
  <c r="AY103" i="8"/>
  <c r="AZ124" i="8"/>
  <c r="AZ145" i="8"/>
  <c r="AY167" i="8"/>
  <c r="AZ188" i="8"/>
  <c r="AZ209" i="8"/>
  <c r="AY226" i="8"/>
  <c r="AY242" i="8"/>
  <c r="AY258" i="8"/>
  <c r="AY274" i="8"/>
  <c r="AY290" i="8"/>
  <c r="AY306" i="8"/>
  <c r="AY322" i="8"/>
  <c r="AZ20" i="8"/>
  <c r="AZ41" i="8"/>
  <c r="AY63" i="8"/>
  <c r="AZ84" i="8"/>
  <c r="AZ105" i="8"/>
  <c r="AY127" i="8"/>
  <c r="AZ148" i="8"/>
  <c r="AZ169" i="8"/>
  <c r="AY191" i="8"/>
  <c r="AY212" i="8"/>
  <c r="AY228" i="8"/>
  <c r="AY244" i="8"/>
  <c r="AY260" i="8"/>
  <c r="AY276" i="8"/>
  <c r="AY292" i="8"/>
  <c r="AY308" i="8"/>
  <c r="AY324" i="8"/>
  <c r="AY340" i="8"/>
  <c r="AY356" i="8"/>
  <c r="AY372" i="8"/>
  <c r="AZ23" i="8"/>
  <c r="AZ66" i="8"/>
  <c r="AY109" i="8"/>
  <c r="AZ151" i="8"/>
  <c r="AZ194" i="8"/>
  <c r="AZ230" i="8"/>
  <c r="AZ262" i="8"/>
  <c r="AZ294" i="8"/>
  <c r="AZ326" i="8"/>
  <c r="AY350" i="8"/>
  <c r="AZ370" i="8"/>
  <c r="AZ47" i="8"/>
  <c r="AZ154" i="8"/>
  <c r="AY201" i="8"/>
  <c r="AZ219" i="8"/>
  <c r="AZ227" i="8"/>
  <c r="AZ235" i="8"/>
  <c r="AZ243" i="8"/>
  <c r="AZ251" i="8"/>
  <c r="AZ259" i="8"/>
  <c r="AZ267" i="8"/>
  <c r="AZ275" i="8"/>
  <c r="AZ283" i="8"/>
  <c r="AZ291" i="8"/>
  <c r="AZ299" i="8"/>
  <c r="AZ307" i="8"/>
  <c r="AZ315" i="8"/>
  <c r="AZ323" i="8"/>
  <c r="AZ331" i="8"/>
  <c r="AZ339" i="8"/>
  <c r="AZ347" i="8"/>
  <c r="AZ355" i="8"/>
  <c r="AZ363" i="8"/>
  <c r="AZ371" i="8"/>
  <c r="AZ379" i="8"/>
  <c r="AY23" i="8"/>
  <c r="AZ44" i="8"/>
  <c r="AZ65" i="8"/>
  <c r="AY87" i="8"/>
  <c r="AZ108" i="8"/>
  <c r="AZ129" i="8"/>
  <c r="AY151" i="8"/>
  <c r="AZ172" i="8"/>
  <c r="AZ193" i="8"/>
  <c r="AY214" i="8"/>
  <c r="AY230" i="8"/>
  <c r="AY246" i="8"/>
  <c r="AY262" i="8"/>
  <c r="AY278" i="8"/>
  <c r="AY294" i="8"/>
  <c r="AY310" i="8"/>
  <c r="AY326" i="8"/>
  <c r="AZ25" i="8"/>
  <c r="AY47" i="8"/>
  <c r="AZ68" i="8"/>
  <c r="AZ89" i="8"/>
  <c r="AY111" i="8"/>
  <c r="AZ132" i="8"/>
  <c r="AZ153" i="8"/>
  <c r="AY175" i="8"/>
  <c r="AZ196" i="8"/>
  <c r="AY216" i="8"/>
  <c r="AY232" i="8"/>
  <c r="AY248" i="8"/>
  <c r="AY264" i="8"/>
  <c r="AY280" i="8"/>
  <c r="AY296" i="8"/>
  <c r="AY312" i="8"/>
  <c r="AY304" i="8"/>
  <c r="AY344" i="8"/>
  <c r="AY376" i="8"/>
  <c r="AY77" i="8"/>
  <c r="AZ162" i="8"/>
  <c r="AZ238" i="8"/>
  <c r="AZ302" i="8"/>
  <c r="AZ354" i="8"/>
  <c r="AY69" i="8"/>
  <c r="AZ232" i="8"/>
  <c r="AZ304" i="8"/>
  <c r="AZ382" i="8"/>
  <c r="AY61" i="8"/>
  <c r="AZ114" i="8"/>
  <c r="AZ178" i="8"/>
  <c r="AZ226" i="8"/>
  <c r="AZ266" i="8"/>
  <c r="AZ314" i="8"/>
  <c r="AZ346" i="8"/>
  <c r="AZ368" i="8"/>
  <c r="AZ31" i="8"/>
  <c r="AZ74" i="8"/>
  <c r="AY117" i="8"/>
  <c r="AZ159" i="8"/>
  <c r="AZ202" i="8"/>
  <c r="AZ236" i="8"/>
  <c r="AZ268" i="8"/>
  <c r="AZ300" i="8"/>
  <c r="AZ332" i="8"/>
  <c r="AY354" i="8"/>
  <c r="AZ374" i="8"/>
  <c r="AZ58" i="8"/>
  <c r="AZ122" i="8"/>
  <c r="AZ207" i="8"/>
  <c r="AZ280" i="8"/>
  <c r="AZ340" i="8"/>
  <c r="AY378" i="8"/>
  <c r="AY328" i="8"/>
  <c r="AY360" i="8"/>
  <c r="AZ34" i="8"/>
  <c r="AZ119" i="8"/>
  <c r="AY205" i="8"/>
  <c r="AZ270" i="8"/>
  <c r="AY334" i="8"/>
  <c r="AZ376" i="8"/>
  <c r="AZ175" i="8"/>
  <c r="AZ272" i="8"/>
  <c r="AY346" i="8"/>
  <c r="AY29" i="8"/>
  <c r="AY93" i="8"/>
  <c r="AZ146" i="8"/>
  <c r="AZ199" i="8"/>
  <c r="AZ250" i="8"/>
  <c r="AZ290" i="8"/>
  <c r="AZ330" i="8"/>
  <c r="AY358" i="8"/>
  <c r="AZ378" i="8"/>
  <c r="AY53" i="8"/>
  <c r="AZ95" i="8"/>
  <c r="AZ138" i="8"/>
  <c r="AY181" i="8"/>
  <c r="AZ220" i="8"/>
  <c r="AZ252" i="8"/>
  <c r="AZ284" i="8"/>
  <c r="AZ316" i="8"/>
  <c r="AZ342" i="8"/>
  <c r="AZ364" i="8"/>
  <c r="AZ26" i="8"/>
  <c r="AZ90" i="8"/>
  <c r="AY165" i="8"/>
  <c r="AZ240" i="8"/>
  <c r="AZ312" i="8"/>
  <c r="AY362" i="8"/>
  <c r="AY336" i="8"/>
  <c r="AY368" i="8"/>
  <c r="AZ55" i="8"/>
  <c r="AY141" i="8"/>
  <c r="AZ222" i="8"/>
  <c r="AZ286" i="8"/>
  <c r="AZ344" i="8"/>
  <c r="AZ15" i="8"/>
  <c r="AZ216" i="8"/>
  <c r="AZ288" i="8"/>
  <c r="AZ356" i="8"/>
  <c r="AZ50" i="8"/>
  <c r="AZ103" i="8"/>
  <c r="AY157" i="8"/>
  <c r="AZ218" i="8"/>
  <c r="AZ258" i="8"/>
  <c r="AZ298" i="8"/>
  <c r="AY342" i="8"/>
  <c r="AZ362" i="8"/>
  <c r="AY21" i="8"/>
  <c r="AZ63" i="8"/>
  <c r="AZ106" i="8"/>
  <c r="AY149" i="8"/>
  <c r="AZ191" i="8"/>
  <c r="AZ228" i="8"/>
  <c r="AZ260" i="8"/>
  <c r="AZ292" i="8"/>
  <c r="AZ324" i="8"/>
  <c r="AZ348" i="8"/>
  <c r="AY370" i="8"/>
  <c r="AY37" i="8"/>
  <c r="AZ111" i="8"/>
  <c r="AZ186" i="8"/>
  <c r="AZ264" i="8"/>
  <c r="AZ328" i="8"/>
  <c r="AZ372" i="8"/>
  <c r="AY320" i="8"/>
  <c r="AZ183" i="8"/>
  <c r="AY133" i="8"/>
  <c r="AZ71" i="8"/>
  <c r="AZ282" i="8"/>
  <c r="AZ42" i="8"/>
  <c r="AZ212" i="8"/>
  <c r="AY338" i="8"/>
  <c r="AZ143" i="8"/>
  <c r="AY13" i="8"/>
  <c r="AZ318" i="8"/>
  <c r="AZ334" i="8"/>
  <c r="AY189" i="8"/>
  <c r="AZ352" i="8"/>
  <c r="AZ127" i="8"/>
  <c r="AZ276" i="8"/>
  <c r="AZ380" i="8"/>
  <c r="AZ296" i="8"/>
  <c r="AZ98" i="8"/>
  <c r="AY366" i="8"/>
  <c r="AZ18" i="8"/>
  <c r="AZ234" i="8"/>
  <c r="AY374" i="8"/>
  <c r="AZ170" i="8"/>
  <c r="AZ308" i="8"/>
  <c r="AZ79" i="8"/>
  <c r="AZ350" i="8"/>
  <c r="AY352" i="8"/>
  <c r="AZ322" i="8"/>
  <c r="AZ224" i="8"/>
  <c r="AZ248" i="8"/>
  <c r="AZ244" i="8"/>
  <c r="AZ135" i="8"/>
  <c r="AZ358" i="8"/>
  <c r="AZ254" i="8"/>
  <c r="AY85" i="8"/>
  <c r="BC16" i="8"/>
  <c r="BC32" i="8"/>
  <c r="BC48" i="8"/>
  <c r="BC64" i="8"/>
  <c r="BC80" i="8"/>
  <c r="BC96" i="8"/>
  <c r="BC112" i="8"/>
  <c r="BC128" i="8"/>
  <c r="BC144" i="8"/>
  <c r="BC160" i="8"/>
  <c r="BC176" i="8"/>
  <c r="BC192" i="8"/>
  <c r="BC208" i="8"/>
  <c r="BC224" i="8"/>
  <c r="BC240" i="8"/>
  <c r="BC256" i="8"/>
  <c r="BC272" i="8"/>
  <c r="BC288" i="8"/>
  <c r="BC304" i="8"/>
  <c r="BC320" i="8"/>
  <c r="BC336" i="8"/>
  <c r="BC352" i="8"/>
  <c r="BC368" i="8"/>
  <c r="BC14" i="8"/>
  <c r="BC35" i="8"/>
  <c r="BC57" i="8"/>
  <c r="BC78" i="8"/>
  <c r="BC99" i="8"/>
  <c r="BC121" i="8"/>
  <c r="BC142" i="8"/>
  <c r="BC163" i="8"/>
  <c r="BC185" i="8"/>
  <c r="BC206" i="8"/>
  <c r="BC227" i="8"/>
  <c r="BC249" i="8"/>
  <c r="BC270" i="8"/>
  <c r="BC291" i="8"/>
  <c r="BC313" i="8"/>
  <c r="BC334" i="8"/>
  <c r="BC355" i="8"/>
  <c r="BC377" i="8"/>
  <c r="BC26" i="8"/>
  <c r="BC47" i="8"/>
  <c r="BC69" i="8"/>
  <c r="BC90" i="8"/>
  <c r="BC111" i="8"/>
  <c r="BC133" i="8"/>
  <c r="BC154" i="8"/>
  <c r="BC175" i="8"/>
  <c r="BC24" i="8"/>
  <c r="BC40" i="8"/>
  <c r="BC56" i="8"/>
  <c r="BC72" i="8"/>
  <c r="BC88" i="8"/>
  <c r="BC104" i="8"/>
  <c r="BC120" i="8"/>
  <c r="BC136" i="8"/>
  <c r="BC152" i="8"/>
  <c r="BC168" i="8"/>
  <c r="BC184" i="8"/>
  <c r="BC200" i="8"/>
  <c r="BC216" i="8"/>
  <c r="BC232" i="8"/>
  <c r="BC248" i="8"/>
  <c r="BC264" i="8"/>
  <c r="BC280" i="8"/>
  <c r="BC296" i="8"/>
  <c r="BC312" i="8"/>
  <c r="BC328" i="8"/>
  <c r="BC344" i="8"/>
  <c r="BC360" i="8"/>
  <c r="BC12" i="8"/>
  <c r="BC28" i="8"/>
  <c r="BC44" i="8"/>
  <c r="BC60" i="8"/>
  <c r="BC76" i="8"/>
  <c r="BC92" i="8"/>
  <c r="BC108" i="8"/>
  <c r="BC124" i="8"/>
  <c r="BC140" i="8"/>
  <c r="BC156" i="8"/>
  <c r="BC172" i="8"/>
  <c r="BC188" i="8"/>
  <c r="BC204" i="8"/>
  <c r="BC220" i="8"/>
  <c r="BC236" i="8"/>
  <c r="BC252" i="8"/>
  <c r="BC268" i="8"/>
  <c r="BC284" i="8"/>
  <c r="BC300" i="8"/>
  <c r="BC316" i="8"/>
  <c r="BC332" i="8"/>
  <c r="BC348" i="8"/>
  <c r="BC364" i="8"/>
  <c r="BC380" i="8"/>
  <c r="BC30" i="8"/>
  <c r="BC51" i="8"/>
  <c r="BC73" i="8"/>
  <c r="BC94" i="8"/>
  <c r="BC115" i="8"/>
  <c r="BC137" i="8"/>
  <c r="BC158" i="8"/>
  <c r="BC179" i="8"/>
  <c r="BC201" i="8"/>
  <c r="BC222" i="8"/>
  <c r="BC243" i="8"/>
  <c r="BC265" i="8"/>
  <c r="BC286" i="8"/>
  <c r="BC307" i="8"/>
  <c r="BC329" i="8"/>
  <c r="BC350" i="8"/>
  <c r="BC371" i="8"/>
  <c r="BC21" i="8"/>
  <c r="BC42" i="8"/>
  <c r="BC63" i="8"/>
  <c r="BC85" i="8"/>
  <c r="BC106" i="8"/>
  <c r="BC127" i="8"/>
  <c r="BC149" i="8"/>
  <c r="BC170" i="8"/>
  <c r="BC191" i="8"/>
  <c r="BC213" i="8"/>
  <c r="BC234" i="8"/>
  <c r="BC255" i="8"/>
  <c r="BC277" i="8"/>
  <c r="BC298" i="8"/>
  <c r="BC319" i="8"/>
  <c r="BC341" i="8"/>
  <c r="BC362" i="8"/>
  <c r="BC17" i="8"/>
  <c r="BC49" i="8"/>
  <c r="BC75" i="8"/>
  <c r="BC102" i="8"/>
  <c r="BC129" i="8"/>
  <c r="BC155" i="8"/>
  <c r="BC177" i="8"/>
  <c r="BC203" i="8"/>
  <c r="BC241" i="8"/>
  <c r="BC273" i="8"/>
  <c r="BC305" i="8"/>
  <c r="BC337" i="8"/>
  <c r="BC369" i="8"/>
  <c r="BC43" i="8"/>
  <c r="BC150" i="8"/>
  <c r="BC235" i="8"/>
  <c r="BC294" i="8"/>
  <c r="BC358" i="8"/>
  <c r="BC61" i="8"/>
  <c r="BC146" i="8"/>
  <c r="BC68" i="8"/>
  <c r="BC132" i="8"/>
  <c r="BC196" i="8"/>
  <c r="BC260" i="8"/>
  <c r="BC324" i="8"/>
  <c r="BC376" i="8"/>
  <c r="BC46" i="8"/>
  <c r="BC89" i="8"/>
  <c r="BC131" i="8"/>
  <c r="BC174" i="8"/>
  <c r="BC217" i="8"/>
  <c r="BC259" i="8"/>
  <c r="BC302" i="8"/>
  <c r="BC345" i="8"/>
  <c r="BC15" i="8"/>
  <c r="BC58" i="8"/>
  <c r="BC101" i="8"/>
  <c r="BC143" i="8"/>
  <c r="BC186" i="8"/>
  <c r="BC218" i="8"/>
  <c r="BC245" i="8"/>
  <c r="BC271" i="8"/>
  <c r="BC303" i="8"/>
  <c r="BC330" i="8"/>
  <c r="BC357" i="8"/>
  <c r="BC22" i="8"/>
  <c r="BC59" i="8"/>
  <c r="BC97" i="8"/>
  <c r="BC134" i="8"/>
  <c r="BC166" i="8"/>
  <c r="BC198" i="8"/>
  <c r="BC251" i="8"/>
  <c r="BC289" i="8"/>
  <c r="BC331" i="8"/>
  <c r="BC379" i="8"/>
  <c r="BC91" i="8"/>
  <c r="BC225" i="8"/>
  <c r="BC310" i="8"/>
  <c r="BC18" i="8"/>
  <c r="BC125" i="8"/>
  <c r="BC231" i="8"/>
  <c r="BC317" i="8"/>
  <c r="BC29" i="8"/>
  <c r="BC114" i="8"/>
  <c r="BC199" i="8"/>
  <c r="BC285" i="8"/>
  <c r="BC370" i="8"/>
  <c r="BC173" i="8"/>
  <c r="BC343" i="8"/>
  <c r="BC151" i="8"/>
  <c r="BC322" i="8"/>
  <c r="BC183" i="8"/>
  <c r="BC119" i="8"/>
  <c r="BC55" i="8"/>
  <c r="BC77" i="8"/>
  <c r="BC36" i="8"/>
  <c r="BC100" i="8"/>
  <c r="BC164" i="8"/>
  <c r="BC228" i="8"/>
  <c r="BC292" i="8"/>
  <c r="BC356" i="8"/>
  <c r="BC25" i="8"/>
  <c r="BC67" i="8"/>
  <c r="BC110" i="8"/>
  <c r="BC153" i="8"/>
  <c r="BC195" i="8"/>
  <c r="BC238" i="8"/>
  <c r="BC281" i="8"/>
  <c r="BC323" i="8"/>
  <c r="BC366" i="8"/>
  <c r="BC37" i="8"/>
  <c r="BC79" i="8"/>
  <c r="BC122" i="8"/>
  <c r="BC165" i="8"/>
  <c r="BC202" i="8"/>
  <c r="BC229" i="8"/>
  <c r="BC261" i="8"/>
  <c r="BC287" i="8"/>
  <c r="BC314" i="8"/>
  <c r="BC346" i="8"/>
  <c r="BC373" i="8"/>
  <c r="BC38" i="8"/>
  <c r="BC81" i="8"/>
  <c r="BC118" i="8"/>
  <c r="BC145" i="8"/>
  <c r="BC182" i="8"/>
  <c r="BC219" i="8"/>
  <c r="BC267" i="8"/>
  <c r="BC315" i="8"/>
  <c r="BC353" i="8"/>
  <c r="BC27" i="8"/>
  <c r="BC187" i="8"/>
  <c r="BC262" i="8"/>
  <c r="BC342" i="8"/>
  <c r="BC82" i="8"/>
  <c r="BC189" i="8"/>
  <c r="BC274" i="8"/>
  <c r="BC359" i="8"/>
  <c r="BC71" i="8"/>
  <c r="BC157" i="8"/>
  <c r="BC242" i="8"/>
  <c r="BC327" i="8"/>
  <c r="BC87" i="8"/>
  <c r="BC258" i="8"/>
  <c r="BC66" i="8"/>
  <c r="BC237" i="8"/>
  <c r="BC13" i="8"/>
  <c r="BC354" i="8"/>
  <c r="BC290" i="8"/>
  <c r="BC226" i="8"/>
  <c r="BC247" i="8"/>
  <c r="BC52" i="8"/>
  <c r="BC116" i="8"/>
  <c r="BC180" i="8"/>
  <c r="BC244" i="8"/>
  <c r="BC308" i="8"/>
  <c r="BC372" i="8"/>
  <c r="BC41" i="8"/>
  <c r="BC83" i="8"/>
  <c r="BC126" i="8"/>
  <c r="BC169" i="8"/>
  <c r="BC211" i="8"/>
  <c r="BC254" i="8"/>
  <c r="BC297" i="8"/>
  <c r="BC339" i="8"/>
  <c r="BC382" i="8"/>
  <c r="BC53" i="8"/>
  <c r="BC95" i="8"/>
  <c r="BC138" i="8"/>
  <c r="BC181" i="8"/>
  <c r="BC207" i="8"/>
  <c r="BC239" i="8"/>
  <c r="BC266" i="8"/>
  <c r="BC293" i="8"/>
  <c r="BC325" i="8"/>
  <c r="BC351" i="8"/>
  <c r="BC378" i="8"/>
  <c r="BC54" i="8"/>
  <c r="BC86" i="8"/>
  <c r="BC123" i="8"/>
  <c r="BC161" i="8"/>
  <c r="BC193" i="8"/>
  <c r="BC230" i="8"/>
  <c r="BC283" i="8"/>
  <c r="BC321" i="8"/>
  <c r="BC363" i="8"/>
  <c r="BC65" i="8"/>
  <c r="BC209" i="8"/>
  <c r="BC278" i="8"/>
  <c r="BC374" i="8"/>
  <c r="BC103" i="8"/>
  <c r="BC210" i="8"/>
  <c r="BC295" i="8"/>
  <c r="BC381" i="8"/>
  <c r="BC93" i="8"/>
  <c r="BC178" i="8"/>
  <c r="BC263" i="8"/>
  <c r="BC349" i="8"/>
  <c r="BC130" i="8"/>
  <c r="BC301" i="8"/>
  <c r="BC109" i="8"/>
  <c r="BC279" i="8"/>
  <c r="BC98" i="8"/>
  <c r="BC34" i="8"/>
  <c r="BC375" i="8"/>
  <c r="BC311" i="8"/>
  <c r="BC333" i="8"/>
  <c r="BC84" i="8"/>
  <c r="BC340" i="8"/>
  <c r="BC147" i="8"/>
  <c r="BC318" i="8"/>
  <c r="BC117" i="8"/>
  <c r="BC250" i="8"/>
  <c r="BC367" i="8"/>
  <c r="BC139" i="8"/>
  <c r="BC299" i="8"/>
  <c r="BC246" i="8"/>
  <c r="BC253" i="8"/>
  <c r="BC221" i="8"/>
  <c r="BC23" i="8"/>
  <c r="BC205" i="8"/>
  <c r="BC148" i="8"/>
  <c r="BC19" i="8"/>
  <c r="BC190" i="8"/>
  <c r="BC361" i="8"/>
  <c r="BC159" i="8"/>
  <c r="BC282" i="8"/>
  <c r="BC33" i="8"/>
  <c r="BC171" i="8"/>
  <c r="BC347" i="8"/>
  <c r="BC326" i="8"/>
  <c r="BC338" i="8"/>
  <c r="BC306" i="8"/>
  <c r="BC194" i="8"/>
  <c r="BC141" i="8"/>
  <c r="BC212" i="8"/>
  <c r="BC62" i="8"/>
  <c r="BC233" i="8"/>
  <c r="BC31" i="8"/>
  <c r="BC197" i="8"/>
  <c r="BC309" i="8"/>
  <c r="BC70" i="8"/>
  <c r="BC214" i="8"/>
  <c r="BC11" i="8"/>
  <c r="BC39" i="8"/>
  <c r="BC50" i="8"/>
  <c r="BC45" i="8"/>
  <c r="BC365" i="8"/>
  <c r="BC162" i="8"/>
  <c r="BC20" i="8"/>
  <c r="BC276" i="8"/>
  <c r="BC105" i="8"/>
  <c r="BC275" i="8"/>
  <c r="BC74" i="8"/>
  <c r="BC223" i="8"/>
  <c r="BC335" i="8"/>
  <c r="BC107" i="8"/>
  <c r="BC257" i="8"/>
  <c r="BC113" i="8"/>
  <c r="BC167" i="8"/>
  <c r="BC135" i="8"/>
  <c r="BC215" i="8"/>
  <c r="BC269" i="8"/>
  <c r="BA14" i="8"/>
  <c r="BA30" i="8"/>
  <c r="BA46" i="8"/>
  <c r="BA62" i="8"/>
  <c r="BA78" i="8"/>
  <c r="BA94" i="8"/>
  <c r="BA110" i="8"/>
  <c r="BA126" i="8"/>
  <c r="BA142" i="8"/>
  <c r="BA158" i="8"/>
  <c r="BA174" i="8"/>
  <c r="BA190" i="8"/>
  <c r="BA206" i="8"/>
  <c r="BA222" i="8"/>
  <c r="BA238" i="8"/>
  <c r="BA254" i="8"/>
  <c r="BA270" i="8"/>
  <c r="BA286" i="8"/>
  <c r="BA302" i="8"/>
  <c r="BA318" i="8"/>
  <c r="BA334" i="8"/>
  <c r="BA350" i="8"/>
  <c r="BA366" i="8"/>
  <c r="BA382" i="8"/>
  <c r="BA27" i="8"/>
  <c r="BA48" i="8"/>
  <c r="BA69" i="8"/>
  <c r="BA91" i="8"/>
  <c r="BA112" i="8"/>
  <c r="BA133" i="8"/>
  <c r="BA155" i="8"/>
  <c r="BA176" i="8"/>
  <c r="BA197" i="8"/>
  <c r="BA219" i="8"/>
  <c r="BA240" i="8"/>
  <c r="BA261" i="8"/>
  <c r="BA283" i="8"/>
  <c r="BA304" i="8"/>
  <c r="BA325" i="8"/>
  <c r="BA347" i="8"/>
  <c r="BA368" i="8"/>
  <c r="BA17" i="8"/>
  <c r="BA39" i="8"/>
  <c r="BA60" i="8"/>
  <c r="BA81" i="8"/>
  <c r="BA103" i="8"/>
  <c r="BA124" i="8"/>
  <c r="BA145" i="8"/>
  <c r="BA167" i="8"/>
  <c r="BA188" i="8"/>
  <c r="BA209" i="8"/>
  <c r="BA231" i="8"/>
  <c r="BA252" i="8"/>
  <c r="BA273" i="8"/>
  <c r="BA295" i="8"/>
  <c r="BA316" i="8"/>
  <c r="BA337" i="8"/>
  <c r="BA359" i="8"/>
  <c r="BA380" i="8"/>
  <c r="BA45" i="8"/>
  <c r="BA88" i="8"/>
  <c r="BA131" i="8"/>
  <c r="BA173" i="8"/>
  <c r="BA216" i="8"/>
  <c r="BA259" i="8"/>
  <c r="BA301" i="8"/>
  <c r="BA344" i="8"/>
  <c r="BA19" i="8"/>
  <c r="BA61" i="8"/>
  <c r="BA104" i="8"/>
  <c r="BA147" i="8"/>
  <c r="BA189" i="8"/>
  <c r="BA232" i="8"/>
  <c r="BA275" i="8"/>
  <c r="BA317" i="8"/>
  <c r="BA360" i="8"/>
  <c r="BA47" i="8"/>
  <c r="BA132" i="8"/>
  <c r="BA217" i="8"/>
  <c r="BA303" i="8"/>
  <c r="BA52" i="8"/>
  <c r="BA223" i="8"/>
  <c r="BA15" i="8"/>
  <c r="BA100" i="8"/>
  <c r="BA185" i="8"/>
  <c r="BA271" i="8"/>
  <c r="BA356" i="8"/>
  <c r="BA63" i="8"/>
  <c r="BA148" i="8"/>
  <c r="BA233" i="8"/>
  <c r="BA319" i="8"/>
  <c r="BA73" i="8"/>
  <c r="BA244" i="8"/>
  <c r="BA18" i="8"/>
  <c r="BA34" i="8"/>
  <c r="BA50" i="8"/>
  <c r="BA66" i="8"/>
  <c r="BA82" i="8"/>
  <c r="BA98" i="8"/>
  <c r="BA114" i="8"/>
  <c r="BA130" i="8"/>
  <c r="BA146" i="8"/>
  <c r="BA162" i="8"/>
  <c r="BA178" i="8"/>
  <c r="BA194" i="8"/>
  <c r="BA210" i="8"/>
  <c r="BA226" i="8"/>
  <c r="BA242" i="8"/>
  <c r="BA258" i="8"/>
  <c r="BA274" i="8"/>
  <c r="BA290" i="8"/>
  <c r="BA306" i="8"/>
  <c r="BA322" i="8"/>
  <c r="BA338" i="8"/>
  <c r="BA354" i="8"/>
  <c r="BA370" i="8"/>
  <c r="BA11" i="8"/>
  <c r="BA32" i="8"/>
  <c r="BA53" i="8"/>
  <c r="BA75" i="8"/>
  <c r="BA96" i="8"/>
  <c r="BA117" i="8"/>
  <c r="BA139" i="8"/>
  <c r="BA160" i="8"/>
  <c r="BA181" i="8"/>
  <c r="BA203" i="8"/>
  <c r="BA224" i="8"/>
  <c r="BA245" i="8"/>
  <c r="BA267" i="8"/>
  <c r="BA288" i="8"/>
  <c r="BA309" i="8"/>
  <c r="BA331" i="8"/>
  <c r="BA352" i="8"/>
  <c r="BA373" i="8"/>
  <c r="BA23" i="8"/>
  <c r="BA44" i="8"/>
  <c r="BA65" i="8"/>
  <c r="BA87" i="8"/>
  <c r="BA108" i="8"/>
  <c r="BA129" i="8"/>
  <c r="BA151" i="8"/>
  <c r="BA172" i="8"/>
  <c r="BA193" i="8"/>
  <c r="BA215" i="8"/>
  <c r="BA236" i="8"/>
  <c r="BA257" i="8"/>
  <c r="BA279" i="8"/>
  <c r="BA300" i="8"/>
  <c r="BA321" i="8"/>
  <c r="BA343" i="8"/>
  <c r="BA364" i="8"/>
  <c r="BA13" i="8"/>
  <c r="BA56" i="8"/>
  <c r="BA99" i="8"/>
  <c r="BA141" i="8"/>
  <c r="BA184" i="8"/>
  <c r="BA227" i="8"/>
  <c r="BA269" i="8"/>
  <c r="BA312" i="8"/>
  <c r="BA355" i="8"/>
  <c r="BA29" i="8"/>
  <c r="BA72" i="8"/>
  <c r="BA115" i="8"/>
  <c r="BA157" i="8"/>
  <c r="BA200" i="8"/>
  <c r="BA243" i="8"/>
  <c r="BA285" i="8"/>
  <c r="BA328" i="8"/>
  <c r="BA371" i="8"/>
  <c r="BA68" i="8"/>
  <c r="BA153" i="8"/>
  <c r="BA239" i="8"/>
  <c r="BA324" i="8"/>
  <c r="BA95" i="8"/>
  <c r="BA265" i="8"/>
  <c r="BA36" i="8"/>
  <c r="BA121" i="8"/>
  <c r="BA207" i="8"/>
  <c r="BA292" i="8"/>
  <c r="BA377" i="8"/>
  <c r="BA84" i="8"/>
  <c r="BA169" i="8"/>
  <c r="BA255" i="8"/>
  <c r="BA340" i="8"/>
  <c r="BA116" i="8"/>
  <c r="BA287" i="8"/>
  <c r="BA22" i="8"/>
  <c r="BA38" i="8"/>
  <c r="BA54" i="8"/>
  <c r="BA70" i="8"/>
  <c r="BA86" i="8"/>
  <c r="BA102" i="8"/>
  <c r="BA118" i="8"/>
  <c r="BA134" i="8"/>
  <c r="BA150" i="8"/>
  <c r="BA166" i="8"/>
  <c r="BA182" i="8"/>
  <c r="BA198" i="8"/>
  <c r="BA214" i="8"/>
  <c r="BA230" i="8"/>
  <c r="BA246" i="8"/>
  <c r="BA262" i="8"/>
  <c r="BA278" i="8"/>
  <c r="BA294" i="8"/>
  <c r="BA310" i="8"/>
  <c r="BA326" i="8"/>
  <c r="BA342" i="8"/>
  <c r="BA358" i="8"/>
  <c r="BA374" i="8"/>
  <c r="BA16" i="8"/>
  <c r="BA37" i="8"/>
  <c r="BA59" i="8"/>
  <c r="BA80" i="8"/>
  <c r="BA101" i="8"/>
  <c r="BA123" i="8"/>
  <c r="BA144" i="8"/>
  <c r="BA165" i="8"/>
  <c r="BA187" i="8"/>
  <c r="BA208" i="8"/>
  <c r="BA229" i="8"/>
  <c r="BA251" i="8"/>
  <c r="BA272" i="8"/>
  <c r="BA293" i="8"/>
  <c r="BA315" i="8"/>
  <c r="BA336" i="8"/>
  <c r="BA357" i="8"/>
  <c r="BA379" i="8"/>
  <c r="BA28" i="8"/>
  <c r="BA49" i="8"/>
  <c r="BA71" i="8"/>
  <c r="BA92" i="8"/>
  <c r="BA113" i="8"/>
  <c r="BA135" i="8"/>
  <c r="BA156" i="8"/>
  <c r="BA177" i="8"/>
  <c r="BA199" i="8"/>
  <c r="BA220" i="8"/>
  <c r="BA241" i="8"/>
  <c r="BA263" i="8"/>
  <c r="BA284" i="8"/>
  <c r="BA305" i="8"/>
  <c r="BA327" i="8"/>
  <c r="BA348" i="8"/>
  <c r="BA369" i="8"/>
  <c r="BA24" i="8"/>
  <c r="BA67" i="8"/>
  <c r="BA109" i="8"/>
  <c r="BA152" i="8"/>
  <c r="BA195" i="8"/>
  <c r="BA237" i="8"/>
  <c r="BA280" i="8"/>
  <c r="BA323" i="8"/>
  <c r="BA365" i="8"/>
  <c r="BA40" i="8"/>
  <c r="BA83" i="8"/>
  <c r="BA125" i="8"/>
  <c r="BA168" i="8"/>
  <c r="BA211" i="8"/>
  <c r="BA253" i="8"/>
  <c r="BA296" i="8"/>
  <c r="BA339" i="8"/>
  <c r="BA381" i="8"/>
  <c r="BA89" i="8"/>
  <c r="BA175" i="8"/>
  <c r="BA260" i="8"/>
  <c r="BA345" i="8"/>
  <c r="BA137" i="8"/>
  <c r="BA308" i="8"/>
  <c r="BA57" i="8"/>
  <c r="BA143" i="8"/>
  <c r="BA228" i="8"/>
  <c r="BA313" i="8"/>
  <c r="BA20" i="8"/>
  <c r="BA105" i="8"/>
  <c r="BA191" i="8"/>
  <c r="BA276" i="8"/>
  <c r="BA361" i="8"/>
  <c r="BA159" i="8"/>
  <c r="BA329" i="8"/>
  <c r="BA26" i="8"/>
  <c r="BA42" i="8"/>
  <c r="BA58" i="8"/>
  <c r="BA74" i="8"/>
  <c r="BA90" i="8"/>
  <c r="BA106" i="8"/>
  <c r="BA122" i="8"/>
  <c r="BA138" i="8"/>
  <c r="BA154" i="8"/>
  <c r="BA170" i="8"/>
  <c r="BA186" i="8"/>
  <c r="BA202" i="8"/>
  <c r="BA218" i="8"/>
  <c r="BA234" i="8"/>
  <c r="BA250" i="8"/>
  <c r="BA266" i="8"/>
  <c r="BA282" i="8"/>
  <c r="BA298" i="8"/>
  <c r="BA314" i="8"/>
  <c r="BA330" i="8"/>
  <c r="BA346" i="8"/>
  <c r="BA362" i="8"/>
  <c r="BA378" i="8"/>
  <c r="BA21" i="8"/>
  <c r="BA43" i="8"/>
  <c r="BA64" i="8"/>
  <c r="BA85" i="8"/>
  <c r="BA107" i="8"/>
  <c r="BA128" i="8"/>
  <c r="BA149" i="8"/>
  <c r="BA171" i="8"/>
  <c r="BA192" i="8"/>
  <c r="BA213" i="8"/>
  <c r="BA235" i="8"/>
  <c r="BA256" i="8"/>
  <c r="BA277" i="8"/>
  <c r="BA299" i="8"/>
  <c r="BA320" i="8"/>
  <c r="BA341" i="8"/>
  <c r="BA363" i="8"/>
  <c r="BA12" i="8"/>
  <c r="BA33" i="8"/>
  <c r="BA55" i="8"/>
  <c r="BA76" i="8"/>
  <c r="BA97" i="8"/>
  <c r="BA119" i="8"/>
  <c r="BA140" i="8"/>
  <c r="BA161" i="8"/>
  <c r="BA183" i="8"/>
  <c r="BA204" i="8"/>
  <c r="BA225" i="8"/>
  <c r="BA247" i="8"/>
  <c r="BA268" i="8"/>
  <c r="BA289" i="8"/>
  <c r="BA311" i="8"/>
  <c r="BA332" i="8"/>
  <c r="BA353" i="8"/>
  <c r="BA375" i="8"/>
  <c r="BA35" i="8"/>
  <c r="BA77" i="8"/>
  <c r="BA120" i="8"/>
  <c r="BA163" i="8"/>
  <c r="BA205" i="8"/>
  <c r="BA248" i="8"/>
  <c r="BA291" i="8"/>
  <c r="BA333" i="8"/>
  <c r="BA376" i="8"/>
  <c r="BA51" i="8"/>
  <c r="BA93" i="8"/>
  <c r="BA136" i="8"/>
  <c r="BA179" i="8"/>
  <c r="BA221" i="8"/>
  <c r="BA264" i="8"/>
  <c r="BA307" i="8"/>
  <c r="BA349" i="8"/>
  <c r="BA25" i="8"/>
  <c r="BA111" i="8"/>
  <c r="BA196" i="8"/>
  <c r="BA281" i="8"/>
  <c r="BA367" i="8"/>
  <c r="BA180" i="8"/>
  <c r="BA351" i="8"/>
  <c r="BA79" i="8"/>
  <c r="BA164" i="8"/>
  <c r="BA249" i="8"/>
  <c r="BA335" i="8"/>
  <c r="BA41" i="8"/>
  <c r="BA127" i="8"/>
  <c r="BA212" i="8"/>
  <c r="BA297" i="8"/>
  <c r="BA31" i="8"/>
  <c r="BA201" i="8"/>
  <c r="BA372" i="8"/>
  <c r="BI32" i="8"/>
  <c r="BI32" i="1" s="1"/>
  <c r="BI64" i="8"/>
  <c r="BI64" i="1" s="1"/>
  <c r="BI96" i="8"/>
  <c r="BI96" i="1" s="1"/>
  <c r="BI128" i="8"/>
  <c r="BI128" i="1" s="1"/>
  <c r="BI160" i="8"/>
  <c r="BI160" i="1" s="1"/>
  <c r="BI192" i="8"/>
  <c r="BI192" i="1" s="1"/>
  <c r="BI224" i="8"/>
  <c r="BI224" i="1" s="1"/>
  <c r="BI256" i="8"/>
  <c r="BI256" i="1" s="1"/>
  <c r="BI288" i="8"/>
  <c r="BI288" i="1" s="1"/>
  <c r="BI320" i="8"/>
  <c r="BI320" i="1" s="1"/>
  <c r="BI352" i="8"/>
  <c r="BI352" i="1" s="1"/>
  <c r="BI384" i="8"/>
  <c r="BI384" i="1" s="1"/>
  <c r="BI416" i="8"/>
  <c r="BI416" i="1" s="1"/>
  <c r="BI448" i="8"/>
  <c r="BI448" i="1" s="1"/>
  <c r="BI37" i="8"/>
  <c r="BI37" i="1" s="1"/>
  <c r="BI69" i="8"/>
  <c r="BI69" i="1" s="1"/>
  <c r="BI101" i="8"/>
  <c r="BI101" i="1" s="1"/>
  <c r="BI133" i="8"/>
  <c r="BI133" i="1" s="1"/>
  <c r="BI165" i="8"/>
  <c r="BI165" i="1" s="1"/>
  <c r="BI197" i="8"/>
  <c r="BI197" i="1" s="1"/>
  <c r="BI229" i="8"/>
  <c r="BI229" i="1" s="1"/>
  <c r="BI30" i="8"/>
  <c r="BI30" i="1" s="1"/>
  <c r="BI74" i="8"/>
  <c r="BI74" i="1" s="1"/>
  <c r="BI116" i="8"/>
  <c r="BI116" i="1" s="1"/>
  <c r="BI158" i="8"/>
  <c r="BI158" i="1" s="1"/>
  <c r="BI202" i="8"/>
  <c r="BI202" i="1" s="1"/>
  <c r="BI244" i="8"/>
  <c r="BI244" i="1" s="1"/>
  <c r="BI286" i="8"/>
  <c r="BI286" i="1" s="1"/>
  <c r="BI330" i="8"/>
  <c r="BI330" i="1" s="1"/>
  <c r="BI372" i="8"/>
  <c r="BI372" i="1" s="1"/>
  <c r="BI414" i="8"/>
  <c r="BI414" i="1" s="1"/>
  <c r="BI15" i="8"/>
  <c r="BI15" i="1" s="1"/>
  <c r="BI57" i="8"/>
  <c r="BI57" i="1" s="1"/>
  <c r="BI99" i="8"/>
  <c r="BI99" i="1" s="1"/>
  <c r="BI143" i="8"/>
  <c r="BI143" i="1" s="1"/>
  <c r="BI185" i="8"/>
  <c r="BI185" i="1" s="1"/>
  <c r="BI227" i="8"/>
  <c r="BI227" i="1" s="1"/>
  <c r="BI263" i="8"/>
  <c r="BI263" i="1" s="1"/>
  <c r="BI295" i="8"/>
  <c r="BI295" i="1" s="1"/>
  <c r="BI327" i="8"/>
  <c r="BI327" i="1" s="1"/>
  <c r="BI359" i="8"/>
  <c r="BI359" i="1" s="1"/>
  <c r="BI391" i="8"/>
  <c r="BI391" i="1" s="1"/>
  <c r="BI423" i="8"/>
  <c r="BI423" i="1" s="1"/>
  <c r="BJ14" i="8"/>
  <c r="BJ78" i="8"/>
  <c r="BJ142" i="8"/>
  <c r="BJ206" i="8"/>
  <c r="BJ270" i="8"/>
  <c r="BJ334" i="8"/>
  <c r="BJ398" i="8"/>
  <c r="BJ458" i="8"/>
  <c r="BJ490" i="8"/>
  <c r="BJ51" i="8"/>
  <c r="BJ115" i="8"/>
  <c r="BJ179" i="8"/>
  <c r="BJ243" i="8"/>
  <c r="BJ52" i="8"/>
  <c r="BJ116" i="8"/>
  <c r="BJ180" i="8"/>
  <c r="BJ244" i="8"/>
  <c r="BJ308" i="8"/>
  <c r="BJ372" i="8"/>
  <c r="BJ436" i="8"/>
  <c r="BJ11" i="8"/>
  <c r="BI68" i="8"/>
  <c r="BI68" i="1" s="1"/>
  <c r="BI124" i="8"/>
  <c r="BI124" i="1" s="1"/>
  <c r="BI182" i="8"/>
  <c r="BI182" i="1" s="1"/>
  <c r="BI238" i="8"/>
  <c r="BI238" i="1" s="1"/>
  <c r="BI294" i="8"/>
  <c r="BI294" i="1" s="1"/>
  <c r="BI354" i="8"/>
  <c r="BI354" i="1" s="1"/>
  <c r="BI410" i="8"/>
  <c r="BI410" i="1" s="1"/>
  <c r="BI23" i="8"/>
  <c r="BI23" i="1" s="1"/>
  <c r="BI81" i="8"/>
  <c r="BI81" i="1" s="1"/>
  <c r="BI137" i="8"/>
  <c r="BI137" i="1" s="1"/>
  <c r="BI193" i="8"/>
  <c r="BI193" i="1" s="1"/>
  <c r="BI249" i="8"/>
  <c r="BI249" i="1" s="1"/>
  <c r="BI291" i="8"/>
  <c r="BI291" i="1" s="1"/>
  <c r="BI333" i="8"/>
  <c r="BI333" i="1" s="1"/>
  <c r="BI377" i="8"/>
  <c r="BI377" i="1" s="1"/>
  <c r="BI419" i="8"/>
  <c r="BI419" i="1" s="1"/>
  <c r="BJ26" i="8"/>
  <c r="BJ114" i="8"/>
  <c r="BJ198" i="8"/>
  <c r="BJ282" i="8"/>
  <c r="BJ370" i="8"/>
  <c r="BJ454" i="8"/>
  <c r="BJ496" i="8"/>
  <c r="BJ87" i="8"/>
  <c r="BJ171" i="8"/>
  <c r="BJ255" i="8"/>
  <c r="BJ88" i="8"/>
  <c r="BJ172" i="8"/>
  <c r="BJ256" i="8"/>
  <c r="BJ344" i="8"/>
  <c r="BJ428" i="8"/>
  <c r="BJ481" i="8"/>
  <c r="BJ513" i="8"/>
  <c r="BJ137" i="8"/>
  <c r="BJ329" i="8"/>
  <c r="BI456" i="8"/>
  <c r="BI456" i="1" s="1"/>
  <c r="BJ109" i="8"/>
  <c r="BJ315" i="8"/>
  <c r="BJ443" i="8"/>
  <c r="BI510" i="8"/>
  <c r="BI510" i="1" s="1"/>
  <c r="BI547" i="8"/>
  <c r="BI547" i="1" s="1"/>
  <c r="BI579" i="8"/>
  <c r="BI579" i="1" s="1"/>
  <c r="BI611" i="8"/>
  <c r="BI611" i="1" s="1"/>
  <c r="BI643" i="8"/>
  <c r="BI643" i="1" s="1"/>
  <c r="BI675" i="8"/>
  <c r="BI675" i="1" s="1"/>
  <c r="BI707" i="8"/>
  <c r="BI707" i="1" s="1"/>
  <c r="BI739" i="8"/>
  <c r="BI739" i="1" s="1"/>
  <c r="BI771" i="8"/>
  <c r="BI771" i="1" s="1"/>
  <c r="BI803" i="8"/>
  <c r="BI803" i="1" s="1"/>
  <c r="BI835" i="8"/>
  <c r="BI835" i="1" s="1"/>
  <c r="BI867" i="8"/>
  <c r="BI867" i="1" s="1"/>
  <c r="BI899" i="8"/>
  <c r="BI899" i="1" s="1"/>
  <c r="BI931" i="8"/>
  <c r="BI931" i="1" s="1"/>
  <c r="BI963" i="8"/>
  <c r="BI963" i="1" s="1"/>
  <c r="BI995" i="8"/>
  <c r="BI995" i="1" s="1"/>
  <c r="BI1027" i="8"/>
  <c r="BI1027" i="1" s="1"/>
  <c r="BI1059" i="8"/>
  <c r="BI1059" i="1" s="1"/>
  <c r="BJ117" i="8"/>
  <c r="BJ319" i="8"/>
  <c r="BJ447" i="8"/>
  <c r="BI511" i="8"/>
  <c r="BI511" i="1" s="1"/>
  <c r="BI548" i="8"/>
  <c r="BI548" i="1" s="1"/>
  <c r="BI580" i="8"/>
  <c r="BI580" i="1" s="1"/>
  <c r="BI612" i="8"/>
  <c r="BI612" i="1" s="1"/>
  <c r="BI644" i="8"/>
  <c r="BI644" i="1" s="1"/>
  <c r="BI676" i="8"/>
  <c r="BI676" i="1" s="1"/>
  <c r="BI708" i="8"/>
  <c r="BI708" i="1" s="1"/>
  <c r="BI740" i="8"/>
  <c r="BI740" i="1" s="1"/>
  <c r="BI772" i="8"/>
  <c r="BI772" i="1" s="1"/>
  <c r="BI804" i="8"/>
  <c r="BI804" i="1" s="1"/>
  <c r="BI836" i="8"/>
  <c r="BI836" i="1" s="1"/>
  <c r="BI868" i="8"/>
  <c r="BI868" i="1" s="1"/>
  <c r="BI900" i="8"/>
  <c r="BI900" i="1" s="1"/>
  <c r="BI932" i="8"/>
  <c r="BI932" i="1" s="1"/>
  <c r="BI964" i="8"/>
  <c r="BI964" i="1" s="1"/>
  <c r="BI996" i="8"/>
  <c r="BI996" i="1" s="1"/>
  <c r="BI1028" i="8"/>
  <c r="BI1028" i="1" s="1"/>
  <c r="BI1060" i="8"/>
  <c r="BI1060" i="1" s="1"/>
  <c r="BJ357" i="8"/>
  <c r="BJ547" i="8"/>
  <c r="BJ611" i="8"/>
  <c r="BJ675" i="8"/>
  <c r="BJ739" i="8"/>
  <c r="BJ803" i="8"/>
  <c r="BJ867" i="8"/>
  <c r="BI70" i="8"/>
  <c r="BI70" i="1" s="1"/>
  <c r="BI146" i="8"/>
  <c r="BI146" i="1" s="1"/>
  <c r="BI220" i="8"/>
  <c r="BI220" i="1" s="1"/>
  <c r="BI300" i="8"/>
  <c r="BI300" i="1" s="1"/>
  <c r="BI374" i="8"/>
  <c r="BI374" i="1" s="1"/>
  <c r="BI450" i="8"/>
  <c r="BI450" i="1" s="1"/>
  <c r="BI83" i="8"/>
  <c r="BI83" i="1" s="1"/>
  <c r="BI159" i="8"/>
  <c r="BI159" i="1" s="1"/>
  <c r="BI233" i="8"/>
  <c r="BI233" i="1" s="1"/>
  <c r="BI293" i="8"/>
  <c r="BI293" i="1" s="1"/>
  <c r="BI349" i="8"/>
  <c r="BI349" i="1" s="1"/>
  <c r="BI405" i="8"/>
  <c r="BI405" i="1" s="1"/>
  <c r="BJ34" i="8"/>
  <c r="BJ146" i="8"/>
  <c r="BJ258" i="8"/>
  <c r="BJ374" i="8"/>
  <c r="BJ470" i="8"/>
  <c r="BJ59" i="8"/>
  <c r="BJ175" i="8"/>
  <c r="BJ32" i="8"/>
  <c r="BJ144" i="8"/>
  <c r="BJ264" i="8"/>
  <c r="BI11" i="8"/>
  <c r="BI11" i="1" s="1"/>
  <c r="BI40" i="8"/>
  <c r="BI40" i="1" s="1"/>
  <c r="BI72" i="8"/>
  <c r="BI72" i="1" s="1"/>
  <c r="BI104" i="8"/>
  <c r="BI104" i="1" s="1"/>
  <c r="BI136" i="8"/>
  <c r="BI136" i="1" s="1"/>
  <c r="BI168" i="8"/>
  <c r="BI168" i="1" s="1"/>
  <c r="BI200" i="8"/>
  <c r="BI200" i="1" s="1"/>
  <c r="BI232" i="8"/>
  <c r="BI232" i="1" s="1"/>
  <c r="BI264" i="8"/>
  <c r="BI264" i="1" s="1"/>
  <c r="BI296" i="8"/>
  <c r="BI296" i="1" s="1"/>
  <c r="BI328" i="8"/>
  <c r="BI328" i="1" s="1"/>
  <c r="BI360" i="8"/>
  <c r="BI360" i="1" s="1"/>
  <c r="BI392" i="8"/>
  <c r="BI392" i="1" s="1"/>
  <c r="BI424" i="8"/>
  <c r="BI424" i="1" s="1"/>
  <c r="BJ12" i="8"/>
  <c r="BI45" i="8"/>
  <c r="BI45" i="1" s="1"/>
  <c r="BI77" i="8"/>
  <c r="BI77" i="1" s="1"/>
  <c r="BI109" i="8"/>
  <c r="BI109" i="1" s="1"/>
  <c r="BI141" i="8"/>
  <c r="BI141" i="1" s="1"/>
  <c r="BI173" i="8"/>
  <c r="BI173" i="1" s="1"/>
  <c r="BI205" i="8"/>
  <c r="BI205" i="1" s="1"/>
  <c r="BI237" i="8"/>
  <c r="BI237" i="1" s="1"/>
  <c r="BI42" i="8"/>
  <c r="BI42" i="1" s="1"/>
  <c r="BI84" i="8"/>
  <c r="BI84" i="1" s="1"/>
  <c r="BI126" i="8"/>
  <c r="BI126" i="1" s="1"/>
  <c r="BI170" i="8"/>
  <c r="BI170" i="1" s="1"/>
  <c r="BI212" i="8"/>
  <c r="BI212" i="1" s="1"/>
  <c r="BI254" i="8"/>
  <c r="BI254" i="1" s="1"/>
  <c r="BI298" i="8"/>
  <c r="BI298" i="1" s="1"/>
  <c r="BI340" i="8"/>
  <c r="BI340" i="1" s="1"/>
  <c r="BI382" i="8"/>
  <c r="BI382" i="1" s="1"/>
  <c r="BI426" i="8"/>
  <c r="BI426" i="1" s="1"/>
  <c r="BI25" i="8"/>
  <c r="BI25" i="1" s="1"/>
  <c r="BI67" i="8"/>
  <c r="BI67" i="1" s="1"/>
  <c r="BI111" i="8"/>
  <c r="BI111" i="1" s="1"/>
  <c r="BI153" i="8"/>
  <c r="BI153" i="1" s="1"/>
  <c r="BI195" i="8"/>
  <c r="BI195" i="1" s="1"/>
  <c r="BI239" i="8"/>
  <c r="BI239" i="1" s="1"/>
  <c r="BI271" i="8"/>
  <c r="BI271" i="1" s="1"/>
  <c r="BI303" i="8"/>
  <c r="BI303" i="1" s="1"/>
  <c r="BI335" i="8"/>
  <c r="BI335" i="1" s="1"/>
  <c r="BI367" i="8"/>
  <c r="BI367" i="1" s="1"/>
  <c r="BI399" i="8"/>
  <c r="BI399" i="1" s="1"/>
  <c r="BI431" i="8"/>
  <c r="BI431" i="1" s="1"/>
  <c r="BJ30" i="8"/>
  <c r="BJ94" i="8"/>
  <c r="BJ158" i="8"/>
  <c r="BJ222" i="8"/>
  <c r="BJ286" i="8"/>
  <c r="BJ350" i="8"/>
  <c r="BJ414" i="8"/>
  <c r="BJ466" i="8"/>
  <c r="BJ498" i="8"/>
  <c r="BJ67" i="8"/>
  <c r="BJ131" i="8"/>
  <c r="BJ195" i="8"/>
  <c r="BJ259" i="8"/>
  <c r="BJ68" i="8"/>
  <c r="BJ132" i="8"/>
  <c r="BJ196" i="8"/>
  <c r="BJ260" i="8"/>
  <c r="BJ324" i="8"/>
  <c r="BJ388" i="8"/>
  <c r="BJ452" i="8"/>
  <c r="BI26" i="8"/>
  <c r="BI26" i="1" s="1"/>
  <c r="BI82" i="8"/>
  <c r="BI82" i="1" s="1"/>
  <c r="BI140" i="8"/>
  <c r="BI140" i="1" s="1"/>
  <c r="BI196" i="8"/>
  <c r="BI196" i="1" s="1"/>
  <c r="BI252" i="8"/>
  <c r="BI252" i="1" s="1"/>
  <c r="BI310" i="8"/>
  <c r="BI310" i="1" s="1"/>
  <c r="BI366" i="8"/>
  <c r="BI366" i="1" s="1"/>
  <c r="BI422" i="8"/>
  <c r="BI422" i="1" s="1"/>
  <c r="BI39" i="8"/>
  <c r="BI39" i="1" s="1"/>
  <c r="BI95" i="8"/>
  <c r="BI95" i="1" s="1"/>
  <c r="BI151" i="8"/>
  <c r="BI151" i="1" s="1"/>
  <c r="BI209" i="8"/>
  <c r="BI209" i="1" s="1"/>
  <c r="BI259" i="8"/>
  <c r="BI259" i="1" s="1"/>
  <c r="BI301" i="8"/>
  <c r="BI301" i="1" s="1"/>
  <c r="BI345" i="8"/>
  <c r="BI345" i="1" s="1"/>
  <c r="BI387" i="8"/>
  <c r="BI387" i="1" s="1"/>
  <c r="BI429" i="8"/>
  <c r="BI429" i="1" s="1"/>
  <c r="BJ50" i="8"/>
  <c r="BJ134" i="8"/>
  <c r="BJ218" i="8"/>
  <c r="BJ306" i="8"/>
  <c r="BJ390" i="8"/>
  <c r="BJ464" i="8"/>
  <c r="BJ23" i="8"/>
  <c r="BJ107" i="8"/>
  <c r="BJ191" i="8"/>
  <c r="BJ24" i="8"/>
  <c r="BJ108" i="8"/>
  <c r="BJ192" i="8"/>
  <c r="BJ280" i="8"/>
  <c r="BJ364" i="8"/>
  <c r="BJ448" i="8"/>
  <c r="BJ489" i="8"/>
  <c r="BJ521" i="8"/>
  <c r="BJ201" i="8"/>
  <c r="BJ361" i="8"/>
  <c r="BI472" i="8"/>
  <c r="BI472" i="1" s="1"/>
  <c r="BJ173" i="8"/>
  <c r="BJ347" i="8"/>
  <c r="BI465" i="8"/>
  <c r="BI465" i="1" s="1"/>
  <c r="BJ520" i="8"/>
  <c r="BI555" i="8"/>
  <c r="BI555" i="1" s="1"/>
  <c r="BI587" i="8"/>
  <c r="BI587" i="1" s="1"/>
  <c r="BI619" i="8"/>
  <c r="BI619" i="1" s="1"/>
  <c r="BI651" i="8"/>
  <c r="BI651" i="1" s="1"/>
  <c r="BI683" i="8"/>
  <c r="BI683" i="1" s="1"/>
  <c r="BI715" i="8"/>
  <c r="BI715" i="1" s="1"/>
  <c r="BI747" i="8"/>
  <c r="BI747" i="1" s="1"/>
  <c r="BI779" i="8"/>
  <c r="BI779" i="1" s="1"/>
  <c r="BI811" i="8"/>
  <c r="BI811" i="1" s="1"/>
  <c r="BI843" i="8"/>
  <c r="BI843" i="1" s="1"/>
  <c r="BI875" i="8"/>
  <c r="BI875" i="1" s="1"/>
  <c r="BI907" i="8"/>
  <c r="BI907" i="1" s="1"/>
  <c r="BI939" i="8"/>
  <c r="BI939" i="1" s="1"/>
  <c r="BI971" i="8"/>
  <c r="BI971" i="1" s="1"/>
  <c r="BI1003" i="8"/>
  <c r="BI1003" i="1" s="1"/>
  <c r="BI1035" i="8"/>
  <c r="BI1035" i="1" s="1"/>
  <c r="BI1067" i="8"/>
  <c r="BI1067" i="1" s="1"/>
  <c r="BJ181" i="8"/>
  <c r="BJ351" i="8"/>
  <c r="BI467" i="8"/>
  <c r="BI467" i="1" s="1"/>
  <c r="BI522" i="8"/>
  <c r="BI522" i="1" s="1"/>
  <c r="BI556" i="8"/>
  <c r="BI556" i="1" s="1"/>
  <c r="BI588" i="8"/>
  <c r="BI588" i="1" s="1"/>
  <c r="BI620" i="8"/>
  <c r="BI620" i="1" s="1"/>
  <c r="BI652" i="8"/>
  <c r="BI652" i="1" s="1"/>
  <c r="BI684" i="8"/>
  <c r="BI684" i="1" s="1"/>
  <c r="BI716" i="8"/>
  <c r="BI716" i="1" s="1"/>
  <c r="BI748" i="8"/>
  <c r="BI748" i="1" s="1"/>
  <c r="BI780" i="8"/>
  <c r="BI780" i="1" s="1"/>
  <c r="BI812" i="8"/>
  <c r="BI812" i="1" s="1"/>
  <c r="BI844" i="8"/>
  <c r="BI844" i="1" s="1"/>
  <c r="BI876" i="8"/>
  <c r="BI876" i="1" s="1"/>
  <c r="BI908" i="8"/>
  <c r="BI908" i="1" s="1"/>
  <c r="BI940" i="8"/>
  <c r="BI940" i="1" s="1"/>
  <c r="BI972" i="8"/>
  <c r="BI972" i="1" s="1"/>
  <c r="BI1004" i="8"/>
  <c r="BI1004" i="1" s="1"/>
  <c r="BI1036" i="8"/>
  <c r="BI1036" i="1" s="1"/>
  <c r="BI1068" i="8"/>
  <c r="BI1068" i="1" s="1"/>
  <c r="BI470" i="8"/>
  <c r="BI470" i="1" s="1"/>
  <c r="BJ563" i="8"/>
  <c r="BJ627" i="8"/>
  <c r="BJ691" i="8"/>
  <c r="BJ755" i="8"/>
  <c r="BJ819" i="8"/>
  <c r="BI14" i="8"/>
  <c r="BI14" i="1" s="1"/>
  <c r="BI90" i="8"/>
  <c r="BI90" i="1" s="1"/>
  <c r="BI164" i="8"/>
  <c r="BI164" i="1" s="1"/>
  <c r="BI242" i="8"/>
  <c r="BI242" i="1" s="1"/>
  <c r="BI316" i="8"/>
  <c r="BI316" i="1" s="1"/>
  <c r="BI390" i="8"/>
  <c r="BI390" i="1" s="1"/>
  <c r="BI27" i="8"/>
  <c r="BI27" i="1" s="1"/>
  <c r="BI103" i="8"/>
  <c r="BI103" i="1" s="1"/>
  <c r="BI177" i="8"/>
  <c r="BI177" i="1" s="1"/>
  <c r="BI251" i="8"/>
  <c r="BI251" i="1" s="1"/>
  <c r="BI307" i="8"/>
  <c r="BI307" i="1" s="1"/>
  <c r="BI363" i="8"/>
  <c r="BI363" i="1" s="1"/>
  <c r="BI421" i="8"/>
  <c r="BI421" i="1" s="1"/>
  <c r="BJ58" i="8"/>
  <c r="BJ170" i="8"/>
  <c r="BJ290" i="8"/>
  <c r="BJ402" i="8"/>
  <c r="BJ484" i="8"/>
  <c r="BJ91" i="8"/>
  <c r="BJ203" i="8"/>
  <c r="BJ60" i="8"/>
  <c r="BI56" i="8"/>
  <c r="BI56" i="1" s="1"/>
  <c r="BI120" i="8"/>
  <c r="BI120" i="1" s="1"/>
  <c r="BI184" i="8"/>
  <c r="BI184" i="1" s="1"/>
  <c r="BI248" i="8"/>
  <c r="BI248" i="1" s="1"/>
  <c r="BI312" i="8"/>
  <c r="BI312" i="1" s="1"/>
  <c r="BI376" i="8"/>
  <c r="BI376" i="1" s="1"/>
  <c r="BI440" i="8"/>
  <c r="BI440" i="1" s="1"/>
  <c r="BI61" i="8"/>
  <c r="BI61" i="1" s="1"/>
  <c r="BI125" i="8"/>
  <c r="BI125" i="1" s="1"/>
  <c r="BI189" i="8"/>
  <c r="BI189" i="1" s="1"/>
  <c r="BI20" i="8"/>
  <c r="BI20" i="1" s="1"/>
  <c r="BI106" i="8"/>
  <c r="BI106" i="1" s="1"/>
  <c r="BI190" i="8"/>
  <c r="BI190" i="1" s="1"/>
  <c r="BI276" i="8"/>
  <c r="BI276" i="1" s="1"/>
  <c r="BI362" i="8"/>
  <c r="BI362" i="1" s="1"/>
  <c r="BI446" i="8"/>
  <c r="BI446" i="1" s="1"/>
  <c r="BI89" i="8"/>
  <c r="BI89" i="1" s="1"/>
  <c r="BI175" i="8"/>
  <c r="BI175" i="1" s="1"/>
  <c r="BI255" i="8"/>
  <c r="BI255" i="1" s="1"/>
  <c r="BI319" i="8"/>
  <c r="BI319" i="1" s="1"/>
  <c r="BI383" i="8"/>
  <c r="BI383" i="1" s="1"/>
  <c r="BI447" i="8"/>
  <c r="BI447" i="1" s="1"/>
  <c r="BJ126" i="8"/>
  <c r="BJ254" i="8"/>
  <c r="BJ382" i="8"/>
  <c r="BJ482" i="8"/>
  <c r="BJ99" i="8"/>
  <c r="BJ227" i="8"/>
  <c r="BJ100" i="8"/>
  <c r="BJ228" i="8"/>
  <c r="BJ356" i="8"/>
  <c r="BJ469" i="8"/>
  <c r="BI110" i="8"/>
  <c r="BI110" i="1" s="1"/>
  <c r="BI226" i="8"/>
  <c r="BI226" i="1" s="1"/>
  <c r="BI338" i="8"/>
  <c r="BI338" i="1" s="1"/>
  <c r="BI452" i="8"/>
  <c r="BI452" i="1" s="1"/>
  <c r="BI123" i="8"/>
  <c r="BI123" i="1" s="1"/>
  <c r="BI235" i="8"/>
  <c r="BI235" i="1" s="1"/>
  <c r="BI323" i="8"/>
  <c r="BI323" i="1" s="1"/>
  <c r="BI409" i="8"/>
  <c r="BI409" i="1" s="1"/>
  <c r="BJ90" i="8"/>
  <c r="BJ262" i="8"/>
  <c r="BJ434" i="8"/>
  <c r="BJ63" i="8"/>
  <c r="BJ235" i="8"/>
  <c r="BJ152" i="8"/>
  <c r="BJ320" i="8"/>
  <c r="BJ473" i="8"/>
  <c r="BJ73" i="8"/>
  <c r="BJ425" i="8"/>
  <c r="BJ283" i="8"/>
  <c r="BI497" i="8"/>
  <c r="BI497" i="1" s="1"/>
  <c r="BI571" i="8"/>
  <c r="BI571" i="1" s="1"/>
  <c r="BI635" i="8"/>
  <c r="BI635" i="1" s="1"/>
  <c r="BI699" i="8"/>
  <c r="BI699" i="1" s="1"/>
  <c r="BI763" i="8"/>
  <c r="BI763" i="1" s="1"/>
  <c r="BI827" i="8"/>
  <c r="BI827" i="1" s="1"/>
  <c r="BI891" i="8"/>
  <c r="BI891" i="1" s="1"/>
  <c r="BI955" i="8"/>
  <c r="BI955" i="1" s="1"/>
  <c r="BI1019" i="8"/>
  <c r="BI1019" i="1" s="1"/>
  <c r="BJ53" i="8"/>
  <c r="BJ415" i="8"/>
  <c r="BI540" i="8"/>
  <c r="BI540" i="1" s="1"/>
  <c r="BI604" i="8"/>
  <c r="BI604" i="1" s="1"/>
  <c r="BI668" i="8"/>
  <c r="BI668" i="1" s="1"/>
  <c r="BI732" i="8"/>
  <c r="BI732" i="1" s="1"/>
  <c r="BI796" i="8"/>
  <c r="BI796" i="1" s="1"/>
  <c r="BI860" i="8"/>
  <c r="BI860" i="1" s="1"/>
  <c r="BI924" i="8"/>
  <c r="BI924" i="1" s="1"/>
  <c r="BI988" i="8"/>
  <c r="BI988" i="1" s="1"/>
  <c r="BI1052" i="8"/>
  <c r="BI1052" i="1" s="1"/>
  <c r="BJ531" i="8"/>
  <c r="BJ659" i="8"/>
  <c r="BJ787" i="8"/>
  <c r="BI50" i="8"/>
  <c r="BI50" i="1" s="1"/>
  <c r="BI204" i="8"/>
  <c r="BI204" i="1" s="1"/>
  <c r="BI356" i="8"/>
  <c r="BI356" i="1" s="1"/>
  <c r="BI63" i="8"/>
  <c r="BI63" i="1" s="1"/>
  <c r="BI215" i="8"/>
  <c r="BI215" i="1" s="1"/>
  <c r="BI337" i="8"/>
  <c r="BI337" i="1" s="1"/>
  <c r="BI449" i="8"/>
  <c r="BI449" i="1" s="1"/>
  <c r="BJ230" i="8"/>
  <c r="BJ456" i="8"/>
  <c r="BJ143" i="8"/>
  <c r="BJ120" i="8"/>
  <c r="BJ288" i="8"/>
  <c r="BJ400" i="8"/>
  <c r="BJ483" i="8"/>
  <c r="BJ525" i="8"/>
  <c r="BJ289" i="8"/>
  <c r="BI460" i="8"/>
  <c r="BI460" i="1" s="1"/>
  <c r="BJ205" i="8"/>
  <c r="BJ403" i="8"/>
  <c r="BJ512" i="8"/>
  <c r="BI559" i="8"/>
  <c r="BI559" i="1" s="1"/>
  <c r="BI601" i="8"/>
  <c r="BI601" i="1" s="1"/>
  <c r="BI645" i="8"/>
  <c r="BI645" i="1" s="1"/>
  <c r="BI687" i="8"/>
  <c r="BI687" i="1" s="1"/>
  <c r="BI729" i="8"/>
  <c r="BI729" i="1" s="1"/>
  <c r="BI773" i="8"/>
  <c r="BI773" i="1" s="1"/>
  <c r="BI815" i="8"/>
  <c r="BI815" i="1" s="1"/>
  <c r="BI857" i="8"/>
  <c r="BI857" i="1" s="1"/>
  <c r="BI901" i="8"/>
  <c r="BI901" i="1" s="1"/>
  <c r="BI943" i="8"/>
  <c r="BI943" i="1" s="1"/>
  <c r="BI985" i="8"/>
  <c r="BI985" i="1" s="1"/>
  <c r="BI1029" i="8"/>
  <c r="BI1029" i="1" s="1"/>
  <c r="BI1071" i="8"/>
  <c r="BI1071" i="1" s="1"/>
  <c r="BJ279" i="8"/>
  <c r="BI455" i="8"/>
  <c r="BI455" i="1" s="1"/>
  <c r="BI527" i="8"/>
  <c r="BI527" i="1" s="1"/>
  <c r="BI570" i="8"/>
  <c r="BI570" i="1" s="1"/>
  <c r="BI614" i="8"/>
  <c r="BI614" i="1" s="1"/>
  <c r="BI656" i="8"/>
  <c r="BI656" i="1" s="1"/>
  <c r="BI698" i="8"/>
  <c r="BI698" i="1" s="1"/>
  <c r="BI742" i="8"/>
  <c r="BI742" i="1" s="1"/>
  <c r="BI784" i="8"/>
  <c r="BI784" i="1" s="1"/>
  <c r="BI826" i="8"/>
  <c r="BI826" i="1" s="1"/>
  <c r="BI870" i="8"/>
  <c r="BI870" i="1" s="1"/>
  <c r="BI912" i="8"/>
  <c r="BI912" i="1" s="1"/>
  <c r="BI954" i="8"/>
  <c r="BI954" i="1" s="1"/>
  <c r="BI998" i="8"/>
  <c r="BI998" i="1" s="1"/>
  <c r="BI1040" i="8"/>
  <c r="BI1040" i="1" s="1"/>
  <c r="BJ129" i="8"/>
  <c r="BJ551" i="8"/>
  <c r="BJ635" i="8"/>
  <c r="BJ719" i="8"/>
  <c r="BJ807" i="8"/>
  <c r="BJ887" i="8"/>
  <c r="BJ951" i="8"/>
  <c r="BJ1015" i="8"/>
  <c r="BI1079" i="8"/>
  <c r="BI1079" i="1" s="1"/>
  <c r="BJ209" i="8"/>
  <c r="BJ532" i="8"/>
  <c r="BJ596" i="8"/>
  <c r="BJ660" i="8"/>
  <c r="BJ724" i="8"/>
  <c r="BJ788" i="8"/>
  <c r="BJ852" i="8"/>
  <c r="BJ916" i="8"/>
  <c r="BJ980" i="8"/>
  <c r="BJ277" i="8"/>
  <c r="BJ537" i="8"/>
  <c r="BJ601" i="8"/>
  <c r="BJ665" i="8"/>
  <c r="BJ729" i="8"/>
  <c r="BJ793" i="8"/>
  <c r="BJ857" i="8"/>
  <c r="BJ921" i="8"/>
  <c r="BJ985" i="8"/>
  <c r="BJ1049" i="8"/>
  <c r="BI1096" i="8"/>
  <c r="BI1096" i="1" s="1"/>
  <c r="BJ566" i="8"/>
  <c r="BJ822" i="8"/>
  <c r="BJ1052" i="8"/>
  <c r="BJ1119" i="8"/>
  <c r="BJ1151" i="8"/>
  <c r="BJ1183" i="8"/>
  <c r="BJ1215" i="8"/>
  <c r="BJ1247" i="8"/>
  <c r="BJ1279" i="8"/>
  <c r="BJ1311" i="8"/>
  <c r="BJ1343" i="8"/>
  <c r="BJ1375" i="8"/>
  <c r="BJ1409" i="8"/>
  <c r="BJ1455" i="8"/>
  <c r="BJ606" i="8"/>
  <c r="BJ1208" i="8"/>
  <c r="BJ1280" i="8"/>
  <c r="BJ1350" i="8"/>
  <c r="BJ1416" i="8"/>
  <c r="BJ1490" i="8"/>
  <c r="BJ634" i="8"/>
  <c r="BJ890" i="8"/>
  <c r="BJ1082" i="8"/>
  <c r="BI1128" i="8"/>
  <c r="BI1128" i="1" s="1"/>
  <c r="BI1160" i="8"/>
  <c r="BI1160" i="1" s="1"/>
  <c r="BI1192" i="8"/>
  <c r="BI1192" i="1" s="1"/>
  <c r="BI1224" i="8"/>
  <c r="BI1224" i="1" s="1"/>
  <c r="BI1256" i="8"/>
  <c r="BI1256" i="1" s="1"/>
  <c r="BI1288" i="8"/>
  <c r="BI1288" i="1" s="1"/>
  <c r="BI1320" i="8"/>
  <c r="BI1320" i="1" s="1"/>
  <c r="BI1352" i="8"/>
  <c r="BI1352" i="1" s="1"/>
  <c r="BI1384" i="8"/>
  <c r="BI1384" i="1" s="1"/>
  <c r="BI1416" i="8"/>
  <c r="BI1416" i="1" s="1"/>
  <c r="BI1448" i="8"/>
  <c r="BI1448" i="1" s="1"/>
  <c r="BI1480" i="8"/>
  <c r="BJ113" i="8"/>
  <c r="BJ750" i="8"/>
  <c r="BJ1006" i="8"/>
  <c r="BJ1136" i="8"/>
  <c r="BJ1244" i="8"/>
  <c r="BJ1364" i="8"/>
  <c r="BJ1480" i="8"/>
  <c r="BJ642" i="8"/>
  <c r="BJ898" i="8"/>
  <c r="BJ1084" i="8"/>
  <c r="BI1129" i="8"/>
  <c r="BI1129" i="1" s="1"/>
  <c r="BI1161" i="8"/>
  <c r="BI1161" i="1" s="1"/>
  <c r="BI1193" i="8"/>
  <c r="BI1193" i="1" s="1"/>
  <c r="BI1225" i="8"/>
  <c r="BI1225" i="1" s="1"/>
  <c r="BI1257" i="8"/>
  <c r="BI1257" i="1" s="1"/>
  <c r="BI1289" i="8"/>
  <c r="BI1289" i="1" s="1"/>
  <c r="BI1321" i="8"/>
  <c r="BI1321" i="1" s="1"/>
  <c r="BI1353" i="8"/>
  <c r="BI1353" i="1" s="1"/>
  <c r="BI1385" i="8"/>
  <c r="BI1385" i="1" s="1"/>
  <c r="BI1417" i="8"/>
  <c r="BI1417" i="1" s="1"/>
  <c r="BI1449" i="8"/>
  <c r="BI1449" i="1" s="1"/>
  <c r="BI1481" i="8"/>
  <c r="BJ1425" i="8"/>
  <c r="BJ1497" i="8"/>
  <c r="BJ1138" i="8"/>
  <c r="BJ1250" i="8"/>
  <c r="BJ1368" i="8"/>
  <c r="BJ1486" i="8"/>
  <c r="BI92" i="8"/>
  <c r="BI92" i="1" s="1"/>
  <c r="BI194" i="8"/>
  <c r="BI194" i="1" s="1"/>
  <c r="BI292" i="8"/>
  <c r="BI292" i="1" s="1"/>
  <c r="BI398" i="8"/>
  <c r="BI398" i="1" s="1"/>
  <c r="BI55" i="8"/>
  <c r="BI55" i="1" s="1"/>
  <c r="BI155" i="8"/>
  <c r="BI155" i="1" s="1"/>
  <c r="BI253" i="8"/>
  <c r="BI253" i="1" s="1"/>
  <c r="BI329" i="8"/>
  <c r="BI329" i="1" s="1"/>
  <c r="BI403" i="8"/>
  <c r="BI403" i="1" s="1"/>
  <c r="BJ66" i="8"/>
  <c r="BJ214" i="8"/>
  <c r="BJ362" i="8"/>
  <c r="BJ488" i="8"/>
  <c r="BJ135" i="8"/>
  <c r="BJ28" i="8"/>
  <c r="BJ184" i="8"/>
  <c r="BJ332" i="8"/>
  <c r="BJ467" i="8"/>
  <c r="BJ527" i="8"/>
  <c r="BJ353" i="8"/>
  <c r="BJ93" i="8"/>
  <c r="BJ419" i="8"/>
  <c r="BI533" i="8"/>
  <c r="BI533" i="1" s="1"/>
  <c r="BI589" i="8"/>
  <c r="BI589" i="1" s="1"/>
  <c r="BI647" i="8"/>
  <c r="BI647" i="1" s="1"/>
  <c r="BI703" i="8"/>
  <c r="BI703" i="1" s="1"/>
  <c r="BI759" i="8"/>
  <c r="BI759" i="1" s="1"/>
  <c r="BI817" i="8"/>
  <c r="BI817" i="1" s="1"/>
  <c r="BI873" i="8"/>
  <c r="BI873" i="1" s="1"/>
  <c r="BI929" i="8"/>
  <c r="BI929" i="1" s="1"/>
  <c r="BI989" i="8"/>
  <c r="BI989" i="1" s="1"/>
  <c r="BI1045" i="8"/>
  <c r="BI1045" i="1" s="1"/>
  <c r="BJ197" i="8"/>
  <c r="BI459" i="8"/>
  <c r="BI459" i="1" s="1"/>
  <c r="BI544" i="8"/>
  <c r="BI544" i="1" s="1"/>
  <c r="BI600" i="8"/>
  <c r="BI600" i="1" s="1"/>
  <c r="BI658" i="8"/>
  <c r="BI658" i="1" s="1"/>
  <c r="BI714" i="8"/>
  <c r="BI714" i="1" s="1"/>
  <c r="BI770" i="8"/>
  <c r="BI770" i="1" s="1"/>
  <c r="BI830" i="8"/>
  <c r="BI830" i="1" s="1"/>
  <c r="BI886" i="8"/>
  <c r="BI886" i="1" s="1"/>
  <c r="BI942" i="8"/>
  <c r="BI942" i="1" s="1"/>
  <c r="BI1000" i="8"/>
  <c r="BI1000" i="1" s="1"/>
  <c r="BI1056" i="8"/>
  <c r="BI1056" i="1" s="1"/>
  <c r="BI521" i="8"/>
  <c r="BI521" i="1" s="1"/>
  <c r="BJ639" i="8"/>
  <c r="BJ751" i="8"/>
  <c r="BJ863" i="8"/>
  <c r="BJ955" i="8"/>
  <c r="BJ1039" i="8"/>
  <c r="BI1101" i="8"/>
  <c r="BI1101" i="1" s="1"/>
  <c r="BJ536" i="8"/>
  <c r="BJ620" i="8"/>
  <c r="BJ704" i="8"/>
  <c r="BJ792" i="8"/>
  <c r="BJ876" i="8"/>
  <c r="BJ960" i="8"/>
  <c r="BJ309" i="8"/>
  <c r="BJ561" i="8"/>
  <c r="BJ645" i="8"/>
  <c r="BJ733" i="8"/>
  <c r="BJ817" i="8"/>
  <c r="BJ901" i="8"/>
  <c r="BJ989" i="8"/>
  <c r="BJ1073" i="8"/>
  <c r="BJ381" i="8"/>
  <c r="BJ838" i="8"/>
  <c r="BJ1089" i="8"/>
  <c r="BJ1141" i="8"/>
  <c r="BJ1185" i="8"/>
  <c r="BJ1227" i="8"/>
  <c r="BJ1269" i="8"/>
  <c r="BJ1313" i="8"/>
  <c r="BJ1355" i="8"/>
  <c r="BJ1397" i="8"/>
  <c r="BJ1459" i="8"/>
  <c r="BJ1166" i="8"/>
  <c r="BJ1258" i="8"/>
  <c r="BJ1354" i="8"/>
  <c r="BJ1444" i="8"/>
  <c r="BJ554" i="8"/>
  <c r="BJ906" i="8"/>
  <c r="BJ1105" i="8"/>
  <c r="BI1150" i="8"/>
  <c r="BI1150" i="1" s="1"/>
  <c r="BI1194" i="8"/>
  <c r="BI1194" i="1" s="1"/>
  <c r="BI1236" i="8"/>
  <c r="BI1236" i="1" s="1"/>
  <c r="BI1278" i="8"/>
  <c r="BI1278" i="1" s="1"/>
  <c r="BI1322" i="8"/>
  <c r="BI1322" i="1" s="1"/>
  <c r="BI1364" i="8"/>
  <c r="BI1364" i="1" s="1"/>
  <c r="BI1406" i="8"/>
  <c r="BI1406" i="1" s="1"/>
  <c r="BI1450" i="8"/>
  <c r="BI1450" i="1" s="1"/>
  <c r="BI1492" i="8"/>
  <c r="BJ670" i="8"/>
  <c r="BJ1032" i="8"/>
  <c r="BJ1170" i="8"/>
  <c r="BJ1326" i="8"/>
  <c r="BJ1488" i="8"/>
  <c r="BJ738" i="8"/>
  <c r="BJ1050" i="8"/>
  <c r="BI1131" i="8"/>
  <c r="BI1131" i="1" s="1"/>
  <c r="BI1173" i="8"/>
  <c r="BI1173" i="1" s="1"/>
  <c r="BI1215" i="8"/>
  <c r="BI1215" i="1" s="1"/>
  <c r="BI1259" i="8"/>
  <c r="BI1259" i="1" s="1"/>
  <c r="BI1301" i="8"/>
  <c r="BI1301" i="1" s="1"/>
  <c r="BI1343" i="8"/>
  <c r="BI1343" i="1" s="1"/>
  <c r="BI1387" i="8"/>
  <c r="BI1387" i="1" s="1"/>
  <c r="BI1429" i="8"/>
  <c r="BI1429" i="1" s="1"/>
  <c r="BI1471" i="8"/>
  <c r="BJ1431" i="8"/>
  <c r="BJ1083" i="8"/>
  <c r="BJ1212" i="8"/>
  <c r="BJ1376" i="8"/>
  <c r="BI22" i="8"/>
  <c r="BI22" i="1" s="1"/>
  <c r="BI122" i="8"/>
  <c r="BI122" i="1" s="1"/>
  <c r="BI228" i="8"/>
  <c r="BI228" i="1" s="1"/>
  <c r="BI326" i="8"/>
  <c r="BI326" i="1" s="1"/>
  <c r="BI428" i="8"/>
  <c r="BI428" i="1" s="1"/>
  <c r="BI87" i="8"/>
  <c r="BI87" i="1" s="1"/>
  <c r="BI187" i="8"/>
  <c r="BI187" i="1" s="1"/>
  <c r="BI275" i="8"/>
  <c r="BI275" i="1" s="1"/>
  <c r="BI353" i="8"/>
  <c r="BI353" i="1" s="1"/>
  <c r="BI427" i="8"/>
  <c r="BI427" i="1" s="1"/>
  <c r="BJ106" i="8"/>
  <c r="BJ266" i="8"/>
  <c r="BJ418" i="8"/>
  <c r="BJ27" i="8"/>
  <c r="BJ183" i="8"/>
  <c r="BJ76" i="8"/>
  <c r="BJ224" i="8"/>
  <c r="BJ380" i="8"/>
  <c r="BJ487" i="8"/>
  <c r="BJ121" i="8"/>
  <c r="BJ433" i="8"/>
  <c r="BJ253" i="8"/>
  <c r="BI469" i="8"/>
  <c r="BI469" i="1" s="1"/>
  <c r="BI551" i="8"/>
  <c r="BI551" i="1" s="1"/>
  <c r="BI607" i="8"/>
  <c r="BI607" i="1" s="1"/>
  <c r="BI663" i="8"/>
  <c r="BI663" i="1" s="1"/>
  <c r="BI721" i="8"/>
  <c r="BI721" i="1" s="1"/>
  <c r="BI777" i="8"/>
  <c r="BI777" i="1" s="1"/>
  <c r="BI833" i="8"/>
  <c r="BI833" i="1" s="1"/>
  <c r="BI893" i="8"/>
  <c r="BI893" i="1" s="1"/>
  <c r="BI949" i="8"/>
  <c r="BI949" i="1" s="1"/>
  <c r="BI1005" i="8"/>
  <c r="BI1005" i="1" s="1"/>
  <c r="BI1063" i="8"/>
  <c r="BI1063" i="1" s="1"/>
  <c r="BJ303" i="8"/>
  <c r="BI491" i="8"/>
  <c r="BI491" i="1" s="1"/>
  <c r="BI562" i="8"/>
  <c r="BI562" i="1" s="1"/>
  <c r="BI618" i="8"/>
  <c r="BI618" i="1" s="1"/>
  <c r="BI674" i="8"/>
  <c r="BI674" i="1" s="1"/>
  <c r="BI734" i="8"/>
  <c r="BI734" i="1" s="1"/>
  <c r="BI790" i="8"/>
  <c r="BI790" i="1" s="1"/>
  <c r="BI846" i="8"/>
  <c r="BI846" i="1" s="1"/>
  <c r="BI904" i="8"/>
  <c r="BI904" i="1" s="1"/>
  <c r="BI960" i="8"/>
  <c r="BI960" i="1" s="1"/>
  <c r="BI1016" i="8"/>
  <c r="BI1016" i="1" s="1"/>
  <c r="BI1074" i="8"/>
  <c r="BI1074" i="1" s="1"/>
  <c r="BJ559" i="8"/>
  <c r="BJ671" i="8"/>
  <c r="BJ791" i="8"/>
  <c r="BJ895" i="8"/>
  <c r="BJ979" i="8"/>
  <c r="BJ1067" i="8"/>
  <c r="BJ301" i="8"/>
  <c r="BJ560" i="8"/>
  <c r="BJ648" i="8"/>
  <c r="BJ732" i="8"/>
  <c r="BJ816" i="8"/>
  <c r="BJ904" i="8"/>
  <c r="BJ988" i="8"/>
  <c r="BI478" i="8"/>
  <c r="BI478" i="1" s="1"/>
  <c r="BJ589" i="8"/>
  <c r="BJ673" i="8"/>
  <c r="BJ757" i="8"/>
  <c r="BJ845" i="8"/>
  <c r="BJ929" i="8"/>
  <c r="BJ1013" i="8"/>
  <c r="BI1090" i="8"/>
  <c r="BI1090" i="1" s="1"/>
  <c r="BJ598" i="8"/>
  <c r="BJ934" i="8"/>
  <c r="BI1113" i="8"/>
  <c r="BI1113" i="1" s="1"/>
  <c r="BJ1155" i="8"/>
  <c r="BJ1197" i="8"/>
  <c r="BJ1241" i="8"/>
  <c r="BJ1283" i="8"/>
  <c r="BJ1325" i="8"/>
  <c r="BJ1369" i="8"/>
  <c r="BJ1413" i="8"/>
  <c r="BJ1483" i="8"/>
  <c r="BJ1194" i="8"/>
  <c r="BJ1288" i="8"/>
  <c r="BJ1378" i="8"/>
  <c r="BJ1476" i="8"/>
  <c r="BJ666" i="8"/>
  <c r="BJ1002" i="8"/>
  <c r="BI1122" i="8"/>
  <c r="BI1122" i="1" s="1"/>
  <c r="BI1164" i="8"/>
  <c r="BI1164" i="1" s="1"/>
  <c r="BI1206" i="8"/>
  <c r="BI1206" i="1" s="1"/>
  <c r="BI1250" i="8"/>
  <c r="BI1250" i="1" s="1"/>
  <c r="BI1292" i="8"/>
  <c r="BI1292" i="1" s="1"/>
  <c r="BI1334" i="8"/>
  <c r="BI1334" i="1" s="1"/>
  <c r="BI1378" i="8"/>
  <c r="BI1378" i="1" s="1"/>
  <c r="BI1420" i="8"/>
  <c r="BI1420" i="1" s="1"/>
  <c r="BI1462" i="8"/>
  <c r="BI1506" i="8"/>
  <c r="BJ782" i="8"/>
  <c r="BJ1087" i="8"/>
  <c r="BJ1224" i="8"/>
  <c r="BJ1380" i="8"/>
  <c r="BI466" i="8"/>
  <c r="BI466" i="1" s="1"/>
  <c r="BJ850" i="8"/>
  <c r="BJ1092" i="8"/>
  <c r="BI1143" i="8"/>
  <c r="BI1143" i="1" s="1"/>
  <c r="BI1187" i="8"/>
  <c r="BI1187" i="1" s="1"/>
  <c r="BI1229" i="8"/>
  <c r="BI1229" i="1" s="1"/>
  <c r="BI1271" i="8"/>
  <c r="BI1271" i="1" s="1"/>
  <c r="BI1315" i="8"/>
  <c r="BI1315" i="1" s="1"/>
  <c r="BI1357" i="8"/>
  <c r="BI1357" i="1" s="1"/>
  <c r="BI1399" i="8"/>
  <c r="BI1399" i="1" s="1"/>
  <c r="BI1443" i="8"/>
  <c r="BI1443" i="1" s="1"/>
  <c r="BI1485" i="8"/>
  <c r="BJ1457" i="8"/>
  <c r="BJ1126" i="8"/>
  <c r="BJ1264" i="8"/>
  <c r="BJ1422" i="8"/>
  <c r="BI78" i="8"/>
  <c r="BI78" i="1" s="1"/>
  <c r="BI284" i="8"/>
  <c r="BI284" i="1" s="1"/>
  <c r="BI41" i="8"/>
  <c r="BI41" i="1" s="1"/>
  <c r="BI243" i="8"/>
  <c r="BI243" i="1" s="1"/>
  <c r="BI395" i="8"/>
  <c r="BI395" i="1" s="1"/>
  <c r="BJ194" i="8"/>
  <c r="BJ478" i="8"/>
  <c r="BI12" i="8"/>
  <c r="BI12" i="1" s="1"/>
  <c r="BJ312" i="8"/>
  <c r="BJ519" i="8"/>
  <c r="BJ61" i="8"/>
  <c r="BI523" i="8"/>
  <c r="BI523" i="1" s="1"/>
  <c r="BI639" i="8"/>
  <c r="BI639" i="1" s="1"/>
  <c r="BI753" i="8"/>
  <c r="BI753" i="1" s="1"/>
  <c r="BI865" i="8"/>
  <c r="BI865" i="1" s="1"/>
  <c r="BI981" i="8"/>
  <c r="BI981" i="1" s="1"/>
  <c r="BJ149" i="8"/>
  <c r="BI536" i="8"/>
  <c r="BI536" i="1" s="1"/>
  <c r="BI650" i="8"/>
  <c r="BI650" i="1" s="1"/>
  <c r="BI766" i="8"/>
  <c r="BI766" i="1" s="1"/>
  <c r="BI878" i="8"/>
  <c r="BI878" i="1" s="1"/>
  <c r="BI992" i="8"/>
  <c r="BI992" i="1" s="1"/>
  <c r="BI505" i="8"/>
  <c r="BI505" i="1" s="1"/>
  <c r="BJ735" i="8"/>
  <c r="BJ943" i="8"/>
  <c r="BI1097" i="8"/>
  <c r="BI1097" i="1" s="1"/>
  <c r="BJ608" i="8"/>
  <c r="BJ780" i="8"/>
  <c r="BJ952" i="8"/>
  <c r="BJ549" i="8"/>
  <c r="BJ721" i="8"/>
  <c r="BJ893" i="8"/>
  <c r="BJ1061" i="8"/>
  <c r="BJ790" i="8"/>
  <c r="BJ1137" i="8"/>
  <c r="BJ1221" i="8"/>
  <c r="BJ1307" i="8"/>
  <c r="BJ1393" i="8"/>
  <c r="BJ1150" i="8"/>
  <c r="BJ1340" i="8"/>
  <c r="BI520" i="8"/>
  <c r="BI520" i="1" s="1"/>
  <c r="BJ1094" i="8"/>
  <c r="BI1188" i="8"/>
  <c r="BI1188" i="1" s="1"/>
  <c r="BI1274" i="8"/>
  <c r="BI1274" i="1" s="1"/>
  <c r="BI1358" i="8"/>
  <c r="BI1358" i="1" s="1"/>
  <c r="BI1444" i="8"/>
  <c r="BI1444" i="1" s="1"/>
  <c r="BJ638" i="8"/>
  <c r="BJ1152" i="8"/>
  <c r="BJ1466" i="8"/>
  <c r="BJ1034" i="8"/>
  <c r="BI1167" i="8"/>
  <c r="BI1167" i="1" s="1"/>
  <c r="BI1253" i="8"/>
  <c r="BI1253" i="1" s="1"/>
  <c r="BI1339" i="8"/>
  <c r="BI1339" i="1" s="1"/>
  <c r="BI1423" i="8"/>
  <c r="BI1423" i="1" s="1"/>
  <c r="BI1509" i="8"/>
  <c r="BJ1202" i="8"/>
  <c r="BJ1508" i="8"/>
  <c r="BI188" i="8"/>
  <c r="BI188" i="1" s="1"/>
  <c r="BI388" i="8"/>
  <c r="BI388" i="1" s="1"/>
  <c r="BI147" i="8"/>
  <c r="BI147" i="1" s="1"/>
  <c r="BI325" i="8"/>
  <c r="BI325" i="1" s="1"/>
  <c r="BJ54" i="8"/>
  <c r="BJ358" i="8"/>
  <c r="BJ123" i="8"/>
  <c r="BJ168" i="8"/>
  <c r="BJ465" i="8"/>
  <c r="BJ345" i="8"/>
  <c r="BJ395" i="8"/>
  <c r="BI585" i="8"/>
  <c r="BI585" i="1" s="1"/>
  <c r="BI701" i="8"/>
  <c r="BI701" i="1" s="1"/>
  <c r="BI813" i="8"/>
  <c r="BI813" i="1" s="1"/>
  <c r="BI927" i="8"/>
  <c r="BI927" i="1" s="1"/>
  <c r="BI1041" i="8"/>
  <c r="BI1041" i="1" s="1"/>
  <c r="BJ439" i="8"/>
  <c r="BI598" i="8"/>
  <c r="BI598" i="1" s="1"/>
  <c r="BI712" i="8"/>
  <c r="BI712" i="1" s="1"/>
  <c r="BI824" i="8"/>
  <c r="BI824" i="1" s="1"/>
  <c r="BI938" i="8"/>
  <c r="BI938" i="1" s="1"/>
  <c r="BI1054" i="8"/>
  <c r="BI1054" i="1" s="1"/>
  <c r="BJ631" i="8"/>
  <c r="BJ859" i="8"/>
  <c r="BJ1035" i="8"/>
  <c r="BI528" i="8"/>
  <c r="BI528" i="1" s="1"/>
  <c r="BJ700" i="8"/>
  <c r="BJ872" i="8"/>
  <c r="BJ225" i="8"/>
  <c r="BJ641" i="8"/>
  <c r="BJ813" i="8"/>
  <c r="BJ981" i="8"/>
  <c r="BJ241" i="8"/>
  <c r="BJ1085" i="8"/>
  <c r="BJ1181" i="8"/>
  <c r="BJ1267" i="8"/>
  <c r="BJ1353" i="8"/>
  <c r="BJ1451" i="8"/>
  <c r="BJ1254" i="8"/>
  <c r="BJ1440" i="8"/>
  <c r="BJ874" i="8"/>
  <c r="BI1148" i="8"/>
  <c r="BI1148" i="1" s="1"/>
  <c r="BI1234" i="8"/>
  <c r="BI1234" i="1" s="1"/>
  <c r="BI1318" i="8"/>
  <c r="BI1318" i="1" s="1"/>
  <c r="BI1404" i="8"/>
  <c r="BI1404" i="1" s="1"/>
  <c r="BI1490" i="8"/>
  <c r="BJ990" i="8"/>
  <c r="BJ1316" i="8"/>
  <c r="BJ722" i="8"/>
  <c r="BI1127" i="8"/>
  <c r="BI1127" i="1" s="1"/>
  <c r="BI1213" i="8"/>
  <c r="BI1213" i="1" s="1"/>
  <c r="BI1299" i="8"/>
  <c r="BI1299" i="1" s="1"/>
  <c r="BI1383" i="8"/>
  <c r="BI1383" i="1" s="1"/>
  <c r="BI1469" i="8"/>
  <c r="BJ1072" i="8"/>
  <c r="BJ1360" i="8"/>
  <c r="BI156" i="8"/>
  <c r="BI156" i="1" s="1"/>
  <c r="BI358" i="8"/>
  <c r="BI358" i="1" s="1"/>
  <c r="BI115" i="8"/>
  <c r="BI115" i="1" s="1"/>
  <c r="BI299" i="8"/>
  <c r="BI299" i="1" s="1"/>
  <c r="BI453" i="8"/>
  <c r="BI453" i="1" s="1"/>
  <c r="BJ310" i="8"/>
  <c r="BJ75" i="8"/>
  <c r="BJ124" i="8"/>
  <c r="BJ424" i="8"/>
  <c r="BJ273" i="8"/>
  <c r="BJ331" i="8"/>
  <c r="BI567" i="8"/>
  <c r="BI567" i="1" s="1"/>
  <c r="BI681" i="8"/>
  <c r="BI681" i="1" s="1"/>
  <c r="BI797" i="8"/>
  <c r="BI797" i="1" s="1"/>
  <c r="BI909" i="8"/>
  <c r="BI909" i="1" s="1"/>
  <c r="BI1023" i="8"/>
  <c r="BI1023" i="1" s="1"/>
  <c r="BJ375" i="8"/>
  <c r="BI578" i="8"/>
  <c r="BI578" i="1" s="1"/>
  <c r="BI694" i="8"/>
  <c r="BI694" i="1" s="1"/>
  <c r="BI808" i="8"/>
  <c r="BI808" i="1" s="1"/>
  <c r="BI920" i="8"/>
  <c r="BI920" i="1" s="1"/>
  <c r="BI1034" i="8"/>
  <c r="BI1034" i="1" s="1"/>
  <c r="BJ599" i="8"/>
  <c r="BJ823" i="8"/>
  <c r="BJ1007" i="8"/>
  <c r="BI490" i="8"/>
  <c r="BI490" i="1" s="1"/>
  <c r="BJ672" i="8"/>
  <c r="BJ844" i="8"/>
  <c r="BJ1016" i="8"/>
  <c r="BJ613" i="8"/>
  <c r="BJ785" i="8"/>
  <c r="BJ957" i="8"/>
  <c r="BI1102" i="8"/>
  <c r="BI1102" i="1" s="1"/>
  <c r="BJ1036" i="8"/>
  <c r="BJ1169" i="8"/>
  <c r="BJ1253" i="8"/>
  <c r="BJ1339" i="8"/>
  <c r="BJ1429" i="8"/>
  <c r="BJ1222" i="8"/>
  <c r="BJ1408" i="8"/>
  <c r="BJ778" i="8"/>
  <c r="BI1134" i="8"/>
  <c r="BI1134" i="1" s="1"/>
  <c r="BI1220" i="8"/>
  <c r="BI1220" i="1" s="1"/>
  <c r="BI1306" i="8"/>
  <c r="BI1306" i="1" s="1"/>
  <c r="BI1390" i="8"/>
  <c r="BI1390" i="1" s="1"/>
  <c r="BI1476" i="8"/>
  <c r="BJ894" i="8"/>
  <c r="BJ1268" i="8"/>
  <c r="BJ610" i="8"/>
  <c r="BI1115" i="8"/>
  <c r="BI1115" i="1" s="1"/>
  <c r="BI1199" i="8"/>
  <c r="BI1199" i="1" s="1"/>
  <c r="BI1285" i="8"/>
  <c r="BI1285" i="1" s="1"/>
  <c r="BI1371" i="8"/>
  <c r="BI1371" i="1" s="1"/>
  <c r="BI1455" i="8"/>
  <c r="BJ1487" i="8"/>
  <c r="BJ1318" i="8"/>
  <c r="BI114" i="8"/>
  <c r="BI114" i="1" s="1"/>
  <c r="BI314" i="8"/>
  <c r="BI314" i="1" s="1"/>
  <c r="BI73" i="8"/>
  <c r="BI73" i="1" s="1"/>
  <c r="BI267" i="8"/>
  <c r="BI267" i="1" s="1"/>
  <c r="BI417" i="8"/>
  <c r="BI417" i="1" s="1"/>
  <c r="BJ246" i="8"/>
  <c r="BJ502" i="8"/>
  <c r="BJ56" i="8"/>
  <c r="BJ360" i="8"/>
  <c r="BJ89" i="8"/>
  <c r="BJ189" i="8"/>
  <c r="BI543" i="8"/>
  <c r="BI543" i="1" s="1"/>
  <c r="BI657" i="8"/>
  <c r="BI657" i="1" s="1"/>
  <c r="BI769" i="8"/>
  <c r="BI769" i="1" s="1"/>
  <c r="BI885" i="8"/>
  <c r="BI885" i="1" s="1"/>
  <c r="BI999" i="8"/>
  <c r="BI999" i="1" s="1"/>
  <c r="BJ271" i="8"/>
  <c r="BI554" i="8"/>
  <c r="BI554" i="1" s="1"/>
  <c r="BI670" i="8"/>
  <c r="BI670" i="1" s="1"/>
  <c r="BI782" i="8"/>
  <c r="BI782" i="1" s="1"/>
  <c r="BI896" i="8"/>
  <c r="BI896" i="1" s="1"/>
  <c r="BI1010" i="8"/>
  <c r="BI1010" i="1" s="1"/>
  <c r="BJ543" i="8"/>
  <c r="BJ775" i="8"/>
  <c r="BJ971" i="8"/>
  <c r="BJ145" i="8"/>
  <c r="BJ636" i="8"/>
  <c r="BJ808" i="8"/>
  <c r="BJ976" i="8"/>
  <c r="BJ577" i="8"/>
  <c r="BJ749" i="8"/>
  <c r="BJ917" i="8"/>
  <c r="BI1084" i="8"/>
  <c r="BI1084" i="1" s="1"/>
  <c r="BJ902" i="8"/>
  <c r="BJ1149" i="8"/>
  <c r="BJ1235" i="8"/>
  <c r="BJ1321" i="8"/>
  <c r="BJ1407" i="8"/>
  <c r="BJ1184" i="8"/>
  <c r="BJ1370" i="8"/>
  <c r="BJ618" i="8"/>
  <c r="BI1116" i="8"/>
  <c r="BI1116" i="1" s="1"/>
  <c r="BI1202" i="8"/>
  <c r="BI1202" i="1" s="1"/>
  <c r="BI1286" i="8"/>
  <c r="BI1286" i="1" s="1"/>
  <c r="BI1372" i="8"/>
  <c r="BI1372" i="1" s="1"/>
  <c r="BI1458" i="8"/>
  <c r="BJ734" i="8"/>
  <c r="BJ1200" i="8"/>
  <c r="BJ177" i="8"/>
  <c r="BJ1080" i="8"/>
  <c r="BI1181" i="8"/>
  <c r="BI1181" i="1" s="1"/>
  <c r="BI1267" i="8"/>
  <c r="BI1267" i="1" s="1"/>
  <c r="BI1351" i="8"/>
  <c r="BI1351" i="1" s="1"/>
  <c r="BI1437" i="8"/>
  <c r="BI1437" i="1" s="1"/>
  <c r="BJ1449" i="8"/>
  <c r="BJ1242" i="8"/>
  <c r="BI16" i="8"/>
  <c r="BI16" i="1" s="1"/>
  <c r="BI80" i="8"/>
  <c r="BI80" i="1" s="1"/>
  <c r="BI144" i="8"/>
  <c r="BI144" i="1" s="1"/>
  <c r="BI208" i="8"/>
  <c r="BI208" i="1" s="1"/>
  <c r="BI272" i="8"/>
  <c r="BI272" i="1" s="1"/>
  <c r="BI336" i="8"/>
  <c r="BI336" i="1" s="1"/>
  <c r="BI400" i="8"/>
  <c r="BI400" i="1" s="1"/>
  <c r="BI21" i="8"/>
  <c r="BI21" i="1" s="1"/>
  <c r="BI85" i="8"/>
  <c r="BI85" i="1" s="1"/>
  <c r="BI149" i="8"/>
  <c r="BI149" i="1" s="1"/>
  <c r="BI213" i="8"/>
  <c r="BI213" i="1" s="1"/>
  <c r="BI52" i="8"/>
  <c r="BI52" i="1" s="1"/>
  <c r="BI138" i="8"/>
  <c r="BI138" i="1" s="1"/>
  <c r="BI222" i="8"/>
  <c r="BI222" i="1" s="1"/>
  <c r="BI308" i="8"/>
  <c r="BI308" i="1" s="1"/>
  <c r="BI394" i="8"/>
  <c r="BI394" i="1" s="1"/>
  <c r="BI35" i="8"/>
  <c r="BI35" i="1" s="1"/>
  <c r="BI121" i="8"/>
  <c r="BI121" i="1" s="1"/>
  <c r="BI207" i="8"/>
  <c r="BI207" i="1" s="1"/>
  <c r="BI279" i="8"/>
  <c r="BI279" i="1" s="1"/>
  <c r="BI343" i="8"/>
  <c r="BI343" i="1" s="1"/>
  <c r="BI407" i="8"/>
  <c r="BI407" i="1" s="1"/>
  <c r="BJ46" i="8"/>
  <c r="BJ174" i="8"/>
  <c r="BJ302" i="8"/>
  <c r="BJ430" i="8"/>
  <c r="BJ19" i="8"/>
  <c r="BJ147" i="8"/>
  <c r="BJ20" i="8"/>
  <c r="BJ148" i="8"/>
  <c r="BJ276" i="8"/>
  <c r="BJ404" i="8"/>
  <c r="BI38" i="8"/>
  <c r="BI38" i="1" s="1"/>
  <c r="BI154" i="8"/>
  <c r="BI154" i="1" s="1"/>
  <c r="BI268" i="8"/>
  <c r="BI268" i="1" s="1"/>
  <c r="BI380" i="8"/>
  <c r="BI380" i="1" s="1"/>
  <c r="BI51" i="8"/>
  <c r="BI51" i="1" s="1"/>
  <c r="BI167" i="8"/>
  <c r="BI167" i="1" s="1"/>
  <c r="BI269" i="8"/>
  <c r="BI269" i="1" s="1"/>
  <c r="BI355" i="8"/>
  <c r="BI355" i="1" s="1"/>
  <c r="BI441" i="8"/>
  <c r="BI441" i="1" s="1"/>
  <c r="BJ154" i="8"/>
  <c r="BJ326" i="8"/>
  <c r="BJ476" i="8"/>
  <c r="BJ127" i="8"/>
  <c r="BJ44" i="8"/>
  <c r="BJ216" i="8"/>
  <c r="BJ384" i="8"/>
  <c r="BJ497" i="8"/>
  <c r="BJ265" i="8"/>
  <c r="BI488" i="8"/>
  <c r="BI488" i="1" s="1"/>
  <c r="BJ379" i="8"/>
  <c r="BI531" i="8"/>
  <c r="BI531" i="1" s="1"/>
  <c r="BI595" i="8"/>
  <c r="BI595" i="1" s="1"/>
  <c r="BI659" i="8"/>
  <c r="BI659" i="1" s="1"/>
  <c r="BI723" i="8"/>
  <c r="BI723" i="1" s="1"/>
  <c r="BI787" i="8"/>
  <c r="BI787" i="1" s="1"/>
  <c r="BI851" i="8"/>
  <c r="BI851" i="1" s="1"/>
  <c r="BI915" i="8"/>
  <c r="BI915" i="1" s="1"/>
  <c r="BI979" i="8"/>
  <c r="BI979" i="1" s="1"/>
  <c r="BI1043" i="8"/>
  <c r="BI1043" i="1" s="1"/>
  <c r="BJ245" i="8"/>
  <c r="BI483" i="8"/>
  <c r="BI483" i="1" s="1"/>
  <c r="BI564" i="8"/>
  <c r="BI564" i="1" s="1"/>
  <c r="BI628" i="8"/>
  <c r="BI628" i="1" s="1"/>
  <c r="BI692" i="8"/>
  <c r="BI692" i="1" s="1"/>
  <c r="BI756" i="8"/>
  <c r="BI756" i="1" s="1"/>
  <c r="BI820" i="8"/>
  <c r="BI820" i="1" s="1"/>
  <c r="BI884" i="8"/>
  <c r="BI884" i="1" s="1"/>
  <c r="BI948" i="8"/>
  <c r="BI948" i="1" s="1"/>
  <c r="BI1012" i="8"/>
  <c r="BI1012" i="1" s="1"/>
  <c r="BI1076" i="8"/>
  <c r="BI1076" i="1" s="1"/>
  <c r="BJ579" i="8"/>
  <c r="BJ707" i="8"/>
  <c r="BJ835" i="8"/>
  <c r="BI108" i="8"/>
  <c r="BI108" i="1" s="1"/>
  <c r="BI260" i="8"/>
  <c r="BI260" i="1" s="1"/>
  <c r="BI412" i="8"/>
  <c r="BI412" i="1" s="1"/>
  <c r="BI119" i="8"/>
  <c r="BI119" i="1" s="1"/>
  <c r="BI265" i="8"/>
  <c r="BI265" i="1" s="1"/>
  <c r="BI379" i="8"/>
  <c r="BI379" i="1" s="1"/>
  <c r="BJ86" i="8"/>
  <c r="BJ314" i="8"/>
  <c r="BJ500" i="8"/>
  <c r="BJ231" i="8"/>
  <c r="BJ176" i="8"/>
  <c r="BJ316" i="8"/>
  <c r="BJ432" i="8"/>
  <c r="BJ493" i="8"/>
  <c r="BJ57" i="8"/>
  <c r="BJ337" i="8"/>
  <c r="BI480" i="8"/>
  <c r="BI480" i="1" s="1"/>
  <c r="BJ275" i="8"/>
  <c r="BJ451" i="8"/>
  <c r="BI526" i="8"/>
  <c r="BI526" i="1" s="1"/>
  <c r="BI569" i="8"/>
  <c r="BI569" i="1" s="1"/>
  <c r="BI613" i="8"/>
  <c r="BI613" i="1" s="1"/>
  <c r="BI655" i="8"/>
  <c r="BI655" i="1" s="1"/>
  <c r="BI697" i="8"/>
  <c r="BI697" i="1" s="1"/>
  <c r="BI741" i="8"/>
  <c r="BI741" i="1" s="1"/>
  <c r="BI783" i="8"/>
  <c r="BI783" i="1" s="1"/>
  <c r="BI825" i="8"/>
  <c r="BI825" i="1" s="1"/>
  <c r="BI869" i="8"/>
  <c r="BI869" i="1" s="1"/>
  <c r="BI911" i="8"/>
  <c r="BI911" i="1" s="1"/>
  <c r="BI953" i="8"/>
  <c r="BI953" i="1" s="1"/>
  <c r="BI997" i="8"/>
  <c r="BI997" i="1" s="1"/>
  <c r="BI1039" i="8"/>
  <c r="BI1039" i="1" s="1"/>
  <c r="BJ37" i="8"/>
  <c r="BJ327" i="8"/>
  <c r="BI475" i="8"/>
  <c r="BI475" i="1" s="1"/>
  <c r="BI538" i="8"/>
  <c r="BI538" i="1" s="1"/>
  <c r="BI582" i="8"/>
  <c r="BI582" i="1" s="1"/>
  <c r="BI624" i="8"/>
  <c r="BI624" i="1" s="1"/>
  <c r="BI666" i="8"/>
  <c r="BI666" i="1" s="1"/>
  <c r="BI710" i="8"/>
  <c r="BI710" i="1" s="1"/>
  <c r="BI752" i="8"/>
  <c r="BI752" i="1" s="1"/>
  <c r="BI794" i="8"/>
  <c r="BI794" i="1" s="1"/>
  <c r="BI838" i="8"/>
  <c r="BI838" i="1" s="1"/>
  <c r="BI880" i="8"/>
  <c r="BI880" i="1" s="1"/>
  <c r="BI922" i="8"/>
  <c r="BI922" i="1" s="1"/>
  <c r="BI966" i="8"/>
  <c r="BI966" i="1" s="1"/>
  <c r="BI1008" i="8"/>
  <c r="BI1008" i="1" s="1"/>
  <c r="BI1050" i="8"/>
  <c r="BI1050" i="1" s="1"/>
  <c r="BJ389" i="8"/>
  <c r="BJ571" i="8"/>
  <c r="BJ655" i="8"/>
  <c r="BJ743" i="8"/>
  <c r="BJ827" i="8"/>
  <c r="BJ903" i="8"/>
  <c r="BJ967" i="8"/>
  <c r="BJ1031" i="8"/>
  <c r="BI1087" i="8"/>
  <c r="BI1087" i="1" s="1"/>
  <c r="BJ365" i="8"/>
  <c r="BJ548" i="8"/>
  <c r="BJ612" i="8"/>
  <c r="BJ676" i="8"/>
  <c r="BJ740" i="8"/>
  <c r="BJ804" i="8"/>
  <c r="BJ868" i="8"/>
  <c r="BJ932" i="8"/>
  <c r="BJ996" i="8"/>
  <c r="BJ405" i="8"/>
  <c r="BJ553" i="8"/>
  <c r="BJ617" i="8"/>
  <c r="BJ681" i="8"/>
  <c r="BJ745" i="8"/>
  <c r="BJ809" i="8"/>
  <c r="BJ873" i="8"/>
  <c r="BJ937" i="8"/>
  <c r="BJ1001" i="8"/>
  <c r="BJ1065" i="8"/>
  <c r="BI1104" i="8"/>
  <c r="BI1104" i="1" s="1"/>
  <c r="BJ630" i="8"/>
  <c r="BJ886" i="8"/>
  <c r="BJ1081" i="8"/>
  <c r="BJ1127" i="8"/>
  <c r="BJ1159" i="8"/>
  <c r="BJ1191" i="8"/>
  <c r="BJ1223" i="8"/>
  <c r="BJ1255" i="8"/>
  <c r="BJ1287" i="8"/>
  <c r="BJ1319" i="8"/>
  <c r="BJ1351" i="8"/>
  <c r="BJ1383" i="8"/>
  <c r="BJ1417" i="8"/>
  <c r="BJ1469" i="8"/>
  <c r="BJ1156" i="8"/>
  <c r="BJ1228" i="8"/>
  <c r="BJ1298" i="8"/>
  <c r="BJ1366" i="8"/>
  <c r="BJ1436" i="8"/>
  <c r="BJ1506" i="8"/>
  <c r="BJ698" i="8"/>
  <c r="BJ954" i="8"/>
  <c r="BJ1098" i="8"/>
  <c r="BI1136" i="8"/>
  <c r="BI1136" i="1" s="1"/>
  <c r="BI1168" i="8"/>
  <c r="BI1168" i="1" s="1"/>
  <c r="BI1200" i="8"/>
  <c r="BI1200" i="1" s="1"/>
  <c r="BI1232" i="8"/>
  <c r="BI1232" i="1" s="1"/>
  <c r="BI1264" i="8"/>
  <c r="BI1264" i="1" s="1"/>
  <c r="BI1296" i="8"/>
  <c r="BI1296" i="1" s="1"/>
  <c r="BI1328" i="8"/>
  <c r="BI1328" i="1" s="1"/>
  <c r="BI1360" i="8"/>
  <c r="BI1360" i="1" s="1"/>
  <c r="BI1392" i="8"/>
  <c r="BI1392" i="1" s="1"/>
  <c r="BI1424" i="8"/>
  <c r="BI1424" i="1" s="1"/>
  <c r="BI1456" i="8"/>
  <c r="BI1488" i="8"/>
  <c r="BI525" i="8"/>
  <c r="BI525" i="1" s="1"/>
  <c r="BJ814" i="8"/>
  <c r="BJ1056" i="8"/>
  <c r="BJ1158" i="8"/>
  <c r="BJ1274" i="8"/>
  <c r="BJ1394" i="8"/>
  <c r="BJ1510" i="8"/>
  <c r="BJ706" i="8"/>
  <c r="BJ962" i="8"/>
  <c r="BJ1100" i="8"/>
  <c r="BI1137" i="8"/>
  <c r="BI1137" i="1" s="1"/>
  <c r="BI1169" i="8"/>
  <c r="BI1169" i="1" s="1"/>
  <c r="BI1201" i="8"/>
  <c r="BI1201" i="1" s="1"/>
  <c r="BI1233" i="8"/>
  <c r="BI1233" i="1" s="1"/>
  <c r="BI1265" i="8"/>
  <c r="BI1265" i="1" s="1"/>
  <c r="BI1297" i="8"/>
  <c r="BI1297" i="1" s="1"/>
  <c r="BI1329" i="8"/>
  <c r="BI1329" i="1" s="1"/>
  <c r="BI1361" i="8"/>
  <c r="BI1361" i="1" s="1"/>
  <c r="BI1393" i="8"/>
  <c r="BI1393" i="1" s="1"/>
  <c r="BI1425" i="8"/>
  <c r="BI1425" i="1" s="1"/>
  <c r="BI1457" i="8"/>
  <c r="BI1489" i="8"/>
  <c r="BJ1445" i="8"/>
  <c r="BJ1022" i="8"/>
  <c r="BJ1162" i="8"/>
  <c r="BJ1282" i="8"/>
  <c r="BJ1398" i="8"/>
  <c r="BI18" i="8"/>
  <c r="BI18" i="1" s="1"/>
  <c r="BI118" i="8"/>
  <c r="BI118" i="1" s="1"/>
  <c r="BI218" i="8"/>
  <c r="BI218" i="1" s="1"/>
  <c r="BI322" i="8"/>
  <c r="BI322" i="1" s="1"/>
  <c r="BI420" i="8"/>
  <c r="BI420" i="1" s="1"/>
  <c r="BI75" i="8"/>
  <c r="BI75" i="1" s="1"/>
  <c r="BI183" i="8"/>
  <c r="BI183" i="1" s="1"/>
  <c r="BI273" i="8"/>
  <c r="BI273" i="1" s="1"/>
  <c r="BI347" i="8"/>
  <c r="BI347" i="1" s="1"/>
  <c r="BI425" i="8"/>
  <c r="BI425" i="1" s="1"/>
  <c r="BJ102" i="8"/>
  <c r="BJ250" i="8"/>
  <c r="BJ406" i="8"/>
  <c r="BJ15" i="8"/>
  <c r="BJ167" i="8"/>
  <c r="BJ72" i="8"/>
  <c r="BJ220" i="8"/>
  <c r="BJ368" i="8"/>
  <c r="BJ485" i="8"/>
  <c r="BJ105" i="8"/>
  <c r="BJ409" i="8"/>
  <c r="BJ221" i="8"/>
  <c r="BI461" i="8"/>
  <c r="BI461" i="1" s="1"/>
  <c r="BI545" i="8"/>
  <c r="BI545" i="1" s="1"/>
  <c r="BI605" i="8"/>
  <c r="BI605" i="1" s="1"/>
  <c r="BI661" i="8"/>
  <c r="BI661" i="1" s="1"/>
  <c r="BI717" i="8"/>
  <c r="BI717" i="1" s="1"/>
  <c r="BI775" i="8"/>
  <c r="BI775" i="1" s="1"/>
  <c r="BI831" i="8"/>
  <c r="BI831" i="1" s="1"/>
  <c r="BI887" i="8"/>
  <c r="BI887" i="1" s="1"/>
  <c r="BI945" i="8"/>
  <c r="BI945" i="1" s="1"/>
  <c r="BI1001" i="8"/>
  <c r="BI1001" i="1" s="1"/>
  <c r="BI1057" i="8"/>
  <c r="BI1057" i="1" s="1"/>
  <c r="BJ295" i="8"/>
  <c r="BI487" i="8"/>
  <c r="BI487" i="1" s="1"/>
  <c r="BI558" i="8"/>
  <c r="BI558" i="1" s="1"/>
  <c r="BI616" i="8"/>
  <c r="BI616" i="1" s="1"/>
  <c r="BI672" i="8"/>
  <c r="BI672" i="1" s="1"/>
  <c r="BI728" i="8"/>
  <c r="BI728" i="1" s="1"/>
  <c r="BI786" i="8"/>
  <c r="BI786" i="1" s="1"/>
  <c r="BI842" i="8"/>
  <c r="BI842" i="1" s="1"/>
  <c r="BI898" i="8"/>
  <c r="BI898" i="1" s="1"/>
  <c r="BI958" i="8"/>
  <c r="BI958" i="1" s="1"/>
  <c r="BI1014" i="8"/>
  <c r="BI1014" i="1" s="1"/>
  <c r="BI1070" i="8"/>
  <c r="BI1070" i="1" s="1"/>
  <c r="BJ555" i="8"/>
  <c r="BJ667" i="8"/>
  <c r="BJ779" i="8"/>
  <c r="BJ891" i="8"/>
  <c r="BJ975" i="8"/>
  <c r="BJ1059" i="8"/>
  <c r="BJ269" i="8"/>
  <c r="BJ556" i="8"/>
  <c r="BJ640" i="8"/>
  <c r="BJ728" i="8"/>
  <c r="BJ812" i="8"/>
  <c r="BJ896" i="8"/>
  <c r="BJ984" i="8"/>
  <c r="BI462" i="8"/>
  <c r="BI462" i="1" s="1"/>
  <c r="BJ581" i="8"/>
  <c r="BJ669" i="8"/>
  <c r="BJ753" i="8"/>
  <c r="BJ837" i="8"/>
  <c r="BJ925" i="8"/>
  <c r="BJ1009" i="8"/>
  <c r="BI1086" i="8"/>
  <c r="BI1086" i="1" s="1"/>
  <c r="BJ582" i="8"/>
  <c r="BJ918" i="8"/>
  <c r="BJ1107" i="8"/>
  <c r="BJ1153" i="8"/>
  <c r="BJ1195" i="8"/>
  <c r="BJ1237" i="8"/>
  <c r="BJ1281" i="8"/>
  <c r="BJ1323" i="8"/>
  <c r="BJ1365" i="8"/>
  <c r="BJ1411" i="8"/>
  <c r="BJ1479" i="8"/>
  <c r="BJ1186" i="8"/>
  <c r="BJ1284" i="8"/>
  <c r="BJ1374" i="8"/>
  <c r="BJ1468" i="8"/>
  <c r="BJ650" i="8"/>
  <c r="BJ986" i="8"/>
  <c r="BI1118" i="8"/>
  <c r="BI1118" i="1" s="1"/>
  <c r="BI1162" i="8"/>
  <c r="BI1162" i="1" s="1"/>
  <c r="BI1204" i="8"/>
  <c r="BI1204" i="1" s="1"/>
  <c r="BI1246" i="8"/>
  <c r="BI1246" i="1" s="1"/>
  <c r="BI1290" i="8"/>
  <c r="BI1290" i="1" s="1"/>
  <c r="BI1332" i="8"/>
  <c r="BI1332" i="1" s="1"/>
  <c r="BI1374" i="8"/>
  <c r="BI1374" i="1" s="1"/>
  <c r="BI1418" i="8"/>
  <c r="BI1418" i="1" s="1"/>
  <c r="BI1460" i="8"/>
  <c r="BI1502" i="8"/>
  <c r="BJ766" i="8"/>
  <c r="BJ1079" i="8"/>
  <c r="BJ1210" i="8"/>
  <c r="BJ1372" i="8"/>
  <c r="BJ349" i="8"/>
  <c r="BJ818" i="8"/>
  <c r="BJ1088" i="8"/>
  <c r="BI1141" i="8"/>
  <c r="BI1141" i="1" s="1"/>
  <c r="BI1183" i="8"/>
  <c r="BI1183" i="1" s="1"/>
  <c r="BI1227" i="8"/>
  <c r="BI1227" i="1" s="1"/>
  <c r="BI1269" i="8"/>
  <c r="BI1269" i="1" s="1"/>
  <c r="BI1311" i="8"/>
  <c r="BI1311" i="1" s="1"/>
  <c r="BI1355" i="8"/>
  <c r="BI1355" i="1" s="1"/>
  <c r="BI1397" i="8"/>
  <c r="BI1397" i="1" s="1"/>
  <c r="BI1439" i="8"/>
  <c r="BI1439" i="1" s="1"/>
  <c r="BI1483" i="8"/>
  <c r="BJ1453" i="8"/>
  <c r="BJ1116" i="8"/>
  <c r="BJ1256" i="8"/>
  <c r="BJ1414" i="8"/>
  <c r="BI46" i="8"/>
  <c r="BI46" i="1" s="1"/>
  <c r="BI150" i="8"/>
  <c r="BI150" i="1" s="1"/>
  <c r="BI250" i="8"/>
  <c r="BI250" i="1" s="1"/>
  <c r="BI348" i="8"/>
  <c r="BI348" i="1" s="1"/>
  <c r="BI454" i="8"/>
  <c r="BI454" i="1" s="1"/>
  <c r="BI113" i="8"/>
  <c r="BI113" i="1" s="1"/>
  <c r="BI211" i="8"/>
  <c r="BI211" i="1" s="1"/>
  <c r="BI297" i="8"/>
  <c r="BI297" i="1" s="1"/>
  <c r="BI371" i="8"/>
  <c r="BI371" i="1" s="1"/>
  <c r="BI445" i="8"/>
  <c r="BI445" i="1" s="1"/>
  <c r="BJ150" i="8"/>
  <c r="BJ298" i="8"/>
  <c r="BJ450" i="8"/>
  <c r="BJ71" i="8"/>
  <c r="BJ219" i="8"/>
  <c r="BJ112" i="8"/>
  <c r="BJ268" i="8"/>
  <c r="BJ416" i="8"/>
  <c r="BJ501" i="8"/>
  <c r="BJ249" i="8"/>
  <c r="BI468" i="8"/>
  <c r="BI468" i="1" s="1"/>
  <c r="BJ307" i="8"/>
  <c r="BI501" i="8"/>
  <c r="BI501" i="1" s="1"/>
  <c r="BI565" i="8"/>
  <c r="BI565" i="1" s="1"/>
  <c r="BI621" i="8"/>
  <c r="BI621" i="1" s="1"/>
  <c r="BI679" i="8"/>
  <c r="BI679" i="1" s="1"/>
  <c r="BI735" i="8"/>
  <c r="BI735" i="1" s="1"/>
  <c r="BI791" i="8"/>
  <c r="BI791" i="1" s="1"/>
  <c r="BI849" i="8"/>
  <c r="BI849" i="1" s="1"/>
  <c r="BI905" i="8"/>
  <c r="BI905" i="1" s="1"/>
  <c r="BI961" i="8"/>
  <c r="BI961" i="1" s="1"/>
  <c r="BI1021" i="8"/>
  <c r="BI1021" i="1" s="1"/>
  <c r="BI1077" i="8"/>
  <c r="BI1077" i="1" s="1"/>
  <c r="BJ359" i="8"/>
  <c r="BJ516" i="8"/>
  <c r="BI576" i="8"/>
  <c r="BI576" i="1" s="1"/>
  <c r="BI632" i="8"/>
  <c r="BI632" i="1" s="1"/>
  <c r="BI690" i="8"/>
  <c r="BI690" i="1" s="1"/>
  <c r="BI746" i="8"/>
  <c r="BI746" i="1" s="1"/>
  <c r="BI802" i="8"/>
  <c r="BI802" i="1" s="1"/>
  <c r="BI862" i="8"/>
  <c r="BI862" i="1" s="1"/>
  <c r="BI918" i="8"/>
  <c r="BI918" i="1" s="1"/>
  <c r="BI974" i="8"/>
  <c r="BI974" i="1" s="1"/>
  <c r="BI1032" i="8"/>
  <c r="BI1032" i="1" s="1"/>
  <c r="BJ293" i="8"/>
  <c r="BJ587" i="8"/>
  <c r="BJ703" i="8"/>
  <c r="BJ815" i="8"/>
  <c r="BJ915" i="8"/>
  <c r="BJ1003" i="8"/>
  <c r="BI1083" i="8"/>
  <c r="BI1083" i="1" s="1"/>
  <c r="BI458" i="8"/>
  <c r="BI458" i="1" s="1"/>
  <c r="BJ584" i="8"/>
  <c r="BJ668" i="8"/>
  <c r="BJ752" i="8"/>
  <c r="BJ840" i="8"/>
  <c r="BJ924" i="8"/>
  <c r="BJ1008" i="8"/>
  <c r="BI524" i="8"/>
  <c r="BI524" i="1" s="1"/>
  <c r="BJ609" i="8"/>
  <c r="BJ693" i="8"/>
  <c r="BJ781" i="8"/>
  <c r="BJ865" i="8"/>
  <c r="BJ949" i="8"/>
  <c r="BJ1037" i="8"/>
  <c r="BI1100" i="8"/>
  <c r="BI1100" i="1" s="1"/>
  <c r="BJ678" i="8"/>
  <c r="BJ1028" i="8"/>
  <c r="BJ1123" i="8"/>
  <c r="BJ1165" i="8"/>
  <c r="BJ1209" i="8"/>
  <c r="BJ1251" i="8"/>
  <c r="BJ1293" i="8"/>
  <c r="BJ1337" i="8"/>
  <c r="BJ1379" i="8"/>
  <c r="BJ1423" i="8"/>
  <c r="BJ1503" i="8"/>
  <c r="BJ1218" i="8"/>
  <c r="BJ1312" i="8"/>
  <c r="BJ1404" i="8"/>
  <c r="BJ1498" i="8"/>
  <c r="BJ746" i="8"/>
  <c r="BJ1062" i="8"/>
  <c r="BI1132" i="8"/>
  <c r="BI1132" i="1" s="1"/>
  <c r="BI1174" i="8"/>
  <c r="BI1174" i="1" s="1"/>
  <c r="BI1218" i="8"/>
  <c r="BI1218" i="1" s="1"/>
  <c r="BI1260" i="8"/>
  <c r="BI1260" i="1" s="1"/>
  <c r="BI1302" i="8"/>
  <c r="BI1302" i="1" s="1"/>
  <c r="BI1346" i="8"/>
  <c r="BI1346" i="1" s="1"/>
  <c r="BI1388" i="8"/>
  <c r="BI1388" i="1" s="1"/>
  <c r="BI1430" i="8"/>
  <c r="BI1430" i="1" s="1"/>
  <c r="BI1474" i="8"/>
  <c r="BJ445" i="8"/>
  <c r="BJ862" i="8"/>
  <c r="BJ1124" i="8"/>
  <c r="BJ1260" i="8"/>
  <c r="BJ1418" i="8"/>
  <c r="BJ594" i="8"/>
  <c r="BJ930" i="8"/>
  <c r="BJ1109" i="8"/>
  <c r="BI1155" i="8"/>
  <c r="BI1155" i="1" s="1"/>
  <c r="BI1197" i="8"/>
  <c r="BI1197" i="1" s="1"/>
  <c r="BI1239" i="8"/>
  <c r="BI1239" i="1" s="1"/>
  <c r="BI1283" i="8"/>
  <c r="BI1283" i="1" s="1"/>
  <c r="BI1325" i="8"/>
  <c r="BI1325" i="1" s="1"/>
  <c r="BI1367" i="8"/>
  <c r="BI1367" i="1" s="1"/>
  <c r="BI1411" i="8"/>
  <c r="BI1411" i="1" s="1"/>
  <c r="BI1453" i="8"/>
  <c r="BI1495" i="8"/>
  <c r="BJ1481" i="8"/>
  <c r="BJ1148" i="8"/>
  <c r="BJ1304" i="8"/>
  <c r="BJ1462" i="8"/>
  <c r="BI132" i="8"/>
  <c r="BI132" i="1" s="1"/>
  <c r="BI332" i="8"/>
  <c r="BI332" i="1" s="1"/>
  <c r="BI91" i="8"/>
  <c r="BI91" i="1" s="1"/>
  <c r="BI283" i="8"/>
  <c r="BI283" i="1" s="1"/>
  <c r="BI433" i="8"/>
  <c r="BI433" i="1" s="1"/>
  <c r="BJ274" i="8"/>
  <c r="BJ39" i="8"/>
  <c r="BJ80" i="8"/>
  <c r="BJ392" i="8"/>
  <c r="BJ169" i="8"/>
  <c r="BJ267" i="8"/>
  <c r="BI553" i="8"/>
  <c r="BI553" i="1" s="1"/>
  <c r="BI669" i="8"/>
  <c r="BI669" i="1" s="1"/>
  <c r="BI781" i="8"/>
  <c r="BI781" i="1" s="1"/>
  <c r="BI895" i="8"/>
  <c r="BI895" i="1" s="1"/>
  <c r="BI1009" i="8"/>
  <c r="BI1009" i="1" s="1"/>
  <c r="BJ311" i="8"/>
  <c r="BI566" i="8"/>
  <c r="BI566" i="1" s="1"/>
  <c r="BI680" i="8"/>
  <c r="BI680" i="1" s="1"/>
  <c r="BI792" i="8"/>
  <c r="BI792" i="1" s="1"/>
  <c r="BI906" i="8"/>
  <c r="BI906" i="1" s="1"/>
  <c r="BI1022" i="8"/>
  <c r="BI1022" i="1" s="1"/>
  <c r="BJ567" i="8"/>
  <c r="BJ795" i="8"/>
  <c r="BJ987" i="8"/>
  <c r="BJ333" i="8"/>
  <c r="BJ652" i="8"/>
  <c r="BJ824" i="8"/>
  <c r="BJ992" i="8"/>
  <c r="BJ593" i="8"/>
  <c r="BJ765" i="8"/>
  <c r="BJ933" i="8"/>
  <c r="BI1092" i="8"/>
  <c r="BI1092" i="1" s="1"/>
  <c r="BJ966" i="8"/>
  <c r="BJ1157" i="8"/>
  <c r="BJ1243" i="8"/>
  <c r="BJ1329" i="8"/>
  <c r="BJ1415" i="8"/>
  <c r="BJ1198" i="8"/>
  <c r="BJ1388" i="8"/>
  <c r="BJ682" i="8"/>
  <c r="BI1124" i="8"/>
  <c r="BI1124" i="1" s="1"/>
  <c r="BI1210" i="8"/>
  <c r="BI1210" i="1" s="1"/>
  <c r="BI1294" i="8"/>
  <c r="BI1294" i="1" s="1"/>
  <c r="BI1380" i="8"/>
  <c r="BI1380" i="1" s="1"/>
  <c r="BI1466" i="8"/>
  <c r="BJ798" i="8"/>
  <c r="BJ1230" i="8"/>
  <c r="BJ530" i="8"/>
  <c r="BJ1096" i="8"/>
  <c r="BI1189" i="8"/>
  <c r="BI1189" i="1" s="1"/>
  <c r="BI1275" i="8"/>
  <c r="BI1275" i="1" s="1"/>
  <c r="BI1359" i="8"/>
  <c r="BI1359" i="1" s="1"/>
  <c r="BI1445" i="8"/>
  <c r="BI1445" i="1" s="1"/>
  <c r="BJ1467" i="8"/>
  <c r="BJ1272" i="8"/>
  <c r="BI36" i="8"/>
  <c r="BI36" i="1" s="1"/>
  <c r="BI236" i="8"/>
  <c r="BI236" i="1" s="1"/>
  <c r="BI442" i="8"/>
  <c r="BI442" i="1" s="1"/>
  <c r="BI201" i="8"/>
  <c r="BI201" i="1" s="1"/>
  <c r="BI361" i="8"/>
  <c r="BI361" i="1" s="1"/>
  <c r="BJ130" i="8"/>
  <c r="BJ438" i="8"/>
  <c r="BJ199" i="8"/>
  <c r="BJ248" i="8"/>
  <c r="BJ495" i="8"/>
  <c r="BJ449" i="8"/>
  <c r="BI485" i="8"/>
  <c r="BI485" i="1" s="1"/>
  <c r="BI615" i="8"/>
  <c r="BI615" i="1" s="1"/>
  <c r="BI727" i="8"/>
  <c r="BI727" i="1" s="1"/>
  <c r="BI841" i="8"/>
  <c r="BI841" i="1" s="1"/>
  <c r="BI957" i="8"/>
  <c r="BI957" i="1" s="1"/>
  <c r="BI1069" i="8"/>
  <c r="BI1069" i="1" s="1"/>
  <c r="BI506" i="8"/>
  <c r="BI506" i="1" s="1"/>
  <c r="BI626" i="8"/>
  <c r="BI626" i="1" s="1"/>
  <c r="BI738" i="8"/>
  <c r="BI738" i="1" s="1"/>
  <c r="BI854" i="8"/>
  <c r="BI854" i="1" s="1"/>
  <c r="BI968" i="8"/>
  <c r="BI968" i="1" s="1"/>
  <c r="BJ65" i="8"/>
  <c r="BJ687" i="8"/>
  <c r="BJ907" i="8"/>
  <c r="BJ1075" i="8"/>
  <c r="BJ572" i="8"/>
  <c r="BJ744" i="8"/>
  <c r="BJ912" i="8"/>
  <c r="BI508" i="8"/>
  <c r="BI508" i="1" s="1"/>
  <c r="BJ685" i="8"/>
  <c r="BJ853" i="8"/>
  <c r="BJ1025" i="8"/>
  <c r="BJ646" i="8"/>
  <c r="BJ1117" i="8"/>
  <c r="BJ1203" i="8"/>
  <c r="BJ1289" i="8"/>
  <c r="BJ1373" i="8"/>
  <c r="BJ1491" i="8"/>
  <c r="BJ1302" i="8"/>
  <c r="BJ1484" i="8"/>
  <c r="BJ1038" i="8"/>
  <c r="BI1170" i="8"/>
  <c r="BI1170" i="1" s="1"/>
  <c r="BI1254" i="8"/>
  <c r="BI1254" i="1" s="1"/>
  <c r="BI1340" i="8"/>
  <c r="BI1340" i="1" s="1"/>
  <c r="BI1426" i="8"/>
  <c r="BI1426" i="1" s="1"/>
  <c r="BI1510" i="8"/>
  <c r="BI1109" i="8"/>
  <c r="BI1109" i="1" s="1"/>
  <c r="BJ1402" i="8"/>
  <c r="BJ882" i="8"/>
  <c r="BI1149" i="8"/>
  <c r="BI1149" i="1" s="1"/>
  <c r="BI1235" i="8"/>
  <c r="BI1235" i="1" s="1"/>
  <c r="BI1319" i="8"/>
  <c r="BI1319" i="1" s="1"/>
  <c r="BI1405" i="8"/>
  <c r="BI1405" i="1" s="1"/>
  <c r="BI1491" i="8"/>
  <c r="BJ1134" i="8"/>
  <c r="BJ1442" i="8"/>
  <c r="BI206" i="8"/>
  <c r="BI206" i="1" s="1"/>
  <c r="BI406" i="8"/>
  <c r="BI406" i="1" s="1"/>
  <c r="BI169" i="8"/>
  <c r="BI169" i="1" s="1"/>
  <c r="BI339" i="8"/>
  <c r="BI339" i="1" s="1"/>
  <c r="BJ82" i="8"/>
  <c r="BJ386" i="8"/>
  <c r="BJ155" i="8"/>
  <c r="BJ200" i="8"/>
  <c r="BJ477" i="8"/>
  <c r="BJ385" i="8"/>
  <c r="BJ435" i="8"/>
  <c r="BI597" i="8"/>
  <c r="BI597" i="1" s="1"/>
  <c r="BI711" i="8"/>
  <c r="BI711" i="1" s="1"/>
  <c r="BI823" i="8"/>
  <c r="BI823" i="1" s="1"/>
  <c r="BI937" i="8"/>
  <c r="BI937" i="1" s="1"/>
  <c r="BI1053" i="8"/>
  <c r="BI1053" i="1" s="1"/>
  <c r="BI471" i="8"/>
  <c r="BI471" i="1" s="1"/>
  <c r="BI608" i="8"/>
  <c r="BI608" i="1" s="1"/>
  <c r="BI722" i="8"/>
  <c r="BI722" i="1" s="1"/>
  <c r="BI834" i="8"/>
  <c r="BI834" i="1" s="1"/>
  <c r="BI950" i="8"/>
  <c r="BI950" i="1" s="1"/>
  <c r="BI1064" i="8"/>
  <c r="BI1064" i="1" s="1"/>
  <c r="BJ651" i="8"/>
  <c r="BJ879" i="8"/>
  <c r="BJ1051" i="8"/>
  <c r="BJ544" i="8"/>
  <c r="BJ716" i="8"/>
  <c r="BJ888" i="8"/>
  <c r="BJ373" i="8"/>
  <c r="BJ657" i="8"/>
  <c r="BJ829" i="8"/>
  <c r="BJ997" i="8"/>
  <c r="BJ534" i="8"/>
  <c r="BJ1101" i="8"/>
  <c r="BJ1189" i="8"/>
  <c r="BJ1275" i="8"/>
  <c r="BJ1361" i="8"/>
  <c r="BJ1465" i="8"/>
  <c r="BJ1270" i="8"/>
  <c r="BJ1458" i="8"/>
  <c r="BJ938" i="8"/>
  <c r="BI1156" i="8"/>
  <c r="BI1156" i="1" s="1"/>
  <c r="BI1242" i="8"/>
  <c r="BI1242" i="1" s="1"/>
  <c r="BI1326" i="8"/>
  <c r="BI1326" i="1" s="1"/>
  <c r="BI1412" i="8"/>
  <c r="BI1412" i="1" s="1"/>
  <c r="BI1498" i="8"/>
  <c r="BJ1048" i="8"/>
  <c r="BJ1348" i="8"/>
  <c r="BJ786" i="8"/>
  <c r="BI1135" i="8"/>
  <c r="BI1135" i="1" s="1"/>
  <c r="BI1221" i="8"/>
  <c r="BI1221" i="1" s="1"/>
  <c r="BI1307" i="8"/>
  <c r="BI1307" i="1" s="1"/>
  <c r="BI1391" i="8"/>
  <c r="BI1391" i="1" s="1"/>
  <c r="BI1477" i="8"/>
  <c r="BJ1106" i="8"/>
  <c r="BJ1390" i="8"/>
  <c r="BI162" i="8"/>
  <c r="BI162" i="1" s="1"/>
  <c r="BI364" i="8"/>
  <c r="BI364" i="1" s="1"/>
  <c r="BI127" i="8"/>
  <c r="BI127" i="1" s="1"/>
  <c r="BI305" i="8"/>
  <c r="BI305" i="1" s="1"/>
  <c r="BJ18" i="8"/>
  <c r="BJ322" i="8"/>
  <c r="BJ79" i="8"/>
  <c r="BJ136" i="8"/>
  <c r="BJ440" i="8"/>
  <c r="BJ281" i="8"/>
  <c r="BJ339" i="8"/>
  <c r="BI573" i="8"/>
  <c r="BI573" i="1" s="1"/>
  <c r="BI685" i="8"/>
  <c r="BI685" i="1" s="1"/>
  <c r="BI799" i="8"/>
  <c r="BI799" i="1" s="1"/>
  <c r="BI913" i="8"/>
  <c r="BI913" i="1" s="1"/>
  <c r="BI1025" i="8"/>
  <c r="BI1025" i="1" s="1"/>
  <c r="BJ391" i="8"/>
  <c r="BI584" i="8"/>
  <c r="BI584" i="1" s="1"/>
  <c r="BI696" i="8"/>
  <c r="BI696" i="1" s="1"/>
  <c r="BI810" i="8"/>
  <c r="BI810" i="1" s="1"/>
  <c r="BI926" i="8"/>
  <c r="BI926" i="1" s="1"/>
  <c r="BI1038" i="8"/>
  <c r="BI1038" i="1" s="1"/>
  <c r="BJ603" i="8"/>
  <c r="BJ831" i="8"/>
  <c r="BJ1011" i="8"/>
  <c r="BI500" i="8"/>
  <c r="BI500" i="1" s="1"/>
  <c r="BJ680" i="8"/>
  <c r="BJ848" i="8"/>
  <c r="BJ1020" i="8"/>
  <c r="BJ621" i="8"/>
  <c r="BJ789" i="8"/>
  <c r="BJ961" i="8"/>
  <c r="BI1106" i="8"/>
  <c r="BI1106" i="1" s="1"/>
  <c r="BJ1044" i="8"/>
  <c r="BJ1171" i="8"/>
  <c r="BJ1257" i="8"/>
  <c r="BJ1341" i="8"/>
  <c r="BJ1433" i="8"/>
  <c r="BJ1232" i="8"/>
  <c r="BJ1412" i="8"/>
  <c r="BJ794" i="8"/>
  <c r="BI1138" i="8"/>
  <c r="BI1138" i="1" s="1"/>
  <c r="BI1222" i="8"/>
  <c r="BI1222" i="1" s="1"/>
  <c r="BI1308" i="8"/>
  <c r="BI1308" i="1" s="1"/>
  <c r="BI1394" i="8"/>
  <c r="BI1394" i="1" s="1"/>
  <c r="BI1478" i="8"/>
  <c r="BJ910" i="8"/>
  <c r="BJ1278" i="8"/>
  <c r="BJ626" i="8"/>
  <c r="BI1117" i="8"/>
  <c r="BI1117" i="1" s="1"/>
  <c r="BI1203" i="8"/>
  <c r="BI1203" i="1" s="1"/>
  <c r="BI1287" i="8"/>
  <c r="BI1287" i="1" s="1"/>
  <c r="BI1373" i="8"/>
  <c r="BI1373" i="1" s="1"/>
  <c r="BI1459" i="8"/>
  <c r="BJ1493" i="8"/>
  <c r="BJ1322" i="8"/>
  <c r="BI24" i="8"/>
  <c r="BI24" i="1" s="1"/>
  <c r="BI88" i="8"/>
  <c r="BI88" i="1" s="1"/>
  <c r="BI152" i="8"/>
  <c r="BI152" i="1" s="1"/>
  <c r="BI216" i="8"/>
  <c r="BI216" i="1" s="1"/>
  <c r="BI280" i="8"/>
  <c r="BI280" i="1" s="1"/>
  <c r="BI344" i="8"/>
  <c r="BI344" i="1" s="1"/>
  <c r="BI408" i="8"/>
  <c r="BI408" i="1" s="1"/>
  <c r="BI29" i="8"/>
  <c r="BI29" i="1" s="1"/>
  <c r="BI93" i="8"/>
  <c r="BI93" i="1" s="1"/>
  <c r="BI157" i="8"/>
  <c r="BI157" i="1" s="1"/>
  <c r="BI221" i="8"/>
  <c r="BI221" i="1" s="1"/>
  <c r="BI62" i="8"/>
  <c r="BI62" i="1" s="1"/>
  <c r="BI148" i="8"/>
  <c r="BI148" i="1" s="1"/>
  <c r="BI234" i="8"/>
  <c r="BI234" i="1" s="1"/>
  <c r="BI318" i="8"/>
  <c r="BI318" i="1" s="1"/>
  <c r="BI404" i="8"/>
  <c r="BI404" i="1" s="1"/>
  <c r="BI47" i="8"/>
  <c r="BI47" i="1" s="1"/>
  <c r="BI131" i="8"/>
  <c r="BI131" i="1" s="1"/>
  <c r="BI217" i="8"/>
  <c r="BI217" i="1" s="1"/>
  <c r="BI287" i="8"/>
  <c r="BI287" i="1" s="1"/>
  <c r="BI351" i="8"/>
  <c r="BI351" i="1" s="1"/>
  <c r="BI415" i="8"/>
  <c r="BI415" i="1" s="1"/>
  <c r="BJ62" i="8"/>
  <c r="BJ190" i="8"/>
  <c r="BJ318" i="8"/>
  <c r="BJ446" i="8"/>
  <c r="BJ35" i="8"/>
  <c r="BJ163" i="8"/>
  <c r="BJ36" i="8"/>
  <c r="BJ164" i="8"/>
  <c r="BJ292" i="8"/>
  <c r="BJ420" i="8"/>
  <c r="BI54" i="8"/>
  <c r="BI54" i="1" s="1"/>
  <c r="BI166" i="8"/>
  <c r="BI166" i="1" s="1"/>
  <c r="BI282" i="8"/>
  <c r="BI282" i="1" s="1"/>
  <c r="BI396" i="8"/>
  <c r="BI396" i="1" s="1"/>
  <c r="BI65" i="8"/>
  <c r="BI65" i="1" s="1"/>
  <c r="BI179" i="8"/>
  <c r="BI179" i="1" s="1"/>
  <c r="BI281" i="8"/>
  <c r="BI281" i="1" s="1"/>
  <c r="BI365" i="8"/>
  <c r="BI365" i="1" s="1"/>
  <c r="BI451" i="8"/>
  <c r="BI451" i="1" s="1"/>
  <c r="BJ178" i="8"/>
  <c r="BJ346" i="8"/>
  <c r="BJ486" i="8"/>
  <c r="BJ151" i="8"/>
  <c r="BJ64" i="8"/>
  <c r="BJ236" i="8"/>
  <c r="BJ408" i="8"/>
  <c r="BJ505" i="8"/>
  <c r="BJ297" i="8"/>
  <c r="BJ45" i="8"/>
  <c r="BJ411" i="8"/>
  <c r="BI539" i="8"/>
  <c r="BI539" i="1" s="1"/>
  <c r="BI603" i="8"/>
  <c r="BI603" i="1" s="1"/>
  <c r="BI667" i="8"/>
  <c r="BI667" i="1" s="1"/>
  <c r="BI731" i="8"/>
  <c r="BI731" i="1" s="1"/>
  <c r="BI795" i="8"/>
  <c r="BI795" i="1" s="1"/>
  <c r="BI859" i="8"/>
  <c r="BI859" i="1" s="1"/>
  <c r="BI923" i="8"/>
  <c r="BI923" i="1" s="1"/>
  <c r="BI987" i="8"/>
  <c r="BI987" i="1" s="1"/>
  <c r="BI1051" i="8"/>
  <c r="BI1051" i="1" s="1"/>
  <c r="BJ287" i="8"/>
  <c r="BI499" i="8"/>
  <c r="BI499" i="1" s="1"/>
  <c r="BI572" i="8"/>
  <c r="BI572" i="1" s="1"/>
  <c r="BI636" i="8"/>
  <c r="BI636" i="1" s="1"/>
  <c r="BI700" i="8"/>
  <c r="BI700" i="1" s="1"/>
  <c r="BI764" i="8"/>
  <c r="BI764" i="1" s="1"/>
  <c r="BI828" i="8"/>
  <c r="BI828" i="1" s="1"/>
  <c r="BI892" i="8"/>
  <c r="BI892" i="1" s="1"/>
  <c r="BI956" i="8"/>
  <c r="BI956" i="1" s="1"/>
  <c r="BI1020" i="8"/>
  <c r="BI1020" i="1" s="1"/>
  <c r="BJ193" i="8"/>
  <c r="BJ595" i="8"/>
  <c r="BJ723" i="8"/>
  <c r="BJ851" i="8"/>
  <c r="BI130" i="8"/>
  <c r="BI130" i="1" s="1"/>
  <c r="BI278" i="8"/>
  <c r="BI278" i="1" s="1"/>
  <c r="BI430" i="8"/>
  <c r="BI430" i="1" s="1"/>
  <c r="BI139" i="8"/>
  <c r="BI139" i="1" s="1"/>
  <c r="BI277" i="8"/>
  <c r="BI277" i="1" s="1"/>
  <c r="BI393" i="8"/>
  <c r="BI393" i="1" s="1"/>
  <c r="BJ118" i="8"/>
  <c r="BJ342" i="8"/>
  <c r="BJ31" i="8"/>
  <c r="BJ263" i="8"/>
  <c r="BJ204" i="8"/>
  <c r="BJ348" i="8"/>
  <c r="BJ457" i="8"/>
  <c r="BJ503" i="8"/>
  <c r="BJ153" i="8"/>
  <c r="BJ377" i="8"/>
  <c r="BJ29" i="8"/>
  <c r="BJ323" i="8"/>
  <c r="BI473" i="8"/>
  <c r="BI473" i="1" s="1"/>
  <c r="BI537" i="8"/>
  <c r="BI537" i="1" s="1"/>
  <c r="BI581" i="8"/>
  <c r="BI581" i="1" s="1"/>
  <c r="BI623" i="8"/>
  <c r="BI623" i="1" s="1"/>
  <c r="BI665" i="8"/>
  <c r="BI665" i="1" s="1"/>
  <c r="BI709" i="8"/>
  <c r="BI709" i="1" s="1"/>
  <c r="BI751" i="8"/>
  <c r="BI751" i="1" s="1"/>
  <c r="BI793" i="8"/>
  <c r="BI793" i="1" s="1"/>
  <c r="BI837" i="8"/>
  <c r="BI837" i="1" s="1"/>
  <c r="BI879" i="8"/>
  <c r="BI879" i="1" s="1"/>
  <c r="BI921" i="8"/>
  <c r="BI921" i="1" s="1"/>
  <c r="BI965" i="8"/>
  <c r="BI965" i="1" s="1"/>
  <c r="BI1007" i="8"/>
  <c r="BI1007" i="1" s="1"/>
  <c r="BI1049" i="8"/>
  <c r="BI1049" i="1" s="1"/>
  <c r="BJ133" i="8"/>
  <c r="BJ367" i="8"/>
  <c r="BI495" i="8"/>
  <c r="BI495" i="1" s="1"/>
  <c r="BI550" i="8"/>
  <c r="BI550" i="1" s="1"/>
  <c r="BI592" i="8"/>
  <c r="BI592" i="1" s="1"/>
  <c r="BI634" i="8"/>
  <c r="BI634" i="1" s="1"/>
  <c r="BI678" i="8"/>
  <c r="BI678" i="1" s="1"/>
  <c r="BI720" i="8"/>
  <c r="BI720" i="1" s="1"/>
  <c r="BI762" i="8"/>
  <c r="BI762" i="1" s="1"/>
  <c r="BI806" i="8"/>
  <c r="BI806" i="1" s="1"/>
  <c r="BI848" i="8"/>
  <c r="BI848" i="1" s="1"/>
  <c r="BI890" i="8"/>
  <c r="BI890" i="1" s="1"/>
  <c r="BI934" i="8"/>
  <c r="BI934" i="1" s="1"/>
  <c r="BI976" i="8"/>
  <c r="BI976" i="1" s="1"/>
  <c r="BI1018" i="8"/>
  <c r="BI1018" i="1" s="1"/>
  <c r="BI1062" i="8"/>
  <c r="BI1062" i="1" s="1"/>
  <c r="BI498" i="8"/>
  <c r="BI498" i="1" s="1"/>
  <c r="BJ591" i="8"/>
  <c r="BJ679" i="8"/>
  <c r="BJ763" i="8"/>
  <c r="BJ847" i="8"/>
  <c r="BJ919" i="8"/>
  <c r="BJ983" i="8"/>
  <c r="BJ1047" i="8"/>
  <c r="BI1095" i="8"/>
  <c r="BI1095" i="1" s="1"/>
  <c r="BI474" i="8"/>
  <c r="BI474" i="1" s="1"/>
  <c r="BJ564" i="8"/>
  <c r="BJ628" i="8"/>
  <c r="BJ692" i="8"/>
  <c r="BJ756" i="8"/>
  <c r="BJ820" i="8"/>
  <c r="BJ884" i="8"/>
  <c r="BJ948" i="8"/>
  <c r="BJ1012" i="8"/>
  <c r="BI494" i="8"/>
  <c r="BI494" i="1" s="1"/>
  <c r="BJ569" i="8"/>
  <c r="BJ633" i="8"/>
  <c r="BJ697" i="8"/>
  <c r="BJ761" i="8"/>
  <c r="BJ825" i="8"/>
  <c r="BJ889" i="8"/>
  <c r="BJ953" i="8"/>
  <c r="BJ1017" i="8"/>
  <c r="BI1080" i="8"/>
  <c r="BI1080" i="1" s="1"/>
  <c r="BI1112" i="8"/>
  <c r="BI1112" i="1" s="1"/>
  <c r="BJ694" i="8"/>
  <c r="BJ950" i="8"/>
  <c r="BJ1097" i="8"/>
  <c r="BJ1135" i="8"/>
  <c r="BJ1167" i="8"/>
  <c r="BJ1199" i="8"/>
  <c r="BJ1231" i="8"/>
  <c r="BJ1263" i="8"/>
  <c r="BJ1295" i="8"/>
  <c r="BJ1327" i="8"/>
  <c r="BJ1359" i="8"/>
  <c r="BJ1391" i="8"/>
  <c r="BJ1427" i="8"/>
  <c r="BJ1485" i="8"/>
  <c r="BJ1174" i="8"/>
  <c r="BJ1246" i="8"/>
  <c r="BJ1314" i="8"/>
  <c r="BJ1384" i="8"/>
  <c r="BJ1452" i="8"/>
  <c r="BI496" i="8"/>
  <c r="BI496" i="1" s="1"/>
  <c r="BJ762" i="8"/>
  <c r="BJ1018" i="8"/>
  <c r="BI1111" i="8"/>
  <c r="BI1111" i="1" s="1"/>
  <c r="BI1144" i="8"/>
  <c r="BI1144" i="1" s="1"/>
  <c r="BI1176" i="8"/>
  <c r="BI1176" i="1" s="1"/>
  <c r="BI1208" i="8"/>
  <c r="BI1208" i="1" s="1"/>
  <c r="BI1240" i="8"/>
  <c r="BI1240" i="1" s="1"/>
  <c r="BI1272" i="8"/>
  <c r="BI1272" i="1" s="1"/>
  <c r="BI1304" i="8"/>
  <c r="BI1304" i="1" s="1"/>
  <c r="BI1336" i="8"/>
  <c r="BI1336" i="1" s="1"/>
  <c r="BI1368" i="8"/>
  <c r="BI1368" i="1" s="1"/>
  <c r="BI1400" i="8"/>
  <c r="BI1400" i="1" s="1"/>
  <c r="BI1432" i="8"/>
  <c r="BI1432" i="1" s="1"/>
  <c r="BI1464" i="8"/>
  <c r="BI1496" i="8"/>
  <c r="BJ622" i="8"/>
  <c r="BJ878" i="8"/>
  <c r="BJ1095" i="8"/>
  <c r="BJ1182" i="8"/>
  <c r="BJ1300" i="8"/>
  <c r="BJ1424" i="8"/>
  <c r="BI509" i="8"/>
  <c r="BI509" i="1" s="1"/>
  <c r="BJ770" i="8"/>
  <c r="BJ1026" i="8"/>
  <c r="BJ1112" i="8"/>
  <c r="BI1145" i="8"/>
  <c r="BI1145" i="1" s="1"/>
  <c r="BI1177" i="8"/>
  <c r="BI1177" i="1" s="1"/>
  <c r="BI1209" i="8"/>
  <c r="BI1209" i="1" s="1"/>
  <c r="BI1241" i="8"/>
  <c r="BI1241" i="1" s="1"/>
  <c r="BI1273" i="8"/>
  <c r="BI1273" i="1" s="1"/>
  <c r="BI1305" i="8"/>
  <c r="BI1305" i="1" s="1"/>
  <c r="BI1337" i="8"/>
  <c r="BI1337" i="1" s="1"/>
  <c r="BI1369" i="8"/>
  <c r="BI1369" i="1" s="1"/>
  <c r="BI1401" i="8"/>
  <c r="BI1401" i="1" s="1"/>
  <c r="BI1433" i="8"/>
  <c r="BI1433" i="1" s="1"/>
  <c r="BI1465" i="8"/>
  <c r="BI1497" i="8"/>
  <c r="BJ1463" i="8"/>
  <c r="BJ1099" i="8"/>
  <c r="BJ1196" i="8"/>
  <c r="BJ1310" i="8"/>
  <c r="BJ1428" i="8"/>
  <c r="BI44" i="8"/>
  <c r="BI44" i="1" s="1"/>
  <c r="BI142" i="8"/>
  <c r="BI142" i="1" s="1"/>
  <c r="BI246" i="8"/>
  <c r="BI246" i="1" s="1"/>
  <c r="BI346" i="8"/>
  <c r="BI346" i="1" s="1"/>
  <c r="BI444" i="8"/>
  <c r="BI444" i="1" s="1"/>
  <c r="BI105" i="8"/>
  <c r="BI105" i="1" s="1"/>
  <c r="BI203" i="8"/>
  <c r="BI203" i="1" s="1"/>
  <c r="BI289" i="8"/>
  <c r="BI289" i="1" s="1"/>
  <c r="BI369" i="8"/>
  <c r="BI369" i="1" s="1"/>
  <c r="BI443" i="8"/>
  <c r="BI443" i="1" s="1"/>
  <c r="BJ138" i="8"/>
  <c r="BJ294" i="8"/>
  <c r="BJ442" i="8"/>
  <c r="BJ55" i="8"/>
  <c r="BJ207" i="8"/>
  <c r="BJ104" i="8"/>
  <c r="BJ252" i="8"/>
  <c r="BJ412" i="8"/>
  <c r="BJ499" i="8"/>
  <c r="BJ217" i="8"/>
  <c r="BI464" i="8"/>
  <c r="BI464" i="1" s="1"/>
  <c r="BJ299" i="8"/>
  <c r="BI489" i="8"/>
  <c r="BI489" i="1" s="1"/>
  <c r="BI561" i="8"/>
  <c r="BI561" i="1" s="1"/>
  <c r="BI617" i="8"/>
  <c r="BI617" i="1" s="1"/>
  <c r="BI673" i="8"/>
  <c r="BI673" i="1" s="1"/>
  <c r="BI733" i="8"/>
  <c r="BI733" i="1" s="1"/>
  <c r="BI789" i="8"/>
  <c r="BI789" i="1" s="1"/>
  <c r="BI845" i="8"/>
  <c r="BI845" i="1" s="1"/>
  <c r="BI903" i="8"/>
  <c r="BI903" i="1" s="1"/>
  <c r="BI959" i="8"/>
  <c r="BI959" i="1" s="1"/>
  <c r="BI1015" i="8"/>
  <c r="BI1015" i="1" s="1"/>
  <c r="BI1073" i="8"/>
  <c r="BI1073" i="1" s="1"/>
  <c r="BJ343" i="8"/>
  <c r="BJ508" i="8"/>
  <c r="BI574" i="8"/>
  <c r="BI574" i="1" s="1"/>
  <c r="BI630" i="8"/>
  <c r="BI630" i="1" s="1"/>
  <c r="BI686" i="8"/>
  <c r="BI686" i="1" s="1"/>
  <c r="BI744" i="8"/>
  <c r="BI744" i="1" s="1"/>
  <c r="BI800" i="8"/>
  <c r="BI800" i="1" s="1"/>
  <c r="BI856" i="8"/>
  <c r="BI856" i="1" s="1"/>
  <c r="BI914" i="8"/>
  <c r="BI914" i="1" s="1"/>
  <c r="BI970" i="8"/>
  <c r="BI970" i="1" s="1"/>
  <c r="BI1026" i="8"/>
  <c r="BI1026" i="1" s="1"/>
  <c r="BJ257" i="8"/>
  <c r="BJ583" i="8"/>
  <c r="BJ695" i="8"/>
  <c r="BJ811" i="8"/>
  <c r="BJ911" i="8"/>
  <c r="BJ995" i="8"/>
  <c r="BI1081" i="8"/>
  <c r="BI1081" i="1" s="1"/>
  <c r="BJ429" i="8"/>
  <c r="BJ576" i="8"/>
  <c r="BJ664" i="8"/>
  <c r="BJ748" i="8"/>
  <c r="BJ832" i="8"/>
  <c r="BJ920" i="8"/>
  <c r="BJ1004" i="8"/>
  <c r="BI513" i="8"/>
  <c r="BI513" i="1" s="1"/>
  <c r="BJ605" i="8"/>
  <c r="BJ689" i="8"/>
  <c r="BJ773" i="8"/>
  <c r="BJ861" i="8"/>
  <c r="BJ945" i="8"/>
  <c r="BJ1029" i="8"/>
  <c r="BI1098" i="8"/>
  <c r="BI1098" i="1" s="1"/>
  <c r="BJ662" i="8"/>
  <c r="BJ998" i="8"/>
  <c r="BJ1121" i="8"/>
  <c r="BJ1163" i="8"/>
  <c r="BJ1205" i="8"/>
  <c r="BJ1249" i="8"/>
  <c r="BJ1291" i="8"/>
  <c r="BJ1333" i="8"/>
  <c r="BJ1377" i="8"/>
  <c r="BJ1421" i="8"/>
  <c r="BJ1495" i="8"/>
  <c r="BJ1214" i="8"/>
  <c r="BJ1306" i="8"/>
  <c r="BJ1396" i="8"/>
  <c r="BJ1494" i="8"/>
  <c r="BJ730" i="8"/>
  <c r="BJ1046" i="8"/>
  <c r="BI1130" i="8"/>
  <c r="BI1130" i="1" s="1"/>
  <c r="BI1172" i="8"/>
  <c r="BI1172" i="1" s="1"/>
  <c r="BI1214" i="8"/>
  <c r="BI1214" i="1" s="1"/>
  <c r="BI1258" i="8"/>
  <c r="BI1258" i="1" s="1"/>
  <c r="BI1300" i="8"/>
  <c r="BI1300" i="1" s="1"/>
  <c r="BI1342" i="8"/>
  <c r="BI1342" i="1" s="1"/>
  <c r="BI1386" i="8"/>
  <c r="BI1386" i="1" s="1"/>
  <c r="BI1428" i="8"/>
  <c r="BI1428" i="1" s="1"/>
  <c r="BI1470" i="8"/>
  <c r="BJ317" i="8"/>
  <c r="BJ846" i="8"/>
  <c r="BJ1114" i="8"/>
  <c r="BJ1252" i="8"/>
  <c r="BJ1410" i="8"/>
  <c r="BJ562" i="8"/>
  <c r="BJ914" i="8"/>
  <c r="BI1107" i="8"/>
  <c r="BI1107" i="1" s="1"/>
  <c r="BI1151" i="8"/>
  <c r="BI1151" i="1" s="1"/>
  <c r="BI1195" i="8"/>
  <c r="BI1195" i="1" s="1"/>
  <c r="BI1237" i="8"/>
  <c r="BI1237" i="1" s="1"/>
  <c r="BI1279" i="8"/>
  <c r="BI1279" i="1" s="1"/>
  <c r="BI1323" i="8"/>
  <c r="BI1323" i="1" s="1"/>
  <c r="BI1365" i="8"/>
  <c r="BI1365" i="1" s="1"/>
  <c r="BI1407" i="8"/>
  <c r="BI1407" i="1" s="1"/>
  <c r="BI1451" i="8"/>
  <c r="BI1493" i="8"/>
  <c r="BJ1473" i="8"/>
  <c r="BJ1142" i="8"/>
  <c r="BJ1296" i="8"/>
  <c r="BJ1450" i="8"/>
  <c r="BI76" i="8"/>
  <c r="BI76" i="1" s="1"/>
  <c r="BI174" i="8"/>
  <c r="BI174" i="1" s="1"/>
  <c r="BI274" i="8"/>
  <c r="BI274" i="1" s="1"/>
  <c r="BI378" i="8"/>
  <c r="BI378" i="1" s="1"/>
  <c r="BI33" i="8"/>
  <c r="BI33" i="1" s="1"/>
  <c r="BI135" i="8"/>
  <c r="BI135" i="1" s="1"/>
  <c r="BI241" i="8"/>
  <c r="BI241" i="1" s="1"/>
  <c r="BI315" i="8"/>
  <c r="BI315" i="1" s="1"/>
  <c r="BI389" i="8"/>
  <c r="BI389" i="1" s="1"/>
  <c r="BJ38" i="8"/>
  <c r="BJ186" i="8"/>
  <c r="BJ338" i="8"/>
  <c r="BJ472" i="8"/>
  <c r="BJ103" i="8"/>
  <c r="BJ251" i="8"/>
  <c r="BJ156" i="8"/>
  <c r="BJ304" i="8"/>
  <c r="BJ455" i="8"/>
  <c r="BJ517" i="8"/>
  <c r="BJ313" i="8"/>
  <c r="BJ13" i="8"/>
  <c r="BJ371" i="8"/>
  <c r="BI518" i="8"/>
  <c r="BI518" i="1" s="1"/>
  <c r="BI577" i="8"/>
  <c r="BI577" i="1" s="1"/>
  <c r="BI637" i="8"/>
  <c r="BI637" i="1" s="1"/>
  <c r="BI693" i="8"/>
  <c r="BI693" i="1" s="1"/>
  <c r="BI749" i="8"/>
  <c r="BI749" i="1" s="1"/>
  <c r="BI807" i="8"/>
  <c r="BI807" i="1" s="1"/>
  <c r="BI863" i="8"/>
  <c r="BI863" i="1" s="1"/>
  <c r="BI919" i="8"/>
  <c r="BI919" i="1" s="1"/>
  <c r="BI977" i="8"/>
  <c r="BI977" i="1" s="1"/>
  <c r="BI1033" i="8"/>
  <c r="BI1033" i="1" s="1"/>
  <c r="BJ101" i="8"/>
  <c r="BJ423" i="8"/>
  <c r="BI534" i="8"/>
  <c r="BI534" i="1" s="1"/>
  <c r="BI590" i="8"/>
  <c r="BI590" i="1" s="1"/>
  <c r="BI648" i="8"/>
  <c r="BI648" i="1" s="1"/>
  <c r="BI704" i="8"/>
  <c r="BI704" i="1" s="1"/>
  <c r="BI760" i="8"/>
  <c r="BI760" i="1" s="1"/>
  <c r="BI818" i="8"/>
  <c r="BI818" i="1" s="1"/>
  <c r="BI874" i="8"/>
  <c r="BI874" i="1" s="1"/>
  <c r="BI930" i="8"/>
  <c r="BI930" i="1" s="1"/>
  <c r="BI990" i="8"/>
  <c r="BI990" i="1" s="1"/>
  <c r="BI1046" i="8"/>
  <c r="BI1046" i="1" s="1"/>
  <c r="BI486" i="8"/>
  <c r="BI486" i="1" s="1"/>
  <c r="BJ619" i="8"/>
  <c r="BJ731" i="8"/>
  <c r="BJ843" i="8"/>
  <c r="BJ939" i="8"/>
  <c r="BJ1023" i="8"/>
  <c r="BI1093" i="8"/>
  <c r="BI1093" i="1" s="1"/>
  <c r="BI517" i="8"/>
  <c r="BI517" i="1" s="1"/>
  <c r="BJ604" i="8"/>
  <c r="BJ688" i="8"/>
  <c r="BJ776" i="8"/>
  <c r="BJ860" i="8"/>
  <c r="BJ944" i="8"/>
  <c r="BJ97" i="8"/>
  <c r="BJ545" i="8"/>
  <c r="BJ629" i="8"/>
  <c r="BJ717" i="8"/>
  <c r="BJ801" i="8"/>
  <c r="BJ885" i="8"/>
  <c r="BJ973" i="8"/>
  <c r="BJ1057" i="8"/>
  <c r="BI1110" i="8"/>
  <c r="BI1110" i="1" s="1"/>
  <c r="BJ774" i="8"/>
  <c r="BJ1068" i="8"/>
  <c r="BJ1133" i="8"/>
  <c r="BJ1177" i="8"/>
  <c r="BJ1219" i="8"/>
  <c r="BJ1261" i="8"/>
  <c r="BJ1305" i="8"/>
  <c r="BJ1347" i="8"/>
  <c r="BJ1389" i="8"/>
  <c r="BJ1443" i="8"/>
  <c r="BJ1144" i="8"/>
  <c r="BJ1240" i="8"/>
  <c r="BJ1336" i="8"/>
  <c r="BJ1426" i="8"/>
  <c r="BJ413" i="8"/>
  <c r="BJ842" i="8"/>
  <c r="BJ1090" i="8"/>
  <c r="BI1142" i="8"/>
  <c r="BI1142" i="1" s="1"/>
  <c r="BI1186" i="8"/>
  <c r="BI1186" i="1" s="1"/>
  <c r="BI1228" i="8"/>
  <c r="BI1228" i="1" s="1"/>
  <c r="BI1270" i="8"/>
  <c r="BI1270" i="1" s="1"/>
  <c r="BI1314" i="8"/>
  <c r="BI1314" i="1" s="1"/>
  <c r="BI1356" i="8"/>
  <c r="BI1356" i="1" s="1"/>
  <c r="BI1398" i="8"/>
  <c r="BI1398" i="1" s="1"/>
  <c r="BI1442" i="8"/>
  <c r="BI1442" i="1" s="1"/>
  <c r="BI1484" i="8"/>
  <c r="BJ590" i="8"/>
  <c r="BJ958" i="8"/>
  <c r="BJ1146" i="8"/>
  <c r="BJ1292" i="8"/>
  <c r="BJ1460" i="8"/>
  <c r="BJ674" i="8"/>
  <c r="BJ1010" i="8"/>
  <c r="BI1123" i="8"/>
  <c r="BI1123" i="1" s="1"/>
  <c r="BI1165" i="8"/>
  <c r="BI1165" i="1" s="1"/>
  <c r="BI1207" i="8"/>
  <c r="BI1207" i="1" s="1"/>
  <c r="BI1251" i="8"/>
  <c r="BI1251" i="1" s="1"/>
  <c r="BI1293" i="8"/>
  <c r="BI1293" i="1" s="1"/>
  <c r="BI1335" i="8"/>
  <c r="BI1335" i="1" s="1"/>
  <c r="BI1379" i="8"/>
  <c r="BI1379" i="1" s="1"/>
  <c r="BI1421" i="8"/>
  <c r="BI1421" i="1" s="1"/>
  <c r="BI1463" i="8"/>
  <c r="BI1507" i="8"/>
  <c r="BJ1507" i="8"/>
  <c r="BJ1188" i="8"/>
  <c r="BJ1344" i="8"/>
  <c r="BJ1500" i="8"/>
  <c r="BI178" i="8"/>
  <c r="BI178" i="1" s="1"/>
  <c r="BI386" i="8"/>
  <c r="BI386" i="1" s="1"/>
  <c r="BI145" i="8"/>
  <c r="BI145" i="1" s="1"/>
  <c r="BI317" i="8"/>
  <c r="BI317" i="1" s="1"/>
  <c r="BJ42" i="8"/>
  <c r="BJ354" i="8"/>
  <c r="BJ111" i="8"/>
  <c r="BJ160" i="8"/>
  <c r="BJ459" i="8"/>
  <c r="BJ321" i="8"/>
  <c r="BJ387" i="8"/>
  <c r="BI583" i="8"/>
  <c r="BI583" i="1" s="1"/>
  <c r="BI695" i="8"/>
  <c r="BI695" i="1" s="1"/>
  <c r="BI809" i="8"/>
  <c r="BI809" i="1" s="1"/>
  <c r="BI925" i="8"/>
  <c r="BI925" i="1" s="1"/>
  <c r="BI1037" i="8"/>
  <c r="BI1037" i="1" s="1"/>
  <c r="BJ431" i="8"/>
  <c r="BI594" i="8"/>
  <c r="BI594" i="1" s="1"/>
  <c r="BI706" i="8"/>
  <c r="BI706" i="1" s="1"/>
  <c r="BI822" i="8"/>
  <c r="BI822" i="1" s="1"/>
  <c r="BI936" i="8"/>
  <c r="BI936" i="1" s="1"/>
  <c r="BI1048" i="8"/>
  <c r="BI1048" i="1" s="1"/>
  <c r="BJ623" i="8"/>
  <c r="BJ855" i="8"/>
  <c r="BJ1027" i="8"/>
  <c r="BJ522" i="8"/>
  <c r="BJ696" i="8"/>
  <c r="BJ864" i="8"/>
  <c r="BJ161" i="8"/>
  <c r="BJ637" i="8"/>
  <c r="BJ805" i="8"/>
  <c r="BJ977" i="8"/>
  <c r="BI1114" i="8"/>
  <c r="BI1114" i="1" s="1"/>
  <c r="BJ1076" i="8"/>
  <c r="BJ1179" i="8"/>
  <c r="BJ1265" i="8"/>
  <c r="BJ1349" i="8"/>
  <c r="BJ1447" i="8"/>
  <c r="BJ1248" i="8"/>
  <c r="BJ1432" i="8"/>
  <c r="BJ858" i="8"/>
  <c r="BI1146" i="8"/>
  <c r="BI1146" i="1" s="1"/>
  <c r="BI1230" i="8"/>
  <c r="BI1230" i="1" s="1"/>
  <c r="BI1316" i="8"/>
  <c r="BI1316" i="1" s="1"/>
  <c r="BI1402" i="8"/>
  <c r="BI1402" i="1" s="1"/>
  <c r="BI1486" i="8"/>
  <c r="BJ974" i="8"/>
  <c r="BJ1308" i="8"/>
  <c r="BJ690" i="8"/>
  <c r="BI1125" i="8"/>
  <c r="BI1125" i="1" s="1"/>
  <c r="BI1211" i="8"/>
  <c r="BI1211" i="1" s="1"/>
  <c r="BI1295" i="8"/>
  <c r="BI1295" i="1" s="1"/>
  <c r="BI1381" i="8"/>
  <c r="BI1381" i="1" s="1"/>
  <c r="BI1467" i="8"/>
  <c r="BJ558" i="8"/>
  <c r="BJ1352" i="8"/>
  <c r="BI86" i="8"/>
  <c r="BI86" i="1" s="1"/>
  <c r="BI290" i="8"/>
  <c r="BI290" i="1" s="1"/>
  <c r="BI49" i="8"/>
  <c r="BI49" i="1" s="1"/>
  <c r="BI245" i="8"/>
  <c r="BI245" i="1" s="1"/>
  <c r="BI401" i="8"/>
  <c r="BI401" i="1" s="1"/>
  <c r="BJ210" i="8"/>
  <c r="BJ480" i="8"/>
  <c r="BJ16" i="8"/>
  <c r="BJ328" i="8"/>
  <c r="BJ523" i="8"/>
  <c r="BJ77" i="8"/>
  <c r="BJ528" i="8"/>
  <c r="BI641" i="8"/>
  <c r="BI641" i="1" s="1"/>
  <c r="BI757" i="8"/>
  <c r="BI757" i="1" s="1"/>
  <c r="BI871" i="8"/>
  <c r="BI871" i="1" s="1"/>
  <c r="BI983" i="8"/>
  <c r="BI983" i="1" s="1"/>
  <c r="BJ165" i="8"/>
  <c r="BI542" i="8"/>
  <c r="BI542" i="1" s="1"/>
  <c r="BI654" i="8"/>
  <c r="BI654" i="1" s="1"/>
  <c r="BI768" i="8"/>
  <c r="BI768" i="1" s="1"/>
  <c r="BI882" i="8"/>
  <c r="BI882" i="1" s="1"/>
  <c r="BI994" i="8"/>
  <c r="BI994" i="1" s="1"/>
  <c r="BI516" i="8"/>
  <c r="BI516" i="1" s="1"/>
  <c r="BJ747" i="8"/>
  <c r="BJ947" i="8"/>
  <c r="BI1099" i="8"/>
  <c r="BI1099" i="1" s="1"/>
  <c r="BJ616" i="8"/>
  <c r="BJ784" i="8"/>
  <c r="BJ956" i="8"/>
  <c r="BJ557" i="8"/>
  <c r="BJ725" i="8"/>
  <c r="BJ897" i="8"/>
  <c r="BJ1069" i="8"/>
  <c r="BJ806" i="8"/>
  <c r="BJ1139" i="8"/>
  <c r="BJ1225" i="8"/>
  <c r="BJ1309" i="8"/>
  <c r="BJ1395" i="8"/>
  <c r="BJ1160" i="8"/>
  <c r="BJ1346" i="8"/>
  <c r="BJ538" i="8"/>
  <c r="BJ1102" i="8"/>
  <c r="BI1190" i="8"/>
  <c r="BI1190" i="1" s="1"/>
  <c r="BI1276" i="8"/>
  <c r="BI1276" i="1" s="1"/>
  <c r="BI1362" i="8"/>
  <c r="BI1362" i="1" s="1"/>
  <c r="BI1446" i="8"/>
  <c r="BI1446" i="1" s="1"/>
  <c r="BJ654" i="8"/>
  <c r="BJ1164" i="8"/>
  <c r="BJ1472" i="8"/>
  <c r="BJ1042" i="8"/>
  <c r="BI1171" i="8"/>
  <c r="BI1171" i="1" s="1"/>
  <c r="BI1255" i="8"/>
  <c r="BI1255" i="1" s="1"/>
  <c r="BI1341" i="8"/>
  <c r="BI1341" i="1" s="1"/>
  <c r="BI1427" i="8"/>
  <c r="BI1427" i="1" s="1"/>
  <c r="BJ1399" i="8"/>
  <c r="BJ1206" i="8"/>
  <c r="BI58" i="8"/>
  <c r="BI58" i="1" s="1"/>
  <c r="BI258" i="8"/>
  <c r="BI258" i="1" s="1"/>
  <c r="BI17" i="8"/>
  <c r="BI17" i="1" s="1"/>
  <c r="BI219" i="8"/>
  <c r="BI219" i="1" s="1"/>
  <c r="BI373" i="8"/>
  <c r="BI373" i="1" s="1"/>
  <c r="BJ162" i="8"/>
  <c r="BJ460" i="8"/>
  <c r="BJ223" i="8"/>
  <c r="BJ272" i="8"/>
  <c r="BJ507" i="8"/>
  <c r="BI476" i="8"/>
  <c r="BI476" i="1" s="1"/>
  <c r="BJ504" i="8"/>
  <c r="BI625" i="8"/>
  <c r="BI625" i="1" s="1"/>
  <c r="BI737" i="8"/>
  <c r="BI737" i="1" s="1"/>
  <c r="BI853" i="8"/>
  <c r="BI853" i="1" s="1"/>
  <c r="BI967" i="8"/>
  <c r="BI967" i="1" s="1"/>
  <c r="BJ21" i="8"/>
  <c r="BI519" i="8"/>
  <c r="BI519" i="1" s="1"/>
  <c r="BI638" i="8"/>
  <c r="BI638" i="1" s="1"/>
  <c r="BI750" i="8"/>
  <c r="BI750" i="1" s="1"/>
  <c r="BI864" i="8"/>
  <c r="BI864" i="1" s="1"/>
  <c r="BI978" i="8"/>
  <c r="BI978" i="1" s="1"/>
  <c r="BJ325" i="8"/>
  <c r="BJ711" i="8"/>
  <c r="BJ923" i="8"/>
  <c r="BI1085" i="8"/>
  <c r="BI1085" i="1" s="1"/>
  <c r="BJ588" i="8"/>
  <c r="BJ760" i="8"/>
  <c r="BJ928" i="8"/>
  <c r="BI529" i="8"/>
  <c r="BI529" i="1" s="1"/>
  <c r="BJ701" i="8"/>
  <c r="BJ869" i="8"/>
  <c r="BJ1041" i="8"/>
  <c r="BJ710" i="8"/>
  <c r="BJ1125" i="8"/>
  <c r="BJ1211" i="8"/>
  <c r="BJ1297" i="8"/>
  <c r="BJ1381" i="8"/>
  <c r="BJ1505" i="8"/>
  <c r="BJ1320" i="8"/>
  <c r="BJ1502" i="8"/>
  <c r="BJ1070" i="8"/>
  <c r="BI1178" i="8"/>
  <c r="BI1178" i="1" s="1"/>
  <c r="BI1262" i="8"/>
  <c r="BI1262" i="1" s="1"/>
  <c r="BI1348" i="8"/>
  <c r="BI1348" i="1" s="1"/>
  <c r="BI1434" i="8"/>
  <c r="BI1434" i="1" s="1"/>
  <c r="BI504" i="8"/>
  <c r="BI504" i="1" s="1"/>
  <c r="BJ1128" i="8"/>
  <c r="BJ1430" i="8"/>
  <c r="BJ946" i="8"/>
  <c r="BI1157" i="8"/>
  <c r="BI1157" i="1" s="1"/>
  <c r="BI1243" i="8"/>
  <c r="BI1243" i="1" s="1"/>
  <c r="BI1327" i="8"/>
  <c r="BI1327" i="1" s="1"/>
  <c r="BI1413" i="8"/>
  <c r="BI1413" i="1" s="1"/>
  <c r="BI1499" i="8"/>
  <c r="BJ1154" i="8"/>
  <c r="BJ1470" i="8"/>
  <c r="BI214" i="8"/>
  <c r="BI214" i="1" s="1"/>
  <c r="BI418" i="8"/>
  <c r="BI418" i="1" s="1"/>
  <c r="BI171" i="8"/>
  <c r="BI171" i="1" s="1"/>
  <c r="BI341" i="8"/>
  <c r="BI341" i="1" s="1"/>
  <c r="BJ98" i="8"/>
  <c r="BJ394" i="8"/>
  <c r="BJ159" i="8"/>
  <c r="BJ208" i="8"/>
  <c r="BJ479" i="8"/>
  <c r="BJ401" i="8"/>
  <c r="BI457" i="8"/>
  <c r="BI457" i="1" s="1"/>
  <c r="BI599" i="8"/>
  <c r="BI599" i="1" s="1"/>
  <c r="BI713" i="8"/>
  <c r="BI713" i="1" s="1"/>
  <c r="BI829" i="8"/>
  <c r="BI829" i="1" s="1"/>
  <c r="BI941" i="8"/>
  <c r="BI941" i="1" s="1"/>
  <c r="BI1055" i="8"/>
  <c r="BI1055" i="1" s="1"/>
  <c r="BI479" i="8"/>
  <c r="BI479" i="1" s="1"/>
  <c r="BI610" i="8"/>
  <c r="BI610" i="1" s="1"/>
  <c r="BI726" i="8"/>
  <c r="BI726" i="1" s="1"/>
  <c r="BI840" i="8"/>
  <c r="BI840" i="1" s="1"/>
  <c r="BI952" i="8"/>
  <c r="BI952" i="1" s="1"/>
  <c r="BI1066" i="8"/>
  <c r="BI1066" i="1" s="1"/>
  <c r="BJ663" i="8"/>
  <c r="BJ883" i="8"/>
  <c r="BJ1055" i="8"/>
  <c r="BJ552" i="8"/>
  <c r="BJ720" i="8"/>
  <c r="BJ892" i="8"/>
  <c r="BJ437" i="8"/>
  <c r="BJ661" i="8"/>
  <c r="BJ833" i="8"/>
  <c r="BJ1005" i="8"/>
  <c r="BJ550" i="8"/>
  <c r="BI1105" i="8"/>
  <c r="BI1105" i="1" s="1"/>
  <c r="BJ1193" i="8"/>
  <c r="BJ1277" i="8"/>
  <c r="BJ1363" i="8"/>
  <c r="BJ1475" i="8"/>
  <c r="BJ1276" i="8"/>
  <c r="BJ1464" i="8"/>
  <c r="BJ970" i="8"/>
  <c r="BI1158" i="8"/>
  <c r="BI1158" i="1" s="1"/>
  <c r="BI1244" i="8"/>
  <c r="BI1244" i="1" s="1"/>
  <c r="BI1330" i="8"/>
  <c r="BI1330" i="1" s="1"/>
  <c r="BI1414" i="8"/>
  <c r="BI1414" i="1" s="1"/>
  <c r="BI1500" i="8"/>
  <c r="BJ1064" i="8"/>
  <c r="BJ1356" i="8"/>
  <c r="BJ802" i="8"/>
  <c r="BI1139" i="8"/>
  <c r="BI1139" i="1" s="1"/>
  <c r="BI1223" i="8"/>
  <c r="BI1223" i="1" s="1"/>
  <c r="BI1309" i="8"/>
  <c r="BI1309" i="1" s="1"/>
  <c r="BI1395" i="8"/>
  <c r="BI1395" i="1" s="1"/>
  <c r="BI1479" i="8"/>
  <c r="BJ1111" i="8"/>
  <c r="BJ1406" i="8"/>
  <c r="BI48" i="8"/>
  <c r="BI48" i="1" s="1"/>
  <c r="BI112" i="8"/>
  <c r="BI112" i="1" s="1"/>
  <c r="BI176" i="8"/>
  <c r="BI176" i="1" s="1"/>
  <c r="BI240" i="8"/>
  <c r="BI240" i="1" s="1"/>
  <c r="BI304" i="8"/>
  <c r="BI304" i="1" s="1"/>
  <c r="BI368" i="8"/>
  <c r="BI368" i="1" s="1"/>
  <c r="BI432" i="8"/>
  <c r="BI432" i="1" s="1"/>
  <c r="BI53" i="8"/>
  <c r="BI53" i="1" s="1"/>
  <c r="BI117" i="8"/>
  <c r="BI117" i="1" s="1"/>
  <c r="BI181" i="8"/>
  <c r="BI181" i="1" s="1"/>
  <c r="BI13" i="8"/>
  <c r="BI13" i="1" s="1"/>
  <c r="BI94" i="8"/>
  <c r="BI94" i="1" s="1"/>
  <c r="BI180" i="8"/>
  <c r="BI180" i="1" s="1"/>
  <c r="BI266" i="8"/>
  <c r="BI266" i="1" s="1"/>
  <c r="BI350" i="8"/>
  <c r="BI350" i="1" s="1"/>
  <c r="BI436" i="8"/>
  <c r="BI436" i="1" s="1"/>
  <c r="BI79" i="8"/>
  <c r="BI79" i="1" s="1"/>
  <c r="BI163" i="8"/>
  <c r="BI163" i="1" s="1"/>
  <c r="BI247" i="8"/>
  <c r="BI247" i="1" s="1"/>
  <c r="BI311" i="8"/>
  <c r="BI311" i="1" s="1"/>
  <c r="BI375" i="8"/>
  <c r="BI375" i="1" s="1"/>
  <c r="BI439" i="8"/>
  <c r="BI439" i="1" s="1"/>
  <c r="BJ110" i="8"/>
  <c r="BJ238" i="8"/>
  <c r="BJ366" i="8"/>
  <c r="BJ474" i="8"/>
  <c r="BJ83" i="8"/>
  <c r="BJ211" i="8"/>
  <c r="BJ84" i="8"/>
  <c r="BJ212" i="8"/>
  <c r="BJ340" i="8"/>
  <c r="BJ461" i="8"/>
  <c r="BI98" i="8"/>
  <c r="BI98" i="1" s="1"/>
  <c r="BI210" i="8"/>
  <c r="BI210" i="1" s="1"/>
  <c r="BI324" i="8"/>
  <c r="BI324" i="1" s="1"/>
  <c r="BI438" i="8"/>
  <c r="BI438" i="1" s="1"/>
  <c r="BI107" i="8"/>
  <c r="BI107" i="1" s="1"/>
  <c r="BI223" i="8"/>
  <c r="BI223" i="1" s="1"/>
  <c r="BI313" i="8"/>
  <c r="BI313" i="1" s="1"/>
  <c r="BI397" i="8"/>
  <c r="BI397" i="1" s="1"/>
  <c r="BJ70" i="8"/>
  <c r="BJ242" i="8"/>
  <c r="BJ410" i="8"/>
  <c r="BJ43" i="8"/>
  <c r="BJ215" i="8"/>
  <c r="BJ128" i="8"/>
  <c r="BJ300" i="8"/>
  <c r="BJ463" i="8"/>
  <c r="BJ529" i="8"/>
  <c r="BJ393" i="8"/>
  <c r="BJ237" i="8"/>
  <c r="BI481" i="8"/>
  <c r="BI481" i="1" s="1"/>
  <c r="BI563" i="8"/>
  <c r="BI563" i="1" s="1"/>
  <c r="BI627" i="8"/>
  <c r="BI627" i="1" s="1"/>
  <c r="BI691" i="8"/>
  <c r="BI691" i="1" s="1"/>
  <c r="BI755" i="8"/>
  <c r="BI755" i="1" s="1"/>
  <c r="BI819" i="8"/>
  <c r="BI819" i="1" s="1"/>
  <c r="BI883" i="8"/>
  <c r="BI883" i="1" s="1"/>
  <c r="BI947" i="8"/>
  <c r="BI947" i="1" s="1"/>
  <c r="BI1011" i="8"/>
  <c r="BI1011" i="1" s="1"/>
  <c r="BI1075" i="8"/>
  <c r="BI1075" i="1" s="1"/>
  <c r="BJ383" i="8"/>
  <c r="BI532" i="8"/>
  <c r="BI532" i="1" s="1"/>
  <c r="BI596" i="8"/>
  <c r="BI596" i="1" s="1"/>
  <c r="BI660" i="8"/>
  <c r="BI660" i="1" s="1"/>
  <c r="BI724" i="8"/>
  <c r="BI724" i="1" s="1"/>
  <c r="BI788" i="8"/>
  <c r="BI788" i="1" s="1"/>
  <c r="BI852" i="8"/>
  <c r="BI852" i="1" s="1"/>
  <c r="BI916" i="8"/>
  <c r="BI916" i="1" s="1"/>
  <c r="BI980" i="8"/>
  <c r="BI980" i="1" s="1"/>
  <c r="BI1044" i="8"/>
  <c r="BI1044" i="1" s="1"/>
  <c r="BJ510" i="8"/>
  <c r="BJ643" i="8"/>
  <c r="BJ771" i="8"/>
  <c r="BI34" i="8"/>
  <c r="BI34" i="1" s="1"/>
  <c r="BI186" i="8"/>
  <c r="BI186" i="1" s="1"/>
  <c r="BI334" i="8"/>
  <c r="BI334" i="1" s="1"/>
  <c r="BI43" i="8"/>
  <c r="BI43" i="1" s="1"/>
  <c r="BI199" i="8"/>
  <c r="BI199" i="1" s="1"/>
  <c r="BI321" i="8"/>
  <c r="BI321" i="1" s="1"/>
  <c r="BI435" i="8"/>
  <c r="BI435" i="1" s="1"/>
  <c r="BJ202" i="8"/>
  <c r="BJ426" i="8"/>
  <c r="BJ119" i="8"/>
  <c r="BJ92" i="8"/>
  <c r="BJ232" i="8"/>
  <c r="BJ376" i="8"/>
  <c r="BJ471" i="8"/>
  <c r="BJ515" i="8"/>
  <c r="BJ233" i="8"/>
  <c r="BJ417" i="8"/>
  <c r="BJ125" i="8"/>
  <c r="BJ363" i="8"/>
  <c r="BI493" i="8"/>
  <c r="BI493" i="1" s="1"/>
  <c r="BI549" i="8"/>
  <c r="BI549" i="1" s="1"/>
  <c r="BI591" i="8"/>
  <c r="BI591" i="1" s="1"/>
  <c r="BI633" i="8"/>
  <c r="BI633" i="1" s="1"/>
  <c r="BI677" i="8"/>
  <c r="BI677" i="1" s="1"/>
  <c r="BI719" i="8"/>
  <c r="BI719" i="1" s="1"/>
  <c r="BI761" i="8"/>
  <c r="BI761" i="1" s="1"/>
  <c r="BI805" i="8"/>
  <c r="BI805" i="1" s="1"/>
  <c r="BI847" i="8"/>
  <c r="BI847" i="1" s="1"/>
  <c r="BI889" i="8"/>
  <c r="BI889" i="1" s="1"/>
  <c r="BI933" i="8"/>
  <c r="BI933" i="1" s="1"/>
  <c r="BI975" i="8"/>
  <c r="BI975" i="1" s="1"/>
  <c r="BI1017" i="8"/>
  <c r="BI1017" i="1" s="1"/>
  <c r="BI1061" i="8"/>
  <c r="BI1061" i="1" s="1"/>
  <c r="BJ213" i="8"/>
  <c r="BJ407" i="8"/>
  <c r="BI514" i="8"/>
  <c r="BI514" i="1" s="1"/>
  <c r="BI560" i="8"/>
  <c r="BI560" i="1" s="1"/>
  <c r="BI602" i="8"/>
  <c r="BI602" i="1" s="1"/>
  <c r="BI646" i="8"/>
  <c r="BI646" i="1" s="1"/>
  <c r="BI688" i="8"/>
  <c r="BI688" i="1" s="1"/>
  <c r="BI730" i="8"/>
  <c r="BI730" i="1" s="1"/>
  <c r="BI774" i="8"/>
  <c r="BI774" i="1" s="1"/>
  <c r="BI816" i="8"/>
  <c r="BI816" i="1" s="1"/>
  <c r="BI858" i="8"/>
  <c r="BI858" i="1" s="1"/>
  <c r="BI902" i="8"/>
  <c r="BI902" i="1" s="1"/>
  <c r="BI944" i="8"/>
  <c r="BI944" i="1" s="1"/>
  <c r="BI986" i="8"/>
  <c r="BI986" i="1" s="1"/>
  <c r="BI1030" i="8"/>
  <c r="BI1030" i="1" s="1"/>
  <c r="BI1072" i="8"/>
  <c r="BI1072" i="1" s="1"/>
  <c r="BJ526" i="8"/>
  <c r="BJ615" i="8"/>
  <c r="BJ699" i="8"/>
  <c r="BJ783" i="8"/>
  <c r="BJ871" i="8"/>
  <c r="BJ935" i="8"/>
  <c r="BJ999" i="8"/>
  <c r="BJ1063" i="8"/>
  <c r="BI1103" i="8"/>
  <c r="BI1103" i="1" s="1"/>
  <c r="BI512" i="8"/>
  <c r="BI512" i="1" s="1"/>
  <c r="BJ580" i="8"/>
  <c r="BJ644" i="8"/>
  <c r="BJ708" i="8"/>
  <c r="BJ772" i="8"/>
  <c r="BJ836" i="8"/>
  <c r="BJ900" i="8"/>
  <c r="BJ964" i="8"/>
  <c r="BJ33" i="8"/>
  <c r="BJ518" i="8"/>
  <c r="BJ585" i="8"/>
  <c r="BJ649" i="8"/>
  <c r="BJ713" i="8"/>
  <c r="BJ777" i="8"/>
  <c r="BJ841" i="8"/>
  <c r="BJ905" i="8"/>
  <c r="BJ969" i="8"/>
  <c r="BJ1033" i="8"/>
  <c r="BI1088" i="8"/>
  <c r="BI1088" i="1" s="1"/>
  <c r="BI482" i="8"/>
  <c r="BI482" i="1" s="1"/>
  <c r="BJ758" i="8"/>
  <c r="BJ1014" i="8"/>
  <c r="BJ1110" i="8"/>
  <c r="BJ1143" i="8"/>
  <c r="BJ1175" i="8"/>
  <c r="BJ1207" i="8"/>
  <c r="BJ1239" i="8"/>
  <c r="BJ1271" i="8"/>
  <c r="BJ1303" i="8"/>
  <c r="BJ1335" i="8"/>
  <c r="BJ1367" i="8"/>
  <c r="BJ1401" i="8"/>
  <c r="BJ1439" i="8"/>
  <c r="BJ1499" i="8"/>
  <c r="BJ1190" i="8"/>
  <c r="BJ1262" i="8"/>
  <c r="BJ1332" i="8"/>
  <c r="BJ1400" i="8"/>
  <c r="BJ1474" i="8"/>
  <c r="BJ570" i="8"/>
  <c r="BJ826" i="8"/>
  <c r="BJ1054" i="8"/>
  <c r="BI1120" i="8"/>
  <c r="BI1120" i="1" s="1"/>
  <c r="BI1152" i="8"/>
  <c r="BI1152" i="1" s="1"/>
  <c r="BI1184" i="8"/>
  <c r="BI1184" i="1" s="1"/>
  <c r="BI1216" i="8"/>
  <c r="BI1216" i="1" s="1"/>
  <c r="BI1248" i="8"/>
  <c r="BI1248" i="1" s="1"/>
  <c r="BI1280" i="8"/>
  <c r="BI1280" i="1" s="1"/>
  <c r="BI1312" i="8"/>
  <c r="BI1312" i="1" s="1"/>
  <c r="BI1344" i="8"/>
  <c r="BI1344" i="1" s="1"/>
  <c r="BI1376" i="8"/>
  <c r="BI1376" i="1" s="1"/>
  <c r="BI1408" i="8"/>
  <c r="BI1408" i="1" s="1"/>
  <c r="BI1440" i="8"/>
  <c r="BI1440" i="1" s="1"/>
  <c r="BI1472" i="8"/>
  <c r="BI1504" i="8"/>
  <c r="BJ686" i="8"/>
  <c r="BJ942" i="8"/>
  <c r="BJ1118" i="8"/>
  <c r="BJ1216" i="8"/>
  <c r="BJ1334" i="8"/>
  <c r="BJ1454" i="8"/>
  <c r="BJ578" i="8"/>
  <c r="BJ834" i="8"/>
  <c r="BJ1058" i="8"/>
  <c r="BI1121" i="8"/>
  <c r="BI1121" i="1" s="1"/>
  <c r="BI1153" i="8"/>
  <c r="BI1153" i="1" s="1"/>
  <c r="BI1185" i="8"/>
  <c r="BI1185" i="1" s="1"/>
  <c r="BI1217" i="8"/>
  <c r="BI1217" i="1" s="1"/>
  <c r="BI1249" i="8"/>
  <c r="BI1249" i="1" s="1"/>
  <c r="BI1281" i="8"/>
  <c r="BI1281" i="1" s="1"/>
  <c r="BI1313" i="8"/>
  <c r="BI1313" i="1" s="1"/>
  <c r="BI1345" i="8"/>
  <c r="BI1345" i="1" s="1"/>
  <c r="BI1377" i="8"/>
  <c r="BI1377" i="1" s="1"/>
  <c r="BI1409" i="8"/>
  <c r="BI1409" i="1" s="1"/>
  <c r="BI1441" i="8"/>
  <c r="BI1441" i="1" s="1"/>
  <c r="BI1473" i="8"/>
  <c r="BI1505" i="8"/>
  <c r="BJ1477" i="8"/>
  <c r="BJ1122" i="8"/>
  <c r="BJ1220" i="8"/>
  <c r="BJ1338" i="8"/>
  <c r="BJ1456" i="8"/>
  <c r="BI66" i="8"/>
  <c r="BI66" i="1" s="1"/>
  <c r="BI172" i="8"/>
  <c r="BI172" i="1" s="1"/>
  <c r="BI270" i="8"/>
  <c r="BI270" i="1" s="1"/>
  <c r="BI370" i="8"/>
  <c r="BI370" i="1" s="1"/>
  <c r="BI31" i="8"/>
  <c r="BI31" i="1" s="1"/>
  <c r="BI129" i="8"/>
  <c r="BI129" i="1" s="1"/>
  <c r="BI231" i="8"/>
  <c r="BI231" i="1" s="1"/>
  <c r="BI309" i="8"/>
  <c r="BI309" i="1" s="1"/>
  <c r="BI385" i="8"/>
  <c r="BI385" i="1" s="1"/>
  <c r="BJ22" i="8"/>
  <c r="BJ182" i="8"/>
  <c r="BJ330" i="8"/>
  <c r="BJ468" i="8"/>
  <c r="BJ95" i="8"/>
  <c r="BJ247" i="8"/>
  <c r="BJ140" i="8"/>
  <c r="BJ296" i="8"/>
  <c r="BJ444" i="8"/>
  <c r="BJ511" i="8"/>
  <c r="BJ305" i="8"/>
  <c r="BI492" i="8"/>
  <c r="BI492" i="1" s="1"/>
  <c r="BJ355" i="8"/>
  <c r="BI515" i="8"/>
  <c r="BI515" i="1" s="1"/>
  <c r="BI575" i="8"/>
  <c r="BI575" i="1" s="1"/>
  <c r="BI631" i="8"/>
  <c r="BI631" i="1" s="1"/>
  <c r="BI689" i="8"/>
  <c r="BI689" i="1" s="1"/>
  <c r="BI745" i="8"/>
  <c r="BI745" i="1" s="1"/>
  <c r="BI801" i="8"/>
  <c r="BI801" i="1" s="1"/>
  <c r="BI861" i="8"/>
  <c r="BI861" i="1" s="1"/>
  <c r="BI917" i="8"/>
  <c r="BI917" i="1" s="1"/>
  <c r="BI973" i="8"/>
  <c r="BI973" i="1" s="1"/>
  <c r="BI1031" i="8"/>
  <c r="BI1031" i="1" s="1"/>
  <c r="BJ85" i="8"/>
  <c r="BJ399" i="8"/>
  <c r="BI530" i="8"/>
  <c r="BI530" i="1" s="1"/>
  <c r="BI586" i="8"/>
  <c r="BI586" i="1" s="1"/>
  <c r="BI642" i="8"/>
  <c r="BI642" i="1" s="1"/>
  <c r="BI702" i="8"/>
  <c r="BI702" i="1" s="1"/>
  <c r="BI758" i="8"/>
  <c r="BI758" i="1" s="1"/>
  <c r="BI814" i="8"/>
  <c r="BI814" i="1" s="1"/>
  <c r="BI872" i="8"/>
  <c r="BI872" i="1" s="1"/>
  <c r="BI928" i="8"/>
  <c r="BI928" i="1" s="1"/>
  <c r="BI984" i="8"/>
  <c r="BI984" i="1" s="1"/>
  <c r="BI1042" i="8"/>
  <c r="BI1042" i="1" s="1"/>
  <c r="BJ453" i="8"/>
  <c r="BJ607" i="8"/>
  <c r="BJ727" i="8"/>
  <c r="BJ839" i="8"/>
  <c r="BJ931" i="8"/>
  <c r="BJ1019" i="8"/>
  <c r="BI1091" i="8"/>
  <c r="BI1091" i="1" s="1"/>
  <c r="BJ506" i="8"/>
  <c r="BJ600" i="8"/>
  <c r="BJ684" i="8"/>
  <c r="BJ768" i="8"/>
  <c r="BJ856" i="8"/>
  <c r="BJ940" i="8"/>
  <c r="BJ1024" i="8"/>
  <c r="BJ541" i="8"/>
  <c r="BJ625" i="8"/>
  <c r="BJ709" i="8"/>
  <c r="BJ797" i="8"/>
  <c r="BJ881" i="8"/>
  <c r="BJ965" i="8"/>
  <c r="BJ1053" i="8"/>
  <c r="BI1108" i="8"/>
  <c r="BI1108" i="1" s="1"/>
  <c r="BJ742" i="8"/>
  <c r="BJ1060" i="8"/>
  <c r="BJ1131" i="8"/>
  <c r="BJ1173" i="8"/>
  <c r="BJ1217" i="8"/>
  <c r="BJ1259" i="8"/>
  <c r="BJ1301" i="8"/>
  <c r="BJ1345" i="8"/>
  <c r="BJ1387" i="8"/>
  <c r="BJ1435" i="8"/>
  <c r="BJ1120" i="8"/>
  <c r="BJ1236" i="8"/>
  <c r="BJ1328" i="8"/>
  <c r="BJ1420" i="8"/>
  <c r="BJ285" i="8"/>
  <c r="BJ810" i="8"/>
  <c r="BJ1086" i="8"/>
  <c r="BI1140" i="8"/>
  <c r="BI1140" i="1" s="1"/>
  <c r="BI1182" i="8"/>
  <c r="BI1182" i="1" s="1"/>
  <c r="BI1226" i="8"/>
  <c r="BI1226" i="1" s="1"/>
  <c r="BI1268" i="8"/>
  <c r="BI1268" i="1" s="1"/>
  <c r="BI1310" i="8"/>
  <c r="BI1310" i="1" s="1"/>
  <c r="BI1354" i="8"/>
  <c r="BI1354" i="1" s="1"/>
  <c r="BI1396" i="8"/>
  <c r="BI1396" i="1" s="1"/>
  <c r="BI1438" i="8"/>
  <c r="BI1438" i="1" s="1"/>
  <c r="BI1482" i="8"/>
  <c r="BJ574" i="8"/>
  <c r="BJ926" i="8"/>
  <c r="BJ1140" i="8"/>
  <c r="BJ1286" i="8"/>
  <c r="BJ1446" i="8"/>
  <c r="BJ658" i="8"/>
  <c r="BJ994" i="8"/>
  <c r="BI1119" i="8"/>
  <c r="BI1119" i="1" s="1"/>
  <c r="BI1163" i="8"/>
  <c r="BI1163" i="1" s="1"/>
  <c r="BI1205" i="8"/>
  <c r="BI1205" i="1" s="1"/>
  <c r="BI1247" i="8"/>
  <c r="BI1247" i="1" s="1"/>
  <c r="BI1291" i="8"/>
  <c r="BI1291" i="1" s="1"/>
  <c r="BI1333" i="8"/>
  <c r="BI1333" i="1" s="1"/>
  <c r="BI1375" i="8"/>
  <c r="BI1375" i="1" s="1"/>
  <c r="BI1419" i="8"/>
  <c r="BI1419" i="1" s="1"/>
  <c r="BI1461" i="8"/>
  <c r="BI1503" i="8"/>
  <c r="BJ1501" i="8"/>
  <c r="BJ1180" i="8"/>
  <c r="BJ1330" i="8"/>
  <c r="BJ1492" i="8"/>
  <c r="BI100" i="8"/>
  <c r="BI100" i="1" s="1"/>
  <c r="BI198" i="8"/>
  <c r="BI198" i="1" s="1"/>
  <c r="BI302" i="8"/>
  <c r="BI302" i="1" s="1"/>
  <c r="BI402" i="8"/>
  <c r="BI402" i="1" s="1"/>
  <c r="BI59" i="8"/>
  <c r="BI59" i="1" s="1"/>
  <c r="BI161" i="8"/>
  <c r="BI161" i="1" s="1"/>
  <c r="BI257" i="8"/>
  <c r="BI257" i="1" s="1"/>
  <c r="BI331" i="8"/>
  <c r="BI331" i="1" s="1"/>
  <c r="BI411" i="8"/>
  <c r="BI411" i="1" s="1"/>
  <c r="BJ74" i="8"/>
  <c r="BJ226" i="8"/>
  <c r="BJ378" i="8"/>
  <c r="BJ492" i="8"/>
  <c r="BJ139" i="8"/>
  <c r="BJ40" i="8"/>
  <c r="BJ188" i="8"/>
  <c r="BJ336" i="8"/>
  <c r="BJ475" i="8"/>
  <c r="BJ25" i="8"/>
  <c r="BJ369" i="8"/>
  <c r="BJ141" i="8"/>
  <c r="BJ427" i="8"/>
  <c r="BI535" i="8"/>
  <c r="BI535" i="1" s="1"/>
  <c r="BI593" i="8"/>
  <c r="BI593" i="1" s="1"/>
  <c r="BI649" i="8"/>
  <c r="BI649" i="1" s="1"/>
  <c r="BI705" i="8"/>
  <c r="BI705" i="1" s="1"/>
  <c r="BI765" i="8"/>
  <c r="BI765" i="1" s="1"/>
  <c r="BI821" i="8"/>
  <c r="BI821" i="1" s="1"/>
  <c r="BI877" i="8"/>
  <c r="BI877" i="1" s="1"/>
  <c r="BI935" i="8"/>
  <c r="BI935" i="1" s="1"/>
  <c r="BI991" i="8"/>
  <c r="BI991" i="1" s="1"/>
  <c r="BI1047" i="8"/>
  <c r="BI1047" i="1" s="1"/>
  <c r="BJ229" i="8"/>
  <c r="BI463" i="8"/>
  <c r="BI463" i="1" s="1"/>
  <c r="BI546" i="8"/>
  <c r="BI546" i="1" s="1"/>
  <c r="BI606" i="8"/>
  <c r="BI606" i="1" s="1"/>
  <c r="BI662" i="8"/>
  <c r="BI662" i="1" s="1"/>
  <c r="BI718" i="8"/>
  <c r="BI718" i="1" s="1"/>
  <c r="BI776" i="8"/>
  <c r="BI776" i="1" s="1"/>
  <c r="BI832" i="8"/>
  <c r="BI832" i="1" s="1"/>
  <c r="BI888" i="8"/>
  <c r="BI888" i="1" s="1"/>
  <c r="BI946" i="8"/>
  <c r="BI946" i="1" s="1"/>
  <c r="BI1002" i="8"/>
  <c r="BI1002" i="1" s="1"/>
  <c r="BI1058" i="8"/>
  <c r="BI1058" i="1" s="1"/>
  <c r="BJ535" i="8"/>
  <c r="BJ647" i="8"/>
  <c r="BJ759" i="8"/>
  <c r="BJ875" i="8"/>
  <c r="BJ959" i="8"/>
  <c r="BJ1043" i="8"/>
  <c r="BJ17" i="8"/>
  <c r="BJ540" i="8"/>
  <c r="BJ624" i="8"/>
  <c r="BJ712" i="8"/>
  <c r="BJ796" i="8"/>
  <c r="BJ880" i="8"/>
  <c r="BJ968" i="8"/>
  <c r="BJ341" i="8"/>
  <c r="BJ565" i="8"/>
  <c r="BJ653" i="8"/>
  <c r="BJ737" i="8"/>
  <c r="BJ821" i="8"/>
  <c r="BJ909" i="8"/>
  <c r="BJ993" i="8"/>
  <c r="BJ1077" i="8"/>
  <c r="BJ514" i="8"/>
  <c r="BJ854" i="8"/>
  <c r="BJ1093" i="8"/>
  <c r="BJ1145" i="8"/>
  <c r="BJ1187" i="8"/>
  <c r="BJ1229" i="8"/>
  <c r="BJ1273" i="8"/>
  <c r="BJ1315" i="8"/>
  <c r="BJ1357" i="8"/>
  <c r="BJ1403" i="8"/>
  <c r="BJ1461" i="8"/>
  <c r="BJ1168" i="8"/>
  <c r="BJ1266" i="8"/>
  <c r="BJ1358" i="8"/>
  <c r="BJ1448" i="8"/>
  <c r="BJ586" i="8"/>
  <c r="BJ922" i="8"/>
  <c r="BJ1108" i="8"/>
  <c r="BI1154" i="8"/>
  <c r="BI1154" i="1" s="1"/>
  <c r="BI1196" i="8"/>
  <c r="BI1196" i="1" s="1"/>
  <c r="BI1238" i="8"/>
  <c r="BI1238" i="1" s="1"/>
  <c r="BI1282" i="8"/>
  <c r="BI1282" i="1" s="1"/>
  <c r="BI1324" i="8"/>
  <c r="BI1324" i="1" s="1"/>
  <c r="BI1366" i="8"/>
  <c r="BI1366" i="1" s="1"/>
  <c r="BI1410" i="8"/>
  <c r="BI1410" i="1" s="1"/>
  <c r="BI1452" i="8"/>
  <c r="BI1494" i="8"/>
  <c r="BJ702" i="8"/>
  <c r="BJ1040" i="8"/>
  <c r="BJ1176" i="8"/>
  <c r="BJ1342" i="8"/>
  <c r="BJ1496" i="8"/>
  <c r="BJ754" i="8"/>
  <c r="BJ1066" i="8"/>
  <c r="BI1133" i="8"/>
  <c r="BI1133" i="1" s="1"/>
  <c r="BI1175" i="8"/>
  <c r="BI1175" i="1" s="1"/>
  <c r="BI1219" i="8"/>
  <c r="BI1219" i="1" s="1"/>
  <c r="BI1261" i="8"/>
  <c r="BI1261" i="1" s="1"/>
  <c r="BI1303" i="8"/>
  <c r="BI1303" i="1" s="1"/>
  <c r="BI1347" i="8"/>
  <c r="BI1347" i="1" s="1"/>
  <c r="BI1389" i="8"/>
  <c r="BI1389" i="1" s="1"/>
  <c r="BI1431" i="8"/>
  <c r="BI1431" i="1" s="1"/>
  <c r="BI1475" i="8"/>
  <c r="BJ1437" i="8"/>
  <c r="BJ1091" i="8"/>
  <c r="BJ1226" i="8"/>
  <c r="BJ1382" i="8"/>
  <c r="BI28" i="8"/>
  <c r="BI28" i="1" s="1"/>
  <c r="BI230" i="8"/>
  <c r="BI230" i="1" s="1"/>
  <c r="BI434" i="8"/>
  <c r="BI434" i="1" s="1"/>
  <c r="BI191" i="8"/>
  <c r="BI191" i="1" s="1"/>
  <c r="BI357" i="8"/>
  <c r="BI357" i="1" s="1"/>
  <c r="BJ122" i="8"/>
  <c r="BJ422" i="8"/>
  <c r="BJ187" i="8"/>
  <c r="BJ240" i="8"/>
  <c r="BJ491" i="8"/>
  <c r="BJ441" i="8"/>
  <c r="BI477" i="8"/>
  <c r="BI477" i="1" s="1"/>
  <c r="BI609" i="8"/>
  <c r="BI609" i="1" s="1"/>
  <c r="BI725" i="8"/>
  <c r="BI725" i="1" s="1"/>
  <c r="BI839" i="8"/>
  <c r="BI839" i="1" s="1"/>
  <c r="BI951" i="8"/>
  <c r="BI951" i="1" s="1"/>
  <c r="BI1065" i="8"/>
  <c r="BI1065" i="1" s="1"/>
  <c r="BI503" i="8"/>
  <c r="BI503" i="1" s="1"/>
  <c r="BI622" i="8"/>
  <c r="BI622" i="1" s="1"/>
  <c r="BI736" i="8"/>
  <c r="BI736" i="1" s="1"/>
  <c r="BI850" i="8"/>
  <c r="BI850" i="1" s="1"/>
  <c r="BI962" i="8"/>
  <c r="BI962" i="1" s="1"/>
  <c r="BI1078" i="8"/>
  <c r="BI1078" i="1" s="1"/>
  <c r="BJ683" i="8"/>
  <c r="BJ899" i="8"/>
  <c r="BJ1071" i="8"/>
  <c r="BJ568" i="8"/>
  <c r="BJ736" i="8"/>
  <c r="BJ908" i="8"/>
  <c r="BI502" i="8"/>
  <c r="BI502" i="1" s="1"/>
  <c r="BJ677" i="8"/>
  <c r="BJ849" i="8"/>
  <c r="BJ1021" i="8"/>
  <c r="BJ614" i="8"/>
  <c r="BJ1115" i="8"/>
  <c r="BJ1201" i="8"/>
  <c r="BJ1285" i="8"/>
  <c r="BJ1371" i="8"/>
  <c r="BJ1489" i="8"/>
  <c r="BJ1294" i="8"/>
  <c r="BJ1482" i="8"/>
  <c r="BJ1030" i="8"/>
  <c r="BI1166" i="8"/>
  <c r="BI1166" i="1" s="1"/>
  <c r="BI1252" i="8"/>
  <c r="BI1252" i="1" s="1"/>
  <c r="BI1338" i="8"/>
  <c r="BI1338" i="1" s="1"/>
  <c r="BI1422" i="8"/>
  <c r="BI1422" i="1" s="1"/>
  <c r="BI1508" i="8"/>
  <c r="BJ1103" i="8"/>
  <c r="BJ1386" i="8"/>
  <c r="BJ866" i="8"/>
  <c r="BI1147" i="8"/>
  <c r="BI1147" i="1" s="1"/>
  <c r="BI1231" i="8"/>
  <c r="BI1231" i="1" s="1"/>
  <c r="BI1317" i="8"/>
  <c r="BI1317" i="1" s="1"/>
  <c r="BI1403" i="8"/>
  <c r="BI1403" i="1" s="1"/>
  <c r="BI1487" i="8"/>
  <c r="BJ1130" i="8"/>
  <c r="BJ1434" i="8"/>
  <c r="BI134" i="8"/>
  <c r="BI134" i="1" s="1"/>
  <c r="BI342" i="8"/>
  <c r="BI342" i="1" s="1"/>
  <c r="BI97" i="8"/>
  <c r="BI97" i="1" s="1"/>
  <c r="BI285" i="8"/>
  <c r="BI285" i="1" s="1"/>
  <c r="BI437" i="8"/>
  <c r="BI437" i="1" s="1"/>
  <c r="BJ278" i="8"/>
  <c r="BJ47" i="8"/>
  <c r="BJ96" i="8"/>
  <c r="BJ396" i="8"/>
  <c r="BJ185" i="8"/>
  <c r="BJ291" i="8"/>
  <c r="BI557" i="8"/>
  <c r="BI557" i="1" s="1"/>
  <c r="BI671" i="8"/>
  <c r="BI671" i="1" s="1"/>
  <c r="BI785" i="8"/>
  <c r="BI785" i="1" s="1"/>
  <c r="BI897" i="8"/>
  <c r="BI897" i="1" s="1"/>
  <c r="BI1013" i="8"/>
  <c r="BI1013" i="1" s="1"/>
  <c r="BJ335" i="8"/>
  <c r="BI568" i="8"/>
  <c r="BI568" i="1" s="1"/>
  <c r="BI682" i="8"/>
  <c r="BI682" i="1" s="1"/>
  <c r="BI798" i="8"/>
  <c r="BI798" i="1" s="1"/>
  <c r="BI910" i="8"/>
  <c r="BI910" i="1" s="1"/>
  <c r="BI1024" i="8"/>
  <c r="BI1024" i="1" s="1"/>
  <c r="BJ575" i="8"/>
  <c r="BJ799" i="8"/>
  <c r="BJ991" i="8"/>
  <c r="BJ397" i="8"/>
  <c r="BJ656" i="8"/>
  <c r="BJ828" i="8"/>
  <c r="BJ1000" i="8"/>
  <c r="BJ597" i="8"/>
  <c r="BJ769" i="8"/>
  <c r="BJ941" i="8"/>
  <c r="BI1094" i="8"/>
  <c r="BI1094" i="1" s="1"/>
  <c r="BJ982" i="8"/>
  <c r="BJ1161" i="8"/>
  <c r="BJ1245" i="8"/>
  <c r="BJ1331" i="8"/>
  <c r="BJ1419" i="8"/>
  <c r="BJ1204" i="8"/>
  <c r="BJ1392" i="8"/>
  <c r="BJ714" i="8"/>
  <c r="BI1126" i="8"/>
  <c r="BI1126" i="1" s="1"/>
  <c r="BI1212" i="8"/>
  <c r="BI1212" i="1" s="1"/>
  <c r="BI1298" i="8"/>
  <c r="BI1298" i="1" s="1"/>
  <c r="BI1382" i="8"/>
  <c r="BI1382" i="1" s="1"/>
  <c r="BI1468" i="8"/>
  <c r="BJ830" i="8"/>
  <c r="BJ1238" i="8"/>
  <c r="BJ546" i="8"/>
  <c r="BJ1104" i="8"/>
  <c r="BI1191" i="8"/>
  <c r="BI1191" i="1" s="1"/>
  <c r="BI1277" i="8"/>
  <c r="BI1277" i="1" s="1"/>
  <c r="BI1363" i="8"/>
  <c r="BI1363" i="1" s="1"/>
  <c r="BI1447" i="8"/>
  <c r="BI1447" i="1" s="1"/>
  <c r="BJ1471" i="8"/>
  <c r="BJ1290" i="8"/>
  <c r="BI102" i="8"/>
  <c r="BI102" i="1" s="1"/>
  <c r="BI306" i="8"/>
  <c r="BI306" i="1" s="1"/>
  <c r="BI71" i="8"/>
  <c r="BI71" i="1" s="1"/>
  <c r="BI261" i="8"/>
  <c r="BI261" i="1" s="1"/>
  <c r="BI413" i="8"/>
  <c r="BI413" i="1" s="1"/>
  <c r="BJ234" i="8"/>
  <c r="BJ494" i="8"/>
  <c r="BJ48" i="8"/>
  <c r="BJ352" i="8"/>
  <c r="BJ41" i="8"/>
  <c r="BJ157" i="8"/>
  <c r="BI541" i="8"/>
  <c r="BI541" i="1" s="1"/>
  <c r="BI653" i="8"/>
  <c r="BI653" i="1" s="1"/>
  <c r="BI767" i="8"/>
  <c r="BI767" i="1" s="1"/>
  <c r="BI881" i="8"/>
  <c r="BI881" i="1" s="1"/>
  <c r="BI993" i="8"/>
  <c r="BI993" i="1" s="1"/>
  <c r="BJ261" i="8"/>
  <c r="BI552" i="8"/>
  <c r="BI552" i="1" s="1"/>
  <c r="BI664" i="8"/>
  <c r="BI664" i="1" s="1"/>
  <c r="BI778" i="8"/>
  <c r="BI778" i="1" s="1"/>
  <c r="BI894" i="8"/>
  <c r="BI894" i="1" s="1"/>
  <c r="BI1006" i="8"/>
  <c r="BI1006" i="1" s="1"/>
  <c r="BJ539" i="8"/>
  <c r="BJ767" i="8"/>
  <c r="BJ963" i="8"/>
  <c r="BJ81" i="8"/>
  <c r="BJ632" i="8"/>
  <c r="BJ800" i="8"/>
  <c r="BJ972" i="8"/>
  <c r="BJ573" i="8"/>
  <c r="BJ741" i="8"/>
  <c r="BJ913" i="8"/>
  <c r="BI1082" i="8"/>
  <c r="BI1082" i="1" s="1"/>
  <c r="BJ870" i="8"/>
  <c r="BJ1147" i="8"/>
  <c r="BJ1233" i="8"/>
  <c r="BJ1317" i="8"/>
  <c r="BJ1405" i="8"/>
  <c r="BJ1178" i="8"/>
  <c r="BJ1362" i="8"/>
  <c r="BJ602" i="8"/>
  <c r="BJ1113" i="8"/>
  <c r="BI1198" i="8"/>
  <c r="BI1198" i="1" s="1"/>
  <c r="BI1284" i="8"/>
  <c r="BI1284" i="1" s="1"/>
  <c r="BI1370" i="8"/>
  <c r="BI1370" i="1" s="1"/>
  <c r="BI1454" i="8"/>
  <c r="BJ718" i="8"/>
  <c r="BJ1192" i="8"/>
  <c r="BJ1504" i="8"/>
  <c r="BJ1074" i="8"/>
  <c r="BI1179" i="8"/>
  <c r="BI1179" i="1" s="1"/>
  <c r="BI1263" i="8"/>
  <c r="BI1263" i="1" s="1"/>
  <c r="BI1349" i="8"/>
  <c r="BI1349" i="1" s="1"/>
  <c r="BI1435" i="8"/>
  <c r="BI1435" i="1" s="1"/>
  <c r="BJ1441" i="8"/>
  <c r="BJ1234" i="8"/>
  <c r="BI60" i="8"/>
  <c r="BI60" i="1" s="1"/>
  <c r="BI262" i="8"/>
  <c r="BI262" i="1" s="1"/>
  <c r="BI19" i="8"/>
  <c r="BI19" i="1" s="1"/>
  <c r="BI225" i="8"/>
  <c r="BI225" i="1" s="1"/>
  <c r="BI381" i="8"/>
  <c r="BI381" i="1" s="1"/>
  <c r="BJ166" i="8"/>
  <c r="BJ462" i="8"/>
  <c r="BJ239" i="8"/>
  <c r="BJ284" i="8"/>
  <c r="BJ509" i="8"/>
  <c r="BI484" i="8"/>
  <c r="BI484" i="1" s="1"/>
  <c r="BI507" i="8"/>
  <c r="BI507" i="1" s="1"/>
  <c r="BI629" i="8"/>
  <c r="BI629" i="1" s="1"/>
  <c r="BI743" i="8"/>
  <c r="BI743" i="1" s="1"/>
  <c r="BI855" i="8"/>
  <c r="BI855" i="1" s="1"/>
  <c r="BI969" i="8"/>
  <c r="BI969" i="1" s="1"/>
  <c r="BJ69" i="8"/>
  <c r="BJ524" i="8"/>
  <c r="BI640" i="8"/>
  <c r="BI640" i="1" s="1"/>
  <c r="BI754" i="8"/>
  <c r="BI754" i="1" s="1"/>
  <c r="BI866" i="8"/>
  <c r="BI866" i="1" s="1"/>
  <c r="BI982" i="8"/>
  <c r="BI982" i="1" s="1"/>
  <c r="BJ421" i="8"/>
  <c r="BJ715" i="8"/>
  <c r="BJ927" i="8"/>
  <c r="BI1089" i="8"/>
  <c r="BI1089" i="1" s="1"/>
  <c r="BJ592" i="8"/>
  <c r="BJ764" i="8"/>
  <c r="BJ936" i="8"/>
  <c r="BJ533" i="8"/>
  <c r="BJ705" i="8"/>
  <c r="BJ877" i="8"/>
  <c r="BJ1045" i="8"/>
  <c r="BJ726" i="8"/>
  <c r="BJ1129" i="8"/>
  <c r="BJ1213" i="8"/>
  <c r="BJ1299" i="8"/>
  <c r="BJ1385" i="8"/>
  <c r="BJ1509" i="8"/>
  <c r="BJ1324" i="8"/>
  <c r="BJ49" i="8"/>
  <c r="BJ1078" i="8"/>
  <c r="BI1180" i="8"/>
  <c r="BI1180" i="1" s="1"/>
  <c r="BI1266" i="8"/>
  <c r="BI1266" i="1" s="1"/>
  <c r="BI1350" i="8"/>
  <c r="BI1350" i="1" s="1"/>
  <c r="BI1436" i="8"/>
  <c r="BI1436" i="1" s="1"/>
  <c r="BJ542" i="8"/>
  <c r="BJ1132" i="8"/>
  <c r="BJ1438" i="8"/>
  <c r="BJ978" i="8"/>
  <c r="BI1159" i="8"/>
  <c r="BI1159" i="1" s="1"/>
  <c r="BI1245" i="8"/>
  <c r="BI1245" i="1" s="1"/>
  <c r="BI1331" i="8"/>
  <c r="BI1331" i="1" s="1"/>
  <c r="BI1415" i="8"/>
  <c r="BI1415" i="1" s="1"/>
  <c r="BI1501" i="8"/>
  <c r="BJ1172" i="8"/>
  <c r="BJ1478" i="8"/>
  <c r="BK11" i="8"/>
  <c r="BK75" i="8"/>
  <c r="BK139" i="8"/>
  <c r="BK203" i="8"/>
  <c r="BK12" i="8"/>
  <c r="BK76" i="8"/>
  <c r="BK140" i="8"/>
  <c r="BK204" i="8"/>
  <c r="BK268" i="8"/>
  <c r="BK332" i="8"/>
  <c r="BK102" i="8"/>
  <c r="BK230" i="8"/>
  <c r="BK327" i="8"/>
  <c r="BK397" i="8"/>
  <c r="BK461" i="8"/>
  <c r="BK66" i="8"/>
  <c r="BK194" i="8"/>
  <c r="BK303" i="8"/>
  <c r="BK379" i="8"/>
  <c r="BK33" i="8"/>
  <c r="BK281" i="8"/>
  <c r="BK83" i="8"/>
  <c r="BK167" i="8"/>
  <c r="BK255" i="8"/>
  <c r="BK84" i="8"/>
  <c r="BK168" i="8"/>
  <c r="BK256" i="8"/>
  <c r="BK340" i="8"/>
  <c r="BK158" i="8"/>
  <c r="BK311" i="8"/>
  <c r="BK405" i="8"/>
  <c r="BK489" i="8"/>
  <c r="BK170" i="8"/>
  <c r="BK314" i="8"/>
  <c r="BK407" i="8"/>
  <c r="BK241" i="8"/>
  <c r="BK410" i="8"/>
  <c r="BK503" i="8"/>
  <c r="BK567" i="8"/>
  <c r="BK631" i="8"/>
  <c r="BK73" i="8"/>
  <c r="BK307" i="8"/>
  <c r="BK443" i="8"/>
  <c r="BK521" i="8"/>
  <c r="BK585" i="8"/>
  <c r="BK649" i="8"/>
  <c r="BK388" i="8"/>
  <c r="BK556" i="8"/>
  <c r="BK674" i="8"/>
  <c r="BK740" i="8"/>
  <c r="BK804" i="8"/>
  <c r="BK868" i="8"/>
  <c r="BK932" i="8"/>
  <c r="BK996" i="8"/>
  <c r="BK1060" i="8"/>
  <c r="BK1124" i="8"/>
  <c r="BK165" i="8"/>
  <c r="BK474" i="8"/>
  <c r="BK608" i="8"/>
  <c r="BK702" i="8"/>
  <c r="BK766" i="8"/>
  <c r="BK830" i="8"/>
  <c r="BK894" i="8"/>
  <c r="BK958" i="8"/>
  <c r="BK1022" i="8"/>
  <c r="BK1086" i="8"/>
  <c r="BK1150" i="8"/>
  <c r="BK471" i="8"/>
  <c r="BK701" i="8"/>
  <c r="BK829" i="8"/>
  <c r="BK957" i="8"/>
  <c r="BK1085" i="8"/>
  <c r="BK1192" i="8"/>
  <c r="BK1256" i="8"/>
  <c r="BK1320" i="8"/>
  <c r="BK1384" i="8"/>
  <c r="BK1448" i="8"/>
  <c r="BK61" i="8"/>
  <c r="BK582" i="8"/>
  <c r="BK753" i="8"/>
  <c r="BK881" i="8"/>
  <c r="BK1009" i="8"/>
  <c r="BK1137" i="8"/>
  <c r="BK1218" i="8"/>
  <c r="BK1282" i="8"/>
  <c r="BK1346" i="8"/>
  <c r="BK1410" i="8"/>
  <c r="BK1474" i="8"/>
  <c r="BK506" i="8"/>
  <c r="BK843" i="8"/>
  <c r="BK1099" i="8"/>
  <c r="BK1263" i="8"/>
  <c r="BK1391" i="8"/>
  <c r="BK173" i="8"/>
  <c r="BK767" i="8"/>
  <c r="BK1023" i="8"/>
  <c r="BK1225" i="8"/>
  <c r="BK1353" i="8"/>
  <c r="BK1481" i="8"/>
  <c r="BK695" i="8"/>
  <c r="BK951" i="8"/>
  <c r="BK1189" i="8"/>
  <c r="BK1317" i="8"/>
  <c r="BK1445" i="8"/>
  <c r="BK947" i="8"/>
  <c r="BK487" i="8"/>
  <c r="BK1387" i="8"/>
  <c r="BK1235" i="8"/>
  <c r="BK867" i="8"/>
  <c r="BK23" i="8"/>
  <c r="BK111" i="8"/>
  <c r="BK195" i="8"/>
  <c r="BK24" i="8"/>
  <c r="BK112" i="8"/>
  <c r="BK196" i="8"/>
  <c r="BK280" i="8"/>
  <c r="BK46" i="8"/>
  <c r="BK214" i="8"/>
  <c r="BK343" i="8"/>
  <c r="BK433" i="8"/>
  <c r="BK50" i="8"/>
  <c r="BK218" i="8"/>
  <c r="BK351" i="8"/>
  <c r="BK435" i="8"/>
  <c r="BK313" i="8"/>
  <c r="BK446" i="8"/>
  <c r="BK523" i="8"/>
  <c r="BK587" i="8"/>
  <c r="BK651" i="8"/>
  <c r="BK153" i="8"/>
  <c r="BK358" i="8"/>
  <c r="BK470" i="8"/>
  <c r="BK541" i="8"/>
  <c r="BK605" i="8"/>
  <c r="BK117" i="8"/>
  <c r="BK458" i="8"/>
  <c r="BK51" i="8"/>
  <c r="BK223" i="8"/>
  <c r="BK136" i="8"/>
  <c r="BK308" i="8"/>
  <c r="BK269" i="8"/>
  <c r="BK457" i="8"/>
  <c r="BK271" i="8"/>
  <c r="BK113" i="8"/>
  <c r="BK472" i="8"/>
  <c r="BK607" i="8"/>
  <c r="BK233" i="8"/>
  <c r="BK496" i="8"/>
  <c r="BK625" i="8"/>
  <c r="BK508" i="8"/>
  <c r="BK684" i="8"/>
  <c r="BK768" i="8"/>
  <c r="BK856" i="8"/>
  <c r="BK940" i="8"/>
  <c r="BK1024" i="8"/>
  <c r="BK1112" i="8"/>
  <c r="BK229" i="8"/>
  <c r="BK536" i="8"/>
  <c r="BK690" i="8"/>
  <c r="BK774" i="8"/>
  <c r="BK858" i="8"/>
  <c r="BK946" i="8"/>
  <c r="BK1030" i="8"/>
  <c r="BK1114" i="8"/>
  <c r="BK392" i="8"/>
  <c r="BK717" i="8"/>
  <c r="BK885" i="8"/>
  <c r="BK1061" i="8"/>
  <c r="BK1200" i="8"/>
  <c r="BK1284" i="8"/>
  <c r="BK1372" i="8"/>
  <c r="BK1456" i="8"/>
  <c r="BK408" i="8"/>
  <c r="BK729" i="8"/>
  <c r="BK897" i="8"/>
  <c r="BK1065" i="8"/>
  <c r="BK1206" i="8"/>
  <c r="BK1290" i="8"/>
  <c r="BK1374" i="8"/>
  <c r="BK1462" i="8"/>
  <c r="BK570" i="8"/>
  <c r="BK955" i="8"/>
  <c r="BK1239" i="8"/>
  <c r="BK1407" i="8"/>
  <c r="BK578" i="8"/>
  <c r="BK975" i="8"/>
  <c r="BK1241" i="8"/>
  <c r="BK1409" i="8"/>
  <c r="BK626" i="8"/>
  <c r="BK983" i="8"/>
  <c r="BK1245" i="8"/>
  <c r="BK1421" i="8"/>
  <c r="BK1075" i="8"/>
  <c r="BK1027" i="8"/>
  <c r="BK1107" i="8"/>
  <c r="BK1275" i="8"/>
  <c r="BK55" i="8"/>
  <c r="BK227" i="8"/>
  <c r="BK144" i="8"/>
  <c r="BK312" i="8"/>
  <c r="BK274" i="8"/>
  <c r="BK465" i="8"/>
  <c r="BK277" i="8"/>
  <c r="BK129" i="8"/>
  <c r="BK478" i="8"/>
  <c r="BK611" i="8"/>
  <c r="BK249" i="8"/>
  <c r="BK501" i="8"/>
  <c r="BK629" i="8"/>
  <c r="BK516" i="8"/>
  <c r="BK688" i="8"/>
  <c r="BK776" i="8"/>
  <c r="BK860" i="8"/>
  <c r="BK944" i="8"/>
  <c r="BK1032" i="8"/>
  <c r="BK1116" i="8"/>
  <c r="BK261" i="8"/>
  <c r="BK552" i="8"/>
  <c r="BK694" i="8"/>
  <c r="BK778" i="8"/>
  <c r="BK866" i="8"/>
  <c r="BK950" i="8"/>
  <c r="BK1034" i="8"/>
  <c r="BK1122" i="8"/>
  <c r="BK424" i="8"/>
  <c r="BK725" i="8"/>
  <c r="BK901" i="8"/>
  <c r="BK1069" i="8"/>
  <c r="BK1204" i="8"/>
  <c r="BK1292" i="8"/>
  <c r="BK1376" i="8"/>
  <c r="BK1460" i="8"/>
  <c r="BK460" i="8"/>
  <c r="BK737" i="8"/>
  <c r="BK905" i="8"/>
  <c r="BK1081" i="8"/>
  <c r="BK1210" i="8"/>
  <c r="BK1294" i="8"/>
  <c r="BK1382" i="8"/>
  <c r="BK1466" i="8"/>
  <c r="BK602" i="8"/>
  <c r="BK987" i="8"/>
  <c r="BK1247" i="8"/>
  <c r="BK1415" i="8"/>
  <c r="BK642" i="8"/>
  <c r="BK991" i="8"/>
  <c r="BK1249" i="8"/>
  <c r="BK1425" i="8"/>
  <c r="BK657" i="8"/>
  <c r="BK999" i="8"/>
  <c r="BK1261" i="8"/>
  <c r="BK1429" i="8"/>
  <c r="BK1139" i="8"/>
  <c r="BK1155" i="8"/>
  <c r="BK1171" i="8"/>
  <c r="BK1403" i="8"/>
  <c r="BK115" i="8"/>
  <c r="BK32" i="8"/>
  <c r="BK200" i="8"/>
  <c r="BK54" i="8"/>
  <c r="BK353" i="8"/>
  <c r="BK58" i="8"/>
  <c r="BK355" i="8"/>
  <c r="BK323" i="8"/>
  <c r="BK527" i="8"/>
  <c r="BK655" i="8"/>
  <c r="BK366" i="8"/>
  <c r="BK545" i="8"/>
  <c r="BK149" i="8"/>
  <c r="BK596" i="8"/>
  <c r="BK716" i="8"/>
  <c r="BK800" i="8"/>
  <c r="BK888" i="8"/>
  <c r="BK972" i="8"/>
  <c r="BK1056" i="8"/>
  <c r="BK1144" i="8"/>
  <c r="BK396" i="8"/>
  <c r="BK600" i="8"/>
  <c r="BK722" i="8"/>
  <c r="BK806" i="8"/>
  <c r="BK890" i="8"/>
  <c r="BK978" i="8"/>
  <c r="BK1062" i="8"/>
  <c r="BK1146" i="8"/>
  <c r="BK558" i="8"/>
  <c r="BK781" i="8"/>
  <c r="BK949" i="8"/>
  <c r="BK1125" i="8"/>
  <c r="BK1232" i="8"/>
  <c r="BK1316" i="8"/>
  <c r="BK1404" i="8"/>
  <c r="BK1488" i="8"/>
  <c r="BK566" i="8"/>
  <c r="BK793" i="8"/>
  <c r="BK961" i="8"/>
  <c r="BK1129" i="8"/>
  <c r="BK1238" i="8"/>
  <c r="BK1322" i="8"/>
  <c r="BK1406" i="8"/>
  <c r="BK1494" i="8"/>
  <c r="BK747" i="8"/>
  <c r="BK1083" i="8"/>
  <c r="BK1303" i="8"/>
  <c r="BK1471" i="8"/>
  <c r="BK751" i="8"/>
  <c r="BK1103" i="8"/>
  <c r="BK1305" i="8"/>
  <c r="BK1473" i="8"/>
  <c r="BK775" i="8"/>
  <c r="BK1111" i="8"/>
  <c r="BK1309" i="8"/>
  <c r="BK1485" i="8"/>
  <c r="BK1379" i="8"/>
  <c r="BK1355" i="8"/>
  <c r="BK1395" i="8"/>
  <c r="BK1435" i="8"/>
  <c r="BK163" i="8"/>
  <c r="BK80" i="8"/>
  <c r="BK248" i="8"/>
  <c r="BK150" i="8"/>
  <c r="BK401" i="8"/>
  <c r="BK154" i="8"/>
  <c r="BK403" i="8"/>
  <c r="BK402" i="8"/>
  <c r="BK563" i="8"/>
  <c r="BK57" i="8"/>
  <c r="BK438" i="8"/>
  <c r="BK581" i="8"/>
  <c r="BK372" i="8"/>
  <c r="BK644" i="8"/>
  <c r="BK744" i="8"/>
  <c r="BK828" i="8"/>
  <c r="BK912" i="8"/>
  <c r="BK1000" i="8"/>
  <c r="BK1084" i="8"/>
  <c r="BK1168" i="8"/>
  <c r="BK484" i="8"/>
  <c r="BK656" i="8"/>
  <c r="BK746" i="8"/>
  <c r="BK834" i="8"/>
  <c r="BK918" i="8"/>
  <c r="BK1002" i="8"/>
  <c r="BK1090" i="8"/>
  <c r="BK29" i="8"/>
  <c r="BK654" i="8"/>
  <c r="BK837" i="8"/>
  <c r="BK1005" i="8"/>
  <c r="BK1172" i="8"/>
  <c r="BK1260" i="8"/>
  <c r="BK1344" i="8"/>
  <c r="BK1428" i="8"/>
  <c r="BK125" i="8"/>
  <c r="BK670" i="8"/>
  <c r="BK841" i="8"/>
  <c r="BK1017" i="8"/>
  <c r="BK1178" i="8"/>
  <c r="BK1262" i="8"/>
  <c r="BK1350" i="8"/>
  <c r="BK1434" i="8"/>
  <c r="BK141" i="8"/>
  <c r="BK859" i="8"/>
  <c r="BK1183" i="8"/>
  <c r="BK1351" i="8"/>
  <c r="BK289" i="8"/>
  <c r="BK863" i="8"/>
  <c r="BK1185" i="8"/>
  <c r="BK1361" i="8"/>
  <c r="BK331" i="8"/>
  <c r="BK871" i="8"/>
  <c r="BK1197" i="8"/>
  <c r="BK1365" i="8"/>
  <c r="BK586" i="8"/>
  <c r="BK618" i="8"/>
  <c r="BK650" i="8"/>
  <c r="BK1059" i="8"/>
  <c r="BK27" i="8"/>
  <c r="BK91" i="8"/>
  <c r="BK155" i="8"/>
  <c r="BK219" i="8"/>
  <c r="BK28" i="8"/>
  <c r="BK92" i="8"/>
  <c r="BK156" i="8"/>
  <c r="BK220" i="8"/>
  <c r="BK284" i="8"/>
  <c r="BK348" i="8"/>
  <c r="BK134" i="8"/>
  <c r="BK262" i="8"/>
  <c r="BK349" i="8"/>
  <c r="BK413" i="8"/>
  <c r="BK477" i="8"/>
  <c r="BK98" i="8"/>
  <c r="BK226" i="8"/>
  <c r="BK325" i="8"/>
  <c r="BK395" i="8"/>
  <c r="BK97" i="8"/>
  <c r="BK19" i="8"/>
  <c r="BK103" i="8"/>
  <c r="BK191" i="8"/>
  <c r="BK20" i="8"/>
  <c r="BK104" i="8"/>
  <c r="BK192" i="8"/>
  <c r="BK276" i="8"/>
  <c r="BK30" i="8"/>
  <c r="BK206" i="8"/>
  <c r="BK338" i="8"/>
  <c r="BK425" i="8"/>
  <c r="BK42" i="8"/>
  <c r="BK210" i="8"/>
  <c r="BK341" i="8"/>
  <c r="BK431" i="8"/>
  <c r="BK302" i="8"/>
  <c r="BK440" i="8"/>
  <c r="BK519" i="8"/>
  <c r="BK583" i="8"/>
  <c r="BK647" i="8"/>
  <c r="BK137" i="8"/>
  <c r="BK350" i="8"/>
  <c r="BK464" i="8"/>
  <c r="BK537" i="8"/>
  <c r="BK601" i="8"/>
  <c r="BK85" i="8"/>
  <c r="BK447" i="8"/>
  <c r="BK588" i="8"/>
  <c r="BK692" i="8"/>
  <c r="BK756" i="8"/>
  <c r="BK820" i="8"/>
  <c r="BK884" i="8"/>
  <c r="BK948" i="8"/>
  <c r="BK1012" i="8"/>
  <c r="BK1076" i="8"/>
  <c r="BK1140" i="8"/>
  <c r="BK283" i="8"/>
  <c r="BK512" i="8"/>
  <c r="BK640" i="8"/>
  <c r="BK718" i="8"/>
  <c r="BK782" i="8"/>
  <c r="BK846" i="8"/>
  <c r="BK910" i="8"/>
  <c r="BK974" i="8"/>
  <c r="BK1038" i="8"/>
  <c r="BK1102" i="8"/>
  <c r="BK1166" i="8"/>
  <c r="BK542" i="8"/>
  <c r="BK733" i="8"/>
  <c r="BK861" i="8"/>
  <c r="BK989" i="8"/>
  <c r="BK1117" i="8"/>
  <c r="BK1208" i="8"/>
  <c r="BK1272" i="8"/>
  <c r="BK1336" i="8"/>
  <c r="BK1400" i="8"/>
  <c r="BK1464" i="8"/>
  <c r="BK299" i="8"/>
  <c r="BK646" i="8"/>
  <c r="BK785" i="8"/>
  <c r="BK913" i="8"/>
  <c r="BK1041" i="8"/>
  <c r="BK1169" i="8"/>
  <c r="BK1234" i="8"/>
  <c r="BK1298" i="8"/>
  <c r="BK1362" i="8"/>
  <c r="BK1426" i="8"/>
  <c r="BK1490" i="8"/>
  <c r="BK634" i="8"/>
  <c r="BK907" i="8"/>
  <c r="BK1163" i="8"/>
  <c r="BK1295" i="8"/>
  <c r="BK1423" i="8"/>
  <c r="BK476" i="8"/>
  <c r="BK831" i="8"/>
  <c r="BK1087" i="8"/>
  <c r="BK1257" i="8"/>
  <c r="BK1385" i="8"/>
  <c r="BK109" i="8"/>
  <c r="BK759" i="8"/>
  <c r="BK1015" i="8"/>
  <c r="BK1221" i="8"/>
  <c r="BK1349" i="8"/>
  <c r="BK1477" i="8"/>
  <c r="BK1187" i="8"/>
  <c r="BK835" i="8"/>
  <c r="BK310" i="8"/>
  <c r="BK1363" i="8"/>
  <c r="BK739" i="8"/>
  <c r="BK47" i="8"/>
  <c r="BK131" i="8"/>
  <c r="BK215" i="8"/>
  <c r="BK48" i="8"/>
  <c r="BK132" i="8"/>
  <c r="BK216" i="8"/>
  <c r="BK304" i="8"/>
  <c r="BK86" i="8"/>
  <c r="BK254" i="8"/>
  <c r="BK369" i="8"/>
  <c r="BK453" i="8"/>
  <c r="BK90" i="8"/>
  <c r="BK266" i="8"/>
  <c r="BK371" i="8"/>
  <c r="BK81" i="8"/>
  <c r="BK354" i="8"/>
  <c r="BK467" i="8"/>
  <c r="BK539" i="8"/>
  <c r="BK603" i="8"/>
  <c r="BK667" i="8"/>
  <c r="BK217" i="8"/>
  <c r="BK390" i="8"/>
  <c r="BK491" i="8"/>
  <c r="BK557" i="8"/>
  <c r="BK621" i="8"/>
  <c r="BK245" i="8"/>
  <c r="BK500" i="8"/>
  <c r="BK95" i="8"/>
  <c r="BK263" i="8"/>
  <c r="BK180" i="8"/>
  <c r="BK14" i="8"/>
  <c r="BK322" i="8"/>
  <c r="BK18" i="8"/>
  <c r="BK330" i="8"/>
  <c r="BK270" i="8"/>
  <c r="BK511" i="8"/>
  <c r="BK639" i="8"/>
  <c r="BK329" i="8"/>
  <c r="BK529" i="8"/>
  <c r="BK21" i="8"/>
  <c r="BK572" i="8"/>
  <c r="BK704" i="8"/>
  <c r="BK792" i="8"/>
  <c r="BK876" i="8"/>
  <c r="BK960" i="8"/>
  <c r="BK1048" i="8"/>
  <c r="BK1132" i="8"/>
  <c r="BK347" i="8"/>
  <c r="BK584" i="8"/>
  <c r="BK710" i="8"/>
  <c r="BK794" i="8"/>
  <c r="BK882" i="8"/>
  <c r="BK966" i="8"/>
  <c r="BK1050" i="8"/>
  <c r="BK1138" i="8"/>
  <c r="BK510" i="8"/>
  <c r="BK757" i="8"/>
  <c r="BK933" i="8"/>
  <c r="BK1101" i="8"/>
  <c r="BK1220" i="8"/>
  <c r="BK1308" i="8"/>
  <c r="BK1392" i="8"/>
  <c r="BK1476" i="8"/>
  <c r="BK534" i="8"/>
  <c r="BK769" i="8"/>
  <c r="BK937" i="8"/>
  <c r="BK1113" i="8"/>
  <c r="BK1226" i="8"/>
  <c r="BK1310" i="8"/>
  <c r="BK1398" i="8"/>
  <c r="BK1482" i="8"/>
  <c r="BK699" i="8"/>
  <c r="BK1051" i="8"/>
  <c r="BK1279" i="8"/>
  <c r="BK1447" i="8"/>
  <c r="BK719" i="8"/>
  <c r="BK1055" i="8"/>
  <c r="BK1281" i="8"/>
  <c r="BK1457" i="8"/>
  <c r="BK727" i="8"/>
  <c r="BK1063" i="8"/>
  <c r="BK1293" i="8"/>
  <c r="BK1461" i="8"/>
  <c r="BK1283" i="8"/>
  <c r="BK1291" i="8"/>
  <c r="BK1299" i="8"/>
  <c r="BK1339" i="8"/>
  <c r="BK99" i="8"/>
  <c r="BK16" i="8"/>
  <c r="BK184" i="8"/>
  <c r="BK22" i="8"/>
  <c r="BK333" i="8"/>
  <c r="BK26" i="8"/>
  <c r="BK335" i="8"/>
  <c r="BK291" i="8"/>
  <c r="BK515" i="8"/>
  <c r="BK643" i="8"/>
  <c r="BK339" i="8"/>
  <c r="BK533" i="8"/>
  <c r="BK53" i="8"/>
  <c r="BK580" i="8"/>
  <c r="BK712" i="8"/>
  <c r="BK796" i="8"/>
  <c r="BK880" i="8"/>
  <c r="BK968" i="8"/>
  <c r="BK1052" i="8"/>
  <c r="BK1136" i="8"/>
  <c r="BK380" i="8"/>
  <c r="BK592" i="8"/>
  <c r="BK714" i="8"/>
  <c r="BK802" i="8"/>
  <c r="BK886" i="8"/>
  <c r="BK970" i="8"/>
  <c r="BK1058" i="8"/>
  <c r="BK1142" i="8"/>
  <c r="BK526" i="8"/>
  <c r="BK773" i="8"/>
  <c r="BK941" i="8"/>
  <c r="BK1109" i="8"/>
  <c r="BK1228" i="8"/>
  <c r="BK1312" i="8"/>
  <c r="BK1396" i="8"/>
  <c r="BK1484" i="8"/>
  <c r="BK550" i="8"/>
  <c r="BK777" i="8"/>
  <c r="BK953" i="8"/>
  <c r="BK1121" i="8"/>
  <c r="BK1230" i="8"/>
  <c r="BK1318" i="8"/>
  <c r="BK1402" i="8"/>
  <c r="BK1486" i="8"/>
  <c r="BK731" i="8"/>
  <c r="BK1067" i="8"/>
  <c r="BK1287" i="8"/>
  <c r="BK1463" i="8"/>
  <c r="BK735" i="8"/>
  <c r="BK1071" i="8"/>
  <c r="BK1297" i="8"/>
  <c r="BK1465" i="8"/>
  <c r="BK743" i="8"/>
  <c r="BK1095" i="8"/>
  <c r="BK1301" i="8"/>
  <c r="BK1469" i="8"/>
  <c r="BK1347" i="8"/>
  <c r="BK1323" i="8"/>
  <c r="BK1331" i="8"/>
  <c r="BK673" i="8"/>
  <c r="BK159" i="8"/>
  <c r="BK72" i="8"/>
  <c r="BK244" i="8"/>
  <c r="BK142" i="8"/>
  <c r="BK393" i="8"/>
  <c r="BK146" i="8"/>
  <c r="BK399" i="8"/>
  <c r="BK394" i="8"/>
  <c r="BK559" i="8"/>
  <c r="BK41" i="8"/>
  <c r="BK430" i="8"/>
  <c r="BK577" i="8"/>
  <c r="BK356" i="8"/>
  <c r="BK636" i="8"/>
  <c r="BK736" i="8"/>
  <c r="BK824" i="8"/>
  <c r="BK908" i="8"/>
  <c r="BK992" i="8"/>
  <c r="BK1080" i="8"/>
  <c r="BK1164" i="8"/>
  <c r="BK463" i="8"/>
  <c r="BK648" i="8"/>
  <c r="BK742" i="8"/>
  <c r="BK826" i="8"/>
  <c r="BK914" i="8"/>
  <c r="BK998" i="8"/>
  <c r="BK1082" i="8"/>
  <c r="BK1170" i="8"/>
  <c r="BK638" i="8"/>
  <c r="BK821" i="8"/>
  <c r="BK997" i="8"/>
  <c r="BK1165" i="8"/>
  <c r="BK1252" i="8"/>
  <c r="BK1340" i="8"/>
  <c r="BK1424" i="8"/>
  <c r="BK1508" i="8"/>
  <c r="BK660" i="8"/>
  <c r="BK833" i="8"/>
  <c r="BK1001" i="8"/>
  <c r="BK1174" i="8"/>
  <c r="BK1258" i="8"/>
  <c r="BK1342" i="8"/>
  <c r="BK1430" i="8"/>
  <c r="BK13" i="8"/>
  <c r="BK827" i="8"/>
  <c r="BK1175" i="8"/>
  <c r="BK1343" i="8"/>
  <c r="BK45" i="8"/>
  <c r="BK847" i="8"/>
  <c r="BK1177" i="8"/>
  <c r="BK1345" i="8"/>
  <c r="BK237" i="8"/>
  <c r="BK855" i="8"/>
  <c r="BK1181" i="8"/>
  <c r="BK1357" i="8"/>
  <c r="BK444" i="8"/>
  <c r="BK205" i="8"/>
  <c r="BK522" i="8"/>
  <c r="BK803" i="8"/>
  <c r="BK35" i="8"/>
  <c r="BK207" i="8"/>
  <c r="BK120" i="8"/>
  <c r="BK292" i="8"/>
  <c r="BK238" i="8"/>
  <c r="BK441" i="8"/>
  <c r="BK242" i="8"/>
  <c r="BK49" i="8"/>
  <c r="BK456" i="8"/>
  <c r="BK595" i="8"/>
  <c r="BK185" i="8"/>
  <c r="BK480" i="8"/>
  <c r="BK613" i="8"/>
  <c r="BK479" i="8"/>
  <c r="BK680" i="8"/>
  <c r="BK764" i="8"/>
  <c r="BK848" i="8"/>
  <c r="BK936" i="8"/>
  <c r="BK1020" i="8"/>
  <c r="BK1104" i="8"/>
  <c r="BK197" i="8"/>
  <c r="BK528" i="8"/>
  <c r="BK682" i="8"/>
  <c r="BK770" i="8"/>
  <c r="BK854" i="8"/>
  <c r="BK938" i="8"/>
  <c r="BK1026" i="8"/>
  <c r="BK1110" i="8"/>
  <c r="BK321" i="8"/>
  <c r="BK709" i="8"/>
  <c r="BK877" i="8"/>
  <c r="BK1045" i="8"/>
  <c r="BK1196" i="8"/>
  <c r="BK1280" i="8"/>
  <c r="BK1364" i="8"/>
  <c r="BK1452" i="8"/>
  <c r="BK376" i="8"/>
  <c r="BK713" i="8"/>
  <c r="BK889" i="8"/>
  <c r="BK1198" i="8"/>
  <c r="BK1286" i="8"/>
  <c r="BK1370" i="8"/>
  <c r="BK538" i="8"/>
  <c r="BK1223" i="8"/>
  <c r="BK546" i="8"/>
  <c r="BK1233" i="8"/>
  <c r="BK562" i="8"/>
  <c r="BK1237" i="8"/>
  <c r="BK1011" i="8"/>
  <c r="BK979" i="8"/>
  <c r="BK43" i="8"/>
  <c r="BK107" i="8"/>
  <c r="BK171" i="8"/>
  <c r="BK235" i="8"/>
  <c r="BK44" i="8"/>
  <c r="BK108" i="8"/>
  <c r="BK172" i="8"/>
  <c r="BK236" i="8"/>
  <c r="BK300" i="8"/>
  <c r="BK38" i="8"/>
  <c r="BK166" i="8"/>
  <c r="BK285" i="8"/>
  <c r="BK365" i="8"/>
  <c r="BK429" i="8"/>
  <c r="BK493" i="8"/>
  <c r="BK130" i="8"/>
  <c r="BK258" i="8"/>
  <c r="BK346" i="8"/>
  <c r="BK411" i="8"/>
  <c r="BK161" i="8"/>
  <c r="BK39" i="8"/>
  <c r="BK127" i="8"/>
  <c r="BK211" i="8"/>
  <c r="BK40" i="8"/>
  <c r="BK128" i="8"/>
  <c r="BK212" i="8"/>
  <c r="BK296" i="8"/>
  <c r="BK78" i="8"/>
  <c r="BK246" i="8"/>
  <c r="BK361" i="8"/>
  <c r="BK449" i="8"/>
  <c r="BK82" i="8"/>
  <c r="BK250" i="8"/>
  <c r="BK367" i="8"/>
  <c r="BK65" i="8"/>
  <c r="BK345" i="8"/>
  <c r="BK462" i="8"/>
  <c r="BK535" i="8"/>
  <c r="BK599" i="8"/>
  <c r="BK663" i="8"/>
  <c r="BK201" i="8"/>
  <c r="BK382" i="8"/>
  <c r="BK486" i="8"/>
  <c r="BK553" i="8"/>
  <c r="BK617" i="8"/>
  <c r="BK213" i="8"/>
  <c r="BK490" i="8"/>
  <c r="BK620" i="8"/>
  <c r="BK708" i="8"/>
  <c r="BK772" i="8"/>
  <c r="BK836" i="8"/>
  <c r="BK900" i="8"/>
  <c r="BK964" i="8"/>
  <c r="BK1028" i="8"/>
  <c r="BK1092" i="8"/>
  <c r="BK1156" i="8"/>
  <c r="BK364" i="8"/>
  <c r="BK544" i="8"/>
  <c r="BK666" i="8"/>
  <c r="BK734" i="8"/>
  <c r="BK798" i="8"/>
  <c r="BK862" i="8"/>
  <c r="BK926" i="8"/>
  <c r="BK990" i="8"/>
  <c r="BK1054" i="8"/>
  <c r="BK1118" i="8"/>
  <c r="BK157" i="8"/>
  <c r="BK606" i="8"/>
  <c r="BK765" i="8"/>
  <c r="BK893" i="8"/>
  <c r="BK1021" i="8"/>
  <c r="BK1149" i="8"/>
  <c r="BK1224" i="8"/>
  <c r="BK1288" i="8"/>
  <c r="BK1352" i="8"/>
  <c r="BK1416" i="8"/>
  <c r="BK1480" i="8"/>
  <c r="BK439" i="8"/>
  <c r="BK689" i="8"/>
  <c r="BK817" i="8"/>
  <c r="BK945" i="8"/>
  <c r="BK1073" i="8"/>
  <c r="BK1186" i="8"/>
  <c r="BK1250" i="8"/>
  <c r="BK1314" i="8"/>
  <c r="BK1378" i="8"/>
  <c r="BK1442" i="8"/>
  <c r="BK1506" i="8"/>
  <c r="BK715" i="8"/>
  <c r="BK971" i="8"/>
  <c r="BK1199" i="8"/>
  <c r="BK1327" i="8"/>
  <c r="BK1455" i="8"/>
  <c r="BK610" i="8"/>
  <c r="BK895" i="8"/>
  <c r="BK1151" i="8"/>
  <c r="BK1289" i="8"/>
  <c r="BK1417" i="8"/>
  <c r="BK455" i="8"/>
  <c r="BK823" i="8"/>
  <c r="BK1079" i="8"/>
  <c r="BK1253" i="8"/>
  <c r="BK1381" i="8"/>
  <c r="BK1509" i="8"/>
  <c r="BK1315" i="8"/>
  <c r="BK1091" i="8"/>
  <c r="BK787" i="8"/>
  <c r="BK1491" i="8"/>
  <c r="BK1467" i="8"/>
  <c r="BK67" i="8"/>
  <c r="BK151" i="8"/>
  <c r="BK239" i="8"/>
  <c r="BK68" i="8"/>
  <c r="BK152" i="8"/>
  <c r="BK240" i="8"/>
  <c r="BK324" i="8"/>
  <c r="BK126" i="8"/>
  <c r="BK290" i="8"/>
  <c r="BK389" i="8"/>
  <c r="BK473" i="8"/>
  <c r="BK138" i="8"/>
  <c r="BK293" i="8"/>
  <c r="BK391" i="8"/>
  <c r="BK177" i="8"/>
  <c r="BK386" i="8"/>
  <c r="BK488" i="8"/>
  <c r="BK555" i="8"/>
  <c r="BK619" i="8"/>
  <c r="BK25" i="8"/>
  <c r="BK275" i="8"/>
  <c r="BK422" i="8"/>
  <c r="BK509" i="8"/>
  <c r="BK573" i="8"/>
  <c r="BK637" i="8"/>
  <c r="BK337" i="8"/>
  <c r="BK532" i="8"/>
  <c r="BK135" i="8"/>
  <c r="BK52" i="8"/>
  <c r="BK224" i="8"/>
  <c r="BK94" i="8"/>
  <c r="BK373" i="8"/>
  <c r="BK106" i="8"/>
  <c r="BK375" i="8"/>
  <c r="BK362" i="8"/>
  <c r="BK543" i="8"/>
  <c r="BK671" i="8"/>
  <c r="BK398" i="8"/>
  <c r="BK561" i="8"/>
  <c r="BK273" i="8"/>
  <c r="BK612" i="8"/>
  <c r="BK728" i="8"/>
  <c r="BK812" i="8"/>
  <c r="BK896" i="8"/>
  <c r="BK984" i="8"/>
  <c r="BK1068" i="8"/>
  <c r="BK1152" i="8"/>
  <c r="BK442" i="8"/>
  <c r="BK624" i="8"/>
  <c r="BK730" i="8"/>
  <c r="BK818" i="8"/>
  <c r="BK902" i="8"/>
  <c r="BK986" i="8"/>
  <c r="BK1074" i="8"/>
  <c r="BK1158" i="8"/>
  <c r="BK590" i="8"/>
  <c r="BK805" i="8"/>
  <c r="BK973" i="8"/>
  <c r="BK1141" i="8"/>
  <c r="BK1244" i="8"/>
  <c r="BK1328" i="8"/>
  <c r="BK1412" i="8"/>
  <c r="BK1500" i="8"/>
  <c r="BK614" i="8"/>
  <c r="BK809" i="8"/>
  <c r="BK985" i="8"/>
  <c r="BK1153" i="8"/>
  <c r="BK1246" i="8"/>
  <c r="BK1334" i="8"/>
  <c r="BK1418" i="8"/>
  <c r="BK1502" i="8"/>
  <c r="BK795" i="8"/>
  <c r="BK1131" i="8"/>
  <c r="BK1319" i="8"/>
  <c r="BK1495" i="8"/>
  <c r="BK799" i="8"/>
  <c r="BK1135" i="8"/>
  <c r="BK1329" i="8"/>
  <c r="BK1497" i="8"/>
  <c r="BK807" i="8"/>
  <c r="BK1159" i="8"/>
  <c r="BK1333" i="8"/>
  <c r="BK1501" i="8"/>
  <c r="BK1475" i="8"/>
  <c r="BK1451" i="8"/>
  <c r="BK1459" i="8"/>
  <c r="BK1307" i="8"/>
  <c r="BK143" i="8"/>
  <c r="BK56" i="8"/>
  <c r="BK228" i="8"/>
  <c r="BK110" i="8"/>
  <c r="BK377" i="8"/>
  <c r="BK114" i="8"/>
  <c r="BK383" i="8"/>
  <c r="BK370" i="8"/>
  <c r="BK547" i="8"/>
  <c r="BK675" i="8"/>
  <c r="BK406" i="8"/>
  <c r="BK565" i="8"/>
  <c r="BK294" i="8"/>
  <c r="BK628" i="8"/>
  <c r="BK732" i="8"/>
  <c r="BK816" i="8"/>
  <c r="BK904" i="8"/>
  <c r="BK988" i="8"/>
  <c r="BK1072" i="8"/>
  <c r="BK1160" i="8"/>
  <c r="BK452" i="8"/>
  <c r="BK632" i="8"/>
  <c r="BK738" i="8"/>
  <c r="BK822" i="8"/>
  <c r="BK906" i="8"/>
  <c r="BK994" i="8"/>
  <c r="BK1078" i="8"/>
  <c r="BK1162" i="8"/>
  <c r="BK622" i="8"/>
  <c r="BK813" i="8"/>
  <c r="BK981" i="8"/>
  <c r="BK1157" i="8"/>
  <c r="BK1248" i="8"/>
  <c r="BK1332" i="8"/>
  <c r="BK1420" i="8"/>
  <c r="BK1504" i="8"/>
  <c r="BK630" i="8"/>
  <c r="BK825" i="8"/>
  <c r="BK993" i="8"/>
  <c r="BK1161" i="8"/>
  <c r="BK1254" i="8"/>
  <c r="BK1338" i="8"/>
  <c r="BK1422" i="8"/>
  <c r="BK1510" i="8"/>
  <c r="BK811" i="8"/>
  <c r="BK1147" i="8"/>
  <c r="BK1335" i="8"/>
  <c r="BK1503" i="8"/>
  <c r="BK815" i="8"/>
  <c r="BK1167" i="8"/>
  <c r="BK1337" i="8"/>
  <c r="BK1505" i="8"/>
  <c r="BK839" i="8"/>
  <c r="BK1173" i="8"/>
  <c r="BK1341" i="8"/>
  <c r="BK77" i="8"/>
  <c r="BK1507" i="8"/>
  <c r="BK1483" i="8"/>
  <c r="BK384" i="8"/>
  <c r="BK31" i="8"/>
  <c r="BK199" i="8"/>
  <c r="BK116" i="8"/>
  <c r="BK288" i="8"/>
  <c r="BK222" i="8"/>
  <c r="BK437" i="8"/>
  <c r="BK234" i="8"/>
  <c r="BK17" i="8"/>
  <c r="BK451" i="8"/>
  <c r="BK591" i="8"/>
  <c r="BK169" i="8"/>
  <c r="BK475" i="8"/>
  <c r="BK609" i="8"/>
  <c r="BK468" i="8"/>
  <c r="BK669" i="8"/>
  <c r="BK760" i="8"/>
  <c r="BK844" i="8"/>
  <c r="BK928" i="8"/>
  <c r="BK1016" i="8"/>
  <c r="BK1100" i="8"/>
  <c r="BK133" i="8"/>
  <c r="BK520" i="8"/>
  <c r="BK677" i="8"/>
  <c r="BK762" i="8"/>
  <c r="BK850" i="8"/>
  <c r="BK934" i="8"/>
  <c r="BK1018" i="8"/>
  <c r="BK1106" i="8"/>
  <c r="BK278" i="8"/>
  <c r="BK693" i="8"/>
  <c r="BK869" i="8"/>
  <c r="BK1037" i="8"/>
  <c r="BK1188" i="8"/>
  <c r="BK1276" i="8"/>
  <c r="BK1360" i="8"/>
  <c r="BK1444" i="8"/>
  <c r="BK342" i="8"/>
  <c r="BK705" i="8"/>
  <c r="BK873" i="8"/>
  <c r="BK1049" i="8"/>
  <c r="BK1194" i="8"/>
  <c r="BK1278" i="8"/>
  <c r="BK1366" i="8"/>
  <c r="BK1450" i="8"/>
  <c r="BK466" i="8"/>
  <c r="BK923" i="8"/>
  <c r="BK1215" i="8"/>
  <c r="BK1383" i="8"/>
  <c r="BK514" i="8"/>
  <c r="BK927" i="8"/>
  <c r="BK1217" i="8"/>
  <c r="BK1393" i="8"/>
  <c r="BK530" i="8"/>
  <c r="BK935" i="8"/>
  <c r="BK1229" i="8"/>
  <c r="BK1397" i="8"/>
  <c r="BK883" i="8"/>
  <c r="BK899" i="8"/>
  <c r="BK915" i="8"/>
  <c r="BK554" i="8"/>
  <c r="BK79" i="8"/>
  <c r="BK247" i="8"/>
  <c r="BK164" i="8"/>
  <c r="BK336" i="8"/>
  <c r="BK301" i="8"/>
  <c r="BK485" i="8"/>
  <c r="BK309" i="8"/>
  <c r="BK209" i="8"/>
  <c r="BK499" i="8"/>
  <c r="BK627" i="8"/>
  <c r="BK297" i="8"/>
  <c r="BK517" i="8"/>
  <c r="BK645" i="8"/>
  <c r="BK548" i="8"/>
  <c r="BK700" i="8"/>
  <c r="BK784" i="8"/>
  <c r="BK872" i="8"/>
  <c r="BK956" i="8"/>
  <c r="BK1040" i="8"/>
  <c r="BK1128" i="8"/>
  <c r="BK326" i="8"/>
  <c r="BK568" i="8"/>
  <c r="BK706" i="8"/>
  <c r="BK790" i="8"/>
  <c r="BK874" i="8"/>
  <c r="BK962" i="8"/>
  <c r="BK1046" i="8"/>
  <c r="BK1130" i="8"/>
  <c r="BK492" i="8"/>
  <c r="BK749" i="8"/>
  <c r="BK917" i="8"/>
  <c r="BK1093" i="8"/>
  <c r="BK1216" i="8"/>
  <c r="BK1300" i="8"/>
  <c r="BK1388" i="8"/>
  <c r="BK1472" i="8"/>
  <c r="BK502" i="8"/>
  <c r="BK761" i="8"/>
  <c r="BK929" i="8"/>
  <c r="BK1097" i="8"/>
  <c r="BK1222" i="8"/>
  <c r="BK1306" i="8"/>
  <c r="BK1390" i="8"/>
  <c r="BK1478" i="8"/>
  <c r="BK683" i="8"/>
  <c r="BK1019" i="8"/>
  <c r="BK1271" i="8"/>
  <c r="BK1439" i="8"/>
  <c r="BK687" i="8"/>
  <c r="BK1039" i="8"/>
  <c r="BK1273" i="8"/>
  <c r="BK1441" i="8"/>
  <c r="BK711" i="8"/>
  <c r="BK1047" i="8"/>
  <c r="BK1277" i="8"/>
  <c r="BK1453" i="8"/>
  <c r="BK1251" i="8"/>
  <c r="BK1227" i="8"/>
  <c r="BK1267" i="8"/>
  <c r="BK1211" i="8"/>
  <c r="BK59" i="8"/>
  <c r="BK123" i="8"/>
  <c r="BK187" i="8"/>
  <c r="BK251" i="8"/>
  <c r="BK60" i="8"/>
  <c r="BK124" i="8"/>
  <c r="BK188" i="8"/>
  <c r="BK252" i="8"/>
  <c r="BK316" i="8"/>
  <c r="BK70" i="8"/>
  <c r="BK198" i="8"/>
  <c r="BK306" i="8"/>
  <c r="BK381" i="8"/>
  <c r="BK445" i="8"/>
  <c r="BK34" i="8"/>
  <c r="BK162" i="8"/>
  <c r="BK282" i="8"/>
  <c r="BK363" i="8"/>
  <c r="BK427" i="8"/>
  <c r="BK225" i="8"/>
  <c r="BK63" i="8"/>
  <c r="BK147" i="8"/>
  <c r="BK231" i="8"/>
  <c r="BK64" i="8"/>
  <c r="BK148" i="8"/>
  <c r="BK232" i="8"/>
  <c r="BK320" i="8"/>
  <c r="BK118" i="8"/>
  <c r="BK279" i="8"/>
  <c r="BK385" i="8"/>
  <c r="BK469" i="8"/>
  <c r="BK122" i="8"/>
  <c r="BK287" i="8"/>
  <c r="BK387" i="8"/>
  <c r="BK145" i="8"/>
  <c r="BK378" i="8"/>
  <c r="BK483" i="8"/>
  <c r="BK551" i="8"/>
  <c r="BK615" i="8"/>
  <c r="BK679" i="8"/>
  <c r="BK265" i="8"/>
  <c r="BK414" i="8"/>
  <c r="BK505" i="8"/>
  <c r="BK569" i="8"/>
  <c r="BK633" i="8"/>
  <c r="BK315" i="8"/>
  <c r="BK524" i="8"/>
  <c r="BK652" i="8"/>
  <c r="BK724" i="8"/>
  <c r="BK788" i="8"/>
  <c r="BK852" i="8"/>
  <c r="BK916" i="8"/>
  <c r="BK980" i="8"/>
  <c r="BK1044" i="8"/>
  <c r="BK1108" i="8"/>
  <c r="BK37" i="8"/>
  <c r="BK428" i="8"/>
  <c r="BK576" i="8"/>
  <c r="BK686" i="8"/>
  <c r="BK750" i="8"/>
  <c r="BK814" i="8"/>
  <c r="BK878" i="8"/>
  <c r="BK942" i="8"/>
  <c r="BK1006" i="8"/>
  <c r="BK1070" i="8"/>
  <c r="BK1134" i="8"/>
  <c r="BK360" i="8"/>
  <c r="BK665" i="8"/>
  <c r="BK797" i="8"/>
  <c r="BK925" i="8"/>
  <c r="BK1053" i="8"/>
  <c r="BK1176" i="8"/>
  <c r="BK1240" i="8"/>
  <c r="BK1304" i="8"/>
  <c r="BK1368" i="8"/>
  <c r="BK1432" i="8"/>
  <c r="BK1496" i="8"/>
  <c r="BK518" i="8"/>
  <c r="BK721" i="8"/>
  <c r="BK849" i="8"/>
  <c r="BK977" i="8"/>
  <c r="BK1105" i="8"/>
  <c r="BK1202" i="8"/>
  <c r="BK1266" i="8"/>
  <c r="BK1330" i="8"/>
  <c r="BK1394" i="8"/>
  <c r="BK1458" i="8"/>
  <c r="BK267" i="8"/>
  <c r="BK779" i="8"/>
  <c r="BK1035" i="8"/>
  <c r="BK1231" i="8"/>
  <c r="BK1359" i="8"/>
  <c r="BK1487" i="8"/>
  <c r="BK703" i="8"/>
  <c r="BK959" i="8"/>
  <c r="BK1193" i="8"/>
  <c r="BK1321" i="8"/>
  <c r="BK1449" i="8"/>
  <c r="BK594" i="8"/>
  <c r="BK887" i="8"/>
  <c r="BK1143" i="8"/>
  <c r="BK1285" i="8"/>
  <c r="BK1413" i="8"/>
  <c r="BK691" i="8"/>
  <c r="BK1443" i="8"/>
  <c r="BK1259" i="8"/>
  <c r="BK1043" i="8"/>
  <c r="BK1243" i="8"/>
  <c r="BK1179" i="8"/>
  <c r="BK87" i="8"/>
  <c r="BK175" i="8"/>
  <c r="BK259" i="8"/>
  <c r="BK88" i="8"/>
  <c r="BK176" i="8"/>
  <c r="BK260" i="8"/>
  <c r="BK344" i="8"/>
  <c r="BK174" i="8"/>
  <c r="BK317" i="8"/>
  <c r="BK409" i="8"/>
  <c r="BK497" i="8"/>
  <c r="BK178" i="8"/>
  <c r="BK319" i="8"/>
  <c r="BK415" i="8"/>
  <c r="BK257" i="8"/>
  <c r="BK418" i="8"/>
  <c r="BK507" i="8"/>
  <c r="BK571" i="8"/>
  <c r="BK635" i="8"/>
  <c r="BK89" i="8"/>
  <c r="BK318" i="8"/>
  <c r="BK448" i="8"/>
  <c r="BK525" i="8"/>
  <c r="BK589" i="8"/>
  <c r="BK653" i="8"/>
  <c r="BK404" i="8"/>
  <c r="BK564" i="8"/>
  <c r="BK179" i="8"/>
  <c r="BK96" i="8"/>
  <c r="BK264" i="8"/>
  <c r="BK182" i="8"/>
  <c r="BK417" i="8"/>
  <c r="BK186" i="8"/>
  <c r="BK419" i="8"/>
  <c r="BK426" i="8"/>
  <c r="BK575" i="8"/>
  <c r="BK105" i="8"/>
  <c r="BK454" i="8"/>
  <c r="BK593" i="8"/>
  <c r="BK420" i="8"/>
  <c r="BK658" i="8"/>
  <c r="BK748" i="8"/>
  <c r="BK832" i="8"/>
  <c r="BK920" i="8"/>
  <c r="BK1004" i="8"/>
  <c r="BK1088" i="8"/>
  <c r="BK69" i="8"/>
  <c r="BK495" i="8"/>
  <c r="BK661" i="8"/>
  <c r="BK754" i="8"/>
  <c r="BK838" i="8"/>
  <c r="BK922" i="8"/>
  <c r="BK1010" i="8"/>
  <c r="BK1094" i="8"/>
  <c r="BK93" i="8"/>
  <c r="BK676" i="8"/>
  <c r="BK845" i="8"/>
  <c r="BK1013" i="8"/>
  <c r="BK1180" i="8"/>
  <c r="BK1264" i="8"/>
  <c r="BK1348" i="8"/>
  <c r="BK1436" i="8"/>
  <c r="BK189" i="8"/>
  <c r="BK681" i="8"/>
  <c r="BK857" i="8"/>
  <c r="BK1025" i="8"/>
  <c r="BK1182" i="8"/>
  <c r="BK1270" i="8"/>
  <c r="BK1354" i="8"/>
  <c r="BK1438" i="8"/>
  <c r="BK352" i="8"/>
  <c r="BK875" i="8"/>
  <c r="BK1191" i="8"/>
  <c r="BK1367" i="8"/>
  <c r="BK368" i="8"/>
  <c r="BK879" i="8"/>
  <c r="BK1201" i="8"/>
  <c r="BK1369" i="8"/>
  <c r="BK400" i="8"/>
  <c r="BK903" i="8"/>
  <c r="BK1205" i="8"/>
  <c r="BK1373" i="8"/>
  <c r="BK755" i="8"/>
  <c r="BK707" i="8"/>
  <c r="BK723" i="8"/>
  <c r="BK1371" i="8"/>
  <c r="BK15" i="8"/>
  <c r="BK183" i="8"/>
  <c r="BK100" i="8"/>
  <c r="BK272" i="8"/>
  <c r="BK190" i="8"/>
  <c r="BK421" i="8"/>
  <c r="BK202" i="8"/>
  <c r="BK423" i="8"/>
  <c r="BK434" i="8"/>
  <c r="BK579" i="8"/>
  <c r="BK121" i="8"/>
  <c r="BK459" i="8"/>
  <c r="BK597" i="8"/>
  <c r="BK436" i="8"/>
  <c r="BK664" i="8"/>
  <c r="BK752" i="8"/>
  <c r="BK840" i="8"/>
  <c r="BK924" i="8"/>
  <c r="BK1008" i="8"/>
  <c r="BK1096" i="8"/>
  <c r="BK101" i="8"/>
  <c r="BK504" i="8"/>
  <c r="BK672" i="8"/>
  <c r="BK758" i="8"/>
  <c r="BK842" i="8"/>
  <c r="BK930" i="8"/>
  <c r="BK1014" i="8"/>
  <c r="BK1098" i="8"/>
  <c r="BK221" i="8"/>
  <c r="BK685" i="8"/>
  <c r="BK853" i="8"/>
  <c r="BK1029" i="8"/>
  <c r="BK1184" i="8"/>
  <c r="BK1268" i="8"/>
  <c r="BK1356" i="8"/>
  <c r="BK1440" i="8"/>
  <c r="BK253" i="8"/>
  <c r="BK697" i="8"/>
  <c r="BK865" i="8"/>
  <c r="BK1033" i="8"/>
  <c r="BK1190" i="8"/>
  <c r="BK1274" i="8"/>
  <c r="BK1358" i="8"/>
  <c r="BK1446" i="8"/>
  <c r="BK416" i="8"/>
  <c r="BK891" i="8"/>
  <c r="BK1207" i="8"/>
  <c r="BK1375" i="8"/>
  <c r="BK432" i="8"/>
  <c r="BK911" i="8"/>
  <c r="BK1209" i="8"/>
  <c r="BK1377" i="8"/>
  <c r="BK498" i="8"/>
  <c r="BK919" i="8"/>
  <c r="BK1213" i="8"/>
  <c r="BK1389" i="8"/>
  <c r="BK819" i="8"/>
  <c r="BK771" i="8"/>
  <c r="BK851" i="8"/>
  <c r="BK1499" i="8"/>
  <c r="BK71" i="8"/>
  <c r="BK243" i="8"/>
  <c r="BK160" i="8"/>
  <c r="BK328" i="8"/>
  <c r="BK295" i="8"/>
  <c r="BK481" i="8"/>
  <c r="BK298" i="8"/>
  <c r="BK193" i="8"/>
  <c r="BK494" i="8"/>
  <c r="BK623" i="8"/>
  <c r="BK286" i="8"/>
  <c r="BK513" i="8"/>
  <c r="BK641" i="8"/>
  <c r="BK540" i="8"/>
  <c r="BK696" i="8"/>
  <c r="BK780" i="8"/>
  <c r="BK864" i="8"/>
  <c r="BK952" i="8"/>
  <c r="BK1036" i="8"/>
  <c r="BK1120" i="8"/>
  <c r="BK305" i="8"/>
  <c r="BK560" i="8"/>
  <c r="BK698" i="8"/>
  <c r="BK786" i="8"/>
  <c r="BK870" i="8"/>
  <c r="BK954" i="8"/>
  <c r="BK1042" i="8"/>
  <c r="BK1126" i="8"/>
  <c r="BK450" i="8"/>
  <c r="BK741" i="8"/>
  <c r="BK909" i="8"/>
  <c r="BK1077" i="8"/>
  <c r="BK1212" i="8"/>
  <c r="BK1296" i="8"/>
  <c r="BK1380" i="8"/>
  <c r="BK1468" i="8"/>
  <c r="BK482" i="8"/>
  <c r="BK745" i="8"/>
  <c r="BK921" i="8"/>
  <c r="BK1089" i="8"/>
  <c r="BK1214" i="8"/>
  <c r="BK1302" i="8"/>
  <c r="BK1386" i="8"/>
  <c r="BK1470" i="8"/>
  <c r="BK662" i="8"/>
  <c r="BK1003" i="8"/>
  <c r="BK1255" i="8"/>
  <c r="BK1431" i="8"/>
  <c r="BK668" i="8"/>
  <c r="BK1007" i="8"/>
  <c r="BK1265" i="8"/>
  <c r="BK1433" i="8"/>
  <c r="BK678" i="8"/>
  <c r="BK1031" i="8"/>
  <c r="BK1269" i="8"/>
  <c r="BK1437" i="8"/>
  <c r="BK1219" i="8"/>
  <c r="BK1195" i="8"/>
  <c r="BK1203" i="8"/>
  <c r="BK995" i="8"/>
  <c r="BK119" i="8"/>
  <c r="BK36" i="8"/>
  <c r="BK208" i="8"/>
  <c r="BK62" i="8"/>
  <c r="BK357" i="8"/>
  <c r="BK74" i="8"/>
  <c r="BK359" i="8"/>
  <c r="BK334" i="8"/>
  <c r="BK531" i="8"/>
  <c r="BK659" i="8"/>
  <c r="BK374" i="8"/>
  <c r="BK549" i="8"/>
  <c r="BK181" i="8"/>
  <c r="BK604" i="8"/>
  <c r="BK720" i="8"/>
  <c r="BK808" i="8"/>
  <c r="BK892" i="8"/>
  <c r="BK976" i="8"/>
  <c r="BK1064" i="8"/>
  <c r="BK1148" i="8"/>
  <c r="BK412" i="8"/>
  <c r="BK616" i="8"/>
  <c r="BK726" i="8"/>
  <c r="BK810" i="8"/>
  <c r="BK898" i="8"/>
  <c r="BK982" i="8"/>
  <c r="BK1066" i="8"/>
  <c r="BK1154" i="8"/>
  <c r="BK574" i="8"/>
  <c r="BK789" i="8"/>
  <c r="BK965" i="8"/>
  <c r="BK1133" i="8"/>
  <c r="BK1236" i="8"/>
  <c r="BK1324" i="8"/>
  <c r="BK1408" i="8"/>
  <c r="BK1492" i="8"/>
  <c r="BK598" i="8"/>
  <c r="BK801" i="8"/>
  <c r="BK969" i="8"/>
  <c r="BK1145" i="8"/>
  <c r="BK1242" i="8"/>
  <c r="BK1326" i="8"/>
  <c r="BK1414" i="8"/>
  <c r="BK1498" i="8"/>
  <c r="BK763" i="8"/>
  <c r="BK1115" i="8"/>
  <c r="BK1311" i="8"/>
  <c r="BK1479" i="8"/>
  <c r="BK783" i="8"/>
  <c r="BK1119" i="8"/>
  <c r="BK1313" i="8"/>
  <c r="BK1489" i="8"/>
  <c r="BK791" i="8"/>
  <c r="BK1127" i="8"/>
  <c r="BK1325" i="8"/>
  <c r="BK1493" i="8"/>
  <c r="BK1411" i="8"/>
  <c r="BK1419" i="8"/>
  <c r="BK1427" i="8"/>
  <c r="BK931" i="8"/>
  <c r="BK1057" i="8"/>
  <c r="BK1454" i="8"/>
  <c r="BK939" i="8"/>
  <c r="BK1399" i="8"/>
  <c r="BK943" i="8"/>
  <c r="BK1401" i="8"/>
  <c r="BK967" i="8"/>
  <c r="BK1405" i="8"/>
  <c r="BK963" i="8"/>
  <c r="BK1123" i="8"/>
  <c r="A8" i="1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8" i="2"/>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I11" i="1"/>
  <c r="K11" i="1"/>
  <c r="AI11" i="1"/>
  <c r="AK11" i="1"/>
  <c r="AM11" i="1"/>
  <c r="AO11" i="1"/>
  <c r="AS11" i="1"/>
  <c r="K5" i="1" s="1"/>
  <c r="F11" i="1"/>
  <c r="J11" i="1"/>
  <c r="L11" i="1"/>
  <c r="AB11" i="1"/>
  <c r="D10" i="3" s="1"/>
  <c r="AF11" i="1"/>
  <c r="AJ11" i="1"/>
  <c r="AL11" i="1"/>
  <c r="AN11" i="1"/>
  <c r="AP11" i="1"/>
  <c r="AT11" i="1"/>
  <c r="K6" i="1" s="1"/>
  <c r="C11" i="1"/>
  <c r="G11" i="1"/>
  <c r="AC11" i="1"/>
  <c r="E10" i="3" s="1"/>
  <c r="AG11" i="1"/>
  <c r="AQ11" i="1"/>
  <c r="AU11" i="1"/>
  <c r="AR11" i="1"/>
  <c r="H11" i="1"/>
  <c r="AH11" i="1"/>
  <c r="AV11" i="1"/>
  <c r="B11" i="1"/>
  <c r="A12" i="1"/>
  <c r="AD12" i="1" l="1"/>
  <c r="C9" i="11" s="1"/>
  <c r="E12" i="1"/>
  <c r="D9" i="2" s="1"/>
  <c r="D12" i="1"/>
  <c r="C9" i="2" s="1"/>
  <c r="AE12" i="1"/>
  <c r="D9" i="11" s="1"/>
  <c r="BK629" i="1"/>
  <c r="BO629" i="1" s="1"/>
  <c r="BK381" i="1"/>
  <c r="BO381" i="1" s="1"/>
  <c r="BK725" i="1"/>
  <c r="BO725" i="1" s="1"/>
  <c r="BK718" i="1"/>
  <c r="BO718" i="1" s="1"/>
  <c r="BK705" i="1"/>
  <c r="BO705" i="1" s="1"/>
  <c r="BK758" i="1"/>
  <c r="BO758" i="1" s="1"/>
  <c r="BK816" i="1"/>
  <c r="BO816" i="1" s="1"/>
  <c r="BK633" i="1"/>
  <c r="BO633" i="1" s="1"/>
  <c r="BK819" i="1"/>
  <c r="BO819" i="1" s="1"/>
  <c r="BK375" i="1"/>
  <c r="BO375" i="1" s="1"/>
  <c r="BK713" i="1"/>
  <c r="BO713" i="1" s="1"/>
  <c r="BK737" i="1"/>
  <c r="BO737" i="1" s="1"/>
  <c r="BK757" i="1"/>
  <c r="BO757" i="1" s="1"/>
  <c r="BK594" i="1"/>
  <c r="BO594" i="1" s="1"/>
  <c r="BK386" i="1"/>
  <c r="BO386" i="1" s="1"/>
  <c r="BK760" i="1"/>
  <c r="BO760" i="1" s="1"/>
  <c r="BK574" i="1"/>
  <c r="BO574" i="1" s="1"/>
  <c r="BK700" i="1"/>
  <c r="BO700" i="1" s="1"/>
  <c r="BK603" i="1"/>
  <c r="BO603" i="1" s="1"/>
  <c r="BK584" i="1"/>
  <c r="BO584" i="1" s="1"/>
  <c r="BK364" i="1"/>
  <c r="BO364" i="1" s="1"/>
  <c r="BK608" i="1"/>
  <c r="BO608" i="1" s="1"/>
  <c r="BK823" i="1"/>
  <c r="BO823" i="1" s="1"/>
  <c r="BK406" i="1"/>
  <c r="BO406" i="1" s="1"/>
  <c r="BK626" i="1"/>
  <c r="BO626" i="1" s="1"/>
  <c r="BK576" i="1"/>
  <c r="BO576" i="1" s="1"/>
  <c r="BK616" i="1"/>
  <c r="BO616" i="1" s="1"/>
  <c r="BK605" i="1"/>
  <c r="BO605" i="1" s="1"/>
  <c r="BK710" i="1"/>
  <c r="BO710" i="1" s="1"/>
  <c r="BK697" i="1"/>
  <c r="BO697" i="1" s="1"/>
  <c r="BK756" i="1"/>
  <c r="BO756" i="1" s="1"/>
  <c r="BK400" i="1"/>
  <c r="BO400" i="1" s="1"/>
  <c r="BK694" i="1"/>
  <c r="BO694" i="1" s="1"/>
  <c r="BK712" i="1"/>
  <c r="BO712" i="1" s="1"/>
  <c r="BK766" i="1"/>
  <c r="BO766" i="1" s="1"/>
  <c r="BK618" i="1"/>
  <c r="BO618" i="1" s="1"/>
  <c r="BK607" i="1"/>
  <c r="BO607" i="1" s="1"/>
  <c r="BK353" i="1"/>
  <c r="BO353" i="1" s="1"/>
  <c r="BK658" i="1"/>
  <c r="BO658" i="1" s="1"/>
  <c r="BK403" i="1"/>
  <c r="BO403" i="1" s="1"/>
  <c r="BK570" i="1"/>
  <c r="BO570" i="1" s="1"/>
  <c r="BK729" i="1"/>
  <c r="BO729" i="1" s="1"/>
  <c r="BK699" i="1"/>
  <c r="BO699" i="1" s="1"/>
  <c r="BK362" i="1"/>
  <c r="BO362" i="1" s="1"/>
  <c r="BK363" i="1"/>
  <c r="BO363" i="1" s="1"/>
  <c r="BK620" i="1"/>
  <c r="BO620" i="1" s="1"/>
  <c r="BK779" i="1"/>
  <c r="BO779" i="1" s="1"/>
  <c r="BK11" i="1"/>
  <c r="BO11" i="1" s="1"/>
  <c r="BJ11" i="1"/>
  <c r="BM11" i="1" s="1"/>
  <c r="BK612" i="1"/>
  <c r="BO612" i="1" s="1"/>
  <c r="BK643" i="1"/>
  <c r="BO643" i="1" s="1"/>
  <c r="BK384" i="1"/>
  <c r="BO384" i="1" s="1"/>
  <c r="BK778" i="1"/>
  <c r="BO778" i="1" s="1"/>
  <c r="BK609" i="1"/>
  <c r="BO609" i="1" s="1"/>
  <c r="BK357" i="1"/>
  <c r="BO357" i="1" s="1"/>
  <c r="BK411" i="1"/>
  <c r="BO411" i="1" s="1"/>
  <c r="BK702" i="1"/>
  <c r="BO702" i="1" s="1"/>
  <c r="BK602" i="1"/>
  <c r="BO602" i="1" s="1"/>
  <c r="BK761" i="1"/>
  <c r="BO761" i="1" s="1"/>
  <c r="BK591" i="1"/>
  <c r="BO591" i="1" s="1"/>
  <c r="BK596" i="1"/>
  <c r="BO596" i="1" s="1"/>
  <c r="BK397" i="1"/>
  <c r="BO397" i="1" s="1"/>
  <c r="BK599" i="1"/>
  <c r="BO599" i="1" s="1"/>
  <c r="BK625" i="1"/>
  <c r="BO625" i="1" s="1"/>
  <c r="BK373" i="1"/>
  <c r="BO373" i="1" s="1"/>
  <c r="BK641" i="1"/>
  <c r="BO641" i="1" s="1"/>
  <c r="BK401" i="1"/>
  <c r="BO401" i="1" s="1"/>
  <c r="BK695" i="1"/>
  <c r="BO695" i="1" s="1"/>
  <c r="BK704" i="1"/>
  <c r="BO704" i="1" s="1"/>
  <c r="BK693" i="1"/>
  <c r="BO693" i="1" s="1"/>
  <c r="BK733" i="1"/>
  <c r="BO733" i="1" s="1"/>
  <c r="BK634" i="1"/>
  <c r="BO634" i="1" s="1"/>
  <c r="BK623" i="1"/>
  <c r="BO623" i="1" s="1"/>
  <c r="BK636" i="1"/>
  <c r="BO636" i="1" s="1"/>
  <c r="BK451" i="1"/>
  <c r="BO451" i="1" s="1"/>
  <c r="BK351" i="1"/>
  <c r="BO351" i="1" s="1"/>
  <c r="BK711" i="1"/>
  <c r="BO711" i="1" s="1"/>
  <c r="BK727" i="1"/>
  <c r="BO727" i="1" s="1"/>
  <c r="BK781" i="1"/>
  <c r="BO781" i="1" s="1"/>
  <c r="BK735" i="1"/>
  <c r="BO735" i="1" s="1"/>
  <c r="BK825" i="1"/>
  <c r="BO825" i="1" s="1"/>
  <c r="BK655" i="1"/>
  <c r="BO655" i="1" s="1"/>
  <c r="BK412" i="1"/>
  <c r="BO412" i="1" s="1"/>
  <c r="BK595" i="1"/>
  <c r="BO595" i="1" s="1"/>
  <c r="BK407" i="1"/>
  <c r="BO407" i="1" s="1"/>
  <c r="BK578" i="1"/>
  <c r="BO578" i="1" s="1"/>
  <c r="BK358" i="1"/>
  <c r="BO358" i="1" s="1"/>
  <c r="BK598" i="1"/>
  <c r="BO598" i="1" s="1"/>
  <c r="BK388" i="1"/>
  <c r="BO388" i="1" s="1"/>
  <c r="BK777" i="1"/>
  <c r="BO777" i="1" s="1"/>
  <c r="BK600" i="1"/>
  <c r="BO600" i="1" s="1"/>
  <c r="BK817" i="1"/>
  <c r="BO817" i="1" s="1"/>
  <c r="BK589" i="1"/>
  <c r="BO589" i="1" s="1"/>
  <c r="BK398" i="1"/>
  <c r="BO398" i="1" s="1"/>
  <c r="BK698" i="1"/>
  <c r="BO698" i="1" s="1"/>
  <c r="BK732" i="1"/>
  <c r="BO732" i="1" s="1"/>
  <c r="BK635" i="1"/>
  <c r="BO635" i="1" s="1"/>
  <c r="BK376" i="1"/>
  <c r="BO376" i="1" s="1"/>
  <c r="BK716" i="1"/>
  <c r="BO716" i="1" s="1"/>
  <c r="BK588" i="1"/>
  <c r="BO588" i="1" s="1"/>
  <c r="BK619" i="1"/>
  <c r="BO619" i="1" s="1"/>
  <c r="BK387" i="1"/>
  <c r="BO387" i="1" s="1"/>
  <c r="BK360" i="1"/>
  <c r="BO360" i="1" s="1"/>
  <c r="BK450" i="1"/>
  <c r="BO450" i="1" s="1"/>
  <c r="BK708" i="1"/>
  <c r="BO708" i="1" s="1"/>
  <c r="BK580" i="1"/>
  <c r="BO580" i="1" s="1"/>
  <c r="BK739" i="1"/>
  <c r="BO739" i="1" s="1"/>
  <c r="BK611" i="1"/>
  <c r="BO611" i="1" s="1"/>
  <c r="BK377" i="1"/>
  <c r="BO377" i="1" s="1"/>
  <c r="BK410" i="1"/>
  <c r="BO410" i="1" s="1"/>
  <c r="BK352" i="1"/>
  <c r="BO352" i="1" s="1"/>
  <c r="BK640" i="1"/>
  <c r="BO640" i="1" s="1"/>
  <c r="BK736" i="1"/>
  <c r="BO736" i="1" s="1"/>
  <c r="BK606" i="1"/>
  <c r="BO606" i="1" s="1"/>
  <c r="BK821" i="1"/>
  <c r="BO821" i="1" s="1"/>
  <c r="BK593" i="1"/>
  <c r="BO593" i="1" s="1"/>
  <c r="BK402" i="1"/>
  <c r="BO402" i="1" s="1"/>
  <c r="BK642" i="1"/>
  <c r="BO642" i="1" s="1"/>
  <c r="BK631" i="1"/>
  <c r="BO631" i="1" s="1"/>
  <c r="BK385" i="1"/>
  <c r="BO385" i="1" s="1"/>
  <c r="BK730" i="1"/>
  <c r="BO730" i="1" s="1"/>
  <c r="BK719" i="1"/>
  <c r="BO719" i="1" s="1"/>
  <c r="BK726" i="1"/>
  <c r="BO726" i="1" s="1"/>
  <c r="BK768" i="1"/>
  <c r="BO768" i="1" s="1"/>
  <c r="BK822" i="1"/>
  <c r="BO822" i="1" s="1"/>
  <c r="BK583" i="1"/>
  <c r="BO583" i="1" s="1"/>
  <c r="BK637" i="1"/>
  <c r="BO637" i="1" s="1"/>
  <c r="BK389" i="1"/>
  <c r="BO389" i="1" s="1"/>
  <c r="BK762" i="1"/>
  <c r="BO762" i="1" s="1"/>
  <c r="BK592" i="1"/>
  <c r="BO592" i="1" s="1"/>
  <c r="BK581" i="1"/>
  <c r="BO581" i="1" s="1"/>
  <c r="BK828" i="1"/>
  <c r="BO828" i="1" s="1"/>
  <c r="BK572" i="1"/>
  <c r="BO572" i="1" s="1"/>
  <c r="BK731" i="1"/>
  <c r="BO731" i="1" s="1"/>
  <c r="BK365" i="1"/>
  <c r="BO365" i="1" s="1"/>
  <c r="BK404" i="1"/>
  <c r="BO404" i="1" s="1"/>
  <c r="BK573" i="1"/>
  <c r="BO573" i="1" s="1"/>
  <c r="BK597" i="1"/>
  <c r="BO597" i="1" s="1"/>
  <c r="BK615" i="1"/>
  <c r="BO615" i="1" s="1"/>
  <c r="BK361" i="1"/>
  <c r="BO361" i="1" s="1"/>
  <c r="BK728" i="1"/>
  <c r="BO728" i="1" s="1"/>
  <c r="BK717" i="1"/>
  <c r="BO717" i="1" s="1"/>
  <c r="BK624" i="1"/>
  <c r="BO624" i="1" s="1"/>
  <c r="BK613" i="1"/>
  <c r="BO613" i="1" s="1"/>
  <c r="BK379" i="1"/>
  <c r="BO379" i="1" s="1"/>
  <c r="BK628" i="1"/>
  <c r="BO628" i="1" s="1"/>
  <c r="BK657" i="1"/>
  <c r="BO657" i="1" s="1"/>
  <c r="BK701" i="1"/>
  <c r="BO701" i="1" s="1"/>
  <c r="BK734" i="1"/>
  <c r="BO734" i="1" s="1"/>
  <c r="BK721" i="1"/>
  <c r="BO721" i="1" s="1"/>
  <c r="BK759" i="1"/>
  <c r="BO759" i="1" s="1"/>
  <c r="BK826" i="1"/>
  <c r="BO826" i="1" s="1"/>
  <c r="BK656" i="1"/>
  <c r="BO656" i="1" s="1"/>
  <c r="BK356" i="1"/>
  <c r="BO356" i="1" s="1"/>
  <c r="BK827" i="1"/>
  <c r="BO827" i="1" s="1"/>
  <c r="BK571" i="1"/>
  <c r="BO571" i="1" s="1"/>
  <c r="BK383" i="1"/>
  <c r="BO383" i="1" s="1"/>
  <c r="BK390" i="1"/>
  <c r="BO390" i="1" s="1"/>
  <c r="BK715" i="1"/>
  <c r="BO715" i="1" s="1"/>
  <c r="BK587" i="1"/>
  <c r="BO587" i="1" s="1"/>
  <c r="BK366" i="1"/>
  <c r="BO366" i="1" s="1"/>
  <c r="BK399" i="1"/>
  <c r="BO399" i="1" s="1"/>
  <c r="BK382" i="1"/>
  <c r="BO382" i="1" s="1"/>
  <c r="BK374" i="1"/>
  <c r="BO374" i="1" s="1"/>
  <c r="BK707" i="1"/>
  <c r="BO707" i="1" s="1"/>
  <c r="BK579" i="1"/>
  <c r="BO579" i="1" s="1"/>
  <c r="BK354" i="1"/>
  <c r="BO354" i="1" s="1"/>
  <c r="BK391" i="1"/>
  <c r="BO391" i="1" s="1"/>
  <c r="BK372" i="1"/>
  <c r="BO372" i="1" s="1"/>
  <c r="BK767" i="1"/>
  <c r="BO767" i="1" s="1"/>
  <c r="BK568" i="1"/>
  <c r="BO568" i="1" s="1"/>
  <c r="BK622" i="1"/>
  <c r="BO622" i="1" s="1"/>
  <c r="BK776" i="1"/>
  <c r="BO776" i="1" s="1"/>
  <c r="BK765" i="1"/>
  <c r="BO765" i="1" s="1"/>
  <c r="BK586" i="1"/>
  <c r="BO586" i="1" s="1"/>
  <c r="BK575" i="1"/>
  <c r="BO575" i="1" s="1"/>
  <c r="BK370" i="1"/>
  <c r="BO370" i="1" s="1"/>
  <c r="BK724" i="1"/>
  <c r="BO724" i="1" s="1"/>
  <c r="BK627" i="1"/>
  <c r="BO627" i="1" s="1"/>
  <c r="BK368" i="1"/>
  <c r="BO368" i="1" s="1"/>
  <c r="BK610" i="1"/>
  <c r="BO610" i="1" s="1"/>
  <c r="BK829" i="1"/>
  <c r="BO829" i="1" s="1"/>
  <c r="BK638" i="1"/>
  <c r="BO638" i="1" s="1"/>
  <c r="BK706" i="1"/>
  <c r="BO706" i="1" s="1"/>
  <c r="BK818" i="1"/>
  <c r="BO818" i="1" s="1"/>
  <c r="BK590" i="1"/>
  <c r="BO590" i="1" s="1"/>
  <c r="BK577" i="1"/>
  <c r="BO577" i="1" s="1"/>
  <c r="BK378" i="1"/>
  <c r="BO378" i="1" s="1"/>
  <c r="BK630" i="1"/>
  <c r="BO630" i="1" s="1"/>
  <c r="BK617" i="1"/>
  <c r="BO617" i="1" s="1"/>
  <c r="BK369" i="1"/>
  <c r="BO369" i="1" s="1"/>
  <c r="BK720" i="1"/>
  <c r="BO720" i="1" s="1"/>
  <c r="BK709" i="1"/>
  <c r="BO709" i="1" s="1"/>
  <c r="BK764" i="1"/>
  <c r="BO764" i="1" s="1"/>
  <c r="BK408" i="1"/>
  <c r="BO408" i="1" s="1"/>
  <c r="BK696" i="1"/>
  <c r="BO696" i="1" s="1"/>
  <c r="BK722" i="1"/>
  <c r="BO722" i="1" s="1"/>
  <c r="BK738" i="1"/>
  <c r="BO738" i="1" s="1"/>
  <c r="BK632" i="1"/>
  <c r="BO632" i="1" s="1"/>
  <c r="BK621" i="1"/>
  <c r="BO621" i="1" s="1"/>
  <c r="BK371" i="1"/>
  <c r="BO371" i="1" s="1"/>
  <c r="BK582" i="1"/>
  <c r="BO582" i="1" s="1"/>
  <c r="BK569" i="1"/>
  <c r="BO569" i="1" s="1"/>
  <c r="BK820" i="1"/>
  <c r="BO820" i="1" s="1"/>
  <c r="BK723" i="1"/>
  <c r="BO723" i="1" s="1"/>
  <c r="BK355" i="1"/>
  <c r="BO355" i="1" s="1"/>
  <c r="BK380" i="1"/>
  <c r="BO380" i="1" s="1"/>
  <c r="BK782" i="1"/>
  <c r="BO782" i="1" s="1"/>
  <c r="BK567" i="1"/>
  <c r="BO567" i="1" s="1"/>
  <c r="BK824" i="1"/>
  <c r="BO824" i="1" s="1"/>
  <c r="BK585" i="1"/>
  <c r="BO585" i="1" s="1"/>
  <c r="BK639" i="1"/>
  <c r="BO639" i="1" s="1"/>
  <c r="BK714" i="1"/>
  <c r="BO714" i="1" s="1"/>
  <c r="BK703" i="1"/>
  <c r="BO703" i="1" s="1"/>
  <c r="BK614" i="1"/>
  <c r="BO614" i="1" s="1"/>
  <c r="BK601" i="1"/>
  <c r="BO601" i="1" s="1"/>
  <c r="BK604" i="1"/>
  <c r="BO604" i="1" s="1"/>
  <c r="BK763" i="1"/>
  <c r="BO763" i="1" s="1"/>
  <c r="BK409" i="1"/>
  <c r="BO409" i="1" s="1"/>
  <c r="BK452" i="1"/>
  <c r="BO452" i="1" s="1"/>
  <c r="BK780" i="1"/>
  <c r="BO780" i="1" s="1"/>
  <c r="BK367" i="1"/>
  <c r="BO367" i="1" s="1"/>
  <c r="BK424" i="1"/>
  <c r="BO424" i="1" s="1"/>
  <c r="BK405" i="1"/>
  <c r="BO405" i="1" s="1"/>
  <c r="BK644" i="1"/>
  <c r="BO644" i="1" s="1"/>
  <c r="BK359" i="1"/>
  <c r="BO359" i="1" s="1"/>
  <c r="K4" i="1"/>
  <c r="J4" i="1"/>
  <c r="K3" i="1"/>
  <c r="J3" i="1"/>
  <c r="M12" i="1"/>
  <c r="AW12" i="1"/>
  <c r="BV12" i="1" s="1"/>
  <c r="Q5" i="1"/>
  <c r="C165" i="6" s="1"/>
  <c r="D165" i="6" s="1"/>
  <c r="P5" i="1"/>
  <c r="C24" i="6" s="1"/>
  <c r="D24" i="6" s="1"/>
  <c r="Y12" i="1"/>
  <c r="AA12" i="1"/>
  <c r="BU12" i="1" s="1"/>
  <c r="U12" i="1"/>
  <c r="R12" i="1"/>
  <c r="O12" i="1"/>
  <c r="Q12" i="1"/>
  <c r="P12" i="1"/>
  <c r="S12" i="1"/>
  <c r="V12" i="1"/>
  <c r="N12" i="1"/>
  <c r="T12" i="1"/>
  <c r="X12" i="1"/>
  <c r="W12" i="1"/>
  <c r="Z12" i="1"/>
  <c r="AZ11" i="1"/>
  <c r="BD11" i="1"/>
  <c r="BA11" i="1"/>
  <c r="BE11" i="1"/>
  <c r="AY12" i="1"/>
  <c r="BG11" i="1"/>
  <c r="BB11" i="1"/>
  <c r="BC11" i="1"/>
  <c r="BF11" i="1"/>
  <c r="C161" i="6"/>
  <c r="D161" i="6" s="1"/>
  <c r="C20" i="6"/>
  <c r="D20" i="6" s="1"/>
  <c r="E8" i="11"/>
  <c r="E8" i="2"/>
  <c r="BS11" i="1"/>
  <c r="BR11" i="1"/>
  <c r="H12" i="1"/>
  <c r="AH12" i="1"/>
  <c r="AR12" i="1"/>
  <c r="AV12" i="1"/>
  <c r="F12" i="1"/>
  <c r="J12" i="1"/>
  <c r="L12" i="1"/>
  <c r="AB12" i="1"/>
  <c r="D11" i="3" s="1"/>
  <c r="AF12" i="1"/>
  <c r="AJ12" i="1"/>
  <c r="AL12" i="1"/>
  <c r="AN12" i="1"/>
  <c r="AP12" i="1"/>
  <c r="AT12" i="1"/>
  <c r="C12" i="1"/>
  <c r="C11" i="3" s="1"/>
  <c r="AG12" i="1"/>
  <c r="AU12" i="1"/>
  <c r="AK12" i="1"/>
  <c r="G12" i="1"/>
  <c r="AC12" i="1"/>
  <c r="E11" i="3" s="1"/>
  <c r="AQ12" i="1"/>
  <c r="I12" i="1"/>
  <c r="K12" i="1"/>
  <c r="AM12" i="1"/>
  <c r="AS12" i="1"/>
  <c r="AI12" i="1"/>
  <c r="AO12" i="1"/>
  <c r="B12" i="1"/>
  <c r="B11" i="3" s="1"/>
  <c r="A13" i="1"/>
  <c r="C10" i="3"/>
  <c r="B10" i="3"/>
  <c r="BK659" i="1" l="1"/>
  <c r="BK740" i="1"/>
  <c r="BK12" i="1"/>
  <c r="BK830" i="1"/>
  <c r="BK769" i="1"/>
  <c r="BK425" i="1"/>
  <c r="BO425" i="1" s="1"/>
  <c r="BK453" i="1"/>
  <c r="BK413" i="1"/>
  <c r="BK645" i="1"/>
  <c r="BK426" i="1"/>
  <c r="BK783" i="1"/>
  <c r="BJ12" i="1"/>
  <c r="BK392" i="1"/>
  <c r="BP571" i="1"/>
  <c r="BP717" i="1"/>
  <c r="BP720" i="1"/>
  <c r="BP695" i="1"/>
  <c r="AW13" i="1"/>
  <c r="BV13" i="1" s="1"/>
  <c r="AD13" i="1"/>
  <c r="C10" i="11" s="1"/>
  <c r="D13" i="1"/>
  <c r="C10" i="2" s="1"/>
  <c r="E13" i="1"/>
  <c r="D10" i="2" s="1"/>
  <c r="AE13" i="1"/>
  <c r="D10" i="11" s="1"/>
  <c r="BB12" i="1"/>
  <c r="BD12" i="1"/>
  <c r="AZ12" i="1"/>
  <c r="BC12" i="1"/>
  <c r="BG12" i="1"/>
  <c r="BA12" i="1"/>
  <c r="BE12" i="1"/>
  <c r="BF12" i="1"/>
  <c r="N13" i="1"/>
  <c r="S13" i="1"/>
  <c r="U13" i="1"/>
  <c r="R13" i="1"/>
  <c r="T13" i="1"/>
  <c r="V13" i="1"/>
  <c r="AA13" i="1"/>
  <c r="BU13" i="1" s="1"/>
  <c r="M13" i="1"/>
  <c r="Z13" i="1"/>
  <c r="Y13" i="1"/>
  <c r="X13" i="1"/>
  <c r="Q13" i="1"/>
  <c r="W13" i="1"/>
  <c r="BP730" i="1"/>
  <c r="BP626" i="1"/>
  <c r="BP627" i="1"/>
  <c r="BP568" i="1"/>
  <c r="BX12" i="1"/>
  <c r="BP359" i="1"/>
  <c r="BP656" i="1"/>
  <c r="BP827" i="1"/>
  <c r="BP709" i="1"/>
  <c r="BP377" i="1"/>
  <c r="BP597" i="1"/>
  <c r="BP408" i="1"/>
  <c r="BP385" i="1"/>
  <c r="BP700" i="1"/>
  <c r="BP404" i="1"/>
  <c r="BP401" i="1"/>
  <c r="BP354" i="1"/>
  <c r="BP767" i="1"/>
  <c r="AY13" i="1"/>
  <c r="BP636" i="1"/>
  <c r="BP599" i="1"/>
  <c r="BP353" i="1"/>
  <c r="BP411" i="1"/>
  <c r="BP388" i="1"/>
  <c r="BP389" i="1"/>
  <c r="BP364" i="1"/>
  <c r="BP824" i="1"/>
  <c r="BP817" i="1"/>
  <c r="BP575" i="1"/>
  <c r="BP719" i="1"/>
  <c r="BP703" i="1"/>
  <c r="BP585" i="1"/>
  <c r="BP726" i="1"/>
  <c r="BP632" i="1"/>
  <c r="BP607" i="1"/>
  <c r="BP758" i="1"/>
  <c r="BP641" i="1"/>
  <c r="BP760" i="1"/>
  <c r="BP614" i="1"/>
  <c r="BP763" i="1"/>
  <c r="BP366" i="1"/>
  <c r="BP612" i="1"/>
  <c r="BP780" i="1"/>
  <c r="BP382" i="1"/>
  <c r="BP604" i="1"/>
  <c r="BP826" i="1"/>
  <c r="BP733" i="1"/>
  <c r="BP713" i="1"/>
  <c r="BP757" i="1"/>
  <c r="BP365" i="1"/>
  <c r="BP390" i="1"/>
  <c r="BP594" i="1"/>
  <c r="BP369" i="1"/>
  <c r="BP764" i="1"/>
  <c r="BP706" i="1"/>
  <c r="BP710" i="1"/>
  <c r="BP620" i="1"/>
  <c r="BP628" i="1"/>
  <c r="BP578" i="1"/>
  <c r="BP570" i="1"/>
  <c r="BP818" i="1"/>
  <c r="BP370" i="1"/>
  <c r="BP362" i="1"/>
  <c r="BP399" i="1"/>
  <c r="BP738" i="1"/>
  <c r="BP737" i="1"/>
  <c r="BP403" i="1"/>
  <c r="BP574" i="1"/>
  <c r="BP731" i="1"/>
  <c r="BP727" i="1"/>
  <c r="BP592" i="1"/>
  <c r="BP583" i="1"/>
  <c r="BP777" i="1"/>
  <c r="BP734" i="1"/>
  <c r="BP725" i="1"/>
  <c r="BP590" i="1"/>
  <c r="BP707" i="1"/>
  <c r="BP410" i="1"/>
  <c r="BP640" i="1"/>
  <c r="BP631" i="1"/>
  <c r="BP623" i="1"/>
  <c r="BP622" i="1"/>
  <c r="BP386" i="1"/>
  <c r="BP718" i="1"/>
  <c r="BP619" i="1"/>
  <c r="BP613" i="1"/>
  <c r="BP606" i="1"/>
  <c r="BP642" i="1"/>
  <c r="BP589" i="1"/>
  <c r="BP352" i="1"/>
  <c r="BP398" i="1"/>
  <c r="BP378" i="1"/>
  <c r="BP699" i="1"/>
  <c r="BP698" i="1"/>
  <c r="BP617" i="1"/>
  <c r="BP634" i="1"/>
  <c r="BP376" i="1"/>
  <c r="BP402" i="1"/>
  <c r="BP601" i="1"/>
  <c r="BP705" i="1"/>
  <c r="BP759" i="1"/>
  <c r="BP697" i="1"/>
  <c r="BP358" i="1"/>
  <c r="BP363" i="1"/>
  <c r="BP779" i="1"/>
  <c r="BP375" i="1"/>
  <c r="BP584" i="1"/>
  <c r="BP380" i="1"/>
  <c r="BP729" i="1"/>
  <c r="BP384" i="1"/>
  <c r="BP716" i="1"/>
  <c r="BP723" i="1"/>
  <c r="BP722" i="1"/>
  <c r="BP721" i="1"/>
  <c r="BP635" i="1"/>
  <c r="BP381" i="1"/>
  <c r="BP736" i="1"/>
  <c r="BP639" i="1"/>
  <c r="BP638" i="1"/>
  <c r="BP596" i="1"/>
  <c r="BP823" i="1"/>
  <c r="BP624" i="1"/>
  <c r="BP724" i="1"/>
  <c r="BP821" i="1"/>
  <c r="BP715" i="1"/>
  <c r="BP611" i="1"/>
  <c r="BP781" i="1"/>
  <c r="BP602" i="1"/>
  <c r="BP605" i="1"/>
  <c r="BP569" i="1"/>
  <c r="BP643" i="1"/>
  <c r="BP357" i="1"/>
  <c r="BP735" i="1"/>
  <c r="BP409" i="1"/>
  <c r="BP704" i="1"/>
  <c r="BP572" i="1"/>
  <c r="BP621" i="1"/>
  <c r="BP761" i="1"/>
  <c r="BP714" i="1"/>
  <c r="BP820" i="1"/>
  <c r="BP407" i="1"/>
  <c r="BP581" i="1"/>
  <c r="BP451" i="1"/>
  <c r="BP637" i="1"/>
  <c r="BP694" i="1"/>
  <c r="BP579" i="1"/>
  <c r="BP374" i="1"/>
  <c r="BP600" i="1"/>
  <c r="BP609" i="1"/>
  <c r="BP778" i="1"/>
  <c r="BP361" i="1"/>
  <c r="BP608" i="1"/>
  <c r="BP711" i="1"/>
  <c r="BP577" i="1"/>
  <c r="BP701" i="1"/>
  <c r="BP595" i="1"/>
  <c r="BP696" i="1"/>
  <c r="BP387" i="1"/>
  <c r="BP625" i="1"/>
  <c r="BP616" i="1"/>
  <c r="BP405" i="1"/>
  <c r="BP610" i="1"/>
  <c r="BP598" i="1"/>
  <c r="BP400" i="1"/>
  <c r="BP702" i="1"/>
  <c r="BP573" i="1"/>
  <c r="BP762" i="1"/>
  <c r="BP406" i="1"/>
  <c r="BP356" i="1"/>
  <c r="BP379" i="1"/>
  <c r="BP630" i="1"/>
  <c r="BP582" i="1"/>
  <c r="BP587" i="1"/>
  <c r="BP728" i="1"/>
  <c r="BP732" i="1"/>
  <c r="BP819" i="1"/>
  <c r="BP371" i="1"/>
  <c r="BP576" i="1"/>
  <c r="BP591" i="1"/>
  <c r="BP368" i="1"/>
  <c r="BP615" i="1"/>
  <c r="BP708" i="1"/>
  <c r="BP629" i="1"/>
  <c r="BP593" i="1"/>
  <c r="BP367" i="1"/>
  <c r="BP373" i="1"/>
  <c r="BP383" i="1"/>
  <c r="BP657" i="1"/>
  <c r="BP603" i="1"/>
  <c r="BP825" i="1"/>
  <c r="BP588" i="1"/>
  <c r="BP712" i="1"/>
  <c r="BP372" i="1"/>
  <c r="BP765" i="1"/>
  <c r="BP633" i="1"/>
  <c r="BP360" i="1"/>
  <c r="BP586" i="1"/>
  <c r="BP618" i="1"/>
  <c r="BP766" i="1"/>
  <c r="BP822" i="1"/>
  <c r="BP355" i="1"/>
  <c r="BP828" i="1"/>
  <c r="BP580" i="1"/>
  <c r="E9" i="11"/>
  <c r="E9" i="2"/>
  <c r="BS12" i="1"/>
  <c r="BR12" i="1"/>
  <c r="B13" i="1"/>
  <c r="B12" i="3" s="1"/>
  <c r="F13" i="1"/>
  <c r="J13" i="1"/>
  <c r="L13" i="1"/>
  <c r="AB13" i="1"/>
  <c r="D12" i="3" s="1"/>
  <c r="AF13" i="1"/>
  <c r="AJ13" i="1"/>
  <c r="AL13" i="1"/>
  <c r="AN13" i="1"/>
  <c r="AP13" i="1"/>
  <c r="AT13" i="1"/>
  <c r="C13" i="1"/>
  <c r="C12" i="3" s="1"/>
  <c r="H13" i="1"/>
  <c r="O13" i="1"/>
  <c r="AG13" i="1"/>
  <c r="AK13" i="1"/>
  <c r="AR13" i="1"/>
  <c r="K13" i="1"/>
  <c r="AO13" i="1"/>
  <c r="AV13" i="1"/>
  <c r="G13" i="1"/>
  <c r="P13" i="1"/>
  <c r="AC13" i="1"/>
  <c r="E12" i="3" s="1"/>
  <c r="AS13" i="1"/>
  <c r="I13" i="1"/>
  <c r="AU13" i="1"/>
  <c r="AH13" i="1"/>
  <c r="AM13" i="1"/>
  <c r="AQ13" i="1"/>
  <c r="AI13" i="1"/>
  <c r="A14" i="1"/>
  <c r="A10" i="3"/>
  <c r="A11" i="3"/>
  <c r="A12" i="3"/>
  <c r="BO659" i="1" l="1"/>
  <c r="BK660" i="1"/>
  <c r="BO769" i="1"/>
  <c r="BP768" i="1" s="1"/>
  <c r="BK770" i="1"/>
  <c r="BO740" i="1"/>
  <c r="BK741" i="1"/>
  <c r="BO12" i="1"/>
  <c r="BK13" i="1"/>
  <c r="BO830" i="1"/>
  <c r="BK831" i="1"/>
  <c r="BK414" i="1"/>
  <c r="BO413" i="1"/>
  <c r="BO453" i="1"/>
  <c r="BK454" i="1"/>
  <c r="BO426" i="1"/>
  <c r="BK427" i="1"/>
  <c r="BO645" i="1"/>
  <c r="BK646" i="1"/>
  <c r="BO783" i="1"/>
  <c r="BK784" i="1"/>
  <c r="BM12" i="1"/>
  <c r="BJ13" i="1"/>
  <c r="BO392" i="1"/>
  <c r="BK393" i="1"/>
  <c r="AW14" i="1"/>
  <c r="BV14" i="1" s="1"/>
  <c r="AD14" i="1"/>
  <c r="C11" i="11" s="1"/>
  <c r="E14" i="1"/>
  <c r="D11" i="2" s="1"/>
  <c r="D14" i="1"/>
  <c r="C11" i="2" s="1"/>
  <c r="AE14" i="1"/>
  <c r="D11" i="11" s="1"/>
  <c r="AZ13" i="1"/>
  <c r="BF13" i="1"/>
  <c r="BA13" i="1"/>
  <c r="BD13" i="1"/>
  <c r="BG13" i="1"/>
  <c r="BC13" i="1"/>
  <c r="BE13" i="1"/>
  <c r="BB13" i="1"/>
  <c r="U14" i="1"/>
  <c r="V14" i="1"/>
  <c r="N14" i="1"/>
  <c r="S14" i="1"/>
  <c r="T14" i="1"/>
  <c r="M14" i="1"/>
  <c r="Q14" i="1"/>
  <c r="Y14" i="1"/>
  <c r="W14" i="1"/>
  <c r="AA14" i="1"/>
  <c r="BU14" i="1" s="1"/>
  <c r="R14" i="1"/>
  <c r="Z14" i="1"/>
  <c r="X14" i="1"/>
  <c r="BX13" i="1"/>
  <c r="AY14" i="1"/>
  <c r="K17" i="3"/>
  <c r="M17" i="3" s="1"/>
  <c r="K21" i="3"/>
  <c r="M21" i="3" s="1"/>
  <c r="K13" i="3"/>
  <c r="M13" i="3" s="1"/>
  <c r="K14" i="3"/>
  <c r="M14" i="3" s="1"/>
  <c r="K18" i="3"/>
  <c r="M18" i="3" s="1"/>
  <c r="K22" i="3"/>
  <c r="M22" i="3" s="1"/>
  <c r="K15" i="3"/>
  <c r="M15" i="3" s="1"/>
  <c r="K19" i="3"/>
  <c r="M19" i="3" s="1"/>
  <c r="K23" i="3"/>
  <c r="M23" i="3" s="1"/>
  <c r="K16" i="3"/>
  <c r="M16" i="3" s="1"/>
  <c r="K20" i="3"/>
  <c r="M20" i="3" s="1"/>
  <c r="K24" i="3"/>
  <c r="M24" i="3" s="1"/>
  <c r="E10" i="2"/>
  <c r="E10" i="11"/>
  <c r="I3" i="3"/>
  <c r="J3" i="3"/>
  <c r="BS13" i="1"/>
  <c r="BR13" i="1"/>
  <c r="C14" i="1"/>
  <c r="C13" i="3" s="1"/>
  <c r="G14" i="1"/>
  <c r="O14" i="1"/>
  <c r="AC14" i="1"/>
  <c r="E13" i="3" s="1"/>
  <c r="AG14" i="1"/>
  <c r="AQ14" i="1"/>
  <c r="AU14" i="1"/>
  <c r="B14" i="1"/>
  <c r="B13" i="3" s="1"/>
  <c r="H14" i="1"/>
  <c r="L14" i="1"/>
  <c r="AF14" i="1"/>
  <c r="AK14" i="1"/>
  <c r="AN14" i="1"/>
  <c r="AR14" i="1"/>
  <c r="I14" i="1"/>
  <c r="AB14" i="1"/>
  <c r="D13" i="3" s="1"/>
  <c r="AI14" i="1"/>
  <c r="AT14" i="1"/>
  <c r="AM14" i="1"/>
  <c r="AV14" i="1"/>
  <c r="J14" i="1"/>
  <c r="AH14" i="1"/>
  <c r="K14" i="1"/>
  <c r="AO14" i="1"/>
  <c r="F14" i="1"/>
  <c r="AS14" i="1"/>
  <c r="AP14" i="1"/>
  <c r="AJ14" i="1"/>
  <c r="P14" i="1"/>
  <c r="AL14" i="1"/>
  <c r="A13" i="3"/>
  <c r="A15" i="1"/>
  <c r="BO660" i="1" l="1"/>
  <c r="BP659" i="1" s="1"/>
  <c r="BK661" i="1"/>
  <c r="BP658" i="1"/>
  <c r="BO770" i="1"/>
  <c r="BK771" i="1"/>
  <c r="BO741" i="1"/>
  <c r="BP740" i="1" s="1"/>
  <c r="BK742" i="1"/>
  <c r="BP739" i="1"/>
  <c r="BO13" i="1"/>
  <c r="BP12" i="1" s="1"/>
  <c r="BK14" i="1"/>
  <c r="BP11" i="1"/>
  <c r="BO831" i="1"/>
  <c r="BP830" i="1" s="1"/>
  <c r="BK832" i="1"/>
  <c r="BP829" i="1"/>
  <c r="BO454" i="1"/>
  <c r="BP453" i="1" s="1"/>
  <c r="BK455" i="1"/>
  <c r="BP452" i="1"/>
  <c r="BP412" i="1"/>
  <c r="BO414" i="1"/>
  <c r="BP413" i="1" s="1"/>
  <c r="BK415" i="1"/>
  <c r="BO646" i="1"/>
  <c r="BP645" i="1" s="1"/>
  <c r="BK647" i="1"/>
  <c r="BP644" i="1"/>
  <c r="BO427" i="1"/>
  <c r="BP426" i="1" s="1"/>
  <c r="BK428" i="1"/>
  <c r="BP425" i="1"/>
  <c r="BO784" i="1"/>
  <c r="BP783" i="1" s="1"/>
  <c r="BK785" i="1"/>
  <c r="BP782" i="1"/>
  <c r="BM13" i="1"/>
  <c r="BJ14" i="1"/>
  <c r="BN11" i="1"/>
  <c r="BO393" i="1"/>
  <c r="BK394" i="1"/>
  <c r="BP391" i="1"/>
  <c r="AW15" i="1"/>
  <c r="BV15" i="1" s="1"/>
  <c r="AD15" i="1"/>
  <c r="C12" i="11" s="1"/>
  <c r="AE15" i="1"/>
  <c r="D12" i="11" s="1"/>
  <c r="D15" i="1"/>
  <c r="C12" i="2" s="1"/>
  <c r="E15" i="1"/>
  <c r="D12" i="2" s="1"/>
  <c r="AZ14" i="1"/>
  <c r="BF14" i="1"/>
  <c r="BC14" i="1"/>
  <c r="BA14" i="1"/>
  <c r="BE14" i="1"/>
  <c r="BD14" i="1"/>
  <c r="BG14" i="1"/>
  <c r="BB14" i="1"/>
  <c r="T15" i="1"/>
  <c r="S15" i="1"/>
  <c r="R15" i="1"/>
  <c r="N15" i="1"/>
  <c r="X15" i="1"/>
  <c r="Q15" i="1"/>
  <c r="W15" i="1"/>
  <c r="AA15" i="1"/>
  <c r="BU15" i="1" s="1"/>
  <c r="Z15" i="1"/>
  <c r="M15" i="1"/>
  <c r="Y15" i="1"/>
  <c r="V15" i="1"/>
  <c r="U15" i="1"/>
  <c r="AY15" i="1"/>
  <c r="BX14" i="1"/>
  <c r="E11" i="2"/>
  <c r="E11" i="11"/>
  <c r="BS14" i="1"/>
  <c r="BR14" i="1"/>
  <c r="H15" i="1"/>
  <c r="P15" i="1"/>
  <c r="AH15" i="1"/>
  <c r="AR15" i="1"/>
  <c r="AV15" i="1"/>
  <c r="B15" i="1"/>
  <c r="B14" i="3" s="1"/>
  <c r="G15" i="1"/>
  <c r="L15" i="1"/>
  <c r="AF15" i="1"/>
  <c r="AK15" i="1"/>
  <c r="AN15" i="1"/>
  <c r="AQ15" i="1"/>
  <c r="F15" i="1"/>
  <c r="AG15" i="1"/>
  <c r="AM15" i="1"/>
  <c r="AS15" i="1"/>
  <c r="J15" i="1"/>
  <c r="O15" i="1"/>
  <c r="AB15" i="1"/>
  <c r="D14" i="3" s="1"/>
  <c r="AJ15" i="1"/>
  <c r="AT15" i="1"/>
  <c r="C15" i="1"/>
  <c r="C14" i="3" s="1"/>
  <c r="AO15" i="1"/>
  <c r="I15" i="1"/>
  <c r="AU15" i="1"/>
  <c r="K15" i="1"/>
  <c r="AI15" i="1"/>
  <c r="AL15" i="1"/>
  <c r="AC15" i="1"/>
  <c r="E14" i="3" s="1"/>
  <c r="AP15" i="1"/>
  <c r="A16" i="1"/>
  <c r="A14" i="3"/>
  <c r="BO661" i="1" l="1"/>
  <c r="BK662" i="1"/>
  <c r="BO771" i="1"/>
  <c r="BK772" i="1"/>
  <c r="BP769" i="1"/>
  <c r="BO742" i="1"/>
  <c r="BK743" i="1"/>
  <c r="BO14" i="1"/>
  <c r="BK15" i="1"/>
  <c r="BO832" i="1"/>
  <c r="BK833" i="1"/>
  <c r="BO415" i="1"/>
  <c r="BK416" i="1"/>
  <c r="BO455" i="1"/>
  <c r="BK456" i="1"/>
  <c r="BO428" i="1"/>
  <c r="BK429" i="1"/>
  <c r="BO647" i="1"/>
  <c r="BK648" i="1"/>
  <c r="BO785" i="1"/>
  <c r="BK786" i="1"/>
  <c r="BN12" i="1"/>
  <c r="BM14" i="1"/>
  <c r="BN13" i="1" s="1"/>
  <c r="BJ15" i="1"/>
  <c r="BO394" i="1"/>
  <c r="BK395" i="1"/>
  <c r="BP392" i="1"/>
  <c r="AW16" i="1"/>
  <c r="BV16" i="1" s="1"/>
  <c r="D16" i="1"/>
  <c r="C13" i="2" s="1"/>
  <c r="E16" i="1"/>
  <c r="D13" i="2" s="1"/>
  <c r="AD16" i="1"/>
  <c r="C13" i="11" s="1"/>
  <c r="AE16" i="1"/>
  <c r="D13" i="11" s="1"/>
  <c r="AZ15" i="1"/>
  <c r="BF15" i="1"/>
  <c r="BB15" i="1"/>
  <c r="BC15" i="1"/>
  <c r="BE15" i="1"/>
  <c r="BG15" i="1"/>
  <c r="BA15" i="1"/>
  <c r="BD15" i="1"/>
  <c r="T16" i="1"/>
  <c r="N16" i="1"/>
  <c r="S16" i="1"/>
  <c r="Q16" i="1"/>
  <c r="U16" i="1"/>
  <c r="AA16" i="1"/>
  <c r="BU16" i="1" s="1"/>
  <c r="M16" i="1"/>
  <c r="V16" i="1"/>
  <c r="X16" i="1"/>
  <c r="Y16" i="1"/>
  <c r="W16" i="1"/>
  <c r="Z16" i="1"/>
  <c r="R16" i="1"/>
  <c r="BX15" i="1"/>
  <c r="AY16" i="1"/>
  <c r="E12" i="2"/>
  <c r="E12" i="11"/>
  <c r="BS15" i="1"/>
  <c r="BR15" i="1"/>
  <c r="I16" i="1"/>
  <c r="K16" i="1"/>
  <c r="AI16" i="1"/>
  <c r="AK16" i="1"/>
  <c r="AM16" i="1"/>
  <c r="AO16" i="1"/>
  <c r="AS16" i="1"/>
  <c r="B16" i="1"/>
  <c r="B15" i="3" s="1"/>
  <c r="G16" i="1"/>
  <c r="L16" i="1"/>
  <c r="AF16" i="1"/>
  <c r="AN16" i="1"/>
  <c r="AQ16" i="1"/>
  <c r="AV16" i="1"/>
  <c r="O16" i="1"/>
  <c r="AP16" i="1"/>
  <c r="H16" i="1"/>
  <c r="AH16" i="1"/>
  <c r="AL16" i="1"/>
  <c r="AR16" i="1"/>
  <c r="F16" i="1"/>
  <c r="P16" i="1"/>
  <c r="AC16" i="1"/>
  <c r="E15" i="3" s="1"/>
  <c r="AT16" i="1"/>
  <c r="AG16" i="1"/>
  <c r="J16" i="1"/>
  <c r="AU16" i="1"/>
  <c r="AB16" i="1"/>
  <c r="D15" i="3" s="1"/>
  <c r="C16" i="1"/>
  <c r="C15" i="3" s="1"/>
  <c r="AJ16" i="1"/>
  <c r="A17" i="1"/>
  <c r="A15" i="3"/>
  <c r="BO662" i="1" l="1"/>
  <c r="BK663" i="1"/>
  <c r="BP660" i="1"/>
  <c r="BO772" i="1"/>
  <c r="BK773" i="1"/>
  <c r="BP770" i="1"/>
  <c r="BO743" i="1"/>
  <c r="BK744" i="1"/>
  <c r="BP741" i="1"/>
  <c r="BO15" i="1"/>
  <c r="BK16" i="1"/>
  <c r="BP13" i="1"/>
  <c r="BO833" i="1"/>
  <c r="BK834" i="1"/>
  <c r="BP831" i="1"/>
  <c r="BO456" i="1"/>
  <c r="BK457" i="1"/>
  <c r="BP454" i="1"/>
  <c r="BO416" i="1"/>
  <c r="BK417" i="1"/>
  <c r="BP414" i="1"/>
  <c r="BO648" i="1"/>
  <c r="BP647" i="1" s="1"/>
  <c r="BK649" i="1"/>
  <c r="BP646" i="1"/>
  <c r="BO429" i="1"/>
  <c r="BK430" i="1"/>
  <c r="BP427" i="1"/>
  <c r="BO786" i="1"/>
  <c r="BK787" i="1"/>
  <c r="BP784" i="1"/>
  <c r="BM15" i="1"/>
  <c r="BJ16" i="1"/>
  <c r="BO395" i="1"/>
  <c r="BK396" i="1"/>
  <c r="BO396" i="1" s="1"/>
  <c r="BP397" i="1" s="1"/>
  <c r="BP393" i="1"/>
  <c r="AW17" i="1"/>
  <c r="BV17" i="1" s="1"/>
  <c r="D17" i="1"/>
  <c r="C14" i="2" s="1"/>
  <c r="AE17" i="1"/>
  <c r="D14" i="11" s="1"/>
  <c r="E17" i="1"/>
  <c r="D14" i="2" s="1"/>
  <c r="AD17" i="1"/>
  <c r="C14" i="11" s="1"/>
  <c r="AZ16" i="1"/>
  <c r="BF16" i="1"/>
  <c r="BB16" i="1"/>
  <c r="BE16" i="1"/>
  <c r="BC16" i="1"/>
  <c r="BG16" i="1"/>
  <c r="BA16" i="1"/>
  <c r="BD16" i="1"/>
  <c r="S17" i="1"/>
  <c r="T17" i="1"/>
  <c r="U17" i="1"/>
  <c r="M17" i="1"/>
  <c r="Q17" i="1"/>
  <c r="Y17" i="1"/>
  <c r="R17" i="1"/>
  <c r="AA17" i="1"/>
  <c r="BU17" i="1" s="1"/>
  <c r="W17" i="1"/>
  <c r="X17" i="1"/>
  <c r="V17" i="1"/>
  <c r="N17" i="1"/>
  <c r="Z17" i="1"/>
  <c r="BX16" i="1"/>
  <c r="AY17" i="1"/>
  <c r="E13" i="2"/>
  <c r="E13" i="11"/>
  <c r="BS16" i="1"/>
  <c r="BR16" i="1"/>
  <c r="B17" i="1"/>
  <c r="B16" i="3" s="1"/>
  <c r="F17" i="1"/>
  <c r="J17" i="1"/>
  <c r="L17" i="1"/>
  <c r="AB17" i="1"/>
  <c r="D16" i="3" s="1"/>
  <c r="AF17" i="1"/>
  <c r="AJ17" i="1"/>
  <c r="AL17" i="1"/>
  <c r="AN17" i="1"/>
  <c r="AP17" i="1"/>
  <c r="AT17" i="1"/>
  <c r="G17" i="1"/>
  <c r="K17" i="1"/>
  <c r="AM17" i="1"/>
  <c r="AQ17" i="1"/>
  <c r="AV17" i="1"/>
  <c r="C17" i="1"/>
  <c r="C16" i="3" s="1"/>
  <c r="I17" i="1"/>
  <c r="AC17" i="1"/>
  <c r="E16" i="3" s="1"/>
  <c r="AI17" i="1"/>
  <c r="AK17" i="1"/>
  <c r="AU17" i="1"/>
  <c r="AG17" i="1"/>
  <c r="AO17" i="1"/>
  <c r="AH17" i="1"/>
  <c r="H17" i="1"/>
  <c r="AS17" i="1"/>
  <c r="O17" i="1"/>
  <c r="P17" i="1"/>
  <c r="AR17" i="1"/>
  <c r="A18" i="1"/>
  <c r="A16" i="3"/>
  <c r="BO663" i="1" l="1"/>
  <c r="BK664" i="1"/>
  <c r="BP661" i="1"/>
  <c r="BO773" i="1"/>
  <c r="BK774" i="1"/>
  <c r="BP771" i="1"/>
  <c r="BO744" i="1"/>
  <c r="BK745" i="1"/>
  <c r="BP742" i="1"/>
  <c r="BO16" i="1"/>
  <c r="BK17" i="1"/>
  <c r="BP14" i="1"/>
  <c r="BO834" i="1"/>
  <c r="BK835" i="1"/>
  <c r="BP832" i="1"/>
  <c r="BO417" i="1"/>
  <c r="BK418" i="1"/>
  <c r="BP415" i="1"/>
  <c r="BO457" i="1"/>
  <c r="BK458" i="1"/>
  <c r="BP455" i="1"/>
  <c r="BO430" i="1"/>
  <c r="BK431" i="1"/>
  <c r="BP428" i="1"/>
  <c r="BO649" i="1"/>
  <c r="BK650" i="1"/>
  <c r="BO787" i="1"/>
  <c r="BP786" i="1" s="1"/>
  <c r="BK788" i="1"/>
  <c r="BP785" i="1"/>
  <c r="BM16" i="1"/>
  <c r="BN15" i="1" s="1"/>
  <c r="BJ17" i="1"/>
  <c r="BN14" i="1"/>
  <c r="BP395" i="1"/>
  <c r="BP396" i="1"/>
  <c r="BP394" i="1"/>
  <c r="AW18" i="1"/>
  <c r="BV18" i="1" s="1"/>
  <c r="AD18" i="1"/>
  <c r="C15" i="11" s="1"/>
  <c r="AE18" i="1"/>
  <c r="D15" i="11" s="1"/>
  <c r="E18" i="1"/>
  <c r="D15" i="2" s="1"/>
  <c r="D18" i="1"/>
  <c r="C15" i="2" s="1"/>
  <c r="AZ17" i="1"/>
  <c r="BA17" i="1"/>
  <c r="BC17" i="1"/>
  <c r="BD17" i="1"/>
  <c r="BG17" i="1"/>
  <c r="BE17" i="1"/>
  <c r="BF17" i="1"/>
  <c r="BB17" i="1"/>
  <c r="Q18" i="1"/>
  <c r="S18" i="1"/>
  <c r="V18" i="1"/>
  <c r="T18" i="1"/>
  <c r="U18" i="1"/>
  <c r="M18" i="1"/>
  <c r="N18" i="1"/>
  <c r="AA18" i="1"/>
  <c r="BU18" i="1" s="1"/>
  <c r="Y18" i="1"/>
  <c r="R18" i="1"/>
  <c r="X18" i="1"/>
  <c r="Z18" i="1"/>
  <c r="W18" i="1"/>
  <c r="BX17" i="1"/>
  <c r="AY18" i="1"/>
  <c r="E14" i="2"/>
  <c r="E14" i="11"/>
  <c r="BR17" i="1"/>
  <c r="BS17" i="1"/>
  <c r="C18" i="1"/>
  <c r="C17" i="3" s="1"/>
  <c r="G18" i="1"/>
  <c r="O18" i="1"/>
  <c r="AC18" i="1"/>
  <c r="E17" i="3" s="1"/>
  <c r="AG18" i="1"/>
  <c r="F18" i="1"/>
  <c r="K18" i="1"/>
  <c r="AJ18" i="1"/>
  <c r="AR18" i="1"/>
  <c r="AV18" i="1"/>
  <c r="H18" i="1"/>
  <c r="AH18" i="1"/>
  <c r="AM18" i="1"/>
  <c r="AP18" i="1"/>
  <c r="AU18" i="1"/>
  <c r="AN18" i="1"/>
  <c r="AS18" i="1"/>
  <c r="B18" i="1"/>
  <c r="B17" i="3" s="1"/>
  <c r="L18" i="1"/>
  <c r="AF18" i="1"/>
  <c r="I18" i="1"/>
  <c r="AK18" i="1"/>
  <c r="AQ18" i="1"/>
  <c r="AB18" i="1"/>
  <c r="D17" i="3" s="1"/>
  <c r="AT18" i="1"/>
  <c r="AL18" i="1"/>
  <c r="P18" i="1"/>
  <c r="AI18" i="1"/>
  <c r="AO18" i="1"/>
  <c r="J18" i="1"/>
  <c r="A19" i="1"/>
  <c r="A17" i="3"/>
  <c r="BO664" i="1" l="1"/>
  <c r="BK665" i="1"/>
  <c r="BP662" i="1"/>
  <c r="BO774" i="1"/>
  <c r="BK775" i="1"/>
  <c r="BO775" i="1" s="1"/>
  <c r="BP776" i="1" s="1"/>
  <c r="BP772" i="1"/>
  <c r="BO745" i="1"/>
  <c r="BK746" i="1"/>
  <c r="BP743" i="1"/>
  <c r="BO17" i="1"/>
  <c r="BK18" i="1"/>
  <c r="BP15" i="1"/>
  <c r="BO835" i="1"/>
  <c r="BP834" i="1" s="1"/>
  <c r="BK836" i="1"/>
  <c r="BP833" i="1"/>
  <c r="BO458" i="1"/>
  <c r="BK459" i="1"/>
  <c r="BP456" i="1"/>
  <c r="BO418" i="1"/>
  <c r="BK419" i="1"/>
  <c r="BP416" i="1"/>
  <c r="BO650" i="1"/>
  <c r="BK651" i="1"/>
  <c r="BO431" i="1"/>
  <c r="BK432" i="1"/>
  <c r="BP648" i="1"/>
  <c r="BP429" i="1"/>
  <c r="BO788" i="1"/>
  <c r="BK789" i="1"/>
  <c r="BM17" i="1"/>
  <c r="BJ18" i="1"/>
  <c r="AW19" i="1"/>
  <c r="BV19" i="1" s="1"/>
  <c r="AD19" i="1"/>
  <c r="C16" i="11" s="1"/>
  <c r="AE19" i="1"/>
  <c r="D16" i="11" s="1"/>
  <c r="E19" i="1"/>
  <c r="D16" i="2" s="1"/>
  <c r="D19" i="1"/>
  <c r="C16" i="2" s="1"/>
  <c r="BA18" i="1"/>
  <c r="BC18" i="1"/>
  <c r="BB18" i="1"/>
  <c r="BF18" i="1"/>
  <c r="BD18" i="1"/>
  <c r="BE18" i="1"/>
  <c r="BG18" i="1"/>
  <c r="AZ18" i="1"/>
  <c r="M19" i="1"/>
  <c r="S19" i="1"/>
  <c r="N19" i="1"/>
  <c r="R19" i="1"/>
  <c r="X19" i="1"/>
  <c r="AA19" i="1"/>
  <c r="BU19" i="1" s="1"/>
  <c r="T19" i="1"/>
  <c r="Y19" i="1"/>
  <c r="U19" i="1"/>
  <c r="Z19" i="1"/>
  <c r="Q19" i="1"/>
  <c r="AY19" i="1"/>
  <c r="BX18" i="1"/>
  <c r="E15" i="11"/>
  <c r="E15" i="2"/>
  <c r="BS18" i="1"/>
  <c r="BR18" i="1"/>
  <c r="I19" i="1"/>
  <c r="AI19" i="1"/>
  <c r="AK19" i="1"/>
  <c r="AM19" i="1"/>
  <c r="AO19" i="1"/>
  <c r="AS19" i="1"/>
  <c r="F19" i="1"/>
  <c r="AJ19" i="1"/>
  <c r="AP19" i="1"/>
  <c r="AU19" i="1"/>
  <c r="O19" i="1"/>
  <c r="AF19" i="1"/>
  <c r="AQ19" i="1"/>
  <c r="B19" i="1"/>
  <c r="B18" i="3" s="1"/>
  <c r="P19" i="1"/>
  <c r="AB19" i="1"/>
  <c r="D18" i="3" s="1"/>
  <c r="AN19" i="1"/>
  <c r="AT19" i="1"/>
  <c r="C19" i="1"/>
  <c r="C18" i="3" s="1"/>
  <c r="H19" i="1"/>
  <c r="AG19" i="1"/>
  <c r="AL19" i="1"/>
  <c r="AV19" i="1"/>
  <c r="L19" i="1"/>
  <c r="AR19" i="1"/>
  <c r="G19" i="1"/>
  <c r="AH19" i="1"/>
  <c r="AC19" i="1"/>
  <c r="E18" i="3" s="1"/>
  <c r="A20" i="1"/>
  <c r="A18" i="3"/>
  <c r="BO665" i="1" l="1"/>
  <c r="BK666" i="1"/>
  <c r="BP663" i="1"/>
  <c r="BP774" i="1"/>
  <c r="BP775" i="1"/>
  <c r="BP773" i="1"/>
  <c r="BO746" i="1"/>
  <c r="BK747" i="1"/>
  <c r="BP744" i="1"/>
  <c r="BO18" i="1"/>
  <c r="BK19" i="1"/>
  <c r="BP16" i="1"/>
  <c r="BO836" i="1"/>
  <c r="BK837" i="1"/>
  <c r="BO419" i="1"/>
  <c r="BK420" i="1"/>
  <c r="BP417" i="1"/>
  <c r="BO459" i="1"/>
  <c r="BK460" i="1"/>
  <c r="BP457" i="1"/>
  <c r="BO432" i="1"/>
  <c r="BP431" i="1" s="1"/>
  <c r="BK433" i="1"/>
  <c r="BP430" i="1"/>
  <c r="BO651" i="1"/>
  <c r="BP650" i="1" s="1"/>
  <c r="BK652" i="1"/>
  <c r="BP649" i="1"/>
  <c r="BO789" i="1"/>
  <c r="BK790" i="1"/>
  <c r="BP787" i="1"/>
  <c r="BM18" i="1"/>
  <c r="BN17" i="1" s="1"/>
  <c r="BJ19" i="1"/>
  <c r="BN16" i="1"/>
  <c r="AW20" i="1"/>
  <c r="BV20" i="1" s="1"/>
  <c r="D20" i="1"/>
  <c r="C17" i="2" s="1"/>
  <c r="E20" i="1"/>
  <c r="D17" i="2" s="1"/>
  <c r="AD20" i="1"/>
  <c r="C17" i="11" s="1"/>
  <c r="AE20" i="1"/>
  <c r="D17" i="11" s="1"/>
  <c r="BA19" i="1"/>
  <c r="BC19" i="1"/>
  <c r="BF19" i="1"/>
  <c r="BG19" i="1"/>
  <c r="BB19" i="1"/>
  <c r="BD19" i="1"/>
  <c r="AZ19" i="1"/>
  <c r="BE19" i="1"/>
  <c r="BX19" i="1"/>
  <c r="R20" i="1"/>
  <c r="U20" i="1"/>
  <c r="Q20" i="1"/>
  <c r="M20" i="1"/>
  <c r="Y20" i="1"/>
  <c r="N20" i="1"/>
  <c r="AA20" i="1"/>
  <c r="BU20" i="1" s="1"/>
  <c r="S20" i="1"/>
  <c r="T20" i="1"/>
  <c r="Z20" i="1"/>
  <c r="X20" i="1"/>
  <c r="AY20" i="1"/>
  <c r="E16" i="2"/>
  <c r="E16" i="11"/>
  <c r="BS19" i="1"/>
  <c r="BR19" i="1"/>
  <c r="B20" i="1"/>
  <c r="B19" i="3" s="1"/>
  <c r="F20" i="1"/>
  <c r="L20" i="1"/>
  <c r="AB20" i="1"/>
  <c r="D19" i="3" s="1"/>
  <c r="AF20" i="1"/>
  <c r="AJ20" i="1"/>
  <c r="AL20" i="1"/>
  <c r="AN20" i="1"/>
  <c r="AP20" i="1"/>
  <c r="AT20" i="1"/>
  <c r="AI20" i="1"/>
  <c r="AO20" i="1"/>
  <c r="AU20" i="1"/>
  <c r="C20" i="1"/>
  <c r="C19" i="3" s="1"/>
  <c r="I20" i="1"/>
  <c r="AC20" i="1"/>
  <c r="E19" i="3" s="1"/>
  <c r="AK20" i="1"/>
  <c r="AV20" i="1"/>
  <c r="H20" i="1"/>
  <c r="O20" i="1"/>
  <c r="AH20" i="1"/>
  <c r="AR20" i="1"/>
  <c r="G20" i="1"/>
  <c r="P20" i="1"/>
  <c r="AS20" i="1"/>
  <c r="AM20" i="1"/>
  <c r="AQ20" i="1"/>
  <c r="AG20" i="1"/>
  <c r="A21" i="1"/>
  <c r="A19" i="3"/>
  <c r="BO666" i="1" l="1"/>
  <c r="BK667" i="1"/>
  <c r="BP664" i="1"/>
  <c r="BO747" i="1"/>
  <c r="BK748" i="1"/>
  <c r="BP745" i="1"/>
  <c r="BO19" i="1"/>
  <c r="BK20" i="1"/>
  <c r="BP17" i="1"/>
  <c r="BO837" i="1"/>
  <c r="BK838" i="1"/>
  <c r="BP835" i="1"/>
  <c r="BO460" i="1"/>
  <c r="BK461" i="1"/>
  <c r="BP458" i="1"/>
  <c r="BO433" i="1"/>
  <c r="BP432" i="1" s="1"/>
  <c r="BK434" i="1"/>
  <c r="BO420" i="1"/>
  <c r="BK421" i="1"/>
  <c r="BP418" i="1"/>
  <c r="BO652" i="1"/>
  <c r="BK653" i="1"/>
  <c r="BO790" i="1"/>
  <c r="BK791" i="1"/>
  <c r="BP788" i="1"/>
  <c r="BM19" i="1"/>
  <c r="BJ20" i="1"/>
  <c r="AW21" i="1"/>
  <c r="BV21" i="1" s="1"/>
  <c r="D21" i="1"/>
  <c r="C18" i="2" s="1"/>
  <c r="AE21" i="1"/>
  <c r="D18" i="11" s="1"/>
  <c r="E21" i="1"/>
  <c r="D18" i="2" s="1"/>
  <c r="AD21" i="1"/>
  <c r="C18" i="11" s="1"/>
  <c r="BA20" i="1"/>
  <c r="BC20" i="1"/>
  <c r="BB20" i="1"/>
  <c r="BE20" i="1"/>
  <c r="BD20" i="1"/>
  <c r="AZ20" i="1"/>
  <c r="BG20" i="1"/>
  <c r="BF20" i="1"/>
  <c r="U21" i="1"/>
  <c r="N21" i="1"/>
  <c r="Q21" i="1"/>
  <c r="S21" i="1"/>
  <c r="M21" i="1"/>
  <c r="R21" i="1"/>
  <c r="X21" i="1"/>
  <c r="Z21" i="1"/>
  <c r="T21" i="1"/>
  <c r="Y21" i="1"/>
  <c r="AA21" i="1"/>
  <c r="BU21" i="1" s="1"/>
  <c r="AY21" i="1"/>
  <c r="BX20" i="1"/>
  <c r="E17" i="2"/>
  <c r="E17" i="11"/>
  <c r="BS20" i="1"/>
  <c r="BR20" i="1"/>
  <c r="C21" i="1"/>
  <c r="C20" i="3" s="1"/>
  <c r="G21" i="1"/>
  <c r="O21" i="1"/>
  <c r="AC21" i="1"/>
  <c r="E20" i="3" s="1"/>
  <c r="AG21" i="1"/>
  <c r="AQ21" i="1"/>
  <c r="AU21" i="1"/>
  <c r="AI21" i="1"/>
  <c r="AO21" i="1"/>
  <c r="AT21" i="1"/>
  <c r="H21" i="1"/>
  <c r="AH21" i="1"/>
  <c r="AN21" i="1"/>
  <c r="AS21" i="1"/>
  <c r="F21" i="1"/>
  <c r="AF21" i="1"/>
  <c r="AK21" i="1"/>
  <c r="AP21" i="1"/>
  <c r="AJ21" i="1"/>
  <c r="AM21" i="1"/>
  <c r="L21" i="1"/>
  <c r="AB21" i="1"/>
  <c r="D20" i="3" s="1"/>
  <c r="AR21" i="1"/>
  <c r="I21" i="1"/>
  <c r="AV21" i="1"/>
  <c r="B21" i="1"/>
  <c r="B20" i="3" s="1"/>
  <c r="P21" i="1"/>
  <c r="AL21" i="1"/>
  <c r="A22" i="1"/>
  <c r="A20" i="3"/>
  <c r="BO667" i="1" l="1"/>
  <c r="BK668" i="1"/>
  <c r="BP665" i="1"/>
  <c r="BO748" i="1"/>
  <c r="BK749" i="1"/>
  <c r="BP746" i="1"/>
  <c r="BO20" i="1"/>
  <c r="BK21" i="1"/>
  <c r="BP18" i="1"/>
  <c r="BO838" i="1"/>
  <c r="BK839" i="1"/>
  <c r="BP836" i="1"/>
  <c r="BO421" i="1"/>
  <c r="BP420" i="1" s="1"/>
  <c r="BK422" i="1"/>
  <c r="BP419" i="1"/>
  <c r="BO434" i="1"/>
  <c r="BP433" i="1" s="1"/>
  <c r="BK435" i="1"/>
  <c r="BO461" i="1"/>
  <c r="BK462" i="1"/>
  <c r="BP459" i="1"/>
  <c r="BO653" i="1"/>
  <c r="BK654" i="1"/>
  <c r="BO654" i="1" s="1"/>
  <c r="BP655" i="1" s="1"/>
  <c r="BP651" i="1"/>
  <c r="BO791" i="1"/>
  <c r="BP790" i="1" s="1"/>
  <c r="BK792" i="1"/>
  <c r="BP789" i="1"/>
  <c r="BM20" i="1"/>
  <c r="BN19" i="1" s="1"/>
  <c r="BJ21" i="1"/>
  <c r="BN18" i="1"/>
  <c r="AW22" i="1"/>
  <c r="BV22" i="1" s="1"/>
  <c r="AD22" i="1"/>
  <c r="C19" i="11" s="1"/>
  <c r="AE22" i="1"/>
  <c r="D19" i="11" s="1"/>
  <c r="E22" i="1"/>
  <c r="D19" i="2" s="1"/>
  <c r="D22" i="1"/>
  <c r="C19" i="2" s="1"/>
  <c r="BA21" i="1"/>
  <c r="BC21" i="1"/>
  <c r="AZ21" i="1"/>
  <c r="BD21" i="1"/>
  <c r="BG21" i="1"/>
  <c r="BB21" i="1"/>
  <c r="BF21" i="1"/>
  <c r="BE21" i="1"/>
  <c r="N22" i="1"/>
  <c r="S22" i="1"/>
  <c r="R22" i="1"/>
  <c r="X22" i="1"/>
  <c r="U22" i="1"/>
  <c r="Z22" i="1"/>
  <c r="T22" i="1"/>
  <c r="Q22" i="1"/>
  <c r="AA22" i="1"/>
  <c r="BU22" i="1" s="1"/>
  <c r="Y22" i="1"/>
  <c r="M22" i="1"/>
  <c r="AY22" i="1"/>
  <c r="BX21" i="1"/>
  <c r="E18" i="11"/>
  <c r="E18" i="2"/>
  <c r="BS21" i="1"/>
  <c r="BR21" i="1"/>
  <c r="H22" i="1"/>
  <c r="P22" i="1"/>
  <c r="AH22" i="1"/>
  <c r="AR22" i="1"/>
  <c r="AV22" i="1"/>
  <c r="AC22" i="1"/>
  <c r="E21" i="3" s="1"/>
  <c r="AI22" i="1"/>
  <c r="AO22" i="1"/>
  <c r="AT22" i="1"/>
  <c r="F22" i="1"/>
  <c r="O22" i="1"/>
  <c r="AF22" i="1"/>
  <c r="AM22" i="1"/>
  <c r="AQ22" i="1"/>
  <c r="C22" i="1"/>
  <c r="C21" i="3" s="1"/>
  <c r="B22" i="1"/>
  <c r="B21" i="3" s="1"/>
  <c r="AP22" i="1"/>
  <c r="I22" i="1"/>
  <c r="AG22" i="1"/>
  <c r="AL22" i="1"/>
  <c r="AU22" i="1"/>
  <c r="AN22" i="1"/>
  <c r="AK22" i="1"/>
  <c r="AB22" i="1"/>
  <c r="D21" i="3" s="1"/>
  <c r="G22" i="1"/>
  <c r="L22" i="1"/>
  <c r="AS22" i="1"/>
  <c r="AJ22" i="1"/>
  <c r="A23" i="1"/>
  <c r="A21" i="3"/>
  <c r="BO668" i="1" l="1"/>
  <c r="BK669" i="1"/>
  <c r="BP666" i="1"/>
  <c r="BO749" i="1"/>
  <c r="BK750" i="1"/>
  <c r="BP747" i="1"/>
  <c r="BO21" i="1"/>
  <c r="BK22" i="1"/>
  <c r="BP19" i="1"/>
  <c r="BO839" i="1"/>
  <c r="BK840" i="1"/>
  <c r="BP837" i="1"/>
  <c r="BP460" i="1"/>
  <c r="BO435" i="1"/>
  <c r="BK436" i="1"/>
  <c r="BO422" i="1"/>
  <c r="BK423" i="1"/>
  <c r="BO423" i="1" s="1"/>
  <c r="BP424" i="1" s="1"/>
  <c r="BO462" i="1"/>
  <c r="BP461" i="1" s="1"/>
  <c r="BK463" i="1"/>
  <c r="BP653" i="1"/>
  <c r="BP654" i="1"/>
  <c r="BP652" i="1"/>
  <c r="BO792" i="1"/>
  <c r="BK793" i="1"/>
  <c r="BM21" i="1"/>
  <c r="BN20" i="1" s="1"/>
  <c r="BJ22" i="1"/>
  <c r="AW23" i="1"/>
  <c r="BV23" i="1" s="1"/>
  <c r="AD23" i="1"/>
  <c r="C20" i="11" s="1"/>
  <c r="D23" i="1"/>
  <c r="C20" i="2" s="1"/>
  <c r="E23" i="1"/>
  <c r="D20" i="2" s="1"/>
  <c r="AE23" i="1"/>
  <c r="D20" i="11" s="1"/>
  <c r="BA22" i="1"/>
  <c r="BC22" i="1"/>
  <c r="BG22" i="1"/>
  <c r="BD22" i="1"/>
  <c r="BE22" i="1"/>
  <c r="AZ22" i="1"/>
  <c r="BB22" i="1"/>
  <c r="BF22" i="1"/>
  <c r="AY23" i="1"/>
  <c r="BX22" i="1"/>
  <c r="S23" i="1"/>
  <c r="U23" i="1"/>
  <c r="Y23" i="1"/>
  <c r="X23" i="1"/>
  <c r="R23" i="1"/>
  <c r="Q23" i="1"/>
  <c r="M23" i="1"/>
  <c r="Z23" i="1"/>
  <c r="T23" i="1"/>
  <c r="AA23" i="1"/>
  <c r="BU23" i="1" s="1"/>
  <c r="N23" i="1"/>
  <c r="E19" i="2"/>
  <c r="E19" i="11"/>
  <c r="BS22" i="1"/>
  <c r="BR22" i="1"/>
  <c r="I23" i="1"/>
  <c r="AI23" i="1"/>
  <c r="AK23" i="1"/>
  <c r="AM23" i="1"/>
  <c r="AO23" i="1"/>
  <c r="AS23" i="1"/>
  <c r="P23" i="1"/>
  <c r="AC23" i="1"/>
  <c r="E22" i="3" s="1"/>
  <c r="AH23" i="1"/>
  <c r="AT23" i="1"/>
  <c r="C23" i="1"/>
  <c r="C22" i="3" s="1"/>
  <c r="L23" i="1"/>
  <c r="AL23" i="1"/>
  <c r="AP23" i="1"/>
  <c r="AV23" i="1"/>
  <c r="B23" i="1"/>
  <c r="B22" i="3" s="1"/>
  <c r="AB23" i="1"/>
  <c r="D22" i="3" s="1"/>
  <c r="AN23" i="1"/>
  <c r="AU23" i="1"/>
  <c r="G23" i="1"/>
  <c r="O23" i="1"/>
  <c r="AF23" i="1"/>
  <c r="AR23" i="1"/>
  <c r="AJ23" i="1"/>
  <c r="AQ23" i="1"/>
  <c r="F23" i="1"/>
  <c r="AG23" i="1"/>
  <c r="H23" i="1"/>
  <c r="A24" i="1"/>
  <c r="A22" i="3"/>
  <c r="BO669" i="1" l="1"/>
  <c r="BK670" i="1"/>
  <c r="BP667" i="1"/>
  <c r="BO750" i="1"/>
  <c r="BK751" i="1"/>
  <c r="BP748" i="1"/>
  <c r="BO22" i="1"/>
  <c r="BK23" i="1"/>
  <c r="BP20" i="1"/>
  <c r="BO840" i="1"/>
  <c r="BK841" i="1"/>
  <c r="BP838" i="1"/>
  <c r="BP423" i="1"/>
  <c r="BP421" i="1"/>
  <c r="BO436" i="1"/>
  <c r="BK437" i="1"/>
  <c r="BP422" i="1"/>
  <c r="BP434" i="1"/>
  <c r="BO463" i="1"/>
  <c r="BK464" i="1"/>
  <c r="BO793" i="1"/>
  <c r="BK794" i="1"/>
  <c r="BP791" i="1"/>
  <c r="BM22" i="1"/>
  <c r="BJ23" i="1"/>
  <c r="AW24" i="1"/>
  <c r="BV24" i="1" s="1"/>
  <c r="D24" i="1"/>
  <c r="C21" i="2" s="1"/>
  <c r="AD24" i="1"/>
  <c r="C21" i="11" s="1"/>
  <c r="AE24" i="1"/>
  <c r="D21" i="11" s="1"/>
  <c r="E24" i="1"/>
  <c r="D21" i="2" s="1"/>
  <c r="BA23" i="1"/>
  <c r="BC23" i="1"/>
  <c r="BF23" i="1"/>
  <c r="BD23" i="1"/>
  <c r="BB23" i="1"/>
  <c r="BG23" i="1"/>
  <c r="BE23" i="1"/>
  <c r="AZ23" i="1"/>
  <c r="BX23" i="1"/>
  <c r="AY24" i="1"/>
  <c r="Q24" i="1"/>
  <c r="U24" i="1"/>
  <c r="M24" i="1"/>
  <c r="N24" i="1"/>
  <c r="R24" i="1"/>
  <c r="Y24" i="1"/>
  <c r="S24" i="1"/>
  <c r="AA24" i="1"/>
  <c r="BU24" i="1" s="1"/>
  <c r="Z24" i="1"/>
  <c r="T24" i="1"/>
  <c r="X24" i="1"/>
  <c r="E20" i="2"/>
  <c r="E20" i="11"/>
  <c r="BR23" i="1"/>
  <c r="BS23" i="1"/>
  <c r="B24" i="1"/>
  <c r="B23" i="3" s="1"/>
  <c r="F24" i="1"/>
  <c r="L24" i="1"/>
  <c r="AB24" i="1"/>
  <c r="D23" i="3" s="1"/>
  <c r="AF24" i="1"/>
  <c r="AJ24" i="1"/>
  <c r="AL24" i="1"/>
  <c r="AN24" i="1"/>
  <c r="AP24" i="1"/>
  <c r="AT24" i="1"/>
  <c r="I24" i="1"/>
  <c r="P24" i="1"/>
  <c r="AC24" i="1"/>
  <c r="E23" i="3" s="1"/>
  <c r="AH24" i="1"/>
  <c r="AS24" i="1"/>
  <c r="H24" i="1"/>
  <c r="AI24" i="1"/>
  <c r="AU24" i="1"/>
  <c r="O24" i="1"/>
  <c r="AR24" i="1"/>
  <c r="AG24" i="1"/>
  <c r="AM24" i="1"/>
  <c r="AQ24" i="1"/>
  <c r="G24" i="1"/>
  <c r="AV24" i="1"/>
  <c r="AK24" i="1"/>
  <c r="AO24" i="1"/>
  <c r="C24" i="1"/>
  <c r="C23" i="3" s="1"/>
  <c r="A25" i="1"/>
  <c r="A23" i="3"/>
  <c r="BO670" i="1" l="1"/>
  <c r="BK671" i="1"/>
  <c r="BP668" i="1"/>
  <c r="BO751" i="1"/>
  <c r="BK752" i="1"/>
  <c r="BP749" i="1"/>
  <c r="BO23" i="1"/>
  <c r="BK24" i="1"/>
  <c r="BP21" i="1"/>
  <c r="BO841" i="1"/>
  <c r="BK842" i="1"/>
  <c r="BP839" i="1"/>
  <c r="BO437" i="1"/>
  <c r="BK438" i="1"/>
  <c r="BP462" i="1"/>
  <c r="BP435" i="1"/>
  <c r="BO464" i="1"/>
  <c r="BK465" i="1"/>
  <c r="BO794" i="1"/>
  <c r="BK795" i="1"/>
  <c r="BP792" i="1"/>
  <c r="BM23" i="1"/>
  <c r="BJ24" i="1"/>
  <c r="BN21" i="1"/>
  <c r="AW25" i="1"/>
  <c r="BV25" i="1" s="1"/>
  <c r="D25" i="1"/>
  <c r="C22" i="2" s="1"/>
  <c r="AD25" i="1"/>
  <c r="C22" i="11" s="1"/>
  <c r="AE25" i="1"/>
  <c r="D22" i="11" s="1"/>
  <c r="E25" i="1"/>
  <c r="D22" i="2" s="1"/>
  <c r="BA24" i="1"/>
  <c r="BC24" i="1"/>
  <c r="BB24" i="1"/>
  <c r="BE24" i="1"/>
  <c r="AZ24" i="1"/>
  <c r="BF24" i="1"/>
  <c r="BG24" i="1"/>
  <c r="BD24" i="1"/>
  <c r="BX24" i="1"/>
  <c r="AY25" i="1"/>
  <c r="M25" i="1"/>
  <c r="N25" i="1"/>
  <c r="T25" i="1"/>
  <c r="U25" i="1"/>
  <c r="R25" i="1"/>
  <c r="Z25" i="1"/>
  <c r="S25" i="1"/>
  <c r="Y25" i="1"/>
  <c r="Q25" i="1"/>
  <c r="X25" i="1"/>
  <c r="AA25" i="1"/>
  <c r="BU25" i="1" s="1"/>
  <c r="E21" i="2"/>
  <c r="E21" i="11"/>
  <c r="BR24" i="1"/>
  <c r="BS24" i="1"/>
  <c r="C25" i="1"/>
  <c r="C24" i="3" s="1"/>
  <c r="G25" i="1"/>
  <c r="O25" i="1"/>
  <c r="AC25" i="1"/>
  <c r="E24" i="3" s="1"/>
  <c r="AG25" i="1"/>
  <c r="AQ25" i="1"/>
  <c r="I25" i="1"/>
  <c r="P25" i="1"/>
  <c r="AB25" i="1"/>
  <c r="D24" i="3" s="1"/>
  <c r="AH25" i="1"/>
  <c r="AL25" i="1"/>
  <c r="AS25" i="1"/>
  <c r="F25" i="1"/>
  <c r="AF25" i="1"/>
  <c r="AM25" i="1"/>
  <c r="AR25" i="1"/>
  <c r="H25" i="1"/>
  <c r="AI25" i="1"/>
  <c r="AK25" i="1"/>
  <c r="AP25" i="1"/>
  <c r="B25" i="1"/>
  <c r="B24" i="3" s="1"/>
  <c r="AO25" i="1"/>
  <c r="AU25" i="1"/>
  <c r="AN25" i="1"/>
  <c r="AJ25" i="1"/>
  <c r="L25" i="1"/>
  <c r="AT25" i="1"/>
  <c r="AV25" i="1"/>
  <c r="A26" i="1"/>
  <c r="A24" i="3"/>
  <c r="BO671" i="1" l="1"/>
  <c r="BK672" i="1"/>
  <c r="BP669" i="1"/>
  <c r="BO752" i="1"/>
  <c r="BK753" i="1"/>
  <c r="BP750" i="1"/>
  <c r="BO24" i="1"/>
  <c r="BK25" i="1"/>
  <c r="BP22" i="1"/>
  <c r="BO842" i="1"/>
  <c r="BK843" i="1"/>
  <c r="BP840" i="1"/>
  <c r="BO465" i="1"/>
  <c r="BP464" i="1" s="1"/>
  <c r="BK466" i="1"/>
  <c r="BP463" i="1"/>
  <c r="BO438" i="1"/>
  <c r="BK439" i="1"/>
  <c r="BP436" i="1"/>
  <c r="BO795" i="1"/>
  <c r="BP794" i="1" s="1"/>
  <c r="BK796" i="1"/>
  <c r="BP793" i="1"/>
  <c r="BM24" i="1"/>
  <c r="BJ25" i="1"/>
  <c r="BN22" i="1"/>
  <c r="AW26" i="1"/>
  <c r="BV26" i="1" s="1"/>
  <c r="AD26" i="1"/>
  <c r="C23" i="11" s="1"/>
  <c r="D26" i="1"/>
  <c r="C23" i="2" s="1"/>
  <c r="AE26" i="1"/>
  <c r="D23" i="11" s="1"/>
  <c r="E26" i="1"/>
  <c r="D23" i="2" s="1"/>
  <c r="BA25" i="1"/>
  <c r="BC25" i="1"/>
  <c r="AZ25" i="1"/>
  <c r="BD25" i="1"/>
  <c r="BG25" i="1"/>
  <c r="BE25" i="1"/>
  <c r="BF25" i="1"/>
  <c r="BB25" i="1"/>
  <c r="AY26" i="1"/>
  <c r="BX25" i="1"/>
  <c r="N26" i="1"/>
  <c r="R26" i="1"/>
  <c r="M26" i="1"/>
  <c r="S26" i="1"/>
  <c r="T26" i="1"/>
  <c r="Z26" i="1"/>
  <c r="Y26" i="1"/>
  <c r="AA26" i="1"/>
  <c r="BU26" i="1" s="1"/>
  <c r="Q26" i="1"/>
  <c r="X26" i="1"/>
  <c r="U26" i="1"/>
  <c r="E22" i="11"/>
  <c r="E22" i="2"/>
  <c r="BS25" i="1"/>
  <c r="BR25" i="1"/>
  <c r="B26" i="1"/>
  <c r="B25" i="3" s="1"/>
  <c r="F26" i="1"/>
  <c r="L26" i="1"/>
  <c r="AB26" i="1"/>
  <c r="D25" i="3" s="1"/>
  <c r="AF26" i="1"/>
  <c r="AJ26" i="1"/>
  <c r="AL26" i="1"/>
  <c r="AN26" i="1"/>
  <c r="AP26" i="1"/>
  <c r="AT26" i="1"/>
  <c r="C26" i="1"/>
  <c r="C25" i="3" s="1"/>
  <c r="H26" i="1"/>
  <c r="O26" i="1"/>
  <c r="AG26" i="1"/>
  <c r="AK26" i="1"/>
  <c r="AR26" i="1"/>
  <c r="AO26" i="1"/>
  <c r="AV26" i="1"/>
  <c r="I26" i="1"/>
  <c r="P26" i="1"/>
  <c r="AI26" i="1"/>
  <c r="AS26" i="1"/>
  <c r="AC26" i="1"/>
  <c r="E25" i="3" s="1"/>
  <c r="AM26" i="1"/>
  <c r="G26" i="1"/>
  <c r="AH26" i="1"/>
  <c r="AU26" i="1"/>
  <c r="AQ26" i="1"/>
  <c r="A27" i="1"/>
  <c r="A25" i="3"/>
  <c r="BO672" i="1" l="1"/>
  <c r="BK673" i="1"/>
  <c r="BP670" i="1"/>
  <c r="BO753" i="1"/>
  <c r="BK754" i="1"/>
  <c r="BP751" i="1"/>
  <c r="BO25" i="1"/>
  <c r="BK26" i="1"/>
  <c r="BP23" i="1"/>
  <c r="BO843" i="1"/>
  <c r="BK844" i="1"/>
  <c r="BP841" i="1"/>
  <c r="P27" i="1"/>
  <c r="BO439" i="1"/>
  <c r="BK440" i="1"/>
  <c r="BO466" i="1"/>
  <c r="BK467" i="1"/>
  <c r="BP437" i="1"/>
  <c r="BO796" i="1"/>
  <c r="BK797" i="1"/>
  <c r="BM25" i="1"/>
  <c r="BN24" i="1" s="1"/>
  <c r="BJ26" i="1"/>
  <c r="BN23" i="1"/>
  <c r="AW27" i="1"/>
  <c r="BV27" i="1" s="1"/>
  <c r="E27" i="1"/>
  <c r="D24" i="2" s="1"/>
  <c r="D27" i="1"/>
  <c r="C24" i="2" s="1"/>
  <c r="AD27" i="1"/>
  <c r="C24" i="11" s="1"/>
  <c r="AE27" i="1"/>
  <c r="D24" i="11" s="1"/>
  <c r="BA26" i="1"/>
  <c r="BC26" i="1"/>
  <c r="BD26" i="1"/>
  <c r="BE26" i="1"/>
  <c r="BF26" i="1"/>
  <c r="BG26" i="1"/>
  <c r="AZ26" i="1"/>
  <c r="BB26" i="1"/>
  <c r="AY27" i="1"/>
  <c r="AY28" i="1" s="1"/>
  <c r="BX26" i="1"/>
  <c r="Q27" i="1"/>
  <c r="R27" i="1"/>
  <c r="M27" i="1"/>
  <c r="U27" i="1"/>
  <c r="S27" i="1"/>
  <c r="N27" i="1"/>
  <c r="AA27" i="1"/>
  <c r="BU27" i="1" s="1"/>
  <c r="Y27" i="1"/>
  <c r="Z27" i="1"/>
  <c r="T27" i="1"/>
  <c r="X27" i="1"/>
  <c r="E23" i="11"/>
  <c r="E23" i="2"/>
  <c r="BR26" i="1"/>
  <c r="BS26" i="1"/>
  <c r="C27" i="1"/>
  <c r="C26" i="3" s="1"/>
  <c r="G27" i="1"/>
  <c r="O27" i="1"/>
  <c r="AC27" i="1"/>
  <c r="E26" i="3" s="1"/>
  <c r="AG27" i="1"/>
  <c r="AQ27" i="1"/>
  <c r="AU27" i="1"/>
  <c r="B27" i="1"/>
  <c r="B26" i="3" s="1"/>
  <c r="H27" i="1"/>
  <c r="L27" i="1"/>
  <c r="AF27" i="1"/>
  <c r="AK27" i="1"/>
  <c r="AN27" i="1"/>
  <c r="AR27" i="1"/>
  <c r="I27" i="1"/>
  <c r="AB27" i="1"/>
  <c r="D26" i="3" s="1"/>
  <c r="AI27" i="1"/>
  <c r="AT27" i="1"/>
  <c r="AM27" i="1"/>
  <c r="AV27" i="1"/>
  <c r="F27" i="1"/>
  <c r="AH27" i="1"/>
  <c r="AL27" i="1"/>
  <c r="AP27" i="1"/>
  <c r="AO27" i="1"/>
  <c r="AJ27" i="1"/>
  <c r="AS27" i="1"/>
  <c r="A28" i="1"/>
  <c r="A26" i="3"/>
  <c r="BO673" i="1" l="1"/>
  <c r="BK674" i="1"/>
  <c r="BP671" i="1"/>
  <c r="BO754" i="1"/>
  <c r="BK755" i="1"/>
  <c r="BO755" i="1" s="1"/>
  <c r="BP756" i="1" s="1"/>
  <c r="BP752" i="1"/>
  <c r="BO26" i="1"/>
  <c r="BK27" i="1"/>
  <c r="BP24" i="1"/>
  <c r="BO844" i="1"/>
  <c r="BK845" i="1"/>
  <c r="BP842" i="1"/>
  <c r="P28" i="1"/>
  <c r="BO467" i="1"/>
  <c r="BK468" i="1"/>
  <c r="BP465" i="1"/>
  <c r="BO440" i="1"/>
  <c r="BK441" i="1"/>
  <c r="BP438" i="1"/>
  <c r="BO797" i="1"/>
  <c r="BP796" i="1" s="1"/>
  <c r="BK798" i="1"/>
  <c r="BP795" i="1"/>
  <c r="BM26" i="1"/>
  <c r="BJ27" i="1"/>
  <c r="AW28" i="1"/>
  <c r="BV28" i="1" s="1"/>
  <c r="D28" i="1"/>
  <c r="C25" i="2" s="1"/>
  <c r="AD28" i="1"/>
  <c r="C25" i="11" s="1"/>
  <c r="AE28" i="1"/>
  <c r="D25" i="11" s="1"/>
  <c r="E28" i="1"/>
  <c r="D25" i="2" s="1"/>
  <c r="BX27" i="1"/>
  <c r="BA27" i="1"/>
  <c r="BA28" i="1" s="1"/>
  <c r="BC27" i="1"/>
  <c r="BC28" i="1" s="1"/>
  <c r="BF27" i="1"/>
  <c r="BF28" i="1" s="1"/>
  <c r="AZ27" i="1"/>
  <c r="AZ28" i="1" s="1"/>
  <c r="BE27" i="1"/>
  <c r="BE28" i="1" s="1"/>
  <c r="BB27" i="1"/>
  <c r="BB28" i="1" s="1"/>
  <c r="BG27" i="1"/>
  <c r="BG28" i="1" s="1"/>
  <c r="BD27" i="1"/>
  <c r="BD28" i="1" s="1"/>
  <c r="M28" i="1"/>
  <c r="T28" i="1"/>
  <c r="N28" i="1"/>
  <c r="S28" i="1"/>
  <c r="U28" i="1"/>
  <c r="R28" i="1"/>
  <c r="Y28" i="1"/>
  <c r="Z28" i="1"/>
  <c r="AA28" i="1"/>
  <c r="BU28" i="1" s="1"/>
  <c r="Q28" i="1"/>
  <c r="X28" i="1"/>
  <c r="AY29" i="1"/>
  <c r="BX28" i="1"/>
  <c r="E24" i="2"/>
  <c r="E24" i="11"/>
  <c r="BS27" i="1"/>
  <c r="BR27" i="1"/>
  <c r="H28" i="1"/>
  <c r="AH28" i="1"/>
  <c r="AR28" i="1"/>
  <c r="AV28" i="1"/>
  <c r="B28" i="1"/>
  <c r="B27" i="3" s="1"/>
  <c r="G28" i="1"/>
  <c r="L28" i="1"/>
  <c r="AF28" i="1"/>
  <c r="AK28" i="1"/>
  <c r="AN28" i="1"/>
  <c r="AQ28" i="1"/>
  <c r="F28" i="1"/>
  <c r="AG28" i="1"/>
  <c r="AM28" i="1"/>
  <c r="AS28" i="1"/>
  <c r="O28" i="1"/>
  <c r="AB28" i="1"/>
  <c r="D27" i="3" s="1"/>
  <c r="AJ28" i="1"/>
  <c r="AT28" i="1"/>
  <c r="AO28" i="1"/>
  <c r="I28" i="1"/>
  <c r="AL28" i="1"/>
  <c r="C28" i="1"/>
  <c r="C27" i="3" s="1"/>
  <c r="AC28" i="1"/>
  <c r="E27" i="3" s="1"/>
  <c r="AP28" i="1"/>
  <c r="AI28" i="1"/>
  <c r="AU28" i="1"/>
  <c r="A29" i="1"/>
  <c r="A27" i="3"/>
  <c r="BO674" i="1" l="1"/>
  <c r="BK675" i="1"/>
  <c r="BP672" i="1"/>
  <c r="BP754" i="1"/>
  <c r="BP755" i="1"/>
  <c r="BP753" i="1"/>
  <c r="BO27" i="1"/>
  <c r="BK28" i="1"/>
  <c r="BP25" i="1"/>
  <c r="BO845" i="1"/>
  <c r="BK846" i="1"/>
  <c r="BP843" i="1"/>
  <c r="P29" i="1"/>
  <c r="BO441" i="1"/>
  <c r="BK442" i="1"/>
  <c r="BP439" i="1"/>
  <c r="BO468" i="1"/>
  <c r="BK469" i="1"/>
  <c r="BP466" i="1"/>
  <c r="BO798" i="1"/>
  <c r="BK799" i="1"/>
  <c r="BM27" i="1"/>
  <c r="BJ28" i="1"/>
  <c r="BN25" i="1"/>
  <c r="AW29" i="1"/>
  <c r="BV29" i="1" s="1"/>
  <c r="AD29" i="1"/>
  <c r="C26" i="11" s="1"/>
  <c r="D29" i="1"/>
  <c r="C26" i="2" s="1"/>
  <c r="E29" i="1"/>
  <c r="D26" i="2" s="1"/>
  <c r="AE29" i="1"/>
  <c r="D26" i="11" s="1"/>
  <c r="BA29" i="1"/>
  <c r="BC29" i="1"/>
  <c r="AZ29" i="1"/>
  <c r="BD29" i="1"/>
  <c r="BG29" i="1"/>
  <c r="BE29" i="1"/>
  <c r="BF29" i="1"/>
  <c r="BB29" i="1"/>
  <c r="R29" i="1"/>
  <c r="T29" i="1"/>
  <c r="S29" i="1"/>
  <c r="U29" i="1"/>
  <c r="Y29" i="1"/>
  <c r="N29" i="1"/>
  <c r="X29" i="1"/>
  <c r="AA29" i="1"/>
  <c r="BU29" i="1" s="1"/>
  <c r="Z29" i="1"/>
  <c r="Q29" i="1"/>
  <c r="M29" i="1"/>
  <c r="AY30" i="1"/>
  <c r="BX29" i="1"/>
  <c r="E25" i="2"/>
  <c r="E25" i="11"/>
  <c r="BS28" i="1"/>
  <c r="BR28" i="1"/>
  <c r="I29" i="1"/>
  <c r="AI29" i="1"/>
  <c r="AK29" i="1"/>
  <c r="AM29" i="1"/>
  <c r="AO29" i="1"/>
  <c r="AS29" i="1"/>
  <c r="B29" i="1"/>
  <c r="B28" i="3" s="1"/>
  <c r="G29" i="1"/>
  <c r="L29" i="1"/>
  <c r="AF29" i="1"/>
  <c r="AN29" i="1"/>
  <c r="AQ29" i="1"/>
  <c r="AV29" i="1"/>
  <c r="O29" i="1"/>
  <c r="AP29" i="1"/>
  <c r="H29" i="1"/>
  <c r="AH29" i="1"/>
  <c r="AL29" i="1"/>
  <c r="AR29" i="1"/>
  <c r="C29" i="1"/>
  <c r="C28" i="3" s="1"/>
  <c r="AC29" i="1"/>
  <c r="E28" i="3" s="1"/>
  <c r="AU29" i="1"/>
  <c r="F29" i="1"/>
  <c r="AG29" i="1"/>
  <c r="AT29" i="1"/>
  <c r="AB29" i="1"/>
  <c r="D28" i="3" s="1"/>
  <c r="AJ29" i="1"/>
  <c r="A30" i="1"/>
  <c r="A28" i="3"/>
  <c r="BO675" i="1" l="1"/>
  <c r="BK676" i="1"/>
  <c r="BP673" i="1"/>
  <c r="BO28" i="1"/>
  <c r="BK29" i="1"/>
  <c r="BP26" i="1"/>
  <c r="BO846" i="1"/>
  <c r="BP845" i="1" s="1"/>
  <c r="BK847" i="1"/>
  <c r="BP844" i="1"/>
  <c r="P30" i="1"/>
  <c r="BO469" i="1"/>
  <c r="BK470" i="1"/>
  <c r="BP467" i="1"/>
  <c r="BO442" i="1"/>
  <c r="BK443" i="1"/>
  <c r="BP440" i="1"/>
  <c r="BO799" i="1"/>
  <c r="BP798" i="1" s="1"/>
  <c r="BK800" i="1"/>
  <c r="BP797" i="1"/>
  <c r="BM28" i="1"/>
  <c r="BJ29" i="1"/>
  <c r="BN26" i="1"/>
  <c r="AW30" i="1"/>
  <c r="BV30" i="1" s="1"/>
  <c r="AE30" i="1"/>
  <c r="D27" i="11" s="1"/>
  <c r="AD30" i="1"/>
  <c r="C27" i="11" s="1"/>
  <c r="E30" i="1"/>
  <c r="D27" i="2" s="1"/>
  <c r="D30" i="1"/>
  <c r="C27" i="2" s="1"/>
  <c r="BA30" i="1"/>
  <c r="BC30" i="1"/>
  <c r="AZ30" i="1"/>
  <c r="BE30" i="1"/>
  <c r="BD30" i="1"/>
  <c r="BB30" i="1"/>
  <c r="BF30" i="1"/>
  <c r="BG30" i="1"/>
  <c r="U30" i="1"/>
  <c r="Q30" i="1"/>
  <c r="M30" i="1"/>
  <c r="T30" i="1"/>
  <c r="R30" i="1"/>
  <c r="AA30" i="1"/>
  <c r="BU30" i="1" s="1"/>
  <c r="X30" i="1"/>
  <c r="Y30" i="1"/>
  <c r="N30" i="1"/>
  <c r="Z30" i="1"/>
  <c r="S30" i="1"/>
  <c r="AY31" i="1"/>
  <c r="BX30" i="1"/>
  <c r="E26" i="2"/>
  <c r="E26" i="11"/>
  <c r="BS29" i="1"/>
  <c r="BR29" i="1"/>
  <c r="B30" i="1"/>
  <c r="B29" i="3" s="1"/>
  <c r="F30" i="1"/>
  <c r="L30" i="1"/>
  <c r="AB30" i="1"/>
  <c r="D29" i="3" s="1"/>
  <c r="AF30" i="1"/>
  <c r="AJ30" i="1"/>
  <c r="AL30" i="1"/>
  <c r="AN30" i="1"/>
  <c r="AP30" i="1"/>
  <c r="AT30" i="1"/>
  <c r="G30" i="1"/>
  <c r="AM30" i="1"/>
  <c r="AQ30" i="1"/>
  <c r="AV30" i="1"/>
  <c r="C30" i="1"/>
  <c r="C29" i="3" s="1"/>
  <c r="I30" i="1"/>
  <c r="AC30" i="1"/>
  <c r="E29" i="3" s="1"/>
  <c r="AI30" i="1"/>
  <c r="AK30" i="1"/>
  <c r="AU30" i="1"/>
  <c r="AG30" i="1"/>
  <c r="AO30" i="1"/>
  <c r="AS30" i="1"/>
  <c r="AH30" i="1"/>
  <c r="H30" i="1"/>
  <c r="AR30" i="1"/>
  <c r="O30" i="1"/>
  <c r="A31" i="1"/>
  <c r="A29" i="3"/>
  <c r="BO676" i="1" l="1"/>
  <c r="BK677" i="1"/>
  <c r="BP674" i="1"/>
  <c r="BO29" i="1"/>
  <c r="BK30" i="1"/>
  <c r="BP27" i="1"/>
  <c r="BO847" i="1"/>
  <c r="BK848" i="1"/>
  <c r="P31" i="1"/>
  <c r="BO443" i="1"/>
  <c r="BK444" i="1"/>
  <c r="BP441" i="1"/>
  <c r="BO470" i="1"/>
  <c r="BK471" i="1"/>
  <c r="BP468" i="1"/>
  <c r="BO800" i="1"/>
  <c r="BK801" i="1"/>
  <c r="BM29" i="1"/>
  <c r="BN28" i="1" s="1"/>
  <c r="BJ30" i="1"/>
  <c r="BN27" i="1"/>
  <c r="AW31" i="1"/>
  <c r="BV31" i="1" s="1"/>
  <c r="AD31" i="1"/>
  <c r="C28" i="11" s="1"/>
  <c r="AE31" i="1"/>
  <c r="D28" i="11" s="1"/>
  <c r="D31" i="1"/>
  <c r="C28" i="2" s="1"/>
  <c r="E31" i="1"/>
  <c r="D28" i="2" s="1"/>
  <c r="BA31" i="1"/>
  <c r="BC31" i="1"/>
  <c r="BF31" i="1"/>
  <c r="BB31" i="1"/>
  <c r="AZ31" i="1"/>
  <c r="BG31" i="1"/>
  <c r="BD31" i="1"/>
  <c r="BE31" i="1"/>
  <c r="N31" i="1"/>
  <c r="Q31" i="1"/>
  <c r="S31" i="1"/>
  <c r="U31" i="1"/>
  <c r="T31" i="1"/>
  <c r="M31" i="1"/>
  <c r="R31" i="1"/>
  <c r="Z31" i="1"/>
  <c r="AA31" i="1"/>
  <c r="BU31" i="1" s="1"/>
  <c r="X31" i="1"/>
  <c r="Y31" i="1"/>
  <c r="AY32" i="1"/>
  <c r="BX31" i="1"/>
  <c r="E27" i="2"/>
  <c r="E27" i="11"/>
  <c r="BR30" i="1"/>
  <c r="BS30" i="1"/>
  <c r="C31" i="1"/>
  <c r="C30" i="3" s="1"/>
  <c r="G31" i="1"/>
  <c r="O31" i="1"/>
  <c r="AC31" i="1"/>
  <c r="E30" i="3" s="1"/>
  <c r="AG31" i="1"/>
  <c r="AQ31" i="1"/>
  <c r="AU31" i="1"/>
  <c r="F31" i="1"/>
  <c r="AJ31" i="1"/>
  <c r="AM31" i="1"/>
  <c r="AP31" i="1"/>
  <c r="AV31" i="1"/>
  <c r="H31" i="1"/>
  <c r="AH31" i="1"/>
  <c r="AN31" i="1"/>
  <c r="AS31" i="1"/>
  <c r="AI31" i="1"/>
  <c r="I31" i="1"/>
  <c r="AK31" i="1"/>
  <c r="AT31" i="1"/>
  <c r="B31" i="1"/>
  <c r="B30" i="3" s="1"/>
  <c r="L31" i="1"/>
  <c r="AF31" i="1"/>
  <c r="AO31" i="1"/>
  <c r="AB31" i="1"/>
  <c r="D30" i="3" s="1"/>
  <c r="AR31" i="1"/>
  <c r="AL31" i="1"/>
  <c r="A32" i="1"/>
  <c r="A30" i="3"/>
  <c r="BO677" i="1" l="1"/>
  <c r="BK678" i="1"/>
  <c r="BP675" i="1"/>
  <c r="BO30" i="1"/>
  <c r="BK31" i="1"/>
  <c r="BP28" i="1"/>
  <c r="BO848" i="1"/>
  <c r="BK849" i="1"/>
  <c r="BP846" i="1"/>
  <c r="P32" i="1"/>
  <c r="BO471" i="1"/>
  <c r="BK472" i="1"/>
  <c r="BP469" i="1"/>
  <c r="BO444" i="1"/>
  <c r="BK445" i="1"/>
  <c r="BP442" i="1"/>
  <c r="BO801" i="1"/>
  <c r="BK802" i="1"/>
  <c r="BP799" i="1"/>
  <c r="BM30" i="1"/>
  <c r="BJ31" i="1"/>
  <c r="AW32" i="1"/>
  <c r="BV32" i="1" s="1"/>
  <c r="D32" i="1"/>
  <c r="C29" i="2" s="1"/>
  <c r="E32" i="1"/>
  <c r="D29" i="2" s="1"/>
  <c r="AD32" i="1"/>
  <c r="C29" i="11" s="1"/>
  <c r="AE32" i="1"/>
  <c r="D29" i="11" s="1"/>
  <c r="BA32" i="1"/>
  <c r="BC32" i="1"/>
  <c r="BB32" i="1"/>
  <c r="BE32" i="1"/>
  <c r="BG32" i="1"/>
  <c r="BF32" i="1"/>
  <c r="AZ32" i="1"/>
  <c r="BD32" i="1"/>
  <c r="S32" i="1"/>
  <c r="T32" i="1"/>
  <c r="M32" i="1"/>
  <c r="R32" i="1"/>
  <c r="N32" i="1"/>
  <c r="Q32" i="1"/>
  <c r="U32" i="1"/>
  <c r="AA32" i="1"/>
  <c r="BU32" i="1" s="1"/>
  <c r="Y32" i="1"/>
  <c r="X32" i="1"/>
  <c r="Z32" i="1"/>
  <c r="BX32" i="1"/>
  <c r="AY33" i="1"/>
  <c r="E28" i="2"/>
  <c r="E28" i="11"/>
  <c r="BS31" i="1"/>
  <c r="BR31" i="1"/>
  <c r="H32" i="1"/>
  <c r="AH32" i="1"/>
  <c r="AR32" i="1"/>
  <c r="AV32" i="1"/>
  <c r="F32" i="1"/>
  <c r="AJ32" i="1"/>
  <c r="AM32" i="1"/>
  <c r="AP32" i="1"/>
  <c r="AU32" i="1"/>
  <c r="O32" i="1"/>
  <c r="AF32" i="1"/>
  <c r="AQ32" i="1"/>
  <c r="B32" i="1"/>
  <c r="B31" i="3" s="1"/>
  <c r="AB32" i="1"/>
  <c r="D31" i="3" s="1"/>
  <c r="AN32" i="1"/>
  <c r="AT32" i="1"/>
  <c r="C32" i="1"/>
  <c r="C31" i="3" s="1"/>
  <c r="AO32" i="1"/>
  <c r="L32" i="1"/>
  <c r="AG32" i="1"/>
  <c r="I32" i="1"/>
  <c r="AK32" i="1"/>
  <c r="G32" i="1"/>
  <c r="AI32" i="1"/>
  <c r="AS32" i="1"/>
  <c r="AL32" i="1"/>
  <c r="AC32" i="1"/>
  <c r="E31" i="3" s="1"/>
  <c r="A33" i="1"/>
  <c r="A31" i="3"/>
  <c r="BO678" i="1" l="1"/>
  <c r="BK679" i="1"/>
  <c r="BP676" i="1"/>
  <c r="BO31" i="1"/>
  <c r="BK32" i="1"/>
  <c r="BP29" i="1"/>
  <c r="BO849" i="1"/>
  <c r="BK850" i="1"/>
  <c r="BP847" i="1"/>
  <c r="BO445" i="1"/>
  <c r="BK446" i="1"/>
  <c r="BP443" i="1"/>
  <c r="BO472" i="1"/>
  <c r="BK473" i="1"/>
  <c r="BP470" i="1"/>
  <c r="BO802" i="1"/>
  <c r="BK803" i="1"/>
  <c r="BP800" i="1"/>
  <c r="BM31" i="1"/>
  <c r="BN30" i="1" s="1"/>
  <c r="BJ32" i="1"/>
  <c r="BN29" i="1"/>
  <c r="AW33" i="1"/>
  <c r="BV33" i="1" s="1"/>
  <c r="D33" i="1"/>
  <c r="C30" i="2" s="1"/>
  <c r="AE33" i="1"/>
  <c r="D30" i="11" s="1"/>
  <c r="E33" i="1"/>
  <c r="D30" i="2" s="1"/>
  <c r="AD33" i="1"/>
  <c r="C30" i="11" s="1"/>
  <c r="BA33" i="1"/>
  <c r="BC33" i="1"/>
  <c r="AZ33" i="1"/>
  <c r="BD33" i="1"/>
  <c r="BG33" i="1"/>
  <c r="BE33" i="1"/>
  <c r="BF33" i="1"/>
  <c r="BB33" i="1"/>
  <c r="M33" i="1"/>
  <c r="R33" i="1"/>
  <c r="U33" i="1"/>
  <c r="T33" i="1"/>
  <c r="S33" i="1"/>
  <c r="Q33" i="1"/>
  <c r="Z33" i="1"/>
  <c r="AA33" i="1"/>
  <c r="BU33" i="1" s="1"/>
  <c r="X33" i="1"/>
  <c r="N33" i="1"/>
  <c r="Y33" i="1"/>
  <c r="BX33" i="1"/>
  <c r="AY34" i="1"/>
  <c r="E29" i="2"/>
  <c r="E29" i="11"/>
  <c r="BS32" i="1"/>
  <c r="BR32" i="1"/>
  <c r="I33" i="1"/>
  <c r="AI33" i="1"/>
  <c r="AK33" i="1"/>
  <c r="AM33" i="1"/>
  <c r="AO33" i="1"/>
  <c r="AS33" i="1"/>
  <c r="F33" i="1"/>
  <c r="AJ33" i="1"/>
  <c r="AP33" i="1"/>
  <c r="AU33" i="1"/>
  <c r="C33" i="1"/>
  <c r="C32" i="3" s="1"/>
  <c r="L33" i="1"/>
  <c r="AC33" i="1"/>
  <c r="E32" i="3" s="1"/>
  <c r="AL33" i="1"/>
  <c r="AV33" i="1"/>
  <c r="H33" i="1"/>
  <c r="O33" i="1"/>
  <c r="AH33" i="1"/>
  <c r="AR33" i="1"/>
  <c r="G33" i="1"/>
  <c r="P33" i="1"/>
  <c r="AF33" i="1"/>
  <c r="AT33" i="1"/>
  <c r="B33" i="1"/>
  <c r="B32" i="3" s="1"/>
  <c r="AG33" i="1"/>
  <c r="AN33" i="1"/>
  <c r="AQ33" i="1"/>
  <c r="AB33" i="1"/>
  <c r="D32" i="3" s="1"/>
  <c r="A34" i="1"/>
  <c r="A32" i="3"/>
  <c r="BO679" i="1" l="1"/>
  <c r="BK680" i="1"/>
  <c r="BP677" i="1"/>
  <c r="BO32" i="1"/>
  <c r="BK33" i="1"/>
  <c r="BP30" i="1"/>
  <c r="BO850" i="1"/>
  <c r="BK851" i="1"/>
  <c r="BP848" i="1"/>
  <c r="BO473" i="1"/>
  <c r="BK474" i="1"/>
  <c r="BP471" i="1"/>
  <c r="BO446" i="1"/>
  <c r="BK447" i="1"/>
  <c r="BP444" i="1"/>
  <c r="BO803" i="1"/>
  <c r="BK804" i="1"/>
  <c r="BP801" i="1"/>
  <c r="BM32" i="1"/>
  <c r="BJ33" i="1"/>
  <c r="AW34" i="1"/>
  <c r="BV34" i="1" s="1"/>
  <c r="AD34" i="1"/>
  <c r="C31" i="11" s="1"/>
  <c r="E34" i="1"/>
  <c r="D31" i="2" s="1"/>
  <c r="D34" i="1"/>
  <c r="C31" i="2" s="1"/>
  <c r="AE34" i="1"/>
  <c r="D31" i="11" s="1"/>
  <c r="BA34" i="1"/>
  <c r="BC34" i="1"/>
  <c r="BB34" i="1"/>
  <c r="BF34" i="1"/>
  <c r="BD34" i="1"/>
  <c r="BE34" i="1"/>
  <c r="BG34" i="1"/>
  <c r="AZ34" i="1"/>
  <c r="M34" i="1"/>
  <c r="S34" i="1"/>
  <c r="N34" i="1"/>
  <c r="T34" i="1"/>
  <c r="U34" i="1"/>
  <c r="Q34" i="1"/>
  <c r="R34" i="1"/>
  <c r="X34" i="1"/>
  <c r="Y34" i="1"/>
  <c r="AA34" i="1"/>
  <c r="BU34" i="1" s="1"/>
  <c r="Z34" i="1"/>
  <c r="AY35" i="1"/>
  <c r="BX34" i="1"/>
  <c r="E30" i="11"/>
  <c r="E30" i="2"/>
  <c r="BS33" i="1"/>
  <c r="BR33" i="1"/>
  <c r="B34" i="1"/>
  <c r="B33" i="3" s="1"/>
  <c r="F34" i="1"/>
  <c r="L34" i="1"/>
  <c r="AB34" i="1"/>
  <c r="D33" i="3" s="1"/>
  <c r="AF34" i="1"/>
  <c r="AJ34" i="1"/>
  <c r="AL34" i="1"/>
  <c r="AN34" i="1"/>
  <c r="AP34" i="1"/>
  <c r="AT34" i="1"/>
  <c r="AI34" i="1"/>
  <c r="AO34" i="1"/>
  <c r="AU34" i="1"/>
  <c r="H34" i="1"/>
  <c r="AH34" i="1"/>
  <c r="AS34" i="1"/>
  <c r="G34" i="1"/>
  <c r="AG34" i="1"/>
  <c r="AK34" i="1"/>
  <c r="AQ34" i="1"/>
  <c r="AM34" i="1"/>
  <c r="C34" i="1"/>
  <c r="C33" i="3" s="1"/>
  <c r="O34" i="1"/>
  <c r="I34" i="1"/>
  <c r="AV34" i="1"/>
  <c r="P34" i="1"/>
  <c r="AR34" i="1"/>
  <c r="AC34" i="1"/>
  <c r="E33" i="3" s="1"/>
  <c r="A35" i="1"/>
  <c r="A33" i="3"/>
  <c r="BO680" i="1" l="1"/>
  <c r="BK681" i="1"/>
  <c r="BP678" i="1"/>
  <c r="BO804" i="1"/>
  <c r="BP803" i="1" s="1"/>
  <c r="BK805" i="1"/>
  <c r="BO33" i="1"/>
  <c r="BK34" i="1"/>
  <c r="BP31" i="1"/>
  <c r="BO851" i="1"/>
  <c r="BK852" i="1"/>
  <c r="BP849" i="1"/>
  <c r="BO447" i="1"/>
  <c r="BK448" i="1"/>
  <c r="BP445" i="1"/>
  <c r="BO474" i="1"/>
  <c r="BK475" i="1"/>
  <c r="BP472" i="1"/>
  <c r="BP802" i="1"/>
  <c r="BM33" i="1"/>
  <c r="BJ34" i="1"/>
  <c r="BN31" i="1"/>
  <c r="AW35" i="1"/>
  <c r="BV35" i="1" s="1"/>
  <c r="AD35" i="1"/>
  <c r="C32" i="11" s="1"/>
  <c r="E35" i="1"/>
  <c r="D32" i="2" s="1"/>
  <c r="AE35" i="1"/>
  <c r="D32" i="11" s="1"/>
  <c r="D35" i="1"/>
  <c r="C32" i="2" s="1"/>
  <c r="BA35" i="1"/>
  <c r="BC35" i="1"/>
  <c r="BF35" i="1"/>
  <c r="BG35" i="1"/>
  <c r="AZ35" i="1"/>
  <c r="BB35" i="1"/>
  <c r="BD35" i="1"/>
  <c r="BE35" i="1"/>
  <c r="T35" i="1"/>
  <c r="R35" i="1"/>
  <c r="S35" i="1"/>
  <c r="U35" i="1"/>
  <c r="Q35" i="1"/>
  <c r="M35" i="1"/>
  <c r="Z35" i="1"/>
  <c r="X35" i="1"/>
  <c r="N35" i="1"/>
  <c r="Y35" i="1"/>
  <c r="AA35" i="1"/>
  <c r="BU35" i="1" s="1"/>
  <c r="AY36" i="1"/>
  <c r="BX35" i="1"/>
  <c r="E31" i="2"/>
  <c r="E31" i="11"/>
  <c r="BS34" i="1"/>
  <c r="BR34" i="1"/>
  <c r="C35" i="1"/>
  <c r="C34" i="3" s="1"/>
  <c r="G35" i="1"/>
  <c r="O35" i="1"/>
  <c r="AC35" i="1"/>
  <c r="E34" i="3" s="1"/>
  <c r="AG35" i="1"/>
  <c r="AQ35" i="1"/>
  <c r="AU35" i="1"/>
  <c r="AI35" i="1"/>
  <c r="AO35" i="1"/>
  <c r="AT35" i="1"/>
  <c r="F35" i="1"/>
  <c r="P35" i="1"/>
  <c r="AF35" i="1"/>
  <c r="AM35" i="1"/>
  <c r="AR35" i="1"/>
  <c r="B35" i="1"/>
  <c r="B34" i="3" s="1"/>
  <c r="AP35" i="1"/>
  <c r="I35" i="1"/>
  <c r="AK35" i="1"/>
  <c r="AV35" i="1"/>
  <c r="L35" i="1"/>
  <c r="AH35" i="1"/>
  <c r="AN35" i="1"/>
  <c r="AB35" i="1"/>
  <c r="D34" i="3" s="1"/>
  <c r="AS35" i="1"/>
  <c r="H35" i="1"/>
  <c r="AL35" i="1"/>
  <c r="AJ35" i="1"/>
  <c r="A36" i="1"/>
  <c r="A34" i="3"/>
  <c r="BO681" i="1" l="1"/>
  <c r="BK682" i="1"/>
  <c r="BP679" i="1"/>
  <c r="BO805" i="1"/>
  <c r="BK806" i="1"/>
  <c r="BO34" i="1"/>
  <c r="BK35" i="1"/>
  <c r="BP32" i="1"/>
  <c r="BO852" i="1"/>
  <c r="BK853" i="1"/>
  <c r="BP850" i="1"/>
  <c r="BO475" i="1"/>
  <c r="BK476" i="1"/>
  <c r="BP473" i="1"/>
  <c r="BO448" i="1"/>
  <c r="BK449" i="1"/>
  <c r="BO449" i="1" s="1"/>
  <c r="BP450" i="1" s="1"/>
  <c r="BP446" i="1"/>
  <c r="BM34" i="1"/>
  <c r="BN33" i="1" s="1"/>
  <c r="BJ35" i="1"/>
  <c r="BN32" i="1"/>
  <c r="AW36" i="1"/>
  <c r="BV36" i="1" s="1"/>
  <c r="D36" i="1"/>
  <c r="C33" i="2" s="1"/>
  <c r="E36" i="1"/>
  <c r="D33" i="2" s="1"/>
  <c r="AD36" i="1"/>
  <c r="C33" i="11" s="1"/>
  <c r="AE36" i="1"/>
  <c r="D33" i="11" s="1"/>
  <c r="BA36" i="1"/>
  <c r="BC36" i="1"/>
  <c r="BB36" i="1"/>
  <c r="BE36" i="1"/>
  <c r="BD36" i="1"/>
  <c r="BF36" i="1"/>
  <c r="AZ36" i="1"/>
  <c r="BG36" i="1"/>
  <c r="U36" i="1"/>
  <c r="R36" i="1"/>
  <c r="M36" i="1"/>
  <c r="N36" i="1"/>
  <c r="T36" i="1"/>
  <c r="X36" i="1"/>
  <c r="S36" i="1"/>
  <c r="Q36" i="1"/>
  <c r="AA36" i="1"/>
  <c r="BU36" i="1" s="1"/>
  <c r="Y36" i="1"/>
  <c r="Z36" i="1"/>
  <c r="AY37" i="1"/>
  <c r="BX36" i="1"/>
  <c r="E32" i="2"/>
  <c r="E32" i="11"/>
  <c r="BS35" i="1"/>
  <c r="BR35" i="1"/>
  <c r="H36" i="1"/>
  <c r="P36" i="1"/>
  <c r="AH36" i="1"/>
  <c r="AR36" i="1"/>
  <c r="AV36" i="1"/>
  <c r="AC36" i="1"/>
  <c r="E35" i="3" s="1"/>
  <c r="AI36" i="1"/>
  <c r="AO36" i="1"/>
  <c r="AT36" i="1"/>
  <c r="C36" i="1"/>
  <c r="C35" i="3" s="1"/>
  <c r="L36" i="1"/>
  <c r="AL36" i="1"/>
  <c r="AP36" i="1"/>
  <c r="B36" i="1"/>
  <c r="B35" i="3" s="1"/>
  <c r="AB36" i="1"/>
  <c r="D35" i="3" s="1"/>
  <c r="AN36" i="1"/>
  <c r="AU36" i="1"/>
  <c r="G36" i="1"/>
  <c r="O36" i="1"/>
  <c r="AF36" i="1"/>
  <c r="AK36" i="1"/>
  <c r="AS36" i="1"/>
  <c r="AG36" i="1"/>
  <c r="I36" i="1"/>
  <c r="F36" i="1"/>
  <c r="AJ36" i="1"/>
  <c r="AM36" i="1"/>
  <c r="AQ36" i="1"/>
  <c r="A37" i="1"/>
  <c r="A35" i="3"/>
  <c r="BO682" i="1" l="1"/>
  <c r="BK683" i="1"/>
  <c r="BP680" i="1"/>
  <c r="BO806" i="1"/>
  <c r="BK807" i="1"/>
  <c r="BP804" i="1"/>
  <c r="BO35" i="1"/>
  <c r="BK36" i="1"/>
  <c r="BP33" i="1"/>
  <c r="BO853" i="1"/>
  <c r="BK854" i="1"/>
  <c r="BP851" i="1"/>
  <c r="BP448" i="1"/>
  <c r="BP449" i="1"/>
  <c r="BP447" i="1"/>
  <c r="BO476" i="1"/>
  <c r="BK477" i="1"/>
  <c r="BP474" i="1"/>
  <c r="BM35" i="1"/>
  <c r="BJ36" i="1"/>
  <c r="AW37" i="1"/>
  <c r="BV37" i="1" s="1"/>
  <c r="D37" i="1"/>
  <c r="C34" i="2" s="1"/>
  <c r="AE37" i="1"/>
  <c r="D34" i="11" s="1"/>
  <c r="AD37" i="1"/>
  <c r="C34" i="11" s="1"/>
  <c r="E37" i="1"/>
  <c r="D34" i="2" s="1"/>
  <c r="BA37" i="1"/>
  <c r="BC37" i="1"/>
  <c r="AZ37" i="1"/>
  <c r="BD37" i="1"/>
  <c r="BG37" i="1"/>
  <c r="BB37" i="1"/>
  <c r="BF37" i="1"/>
  <c r="BE37" i="1"/>
  <c r="S37" i="1"/>
  <c r="U37" i="1"/>
  <c r="M37" i="1"/>
  <c r="T37" i="1"/>
  <c r="Q37" i="1"/>
  <c r="Z37" i="1"/>
  <c r="R37" i="1"/>
  <c r="X37" i="1"/>
  <c r="N37" i="1"/>
  <c r="AA37" i="1"/>
  <c r="BU37" i="1" s="1"/>
  <c r="Y37" i="1"/>
  <c r="AY38" i="1"/>
  <c r="BX37" i="1"/>
  <c r="E33" i="2"/>
  <c r="E33" i="11"/>
  <c r="BR36" i="1"/>
  <c r="BS36" i="1"/>
  <c r="I37" i="1"/>
  <c r="AI37" i="1"/>
  <c r="AK37" i="1"/>
  <c r="AM37" i="1"/>
  <c r="AO37" i="1"/>
  <c r="AS37" i="1"/>
  <c r="P37" i="1"/>
  <c r="AC37" i="1"/>
  <c r="E36" i="3" s="1"/>
  <c r="AH37" i="1"/>
  <c r="AT37" i="1"/>
  <c r="B37" i="1"/>
  <c r="B36" i="3" s="1"/>
  <c r="H37" i="1"/>
  <c r="AB37" i="1"/>
  <c r="D36" i="3" s="1"/>
  <c r="AJ37" i="1"/>
  <c r="AU37" i="1"/>
  <c r="O37" i="1"/>
  <c r="AR37" i="1"/>
  <c r="AG37" i="1"/>
  <c r="AN37" i="1"/>
  <c r="G37" i="1"/>
  <c r="AV37" i="1"/>
  <c r="C37" i="1"/>
  <c r="C36" i="3" s="1"/>
  <c r="L37" i="1"/>
  <c r="AF37" i="1"/>
  <c r="AP37" i="1"/>
  <c r="AL37" i="1"/>
  <c r="AQ37" i="1"/>
  <c r="F37" i="1"/>
  <c r="A38" i="1"/>
  <c r="A36" i="3"/>
  <c r="BO683" i="1" l="1"/>
  <c r="BK684" i="1"/>
  <c r="BP681" i="1"/>
  <c r="BO807" i="1"/>
  <c r="BK808" i="1"/>
  <c r="BP805" i="1"/>
  <c r="BO36" i="1"/>
  <c r="BK37" i="1"/>
  <c r="BP34" i="1"/>
  <c r="BO854" i="1"/>
  <c r="BK855" i="1"/>
  <c r="BP852" i="1"/>
  <c r="C38" i="1"/>
  <c r="C37" i="3" s="1"/>
  <c r="BO477" i="1"/>
  <c r="BK478" i="1"/>
  <c r="BP475" i="1"/>
  <c r="BM36" i="1"/>
  <c r="BN35" i="1" s="1"/>
  <c r="BJ37" i="1"/>
  <c r="BN34" i="1"/>
  <c r="AW38" i="1"/>
  <c r="BV38" i="1" s="1"/>
  <c r="AD38" i="1"/>
  <c r="C35" i="11" s="1"/>
  <c r="AE38" i="1"/>
  <c r="D35" i="11" s="1"/>
  <c r="E38" i="1"/>
  <c r="D35" i="2" s="1"/>
  <c r="D38" i="1"/>
  <c r="C35" i="2" s="1"/>
  <c r="BA38" i="1"/>
  <c r="BC38" i="1"/>
  <c r="BG38" i="1"/>
  <c r="BB38" i="1"/>
  <c r="BD38" i="1"/>
  <c r="AZ38" i="1"/>
  <c r="BE38" i="1"/>
  <c r="BF38" i="1"/>
  <c r="N38" i="1"/>
  <c r="T38" i="1"/>
  <c r="R38" i="1"/>
  <c r="S38" i="1"/>
  <c r="Q38" i="1"/>
  <c r="AA38" i="1"/>
  <c r="BU38" i="1" s="1"/>
  <c r="Y38" i="1"/>
  <c r="X38" i="1"/>
  <c r="M38" i="1"/>
  <c r="Z38" i="1"/>
  <c r="U38" i="1"/>
  <c r="AY39" i="1"/>
  <c r="BX38" i="1"/>
  <c r="E34" i="11"/>
  <c r="E34" i="2"/>
  <c r="BR37" i="1"/>
  <c r="BS37" i="1"/>
  <c r="B38" i="1"/>
  <c r="B37" i="3" s="1"/>
  <c r="F38" i="1"/>
  <c r="L38" i="1"/>
  <c r="AB38" i="1"/>
  <c r="D37" i="3" s="1"/>
  <c r="AF38" i="1"/>
  <c r="AJ38" i="1"/>
  <c r="AL38" i="1"/>
  <c r="AN38" i="1"/>
  <c r="AP38" i="1"/>
  <c r="AT38" i="1"/>
  <c r="I38" i="1"/>
  <c r="P38" i="1"/>
  <c r="AC38" i="1"/>
  <c r="E37" i="3" s="1"/>
  <c r="AH38" i="1"/>
  <c r="AS38" i="1"/>
  <c r="G38" i="1"/>
  <c r="AG38" i="1"/>
  <c r="AM38" i="1"/>
  <c r="AR38" i="1"/>
  <c r="H38" i="1"/>
  <c r="AI38" i="1"/>
  <c r="AK38" i="1"/>
  <c r="AQ38" i="1"/>
  <c r="AO38" i="1"/>
  <c r="O38" i="1"/>
  <c r="AV38" i="1"/>
  <c r="AU38" i="1"/>
  <c r="A39" i="1"/>
  <c r="A37" i="3"/>
  <c r="BO684" i="1" l="1"/>
  <c r="BK685" i="1"/>
  <c r="BP682" i="1"/>
  <c r="BO808" i="1"/>
  <c r="BK809" i="1"/>
  <c r="BP806" i="1"/>
  <c r="BO37" i="1"/>
  <c r="BK38" i="1"/>
  <c r="BP35" i="1"/>
  <c r="BO855" i="1"/>
  <c r="BK856" i="1"/>
  <c r="BP853" i="1"/>
  <c r="Q39" i="1"/>
  <c r="R39" i="1"/>
  <c r="C39" i="1"/>
  <c r="C38" i="3" s="1"/>
  <c r="S39" i="1"/>
  <c r="P39" i="1"/>
  <c r="BO478" i="1"/>
  <c r="BK479" i="1"/>
  <c r="BP476" i="1"/>
  <c r="BM37" i="1"/>
  <c r="BJ38" i="1"/>
  <c r="AW39" i="1"/>
  <c r="BV39" i="1" s="1"/>
  <c r="D39" i="1"/>
  <c r="C36" i="2" s="1"/>
  <c r="AD39" i="1"/>
  <c r="C36" i="11" s="1"/>
  <c r="E39" i="1"/>
  <c r="D36" i="2" s="1"/>
  <c r="AE39" i="1"/>
  <c r="D36" i="11" s="1"/>
  <c r="BA39" i="1"/>
  <c r="BC39" i="1"/>
  <c r="BF39" i="1"/>
  <c r="BD39" i="1"/>
  <c r="AZ39" i="1"/>
  <c r="BB39" i="1"/>
  <c r="BG39" i="1"/>
  <c r="BE39" i="1"/>
  <c r="M39" i="1"/>
  <c r="U39" i="1"/>
  <c r="T39" i="1"/>
  <c r="AA39" i="1"/>
  <c r="BU39" i="1" s="1"/>
  <c r="N39" i="1"/>
  <c r="X39" i="1"/>
  <c r="Y39" i="1"/>
  <c r="Z39" i="1"/>
  <c r="BX39" i="1"/>
  <c r="AY40" i="1"/>
  <c r="E35" i="2"/>
  <c r="E35" i="11"/>
  <c r="BS38" i="1"/>
  <c r="BR38" i="1"/>
  <c r="G39" i="1"/>
  <c r="AC39" i="1"/>
  <c r="E38" i="3" s="1"/>
  <c r="AG39" i="1"/>
  <c r="AQ39" i="1"/>
  <c r="AU39" i="1"/>
  <c r="I39" i="1"/>
  <c r="AB39" i="1"/>
  <c r="D38" i="3" s="1"/>
  <c r="AH39" i="1"/>
  <c r="AL39" i="1"/>
  <c r="AS39" i="1"/>
  <c r="L39" i="1"/>
  <c r="AP39" i="1"/>
  <c r="F39" i="1"/>
  <c r="AF39" i="1"/>
  <c r="AO39" i="1"/>
  <c r="H39" i="1"/>
  <c r="AK39" i="1"/>
  <c r="AT39" i="1"/>
  <c r="AV39" i="1"/>
  <c r="AI39" i="1"/>
  <c r="AN39" i="1"/>
  <c r="B39" i="1"/>
  <c r="B38" i="3" s="1"/>
  <c r="AM39" i="1"/>
  <c r="AR39" i="1"/>
  <c r="AJ39" i="1"/>
  <c r="A40" i="1"/>
  <c r="A38" i="3"/>
  <c r="BO685" i="1" l="1"/>
  <c r="BK686" i="1"/>
  <c r="BP683" i="1"/>
  <c r="BO809" i="1"/>
  <c r="BK810" i="1"/>
  <c r="BP807" i="1"/>
  <c r="BO38" i="1"/>
  <c r="BK39" i="1"/>
  <c r="BP36" i="1"/>
  <c r="BO856" i="1"/>
  <c r="BK857" i="1"/>
  <c r="BP854" i="1"/>
  <c r="C40" i="1"/>
  <c r="C39" i="3" s="1"/>
  <c r="R40" i="1"/>
  <c r="P40" i="1"/>
  <c r="S40" i="1"/>
  <c r="Q40" i="1"/>
  <c r="O40" i="1"/>
  <c r="BO479" i="1"/>
  <c r="BK480" i="1"/>
  <c r="BP477" i="1"/>
  <c r="BM38" i="1"/>
  <c r="BJ39" i="1"/>
  <c r="BN36" i="1"/>
  <c r="AW40" i="1"/>
  <c r="BV40" i="1" s="1"/>
  <c r="D40" i="1"/>
  <c r="C37" i="2" s="1"/>
  <c r="AD40" i="1"/>
  <c r="C37" i="11" s="1"/>
  <c r="AE40" i="1"/>
  <c r="D37" i="11" s="1"/>
  <c r="E40" i="1"/>
  <c r="D37" i="2" s="1"/>
  <c r="BA40" i="1"/>
  <c r="BC40" i="1"/>
  <c r="BB40" i="1"/>
  <c r="BE40" i="1"/>
  <c r="AZ40" i="1"/>
  <c r="BF40" i="1"/>
  <c r="BD40" i="1"/>
  <c r="BG40" i="1"/>
  <c r="U40" i="1"/>
  <c r="AA40" i="1"/>
  <c r="BU40" i="1" s="1"/>
  <c r="Y40" i="1"/>
  <c r="N40" i="1"/>
  <c r="T40" i="1"/>
  <c r="Z40" i="1"/>
  <c r="X40" i="1"/>
  <c r="M40" i="1"/>
  <c r="BX40" i="1"/>
  <c r="AY41" i="1"/>
  <c r="E36" i="2"/>
  <c r="E36" i="11"/>
  <c r="BS39" i="1"/>
  <c r="BR39" i="1"/>
  <c r="H40" i="1"/>
  <c r="I40" i="1"/>
  <c r="AI40" i="1"/>
  <c r="AK40" i="1"/>
  <c r="AM40" i="1"/>
  <c r="AO40" i="1"/>
  <c r="AS40" i="1"/>
  <c r="B40" i="1"/>
  <c r="B39" i="3" s="1"/>
  <c r="AB40" i="1"/>
  <c r="D39" i="3" s="1"/>
  <c r="AG40" i="1"/>
  <c r="AL40" i="1"/>
  <c r="AR40" i="1"/>
  <c r="AC40" i="1"/>
  <c r="E39" i="3" s="1"/>
  <c r="AJ40" i="1"/>
  <c r="AU40" i="1"/>
  <c r="AF40" i="1"/>
  <c r="AP40" i="1"/>
  <c r="L40" i="1"/>
  <c r="AT40" i="1"/>
  <c r="G40" i="1"/>
  <c r="AN40" i="1"/>
  <c r="F40" i="1"/>
  <c r="AH40" i="1"/>
  <c r="AV40" i="1"/>
  <c r="AQ40" i="1"/>
  <c r="A41" i="1"/>
  <c r="A39" i="3"/>
  <c r="BO686" i="1" l="1"/>
  <c r="BK687" i="1"/>
  <c r="BP684" i="1"/>
  <c r="BO810" i="1"/>
  <c r="BP809" i="1" s="1"/>
  <c r="BK811" i="1"/>
  <c r="BP808" i="1"/>
  <c r="BO39" i="1"/>
  <c r="BK40" i="1"/>
  <c r="BP37" i="1"/>
  <c r="BO857" i="1"/>
  <c r="BK858" i="1"/>
  <c r="BP855" i="1"/>
  <c r="C41" i="1"/>
  <c r="C40" i="3" s="1"/>
  <c r="P41" i="1"/>
  <c r="R41" i="1"/>
  <c r="S41" i="1"/>
  <c r="Q41" i="1"/>
  <c r="O41" i="1"/>
  <c r="BO480" i="1"/>
  <c r="BK481" i="1"/>
  <c r="BP478" i="1"/>
  <c r="BM39" i="1"/>
  <c r="BJ40" i="1"/>
  <c r="BN37" i="1"/>
  <c r="AW41" i="1"/>
  <c r="BV41" i="1" s="1"/>
  <c r="AD41" i="1"/>
  <c r="C38" i="11" s="1"/>
  <c r="D41" i="1"/>
  <c r="C38" i="2" s="1"/>
  <c r="AE41" i="1"/>
  <c r="D38" i="11" s="1"/>
  <c r="E41" i="1"/>
  <c r="D38" i="2" s="1"/>
  <c r="BA41" i="1"/>
  <c r="BC41" i="1"/>
  <c r="AZ41" i="1"/>
  <c r="BD41" i="1"/>
  <c r="BG41" i="1"/>
  <c r="BE41" i="1"/>
  <c r="BB41" i="1"/>
  <c r="BF41" i="1"/>
  <c r="N41" i="1"/>
  <c r="U41" i="1"/>
  <c r="T41" i="1"/>
  <c r="AA41" i="1"/>
  <c r="BU41" i="1" s="1"/>
  <c r="Z41" i="1"/>
  <c r="X41" i="1"/>
  <c r="Y41" i="1"/>
  <c r="M41" i="1"/>
  <c r="BX41" i="1"/>
  <c r="AY42" i="1"/>
  <c r="E37" i="11"/>
  <c r="E37" i="2"/>
  <c r="BR40" i="1"/>
  <c r="BS40" i="1"/>
  <c r="B41" i="1"/>
  <c r="B40" i="3" s="1"/>
  <c r="F41" i="1"/>
  <c r="L41" i="1"/>
  <c r="AB41" i="1"/>
  <c r="D40" i="3" s="1"/>
  <c r="AF41" i="1"/>
  <c r="AJ41" i="1"/>
  <c r="AL41" i="1"/>
  <c r="AN41" i="1"/>
  <c r="AP41" i="1"/>
  <c r="AT41" i="1"/>
  <c r="H41" i="1"/>
  <c r="AG41" i="1"/>
  <c r="AK41" i="1"/>
  <c r="AR41" i="1"/>
  <c r="G41" i="1"/>
  <c r="AH41" i="1"/>
  <c r="AM41" i="1"/>
  <c r="AS41" i="1"/>
  <c r="AV41" i="1"/>
  <c r="AI41" i="1"/>
  <c r="AC41" i="1"/>
  <c r="E40" i="3" s="1"/>
  <c r="AQ41" i="1"/>
  <c r="AO41" i="1"/>
  <c r="I41" i="1"/>
  <c r="AU41" i="1"/>
  <c r="A42" i="1"/>
  <c r="A40" i="3"/>
  <c r="BO687" i="1" l="1"/>
  <c r="BK688" i="1"/>
  <c r="BP685" i="1"/>
  <c r="BO811" i="1"/>
  <c r="BK812" i="1"/>
  <c r="BO40" i="1"/>
  <c r="BK41" i="1"/>
  <c r="BP38" i="1"/>
  <c r="BO858" i="1"/>
  <c r="BK859" i="1"/>
  <c r="BP856" i="1"/>
  <c r="C42" i="1"/>
  <c r="C41" i="3" s="1"/>
  <c r="BO481" i="1"/>
  <c r="BK482" i="1"/>
  <c r="BP479" i="1"/>
  <c r="BM40" i="1"/>
  <c r="BJ41" i="1"/>
  <c r="BN38" i="1"/>
  <c r="AW42" i="1"/>
  <c r="BV42" i="1" s="1"/>
  <c r="AD42" i="1"/>
  <c r="C39" i="11" s="1"/>
  <c r="D42" i="1"/>
  <c r="C39" i="2" s="1"/>
  <c r="AE42" i="1"/>
  <c r="D39" i="11" s="1"/>
  <c r="E42" i="1"/>
  <c r="D39" i="2" s="1"/>
  <c r="BA42" i="1"/>
  <c r="BC42" i="1"/>
  <c r="BD42" i="1"/>
  <c r="BB42" i="1"/>
  <c r="BG42" i="1"/>
  <c r="BE42" i="1"/>
  <c r="BF42" i="1"/>
  <c r="AZ42" i="1"/>
  <c r="N42" i="1"/>
  <c r="R42" i="1"/>
  <c r="S42" i="1"/>
  <c r="T42" i="1"/>
  <c r="Y42" i="1"/>
  <c r="U42" i="1"/>
  <c r="M42" i="1"/>
  <c r="AA42" i="1"/>
  <c r="BU42" i="1" s="1"/>
  <c r="Q42" i="1"/>
  <c r="Z42" i="1"/>
  <c r="X42" i="1"/>
  <c r="BX42" i="1"/>
  <c r="AY43" i="1"/>
  <c r="E38" i="2"/>
  <c r="E38" i="11"/>
  <c r="BS41" i="1"/>
  <c r="BR41" i="1"/>
  <c r="G42" i="1"/>
  <c r="O42" i="1"/>
  <c r="AC42" i="1"/>
  <c r="E41" i="3" s="1"/>
  <c r="AG42" i="1"/>
  <c r="AQ42" i="1"/>
  <c r="AU42" i="1"/>
  <c r="B42" i="1"/>
  <c r="B41" i="3" s="1"/>
  <c r="H42" i="1"/>
  <c r="L42" i="1"/>
  <c r="AF42" i="1"/>
  <c r="AK42" i="1"/>
  <c r="AN42" i="1"/>
  <c r="AR42" i="1"/>
  <c r="P42" i="1"/>
  <c r="AP42" i="1"/>
  <c r="AB42" i="1"/>
  <c r="D41" i="3" s="1"/>
  <c r="AJ42" i="1"/>
  <c r="AM42" i="1"/>
  <c r="AT42" i="1"/>
  <c r="AO42" i="1"/>
  <c r="I42" i="1"/>
  <c r="AH42" i="1"/>
  <c r="AL42" i="1"/>
  <c r="AV42" i="1"/>
  <c r="AS42" i="1"/>
  <c r="F42" i="1"/>
  <c r="AI42" i="1"/>
  <c r="A43" i="1"/>
  <c r="A41" i="3"/>
  <c r="BO688" i="1" l="1"/>
  <c r="BK689" i="1"/>
  <c r="BP686" i="1"/>
  <c r="BO812" i="1"/>
  <c r="BK813" i="1"/>
  <c r="BP810" i="1"/>
  <c r="BO41" i="1"/>
  <c r="BK42" i="1"/>
  <c r="BP39" i="1"/>
  <c r="BO859" i="1"/>
  <c r="BK860" i="1"/>
  <c r="BP857" i="1"/>
  <c r="C43" i="1"/>
  <c r="C42" i="3" s="1"/>
  <c r="BO482" i="1"/>
  <c r="BK483" i="1"/>
  <c r="BP480" i="1"/>
  <c r="BM41" i="1"/>
  <c r="BJ42" i="1"/>
  <c r="BN39" i="1"/>
  <c r="AW43" i="1"/>
  <c r="BV43" i="1" s="1"/>
  <c r="E43" i="1"/>
  <c r="D40" i="2" s="1"/>
  <c r="D43" i="1"/>
  <c r="C40" i="2" s="1"/>
  <c r="AD43" i="1"/>
  <c r="C40" i="11" s="1"/>
  <c r="AE43" i="1"/>
  <c r="D40" i="11" s="1"/>
  <c r="BA43" i="1"/>
  <c r="BC43" i="1"/>
  <c r="BF43" i="1"/>
  <c r="AZ43" i="1"/>
  <c r="BE43" i="1"/>
  <c r="BB43" i="1"/>
  <c r="BG43" i="1"/>
  <c r="BD43" i="1"/>
  <c r="N43" i="1"/>
  <c r="S43" i="1"/>
  <c r="R43" i="1"/>
  <c r="Q43" i="1"/>
  <c r="T43" i="1"/>
  <c r="M43" i="1"/>
  <c r="Z43" i="1"/>
  <c r="X43" i="1"/>
  <c r="U43" i="1"/>
  <c r="AA43" i="1"/>
  <c r="BU43" i="1" s="1"/>
  <c r="Y43" i="1"/>
  <c r="AY44" i="1"/>
  <c r="BX43" i="1"/>
  <c r="E39" i="11"/>
  <c r="E39" i="2"/>
  <c r="BS42" i="1"/>
  <c r="BR42" i="1"/>
  <c r="H43" i="1"/>
  <c r="P43" i="1"/>
  <c r="AH43" i="1"/>
  <c r="AR43" i="1"/>
  <c r="AV43" i="1"/>
  <c r="B43" i="1"/>
  <c r="B42" i="3" s="1"/>
  <c r="G43" i="1"/>
  <c r="L43" i="1"/>
  <c r="AF43" i="1"/>
  <c r="AK43" i="1"/>
  <c r="AN43" i="1"/>
  <c r="AQ43" i="1"/>
  <c r="AC43" i="1"/>
  <c r="E42" i="3" s="1"/>
  <c r="AJ43" i="1"/>
  <c r="AL43" i="1"/>
  <c r="AO43" i="1"/>
  <c r="AU43" i="1"/>
  <c r="I43" i="1"/>
  <c r="O43" i="1"/>
  <c r="AI43" i="1"/>
  <c r="AS43" i="1"/>
  <c r="F43" i="1"/>
  <c r="AT43" i="1"/>
  <c r="AG43" i="1"/>
  <c r="AP43" i="1"/>
  <c r="AB43" i="1"/>
  <c r="D42" i="3" s="1"/>
  <c r="AM43" i="1"/>
  <c r="A44" i="1"/>
  <c r="A42" i="3"/>
  <c r="BO689" i="1" l="1"/>
  <c r="BK690" i="1"/>
  <c r="BP687" i="1"/>
  <c r="BO813" i="1"/>
  <c r="BK814" i="1"/>
  <c r="BP811" i="1"/>
  <c r="BO42" i="1"/>
  <c r="BK43" i="1"/>
  <c r="BP40" i="1"/>
  <c r="BO860" i="1"/>
  <c r="BK861" i="1"/>
  <c r="BP858" i="1"/>
  <c r="O44" i="1"/>
  <c r="C44" i="1"/>
  <c r="C43" i="3" s="1"/>
  <c r="BO483" i="1"/>
  <c r="BK484" i="1"/>
  <c r="BP481" i="1"/>
  <c r="BM42" i="1"/>
  <c r="BJ43" i="1"/>
  <c r="BN40" i="1"/>
  <c r="AW44" i="1"/>
  <c r="BV44" i="1" s="1"/>
  <c r="D44" i="1"/>
  <c r="C41" i="2" s="1"/>
  <c r="AD44" i="1"/>
  <c r="C41" i="11" s="1"/>
  <c r="AE44" i="1"/>
  <c r="D41" i="11" s="1"/>
  <c r="E44" i="1"/>
  <c r="D41" i="2" s="1"/>
  <c r="BA44" i="1"/>
  <c r="BC44" i="1"/>
  <c r="BB44" i="1"/>
  <c r="BE44" i="1"/>
  <c r="BD44" i="1"/>
  <c r="BF44" i="1"/>
  <c r="AZ44" i="1"/>
  <c r="BG44" i="1"/>
  <c r="S44" i="1"/>
  <c r="Q44" i="1"/>
  <c r="N44" i="1"/>
  <c r="T44" i="1"/>
  <c r="U44" i="1"/>
  <c r="X44" i="1"/>
  <c r="M44" i="1"/>
  <c r="R44" i="1"/>
  <c r="AA44" i="1"/>
  <c r="BU44" i="1" s="1"/>
  <c r="Y44" i="1"/>
  <c r="Z44" i="1"/>
  <c r="BX44" i="1"/>
  <c r="AY45" i="1"/>
  <c r="E40" i="2"/>
  <c r="E40" i="11"/>
  <c r="BR43" i="1"/>
  <c r="BS43" i="1"/>
  <c r="I44" i="1"/>
  <c r="AI44" i="1"/>
  <c r="AK44" i="1"/>
  <c r="AM44" i="1"/>
  <c r="AO44" i="1"/>
  <c r="AS44" i="1"/>
  <c r="B44" i="1"/>
  <c r="B43" i="3" s="1"/>
  <c r="G44" i="1"/>
  <c r="L44" i="1"/>
  <c r="AF44" i="1"/>
  <c r="AN44" i="1"/>
  <c r="AQ44" i="1"/>
  <c r="AV44" i="1"/>
  <c r="H44" i="1"/>
  <c r="AB44" i="1"/>
  <c r="D43" i="3" s="1"/>
  <c r="AH44" i="1"/>
  <c r="AT44" i="1"/>
  <c r="F44" i="1"/>
  <c r="AG44" i="1"/>
  <c r="AL44" i="1"/>
  <c r="AP44" i="1"/>
  <c r="AJ44" i="1"/>
  <c r="AC44" i="1"/>
  <c r="E43" i="3" s="1"/>
  <c r="AR44" i="1"/>
  <c r="P44" i="1"/>
  <c r="AU44" i="1"/>
  <c r="A45" i="1"/>
  <c r="A43" i="3"/>
  <c r="BO690" i="1" l="1"/>
  <c r="BK691" i="1"/>
  <c r="BP688" i="1"/>
  <c r="BO814" i="1"/>
  <c r="BK815" i="1"/>
  <c r="BO815" i="1" s="1"/>
  <c r="BP816" i="1" s="1"/>
  <c r="BP812" i="1"/>
  <c r="BO43" i="1"/>
  <c r="BK44" i="1"/>
  <c r="BP41" i="1"/>
  <c r="BO861" i="1"/>
  <c r="BK862" i="1"/>
  <c r="BP859" i="1"/>
  <c r="P45" i="1"/>
  <c r="S45" i="1"/>
  <c r="R45" i="1"/>
  <c r="C45" i="1"/>
  <c r="C44" i="3" s="1"/>
  <c r="O45" i="1"/>
  <c r="Q45" i="1"/>
  <c r="BO484" i="1"/>
  <c r="BK485" i="1"/>
  <c r="BP482" i="1"/>
  <c r="BM43" i="1"/>
  <c r="BN42" i="1" s="1"/>
  <c r="BJ44" i="1"/>
  <c r="BN41" i="1"/>
  <c r="AW45" i="1"/>
  <c r="BV45" i="1" s="1"/>
  <c r="AD45" i="1"/>
  <c r="C42" i="11" s="1"/>
  <c r="D45" i="1"/>
  <c r="C42" i="2" s="1"/>
  <c r="E45" i="1"/>
  <c r="D42" i="2" s="1"/>
  <c r="AE45" i="1"/>
  <c r="D42" i="11" s="1"/>
  <c r="BA45" i="1"/>
  <c r="BC45" i="1"/>
  <c r="AZ45" i="1"/>
  <c r="BD45" i="1"/>
  <c r="BG45" i="1"/>
  <c r="BE45" i="1"/>
  <c r="BF45" i="1"/>
  <c r="BB45" i="1"/>
  <c r="T45" i="1"/>
  <c r="N45" i="1"/>
  <c r="U45" i="1"/>
  <c r="AA45" i="1"/>
  <c r="BU45" i="1" s="1"/>
  <c r="Y45" i="1"/>
  <c r="Z45" i="1"/>
  <c r="M45" i="1"/>
  <c r="X45" i="1"/>
  <c r="BX45" i="1"/>
  <c r="AY46" i="1"/>
  <c r="E41" i="11"/>
  <c r="E41" i="2"/>
  <c r="BS44" i="1"/>
  <c r="BR44" i="1"/>
  <c r="B45" i="1"/>
  <c r="B44" i="3" s="1"/>
  <c r="F45" i="1"/>
  <c r="L45" i="1"/>
  <c r="AB45" i="1"/>
  <c r="D44" i="3" s="1"/>
  <c r="AF45" i="1"/>
  <c r="AJ45" i="1"/>
  <c r="AL45" i="1"/>
  <c r="AN45" i="1"/>
  <c r="AP45" i="1"/>
  <c r="AT45" i="1"/>
  <c r="G45" i="1"/>
  <c r="AM45" i="1"/>
  <c r="AQ45" i="1"/>
  <c r="AV45" i="1"/>
  <c r="AG45" i="1"/>
  <c r="AR45" i="1"/>
  <c r="AO45" i="1"/>
  <c r="I45" i="1"/>
  <c r="AH45" i="1"/>
  <c r="AU45" i="1"/>
  <c r="AK45" i="1"/>
  <c r="H45" i="1"/>
  <c r="AI45" i="1"/>
  <c r="AC45" i="1"/>
  <c r="E44" i="3" s="1"/>
  <c r="AS45" i="1"/>
  <c r="A46" i="1"/>
  <c r="A44" i="3"/>
  <c r="BO691" i="1" l="1"/>
  <c r="BK692" i="1"/>
  <c r="BO692" i="1" s="1"/>
  <c r="BP693" i="1" s="1"/>
  <c r="BP689" i="1"/>
  <c r="BP814" i="1"/>
  <c r="BP815" i="1"/>
  <c r="BP813" i="1"/>
  <c r="BO44" i="1"/>
  <c r="BK45" i="1"/>
  <c r="BP42" i="1"/>
  <c r="BO862" i="1"/>
  <c r="BP861" i="1" s="1"/>
  <c r="BK863" i="1"/>
  <c r="BP860" i="1"/>
  <c r="Q46" i="1"/>
  <c r="P46" i="1"/>
  <c r="S46" i="1"/>
  <c r="O46" i="1"/>
  <c r="R46" i="1"/>
  <c r="C46" i="1"/>
  <c r="C45" i="3" s="1"/>
  <c r="BK331" i="1"/>
  <c r="BO485" i="1"/>
  <c r="BK486" i="1"/>
  <c r="BP483" i="1"/>
  <c r="BM44" i="1"/>
  <c r="BJ45" i="1"/>
  <c r="AW46" i="1"/>
  <c r="BV46" i="1" s="1"/>
  <c r="AE46" i="1"/>
  <c r="D43" i="11" s="1"/>
  <c r="AD46" i="1"/>
  <c r="C43" i="11" s="1"/>
  <c r="E46" i="1"/>
  <c r="D43" i="2" s="1"/>
  <c r="D46" i="1"/>
  <c r="C43" i="2" s="1"/>
  <c r="BA46" i="1"/>
  <c r="BC46" i="1"/>
  <c r="AZ46" i="1"/>
  <c r="BE46" i="1"/>
  <c r="BB46" i="1"/>
  <c r="BG46" i="1"/>
  <c r="BD46" i="1"/>
  <c r="BF46" i="1"/>
  <c r="U46" i="1"/>
  <c r="M46" i="1"/>
  <c r="X46" i="1"/>
  <c r="N46" i="1"/>
  <c r="Y46" i="1"/>
  <c r="AA46" i="1"/>
  <c r="BU46" i="1" s="1"/>
  <c r="T46" i="1"/>
  <c r="Z46" i="1"/>
  <c r="BX46" i="1"/>
  <c r="AY47" i="1"/>
  <c r="E42" i="11"/>
  <c r="E42" i="2"/>
  <c r="BS45" i="1"/>
  <c r="BR45" i="1"/>
  <c r="G46" i="1"/>
  <c r="AC46" i="1"/>
  <c r="E45" i="3" s="1"/>
  <c r="AG46" i="1"/>
  <c r="AQ46" i="1"/>
  <c r="AU46" i="1"/>
  <c r="F46" i="1"/>
  <c r="AJ46" i="1"/>
  <c r="AM46" i="1"/>
  <c r="AP46" i="1"/>
  <c r="AV46" i="1"/>
  <c r="L46" i="1"/>
  <c r="AL46" i="1"/>
  <c r="AO46" i="1"/>
  <c r="B46" i="1"/>
  <c r="B45" i="3" s="1"/>
  <c r="AB46" i="1"/>
  <c r="D45" i="3" s="1"/>
  <c r="AN46" i="1"/>
  <c r="AT46" i="1"/>
  <c r="H46" i="1"/>
  <c r="AF46" i="1"/>
  <c r="AK46" i="1"/>
  <c r="AS46" i="1"/>
  <c r="AI46" i="1"/>
  <c r="I46" i="1"/>
  <c r="AH46" i="1"/>
  <c r="AR46" i="1"/>
  <c r="A47" i="1"/>
  <c r="A45" i="3"/>
  <c r="BP691" i="1" l="1"/>
  <c r="BP692" i="1"/>
  <c r="BP690" i="1"/>
  <c r="BO45" i="1"/>
  <c r="BK46" i="1"/>
  <c r="BP43" i="1"/>
  <c r="BO863" i="1"/>
  <c r="BK864" i="1"/>
  <c r="Q47" i="1"/>
  <c r="R47" i="1"/>
  <c r="C47" i="1"/>
  <c r="C46" i="3" s="1"/>
  <c r="BO331" i="1"/>
  <c r="BK332" i="1"/>
  <c r="BO486" i="1"/>
  <c r="BK487" i="1"/>
  <c r="BP484" i="1"/>
  <c r="BM45" i="1"/>
  <c r="BN44" i="1" s="1"/>
  <c r="BJ46" i="1"/>
  <c r="BN43" i="1"/>
  <c r="AW47" i="1"/>
  <c r="BV47" i="1" s="1"/>
  <c r="AD47" i="1"/>
  <c r="C44" i="11" s="1"/>
  <c r="AE47" i="1"/>
  <c r="D44" i="11" s="1"/>
  <c r="E47" i="1"/>
  <c r="D44" i="2" s="1"/>
  <c r="D47" i="1"/>
  <c r="C44" i="2" s="1"/>
  <c r="BA47" i="1"/>
  <c r="BC47" i="1"/>
  <c r="BF47" i="1"/>
  <c r="BB47" i="1"/>
  <c r="BE47" i="1"/>
  <c r="AZ47" i="1"/>
  <c r="BG47" i="1"/>
  <c r="BD47" i="1"/>
  <c r="T47" i="1"/>
  <c r="N47" i="1"/>
  <c r="S47" i="1"/>
  <c r="M47" i="1"/>
  <c r="Z47" i="1"/>
  <c r="Y47" i="1"/>
  <c r="X47" i="1"/>
  <c r="U47" i="1"/>
  <c r="AA47" i="1"/>
  <c r="BU47" i="1" s="1"/>
  <c r="BX47" i="1"/>
  <c r="AY48" i="1"/>
  <c r="E43" i="2"/>
  <c r="E43" i="11"/>
  <c r="BS46" i="1"/>
  <c r="BR46" i="1"/>
  <c r="H47" i="1"/>
  <c r="P47" i="1"/>
  <c r="AH47" i="1"/>
  <c r="AR47" i="1"/>
  <c r="AV47" i="1"/>
  <c r="F47" i="1"/>
  <c r="AJ47" i="1"/>
  <c r="AM47" i="1"/>
  <c r="AP47" i="1"/>
  <c r="AU47" i="1"/>
  <c r="B47" i="1"/>
  <c r="B46" i="3" s="1"/>
  <c r="I47" i="1"/>
  <c r="AB47" i="1"/>
  <c r="D46" i="3" s="1"/>
  <c r="AI47" i="1"/>
  <c r="AK47" i="1"/>
  <c r="AT47" i="1"/>
  <c r="O47" i="1"/>
  <c r="AS47" i="1"/>
  <c r="AG47" i="1"/>
  <c r="AN47" i="1"/>
  <c r="L47" i="1"/>
  <c r="AC47" i="1"/>
  <c r="E46" i="3" s="1"/>
  <c r="AQ47" i="1"/>
  <c r="AO47" i="1"/>
  <c r="AF47" i="1"/>
  <c r="AL47" i="1"/>
  <c r="G47" i="1"/>
  <c r="A48" i="1"/>
  <c r="A46" i="3"/>
  <c r="BO46" i="1" l="1"/>
  <c r="BK47" i="1"/>
  <c r="BP44" i="1"/>
  <c r="BO864" i="1"/>
  <c r="BK865" i="1"/>
  <c r="BP862" i="1"/>
  <c r="C48" i="1"/>
  <c r="C47" i="3" s="1"/>
  <c r="BO332" i="1"/>
  <c r="BK333" i="1"/>
  <c r="BO487" i="1"/>
  <c r="BK488" i="1"/>
  <c r="BP485" i="1"/>
  <c r="BM46" i="1"/>
  <c r="BN45" i="1" s="1"/>
  <c r="BJ47" i="1"/>
  <c r="AW48" i="1"/>
  <c r="BV48" i="1" s="1"/>
  <c r="D48" i="1"/>
  <c r="C45" i="2" s="1"/>
  <c r="E48" i="1"/>
  <c r="D45" i="2" s="1"/>
  <c r="AD48" i="1"/>
  <c r="C45" i="11" s="1"/>
  <c r="AE48" i="1"/>
  <c r="D45" i="11" s="1"/>
  <c r="BA48" i="1"/>
  <c r="BC48" i="1"/>
  <c r="BB48" i="1"/>
  <c r="BE48" i="1"/>
  <c r="BG48" i="1"/>
  <c r="BD48" i="1"/>
  <c r="BF48" i="1"/>
  <c r="AZ48" i="1"/>
  <c r="S48" i="1"/>
  <c r="T48" i="1"/>
  <c r="N48" i="1"/>
  <c r="AA48" i="1"/>
  <c r="BU48" i="1" s="1"/>
  <c r="R48" i="1"/>
  <c r="Z48" i="1"/>
  <c r="X48" i="1"/>
  <c r="M48" i="1"/>
  <c r="U48" i="1"/>
  <c r="Y48" i="1"/>
  <c r="Q48" i="1"/>
  <c r="AY49" i="1"/>
  <c r="BX48" i="1"/>
  <c r="E44" i="11"/>
  <c r="E44" i="2"/>
  <c r="BS47" i="1"/>
  <c r="BR47" i="1"/>
  <c r="I48" i="1"/>
  <c r="AI48" i="1"/>
  <c r="AK48" i="1"/>
  <c r="AM48" i="1"/>
  <c r="AO48" i="1"/>
  <c r="AS48" i="1"/>
  <c r="F48" i="1"/>
  <c r="AJ48" i="1"/>
  <c r="AP48" i="1"/>
  <c r="AU48" i="1"/>
  <c r="G48" i="1"/>
  <c r="P48" i="1"/>
  <c r="AG48" i="1"/>
  <c r="AN48" i="1"/>
  <c r="AR48" i="1"/>
  <c r="H48" i="1"/>
  <c r="L48" i="1"/>
  <c r="AH48" i="1"/>
  <c r="AL48" i="1"/>
  <c r="AQ48" i="1"/>
  <c r="AB48" i="1"/>
  <c r="D47" i="3" s="1"/>
  <c r="AF48" i="1"/>
  <c r="AV48" i="1"/>
  <c r="O48" i="1"/>
  <c r="B48" i="1"/>
  <c r="B47" i="3" s="1"/>
  <c r="AC48" i="1"/>
  <c r="E47" i="3" s="1"/>
  <c r="AT48" i="1"/>
  <c r="A49" i="1"/>
  <c r="A47" i="3"/>
  <c r="BO47" i="1" l="1"/>
  <c r="BK48" i="1"/>
  <c r="BP45" i="1"/>
  <c r="BO865" i="1"/>
  <c r="BK866" i="1"/>
  <c r="BP863" i="1"/>
  <c r="C49" i="1"/>
  <c r="C48" i="3" s="1"/>
  <c r="O49" i="1"/>
  <c r="BO333" i="1"/>
  <c r="BP332" i="1" s="1"/>
  <c r="BK334" i="1"/>
  <c r="BO488" i="1"/>
  <c r="BK489" i="1"/>
  <c r="BP486" i="1"/>
  <c r="BM47" i="1"/>
  <c r="BJ48" i="1"/>
  <c r="AW49" i="1"/>
  <c r="BV49" i="1" s="1"/>
  <c r="D49" i="1"/>
  <c r="C46" i="2" s="1"/>
  <c r="AE49" i="1"/>
  <c r="D46" i="11" s="1"/>
  <c r="E49" i="1"/>
  <c r="D46" i="2" s="1"/>
  <c r="AD49" i="1"/>
  <c r="C46" i="11" s="1"/>
  <c r="BA49" i="1"/>
  <c r="BC49" i="1"/>
  <c r="AZ49" i="1"/>
  <c r="BD49" i="1"/>
  <c r="BG49" i="1"/>
  <c r="BE49" i="1"/>
  <c r="BB49" i="1"/>
  <c r="BF49" i="1"/>
  <c r="T49" i="1"/>
  <c r="R49" i="1"/>
  <c r="Q49" i="1"/>
  <c r="U49" i="1"/>
  <c r="M49" i="1"/>
  <c r="N49" i="1"/>
  <c r="Z49" i="1"/>
  <c r="AA49" i="1"/>
  <c r="BU49" i="1" s="1"/>
  <c r="S49" i="1"/>
  <c r="X49" i="1"/>
  <c r="Y49" i="1"/>
  <c r="AY50" i="1"/>
  <c r="BX49" i="1"/>
  <c r="E45" i="11"/>
  <c r="E45" i="2"/>
  <c r="BS48" i="1"/>
  <c r="BR48" i="1"/>
  <c r="B49" i="1"/>
  <c r="B48" i="3" s="1"/>
  <c r="F49" i="1"/>
  <c r="L49" i="1"/>
  <c r="AB49" i="1"/>
  <c r="D48" i="3" s="1"/>
  <c r="AF49" i="1"/>
  <c r="AJ49" i="1"/>
  <c r="AL49" i="1"/>
  <c r="AN49" i="1"/>
  <c r="AP49" i="1"/>
  <c r="AT49" i="1"/>
  <c r="AI49" i="1"/>
  <c r="AO49" i="1"/>
  <c r="AU49" i="1"/>
  <c r="AQ49" i="1"/>
  <c r="G49" i="1"/>
  <c r="AG49" i="1"/>
  <c r="H49" i="1"/>
  <c r="P49" i="1"/>
  <c r="AC49" i="1"/>
  <c r="E48" i="3" s="1"/>
  <c r="AK49" i="1"/>
  <c r="AS49" i="1"/>
  <c r="I49" i="1"/>
  <c r="AH49" i="1"/>
  <c r="AV49" i="1"/>
  <c r="AM49" i="1"/>
  <c r="AR49" i="1"/>
  <c r="A50" i="1"/>
  <c r="A48" i="3"/>
  <c r="BO48" i="1" l="1"/>
  <c r="BK49" i="1"/>
  <c r="BP46" i="1"/>
  <c r="BO866" i="1"/>
  <c r="BK867" i="1"/>
  <c r="BP864" i="1"/>
  <c r="C50" i="1"/>
  <c r="C49" i="3" s="1"/>
  <c r="O50" i="1"/>
  <c r="BK335" i="1"/>
  <c r="BO334" i="1"/>
  <c r="BO489" i="1"/>
  <c r="BK490" i="1"/>
  <c r="BP487" i="1"/>
  <c r="BN46" i="1"/>
  <c r="BJ49" i="1"/>
  <c r="BM48" i="1"/>
  <c r="AW50" i="1"/>
  <c r="BV50" i="1" s="1"/>
  <c r="AD50" i="1"/>
  <c r="C47" i="11" s="1"/>
  <c r="E50" i="1"/>
  <c r="D47" i="2" s="1"/>
  <c r="D50" i="1"/>
  <c r="C47" i="2" s="1"/>
  <c r="AE50" i="1"/>
  <c r="D47" i="11" s="1"/>
  <c r="BA50" i="1"/>
  <c r="BC50" i="1"/>
  <c r="BB50" i="1"/>
  <c r="BF50" i="1"/>
  <c r="AZ50" i="1"/>
  <c r="BG50" i="1"/>
  <c r="BD50" i="1"/>
  <c r="BE50" i="1"/>
  <c r="M50" i="1"/>
  <c r="R50" i="1"/>
  <c r="Q50" i="1"/>
  <c r="S50" i="1"/>
  <c r="T50" i="1"/>
  <c r="U50" i="1"/>
  <c r="N50" i="1"/>
  <c r="AA50" i="1"/>
  <c r="BU50" i="1" s="1"/>
  <c r="Z50" i="1"/>
  <c r="Y50" i="1"/>
  <c r="X50" i="1"/>
  <c r="BX50" i="1"/>
  <c r="AY51" i="1"/>
  <c r="E46" i="2"/>
  <c r="E46" i="11"/>
  <c r="BS49" i="1"/>
  <c r="BR49" i="1"/>
  <c r="G50" i="1"/>
  <c r="AC50" i="1"/>
  <c r="E49" i="3" s="1"/>
  <c r="AG50" i="1"/>
  <c r="AQ50" i="1"/>
  <c r="AU50" i="1"/>
  <c r="AI50" i="1"/>
  <c r="AO50" i="1"/>
  <c r="AT50" i="1"/>
  <c r="B50" i="1"/>
  <c r="B49" i="3" s="1"/>
  <c r="I50" i="1"/>
  <c r="AB50" i="1"/>
  <c r="D49" i="3" s="1"/>
  <c r="AJ50" i="1"/>
  <c r="AK50" i="1"/>
  <c r="AV50" i="1"/>
  <c r="AN50" i="1"/>
  <c r="AH50" i="1"/>
  <c r="AM50" i="1"/>
  <c r="F50" i="1"/>
  <c r="L50" i="1"/>
  <c r="AR50" i="1"/>
  <c r="AP50" i="1"/>
  <c r="P50" i="1"/>
  <c r="AS50" i="1"/>
  <c r="H50" i="1"/>
  <c r="AL50" i="1"/>
  <c r="AF50" i="1"/>
  <c r="A51" i="1"/>
  <c r="A49" i="3"/>
  <c r="BO49" i="1" l="1"/>
  <c r="BK50" i="1"/>
  <c r="BP47" i="1"/>
  <c r="BO867" i="1"/>
  <c r="BK868" i="1"/>
  <c r="BP865" i="1"/>
  <c r="C51" i="1"/>
  <c r="C50" i="3" s="1"/>
  <c r="O51" i="1"/>
  <c r="BO335" i="1"/>
  <c r="BP334" i="1" s="1"/>
  <c r="BK336" i="1"/>
  <c r="BP333" i="1"/>
  <c r="BO490" i="1"/>
  <c r="BK491" i="1"/>
  <c r="BP488" i="1"/>
  <c r="BM49" i="1"/>
  <c r="BN48" i="1" s="1"/>
  <c r="BJ50" i="1"/>
  <c r="BN47" i="1"/>
  <c r="AW51" i="1"/>
  <c r="BV51" i="1" s="1"/>
  <c r="AD51" i="1"/>
  <c r="C48" i="11" s="1"/>
  <c r="AE51" i="1"/>
  <c r="D48" i="11" s="1"/>
  <c r="D51" i="1"/>
  <c r="C48" i="2" s="1"/>
  <c r="E51" i="1"/>
  <c r="D48" i="2" s="1"/>
  <c r="BA51" i="1"/>
  <c r="BC51" i="1"/>
  <c r="BF51" i="1"/>
  <c r="BG51" i="1"/>
  <c r="BE51" i="1"/>
  <c r="AZ51" i="1"/>
  <c r="BB51" i="1"/>
  <c r="BD51" i="1"/>
  <c r="S51" i="1"/>
  <c r="T51" i="1"/>
  <c r="U51" i="1"/>
  <c r="R51" i="1"/>
  <c r="N51" i="1"/>
  <c r="Z51" i="1"/>
  <c r="M51" i="1"/>
  <c r="X51" i="1"/>
  <c r="Y51" i="1"/>
  <c r="AA51" i="1"/>
  <c r="BU51" i="1" s="1"/>
  <c r="Q51" i="1"/>
  <c r="AY52" i="1"/>
  <c r="BX51" i="1"/>
  <c r="E47" i="2"/>
  <c r="E47" i="11"/>
  <c r="BS50" i="1"/>
  <c r="BR50" i="1"/>
  <c r="H51" i="1"/>
  <c r="P51" i="1"/>
  <c r="AH51" i="1"/>
  <c r="AR51" i="1"/>
  <c r="AV51" i="1"/>
  <c r="AC51" i="1"/>
  <c r="E50" i="3" s="1"/>
  <c r="AI51" i="1"/>
  <c r="AO51" i="1"/>
  <c r="AT51" i="1"/>
  <c r="G51" i="1"/>
  <c r="AG51" i="1"/>
  <c r="AN51" i="1"/>
  <c r="AS51" i="1"/>
  <c r="B51" i="1"/>
  <c r="B50" i="3" s="1"/>
  <c r="AB51" i="1"/>
  <c r="D50" i="3" s="1"/>
  <c r="AM51" i="1"/>
  <c r="AU51" i="1"/>
  <c r="AP51" i="1"/>
  <c r="I51" i="1"/>
  <c r="AF51" i="1"/>
  <c r="AL51" i="1"/>
  <c r="L51" i="1"/>
  <c r="AK51" i="1"/>
  <c r="AJ51" i="1"/>
  <c r="AQ51" i="1"/>
  <c r="F51" i="1"/>
  <c r="A52" i="1"/>
  <c r="A50" i="3"/>
  <c r="BO50" i="1" l="1"/>
  <c r="BK51" i="1"/>
  <c r="BP48" i="1"/>
  <c r="BO868" i="1"/>
  <c r="BK869" i="1"/>
  <c r="BP866" i="1"/>
  <c r="C52" i="1"/>
  <c r="C51" i="3" s="1"/>
  <c r="O52" i="1"/>
  <c r="BK337" i="1"/>
  <c r="BO336" i="1"/>
  <c r="BP335" i="1" s="1"/>
  <c r="BO491" i="1"/>
  <c r="BK492" i="1"/>
  <c r="BP489" i="1"/>
  <c r="BM50" i="1"/>
  <c r="BN49" i="1" s="1"/>
  <c r="BJ51" i="1"/>
  <c r="AW52" i="1"/>
  <c r="BV52" i="1" s="1"/>
  <c r="D52" i="1"/>
  <c r="C49" i="2" s="1"/>
  <c r="E52" i="1"/>
  <c r="D49" i="2" s="1"/>
  <c r="AD52" i="1"/>
  <c r="C49" i="11" s="1"/>
  <c r="AE52" i="1"/>
  <c r="D49" i="11" s="1"/>
  <c r="BA52" i="1"/>
  <c r="BC52" i="1"/>
  <c r="BB52" i="1"/>
  <c r="BE52" i="1"/>
  <c r="BG52" i="1"/>
  <c r="BD52" i="1"/>
  <c r="BF52" i="1"/>
  <c r="AZ52" i="1"/>
  <c r="T52" i="1"/>
  <c r="U52" i="1"/>
  <c r="Q52" i="1"/>
  <c r="R52" i="1"/>
  <c r="X52" i="1"/>
  <c r="M52" i="1"/>
  <c r="Y52" i="1"/>
  <c r="Z52" i="1"/>
  <c r="AA52" i="1"/>
  <c r="BU52" i="1" s="1"/>
  <c r="N52" i="1"/>
  <c r="S52" i="1"/>
  <c r="BX52" i="1"/>
  <c r="AY53" i="1"/>
  <c r="E48" i="2"/>
  <c r="E48" i="11"/>
  <c r="BR51" i="1"/>
  <c r="BS51" i="1"/>
  <c r="I52" i="1"/>
  <c r="AI52" i="1"/>
  <c r="AK52" i="1"/>
  <c r="AM52" i="1"/>
  <c r="AO52" i="1"/>
  <c r="AS52" i="1"/>
  <c r="P52" i="1"/>
  <c r="AC52" i="1"/>
  <c r="E51" i="3" s="1"/>
  <c r="AH52" i="1"/>
  <c r="AT52" i="1"/>
  <c r="F52" i="1"/>
  <c r="AF52" i="1"/>
  <c r="AQ52" i="1"/>
  <c r="H52" i="1"/>
  <c r="L52" i="1"/>
  <c r="AJ52" i="1"/>
  <c r="AL52" i="1"/>
  <c r="AR52" i="1"/>
  <c r="G52" i="1"/>
  <c r="AU52" i="1"/>
  <c r="B52" i="1"/>
  <c r="B51" i="3" s="1"/>
  <c r="AG52" i="1"/>
  <c r="AV52" i="1"/>
  <c r="AN52" i="1"/>
  <c r="AP52" i="1"/>
  <c r="AB52" i="1"/>
  <c r="D51" i="3" s="1"/>
  <c r="A53" i="1"/>
  <c r="A51" i="3"/>
  <c r="BO51" i="1" l="1"/>
  <c r="BK52" i="1"/>
  <c r="BP49" i="1"/>
  <c r="BO869" i="1"/>
  <c r="BP868" i="1" s="1"/>
  <c r="BK870" i="1"/>
  <c r="BP867" i="1"/>
  <c r="C53" i="1"/>
  <c r="C52" i="3" s="1"/>
  <c r="O53" i="1"/>
  <c r="BO337" i="1"/>
  <c r="BK338" i="1"/>
  <c r="BO492" i="1"/>
  <c r="BK493" i="1"/>
  <c r="BP490" i="1"/>
  <c r="BK341" i="1"/>
  <c r="BM51" i="1"/>
  <c r="BJ52" i="1"/>
  <c r="AW53" i="1"/>
  <c r="BV53" i="1" s="1"/>
  <c r="D53" i="1"/>
  <c r="C50" i="2" s="1"/>
  <c r="AD53" i="1"/>
  <c r="C50" i="11" s="1"/>
  <c r="AE53" i="1"/>
  <c r="D50" i="11" s="1"/>
  <c r="E53" i="1"/>
  <c r="D50" i="2" s="1"/>
  <c r="BE53" i="1"/>
  <c r="BG53" i="1"/>
  <c r="AZ53" i="1"/>
  <c r="BC53" i="1"/>
  <c r="BA53" i="1"/>
  <c r="BF53" i="1"/>
  <c r="BB53" i="1"/>
  <c r="BD53" i="1"/>
  <c r="S53" i="1"/>
  <c r="U53" i="1"/>
  <c r="N53" i="1"/>
  <c r="Q53" i="1"/>
  <c r="T53" i="1"/>
  <c r="M53" i="1"/>
  <c r="R53" i="1"/>
  <c r="Y53" i="1"/>
  <c r="Z53" i="1"/>
  <c r="X53" i="1"/>
  <c r="AA53" i="1"/>
  <c r="BU53" i="1" s="1"/>
  <c r="AY54" i="1"/>
  <c r="BX53" i="1"/>
  <c r="E49" i="11"/>
  <c r="E49" i="2"/>
  <c r="BS52" i="1"/>
  <c r="BR52" i="1"/>
  <c r="B53" i="1"/>
  <c r="B52" i="3" s="1"/>
  <c r="F53" i="1"/>
  <c r="L53" i="1"/>
  <c r="AB53" i="1"/>
  <c r="D52" i="3" s="1"/>
  <c r="AF53" i="1"/>
  <c r="AJ53" i="1"/>
  <c r="AL53" i="1"/>
  <c r="AN53" i="1"/>
  <c r="AP53" i="1"/>
  <c r="AT53" i="1"/>
  <c r="I53" i="1"/>
  <c r="P53" i="1"/>
  <c r="AC53" i="1"/>
  <c r="E52" i="3" s="1"/>
  <c r="AH53" i="1"/>
  <c r="AS53" i="1"/>
  <c r="AK53" i="1"/>
  <c r="AO53" i="1"/>
  <c r="AV53" i="1"/>
  <c r="G53" i="1"/>
  <c r="AG53" i="1"/>
  <c r="AQ53" i="1"/>
  <c r="AI53" i="1"/>
  <c r="AM53" i="1"/>
  <c r="AR53" i="1"/>
  <c r="H53" i="1"/>
  <c r="AU53" i="1"/>
  <c r="A54" i="1"/>
  <c r="A52" i="3"/>
  <c r="BO52" i="1" l="1"/>
  <c r="BK53" i="1"/>
  <c r="BP50" i="1"/>
  <c r="BO870" i="1"/>
  <c r="BK871" i="1"/>
  <c r="C54" i="1"/>
  <c r="C53" i="3" s="1"/>
  <c r="O54" i="1"/>
  <c r="BO338" i="1"/>
  <c r="BP337" i="1" s="1"/>
  <c r="BK339" i="1"/>
  <c r="BP336" i="1"/>
  <c r="BO493" i="1"/>
  <c r="BK494" i="1"/>
  <c r="BP491" i="1"/>
  <c r="BO341" i="1"/>
  <c r="BK342" i="1"/>
  <c r="BM52" i="1"/>
  <c r="BJ53" i="1"/>
  <c r="BN50" i="1"/>
  <c r="AW54" i="1"/>
  <c r="BV54" i="1" s="1"/>
  <c r="AD54" i="1"/>
  <c r="C51" i="11" s="1"/>
  <c r="AE54" i="1"/>
  <c r="D51" i="11" s="1"/>
  <c r="E54" i="1"/>
  <c r="D51" i="2" s="1"/>
  <c r="D54" i="1"/>
  <c r="C51" i="2" s="1"/>
  <c r="BE54" i="1"/>
  <c r="BG54" i="1"/>
  <c r="BB54" i="1"/>
  <c r="BC54" i="1"/>
  <c r="BD54" i="1"/>
  <c r="BF54" i="1"/>
  <c r="AZ54" i="1"/>
  <c r="BA54" i="1"/>
  <c r="R54" i="1"/>
  <c r="S54" i="1"/>
  <c r="Q54" i="1"/>
  <c r="N54" i="1"/>
  <c r="U54" i="1"/>
  <c r="M54" i="1"/>
  <c r="AA54" i="1"/>
  <c r="BU54" i="1" s="1"/>
  <c r="X54" i="1"/>
  <c r="Y54" i="1"/>
  <c r="Z54" i="1"/>
  <c r="T54" i="1"/>
  <c r="BX54" i="1"/>
  <c r="AY55" i="1"/>
  <c r="E50" i="2"/>
  <c r="E50" i="11"/>
  <c r="BS53" i="1"/>
  <c r="BR53" i="1"/>
  <c r="G54" i="1"/>
  <c r="AC54" i="1"/>
  <c r="E53" i="3" s="1"/>
  <c r="AG54" i="1"/>
  <c r="AQ54" i="1"/>
  <c r="AU54" i="1"/>
  <c r="I54" i="1"/>
  <c r="P54" i="1"/>
  <c r="AB54" i="1"/>
  <c r="D53" i="3" s="1"/>
  <c r="AH54" i="1"/>
  <c r="AL54" i="1"/>
  <c r="AS54" i="1"/>
  <c r="H54" i="1"/>
  <c r="AI54" i="1"/>
  <c r="AN54" i="1"/>
  <c r="AT54" i="1"/>
  <c r="AO54" i="1"/>
  <c r="B54" i="1"/>
  <c r="B53" i="3" s="1"/>
  <c r="AP54" i="1"/>
  <c r="AF54" i="1"/>
  <c r="AV54" i="1"/>
  <c r="L54" i="1"/>
  <c r="AK54" i="1"/>
  <c r="AR54" i="1"/>
  <c r="AJ54" i="1"/>
  <c r="AM54" i="1"/>
  <c r="F54" i="1"/>
  <c r="A55" i="1"/>
  <c r="A53" i="3"/>
  <c r="BO53" i="1" l="1"/>
  <c r="BK54" i="1"/>
  <c r="BP51" i="1"/>
  <c r="BO871" i="1"/>
  <c r="BK872" i="1"/>
  <c r="BP869" i="1"/>
  <c r="C55" i="1"/>
  <c r="C54" i="3" s="1"/>
  <c r="BO339" i="1"/>
  <c r="BK340" i="1"/>
  <c r="BO340" i="1" s="1"/>
  <c r="BO494" i="1"/>
  <c r="BK495" i="1"/>
  <c r="BP492" i="1"/>
  <c r="D55" i="1"/>
  <c r="C52" i="2" s="1"/>
  <c r="G55" i="1"/>
  <c r="F55" i="1"/>
  <c r="E55" i="1"/>
  <c r="D52" i="2" s="1"/>
  <c r="BO342" i="1"/>
  <c r="BK343" i="1"/>
  <c r="BM53" i="1"/>
  <c r="BJ54" i="1"/>
  <c r="BN51" i="1"/>
  <c r="AW55" i="1"/>
  <c r="BV55" i="1" s="1"/>
  <c r="AD55" i="1"/>
  <c r="C52" i="11" s="1"/>
  <c r="AE55" i="1"/>
  <c r="D52" i="11" s="1"/>
  <c r="BE55" i="1"/>
  <c r="BG55" i="1"/>
  <c r="BB55" i="1"/>
  <c r="BF55" i="1"/>
  <c r="BC55" i="1"/>
  <c r="AZ55" i="1"/>
  <c r="BD55" i="1"/>
  <c r="BA55" i="1"/>
  <c r="S55" i="1"/>
  <c r="U55" i="1"/>
  <c r="Q55" i="1"/>
  <c r="N55" i="1"/>
  <c r="R55" i="1"/>
  <c r="X55" i="1"/>
  <c r="Z55" i="1"/>
  <c r="AA55" i="1"/>
  <c r="BU55" i="1" s="1"/>
  <c r="T55" i="1"/>
  <c r="Y55" i="1"/>
  <c r="M55" i="1"/>
  <c r="AY56" i="1"/>
  <c r="BX55" i="1"/>
  <c r="E51" i="2"/>
  <c r="E51" i="11"/>
  <c r="BS54" i="1"/>
  <c r="BR54" i="1"/>
  <c r="H55" i="1"/>
  <c r="P55" i="1"/>
  <c r="AH55" i="1"/>
  <c r="AR55" i="1"/>
  <c r="AV55" i="1"/>
  <c r="I55" i="1"/>
  <c r="O55" i="1"/>
  <c r="AB55" i="1"/>
  <c r="D54" i="3" s="1"/>
  <c r="AG55" i="1"/>
  <c r="AL55" i="1"/>
  <c r="AS55" i="1"/>
  <c r="AF55" i="1"/>
  <c r="AM55" i="1"/>
  <c r="AQ55" i="1"/>
  <c r="B55" i="1"/>
  <c r="B54" i="3" s="1"/>
  <c r="AC55" i="1"/>
  <c r="E54" i="3" s="1"/>
  <c r="AN55" i="1"/>
  <c r="AU55" i="1"/>
  <c r="AJ55" i="1"/>
  <c r="AO55" i="1"/>
  <c r="AK55" i="1"/>
  <c r="L55" i="1"/>
  <c r="AP55" i="1"/>
  <c r="AI55" i="1"/>
  <c r="AT55" i="1"/>
  <c r="A56" i="1"/>
  <c r="A54" i="3"/>
  <c r="BO54" i="1" l="1"/>
  <c r="BK55" i="1"/>
  <c r="BP52" i="1"/>
  <c r="BO872" i="1"/>
  <c r="BK873" i="1"/>
  <c r="BP870" i="1"/>
  <c r="C56" i="1"/>
  <c r="C55" i="3" s="1"/>
  <c r="BP339" i="1"/>
  <c r="BP338" i="1"/>
  <c r="BP340" i="1"/>
  <c r="BO495" i="1"/>
  <c r="BK496" i="1"/>
  <c r="BP493" i="1"/>
  <c r="G56" i="1"/>
  <c r="E56" i="1"/>
  <c r="D53" i="2" s="1"/>
  <c r="D56" i="1"/>
  <c r="C53" i="2" s="1"/>
  <c r="F56" i="1"/>
  <c r="BO343" i="1"/>
  <c r="BK344" i="1"/>
  <c r="BP341" i="1"/>
  <c r="BM54" i="1"/>
  <c r="BN53" i="1" s="1"/>
  <c r="BJ55" i="1"/>
  <c r="BN52" i="1"/>
  <c r="AW56" i="1"/>
  <c r="BV56" i="1" s="1"/>
  <c r="AD56" i="1"/>
  <c r="C53" i="11" s="1"/>
  <c r="AE56" i="1"/>
  <c r="D53" i="11" s="1"/>
  <c r="BE56" i="1"/>
  <c r="BG56" i="1"/>
  <c r="BA56" i="1"/>
  <c r="BD56" i="1"/>
  <c r="AZ56" i="1"/>
  <c r="BF56" i="1"/>
  <c r="BB56" i="1"/>
  <c r="BC56" i="1"/>
  <c r="M56" i="1"/>
  <c r="Q56" i="1"/>
  <c r="R56" i="1"/>
  <c r="T56" i="1"/>
  <c r="Y56" i="1"/>
  <c r="AA56" i="1"/>
  <c r="BU56" i="1" s="1"/>
  <c r="N56" i="1"/>
  <c r="Z56" i="1"/>
  <c r="S56" i="1"/>
  <c r="U56" i="1"/>
  <c r="X56" i="1"/>
  <c r="BX56" i="1"/>
  <c r="AY57" i="1"/>
  <c r="E52" i="11"/>
  <c r="E52" i="2"/>
  <c r="BS55" i="1"/>
  <c r="BR55" i="1"/>
  <c r="I56" i="1"/>
  <c r="AI56" i="1"/>
  <c r="AK56" i="1"/>
  <c r="AM56" i="1"/>
  <c r="AO56" i="1"/>
  <c r="AS56" i="1"/>
  <c r="H56" i="1"/>
  <c r="O56" i="1"/>
  <c r="AB56" i="1"/>
  <c r="D55" i="3" s="1"/>
  <c r="AG56" i="1"/>
  <c r="AL56" i="1"/>
  <c r="AR56" i="1"/>
  <c r="L56" i="1"/>
  <c r="AP56" i="1"/>
  <c r="AV56" i="1"/>
  <c r="P56" i="1"/>
  <c r="AJ56" i="1"/>
  <c r="AT56" i="1"/>
  <c r="AC56" i="1"/>
  <c r="E55" i="3" s="1"/>
  <c r="AQ56" i="1"/>
  <c r="B56" i="1"/>
  <c r="B55" i="3" s="1"/>
  <c r="AH56" i="1"/>
  <c r="AF56" i="1"/>
  <c r="AU56" i="1"/>
  <c r="AN56" i="1"/>
  <c r="A57" i="1"/>
  <c r="A55" i="3"/>
  <c r="BO55" i="1" l="1"/>
  <c r="BK56" i="1"/>
  <c r="BP53" i="1"/>
  <c r="BO873" i="1"/>
  <c r="BK874" i="1"/>
  <c r="BP871" i="1"/>
  <c r="C57" i="1"/>
  <c r="C56" i="3" s="1"/>
  <c r="BO496" i="1"/>
  <c r="BK497" i="1"/>
  <c r="BP494" i="1"/>
  <c r="BO344" i="1"/>
  <c r="BK345" i="1"/>
  <c r="BP342" i="1"/>
  <c r="BM55" i="1"/>
  <c r="BJ56" i="1"/>
  <c r="AW57" i="1"/>
  <c r="BV57" i="1" s="1"/>
  <c r="D57" i="1"/>
  <c r="C54" i="2" s="1"/>
  <c r="AD57" i="1"/>
  <c r="C54" i="11" s="1"/>
  <c r="AE57" i="1"/>
  <c r="D54" i="11" s="1"/>
  <c r="E57" i="1"/>
  <c r="D54" i="2" s="1"/>
  <c r="BE57" i="1"/>
  <c r="BG57" i="1"/>
  <c r="AZ57" i="1"/>
  <c r="BC57" i="1"/>
  <c r="BB57" i="1"/>
  <c r="BA57" i="1"/>
  <c r="BD57" i="1"/>
  <c r="BF57" i="1"/>
  <c r="U57" i="1"/>
  <c r="T57" i="1"/>
  <c r="S57" i="1"/>
  <c r="Q57" i="1"/>
  <c r="N57" i="1"/>
  <c r="X57" i="1"/>
  <c r="AA57" i="1"/>
  <c r="BU57" i="1" s="1"/>
  <c r="Z57" i="1"/>
  <c r="M57" i="1"/>
  <c r="Y57" i="1"/>
  <c r="R57" i="1"/>
  <c r="BX57" i="1"/>
  <c r="AY58" i="1"/>
  <c r="E53" i="11"/>
  <c r="E53" i="2"/>
  <c r="BR56" i="1"/>
  <c r="BS56" i="1"/>
  <c r="B57" i="1"/>
  <c r="B56" i="3" s="1"/>
  <c r="F57" i="1"/>
  <c r="L57" i="1"/>
  <c r="AB57" i="1"/>
  <c r="D56" i="3" s="1"/>
  <c r="AF57" i="1"/>
  <c r="AJ57" i="1"/>
  <c r="AL57" i="1"/>
  <c r="AN57" i="1"/>
  <c r="AP57" i="1"/>
  <c r="AT57" i="1"/>
  <c r="H57" i="1"/>
  <c r="O57" i="1"/>
  <c r="AG57" i="1"/>
  <c r="AK57" i="1"/>
  <c r="AR57" i="1"/>
  <c r="I57" i="1"/>
  <c r="AC57" i="1"/>
  <c r="E56" i="3" s="1"/>
  <c r="AI57" i="1"/>
  <c r="AU57" i="1"/>
  <c r="G57" i="1"/>
  <c r="AH57" i="1"/>
  <c r="AQ57" i="1"/>
  <c r="AV57" i="1"/>
  <c r="P57" i="1"/>
  <c r="AO57" i="1"/>
  <c r="AM57" i="1"/>
  <c r="AS57" i="1"/>
  <c r="A58" i="1"/>
  <c r="A56" i="3"/>
  <c r="BO56" i="1" l="1"/>
  <c r="BK57" i="1"/>
  <c r="BP54" i="1"/>
  <c r="BO874" i="1"/>
  <c r="BP873" i="1" s="1"/>
  <c r="BK875" i="1"/>
  <c r="BP872" i="1"/>
  <c r="C58" i="1"/>
  <c r="C57" i="3" s="1"/>
  <c r="BO497" i="1"/>
  <c r="BK498" i="1"/>
  <c r="BP495" i="1"/>
  <c r="BO345" i="1"/>
  <c r="BK346" i="1"/>
  <c r="BP343" i="1"/>
  <c r="BM56" i="1"/>
  <c r="BN55" i="1" s="1"/>
  <c r="BJ57" i="1"/>
  <c r="BN54" i="1"/>
  <c r="AW58" i="1"/>
  <c r="BV58" i="1" s="1"/>
  <c r="AD58" i="1"/>
  <c r="C55" i="11" s="1"/>
  <c r="D58" i="1"/>
  <c r="C55" i="2" s="1"/>
  <c r="AE58" i="1"/>
  <c r="D55" i="11" s="1"/>
  <c r="E58" i="1"/>
  <c r="D55" i="2" s="1"/>
  <c r="BE58" i="1"/>
  <c r="BG58" i="1"/>
  <c r="BC58" i="1"/>
  <c r="AZ58" i="1"/>
  <c r="BD58" i="1"/>
  <c r="BA58" i="1"/>
  <c r="BB58" i="1"/>
  <c r="BF58" i="1"/>
  <c r="T58" i="1"/>
  <c r="N58" i="1"/>
  <c r="R58" i="1"/>
  <c r="S58" i="1"/>
  <c r="M58" i="1"/>
  <c r="U58" i="1"/>
  <c r="Z58" i="1"/>
  <c r="X58" i="1"/>
  <c r="Q58" i="1"/>
  <c r="AA58" i="1"/>
  <c r="BU58" i="1" s="1"/>
  <c r="Y58" i="1"/>
  <c r="AY59" i="1"/>
  <c r="BX58" i="1"/>
  <c r="E54" i="11"/>
  <c r="E54" i="2"/>
  <c r="BR57" i="1"/>
  <c r="BS57" i="1"/>
  <c r="G58" i="1"/>
  <c r="O58" i="1"/>
  <c r="AC58" i="1"/>
  <c r="E57" i="3" s="1"/>
  <c r="AG58" i="1"/>
  <c r="AQ58" i="1"/>
  <c r="AU58" i="1"/>
  <c r="B58" i="1"/>
  <c r="B57" i="3" s="1"/>
  <c r="H58" i="1"/>
  <c r="L58" i="1"/>
  <c r="AF58" i="1"/>
  <c r="AK58" i="1"/>
  <c r="AN58" i="1"/>
  <c r="AR58" i="1"/>
  <c r="F58" i="1"/>
  <c r="AH58" i="1"/>
  <c r="AM58" i="1"/>
  <c r="AS58" i="1"/>
  <c r="AO58" i="1"/>
  <c r="AJ58" i="1"/>
  <c r="P58" i="1"/>
  <c r="AI58" i="1"/>
  <c r="AP58" i="1"/>
  <c r="I58" i="1"/>
  <c r="AB58" i="1"/>
  <c r="D57" i="3" s="1"/>
  <c r="AT58" i="1"/>
  <c r="AL58" i="1"/>
  <c r="AV58" i="1"/>
  <c r="A59" i="1"/>
  <c r="A57" i="3"/>
  <c r="BO57" i="1" l="1"/>
  <c r="BK58" i="1"/>
  <c r="BP55" i="1"/>
  <c r="BO875" i="1"/>
  <c r="BK876" i="1"/>
  <c r="C59" i="1"/>
  <c r="C58" i="3" s="1"/>
  <c r="BO498" i="1"/>
  <c r="BK499" i="1"/>
  <c r="BP496" i="1"/>
  <c r="BO346" i="1"/>
  <c r="BK347" i="1"/>
  <c r="BP344" i="1"/>
  <c r="BM57" i="1"/>
  <c r="BJ58" i="1"/>
  <c r="AW59" i="1"/>
  <c r="BV59" i="1" s="1"/>
  <c r="D59" i="1"/>
  <c r="C56" i="2" s="1"/>
  <c r="E59" i="1"/>
  <c r="D56" i="2" s="1"/>
  <c r="AD59" i="1"/>
  <c r="C56" i="11" s="1"/>
  <c r="AE59" i="1"/>
  <c r="D56" i="11" s="1"/>
  <c r="BE59" i="1"/>
  <c r="BG59" i="1"/>
  <c r="BB59" i="1"/>
  <c r="BF59" i="1"/>
  <c r="AZ59" i="1"/>
  <c r="BD59" i="1"/>
  <c r="BA59" i="1"/>
  <c r="BC59" i="1"/>
  <c r="R59" i="1"/>
  <c r="Q59" i="1"/>
  <c r="N59" i="1"/>
  <c r="S59" i="1"/>
  <c r="M59" i="1"/>
  <c r="X59" i="1"/>
  <c r="U59" i="1"/>
  <c r="AA59" i="1"/>
  <c r="BU59" i="1" s="1"/>
  <c r="T59" i="1"/>
  <c r="Z59" i="1"/>
  <c r="Y59" i="1"/>
  <c r="BX59" i="1"/>
  <c r="AY60" i="1"/>
  <c r="E55" i="2"/>
  <c r="E55" i="11"/>
  <c r="BS58" i="1"/>
  <c r="BR58" i="1"/>
  <c r="H59" i="1"/>
  <c r="P59" i="1"/>
  <c r="AH59" i="1"/>
  <c r="AR59" i="1"/>
  <c r="AV59" i="1"/>
  <c r="B59" i="1"/>
  <c r="B58" i="3" s="1"/>
  <c r="G59" i="1"/>
  <c r="L59" i="1"/>
  <c r="AF59" i="1"/>
  <c r="AK59" i="1"/>
  <c r="AN59" i="1"/>
  <c r="AQ59" i="1"/>
  <c r="O59" i="1"/>
  <c r="AP59" i="1"/>
  <c r="AC59" i="1"/>
  <c r="E58" i="3" s="1"/>
  <c r="AU59" i="1"/>
  <c r="F59" i="1"/>
  <c r="AB59" i="1"/>
  <c r="D58" i="3" s="1"/>
  <c r="AS59" i="1"/>
  <c r="AL59" i="1"/>
  <c r="AI59" i="1"/>
  <c r="AT59" i="1"/>
  <c r="AO59" i="1"/>
  <c r="I59" i="1"/>
  <c r="AJ59" i="1"/>
  <c r="AM59" i="1"/>
  <c r="AG59" i="1"/>
  <c r="A60" i="1"/>
  <c r="A58" i="3"/>
  <c r="BO58" i="1" l="1"/>
  <c r="BK59" i="1"/>
  <c r="BP56" i="1"/>
  <c r="BO876" i="1"/>
  <c r="BP875" i="1" s="1"/>
  <c r="BK877" i="1"/>
  <c r="BP874" i="1"/>
  <c r="C60" i="1"/>
  <c r="C59" i="3" s="1"/>
  <c r="BO499" i="1"/>
  <c r="BK500" i="1"/>
  <c r="BP497" i="1"/>
  <c r="BO347" i="1"/>
  <c r="BK348" i="1"/>
  <c r="BP345" i="1"/>
  <c r="BN56" i="1"/>
  <c r="BM58" i="1"/>
  <c r="BN57" i="1" s="1"/>
  <c r="BJ59" i="1"/>
  <c r="AW60" i="1"/>
  <c r="BV60" i="1" s="1"/>
  <c r="D60" i="1"/>
  <c r="C57" i="2" s="1"/>
  <c r="AD60" i="1"/>
  <c r="C57" i="11" s="1"/>
  <c r="AE60" i="1"/>
  <c r="D57" i="11" s="1"/>
  <c r="E60" i="1"/>
  <c r="D57" i="2" s="1"/>
  <c r="BE60" i="1"/>
  <c r="BG60" i="1"/>
  <c r="BA60" i="1"/>
  <c r="BD60" i="1"/>
  <c r="BB60" i="1"/>
  <c r="BC60" i="1"/>
  <c r="BF60" i="1"/>
  <c r="AZ60" i="1"/>
  <c r="M60" i="1"/>
  <c r="R60" i="1"/>
  <c r="U60" i="1"/>
  <c r="S60" i="1"/>
  <c r="T60" i="1"/>
  <c r="Q60" i="1"/>
  <c r="N60" i="1"/>
  <c r="AA60" i="1"/>
  <c r="BU60" i="1" s="1"/>
  <c r="Z60" i="1"/>
  <c r="Y60" i="1"/>
  <c r="X60" i="1"/>
  <c r="BX60" i="1"/>
  <c r="AY61" i="1"/>
  <c r="E56" i="2"/>
  <c r="E56" i="11"/>
  <c r="BR59" i="1"/>
  <c r="BS59" i="1"/>
  <c r="I60" i="1"/>
  <c r="AI60" i="1"/>
  <c r="AK60" i="1"/>
  <c r="AM60" i="1"/>
  <c r="AO60" i="1"/>
  <c r="AS60" i="1"/>
  <c r="B60" i="1"/>
  <c r="B59" i="3" s="1"/>
  <c r="G60" i="1"/>
  <c r="L60" i="1"/>
  <c r="AF60" i="1"/>
  <c r="AN60" i="1"/>
  <c r="AQ60" i="1"/>
  <c r="AV60" i="1"/>
  <c r="AC60" i="1"/>
  <c r="E59" i="3" s="1"/>
  <c r="AJ60" i="1"/>
  <c r="AL60" i="1"/>
  <c r="AU60" i="1"/>
  <c r="P60" i="1"/>
  <c r="AB60" i="1"/>
  <c r="D59" i="3" s="1"/>
  <c r="AT60" i="1"/>
  <c r="H60" i="1"/>
  <c r="AG60" i="1"/>
  <c r="O60" i="1"/>
  <c r="AH60" i="1"/>
  <c r="AP60" i="1"/>
  <c r="AR60" i="1"/>
  <c r="F60" i="1"/>
  <c r="A61" i="1"/>
  <c r="A59" i="3"/>
  <c r="BO59" i="1" l="1"/>
  <c r="BK60" i="1"/>
  <c r="BP57" i="1"/>
  <c r="BO877" i="1"/>
  <c r="BK878" i="1"/>
  <c r="C61" i="1"/>
  <c r="C60" i="3" s="1"/>
  <c r="BO500" i="1"/>
  <c r="BK501" i="1"/>
  <c r="BP498" i="1"/>
  <c r="BO348" i="1"/>
  <c r="BK349" i="1"/>
  <c r="BP346" i="1"/>
  <c r="BM59" i="1"/>
  <c r="BJ60" i="1"/>
  <c r="AW61" i="1"/>
  <c r="BV61" i="1" s="1"/>
  <c r="AD61" i="1"/>
  <c r="C58" i="11" s="1"/>
  <c r="D61" i="1"/>
  <c r="C58" i="2" s="1"/>
  <c r="E61" i="1"/>
  <c r="D58" i="2" s="1"/>
  <c r="AE61" i="1"/>
  <c r="D58" i="11" s="1"/>
  <c r="BE61" i="1"/>
  <c r="BG61" i="1"/>
  <c r="AZ61" i="1"/>
  <c r="BC61" i="1"/>
  <c r="BD61" i="1"/>
  <c r="BF61" i="1"/>
  <c r="BA61" i="1"/>
  <c r="BB61" i="1"/>
  <c r="T61" i="1"/>
  <c r="S61" i="1"/>
  <c r="U61" i="1"/>
  <c r="R61" i="1"/>
  <c r="Q61" i="1"/>
  <c r="Z61" i="1"/>
  <c r="Y61" i="1"/>
  <c r="AA61" i="1"/>
  <c r="BU61" i="1" s="1"/>
  <c r="M61" i="1"/>
  <c r="N61" i="1"/>
  <c r="X61" i="1"/>
  <c r="BX61" i="1"/>
  <c r="AY62" i="1"/>
  <c r="E57" i="11"/>
  <c r="E57" i="2"/>
  <c r="BR60" i="1"/>
  <c r="BS60" i="1"/>
  <c r="B61" i="1"/>
  <c r="B60" i="3" s="1"/>
  <c r="F61" i="1"/>
  <c r="L61" i="1"/>
  <c r="AB61" i="1"/>
  <c r="D60" i="3" s="1"/>
  <c r="AF61" i="1"/>
  <c r="AJ61" i="1"/>
  <c r="AL61" i="1"/>
  <c r="AN61" i="1"/>
  <c r="AP61" i="1"/>
  <c r="AT61" i="1"/>
  <c r="G61" i="1"/>
  <c r="AM61" i="1"/>
  <c r="AQ61" i="1"/>
  <c r="AV61" i="1"/>
  <c r="H61" i="1"/>
  <c r="AH61" i="1"/>
  <c r="AS61" i="1"/>
  <c r="I61" i="1"/>
  <c r="O61" i="1"/>
  <c r="AI61" i="1"/>
  <c r="AR61" i="1"/>
  <c r="AC61" i="1"/>
  <c r="E60" i="3" s="1"/>
  <c r="AK61" i="1"/>
  <c r="AO61" i="1"/>
  <c r="P61" i="1"/>
  <c r="AG61" i="1"/>
  <c r="AU61" i="1"/>
  <c r="A62" i="1"/>
  <c r="A60" i="3"/>
  <c r="BO60" i="1" l="1"/>
  <c r="BK61" i="1"/>
  <c r="BP58" i="1"/>
  <c r="BO878" i="1"/>
  <c r="BP877" i="1" s="1"/>
  <c r="BK879" i="1"/>
  <c r="BP876" i="1"/>
  <c r="C62" i="1"/>
  <c r="C61" i="3" s="1"/>
  <c r="BO501" i="1"/>
  <c r="BK502" i="1"/>
  <c r="BP499" i="1"/>
  <c r="BO349" i="1"/>
  <c r="BK350" i="1"/>
  <c r="BO350" i="1" s="1"/>
  <c r="BP351" i="1" s="1"/>
  <c r="BP347" i="1"/>
  <c r="BM60" i="1"/>
  <c r="BJ61" i="1"/>
  <c r="BN58" i="1"/>
  <c r="AW62" i="1"/>
  <c r="BV62" i="1" s="1"/>
  <c r="AE62" i="1"/>
  <c r="D59" i="11" s="1"/>
  <c r="AD62" i="1"/>
  <c r="C59" i="11" s="1"/>
  <c r="E62" i="1"/>
  <c r="D59" i="2" s="1"/>
  <c r="D62" i="1"/>
  <c r="C59" i="2" s="1"/>
  <c r="BE62" i="1"/>
  <c r="BG62" i="1"/>
  <c r="AZ62" i="1"/>
  <c r="BD62" i="1"/>
  <c r="BA62" i="1"/>
  <c r="BF62" i="1"/>
  <c r="BB62" i="1"/>
  <c r="BC62" i="1"/>
  <c r="Q62" i="1"/>
  <c r="U62" i="1"/>
  <c r="S62" i="1"/>
  <c r="M62" i="1"/>
  <c r="N62" i="1"/>
  <c r="AA62" i="1"/>
  <c r="BU62" i="1" s="1"/>
  <c r="Y62" i="1"/>
  <c r="X62" i="1"/>
  <c r="R62" i="1"/>
  <c r="T62" i="1"/>
  <c r="Z62" i="1"/>
  <c r="AY63" i="1"/>
  <c r="BX62" i="1"/>
  <c r="E58" i="2"/>
  <c r="E58" i="11"/>
  <c r="BS61" i="1"/>
  <c r="BR61" i="1"/>
  <c r="G62" i="1"/>
  <c r="O62" i="1"/>
  <c r="AC62" i="1"/>
  <c r="E61" i="3" s="1"/>
  <c r="AG62" i="1"/>
  <c r="AQ62" i="1"/>
  <c r="AU62" i="1"/>
  <c r="F62" i="1"/>
  <c r="AJ62" i="1"/>
  <c r="AM62" i="1"/>
  <c r="AP62" i="1"/>
  <c r="AV62" i="1"/>
  <c r="P62" i="1"/>
  <c r="AF62" i="1"/>
  <c r="AR62" i="1"/>
  <c r="H62" i="1"/>
  <c r="AH62" i="1"/>
  <c r="AK62" i="1"/>
  <c r="AO62" i="1"/>
  <c r="L62" i="1"/>
  <c r="AB62" i="1"/>
  <c r="D61" i="3" s="1"/>
  <c r="B62" i="1"/>
  <c r="B61" i="3" s="1"/>
  <c r="AI62" i="1"/>
  <c r="AT62" i="1"/>
  <c r="I62" i="1"/>
  <c r="AN62" i="1"/>
  <c r="AS62" i="1"/>
  <c r="AL62" i="1"/>
  <c r="A63" i="1"/>
  <c r="A61" i="3"/>
  <c r="BO61" i="1" l="1"/>
  <c r="BK62" i="1"/>
  <c r="BP59" i="1"/>
  <c r="BO879" i="1"/>
  <c r="BK880" i="1"/>
  <c r="C63" i="1"/>
  <c r="C62" i="3" s="1"/>
  <c r="BO502" i="1"/>
  <c r="BK503" i="1"/>
  <c r="BP500" i="1"/>
  <c r="BP349" i="1"/>
  <c r="BP350" i="1"/>
  <c r="BP348" i="1"/>
  <c r="BM61" i="1"/>
  <c r="BN60" i="1" s="1"/>
  <c r="BJ62" i="1"/>
  <c r="BN59" i="1"/>
  <c r="AW63" i="1"/>
  <c r="BV63" i="1" s="1"/>
  <c r="AD63" i="1"/>
  <c r="C60" i="11" s="1"/>
  <c r="AE63" i="1"/>
  <c r="D60" i="11" s="1"/>
  <c r="E63" i="1"/>
  <c r="D60" i="2" s="1"/>
  <c r="D63" i="1"/>
  <c r="C60" i="2" s="1"/>
  <c r="BE63" i="1"/>
  <c r="BG63" i="1"/>
  <c r="BB63" i="1"/>
  <c r="BF63" i="1"/>
  <c r="BA63" i="1"/>
  <c r="AZ63" i="1"/>
  <c r="BC63" i="1"/>
  <c r="BD63" i="1"/>
  <c r="R63" i="1"/>
  <c r="S63" i="1"/>
  <c r="T63" i="1"/>
  <c r="M63" i="1"/>
  <c r="U63" i="1"/>
  <c r="N63" i="1"/>
  <c r="Q63" i="1"/>
  <c r="Y63" i="1"/>
  <c r="Z63" i="1"/>
  <c r="X63" i="1"/>
  <c r="AA63" i="1"/>
  <c r="BU63" i="1" s="1"/>
  <c r="AY64" i="1"/>
  <c r="BX63" i="1"/>
  <c r="E59" i="11"/>
  <c r="E59" i="2"/>
  <c r="BS62" i="1"/>
  <c r="BR62" i="1"/>
  <c r="H63" i="1"/>
  <c r="P63" i="1"/>
  <c r="AH63" i="1"/>
  <c r="AR63" i="1"/>
  <c r="AV63" i="1"/>
  <c r="F63" i="1"/>
  <c r="AJ63" i="1"/>
  <c r="AM63" i="1"/>
  <c r="AP63" i="1"/>
  <c r="AU63" i="1"/>
  <c r="L63" i="1"/>
  <c r="AC63" i="1"/>
  <c r="E62" i="3" s="1"/>
  <c r="AL63" i="1"/>
  <c r="AO63" i="1"/>
  <c r="AF63" i="1"/>
  <c r="G63" i="1"/>
  <c r="O63" i="1"/>
  <c r="AB63" i="1"/>
  <c r="D62" i="3" s="1"/>
  <c r="AK63" i="1"/>
  <c r="AS63" i="1"/>
  <c r="AG63" i="1"/>
  <c r="AN63" i="1"/>
  <c r="I63" i="1"/>
  <c r="AT63" i="1"/>
  <c r="B63" i="1"/>
  <c r="B62" i="3" s="1"/>
  <c r="AI63" i="1"/>
  <c r="AQ63" i="1"/>
  <c r="A64" i="1"/>
  <c r="A62" i="3"/>
  <c r="BO62" i="1" l="1"/>
  <c r="BK63" i="1"/>
  <c r="BP60" i="1"/>
  <c r="BO880" i="1"/>
  <c r="BK881" i="1"/>
  <c r="BP878" i="1"/>
  <c r="C64" i="1"/>
  <c r="BO503" i="1"/>
  <c r="BK504" i="1"/>
  <c r="BP501" i="1"/>
  <c r="BM62" i="1"/>
  <c r="BJ63" i="1"/>
  <c r="AW64" i="1"/>
  <c r="BV64" i="1" s="1"/>
  <c r="D64" i="1"/>
  <c r="C61" i="2" s="1"/>
  <c r="E64" i="1"/>
  <c r="D61" i="2" s="1"/>
  <c r="AD64" i="1"/>
  <c r="C61" i="11" s="1"/>
  <c r="AE64" i="1"/>
  <c r="D61" i="11" s="1"/>
  <c r="BE64" i="1"/>
  <c r="BG64" i="1"/>
  <c r="BA64" i="1"/>
  <c r="BD64" i="1"/>
  <c r="BC64" i="1"/>
  <c r="AZ64" i="1"/>
  <c r="BB64" i="1"/>
  <c r="BF64" i="1"/>
  <c r="S64" i="1"/>
  <c r="U64" i="1"/>
  <c r="Q64" i="1"/>
  <c r="T64" i="1"/>
  <c r="M64" i="1"/>
  <c r="R64" i="1"/>
  <c r="N64" i="1"/>
  <c r="Z64" i="1"/>
  <c r="Y64" i="1"/>
  <c r="X64" i="1"/>
  <c r="AA64" i="1"/>
  <c r="BU64" i="1" s="1"/>
  <c r="BX64" i="1"/>
  <c r="AY65" i="1"/>
  <c r="E60" i="11"/>
  <c r="E60" i="2"/>
  <c r="BS63" i="1"/>
  <c r="BR63" i="1"/>
  <c r="I64" i="1"/>
  <c r="AI64" i="1"/>
  <c r="AK64" i="1"/>
  <c r="AM64" i="1"/>
  <c r="AO64" i="1"/>
  <c r="AS64" i="1"/>
  <c r="F64" i="1"/>
  <c r="AJ64" i="1"/>
  <c r="AP64" i="1"/>
  <c r="AU64" i="1"/>
  <c r="B64" i="1"/>
  <c r="H64" i="1"/>
  <c r="AB64" i="1"/>
  <c r="D63" i="3" s="1"/>
  <c r="AH64" i="1"/>
  <c r="AT64" i="1"/>
  <c r="P64" i="1"/>
  <c r="AC64" i="1"/>
  <c r="E63" i="3" s="1"/>
  <c r="AN64" i="1"/>
  <c r="AV64" i="1"/>
  <c r="AG64" i="1"/>
  <c r="G64" i="1"/>
  <c r="AR64" i="1"/>
  <c r="L64" i="1"/>
  <c r="AF64" i="1"/>
  <c r="AL64" i="1"/>
  <c r="O64" i="1"/>
  <c r="AQ64" i="1"/>
  <c r="A65" i="1"/>
  <c r="A63" i="3"/>
  <c r="BO63" i="1" l="1"/>
  <c r="BK64" i="1"/>
  <c r="BP61" i="1"/>
  <c r="BO881" i="1"/>
  <c r="BK882" i="1"/>
  <c r="BP879" i="1"/>
  <c r="C65" i="1"/>
  <c r="BO504" i="1"/>
  <c r="BK505" i="1"/>
  <c r="BP502" i="1"/>
  <c r="BM63" i="1"/>
  <c r="BN62" i="1" s="1"/>
  <c r="BJ64" i="1"/>
  <c r="BN61" i="1"/>
  <c r="AW65" i="1"/>
  <c r="BV65" i="1" s="1"/>
  <c r="D65" i="1"/>
  <c r="C62" i="2" s="1"/>
  <c r="AE65" i="1"/>
  <c r="D62" i="11" s="1"/>
  <c r="E65" i="1"/>
  <c r="D62" i="2" s="1"/>
  <c r="AD65" i="1"/>
  <c r="C62" i="11" s="1"/>
  <c r="BE65" i="1"/>
  <c r="BG65" i="1"/>
  <c r="AZ65" i="1"/>
  <c r="BC65" i="1"/>
  <c r="BD65" i="1"/>
  <c r="BA65" i="1"/>
  <c r="BF65" i="1"/>
  <c r="BB65" i="1"/>
  <c r="R65" i="1"/>
  <c r="M65" i="1"/>
  <c r="N65" i="1"/>
  <c r="Q65" i="1"/>
  <c r="T65" i="1"/>
  <c r="U65" i="1"/>
  <c r="X65" i="1"/>
  <c r="Z65" i="1"/>
  <c r="Y65" i="1"/>
  <c r="AA65" i="1"/>
  <c r="BU65" i="1" s="1"/>
  <c r="S65" i="1"/>
  <c r="AY66" i="1"/>
  <c r="BX65" i="1"/>
  <c r="E61" i="11"/>
  <c r="E61" i="2"/>
  <c r="BS64" i="1"/>
  <c r="BR64" i="1"/>
  <c r="B65" i="1"/>
  <c r="F65" i="1"/>
  <c r="L65" i="1"/>
  <c r="AB65" i="1"/>
  <c r="D64" i="3" s="1"/>
  <c r="AF65" i="1"/>
  <c r="AJ65" i="1"/>
  <c r="AL65" i="1"/>
  <c r="AN65" i="1"/>
  <c r="AP65" i="1"/>
  <c r="AT65" i="1"/>
  <c r="AI65" i="1"/>
  <c r="AO65" i="1"/>
  <c r="AU65" i="1"/>
  <c r="G65" i="1"/>
  <c r="P65" i="1"/>
  <c r="AG65" i="1"/>
  <c r="AM65" i="1"/>
  <c r="AR65" i="1"/>
  <c r="I65" i="1"/>
  <c r="O65" i="1"/>
  <c r="AS65" i="1"/>
  <c r="H65" i="1"/>
  <c r="AV65" i="1"/>
  <c r="AK65" i="1"/>
  <c r="AQ65" i="1"/>
  <c r="AC65" i="1"/>
  <c r="E64" i="3" s="1"/>
  <c r="AH65" i="1"/>
  <c r="B63" i="3"/>
  <c r="C63" i="3"/>
  <c r="A66" i="1"/>
  <c r="A64" i="3"/>
  <c r="BO64" i="1" l="1"/>
  <c r="BK65" i="1"/>
  <c r="BP62" i="1"/>
  <c r="BK883" i="1"/>
  <c r="BO882" i="1"/>
  <c r="BP881" i="1" s="1"/>
  <c r="BP880" i="1"/>
  <c r="C66" i="1"/>
  <c r="V66" i="1"/>
  <c r="BO505" i="1"/>
  <c r="BK506" i="1"/>
  <c r="BP503" i="1"/>
  <c r="BM64" i="1"/>
  <c r="BJ65" i="1"/>
  <c r="AW66" i="1"/>
  <c r="BV66" i="1" s="1"/>
  <c r="AD66" i="1"/>
  <c r="C63" i="11" s="1"/>
  <c r="AE66" i="1"/>
  <c r="D63" i="11" s="1"/>
  <c r="E66" i="1"/>
  <c r="D63" i="2" s="1"/>
  <c r="D66" i="1"/>
  <c r="C63" i="2" s="1"/>
  <c r="BE66" i="1"/>
  <c r="BG66" i="1"/>
  <c r="BA66" i="1"/>
  <c r="BF66" i="1"/>
  <c r="BB66" i="1"/>
  <c r="BC66" i="1"/>
  <c r="BD66" i="1"/>
  <c r="AZ66" i="1"/>
  <c r="Q66" i="1"/>
  <c r="M66" i="1"/>
  <c r="S66" i="1"/>
  <c r="N66" i="1"/>
  <c r="T66" i="1"/>
  <c r="U66" i="1"/>
  <c r="X66" i="1"/>
  <c r="Z66" i="1"/>
  <c r="Y66" i="1"/>
  <c r="AA66" i="1"/>
  <c r="BU66" i="1" s="1"/>
  <c r="R66" i="1"/>
  <c r="BX66" i="1"/>
  <c r="AY67" i="1"/>
  <c r="E62" i="2"/>
  <c r="E62" i="11"/>
  <c r="BS65" i="1"/>
  <c r="BR65" i="1"/>
  <c r="G66" i="1"/>
  <c r="O66" i="1"/>
  <c r="AC66" i="1"/>
  <c r="E65" i="3" s="1"/>
  <c r="AG66" i="1"/>
  <c r="AQ66" i="1"/>
  <c r="AU66" i="1"/>
  <c r="AI66" i="1"/>
  <c r="AO66" i="1"/>
  <c r="AT66" i="1"/>
  <c r="L66" i="1"/>
  <c r="AL66" i="1"/>
  <c r="AP66" i="1"/>
  <c r="H66" i="1"/>
  <c r="AH66" i="1"/>
  <c r="AK66" i="1"/>
  <c r="AR66" i="1"/>
  <c r="F66" i="1"/>
  <c r="P66" i="1"/>
  <c r="AB66" i="1"/>
  <c r="D65" i="3" s="1"/>
  <c r="AS66" i="1"/>
  <c r="I66" i="1"/>
  <c r="AV66" i="1"/>
  <c r="AF66" i="1"/>
  <c r="AN66" i="1"/>
  <c r="AJ66" i="1"/>
  <c r="B66" i="1"/>
  <c r="AM66" i="1"/>
  <c r="C64" i="3"/>
  <c r="B64" i="3"/>
  <c r="A67" i="1"/>
  <c r="A65" i="3"/>
  <c r="BO65" i="1" l="1"/>
  <c r="BK66" i="1"/>
  <c r="BP63" i="1"/>
  <c r="BK884" i="1"/>
  <c r="BO883" i="1"/>
  <c r="BP882" i="1" s="1"/>
  <c r="V67" i="1"/>
  <c r="C67" i="1"/>
  <c r="BO506" i="1"/>
  <c r="BK507" i="1"/>
  <c r="BP504" i="1"/>
  <c r="BM65" i="1"/>
  <c r="BN64" i="1" s="1"/>
  <c r="BJ66" i="1"/>
  <c r="BN63" i="1"/>
  <c r="AW67" i="1"/>
  <c r="BV67" i="1" s="1"/>
  <c r="AD67" i="1"/>
  <c r="C64" i="11" s="1"/>
  <c r="D67" i="1"/>
  <c r="C64" i="2" s="1"/>
  <c r="AE67" i="1"/>
  <c r="D64" i="11" s="1"/>
  <c r="E67" i="1"/>
  <c r="D64" i="2" s="1"/>
  <c r="BE67" i="1"/>
  <c r="BG67" i="1"/>
  <c r="BB67" i="1"/>
  <c r="BF67" i="1"/>
  <c r="BC67" i="1"/>
  <c r="BD67" i="1"/>
  <c r="AZ67" i="1"/>
  <c r="BA67" i="1"/>
  <c r="S67" i="1"/>
  <c r="Q67" i="1"/>
  <c r="T67" i="1"/>
  <c r="Y67" i="1"/>
  <c r="M67" i="1"/>
  <c r="N67" i="1"/>
  <c r="X67" i="1"/>
  <c r="R67" i="1"/>
  <c r="AA67" i="1"/>
  <c r="BU67" i="1" s="1"/>
  <c r="Z67" i="1"/>
  <c r="U67" i="1"/>
  <c r="BX67" i="1"/>
  <c r="AY68" i="1"/>
  <c r="E63" i="11"/>
  <c r="E63" i="2"/>
  <c r="BS66" i="1"/>
  <c r="BR66" i="1"/>
  <c r="H67" i="1"/>
  <c r="P67" i="1"/>
  <c r="AH67" i="1"/>
  <c r="AR67" i="1"/>
  <c r="AV67" i="1"/>
  <c r="AC67" i="1"/>
  <c r="E66" i="3" s="1"/>
  <c r="AI67" i="1"/>
  <c r="AO67" i="1"/>
  <c r="AT67" i="1"/>
  <c r="B67" i="1"/>
  <c r="I67" i="1"/>
  <c r="AB67" i="1"/>
  <c r="D66" i="3" s="1"/>
  <c r="AJ67" i="1"/>
  <c r="AK67" i="1"/>
  <c r="AU67" i="1"/>
  <c r="F67" i="1"/>
  <c r="AF67" i="1"/>
  <c r="AP67" i="1"/>
  <c r="AG67" i="1"/>
  <c r="AM67" i="1"/>
  <c r="L67" i="1"/>
  <c r="AN67" i="1"/>
  <c r="G67" i="1"/>
  <c r="AS67" i="1"/>
  <c r="O67" i="1"/>
  <c r="AL67" i="1"/>
  <c r="AQ67" i="1"/>
  <c r="C65" i="3"/>
  <c r="B65" i="3"/>
  <c r="A68" i="1"/>
  <c r="A66" i="3"/>
  <c r="BO66" i="1" l="1"/>
  <c r="BK67" i="1"/>
  <c r="BP64" i="1"/>
  <c r="BO884" i="1"/>
  <c r="BP883" i="1" s="1"/>
  <c r="BK885" i="1"/>
  <c r="V68" i="1"/>
  <c r="C68" i="1"/>
  <c r="BO507" i="1"/>
  <c r="BK508" i="1"/>
  <c r="BP505" i="1"/>
  <c r="BM66" i="1"/>
  <c r="BJ67" i="1"/>
  <c r="AW68" i="1"/>
  <c r="BV68" i="1" s="1"/>
  <c r="D68" i="1"/>
  <c r="C65" i="2" s="1"/>
  <c r="E68" i="1"/>
  <c r="D65" i="2" s="1"/>
  <c r="AD68" i="1"/>
  <c r="C65" i="11" s="1"/>
  <c r="AE68" i="1"/>
  <c r="D65" i="11" s="1"/>
  <c r="BE68" i="1"/>
  <c r="BG68" i="1"/>
  <c r="BA68" i="1"/>
  <c r="BD68" i="1"/>
  <c r="BC68" i="1"/>
  <c r="AZ68" i="1"/>
  <c r="BF68" i="1"/>
  <c r="BB68" i="1"/>
  <c r="T68" i="1"/>
  <c r="N68" i="1"/>
  <c r="R68" i="1"/>
  <c r="X68" i="1"/>
  <c r="M68" i="1"/>
  <c r="S68" i="1"/>
  <c r="Y68" i="1"/>
  <c r="Q68" i="1"/>
  <c r="AA68" i="1"/>
  <c r="BU68" i="1" s="1"/>
  <c r="U68" i="1"/>
  <c r="Z68" i="1"/>
  <c r="BX68" i="1"/>
  <c r="AY69" i="1"/>
  <c r="E64" i="2"/>
  <c r="E64" i="11"/>
  <c r="BR67" i="1"/>
  <c r="BS67" i="1"/>
  <c r="I68" i="1"/>
  <c r="AI68" i="1"/>
  <c r="AK68" i="1"/>
  <c r="AM68" i="1"/>
  <c r="AO68" i="1"/>
  <c r="AS68" i="1"/>
  <c r="P68" i="1"/>
  <c r="AC68" i="1"/>
  <c r="E67" i="3" s="1"/>
  <c r="AH68" i="1"/>
  <c r="AT68" i="1"/>
  <c r="G68" i="1"/>
  <c r="AG68" i="1"/>
  <c r="AN68" i="1"/>
  <c r="AR68" i="1"/>
  <c r="AV68" i="1"/>
  <c r="B68" i="1"/>
  <c r="AP68" i="1"/>
  <c r="H68" i="1"/>
  <c r="AU68" i="1"/>
  <c r="L68" i="1"/>
  <c r="AF68" i="1"/>
  <c r="F68" i="1"/>
  <c r="AJ68" i="1"/>
  <c r="AL68" i="1"/>
  <c r="AB68" i="1"/>
  <c r="D67" i="3" s="1"/>
  <c r="AQ68" i="1"/>
  <c r="O68" i="1"/>
  <c r="B66" i="3"/>
  <c r="C66" i="3"/>
  <c r="A69" i="1"/>
  <c r="A67" i="3"/>
  <c r="BO67" i="1" l="1"/>
  <c r="BK68" i="1"/>
  <c r="BP65" i="1"/>
  <c r="BO885" i="1"/>
  <c r="BP884" i="1" s="1"/>
  <c r="BK886" i="1"/>
  <c r="V69" i="1"/>
  <c r="C69" i="1"/>
  <c r="BO508" i="1"/>
  <c r="BK509" i="1"/>
  <c r="BP506" i="1"/>
  <c r="BM67" i="1"/>
  <c r="BJ68" i="1"/>
  <c r="BN65" i="1"/>
  <c r="AW69" i="1"/>
  <c r="BV69" i="1" s="1"/>
  <c r="D69" i="1"/>
  <c r="C66" i="2" s="1"/>
  <c r="AD69" i="1"/>
  <c r="C66" i="11" s="1"/>
  <c r="AE69" i="1"/>
  <c r="D66" i="11" s="1"/>
  <c r="E69" i="1"/>
  <c r="D66" i="2" s="1"/>
  <c r="BE69" i="1"/>
  <c r="BG69" i="1"/>
  <c r="AZ69" i="1"/>
  <c r="BC69" i="1"/>
  <c r="BA69" i="1"/>
  <c r="BF69" i="1"/>
  <c r="BB69" i="1"/>
  <c r="BD69" i="1"/>
  <c r="S69" i="1"/>
  <c r="U69" i="1"/>
  <c r="T69" i="1"/>
  <c r="Q69" i="1"/>
  <c r="M69" i="1"/>
  <c r="Y69" i="1"/>
  <c r="R69" i="1"/>
  <c r="AA69" i="1"/>
  <c r="BU69" i="1" s="1"/>
  <c r="Z69" i="1"/>
  <c r="N69" i="1"/>
  <c r="X69" i="1"/>
  <c r="AY70" i="1"/>
  <c r="BX69" i="1"/>
  <c r="E65" i="11"/>
  <c r="E65" i="2"/>
  <c r="BS68" i="1"/>
  <c r="BR68" i="1"/>
  <c r="B69" i="1"/>
  <c r="F69" i="1"/>
  <c r="L69" i="1"/>
  <c r="I69" i="1"/>
  <c r="P69" i="1"/>
  <c r="AH69" i="1"/>
  <c r="AR69" i="1"/>
  <c r="AV69" i="1"/>
  <c r="O69" i="1"/>
  <c r="AB69" i="1"/>
  <c r="D68" i="3" s="1"/>
  <c r="AG69" i="1"/>
  <c r="AL69" i="1"/>
  <c r="AS69" i="1"/>
  <c r="AF69" i="1"/>
  <c r="AM69" i="1"/>
  <c r="AQ69" i="1"/>
  <c r="G69" i="1"/>
  <c r="AJ69" i="1"/>
  <c r="AT69" i="1"/>
  <c r="AC69" i="1"/>
  <c r="E68" i="3" s="1"/>
  <c r="AP69" i="1"/>
  <c r="H69" i="1"/>
  <c r="AI69" i="1"/>
  <c r="AN69" i="1"/>
  <c r="AK69" i="1"/>
  <c r="AO69" i="1"/>
  <c r="AU69" i="1"/>
  <c r="C67" i="3"/>
  <c r="B67" i="3"/>
  <c r="A70" i="1"/>
  <c r="A68" i="3"/>
  <c r="BO68" i="1" l="1"/>
  <c r="BK69" i="1"/>
  <c r="BP66" i="1"/>
  <c r="BO886" i="1"/>
  <c r="BP885" i="1" s="1"/>
  <c r="BK887" i="1"/>
  <c r="V70" i="1"/>
  <c r="C70" i="1"/>
  <c r="BO509" i="1"/>
  <c r="BK510" i="1"/>
  <c r="BP507" i="1"/>
  <c r="BM68" i="1"/>
  <c r="BJ69" i="1"/>
  <c r="BN66" i="1"/>
  <c r="AW70" i="1"/>
  <c r="BV70" i="1" s="1"/>
  <c r="AD70" i="1"/>
  <c r="C67" i="11" s="1"/>
  <c r="E70" i="1"/>
  <c r="D67" i="2" s="1"/>
  <c r="D70" i="1"/>
  <c r="C67" i="2" s="1"/>
  <c r="AE70" i="1"/>
  <c r="D67" i="11" s="1"/>
  <c r="BE70" i="1"/>
  <c r="BG70" i="1"/>
  <c r="BB70" i="1"/>
  <c r="BC70" i="1"/>
  <c r="AZ70" i="1"/>
  <c r="BA70" i="1"/>
  <c r="BD70" i="1"/>
  <c r="BF70" i="1"/>
  <c r="R70" i="1"/>
  <c r="N70" i="1"/>
  <c r="M70" i="1"/>
  <c r="U70" i="1"/>
  <c r="AA70" i="1"/>
  <c r="BU70" i="1" s="1"/>
  <c r="Q70" i="1"/>
  <c r="S70" i="1"/>
  <c r="T70" i="1"/>
  <c r="X70" i="1"/>
  <c r="Y70" i="1"/>
  <c r="Z70" i="1"/>
  <c r="BX70" i="1"/>
  <c r="AY71" i="1"/>
  <c r="E66" i="11"/>
  <c r="E66" i="2"/>
  <c r="BS69" i="1"/>
  <c r="BR69" i="1"/>
  <c r="I70" i="1"/>
  <c r="AI70" i="1"/>
  <c r="AK70" i="1"/>
  <c r="AM70" i="1"/>
  <c r="AO70" i="1"/>
  <c r="AS70" i="1"/>
  <c r="H70" i="1"/>
  <c r="O70" i="1"/>
  <c r="AB70" i="1"/>
  <c r="D69" i="3" s="1"/>
  <c r="AG70" i="1"/>
  <c r="AL70" i="1"/>
  <c r="AR70" i="1"/>
  <c r="L70" i="1"/>
  <c r="AP70" i="1"/>
  <c r="AV70" i="1"/>
  <c r="G70" i="1"/>
  <c r="AH70" i="1"/>
  <c r="AQ70" i="1"/>
  <c r="AF70" i="1"/>
  <c r="AU70" i="1"/>
  <c r="B70" i="1"/>
  <c r="F70" i="1"/>
  <c r="AC70" i="1"/>
  <c r="E69" i="3" s="1"/>
  <c r="AT70" i="1"/>
  <c r="AJ70" i="1"/>
  <c r="P70" i="1"/>
  <c r="AN70" i="1"/>
  <c r="B68" i="3"/>
  <c r="C68" i="3"/>
  <c r="A71" i="1"/>
  <c r="A69" i="3"/>
  <c r="BO69" i="1" l="1"/>
  <c r="BK70" i="1"/>
  <c r="BP67" i="1"/>
  <c r="BO887" i="1"/>
  <c r="BK888" i="1"/>
  <c r="V71" i="1"/>
  <c r="C71" i="1"/>
  <c r="BO510" i="1"/>
  <c r="BK511" i="1"/>
  <c r="BP508" i="1"/>
  <c r="BM69" i="1"/>
  <c r="BN68" i="1" s="1"/>
  <c r="BJ70" i="1"/>
  <c r="BN67" i="1"/>
  <c r="AW71" i="1"/>
  <c r="BV71" i="1" s="1"/>
  <c r="E71" i="1"/>
  <c r="D68" i="2" s="1"/>
  <c r="AD71" i="1"/>
  <c r="C68" i="11" s="1"/>
  <c r="D71" i="1"/>
  <c r="C68" i="2" s="1"/>
  <c r="AE71" i="1"/>
  <c r="D68" i="11" s="1"/>
  <c r="BE71" i="1"/>
  <c r="BG71" i="1"/>
  <c r="BB71" i="1"/>
  <c r="BF71" i="1"/>
  <c r="BC71" i="1"/>
  <c r="AZ71" i="1"/>
  <c r="BD71" i="1"/>
  <c r="BA71" i="1"/>
  <c r="S71" i="1"/>
  <c r="M71" i="1"/>
  <c r="U71" i="1"/>
  <c r="T71" i="1"/>
  <c r="Q71" i="1"/>
  <c r="Z71" i="1"/>
  <c r="X71" i="1"/>
  <c r="R71" i="1"/>
  <c r="N71" i="1"/>
  <c r="AA71" i="1"/>
  <c r="BU71" i="1" s="1"/>
  <c r="Y71" i="1"/>
  <c r="AY72" i="1"/>
  <c r="BX71" i="1"/>
  <c r="E67" i="2"/>
  <c r="E67" i="11"/>
  <c r="BS70" i="1"/>
  <c r="BR70" i="1"/>
  <c r="B71" i="1"/>
  <c r="F71" i="1"/>
  <c r="L71" i="1"/>
  <c r="AB71" i="1"/>
  <c r="D70" i="3" s="1"/>
  <c r="AF71" i="1"/>
  <c r="AJ71" i="1"/>
  <c r="AL71" i="1"/>
  <c r="AN71" i="1"/>
  <c r="AP71" i="1"/>
  <c r="AT71" i="1"/>
  <c r="H71" i="1"/>
  <c r="O71" i="1"/>
  <c r="AG71" i="1"/>
  <c r="AK71" i="1"/>
  <c r="AR71" i="1"/>
  <c r="I71" i="1"/>
  <c r="AC71" i="1"/>
  <c r="E70" i="3" s="1"/>
  <c r="AI71" i="1"/>
  <c r="AU71" i="1"/>
  <c r="AO71" i="1"/>
  <c r="AM71" i="1"/>
  <c r="G71" i="1"/>
  <c r="P71" i="1"/>
  <c r="AS71" i="1"/>
  <c r="AQ71" i="1"/>
  <c r="AH71" i="1"/>
  <c r="AV71" i="1"/>
  <c r="C69" i="3"/>
  <c r="B69" i="3"/>
  <c r="A72" i="1"/>
  <c r="A70" i="3"/>
  <c r="BO70" i="1" l="1"/>
  <c r="BK71" i="1"/>
  <c r="BP68" i="1"/>
  <c r="BO888" i="1"/>
  <c r="BK889" i="1"/>
  <c r="BP886" i="1"/>
  <c r="C72" i="1"/>
  <c r="V72" i="1"/>
  <c r="BO511" i="1"/>
  <c r="BK512" i="1"/>
  <c r="BP509" i="1"/>
  <c r="BM70" i="1"/>
  <c r="BJ71" i="1"/>
  <c r="AW72" i="1"/>
  <c r="BV72" i="1" s="1"/>
  <c r="D72" i="1"/>
  <c r="C69" i="2" s="1"/>
  <c r="AD72" i="1"/>
  <c r="C69" i="11" s="1"/>
  <c r="AE72" i="1"/>
  <c r="D69" i="11" s="1"/>
  <c r="E72" i="1"/>
  <c r="D69" i="2" s="1"/>
  <c r="BE72" i="1"/>
  <c r="BG72" i="1"/>
  <c r="BA72" i="1"/>
  <c r="BD72" i="1"/>
  <c r="AZ72" i="1"/>
  <c r="BF72" i="1"/>
  <c r="BB72" i="1"/>
  <c r="BC72" i="1"/>
  <c r="M72" i="1"/>
  <c r="N72" i="1"/>
  <c r="Q72" i="1"/>
  <c r="R72" i="1"/>
  <c r="Y72" i="1"/>
  <c r="Z72" i="1"/>
  <c r="X72" i="1"/>
  <c r="S72" i="1"/>
  <c r="T72" i="1"/>
  <c r="U72" i="1"/>
  <c r="AA72" i="1"/>
  <c r="BU72" i="1" s="1"/>
  <c r="AY73" i="1"/>
  <c r="BX72" i="1"/>
  <c r="E68" i="2"/>
  <c r="E68" i="11"/>
  <c r="BR71" i="1"/>
  <c r="BS71" i="1"/>
  <c r="G72" i="1"/>
  <c r="O72" i="1"/>
  <c r="AC72" i="1"/>
  <c r="E71" i="3" s="1"/>
  <c r="AG72" i="1"/>
  <c r="AQ72" i="1"/>
  <c r="AU72" i="1"/>
  <c r="B72" i="1"/>
  <c r="H72" i="1"/>
  <c r="L72" i="1"/>
  <c r="AF72" i="1"/>
  <c r="AK72" i="1"/>
  <c r="AN72" i="1"/>
  <c r="AR72" i="1"/>
  <c r="F72" i="1"/>
  <c r="AH72" i="1"/>
  <c r="AM72" i="1"/>
  <c r="AS72" i="1"/>
  <c r="AV72" i="1"/>
  <c r="AB72" i="1"/>
  <c r="D71" i="3" s="1"/>
  <c r="AP72" i="1"/>
  <c r="AI72" i="1"/>
  <c r="AJ72" i="1"/>
  <c r="P72" i="1"/>
  <c r="AL72" i="1"/>
  <c r="I72" i="1"/>
  <c r="AT72" i="1"/>
  <c r="AO72" i="1"/>
  <c r="B70" i="3"/>
  <c r="C70" i="3"/>
  <c r="A73" i="1"/>
  <c r="A71" i="3"/>
  <c r="BO71" i="1" l="1"/>
  <c r="BK72" i="1"/>
  <c r="BP69" i="1"/>
  <c r="BO889" i="1"/>
  <c r="BK890" i="1"/>
  <c r="BP887" i="1"/>
  <c r="C73" i="1"/>
  <c r="V73" i="1"/>
  <c r="BO512" i="1"/>
  <c r="BK513" i="1"/>
  <c r="BP510" i="1"/>
  <c r="BM71" i="1"/>
  <c r="BN70" i="1" s="1"/>
  <c r="BJ72" i="1"/>
  <c r="BN69" i="1"/>
  <c r="AW73" i="1"/>
  <c r="BV73" i="1" s="1"/>
  <c r="D73" i="1"/>
  <c r="C70" i="2" s="1"/>
  <c r="AD73" i="1"/>
  <c r="C70" i="11" s="1"/>
  <c r="AE73" i="1"/>
  <c r="D70" i="11" s="1"/>
  <c r="E73" i="1"/>
  <c r="D70" i="2" s="1"/>
  <c r="BE73" i="1"/>
  <c r="BG73" i="1"/>
  <c r="AZ73" i="1"/>
  <c r="BC73" i="1"/>
  <c r="BB73" i="1"/>
  <c r="BD73" i="1"/>
  <c r="BF73" i="1"/>
  <c r="BA73" i="1"/>
  <c r="N73" i="1"/>
  <c r="S73" i="1"/>
  <c r="T73" i="1"/>
  <c r="R73" i="1"/>
  <c r="Q73" i="1"/>
  <c r="U73" i="1"/>
  <c r="Y73" i="1"/>
  <c r="X73" i="1"/>
  <c r="M73" i="1"/>
  <c r="AA73" i="1"/>
  <c r="BU73" i="1" s="1"/>
  <c r="Z73" i="1"/>
  <c r="BX73" i="1"/>
  <c r="AY74" i="1"/>
  <c r="E69" i="11"/>
  <c r="E69" i="2"/>
  <c r="BS72" i="1"/>
  <c r="BR72" i="1"/>
  <c r="H73" i="1"/>
  <c r="P73" i="1"/>
  <c r="AH73" i="1"/>
  <c r="AR73" i="1"/>
  <c r="AV73" i="1"/>
  <c r="B73" i="1"/>
  <c r="G73" i="1"/>
  <c r="L73" i="1"/>
  <c r="AF73" i="1"/>
  <c r="AK73" i="1"/>
  <c r="AN73" i="1"/>
  <c r="AQ73" i="1"/>
  <c r="O73" i="1"/>
  <c r="AP73" i="1"/>
  <c r="AB73" i="1"/>
  <c r="D72" i="3" s="1"/>
  <c r="AJ73" i="1"/>
  <c r="AM73" i="1"/>
  <c r="AT73" i="1"/>
  <c r="I73" i="1"/>
  <c r="AG73" i="1"/>
  <c r="AL73" i="1"/>
  <c r="AU73" i="1"/>
  <c r="AO73" i="1"/>
  <c r="F73" i="1"/>
  <c r="AC73" i="1"/>
  <c r="E72" i="3" s="1"/>
  <c r="AS73" i="1"/>
  <c r="AI73" i="1"/>
  <c r="B71" i="3"/>
  <c r="C71" i="3"/>
  <c r="A74" i="1"/>
  <c r="A72" i="3"/>
  <c r="BO72" i="1" l="1"/>
  <c r="BK73" i="1"/>
  <c r="BP70" i="1"/>
  <c r="BO890" i="1"/>
  <c r="BK891" i="1"/>
  <c r="BP888" i="1"/>
  <c r="C74" i="1"/>
  <c r="V74" i="1"/>
  <c r="BO513" i="1"/>
  <c r="BK514" i="1"/>
  <c r="BP511" i="1"/>
  <c r="BM72" i="1"/>
  <c r="BJ73" i="1"/>
  <c r="AW74" i="1"/>
  <c r="BV74" i="1" s="1"/>
  <c r="AD74" i="1"/>
  <c r="C71" i="11" s="1"/>
  <c r="D74" i="1"/>
  <c r="C71" i="2" s="1"/>
  <c r="AE74" i="1"/>
  <c r="D71" i="11" s="1"/>
  <c r="E74" i="1"/>
  <c r="D71" i="2" s="1"/>
  <c r="BE74" i="1"/>
  <c r="BG74" i="1"/>
  <c r="BC74" i="1"/>
  <c r="AZ74" i="1"/>
  <c r="BD74" i="1"/>
  <c r="BF74" i="1"/>
  <c r="BA74" i="1"/>
  <c r="BB74" i="1"/>
  <c r="T74" i="1"/>
  <c r="R74" i="1"/>
  <c r="Q74" i="1"/>
  <c r="M74" i="1"/>
  <c r="AA74" i="1"/>
  <c r="BU74" i="1" s="1"/>
  <c r="U74" i="1"/>
  <c r="X74" i="1"/>
  <c r="Y74" i="1"/>
  <c r="S74" i="1"/>
  <c r="Z74" i="1"/>
  <c r="N74" i="1"/>
  <c r="BX74" i="1"/>
  <c r="AY75" i="1"/>
  <c r="E70" i="2"/>
  <c r="E70" i="11"/>
  <c r="BR73" i="1"/>
  <c r="BS73" i="1"/>
  <c r="I74" i="1"/>
  <c r="AI74" i="1"/>
  <c r="AK74" i="1"/>
  <c r="AM74" i="1"/>
  <c r="AO74" i="1"/>
  <c r="AS74" i="1"/>
  <c r="B74" i="1"/>
  <c r="G74" i="1"/>
  <c r="L74" i="1"/>
  <c r="AF74" i="1"/>
  <c r="AN74" i="1"/>
  <c r="AQ74" i="1"/>
  <c r="AV74" i="1"/>
  <c r="AC74" i="1"/>
  <c r="E73" i="3" s="1"/>
  <c r="AJ74" i="1"/>
  <c r="AL74" i="1"/>
  <c r="AU74" i="1"/>
  <c r="H74" i="1"/>
  <c r="O74" i="1"/>
  <c r="AH74" i="1"/>
  <c r="AR74" i="1"/>
  <c r="F74" i="1"/>
  <c r="P74" i="1"/>
  <c r="AT74" i="1"/>
  <c r="AB74" i="1"/>
  <c r="D73" i="3" s="1"/>
  <c r="AP74" i="1"/>
  <c r="AG74" i="1"/>
  <c r="B72" i="3"/>
  <c r="C72" i="3"/>
  <c r="A75" i="1"/>
  <c r="A73" i="3"/>
  <c r="BO73" i="1" l="1"/>
  <c r="BK74" i="1"/>
  <c r="BP71" i="1"/>
  <c r="BO891" i="1"/>
  <c r="BK892" i="1"/>
  <c r="BP889" i="1"/>
  <c r="V75" i="1"/>
  <c r="C75" i="1"/>
  <c r="C74" i="3" s="1"/>
  <c r="BO514" i="1"/>
  <c r="BK515" i="1"/>
  <c r="BP512" i="1"/>
  <c r="BJ74" i="1"/>
  <c r="BM73" i="1"/>
  <c r="BN71" i="1"/>
  <c r="AW75" i="1"/>
  <c r="BV75" i="1" s="1"/>
  <c r="E75" i="1"/>
  <c r="D72" i="2" s="1"/>
  <c r="D75" i="1"/>
  <c r="C72" i="2" s="1"/>
  <c r="AD75" i="1"/>
  <c r="C72" i="11" s="1"/>
  <c r="AE75" i="1"/>
  <c r="D72" i="11" s="1"/>
  <c r="BE75" i="1"/>
  <c r="BG75" i="1"/>
  <c r="BB75" i="1"/>
  <c r="BF75" i="1"/>
  <c r="AZ75" i="1"/>
  <c r="BD75" i="1"/>
  <c r="BA75" i="1"/>
  <c r="BC75" i="1"/>
  <c r="R75" i="1"/>
  <c r="S75" i="1"/>
  <c r="U75" i="1"/>
  <c r="N75" i="1"/>
  <c r="M75" i="1"/>
  <c r="AA75" i="1"/>
  <c r="BU75" i="1" s="1"/>
  <c r="X75" i="1"/>
  <c r="T75" i="1"/>
  <c r="Y75" i="1"/>
  <c r="Z75" i="1"/>
  <c r="Q75" i="1"/>
  <c r="BX75" i="1"/>
  <c r="AY76" i="1"/>
  <c r="E71" i="11"/>
  <c r="E71" i="2"/>
  <c r="BR74" i="1"/>
  <c r="BS74" i="1"/>
  <c r="B75" i="1"/>
  <c r="B74" i="3" s="1"/>
  <c r="F75" i="1"/>
  <c r="L75" i="1"/>
  <c r="AB75" i="1"/>
  <c r="D74" i="3" s="1"/>
  <c r="AF75" i="1"/>
  <c r="AJ75" i="1"/>
  <c r="AL75" i="1"/>
  <c r="AN75" i="1"/>
  <c r="AP75" i="1"/>
  <c r="AT75" i="1"/>
  <c r="G75" i="1"/>
  <c r="AM75" i="1"/>
  <c r="AQ75" i="1"/>
  <c r="AV75" i="1"/>
  <c r="H75" i="1"/>
  <c r="AH75" i="1"/>
  <c r="AS75" i="1"/>
  <c r="AG75" i="1"/>
  <c r="AK75" i="1"/>
  <c r="AO75" i="1"/>
  <c r="O75" i="1"/>
  <c r="AC75" i="1"/>
  <c r="E74" i="3" s="1"/>
  <c r="AR75" i="1"/>
  <c r="AI75" i="1"/>
  <c r="P75" i="1"/>
  <c r="I75" i="1"/>
  <c r="AU75" i="1"/>
  <c r="C73" i="3"/>
  <c r="B73" i="3"/>
  <c r="A76" i="1"/>
  <c r="A74" i="3"/>
  <c r="BO74" i="1" l="1"/>
  <c r="BK75" i="1"/>
  <c r="BP72" i="1"/>
  <c r="BO892" i="1"/>
  <c r="BK893" i="1"/>
  <c r="BP890" i="1"/>
  <c r="V76" i="1"/>
  <c r="C76" i="1"/>
  <c r="C75" i="3" s="1"/>
  <c r="BO515" i="1"/>
  <c r="BK516" i="1"/>
  <c r="BP513" i="1"/>
  <c r="BN72" i="1"/>
  <c r="BM74" i="1"/>
  <c r="BN73" i="1" s="1"/>
  <c r="BJ75" i="1"/>
  <c r="AW76" i="1"/>
  <c r="BV76" i="1" s="1"/>
  <c r="D76" i="1"/>
  <c r="C73" i="2" s="1"/>
  <c r="AD76" i="1"/>
  <c r="C73" i="11" s="1"/>
  <c r="AE76" i="1"/>
  <c r="D73" i="11" s="1"/>
  <c r="E76" i="1"/>
  <c r="D73" i="2" s="1"/>
  <c r="BE76" i="1"/>
  <c r="BG76" i="1"/>
  <c r="BA76" i="1"/>
  <c r="BD76" i="1"/>
  <c r="BB76" i="1"/>
  <c r="AZ76" i="1"/>
  <c r="BC76" i="1"/>
  <c r="BF76" i="1"/>
  <c r="R76" i="1"/>
  <c r="T76" i="1"/>
  <c r="M76" i="1"/>
  <c r="S76" i="1"/>
  <c r="Q76" i="1"/>
  <c r="AA76" i="1"/>
  <c r="BU76" i="1" s="1"/>
  <c r="U76" i="1"/>
  <c r="N76" i="1"/>
  <c r="Z76" i="1"/>
  <c r="Y76" i="1"/>
  <c r="X76" i="1"/>
  <c r="BX76" i="1"/>
  <c r="AY77" i="1"/>
  <c r="E72" i="11"/>
  <c r="E72" i="2"/>
  <c r="BS75" i="1"/>
  <c r="BR75" i="1"/>
  <c r="G76" i="1"/>
  <c r="O76" i="1"/>
  <c r="AC76" i="1"/>
  <c r="E75" i="3" s="1"/>
  <c r="AG76" i="1"/>
  <c r="AQ76" i="1"/>
  <c r="AU76" i="1"/>
  <c r="F76" i="1"/>
  <c r="AJ76" i="1"/>
  <c r="AM76" i="1"/>
  <c r="AP76" i="1"/>
  <c r="AV76" i="1"/>
  <c r="P76" i="1"/>
  <c r="AF76" i="1"/>
  <c r="AR76" i="1"/>
  <c r="I76" i="1"/>
  <c r="AH76" i="1"/>
  <c r="AL76" i="1"/>
  <c r="AT76" i="1"/>
  <c r="B76" i="1"/>
  <c r="B75" i="3" s="1"/>
  <c r="AO76" i="1"/>
  <c r="H76" i="1"/>
  <c r="AB76" i="1"/>
  <c r="D75" i="3" s="1"/>
  <c r="AS76" i="1"/>
  <c r="AI76" i="1"/>
  <c r="AK76" i="1"/>
  <c r="L76" i="1"/>
  <c r="AN76" i="1"/>
  <c r="A77" i="1"/>
  <c r="A75" i="3"/>
  <c r="BO75" i="1" l="1"/>
  <c r="BK76" i="1"/>
  <c r="BP73" i="1"/>
  <c r="BO893" i="1"/>
  <c r="BK894" i="1"/>
  <c r="BP891" i="1"/>
  <c r="V77" i="1"/>
  <c r="C77" i="1"/>
  <c r="C76" i="3" s="1"/>
  <c r="BO516" i="1"/>
  <c r="BK517" i="1"/>
  <c r="BP514" i="1"/>
  <c r="BM75" i="1"/>
  <c r="BJ76" i="1"/>
  <c r="AW77" i="1"/>
  <c r="BV77" i="1" s="1"/>
  <c r="AD77" i="1"/>
  <c r="C74" i="11" s="1"/>
  <c r="D77" i="1"/>
  <c r="C74" i="2" s="1"/>
  <c r="E77" i="1"/>
  <c r="D74" i="2" s="1"/>
  <c r="AE77" i="1"/>
  <c r="D74" i="11" s="1"/>
  <c r="BE77" i="1"/>
  <c r="BG77" i="1"/>
  <c r="AZ77" i="1"/>
  <c r="BC77" i="1"/>
  <c r="BD77" i="1"/>
  <c r="BA77" i="1"/>
  <c r="BB77" i="1"/>
  <c r="BF77" i="1"/>
  <c r="M77" i="1"/>
  <c r="R77" i="1"/>
  <c r="T77" i="1"/>
  <c r="U77" i="1"/>
  <c r="S77" i="1"/>
  <c r="N77" i="1"/>
  <c r="X77" i="1"/>
  <c r="Y77" i="1"/>
  <c r="AA77" i="1"/>
  <c r="BU77" i="1" s="1"/>
  <c r="Q77" i="1"/>
  <c r="Z77" i="1"/>
  <c r="AY78" i="1"/>
  <c r="BX77" i="1"/>
  <c r="E73" i="11"/>
  <c r="E73" i="2"/>
  <c r="BS76" i="1"/>
  <c r="BR76" i="1"/>
  <c r="H77" i="1"/>
  <c r="P77" i="1"/>
  <c r="AH77" i="1"/>
  <c r="AR77" i="1"/>
  <c r="AV77" i="1"/>
  <c r="F77" i="1"/>
  <c r="AJ77" i="1"/>
  <c r="AM77" i="1"/>
  <c r="AP77" i="1"/>
  <c r="AU77" i="1"/>
  <c r="L77" i="1"/>
  <c r="AC77" i="1"/>
  <c r="E76" i="3" s="1"/>
  <c r="AL77" i="1"/>
  <c r="AO77" i="1"/>
  <c r="B77" i="1"/>
  <c r="B76" i="3" s="1"/>
  <c r="AB77" i="1"/>
  <c r="D76" i="3" s="1"/>
  <c r="AN77" i="1"/>
  <c r="AT77" i="1"/>
  <c r="AI77" i="1"/>
  <c r="G77" i="1"/>
  <c r="O77" i="1"/>
  <c r="AF77" i="1"/>
  <c r="AK77" i="1"/>
  <c r="AS77" i="1"/>
  <c r="AQ77" i="1"/>
  <c r="AG77" i="1"/>
  <c r="I77" i="1"/>
  <c r="A78" i="1"/>
  <c r="A76" i="3"/>
  <c r="BO76" i="1" l="1"/>
  <c r="BK77" i="1"/>
  <c r="BP74" i="1"/>
  <c r="BO894" i="1"/>
  <c r="BK895" i="1"/>
  <c r="BP892" i="1"/>
  <c r="J78" i="1"/>
  <c r="K78" i="1"/>
  <c r="V78" i="1"/>
  <c r="C78" i="1"/>
  <c r="C77" i="3" s="1"/>
  <c r="W78" i="1"/>
  <c r="BO517" i="1"/>
  <c r="BK518" i="1"/>
  <c r="BP515" i="1"/>
  <c r="BN74" i="1"/>
  <c r="BM76" i="1"/>
  <c r="BN75" i="1" s="1"/>
  <c r="BJ77" i="1"/>
  <c r="AW78" i="1"/>
  <c r="BV78" i="1" s="1"/>
  <c r="AD78" i="1"/>
  <c r="C75" i="11" s="1"/>
  <c r="E78" i="1"/>
  <c r="D75" i="2" s="1"/>
  <c r="D78" i="1"/>
  <c r="C75" i="2" s="1"/>
  <c r="AE78" i="1"/>
  <c r="D75" i="11" s="1"/>
  <c r="BE78" i="1"/>
  <c r="BG78" i="1"/>
  <c r="AZ78" i="1"/>
  <c r="BD78" i="1"/>
  <c r="BA78" i="1"/>
  <c r="BF78" i="1"/>
  <c r="BB78" i="1"/>
  <c r="BC78" i="1"/>
  <c r="S78" i="1"/>
  <c r="M78" i="1"/>
  <c r="Q78" i="1"/>
  <c r="T78" i="1"/>
  <c r="U78" i="1"/>
  <c r="R78" i="1"/>
  <c r="AA78" i="1"/>
  <c r="BU78" i="1" s="1"/>
  <c r="N78" i="1"/>
  <c r="Y78" i="1"/>
  <c r="X78" i="1"/>
  <c r="Z78" i="1"/>
  <c r="AY79" i="1"/>
  <c r="BX78" i="1"/>
  <c r="E74" i="11"/>
  <c r="E74" i="2"/>
  <c r="BS77" i="1"/>
  <c r="BR77" i="1"/>
  <c r="I78" i="1"/>
  <c r="AI78" i="1"/>
  <c r="AK78" i="1"/>
  <c r="AM78" i="1"/>
  <c r="AO78" i="1"/>
  <c r="AS78" i="1"/>
  <c r="F78" i="1"/>
  <c r="AJ78" i="1"/>
  <c r="AP78" i="1"/>
  <c r="AU78" i="1"/>
  <c r="B78" i="1"/>
  <c r="B77" i="3" s="1"/>
  <c r="H78" i="1"/>
  <c r="AB78" i="1"/>
  <c r="D77" i="3" s="1"/>
  <c r="AH78" i="1"/>
  <c r="AT78" i="1"/>
  <c r="O78" i="1"/>
  <c r="AR78" i="1"/>
  <c r="L78" i="1"/>
  <c r="AC78" i="1"/>
  <c r="E77" i="3" s="1"/>
  <c r="AQ78" i="1"/>
  <c r="AG78" i="1"/>
  <c r="AN78" i="1"/>
  <c r="P78" i="1"/>
  <c r="AL78" i="1"/>
  <c r="G78" i="1"/>
  <c r="AV78" i="1"/>
  <c r="AF78" i="1"/>
  <c r="A79" i="1"/>
  <c r="A77" i="3"/>
  <c r="BO77" i="1" l="1"/>
  <c r="BK78" i="1"/>
  <c r="BP75" i="1"/>
  <c r="BO895" i="1"/>
  <c r="BK896" i="1"/>
  <c r="BP893" i="1"/>
  <c r="V79" i="1"/>
  <c r="W79" i="1"/>
  <c r="J79" i="1"/>
  <c r="K79" i="1"/>
  <c r="C79" i="1"/>
  <c r="C78" i="3" s="1"/>
  <c r="BO518" i="1"/>
  <c r="BK519" i="1"/>
  <c r="BP516" i="1"/>
  <c r="BM77" i="1"/>
  <c r="BJ78" i="1"/>
  <c r="AW79" i="1"/>
  <c r="BV79" i="1" s="1"/>
  <c r="AD79" i="1"/>
  <c r="C76" i="11" s="1"/>
  <c r="AE79" i="1"/>
  <c r="D76" i="11" s="1"/>
  <c r="D79" i="1"/>
  <c r="C76" i="2" s="1"/>
  <c r="E79" i="1"/>
  <c r="D76" i="2" s="1"/>
  <c r="BE79" i="1"/>
  <c r="BG79" i="1"/>
  <c r="BB79" i="1"/>
  <c r="BF79" i="1"/>
  <c r="BA79" i="1"/>
  <c r="BC79" i="1"/>
  <c r="BD79" i="1"/>
  <c r="AZ79" i="1"/>
  <c r="S79" i="1"/>
  <c r="R79" i="1"/>
  <c r="N79" i="1"/>
  <c r="T79" i="1"/>
  <c r="Q79" i="1"/>
  <c r="AA79" i="1"/>
  <c r="BU79" i="1" s="1"/>
  <c r="Y79" i="1"/>
  <c r="Z79" i="1"/>
  <c r="U79" i="1"/>
  <c r="X79" i="1"/>
  <c r="M79" i="1"/>
  <c r="AY80" i="1"/>
  <c r="BX79" i="1"/>
  <c r="E75" i="11"/>
  <c r="E75" i="2"/>
  <c r="BS78" i="1"/>
  <c r="BR78" i="1"/>
  <c r="B79" i="1"/>
  <c r="B78" i="3" s="1"/>
  <c r="F79" i="1"/>
  <c r="L79" i="1"/>
  <c r="AB79" i="1"/>
  <c r="D78" i="3" s="1"/>
  <c r="AF79" i="1"/>
  <c r="AJ79" i="1"/>
  <c r="AL79" i="1"/>
  <c r="AN79" i="1"/>
  <c r="AP79" i="1"/>
  <c r="AT79" i="1"/>
  <c r="AI79" i="1"/>
  <c r="AO79" i="1"/>
  <c r="AU79" i="1"/>
  <c r="G79" i="1"/>
  <c r="P79" i="1"/>
  <c r="AG79" i="1"/>
  <c r="AM79" i="1"/>
  <c r="AR79" i="1"/>
  <c r="H79" i="1"/>
  <c r="AH79" i="1"/>
  <c r="AK79" i="1"/>
  <c r="AQ79" i="1"/>
  <c r="I79" i="1"/>
  <c r="AV79" i="1"/>
  <c r="AC79" i="1"/>
  <c r="E78" i="3" s="1"/>
  <c r="AS79" i="1"/>
  <c r="O79" i="1"/>
  <c r="A80" i="1"/>
  <c r="A78" i="3"/>
  <c r="BO78" i="1" l="1"/>
  <c r="BK79" i="1"/>
  <c r="BP76" i="1"/>
  <c r="BO896" i="1"/>
  <c r="BK897" i="1"/>
  <c r="BP894" i="1"/>
  <c r="C80" i="1"/>
  <c r="C79" i="3" s="1"/>
  <c r="V80" i="1"/>
  <c r="W80" i="1"/>
  <c r="J80" i="1"/>
  <c r="K80" i="1"/>
  <c r="BO519" i="1"/>
  <c r="BK520" i="1"/>
  <c r="BP517" i="1"/>
  <c r="BM78" i="1"/>
  <c r="BN77" i="1" s="1"/>
  <c r="BJ79" i="1"/>
  <c r="BN76" i="1"/>
  <c r="AW80" i="1"/>
  <c r="BV80" i="1" s="1"/>
  <c r="D80" i="1"/>
  <c r="C77" i="2" s="1"/>
  <c r="E80" i="1"/>
  <c r="D77" i="2" s="1"/>
  <c r="AD80" i="1"/>
  <c r="C77" i="11" s="1"/>
  <c r="AE80" i="1"/>
  <c r="D77" i="11" s="1"/>
  <c r="BE80" i="1"/>
  <c r="BG80" i="1"/>
  <c r="BA80" i="1"/>
  <c r="BD80" i="1"/>
  <c r="BC80" i="1"/>
  <c r="BF80" i="1"/>
  <c r="AZ80" i="1"/>
  <c r="BB80" i="1"/>
  <c r="S80" i="1"/>
  <c r="T80" i="1"/>
  <c r="U80" i="1"/>
  <c r="N80" i="1"/>
  <c r="Q80" i="1"/>
  <c r="R80" i="1"/>
  <c r="Y80" i="1"/>
  <c r="M80" i="1"/>
  <c r="Z80" i="1"/>
  <c r="AA80" i="1"/>
  <c r="BU80" i="1" s="1"/>
  <c r="X80" i="1"/>
  <c r="AY81" i="1"/>
  <c r="BX80" i="1"/>
  <c r="E76" i="2"/>
  <c r="E76" i="11"/>
  <c r="BS79" i="1"/>
  <c r="BR79" i="1"/>
  <c r="G80" i="1"/>
  <c r="O80" i="1"/>
  <c r="AC80" i="1"/>
  <c r="E79" i="3" s="1"/>
  <c r="AG80" i="1"/>
  <c r="AQ80" i="1"/>
  <c r="AU80" i="1"/>
  <c r="AI80" i="1"/>
  <c r="AO80" i="1"/>
  <c r="AT80" i="1"/>
  <c r="L80" i="1"/>
  <c r="AL80" i="1"/>
  <c r="AP80" i="1"/>
  <c r="F80" i="1"/>
  <c r="AF80" i="1"/>
  <c r="H80" i="1"/>
  <c r="P80" i="1"/>
  <c r="AJ80" i="1"/>
  <c r="AM80" i="1"/>
  <c r="AS80" i="1"/>
  <c r="AV80" i="1"/>
  <c r="B80" i="1"/>
  <c r="B79" i="3" s="1"/>
  <c r="AK80" i="1"/>
  <c r="AH80" i="1"/>
  <c r="I80" i="1"/>
  <c r="AN80" i="1"/>
  <c r="AB80" i="1"/>
  <c r="D79" i="3" s="1"/>
  <c r="AR80" i="1"/>
  <c r="A81" i="1"/>
  <c r="A79" i="3"/>
  <c r="BO79" i="1" l="1"/>
  <c r="BK80" i="1"/>
  <c r="BP77" i="1"/>
  <c r="BO897" i="1"/>
  <c r="BK898" i="1"/>
  <c r="BP895" i="1"/>
  <c r="C81" i="1"/>
  <c r="C80" i="3" s="1"/>
  <c r="V81" i="1"/>
  <c r="W81" i="1"/>
  <c r="J81" i="1"/>
  <c r="K81" i="1"/>
  <c r="BO520" i="1"/>
  <c r="BK521" i="1"/>
  <c r="BP518" i="1"/>
  <c r="BJ80" i="1"/>
  <c r="BM79" i="1"/>
  <c r="AW81" i="1"/>
  <c r="BV81" i="1" s="1"/>
  <c r="D81" i="1"/>
  <c r="C78" i="2" s="1"/>
  <c r="AE81" i="1"/>
  <c r="D78" i="11" s="1"/>
  <c r="E81" i="1"/>
  <c r="D78" i="2" s="1"/>
  <c r="AD81" i="1"/>
  <c r="C78" i="11" s="1"/>
  <c r="BE81" i="1"/>
  <c r="BG81" i="1"/>
  <c r="AZ81" i="1"/>
  <c r="BC81" i="1"/>
  <c r="BD81" i="1"/>
  <c r="BA81" i="1"/>
  <c r="BF81" i="1"/>
  <c r="BB81" i="1"/>
  <c r="Q81" i="1"/>
  <c r="M81" i="1"/>
  <c r="S81" i="1"/>
  <c r="N81" i="1"/>
  <c r="U81" i="1"/>
  <c r="T81" i="1"/>
  <c r="X81" i="1"/>
  <c r="AA81" i="1"/>
  <c r="BU81" i="1" s="1"/>
  <c r="Y81" i="1"/>
  <c r="R81" i="1"/>
  <c r="Z81" i="1"/>
  <c r="BX81" i="1"/>
  <c r="AY82" i="1"/>
  <c r="E77" i="11"/>
  <c r="E77" i="2"/>
  <c r="BS80" i="1"/>
  <c r="BR80" i="1"/>
  <c r="H81" i="1"/>
  <c r="P81" i="1"/>
  <c r="AH81" i="1"/>
  <c r="AR81" i="1"/>
  <c r="AV81" i="1"/>
  <c r="AC81" i="1"/>
  <c r="E80" i="3" s="1"/>
  <c r="AI81" i="1"/>
  <c r="AO81" i="1"/>
  <c r="AT81" i="1"/>
  <c r="B81" i="1"/>
  <c r="B80" i="3" s="1"/>
  <c r="I81" i="1"/>
  <c r="AB81" i="1"/>
  <c r="D80" i="3" s="1"/>
  <c r="AJ81" i="1"/>
  <c r="AK81" i="1"/>
  <c r="AU81" i="1"/>
  <c r="AN81" i="1"/>
  <c r="G81" i="1"/>
  <c r="L81" i="1"/>
  <c r="AG81" i="1"/>
  <c r="AL81" i="1"/>
  <c r="AQ81" i="1"/>
  <c r="O81" i="1"/>
  <c r="AS81" i="1"/>
  <c r="F81" i="1"/>
  <c r="AP81" i="1"/>
  <c r="AM81" i="1"/>
  <c r="AF81" i="1"/>
  <c r="A82" i="1"/>
  <c r="A80" i="3"/>
  <c r="BO80" i="1" l="1"/>
  <c r="BK81" i="1"/>
  <c r="BP78" i="1"/>
  <c r="BO898" i="1"/>
  <c r="BK899" i="1"/>
  <c r="BP896" i="1"/>
  <c r="J82" i="1"/>
  <c r="K82" i="1"/>
  <c r="C82" i="1"/>
  <c r="C81" i="3" s="1"/>
  <c r="V82" i="1"/>
  <c r="W82" i="1"/>
  <c r="BO521" i="1"/>
  <c r="BK522" i="1"/>
  <c r="BP519" i="1"/>
  <c r="BN78" i="1"/>
  <c r="BM80" i="1"/>
  <c r="BJ81" i="1"/>
  <c r="AW82" i="1"/>
  <c r="BV82" i="1" s="1"/>
  <c r="AD82" i="1"/>
  <c r="C79" i="11" s="1"/>
  <c r="AE82" i="1"/>
  <c r="D79" i="11" s="1"/>
  <c r="E82" i="1"/>
  <c r="D79" i="2" s="1"/>
  <c r="D82" i="1"/>
  <c r="C79" i="2" s="1"/>
  <c r="BE82" i="1"/>
  <c r="BG82" i="1"/>
  <c r="BA82" i="1"/>
  <c r="BF82" i="1"/>
  <c r="BB82" i="1"/>
  <c r="AZ82" i="1"/>
  <c r="BC82" i="1"/>
  <c r="BD82" i="1"/>
  <c r="M82" i="1"/>
  <c r="Q82" i="1"/>
  <c r="S82" i="1"/>
  <c r="U82" i="1"/>
  <c r="N82" i="1"/>
  <c r="X82" i="1"/>
  <c r="T82" i="1"/>
  <c r="R82" i="1"/>
  <c r="AA82" i="1"/>
  <c r="BU82" i="1" s="1"/>
  <c r="Z82" i="1"/>
  <c r="Y82" i="1"/>
  <c r="BX82" i="1"/>
  <c r="AY83" i="1"/>
  <c r="E78" i="2"/>
  <c r="E78" i="11"/>
  <c r="BR81" i="1"/>
  <c r="BS81" i="1"/>
  <c r="I82" i="1"/>
  <c r="AI82" i="1"/>
  <c r="AK82" i="1"/>
  <c r="AM82" i="1"/>
  <c r="AO82" i="1"/>
  <c r="AS82" i="1"/>
  <c r="P82" i="1"/>
  <c r="AC82" i="1"/>
  <c r="E81" i="3" s="1"/>
  <c r="AH82" i="1"/>
  <c r="AT82" i="1"/>
  <c r="G82" i="1"/>
  <c r="AG82" i="1"/>
  <c r="AN82" i="1"/>
  <c r="AR82" i="1"/>
  <c r="B82" i="1"/>
  <c r="B81" i="3" s="1"/>
  <c r="O82" i="1"/>
  <c r="AB82" i="1"/>
  <c r="D81" i="3" s="1"/>
  <c r="AU82" i="1"/>
  <c r="F82" i="1"/>
  <c r="AF82" i="1"/>
  <c r="AP82" i="1"/>
  <c r="L82" i="1"/>
  <c r="AJ82" i="1"/>
  <c r="AQ82" i="1"/>
  <c r="AV82" i="1"/>
  <c r="H82" i="1"/>
  <c r="AL82" i="1"/>
  <c r="A83" i="1"/>
  <c r="A81" i="3"/>
  <c r="BO81" i="1" l="1"/>
  <c r="BK82" i="1"/>
  <c r="BP79" i="1"/>
  <c r="BO899" i="1"/>
  <c r="BK900" i="1"/>
  <c r="BP897" i="1"/>
  <c r="V83" i="1"/>
  <c r="W83" i="1"/>
  <c r="J83" i="1"/>
  <c r="K83" i="1"/>
  <c r="C83" i="1"/>
  <c r="C82" i="3" s="1"/>
  <c r="BO522" i="1"/>
  <c r="BK523" i="1"/>
  <c r="BP520" i="1"/>
  <c r="BM81" i="1"/>
  <c r="BJ82" i="1"/>
  <c r="BN79" i="1"/>
  <c r="AW83" i="1"/>
  <c r="BV83" i="1" s="1"/>
  <c r="AD83" i="1"/>
  <c r="C80" i="11" s="1"/>
  <c r="AE83" i="1"/>
  <c r="D80" i="11" s="1"/>
  <c r="E83" i="1"/>
  <c r="D80" i="2" s="1"/>
  <c r="D83" i="1"/>
  <c r="C80" i="2" s="1"/>
  <c r="BE83" i="1"/>
  <c r="BG83" i="1"/>
  <c r="BB83" i="1"/>
  <c r="BF83" i="1"/>
  <c r="BC83" i="1"/>
  <c r="AZ83" i="1"/>
  <c r="BA83" i="1"/>
  <c r="BD83" i="1"/>
  <c r="U83" i="1"/>
  <c r="S83" i="1"/>
  <c r="M83" i="1"/>
  <c r="Y83" i="1"/>
  <c r="R83" i="1"/>
  <c r="Q83" i="1"/>
  <c r="X83" i="1"/>
  <c r="T83" i="1"/>
  <c r="Z83" i="1"/>
  <c r="N83" i="1"/>
  <c r="AA83" i="1"/>
  <c r="BU83" i="1" s="1"/>
  <c r="CV11" i="1"/>
  <c r="AY84" i="1"/>
  <c r="BX83" i="1"/>
  <c r="E79" i="2"/>
  <c r="E79" i="11"/>
  <c r="BR82" i="1"/>
  <c r="BS82" i="1"/>
  <c r="B83" i="1"/>
  <c r="B82" i="3" s="1"/>
  <c r="F83" i="1"/>
  <c r="L83" i="1"/>
  <c r="AB83" i="1"/>
  <c r="D82" i="3" s="1"/>
  <c r="AF83" i="1"/>
  <c r="AJ83" i="1"/>
  <c r="AL83" i="1"/>
  <c r="AN83" i="1"/>
  <c r="AP83" i="1"/>
  <c r="AT83" i="1"/>
  <c r="I83" i="1"/>
  <c r="P83" i="1"/>
  <c r="AC83" i="1"/>
  <c r="E82" i="3" s="1"/>
  <c r="AH83" i="1"/>
  <c r="AS83" i="1"/>
  <c r="O83" i="1"/>
  <c r="AQ83" i="1"/>
  <c r="H83" i="1"/>
  <c r="AI83" i="1"/>
  <c r="AK83" i="1"/>
  <c r="AR83" i="1"/>
  <c r="AV83" i="1"/>
  <c r="AG83" i="1"/>
  <c r="AO83" i="1"/>
  <c r="AU83" i="1"/>
  <c r="AM83" i="1"/>
  <c r="G83" i="1"/>
  <c r="A84" i="1"/>
  <c r="A82" i="3"/>
  <c r="BO82" i="1" l="1"/>
  <c r="BK83" i="1"/>
  <c r="BP80" i="1"/>
  <c r="BO900" i="1"/>
  <c r="BK901" i="1"/>
  <c r="BP898" i="1"/>
  <c r="V84" i="1"/>
  <c r="W84" i="1"/>
  <c r="J84" i="1"/>
  <c r="C84" i="1"/>
  <c r="C83" i="3" s="1"/>
  <c r="K84" i="1"/>
  <c r="BO523" i="1"/>
  <c r="BK524" i="1"/>
  <c r="BP521" i="1"/>
  <c r="BM82" i="1"/>
  <c r="BN81" i="1" s="1"/>
  <c r="BJ83" i="1"/>
  <c r="BN80" i="1"/>
  <c r="AW84" i="1"/>
  <c r="BV84" i="1" s="1"/>
  <c r="D84" i="1"/>
  <c r="C81" i="2" s="1"/>
  <c r="E84" i="1"/>
  <c r="D81" i="2" s="1"/>
  <c r="AD84" i="1"/>
  <c r="C81" i="11" s="1"/>
  <c r="AE84" i="1"/>
  <c r="D81" i="11" s="1"/>
  <c r="BE84" i="1"/>
  <c r="BG84" i="1"/>
  <c r="BA84" i="1"/>
  <c r="BD84" i="1"/>
  <c r="BC84" i="1"/>
  <c r="AZ84" i="1"/>
  <c r="BF84" i="1"/>
  <c r="BB84" i="1"/>
  <c r="R84" i="1"/>
  <c r="U84" i="1"/>
  <c r="T84" i="1"/>
  <c r="M84" i="1"/>
  <c r="N84" i="1"/>
  <c r="Q84" i="1"/>
  <c r="X84" i="1"/>
  <c r="Z84" i="1"/>
  <c r="AA84" i="1"/>
  <c r="BU84" i="1" s="1"/>
  <c r="S84" i="1"/>
  <c r="Y84" i="1"/>
  <c r="CV12" i="1"/>
  <c r="AY85" i="1"/>
  <c r="BX84" i="1"/>
  <c r="E80" i="2"/>
  <c r="E80" i="11"/>
  <c r="BS83" i="1"/>
  <c r="BR83" i="1"/>
  <c r="G84" i="1"/>
  <c r="O84" i="1"/>
  <c r="AC84" i="1"/>
  <c r="E83" i="3" s="1"/>
  <c r="AG84" i="1"/>
  <c r="AQ84" i="1"/>
  <c r="AU84" i="1"/>
  <c r="I84" i="1"/>
  <c r="P84" i="1"/>
  <c r="AB84" i="1"/>
  <c r="D83" i="3" s="1"/>
  <c r="AH84" i="1"/>
  <c r="AL84" i="1"/>
  <c r="AS84" i="1"/>
  <c r="B84" i="1"/>
  <c r="B83" i="3" s="1"/>
  <c r="AJ84" i="1"/>
  <c r="AK84" i="1"/>
  <c r="AO84" i="1"/>
  <c r="AV84" i="1"/>
  <c r="F84" i="1"/>
  <c r="AF84" i="1"/>
  <c r="AP84" i="1"/>
  <c r="AM84" i="1"/>
  <c r="AT84" i="1"/>
  <c r="AN84" i="1"/>
  <c r="L84" i="1"/>
  <c r="AI84" i="1"/>
  <c r="AR84" i="1"/>
  <c r="H84" i="1"/>
  <c r="A85" i="1"/>
  <c r="A83" i="3"/>
  <c r="BO83" i="1" l="1"/>
  <c r="BK84" i="1"/>
  <c r="BP81" i="1"/>
  <c r="BO901" i="1"/>
  <c r="BK902" i="1"/>
  <c r="BP899" i="1"/>
  <c r="V85" i="1"/>
  <c r="W85" i="1"/>
  <c r="C85" i="1"/>
  <c r="C84" i="3" s="1"/>
  <c r="J85" i="1"/>
  <c r="K85" i="1"/>
  <c r="BO524" i="1"/>
  <c r="BK525" i="1"/>
  <c r="BP522" i="1"/>
  <c r="BM83" i="1"/>
  <c r="BJ84" i="1"/>
  <c r="AW85" i="1"/>
  <c r="BV85" i="1" s="1"/>
  <c r="D85" i="1"/>
  <c r="C82" i="2" s="1"/>
  <c r="AE85" i="1"/>
  <c r="D82" i="11" s="1"/>
  <c r="E85" i="1"/>
  <c r="D82" i="2" s="1"/>
  <c r="AD85" i="1"/>
  <c r="C82" i="11" s="1"/>
  <c r="BE85" i="1"/>
  <c r="BG85" i="1"/>
  <c r="AZ85" i="1"/>
  <c r="BC85" i="1"/>
  <c r="BA85" i="1"/>
  <c r="BF85" i="1"/>
  <c r="BB85" i="1"/>
  <c r="BD85" i="1"/>
  <c r="U85" i="1"/>
  <c r="Q85" i="1"/>
  <c r="S85" i="1"/>
  <c r="T85" i="1"/>
  <c r="N85" i="1"/>
  <c r="R85" i="1"/>
  <c r="M85" i="1"/>
  <c r="X85" i="1"/>
  <c r="Y85" i="1"/>
  <c r="Z85" i="1"/>
  <c r="AA85" i="1"/>
  <c r="BU85" i="1" s="1"/>
  <c r="AY86" i="1"/>
  <c r="CV13" i="1"/>
  <c r="BX85" i="1"/>
  <c r="E81" i="11"/>
  <c r="E81" i="2"/>
  <c r="BS84" i="1"/>
  <c r="BR84" i="1"/>
  <c r="H85" i="1"/>
  <c r="P85" i="1"/>
  <c r="AH85" i="1"/>
  <c r="AR85" i="1"/>
  <c r="AV85" i="1"/>
  <c r="I85" i="1"/>
  <c r="O85" i="1"/>
  <c r="AB85" i="1"/>
  <c r="D84" i="3" s="1"/>
  <c r="AG85" i="1"/>
  <c r="AL85" i="1"/>
  <c r="AS85" i="1"/>
  <c r="G85" i="1"/>
  <c r="AI85" i="1"/>
  <c r="AN85" i="1"/>
  <c r="AT85" i="1"/>
  <c r="AO85" i="1"/>
  <c r="L85" i="1"/>
  <c r="AJ85" i="1"/>
  <c r="AQ85" i="1"/>
  <c r="AC85" i="1"/>
  <c r="E84" i="3" s="1"/>
  <c r="AM85" i="1"/>
  <c r="AF85" i="1"/>
  <c r="AP85" i="1"/>
  <c r="F85" i="1"/>
  <c r="AK85" i="1"/>
  <c r="AU85" i="1"/>
  <c r="B85" i="1"/>
  <c r="B84" i="3" s="1"/>
  <c r="A86" i="1"/>
  <c r="A84" i="3"/>
  <c r="BO84" i="1" l="1"/>
  <c r="BK85" i="1"/>
  <c r="BP82" i="1"/>
  <c r="BO902" i="1"/>
  <c r="BK903" i="1"/>
  <c r="BP900" i="1"/>
  <c r="J86" i="1"/>
  <c r="K86" i="1"/>
  <c r="V86" i="1"/>
  <c r="C86" i="1"/>
  <c r="C85" i="3" s="1"/>
  <c r="W86" i="1"/>
  <c r="BO525" i="1"/>
  <c r="BK526" i="1"/>
  <c r="BP523" i="1"/>
  <c r="BM84" i="1"/>
  <c r="BJ85" i="1"/>
  <c r="BN82" i="1"/>
  <c r="AW86" i="1"/>
  <c r="BV86" i="1" s="1"/>
  <c r="AD86" i="1"/>
  <c r="C83" i="11" s="1"/>
  <c r="AE86" i="1"/>
  <c r="D83" i="11" s="1"/>
  <c r="E86" i="1"/>
  <c r="D83" i="2" s="1"/>
  <c r="D86" i="1"/>
  <c r="C83" i="2" s="1"/>
  <c r="BE86" i="1"/>
  <c r="BG86" i="1"/>
  <c r="BB86" i="1"/>
  <c r="BC86" i="1"/>
  <c r="BD86" i="1"/>
  <c r="BF86" i="1"/>
  <c r="AZ86" i="1"/>
  <c r="BA86" i="1"/>
  <c r="M86" i="1"/>
  <c r="N86" i="1"/>
  <c r="R86" i="1"/>
  <c r="S86" i="1"/>
  <c r="T86" i="1"/>
  <c r="Q86" i="1"/>
  <c r="Z86" i="1"/>
  <c r="AA86" i="1"/>
  <c r="BU86" i="1" s="1"/>
  <c r="Y86" i="1"/>
  <c r="X86" i="1"/>
  <c r="U86" i="1"/>
  <c r="BX86" i="1"/>
  <c r="AY87" i="1"/>
  <c r="CV14" i="1"/>
  <c r="E82" i="2"/>
  <c r="E82" i="11"/>
  <c r="BS85" i="1"/>
  <c r="BR85" i="1"/>
  <c r="I86" i="1"/>
  <c r="AI86" i="1"/>
  <c r="AK86" i="1"/>
  <c r="AM86" i="1"/>
  <c r="AO86" i="1"/>
  <c r="AS86" i="1"/>
  <c r="H86" i="1"/>
  <c r="O86" i="1"/>
  <c r="AB86" i="1"/>
  <c r="D85" i="3" s="1"/>
  <c r="AG86" i="1"/>
  <c r="AL86" i="1"/>
  <c r="AR86" i="1"/>
  <c r="F86" i="1"/>
  <c r="P86" i="1"/>
  <c r="AF86" i="1"/>
  <c r="AQ86" i="1"/>
  <c r="B86" i="1"/>
  <c r="B85" i="3" s="1"/>
  <c r="AC86" i="1"/>
  <c r="E85" i="3" s="1"/>
  <c r="AN86" i="1"/>
  <c r="AU86" i="1"/>
  <c r="G86" i="1"/>
  <c r="AH86" i="1"/>
  <c r="AP86" i="1"/>
  <c r="AV86" i="1"/>
  <c r="AJ86" i="1"/>
  <c r="AT86" i="1"/>
  <c r="L86" i="1"/>
  <c r="A87" i="1"/>
  <c r="A85" i="3"/>
  <c r="BO85" i="1" l="1"/>
  <c r="BK86" i="1"/>
  <c r="BP83" i="1"/>
  <c r="BO903" i="1"/>
  <c r="BK904" i="1"/>
  <c r="BP901" i="1"/>
  <c r="V87" i="1"/>
  <c r="W87" i="1"/>
  <c r="J87" i="1"/>
  <c r="K87" i="1"/>
  <c r="C87" i="1"/>
  <c r="C86" i="3" s="1"/>
  <c r="BO526" i="1"/>
  <c r="BK527" i="1"/>
  <c r="BP524" i="1"/>
  <c r="BM85" i="1"/>
  <c r="BN84" i="1" s="1"/>
  <c r="BJ86" i="1"/>
  <c r="BN83" i="1"/>
  <c r="AW87" i="1"/>
  <c r="BV87" i="1" s="1"/>
  <c r="AD87" i="1"/>
  <c r="C84" i="11" s="1"/>
  <c r="D87" i="1"/>
  <c r="C84" i="2" s="1"/>
  <c r="E87" i="1"/>
  <c r="D84" i="2" s="1"/>
  <c r="AE87" i="1"/>
  <c r="D84" i="11" s="1"/>
  <c r="BE87" i="1"/>
  <c r="BG87" i="1"/>
  <c r="BB87" i="1"/>
  <c r="BF87" i="1"/>
  <c r="BC87" i="1"/>
  <c r="AZ87" i="1"/>
  <c r="BD87" i="1"/>
  <c r="BA87" i="1"/>
  <c r="S87" i="1"/>
  <c r="U87" i="1"/>
  <c r="Z87" i="1"/>
  <c r="AA87" i="1"/>
  <c r="BU87" i="1" s="1"/>
  <c r="X87" i="1"/>
  <c r="Q87" i="1"/>
  <c r="M87" i="1"/>
  <c r="Y87" i="1"/>
  <c r="N87" i="1"/>
  <c r="R87" i="1"/>
  <c r="T87" i="1"/>
  <c r="BX87" i="1"/>
  <c r="AY88" i="1"/>
  <c r="CV15" i="1"/>
  <c r="E83" i="11"/>
  <c r="E83" i="2"/>
  <c r="BS86" i="1"/>
  <c r="BR86" i="1"/>
  <c r="B87" i="1"/>
  <c r="B86" i="3" s="1"/>
  <c r="F87" i="1"/>
  <c r="L87" i="1"/>
  <c r="AB87" i="1"/>
  <c r="D86" i="3" s="1"/>
  <c r="AF87" i="1"/>
  <c r="AJ87" i="1"/>
  <c r="AL87" i="1"/>
  <c r="AN87" i="1"/>
  <c r="AP87" i="1"/>
  <c r="AT87" i="1"/>
  <c r="H87" i="1"/>
  <c r="O87" i="1"/>
  <c r="AG87" i="1"/>
  <c r="AK87" i="1"/>
  <c r="AR87" i="1"/>
  <c r="AO87" i="1"/>
  <c r="AV87" i="1"/>
  <c r="I87" i="1"/>
  <c r="P87" i="1"/>
  <c r="AI87" i="1"/>
  <c r="AS87" i="1"/>
  <c r="G87" i="1"/>
  <c r="AC87" i="1"/>
  <c r="E86" i="3" s="1"/>
  <c r="AM87" i="1"/>
  <c r="AQ87" i="1"/>
  <c r="AH87" i="1"/>
  <c r="AU87" i="1"/>
  <c r="A88" i="1"/>
  <c r="A86" i="3"/>
  <c r="BO86" i="1" l="1"/>
  <c r="BK87" i="1"/>
  <c r="BP84" i="1"/>
  <c r="BO904" i="1"/>
  <c r="BK905" i="1"/>
  <c r="BP902" i="1"/>
  <c r="C88" i="1"/>
  <c r="C87" i="3" s="1"/>
  <c r="V88" i="1"/>
  <c r="W88" i="1"/>
  <c r="J88" i="1"/>
  <c r="K88" i="1"/>
  <c r="BO527" i="1"/>
  <c r="BK528" i="1"/>
  <c r="BP525" i="1"/>
  <c r="BM86" i="1"/>
  <c r="BN85" i="1" s="1"/>
  <c r="BJ87" i="1"/>
  <c r="AW88" i="1"/>
  <c r="BV88" i="1" s="1"/>
  <c r="D88" i="1"/>
  <c r="C85" i="2" s="1"/>
  <c r="AD88" i="1"/>
  <c r="C85" i="11" s="1"/>
  <c r="AE88" i="1"/>
  <c r="D85" i="11" s="1"/>
  <c r="E88" i="1"/>
  <c r="D85" i="2" s="1"/>
  <c r="BE88" i="1"/>
  <c r="BG88" i="1"/>
  <c r="BA88" i="1"/>
  <c r="BD88" i="1"/>
  <c r="AZ88" i="1"/>
  <c r="BF88" i="1"/>
  <c r="BB88" i="1"/>
  <c r="BC88" i="1"/>
  <c r="Q88" i="1"/>
  <c r="N88" i="1"/>
  <c r="M88" i="1"/>
  <c r="R88" i="1"/>
  <c r="AA88" i="1"/>
  <c r="BU88" i="1" s="1"/>
  <c r="U88" i="1"/>
  <c r="X88" i="1"/>
  <c r="Z88" i="1"/>
  <c r="Y88" i="1"/>
  <c r="T88" i="1"/>
  <c r="S88" i="1"/>
  <c r="CV16" i="1"/>
  <c r="AY89" i="1"/>
  <c r="BX88" i="1"/>
  <c r="E84" i="2"/>
  <c r="E84" i="11"/>
  <c r="BS87" i="1"/>
  <c r="BR87" i="1"/>
  <c r="G88" i="1"/>
  <c r="O88" i="1"/>
  <c r="AC88" i="1"/>
  <c r="E87" i="3" s="1"/>
  <c r="AG88" i="1"/>
  <c r="AQ88" i="1"/>
  <c r="AU88" i="1"/>
  <c r="B88" i="1"/>
  <c r="B87" i="3" s="1"/>
  <c r="H88" i="1"/>
  <c r="L88" i="1"/>
  <c r="AF88" i="1"/>
  <c r="AK88" i="1"/>
  <c r="AN88" i="1"/>
  <c r="AR88" i="1"/>
  <c r="I88" i="1"/>
  <c r="AB88" i="1"/>
  <c r="D87" i="3" s="1"/>
  <c r="AI88" i="1"/>
  <c r="AT88" i="1"/>
  <c r="F88" i="1"/>
  <c r="AH88" i="1"/>
  <c r="AL88" i="1"/>
  <c r="AP88" i="1"/>
  <c r="AM88" i="1"/>
  <c r="AV88" i="1"/>
  <c r="P88" i="1"/>
  <c r="AS88" i="1"/>
  <c r="AO88" i="1"/>
  <c r="AJ88" i="1"/>
  <c r="A89" i="1"/>
  <c r="A87" i="3"/>
  <c r="BO87" i="1" l="1"/>
  <c r="BK88" i="1"/>
  <c r="BP85" i="1"/>
  <c r="BO905" i="1"/>
  <c r="BK906" i="1"/>
  <c r="BP903" i="1"/>
  <c r="C89" i="1"/>
  <c r="C88" i="3" s="1"/>
  <c r="J89" i="1"/>
  <c r="K89" i="1"/>
  <c r="BO528" i="1"/>
  <c r="BK529" i="1"/>
  <c r="BP526" i="1"/>
  <c r="BM87" i="1"/>
  <c r="BJ88" i="1"/>
  <c r="AW89" i="1"/>
  <c r="BV89" i="1" s="1"/>
  <c r="D89" i="1"/>
  <c r="C86" i="2" s="1"/>
  <c r="AD89" i="1"/>
  <c r="C86" i="11" s="1"/>
  <c r="AE89" i="1"/>
  <c r="D86" i="11" s="1"/>
  <c r="E89" i="1"/>
  <c r="D86" i="2" s="1"/>
  <c r="BE89" i="1"/>
  <c r="BG89" i="1"/>
  <c r="AZ89" i="1"/>
  <c r="BC89" i="1"/>
  <c r="BB89" i="1"/>
  <c r="BA89" i="1"/>
  <c r="BD89" i="1"/>
  <c r="BF89" i="1"/>
  <c r="V89" i="1"/>
  <c r="R89" i="1"/>
  <c r="N89" i="1"/>
  <c r="T89" i="1"/>
  <c r="U89" i="1"/>
  <c r="M89" i="1"/>
  <c r="Y89" i="1"/>
  <c r="S89" i="1"/>
  <c r="W89" i="1"/>
  <c r="AA89" i="1"/>
  <c r="BU89" i="1" s="1"/>
  <c r="X89" i="1"/>
  <c r="Q89" i="1"/>
  <c r="Z89" i="1"/>
  <c r="AY90" i="1"/>
  <c r="CV17" i="1"/>
  <c r="BX89" i="1"/>
  <c r="E85" i="2"/>
  <c r="E85" i="11"/>
  <c r="BS88" i="1"/>
  <c r="BR88" i="1"/>
  <c r="H89" i="1"/>
  <c r="P89" i="1"/>
  <c r="AH89" i="1"/>
  <c r="AR89" i="1"/>
  <c r="AV89" i="1"/>
  <c r="B89" i="1"/>
  <c r="B88" i="3" s="1"/>
  <c r="G89" i="1"/>
  <c r="L89" i="1"/>
  <c r="AF89" i="1"/>
  <c r="AK89" i="1"/>
  <c r="AN89" i="1"/>
  <c r="AQ89" i="1"/>
  <c r="F89" i="1"/>
  <c r="AG89" i="1"/>
  <c r="AM89" i="1"/>
  <c r="AS89" i="1"/>
  <c r="AO89" i="1"/>
  <c r="O89" i="1"/>
  <c r="AB89" i="1"/>
  <c r="D88" i="3" s="1"/>
  <c r="AJ89" i="1"/>
  <c r="AT89" i="1"/>
  <c r="AU89" i="1"/>
  <c r="I89" i="1"/>
  <c r="AL89" i="1"/>
  <c r="AI89" i="1"/>
  <c r="AC89" i="1"/>
  <c r="E88" i="3" s="1"/>
  <c r="AP89" i="1"/>
  <c r="A90" i="1"/>
  <c r="A88" i="3"/>
  <c r="BO88" i="1" l="1"/>
  <c r="BK89" i="1"/>
  <c r="BP86" i="1"/>
  <c r="BO906" i="1"/>
  <c r="BK907" i="1"/>
  <c r="BP904" i="1"/>
  <c r="J90" i="1"/>
  <c r="K90" i="1"/>
  <c r="C90" i="1"/>
  <c r="C89" i="3" s="1"/>
  <c r="BO529" i="1"/>
  <c r="BK530" i="1"/>
  <c r="BP527" i="1"/>
  <c r="BM88" i="1"/>
  <c r="BN87" i="1" s="1"/>
  <c r="BJ89" i="1"/>
  <c r="BN86" i="1"/>
  <c r="AW90" i="1"/>
  <c r="BV90" i="1" s="1"/>
  <c r="AD90" i="1"/>
  <c r="C87" i="11" s="1"/>
  <c r="D90" i="1"/>
  <c r="C87" i="2" s="1"/>
  <c r="AE90" i="1"/>
  <c r="D87" i="11" s="1"/>
  <c r="E90" i="1"/>
  <c r="D87" i="2" s="1"/>
  <c r="BE90" i="1"/>
  <c r="BG90" i="1"/>
  <c r="BC90" i="1"/>
  <c r="AZ90" i="1"/>
  <c r="BD90" i="1"/>
  <c r="BA90" i="1"/>
  <c r="BB90" i="1"/>
  <c r="BF90" i="1"/>
  <c r="R90" i="1"/>
  <c r="S90" i="1"/>
  <c r="T90" i="1"/>
  <c r="V90" i="1"/>
  <c r="Q90" i="1"/>
  <c r="N90" i="1"/>
  <c r="M90" i="1"/>
  <c r="W90" i="1"/>
  <c r="Z90" i="1"/>
  <c r="Y90" i="1"/>
  <c r="U90" i="1"/>
  <c r="AA90" i="1"/>
  <c r="BU90" i="1" s="1"/>
  <c r="X90" i="1"/>
  <c r="AY91" i="1"/>
  <c r="BX90" i="1"/>
  <c r="CV18" i="1"/>
  <c r="E86" i="2"/>
  <c r="E86" i="11"/>
  <c r="BS89" i="1"/>
  <c r="BR89" i="1"/>
  <c r="I90" i="1"/>
  <c r="AI90" i="1"/>
  <c r="AK90" i="1"/>
  <c r="AM90" i="1"/>
  <c r="AO90" i="1"/>
  <c r="AS90" i="1"/>
  <c r="B90" i="1"/>
  <c r="B89" i="3" s="1"/>
  <c r="G90" i="1"/>
  <c r="L90" i="1"/>
  <c r="AF90" i="1"/>
  <c r="AN90" i="1"/>
  <c r="AQ90" i="1"/>
  <c r="AV90" i="1"/>
  <c r="O90" i="1"/>
  <c r="AP90" i="1"/>
  <c r="AC90" i="1"/>
  <c r="E89" i="3" s="1"/>
  <c r="AU90" i="1"/>
  <c r="H90" i="1"/>
  <c r="AH90" i="1"/>
  <c r="AL90" i="1"/>
  <c r="AR90" i="1"/>
  <c r="P90" i="1"/>
  <c r="AJ90" i="1"/>
  <c r="AT90" i="1"/>
  <c r="F90" i="1"/>
  <c r="AB90" i="1"/>
  <c r="D89" i="3" s="1"/>
  <c r="AG90" i="1"/>
  <c r="A91" i="1"/>
  <c r="A89" i="3"/>
  <c r="BO89" i="1" l="1"/>
  <c r="BK90" i="1"/>
  <c r="BP87" i="1"/>
  <c r="BO907" i="1"/>
  <c r="BK908" i="1"/>
  <c r="BP905" i="1"/>
  <c r="J91" i="1"/>
  <c r="K91" i="1"/>
  <c r="C91" i="1"/>
  <c r="C90" i="3" s="1"/>
  <c r="BO530" i="1"/>
  <c r="BK531" i="1"/>
  <c r="BP528" i="1"/>
  <c r="BM89" i="1"/>
  <c r="BJ90" i="1"/>
  <c r="AW91" i="1"/>
  <c r="BV91" i="1" s="1"/>
  <c r="E91" i="1"/>
  <c r="D88" i="2" s="1"/>
  <c r="D91" i="1"/>
  <c r="C88" i="2" s="1"/>
  <c r="AD91" i="1"/>
  <c r="C88" i="11" s="1"/>
  <c r="AE91" i="1"/>
  <c r="D88" i="11" s="1"/>
  <c r="BE91" i="1"/>
  <c r="BG91" i="1"/>
  <c r="BB91" i="1"/>
  <c r="BF91" i="1"/>
  <c r="AZ91" i="1"/>
  <c r="BD91" i="1"/>
  <c r="BA91" i="1"/>
  <c r="BC91" i="1"/>
  <c r="T91" i="1"/>
  <c r="V91" i="1"/>
  <c r="N91" i="1"/>
  <c r="S91" i="1"/>
  <c r="M91" i="1"/>
  <c r="R91" i="1"/>
  <c r="U91" i="1"/>
  <c r="Q91" i="1"/>
  <c r="Z91" i="1"/>
  <c r="W91" i="1"/>
  <c r="X91" i="1"/>
  <c r="AA91" i="1"/>
  <c r="BU91" i="1" s="1"/>
  <c r="Y91" i="1"/>
  <c r="BX91" i="1"/>
  <c r="AY92" i="1"/>
  <c r="CV19" i="1"/>
  <c r="E87" i="2"/>
  <c r="E87" i="11"/>
  <c r="BR90" i="1"/>
  <c r="BS90" i="1"/>
  <c r="B91" i="1"/>
  <c r="B90" i="3" s="1"/>
  <c r="F91" i="1"/>
  <c r="L91" i="1"/>
  <c r="AB91" i="1"/>
  <c r="D90" i="3" s="1"/>
  <c r="AF91" i="1"/>
  <c r="AJ91" i="1"/>
  <c r="AL91" i="1"/>
  <c r="AN91" i="1"/>
  <c r="AP91" i="1"/>
  <c r="AT91" i="1"/>
  <c r="G91" i="1"/>
  <c r="AM91" i="1"/>
  <c r="AQ91" i="1"/>
  <c r="AV91" i="1"/>
  <c r="I91" i="1"/>
  <c r="AC91" i="1"/>
  <c r="E90" i="3" s="1"/>
  <c r="AI91" i="1"/>
  <c r="AK91" i="1"/>
  <c r="AU91" i="1"/>
  <c r="P91" i="1"/>
  <c r="AS91" i="1"/>
  <c r="AG91" i="1"/>
  <c r="AO91" i="1"/>
  <c r="O91" i="1"/>
  <c r="AH91" i="1"/>
  <c r="AR91" i="1"/>
  <c r="H91" i="1"/>
  <c r="A92" i="1"/>
  <c r="A90" i="3"/>
  <c r="BO90" i="1" l="1"/>
  <c r="BK91" i="1"/>
  <c r="BP88" i="1"/>
  <c r="BO908" i="1"/>
  <c r="BK909" i="1"/>
  <c r="BP906" i="1"/>
  <c r="J92" i="1"/>
  <c r="C92" i="1"/>
  <c r="C91" i="3" s="1"/>
  <c r="K92" i="1"/>
  <c r="BO531" i="1"/>
  <c r="BK532" i="1"/>
  <c r="BP529" i="1"/>
  <c r="BM90" i="1"/>
  <c r="BJ91" i="1"/>
  <c r="BN88" i="1"/>
  <c r="AW92" i="1"/>
  <c r="BV92" i="1" s="1"/>
  <c r="D92" i="1"/>
  <c r="C89" i="2" s="1"/>
  <c r="AD92" i="1"/>
  <c r="C89" i="11" s="1"/>
  <c r="AE92" i="1"/>
  <c r="D89" i="11" s="1"/>
  <c r="E92" i="1"/>
  <c r="D89" i="2" s="1"/>
  <c r="BE92" i="1"/>
  <c r="BG92" i="1"/>
  <c r="BA92" i="1"/>
  <c r="BD92" i="1"/>
  <c r="BB92" i="1"/>
  <c r="BC92" i="1"/>
  <c r="BF92" i="1"/>
  <c r="AZ92" i="1"/>
  <c r="U92" i="1"/>
  <c r="V92" i="1"/>
  <c r="Q92" i="1"/>
  <c r="M92" i="1"/>
  <c r="T92" i="1"/>
  <c r="S92" i="1"/>
  <c r="N92" i="1"/>
  <c r="R92" i="1"/>
  <c r="AA92" i="1"/>
  <c r="BU92" i="1" s="1"/>
  <c r="Y92" i="1"/>
  <c r="Z92" i="1"/>
  <c r="X92" i="1"/>
  <c r="W92" i="1"/>
  <c r="BX92" i="1"/>
  <c r="AY93" i="1"/>
  <c r="CV20" i="1"/>
  <c r="E88" i="2"/>
  <c r="E88" i="11"/>
  <c r="BR91" i="1"/>
  <c r="BS91" i="1"/>
  <c r="G92" i="1"/>
  <c r="O92" i="1"/>
  <c r="AC92" i="1"/>
  <c r="E91" i="3" s="1"/>
  <c r="AG92" i="1"/>
  <c r="AQ92" i="1"/>
  <c r="AU92" i="1"/>
  <c r="F92" i="1"/>
  <c r="AJ92" i="1"/>
  <c r="AM92" i="1"/>
  <c r="AP92" i="1"/>
  <c r="AV92" i="1"/>
  <c r="H92" i="1"/>
  <c r="AH92" i="1"/>
  <c r="AN92" i="1"/>
  <c r="AS92" i="1"/>
  <c r="I92" i="1"/>
  <c r="L92" i="1"/>
  <c r="AI92" i="1"/>
  <c r="AL92" i="1"/>
  <c r="AR92" i="1"/>
  <c r="AF92" i="1"/>
  <c r="AO92" i="1"/>
  <c r="B92" i="1"/>
  <c r="B91" i="3" s="1"/>
  <c r="P92" i="1"/>
  <c r="AT92" i="1"/>
  <c r="AK92" i="1"/>
  <c r="AB92" i="1"/>
  <c r="D91" i="3" s="1"/>
  <c r="A93" i="1"/>
  <c r="A91" i="3"/>
  <c r="BO91" i="1" l="1"/>
  <c r="BK92" i="1"/>
  <c r="BP89" i="1"/>
  <c r="BO909" i="1"/>
  <c r="BK910" i="1"/>
  <c r="BP907" i="1"/>
  <c r="C93" i="1"/>
  <c r="C92" i="3" s="1"/>
  <c r="J93" i="1"/>
  <c r="K93" i="1"/>
  <c r="BO532" i="1"/>
  <c r="BK533" i="1"/>
  <c r="BP530" i="1"/>
  <c r="BM91" i="1"/>
  <c r="BN90" i="1" s="1"/>
  <c r="BJ92" i="1"/>
  <c r="BN89" i="1"/>
  <c r="AW93" i="1"/>
  <c r="BV93" i="1" s="1"/>
  <c r="AD93" i="1"/>
  <c r="C90" i="11" s="1"/>
  <c r="D93" i="1"/>
  <c r="C90" i="2" s="1"/>
  <c r="E93" i="1"/>
  <c r="D90" i="2" s="1"/>
  <c r="AE93" i="1"/>
  <c r="D90" i="11" s="1"/>
  <c r="BE93" i="1"/>
  <c r="BG93" i="1"/>
  <c r="AZ93" i="1"/>
  <c r="BC93" i="1"/>
  <c r="BD93" i="1"/>
  <c r="BF93" i="1"/>
  <c r="BA93" i="1"/>
  <c r="BB93" i="1"/>
  <c r="N93" i="1"/>
  <c r="S93" i="1"/>
  <c r="T93" i="1"/>
  <c r="Q93" i="1"/>
  <c r="R93" i="1"/>
  <c r="U93" i="1"/>
  <c r="AA93" i="1"/>
  <c r="BU93" i="1" s="1"/>
  <c r="V93" i="1"/>
  <c r="M93" i="1"/>
  <c r="X93" i="1"/>
  <c r="W93" i="1"/>
  <c r="Z93" i="1"/>
  <c r="Y93" i="1"/>
  <c r="CV21" i="1"/>
  <c r="AY94" i="1"/>
  <c r="BX93" i="1"/>
  <c r="E89" i="11"/>
  <c r="E89" i="2"/>
  <c r="BS92" i="1"/>
  <c r="BR92" i="1"/>
  <c r="H93" i="1"/>
  <c r="P93" i="1"/>
  <c r="AH93" i="1"/>
  <c r="AR93" i="1"/>
  <c r="AV93" i="1"/>
  <c r="F93" i="1"/>
  <c r="AJ93" i="1"/>
  <c r="AM93" i="1"/>
  <c r="AP93" i="1"/>
  <c r="AU93" i="1"/>
  <c r="O93" i="1"/>
  <c r="AF93" i="1"/>
  <c r="AQ93" i="1"/>
  <c r="G93" i="1"/>
  <c r="AG93" i="1"/>
  <c r="AK93" i="1"/>
  <c r="AO93" i="1"/>
  <c r="B93" i="1"/>
  <c r="B92" i="3" s="1"/>
  <c r="AB93" i="1"/>
  <c r="D92" i="3" s="1"/>
  <c r="AN93" i="1"/>
  <c r="AT93" i="1"/>
  <c r="L93" i="1"/>
  <c r="AI93" i="1"/>
  <c r="AS93" i="1"/>
  <c r="AL93" i="1"/>
  <c r="I93" i="1"/>
  <c r="AC93" i="1"/>
  <c r="E92" i="3" s="1"/>
  <c r="A94" i="1"/>
  <c r="A92" i="3"/>
  <c r="BO92" i="1" l="1"/>
  <c r="BK93" i="1"/>
  <c r="BP90" i="1"/>
  <c r="BO910" i="1"/>
  <c r="BK911" i="1"/>
  <c r="BP908" i="1"/>
  <c r="J94" i="1"/>
  <c r="K94" i="1"/>
  <c r="BO533" i="1"/>
  <c r="BK534" i="1"/>
  <c r="BP531" i="1"/>
  <c r="BM92" i="1"/>
  <c r="BJ93" i="1"/>
  <c r="AW94" i="1"/>
  <c r="BV94" i="1" s="1"/>
  <c r="AD94" i="1"/>
  <c r="C91" i="11" s="1"/>
  <c r="E94" i="1"/>
  <c r="D91" i="2" s="1"/>
  <c r="D94" i="1"/>
  <c r="C91" i="2" s="1"/>
  <c r="AE94" i="1"/>
  <c r="D91" i="11" s="1"/>
  <c r="BE94" i="1"/>
  <c r="BG94" i="1"/>
  <c r="AZ94" i="1"/>
  <c r="BD94" i="1"/>
  <c r="BA94" i="1"/>
  <c r="BF94" i="1"/>
  <c r="BB94" i="1"/>
  <c r="BC94" i="1"/>
  <c r="U94" i="1"/>
  <c r="N94" i="1"/>
  <c r="T94" i="1"/>
  <c r="V94" i="1"/>
  <c r="M94" i="1"/>
  <c r="Q94" i="1"/>
  <c r="R94" i="1"/>
  <c r="AA94" i="1"/>
  <c r="BU94" i="1" s="1"/>
  <c r="X94" i="1"/>
  <c r="Y94" i="1"/>
  <c r="Z94" i="1"/>
  <c r="W94" i="1"/>
  <c r="S94" i="1"/>
  <c r="AY95" i="1"/>
  <c r="CV22" i="1"/>
  <c r="BX94" i="1"/>
  <c r="E90" i="2"/>
  <c r="E90" i="11"/>
  <c r="BS93" i="1"/>
  <c r="BR93" i="1"/>
  <c r="I94" i="1"/>
  <c r="AI94" i="1"/>
  <c r="AK94" i="1"/>
  <c r="AM94" i="1"/>
  <c r="AO94" i="1"/>
  <c r="AS94" i="1"/>
  <c r="F94" i="1"/>
  <c r="AJ94" i="1"/>
  <c r="AP94" i="1"/>
  <c r="AU94" i="1"/>
  <c r="C94" i="1"/>
  <c r="C93" i="3" s="1"/>
  <c r="L94" i="1"/>
  <c r="AC94" i="1"/>
  <c r="E93" i="3" s="1"/>
  <c r="AL94" i="1"/>
  <c r="AV94" i="1"/>
  <c r="AF94" i="1"/>
  <c r="H94" i="1"/>
  <c r="O94" i="1"/>
  <c r="AH94" i="1"/>
  <c r="AR94" i="1"/>
  <c r="AG94" i="1"/>
  <c r="AQ94" i="1"/>
  <c r="P94" i="1"/>
  <c r="G94" i="1"/>
  <c r="AT94" i="1"/>
  <c r="AB94" i="1"/>
  <c r="D93" i="3" s="1"/>
  <c r="B94" i="1"/>
  <c r="B93" i="3" s="1"/>
  <c r="AN94" i="1"/>
  <c r="A95" i="1"/>
  <c r="A93" i="3"/>
  <c r="BO93" i="1" l="1"/>
  <c r="BK94" i="1"/>
  <c r="BP91" i="1"/>
  <c r="BO911" i="1"/>
  <c r="BP910" i="1" s="1"/>
  <c r="BK912" i="1"/>
  <c r="BP909" i="1"/>
  <c r="J95" i="1"/>
  <c r="K95" i="1"/>
  <c r="BO534" i="1"/>
  <c r="BK535" i="1"/>
  <c r="BP532" i="1"/>
  <c r="BM93" i="1"/>
  <c r="BJ94" i="1"/>
  <c r="BN91" i="1"/>
  <c r="AW95" i="1"/>
  <c r="BV95" i="1" s="1"/>
  <c r="AD95" i="1"/>
  <c r="C92" i="11" s="1"/>
  <c r="AE95" i="1"/>
  <c r="D92" i="11" s="1"/>
  <c r="D95" i="1"/>
  <c r="C92" i="2" s="1"/>
  <c r="E95" i="1"/>
  <c r="D92" i="2" s="1"/>
  <c r="BE95" i="1"/>
  <c r="BG95" i="1"/>
  <c r="BB95" i="1"/>
  <c r="BF95" i="1"/>
  <c r="BA95" i="1"/>
  <c r="AZ95" i="1"/>
  <c r="BC95" i="1"/>
  <c r="BD95" i="1"/>
  <c r="Q95" i="1"/>
  <c r="S95" i="1"/>
  <c r="V95" i="1"/>
  <c r="M95" i="1"/>
  <c r="T95" i="1"/>
  <c r="U95" i="1"/>
  <c r="N95" i="1"/>
  <c r="R95" i="1"/>
  <c r="Z95" i="1"/>
  <c r="Y95" i="1"/>
  <c r="W95" i="1"/>
  <c r="X95" i="1"/>
  <c r="AA95" i="1"/>
  <c r="BU95" i="1" s="1"/>
  <c r="BX95" i="1"/>
  <c r="AY96" i="1"/>
  <c r="CV23" i="1"/>
  <c r="E91" i="2"/>
  <c r="E91" i="11"/>
  <c r="BS94" i="1"/>
  <c r="BR94" i="1"/>
  <c r="B95" i="1"/>
  <c r="B94" i="3" s="1"/>
  <c r="F95" i="1"/>
  <c r="L95" i="1"/>
  <c r="AB95" i="1"/>
  <c r="D94" i="3" s="1"/>
  <c r="AF95" i="1"/>
  <c r="AJ95" i="1"/>
  <c r="AL95" i="1"/>
  <c r="AN95" i="1"/>
  <c r="AP95" i="1"/>
  <c r="AT95" i="1"/>
  <c r="AI95" i="1"/>
  <c r="AO95" i="1"/>
  <c r="AU95" i="1"/>
  <c r="H95" i="1"/>
  <c r="AH95" i="1"/>
  <c r="AS95" i="1"/>
  <c r="C95" i="1"/>
  <c r="C94" i="3" s="1"/>
  <c r="P95" i="1"/>
  <c r="AC95" i="1"/>
  <c r="E94" i="3" s="1"/>
  <c r="AM95" i="1"/>
  <c r="AV95" i="1"/>
  <c r="G95" i="1"/>
  <c r="AG95" i="1"/>
  <c r="AK95" i="1"/>
  <c r="AQ95" i="1"/>
  <c r="AR95" i="1"/>
  <c r="I95" i="1"/>
  <c r="O95" i="1"/>
  <c r="A96" i="1"/>
  <c r="A94" i="3"/>
  <c r="BO94" i="1" l="1"/>
  <c r="BK95" i="1"/>
  <c r="BP92" i="1"/>
  <c r="BO912" i="1"/>
  <c r="BK913" i="1"/>
  <c r="J96" i="1"/>
  <c r="K96" i="1"/>
  <c r="BO535" i="1"/>
  <c r="BK536" i="1"/>
  <c r="BP533" i="1"/>
  <c r="BM94" i="1"/>
  <c r="BN93" i="1" s="1"/>
  <c r="BJ95" i="1"/>
  <c r="BN92" i="1"/>
  <c r="AW96" i="1"/>
  <c r="BV96" i="1" s="1"/>
  <c r="D96" i="1"/>
  <c r="C93" i="2" s="1"/>
  <c r="E96" i="1"/>
  <c r="D93" i="2" s="1"/>
  <c r="AD96" i="1"/>
  <c r="C93" i="11" s="1"/>
  <c r="AE96" i="1"/>
  <c r="D93" i="11" s="1"/>
  <c r="BE96" i="1"/>
  <c r="BG96" i="1"/>
  <c r="BA96" i="1"/>
  <c r="BD96" i="1"/>
  <c r="BC96" i="1"/>
  <c r="AZ96" i="1"/>
  <c r="BB96" i="1"/>
  <c r="BF96" i="1"/>
  <c r="S96" i="1"/>
  <c r="T96" i="1"/>
  <c r="R96" i="1"/>
  <c r="M96" i="1"/>
  <c r="V96" i="1"/>
  <c r="N96" i="1"/>
  <c r="Z96" i="1"/>
  <c r="U96" i="1"/>
  <c r="AA96" i="1"/>
  <c r="BU96" i="1" s="1"/>
  <c r="X96" i="1"/>
  <c r="Y96" i="1"/>
  <c r="Q96" i="1"/>
  <c r="W96" i="1"/>
  <c r="AY97" i="1"/>
  <c r="CV24" i="1"/>
  <c r="BX96" i="1"/>
  <c r="E92" i="2"/>
  <c r="E92" i="11"/>
  <c r="BS95" i="1"/>
  <c r="BR95" i="1"/>
  <c r="C96" i="1"/>
  <c r="C95" i="3" s="1"/>
  <c r="G96" i="1"/>
  <c r="O96" i="1"/>
  <c r="AC96" i="1"/>
  <c r="E95" i="3" s="1"/>
  <c r="AG96" i="1"/>
  <c r="AQ96" i="1"/>
  <c r="AU96" i="1"/>
  <c r="AI96" i="1"/>
  <c r="AO96" i="1"/>
  <c r="AT96" i="1"/>
  <c r="F96" i="1"/>
  <c r="P96" i="1"/>
  <c r="AF96" i="1"/>
  <c r="AM96" i="1"/>
  <c r="AR96" i="1"/>
  <c r="I96" i="1"/>
  <c r="L96" i="1"/>
  <c r="AJ96" i="1"/>
  <c r="AL96" i="1"/>
  <c r="AS96" i="1"/>
  <c r="AB96" i="1"/>
  <c r="D95" i="3" s="1"/>
  <c r="AN96" i="1"/>
  <c r="AK96" i="1"/>
  <c r="B96" i="1"/>
  <c r="B95" i="3" s="1"/>
  <c r="AP96" i="1"/>
  <c r="H96" i="1"/>
  <c r="AH96" i="1"/>
  <c r="AV96" i="1"/>
  <c r="A97" i="1"/>
  <c r="A95" i="3"/>
  <c r="BO95" i="1" l="1"/>
  <c r="BK96" i="1"/>
  <c r="BP93" i="1"/>
  <c r="BO913" i="1"/>
  <c r="BK914" i="1"/>
  <c r="BP911" i="1"/>
  <c r="J97" i="1"/>
  <c r="K97" i="1"/>
  <c r="BO536" i="1"/>
  <c r="BK537" i="1"/>
  <c r="BP534" i="1"/>
  <c r="BM95" i="1"/>
  <c r="BJ96" i="1"/>
  <c r="AW97" i="1"/>
  <c r="BV97" i="1" s="1"/>
  <c r="D97" i="1"/>
  <c r="C94" i="2" s="1"/>
  <c r="AE97" i="1"/>
  <c r="D94" i="11" s="1"/>
  <c r="E97" i="1"/>
  <c r="D94" i="2" s="1"/>
  <c r="AD97" i="1"/>
  <c r="C94" i="11" s="1"/>
  <c r="BE97" i="1"/>
  <c r="BG97" i="1"/>
  <c r="AZ97" i="1"/>
  <c r="BC97" i="1"/>
  <c r="BD97" i="1"/>
  <c r="BA97" i="1"/>
  <c r="BF97" i="1"/>
  <c r="BB97" i="1"/>
  <c r="S97" i="1"/>
  <c r="R97" i="1"/>
  <c r="U97" i="1"/>
  <c r="T97" i="1"/>
  <c r="V97" i="1"/>
  <c r="N97" i="1"/>
  <c r="Q97" i="1"/>
  <c r="M97" i="1"/>
  <c r="Y97" i="1"/>
  <c r="AA97" i="1"/>
  <c r="BU97" i="1" s="1"/>
  <c r="X97" i="1"/>
  <c r="W97" i="1"/>
  <c r="Z97" i="1"/>
  <c r="CV25" i="1"/>
  <c r="BX97" i="1"/>
  <c r="AY98" i="1"/>
  <c r="E93" i="11"/>
  <c r="E93" i="2"/>
  <c r="BS96" i="1"/>
  <c r="BR96" i="1"/>
  <c r="H97" i="1"/>
  <c r="P97" i="1"/>
  <c r="AH97" i="1"/>
  <c r="AR97" i="1"/>
  <c r="AV97" i="1"/>
  <c r="AC97" i="1"/>
  <c r="E96" i="3" s="1"/>
  <c r="AI97" i="1"/>
  <c r="AO97" i="1"/>
  <c r="AT97" i="1"/>
  <c r="C97" i="1"/>
  <c r="C96" i="3" s="1"/>
  <c r="L97" i="1"/>
  <c r="AL97" i="1"/>
  <c r="AP97" i="1"/>
  <c r="G97" i="1"/>
  <c r="AG97" i="1"/>
  <c r="AK97" i="1"/>
  <c r="AQ97" i="1"/>
  <c r="B97" i="1"/>
  <c r="B96" i="3" s="1"/>
  <c r="AB97" i="1"/>
  <c r="D96" i="3" s="1"/>
  <c r="AN97" i="1"/>
  <c r="AU97" i="1"/>
  <c r="I97" i="1"/>
  <c r="AM97" i="1"/>
  <c r="AJ97" i="1"/>
  <c r="O97" i="1"/>
  <c r="AF97" i="1"/>
  <c r="F97" i="1"/>
  <c r="AS97" i="1"/>
  <c r="A98" i="1"/>
  <c r="A96" i="3"/>
  <c r="BO96" i="1" l="1"/>
  <c r="BK97" i="1"/>
  <c r="BP94" i="1"/>
  <c r="BO914" i="1"/>
  <c r="BK915" i="1"/>
  <c r="BP912" i="1"/>
  <c r="J98" i="1"/>
  <c r="K98" i="1"/>
  <c r="BO537" i="1"/>
  <c r="BK538" i="1"/>
  <c r="BP535" i="1"/>
  <c r="BM96" i="1"/>
  <c r="BN95" i="1" s="1"/>
  <c r="BJ97" i="1"/>
  <c r="BN94" i="1"/>
  <c r="AW98" i="1"/>
  <c r="BV98" i="1" s="1"/>
  <c r="AD98" i="1"/>
  <c r="C95" i="11" s="1"/>
  <c r="E98" i="1"/>
  <c r="D95" i="2" s="1"/>
  <c r="D98" i="1"/>
  <c r="C95" i="2" s="1"/>
  <c r="AE98" i="1"/>
  <c r="D95" i="11" s="1"/>
  <c r="BE98" i="1"/>
  <c r="BG98" i="1"/>
  <c r="BA98" i="1"/>
  <c r="BF98" i="1"/>
  <c r="BB98" i="1"/>
  <c r="BC98" i="1"/>
  <c r="BD98" i="1"/>
  <c r="AZ98" i="1"/>
  <c r="M98" i="1"/>
  <c r="T98" i="1"/>
  <c r="U98" i="1"/>
  <c r="Q98" i="1"/>
  <c r="V98" i="1"/>
  <c r="N98" i="1"/>
  <c r="W98" i="1"/>
  <c r="AA98" i="1"/>
  <c r="BU98" i="1" s="1"/>
  <c r="R98" i="1"/>
  <c r="Z98" i="1"/>
  <c r="X98" i="1"/>
  <c r="Y98" i="1"/>
  <c r="S98" i="1"/>
  <c r="BX98" i="1"/>
  <c r="AY99" i="1"/>
  <c r="CV26" i="1"/>
  <c r="E94" i="2"/>
  <c r="E94" i="11"/>
  <c r="BS97" i="1"/>
  <c r="BR97" i="1"/>
  <c r="I98" i="1"/>
  <c r="AI98" i="1"/>
  <c r="AK98" i="1"/>
  <c r="AM98" i="1"/>
  <c r="AO98" i="1"/>
  <c r="AS98" i="1"/>
  <c r="P98" i="1"/>
  <c r="AC98" i="1"/>
  <c r="E97" i="3" s="1"/>
  <c r="AH98" i="1"/>
  <c r="AT98" i="1"/>
  <c r="B98" i="1"/>
  <c r="B97" i="3" s="1"/>
  <c r="H98" i="1"/>
  <c r="AB98" i="1"/>
  <c r="D97" i="3" s="1"/>
  <c r="AJ98" i="1"/>
  <c r="AU98" i="1"/>
  <c r="F98" i="1"/>
  <c r="AF98" i="1"/>
  <c r="AP98" i="1"/>
  <c r="O98" i="1"/>
  <c r="AR98" i="1"/>
  <c r="G98" i="1"/>
  <c r="AL98" i="1"/>
  <c r="C98" i="1"/>
  <c r="C97" i="3" s="1"/>
  <c r="AQ98" i="1"/>
  <c r="AG98" i="1"/>
  <c r="AV98" i="1"/>
  <c r="AN98" i="1"/>
  <c r="L98" i="1"/>
  <c r="A99" i="1"/>
  <c r="A97" i="3"/>
  <c r="BO97" i="1" l="1"/>
  <c r="BK98" i="1"/>
  <c r="BP95" i="1"/>
  <c r="BO915" i="1"/>
  <c r="BK916" i="1"/>
  <c r="BP913" i="1"/>
  <c r="J99" i="1"/>
  <c r="K99" i="1"/>
  <c r="BO538" i="1"/>
  <c r="BK539" i="1"/>
  <c r="BP536" i="1"/>
  <c r="BM97" i="1"/>
  <c r="BJ98" i="1"/>
  <c r="AW99" i="1"/>
  <c r="BV99" i="1" s="1"/>
  <c r="AD99" i="1"/>
  <c r="C96" i="11" s="1"/>
  <c r="E99" i="1"/>
  <c r="D96" i="2" s="1"/>
  <c r="AE99" i="1"/>
  <c r="D96" i="11" s="1"/>
  <c r="D99" i="1"/>
  <c r="C96" i="2" s="1"/>
  <c r="BE99" i="1"/>
  <c r="BG99" i="1"/>
  <c r="BB99" i="1"/>
  <c r="BF99" i="1"/>
  <c r="BC99" i="1"/>
  <c r="BD99" i="1"/>
  <c r="AZ99" i="1"/>
  <c r="BA99" i="1"/>
  <c r="U99" i="1"/>
  <c r="Q99" i="1"/>
  <c r="S99" i="1"/>
  <c r="T99" i="1"/>
  <c r="M99" i="1"/>
  <c r="R99" i="1"/>
  <c r="N99" i="1"/>
  <c r="AA99" i="1"/>
  <c r="BU99" i="1" s="1"/>
  <c r="Y99" i="1"/>
  <c r="X99" i="1"/>
  <c r="W99" i="1"/>
  <c r="Z99" i="1"/>
  <c r="V99" i="1"/>
  <c r="AY100" i="1"/>
  <c r="CV27" i="1"/>
  <c r="BX99" i="1"/>
  <c r="E95" i="11"/>
  <c r="E95" i="2"/>
  <c r="BR98" i="1"/>
  <c r="BS98" i="1"/>
  <c r="B99" i="1"/>
  <c r="B98" i="3" s="1"/>
  <c r="F99" i="1"/>
  <c r="L99" i="1"/>
  <c r="AB99" i="1"/>
  <c r="D98" i="3" s="1"/>
  <c r="AF99" i="1"/>
  <c r="AJ99" i="1"/>
  <c r="AL99" i="1"/>
  <c r="AN99" i="1"/>
  <c r="AP99" i="1"/>
  <c r="AT99" i="1"/>
  <c r="I99" i="1"/>
  <c r="P99" i="1"/>
  <c r="AC99" i="1"/>
  <c r="E98" i="3" s="1"/>
  <c r="AH99" i="1"/>
  <c r="AS99" i="1"/>
  <c r="G99" i="1"/>
  <c r="AG99" i="1"/>
  <c r="AM99" i="1"/>
  <c r="AR99" i="1"/>
  <c r="C99" i="1"/>
  <c r="C98" i="3" s="1"/>
  <c r="AV99" i="1"/>
  <c r="H99" i="1"/>
  <c r="AI99" i="1"/>
  <c r="AK99" i="1"/>
  <c r="AQ99" i="1"/>
  <c r="O99" i="1"/>
  <c r="AO99" i="1"/>
  <c r="AU99" i="1"/>
  <c r="A100" i="1"/>
  <c r="A98" i="3"/>
  <c r="BO98" i="1" l="1"/>
  <c r="BK99" i="1"/>
  <c r="BP96" i="1"/>
  <c r="BO916" i="1"/>
  <c r="BK917" i="1"/>
  <c r="BP914" i="1"/>
  <c r="J100" i="1"/>
  <c r="K100" i="1"/>
  <c r="BO539" i="1"/>
  <c r="BK540" i="1"/>
  <c r="BP537" i="1"/>
  <c r="BM98" i="1"/>
  <c r="BN97" i="1" s="1"/>
  <c r="BJ99" i="1"/>
  <c r="BN96" i="1"/>
  <c r="AW100" i="1"/>
  <c r="BV100" i="1" s="1"/>
  <c r="D100" i="1"/>
  <c r="C97" i="2" s="1"/>
  <c r="E100" i="1"/>
  <c r="D97" i="2" s="1"/>
  <c r="AD100" i="1"/>
  <c r="C97" i="11" s="1"/>
  <c r="AE100" i="1"/>
  <c r="D97" i="11" s="1"/>
  <c r="BE100" i="1"/>
  <c r="BG100" i="1"/>
  <c r="BA100" i="1"/>
  <c r="BD100" i="1"/>
  <c r="BC100" i="1"/>
  <c r="AZ100" i="1"/>
  <c r="BF100" i="1"/>
  <c r="BB100" i="1"/>
  <c r="N100" i="1"/>
  <c r="M100" i="1"/>
  <c r="V100" i="1"/>
  <c r="Q100" i="1"/>
  <c r="R100" i="1"/>
  <c r="U100" i="1"/>
  <c r="T100" i="1"/>
  <c r="S100" i="1"/>
  <c r="X100" i="1"/>
  <c r="W100" i="1"/>
  <c r="AA100" i="1"/>
  <c r="BU100" i="1" s="1"/>
  <c r="Y100" i="1"/>
  <c r="Z100" i="1"/>
  <c r="BX100" i="1"/>
  <c r="AY101" i="1"/>
  <c r="CV28" i="1"/>
  <c r="E96" i="2"/>
  <c r="E96" i="11"/>
  <c r="BS99" i="1"/>
  <c r="BR99" i="1"/>
  <c r="C100" i="1"/>
  <c r="C99" i="3" s="1"/>
  <c r="G100" i="1"/>
  <c r="O100" i="1"/>
  <c r="AC100" i="1"/>
  <c r="E99" i="3" s="1"/>
  <c r="AG100" i="1"/>
  <c r="AQ100" i="1"/>
  <c r="AU100" i="1"/>
  <c r="I100" i="1"/>
  <c r="P100" i="1"/>
  <c r="AB100" i="1"/>
  <c r="D99" i="3" s="1"/>
  <c r="AH100" i="1"/>
  <c r="AL100" i="1"/>
  <c r="AS100" i="1"/>
  <c r="L100" i="1"/>
  <c r="AP100" i="1"/>
  <c r="AJ100" i="1"/>
  <c r="AM100" i="1"/>
  <c r="AT100" i="1"/>
  <c r="F100" i="1"/>
  <c r="AF100" i="1"/>
  <c r="AO100" i="1"/>
  <c r="B100" i="1"/>
  <c r="B99" i="3" s="1"/>
  <c r="AV100" i="1"/>
  <c r="AI100" i="1"/>
  <c r="AK100" i="1"/>
  <c r="H100" i="1"/>
  <c r="AR100" i="1"/>
  <c r="AN100" i="1"/>
  <c r="A101" i="1"/>
  <c r="A99" i="3"/>
  <c r="BO99" i="1" l="1"/>
  <c r="BK100" i="1"/>
  <c r="BP97" i="1"/>
  <c r="BO917" i="1"/>
  <c r="BK918" i="1"/>
  <c r="BP915" i="1"/>
  <c r="J101" i="1"/>
  <c r="K101" i="1"/>
  <c r="BO540" i="1"/>
  <c r="BK541" i="1"/>
  <c r="BP538" i="1"/>
  <c r="BJ100" i="1"/>
  <c r="BM99" i="1"/>
  <c r="BN98" i="1" s="1"/>
  <c r="AW101" i="1"/>
  <c r="BV101" i="1" s="1"/>
  <c r="D101" i="1"/>
  <c r="C98" i="2" s="1"/>
  <c r="AE101" i="1"/>
  <c r="D98" i="11" s="1"/>
  <c r="AD101" i="1"/>
  <c r="C98" i="11" s="1"/>
  <c r="E101" i="1"/>
  <c r="D98" i="2" s="1"/>
  <c r="BE101" i="1"/>
  <c r="BG101" i="1"/>
  <c r="AZ101" i="1"/>
  <c r="BC101" i="1"/>
  <c r="BA101" i="1"/>
  <c r="BF101" i="1"/>
  <c r="BB101" i="1"/>
  <c r="BD101" i="1"/>
  <c r="S101" i="1"/>
  <c r="Q101" i="1"/>
  <c r="U101" i="1"/>
  <c r="V101" i="1"/>
  <c r="M101" i="1"/>
  <c r="N101" i="1"/>
  <c r="T101" i="1"/>
  <c r="AA101" i="1"/>
  <c r="BU101" i="1" s="1"/>
  <c r="Y101" i="1"/>
  <c r="X101" i="1"/>
  <c r="Z101" i="1"/>
  <c r="R101" i="1"/>
  <c r="W101" i="1"/>
  <c r="CV29" i="1"/>
  <c r="BX101" i="1"/>
  <c r="AY102" i="1"/>
  <c r="E97" i="11"/>
  <c r="E97" i="2"/>
  <c r="BS100" i="1"/>
  <c r="BR100" i="1"/>
  <c r="H101" i="1"/>
  <c r="P101" i="1"/>
  <c r="AH101" i="1"/>
  <c r="AR101" i="1"/>
  <c r="AV101" i="1"/>
  <c r="C101" i="1"/>
  <c r="C100" i="3" s="1"/>
  <c r="I101" i="1"/>
  <c r="O101" i="1"/>
  <c r="AB101" i="1"/>
  <c r="D100" i="3" s="1"/>
  <c r="AG101" i="1"/>
  <c r="AL101" i="1"/>
  <c r="AS101" i="1"/>
  <c r="B101" i="1"/>
  <c r="B100" i="3" s="1"/>
  <c r="AC101" i="1"/>
  <c r="E100" i="3" s="1"/>
  <c r="AJ101" i="1"/>
  <c r="AK101" i="1"/>
  <c r="AO101" i="1"/>
  <c r="AU101" i="1"/>
  <c r="G101" i="1"/>
  <c r="L101" i="1"/>
  <c r="AI101" i="1"/>
  <c r="AQ101" i="1"/>
  <c r="AN101" i="1"/>
  <c r="AT101" i="1"/>
  <c r="F101" i="1"/>
  <c r="AP101" i="1"/>
  <c r="AF101" i="1"/>
  <c r="AM101" i="1"/>
  <c r="A102" i="1"/>
  <c r="A100" i="3"/>
  <c r="BO100" i="1" l="1"/>
  <c r="BK101" i="1"/>
  <c r="BP98" i="1"/>
  <c r="BO918" i="1"/>
  <c r="BK919" i="1"/>
  <c r="BP916" i="1"/>
  <c r="J102" i="1"/>
  <c r="K102" i="1"/>
  <c r="BO541" i="1"/>
  <c r="BK542" i="1"/>
  <c r="BP539" i="1"/>
  <c r="BM100" i="1"/>
  <c r="BJ101" i="1"/>
  <c r="AW102" i="1"/>
  <c r="BV102" i="1" s="1"/>
  <c r="AD102" i="1"/>
  <c r="C99" i="11" s="1"/>
  <c r="AE102" i="1"/>
  <c r="D99" i="11" s="1"/>
  <c r="E102" i="1"/>
  <c r="D99" i="2" s="1"/>
  <c r="D102" i="1"/>
  <c r="C99" i="2" s="1"/>
  <c r="BE102" i="1"/>
  <c r="BG102" i="1"/>
  <c r="BB102" i="1"/>
  <c r="BC102" i="1"/>
  <c r="AZ102" i="1"/>
  <c r="BA102" i="1"/>
  <c r="BD102" i="1"/>
  <c r="BF102" i="1"/>
  <c r="Q102" i="1"/>
  <c r="M102" i="1"/>
  <c r="S102" i="1"/>
  <c r="R102" i="1"/>
  <c r="N102" i="1"/>
  <c r="Z102" i="1"/>
  <c r="U102" i="1"/>
  <c r="W102" i="1"/>
  <c r="Y102" i="1"/>
  <c r="T102" i="1"/>
  <c r="V102" i="1"/>
  <c r="AA102" i="1"/>
  <c r="BU102" i="1" s="1"/>
  <c r="X102" i="1"/>
  <c r="BX102" i="1"/>
  <c r="AY103" i="1"/>
  <c r="CV30" i="1"/>
  <c r="E98" i="11"/>
  <c r="E98" i="2"/>
  <c r="BR101" i="1"/>
  <c r="BS101" i="1"/>
  <c r="I102" i="1"/>
  <c r="AI102" i="1"/>
  <c r="AK102" i="1"/>
  <c r="AM102" i="1"/>
  <c r="AO102" i="1"/>
  <c r="AS102" i="1"/>
  <c r="C102" i="1"/>
  <c r="C101" i="3" s="1"/>
  <c r="H102" i="1"/>
  <c r="O102" i="1"/>
  <c r="AB102" i="1"/>
  <c r="D101" i="3" s="1"/>
  <c r="AG102" i="1"/>
  <c r="AL102" i="1"/>
  <c r="AR102" i="1"/>
  <c r="G102" i="1"/>
  <c r="AH102" i="1"/>
  <c r="AN102" i="1"/>
  <c r="AT102" i="1"/>
  <c r="F102" i="1"/>
  <c r="AF102" i="1"/>
  <c r="AP102" i="1"/>
  <c r="B102" i="1"/>
  <c r="B101" i="3" s="1"/>
  <c r="P102" i="1"/>
  <c r="AC102" i="1"/>
  <c r="E101" i="3" s="1"/>
  <c r="AU102" i="1"/>
  <c r="L102" i="1"/>
  <c r="AJ102" i="1"/>
  <c r="AQ102" i="1"/>
  <c r="AV102" i="1"/>
  <c r="A103" i="1"/>
  <c r="A101" i="3"/>
  <c r="BO101" i="1" l="1"/>
  <c r="BK102" i="1"/>
  <c r="BP99" i="1"/>
  <c r="BO919" i="1"/>
  <c r="BK920" i="1"/>
  <c r="BP917" i="1"/>
  <c r="J103" i="1"/>
  <c r="K103" i="1"/>
  <c r="BO542" i="1"/>
  <c r="BK543" i="1"/>
  <c r="BP540" i="1"/>
  <c r="BM101" i="1"/>
  <c r="BJ102" i="1"/>
  <c r="BN99" i="1"/>
  <c r="AW103" i="1"/>
  <c r="BV103" i="1" s="1"/>
  <c r="D103" i="1"/>
  <c r="C100" i="2" s="1"/>
  <c r="AD103" i="1"/>
  <c r="C100" i="11" s="1"/>
  <c r="E103" i="1"/>
  <c r="D100" i="2" s="1"/>
  <c r="AE103" i="1"/>
  <c r="D100" i="11" s="1"/>
  <c r="BE103" i="1"/>
  <c r="BG103" i="1"/>
  <c r="BB103" i="1"/>
  <c r="BF103" i="1"/>
  <c r="BC103" i="1"/>
  <c r="AZ103" i="1"/>
  <c r="BD103" i="1"/>
  <c r="BA103" i="1"/>
  <c r="S103" i="1"/>
  <c r="U103" i="1"/>
  <c r="T103" i="1"/>
  <c r="Q103" i="1"/>
  <c r="V103" i="1"/>
  <c r="M103" i="1"/>
  <c r="Z103" i="1"/>
  <c r="R103" i="1"/>
  <c r="Y103" i="1"/>
  <c r="W103" i="1"/>
  <c r="AA103" i="1"/>
  <c r="BU103" i="1" s="1"/>
  <c r="X103" i="1"/>
  <c r="N103" i="1"/>
  <c r="CV31" i="1"/>
  <c r="AY104" i="1"/>
  <c r="BX103" i="1"/>
  <c r="E99" i="2"/>
  <c r="E99" i="11"/>
  <c r="BR102" i="1"/>
  <c r="BS102" i="1"/>
  <c r="B103" i="1"/>
  <c r="B102" i="3" s="1"/>
  <c r="F103" i="1"/>
  <c r="L103" i="1"/>
  <c r="AB103" i="1"/>
  <c r="D102" i="3" s="1"/>
  <c r="AF103" i="1"/>
  <c r="AJ103" i="1"/>
  <c r="AL103" i="1"/>
  <c r="AN103" i="1"/>
  <c r="AP103" i="1"/>
  <c r="AT103" i="1"/>
  <c r="C103" i="1"/>
  <c r="C102" i="3" s="1"/>
  <c r="H103" i="1"/>
  <c r="O103" i="1"/>
  <c r="AG103" i="1"/>
  <c r="AK103" i="1"/>
  <c r="AR103" i="1"/>
  <c r="P103" i="1"/>
  <c r="AQ103" i="1"/>
  <c r="AV103" i="1"/>
  <c r="I103" i="1"/>
  <c r="AI103" i="1"/>
  <c r="AS103" i="1"/>
  <c r="AH103" i="1"/>
  <c r="AO103" i="1"/>
  <c r="AC103" i="1"/>
  <c r="E102" i="3" s="1"/>
  <c r="G103" i="1"/>
  <c r="AU103" i="1"/>
  <c r="AM103" i="1"/>
  <c r="A104" i="1"/>
  <c r="A102" i="3"/>
  <c r="BO102" i="1" l="1"/>
  <c r="BK103" i="1"/>
  <c r="BP100" i="1"/>
  <c r="BO920" i="1"/>
  <c r="BK921" i="1"/>
  <c r="BP918" i="1"/>
  <c r="J104" i="1"/>
  <c r="K104" i="1"/>
  <c r="BO543" i="1"/>
  <c r="BK544" i="1"/>
  <c r="BP541" i="1"/>
  <c r="BM102" i="1"/>
  <c r="BJ103" i="1"/>
  <c r="BN100" i="1"/>
  <c r="AW104" i="1"/>
  <c r="BV104" i="1" s="1"/>
  <c r="D104" i="1"/>
  <c r="C101" i="2" s="1"/>
  <c r="AD104" i="1"/>
  <c r="C101" i="11" s="1"/>
  <c r="AE104" i="1"/>
  <c r="D101" i="11" s="1"/>
  <c r="E104" i="1"/>
  <c r="D101" i="2" s="1"/>
  <c r="BE104" i="1"/>
  <c r="BG104" i="1"/>
  <c r="BA104" i="1"/>
  <c r="BD104" i="1"/>
  <c r="AZ104" i="1"/>
  <c r="BF104" i="1"/>
  <c r="BB104" i="1"/>
  <c r="BC104" i="1"/>
  <c r="V104" i="1"/>
  <c r="U104" i="1"/>
  <c r="R104" i="1"/>
  <c r="AA104" i="1"/>
  <c r="BU104" i="1" s="1"/>
  <c r="N104" i="1"/>
  <c r="X104" i="1"/>
  <c r="Y104" i="1"/>
  <c r="M104" i="1"/>
  <c r="Z104" i="1"/>
  <c r="S104" i="1"/>
  <c r="T104" i="1"/>
  <c r="W104" i="1"/>
  <c r="Q104" i="1"/>
  <c r="AY105" i="1"/>
  <c r="BX104" i="1"/>
  <c r="CV32" i="1"/>
  <c r="E100" i="11"/>
  <c r="E100" i="2"/>
  <c r="BS103" i="1"/>
  <c r="BR103" i="1"/>
  <c r="C104" i="1"/>
  <c r="C103" i="3" s="1"/>
  <c r="G104" i="1"/>
  <c r="O104" i="1"/>
  <c r="AC104" i="1"/>
  <c r="E103" i="3" s="1"/>
  <c r="AG104" i="1"/>
  <c r="AQ104" i="1"/>
  <c r="AU104" i="1"/>
  <c r="B104" i="1"/>
  <c r="B103" i="3" s="1"/>
  <c r="H104" i="1"/>
  <c r="L104" i="1"/>
  <c r="AF104" i="1"/>
  <c r="AK104" i="1"/>
  <c r="AN104" i="1"/>
  <c r="AR104" i="1"/>
  <c r="AJ104" i="1"/>
  <c r="AL104" i="1"/>
  <c r="AO104" i="1"/>
  <c r="AV104" i="1"/>
  <c r="AB104" i="1"/>
  <c r="D103" i="3" s="1"/>
  <c r="AM104" i="1"/>
  <c r="AT104" i="1"/>
  <c r="F104" i="1"/>
  <c r="AH104" i="1"/>
  <c r="AP104" i="1"/>
  <c r="AS104" i="1"/>
  <c r="I104" i="1"/>
  <c r="AI104" i="1"/>
  <c r="P104" i="1"/>
  <c r="A105" i="1"/>
  <c r="A103" i="3"/>
  <c r="BO103" i="1" l="1"/>
  <c r="BK104" i="1"/>
  <c r="BP101" i="1"/>
  <c r="BO921" i="1"/>
  <c r="BK922" i="1"/>
  <c r="BP919" i="1"/>
  <c r="J105" i="1"/>
  <c r="K105" i="1"/>
  <c r="BO544" i="1"/>
  <c r="BK545" i="1"/>
  <c r="BP542" i="1"/>
  <c r="BM103" i="1"/>
  <c r="BJ104" i="1"/>
  <c r="BN101" i="1"/>
  <c r="AW105" i="1"/>
  <c r="BV105" i="1" s="1"/>
  <c r="AD105" i="1"/>
  <c r="C102" i="11" s="1"/>
  <c r="D105" i="1"/>
  <c r="C102" i="2" s="1"/>
  <c r="AE105" i="1"/>
  <c r="D102" i="11" s="1"/>
  <c r="E105" i="1"/>
  <c r="D102" i="2" s="1"/>
  <c r="BE105" i="1"/>
  <c r="BG105" i="1"/>
  <c r="AZ105" i="1"/>
  <c r="BC105" i="1"/>
  <c r="BB105" i="1"/>
  <c r="BD105" i="1"/>
  <c r="BF105" i="1"/>
  <c r="BA105" i="1"/>
  <c r="Q105" i="1"/>
  <c r="S105" i="1"/>
  <c r="U105" i="1"/>
  <c r="T105" i="1"/>
  <c r="R105" i="1"/>
  <c r="Z105" i="1"/>
  <c r="W105" i="1"/>
  <c r="M105" i="1"/>
  <c r="N105" i="1"/>
  <c r="Y105" i="1"/>
  <c r="V105" i="1"/>
  <c r="X105" i="1"/>
  <c r="AA105" i="1"/>
  <c r="BU105" i="1" s="1"/>
  <c r="CV33" i="1"/>
  <c r="AY106" i="1"/>
  <c r="BX105" i="1"/>
  <c r="E101" i="2"/>
  <c r="E101" i="11"/>
  <c r="BS104" i="1"/>
  <c r="BR104" i="1"/>
  <c r="H105" i="1"/>
  <c r="P105" i="1"/>
  <c r="AH105" i="1"/>
  <c r="AR105" i="1"/>
  <c r="AV105" i="1"/>
  <c r="B105" i="1"/>
  <c r="B104" i="3" s="1"/>
  <c r="G105" i="1"/>
  <c r="L105" i="1"/>
  <c r="AF105" i="1"/>
  <c r="AK105" i="1"/>
  <c r="AN105" i="1"/>
  <c r="AQ105" i="1"/>
  <c r="I105" i="1"/>
  <c r="AB105" i="1"/>
  <c r="D104" i="3" s="1"/>
  <c r="AI105" i="1"/>
  <c r="AT105" i="1"/>
  <c r="O105" i="1"/>
  <c r="AJ105" i="1"/>
  <c r="AS105" i="1"/>
  <c r="AO105" i="1"/>
  <c r="AC105" i="1"/>
  <c r="E104" i="3" s="1"/>
  <c r="AM105" i="1"/>
  <c r="AL105" i="1"/>
  <c r="C105" i="1"/>
  <c r="C104" i="3" s="1"/>
  <c r="AP105" i="1"/>
  <c r="AU105" i="1"/>
  <c r="AG105" i="1"/>
  <c r="F105" i="1"/>
  <c r="A106" i="1"/>
  <c r="A104" i="3"/>
  <c r="BO104" i="1" l="1"/>
  <c r="BK105" i="1"/>
  <c r="BP102" i="1"/>
  <c r="BO922" i="1"/>
  <c r="BK923" i="1"/>
  <c r="BP920" i="1"/>
  <c r="J106" i="1"/>
  <c r="K106" i="1"/>
  <c r="BO545" i="1"/>
  <c r="BK546" i="1"/>
  <c r="BP543" i="1"/>
  <c r="BM104" i="1"/>
  <c r="BJ105" i="1"/>
  <c r="BN102" i="1"/>
  <c r="AW106" i="1"/>
  <c r="BV106" i="1" s="1"/>
  <c r="AD106" i="1"/>
  <c r="C103" i="11" s="1"/>
  <c r="D106" i="1"/>
  <c r="C103" i="2" s="1"/>
  <c r="AE106" i="1"/>
  <c r="D103" i="11" s="1"/>
  <c r="E106" i="1"/>
  <c r="D103" i="2" s="1"/>
  <c r="BE106" i="1"/>
  <c r="BG106" i="1"/>
  <c r="BC106" i="1"/>
  <c r="AZ106" i="1"/>
  <c r="BD106" i="1"/>
  <c r="BF106" i="1"/>
  <c r="BA106" i="1"/>
  <c r="BB106" i="1"/>
  <c r="R106" i="1"/>
  <c r="V106" i="1"/>
  <c r="U106" i="1"/>
  <c r="X106" i="1"/>
  <c r="M106" i="1"/>
  <c r="W106" i="1"/>
  <c r="Y106" i="1"/>
  <c r="Z106" i="1"/>
  <c r="Q106" i="1"/>
  <c r="N106" i="1"/>
  <c r="AA106" i="1"/>
  <c r="BU106" i="1" s="1"/>
  <c r="T106" i="1"/>
  <c r="S106" i="1"/>
  <c r="BX106" i="1"/>
  <c r="AY107" i="1"/>
  <c r="CV34" i="1"/>
  <c r="E102" i="11"/>
  <c r="E102" i="2"/>
  <c r="BS105" i="1"/>
  <c r="BR105" i="1"/>
  <c r="I106" i="1"/>
  <c r="AI106" i="1"/>
  <c r="AK106" i="1"/>
  <c r="AM106" i="1"/>
  <c r="AO106" i="1"/>
  <c r="AS106" i="1"/>
  <c r="B106" i="1"/>
  <c r="B105" i="3" s="1"/>
  <c r="G106" i="1"/>
  <c r="L106" i="1"/>
  <c r="AF106" i="1"/>
  <c r="AN106" i="1"/>
  <c r="AQ106" i="1"/>
  <c r="AV106" i="1"/>
  <c r="F106" i="1"/>
  <c r="P106" i="1"/>
  <c r="AG106" i="1"/>
  <c r="AR106" i="1"/>
  <c r="H106" i="1"/>
  <c r="AH106" i="1"/>
  <c r="AL106" i="1"/>
  <c r="AP106" i="1"/>
  <c r="C106" i="1"/>
  <c r="C105" i="3" s="1"/>
  <c r="AC106" i="1"/>
  <c r="E105" i="3" s="1"/>
  <c r="AU106" i="1"/>
  <c r="AB106" i="1"/>
  <c r="D105" i="3" s="1"/>
  <c r="AJ106" i="1"/>
  <c r="O106" i="1"/>
  <c r="AT106" i="1"/>
  <c r="A107" i="1"/>
  <c r="A105" i="3"/>
  <c r="BO105" i="1" l="1"/>
  <c r="BK106" i="1"/>
  <c r="BP103" i="1"/>
  <c r="BO923" i="1"/>
  <c r="BK924" i="1"/>
  <c r="BP921" i="1"/>
  <c r="J107" i="1"/>
  <c r="K107" i="1"/>
  <c r="BO546" i="1"/>
  <c r="BK547" i="1"/>
  <c r="BP544" i="1"/>
  <c r="BM105" i="1"/>
  <c r="BJ106" i="1"/>
  <c r="BN103" i="1"/>
  <c r="AW107" i="1"/>
  <c r="BV107" i="1" s="1"/>
  <c r="D107" i="1"/>
  <c r="C104" i="2" s="1"/>
  <c r="E107" i="1"/>
  <c r="D104" i="2" s="1"/>
  <c r="AD107" i="1"/>
  <c r="C104" i="11" s="1"/>
  <c r="AE107" i="1"/>
  <c r="D104" i="11" s="1"/>
  <c r="BE107" i="1"/>
  <c r="BG107" i="1"/>
  <c r="BB107" i="1"/>
  <c r="BF107" i="1"/>
  <c r="AZ107" i="1"/>
  <c r="BD107" i="1"/>
  <c r="BA107" i="1"/>
  <c r="BC107" i="1"/>
  <c r="N107" i="1"/>
  <c r="Q107" i="1"/>
  <c r="T107" i="1"/>
  <c r="R107" i="1"/>
  <c r="M107" i="1"/>
  <c r="S107" i="1"/>
  <c r="V107" i="1"/>
  <c r="Z107" i="1"/>
  <c r="U107" i="1"/>
  <c r="W107" i="1"/>
  <c r="Y107" i="1"/>
  <c r="AA107" i="1"/>
  <c r="BU107" i="1" s="1"/>
  <c r="X107" i="1"/>
  <c r="CV35" i="1"/>
  <c r="AY108" i="1"/>
  <c r="BX107" i="1"/>
  <c r="E103" i="2"/>
  <c r="E103" i="11"/>
  <c r="BS106" i="1"/>
  <c r="BR106" i="1"/>
  <c r="B107" i="1"/>
  <c r="B106" i="3" s="1"/>
  <c r="F107" i="1"/>
  <c r="L107" i="1"/>
  <c r="AB107" i="1"/>
  <c r="D106" i="3" s="1"/>
  <c r="AF107" i="1"/>
  <c r="AJ107" i="1"/>
  <c r="AL107" i="1"/>
  <c r="AN107" i="1"/>
  <c r="AP107" i="1"/>
  <c r="AT107" i="1"/>
  <c r="G107" i="1"/>
  <c r="AM107" i="1"/>
  <c r="AQ107" i="1"/>
  <c r="AV107" i="1"/>
  <c r="O107" i="1"/>
  <c r="AO107" i="1"/>
  <c r="AG107" i="1"/>
  <c r="I107" i="1"/>
  <c r="P107" i="1"/>
  <c r="AI107" i="1"/>
  <c r="AS107" i="1"/>
  <c r="H107" i="1"/>
  <c r="AK107" i="1"/>
  <c r="C107" i="1"/>
  <c r="C106" i="3" s="1"/>
  <c r="AC107" i="1"/>
  <c r="E106" i="3" s="1"/>
  <c r="AR107" i="1"/>
  <c r="AH107" i="1"/>
  <c r="AU107" i="1"/>
  <c r="A108" i="1"/>
  <c r="A106" i="3"/>
  <c r="BO106" i="1" l="1"/>
  <c r="BK107" i="1"/>
  <c r="BP104" i="1"/>
  <c r="BK925" i="1"/>
  <c r="BO924" i="1"/>
  <c r="BP923" i="1" s="1"/>
  <c r="BP922" i="1"/>
  <c r="J108" i="1"/>
  <c r="K108" i="1"/>
  <c r="BO547" i="1"/>
  <c r="BK548" i="1"/>
  <c r="BP545" i="1"/>
  <c r="BM106" i="1"/>
  <c r="BN105" i="1" s="1"/>
  <c r="BJ107" i="1"/>
  <c r="BN104" i="1"/>
  <c r="AW108" i="1"/>
  <c r="BV108" i="1" s="1"/>
  <c r="D108" i="1"/>
  <c r="C105" i="2" s="1"/>
  <c r="AD108" i="1"/>
  <c r="C105" i="11" s="1"/>
  <c r="AE108" i="1"/>
  <c r="D105" i="11" s="1"/>
  <c r="E108" i="1"/>
  <c r="D105" i="2" s="1"/>
  <c r="BE108" i="1"/>
  <c r="BG108" i="1"/>
  <c r="BA108" i="1"/>
  <c r="BD108" i="1"/>
  <c r="BB108" i="1"/>
  <c r="AZ108" i="1"/>
  <c r="BC108" i="1"/>
  <c r="BF108" i="1"/>
  <c r="M108" i="1"/>
  <c r="Q108" i="1"/>
  <c r="S108" i="1"/>
  <c r="T108" i="1"/>
  <c r="U108" i="1"/>
  <c r="R108" i="1"/>
  <c r="X108" i="1"/>
  <c r="Y108" i="1"/>
  <c r="AA108" i="1"/>
  <c r="BU108" i="1" s="1"/>
  <c r="Z108" i="1"/>
  <c r="W108" i="1"/>
  <c r="V108" i="1"/>
  <c r="N108" i="1"/>
  <c r="AY109" i="1"/>
  <c r="CV36" i="1"/>
  <c r="BX108" i="1"/>
  <c r="E104" i="2"/>
  <c r="E104" i="11"/>
  <c r="BS107" i="1"/>
  <c r="BR107" i="1"/>
  <c r="C108" i="1"/>
  <c r="C107" i="3" s="1"/>
  <c r="G108" i="1"/>
  <c r="O108" i="1"/>
  <c r="AC108" i="1"/>
  <c r="E107" i="3" s="1"/>
  <c r="AG108" i="1"/>
  <c r="AQ108" i="1"/>
  <c r="AU108" i="1"/>
  <c r="F108" i="1"/>
  <c r="AJ108" i="1"/>
  <c r="AM108" i="1"/>
  <c r="AP108" i="1"/>
  <c r="AV108" i="1"/>
  <c r="B108" i="1"/>
  <c r="B107" i="3" s="1"/>
  <c r="I108" i="1"/>
  <c r="AB108" i="1"/>
  <c r="D107" i="3" s="1"/>
  <c r="AI108" i="1"/>
  <c r="AK108" i="1"/>
  <c r="AT108" i="1"/>
  <c r="AN108" i="1"/>
  <c r="H108" i="1"/>
  <c r="L108" i="1"/>
  <c r="AH108" i="1"/>
  <c r="AL108" i="1"/>
  <c r="AR108" i="1"/>
  <c r="P108" i="1"/>
  <c r="AO108" i="1"/>
  <c r="AS108" i="1"/>
  <c r="AF108" i="1"/>
  <c r="A109" i="1"/>
  <c r="A107" i="3"/>
  <c r="BO107" i="1" l="1"/>
  <c r="BK108" i="1"/>
  <c r="BP105" i="1"/>
  <c r="BK926" i="1"/>
  <c r="BO925" i="1"/>
  <c r="BP924" i="1" s="1"/>
  <c r="J109" i="1"/>
  <c r="K109" i="1"/>
  <c r="BO548" i="1"/>
  <c r="BK549" i="1"/>
  <c r="BP546" i="1"/>
  <c r="BM107" i="1"/>
  <c r="BN106" i="1" s="1"/>
  <c r="BJ108" i="1"/>
  <c r="AW109" i="1"/>
  <c r="BV109" i="1" s="1"/>
  <c r="AD109" i="1"/>
  <c r="C106" i="11" s="1"/>
  <c r="D109" i="1"/>
  <c r="C106" i="2" s="1"/>
  <c r="E109" i="1"/>
  <c r="D106" i="2" s="1"/>
  <c r="AE109" i="1"/>
  <c r="D106" i="11" s="1"/>
  <c r="BE109" i="1"/>
  <c r="BG109" i="1"/>
  <c r="AZ109" i="1"/>
  <c r="BC109" i="1"/>
  <c r="BD109" i="1"/>
  <c r="BA109" i="1"/>
  <c r="BB109" i="1"/>
  <c r="BF109" i="1"/>
  <c r="R109" i="1"/>
  <c r="T109" i="1"/>
  <c r="N109" i="1"/>
  <c r="U109" i="1"/>
  <c r="S109" i="1"/>
  <c r="Q109" i="1"/>
  <c r="Y109" i="1"/>
  <c r="W109" i="1"/>
  <c r="V109" i="1"/>
  <c r="Z109" i="1"/>
  <c r="AA109" i="1"/>
  <c r="BU109" i="1" s="1"/>
  <c r="M109" i="1"/>
  <c r="X109" i="1"/>
  <c r="AY110" i="1"/>
  <c r="CV37" i="1"/>
  <c r="BX109" i="1"/>
  <c r="E105" i="11"/>
  <c r="E105" i="2"/>
  <c r="BS108" i="1"/>
  <c r="BR108" i="1"/>
  <c r="H109" i="1"/>
  <c r="P109" i="1"/>
  <c r="AH109" i="1"/>
  <c r="AR109" i="1"/>
  <c r="AV109" i="1"/>
  <c r="F109" i="1"/>
  <c r="AJ109" i="1"/>
  <c r="AM109" i="1"/>
  <c r="AP109" i="1"/>
  <c r="AU109" i="1"/>
  <c r="G109" i="1"/>
  <c r="AG109" i="1"/>
  <c r="AN109" i="1"/>
  <c r="AS109" i="1"/>
  <c r="B109" i="1"/>
  <c r="B108" i="3" s="1"/>
  <c r="O109" i="1"/>
  <c r="AB109" i="1"/>
  <c r="D108" i="3" s="1"/>
  <c r="AT109" i="1"/>
  <c r="AF109" i="1"/>
  <c r="AK109" i="1"/>
  <c r="AO109" i="1"/>
  <c r="C109" i="1"/>
  <c r="C108" i="3" s="1"/>
  <c r="AI109" i="1"/>
  <c r="L109" i="1"/>
  <c r="AL109" i="1"/>
  <c r="AC109" i="1"/>
  <c r="E108" i="3" s="1"/>
  <c r="I109" i="1"/>
  <c r="AQ109" i="1"/>
  <c r="A110" i="1"/>
  <c r="A108" i="3"/>
  <c r="BO108" i="1" l="1"/>
  <c r="BK109" i="1"/>
  <c r="BP106" i="1"/>
  <c r="BK927" i="1"/>
  <c r="BO926" i="1"/>
  <c r="BP925" i="1" s="1"/>
  <c r="J110" i="1"/>
  <c r="K110" i="1"/>
  <c r="BO549" i="1"/>
  <c r="BK550" i="1"/>
  <c r="BP547" i="1"/>
  <c r="BM108" i="1"/>
  <c r="BN107" i="1" s="1"/>
  <c r="BJ109" i="1"/>
  <c r="AW110" i="1"/>
  <c r="BV110" i="1" s="1"/>
  <c r="AD110" i="1"/>
  <c r="C107" i="11" s="1"/>
  <c r="AE110" i="1"/>
  <c r="D107" i="11" s="1"/>
  <c r="E110" i="1"/>
  <c r="D107" i="2" s="1"/>
  <c r="D110" i="1"/>
  <c r="C107" i="2" s="1"/>
  <c r="BE110" i="1"/>
  <c r="BG110" i="1"/>
  <c r="AZ110" i="1"/>
  <c r="BD110" i="1"/>
  <c r="BA110" i="1"/>
  <c r="BF110" i="1"/>
  <c r="BB110" i="1"/>
  <c r="BC110" i="1"/>
  <c r="V110" i="1"/>
  <c r="R110" i="1"/>
  <c r="M110" i="1"/>
  <c r="Q110" i="1"/>
  <c r="U110" i="1"/>
  <c r="T110" i="1"/>
  <c r="Y110" i="1"/>
  <c r="Z110" i="1"/>
  <c r="S110" i="1"/>
  <c r="N110" i="1"/>
  <c r="AA110" i="1"/>
  <c r="BU110" i="1" s="1"/>
  <c r="W110" i="1"/>
  <c r="X110" i="1"/>
  <c r="AY111" i="1"/>
  <c r="BX110" i="1"/>
  <c r="CV38" i="1"/>
  <c r="E106" i="11"/>
  <c r="E106" i="2"/>
  <c r="BS109" i="1"/>
  <c r="BR109" i="1"/>
  <c r="I110" i="1"/>
  <c r="AI110" i="1"/>
  <c r="AK110" i="1"/>
  <c r="AM110" i="1"/>
  <c r="AO110" i="1"/>
  <c r="AS110" i="1"/>
  <c r="F110" i="1"/>
  <c r="AJ110" i="1"/>
  <c r="AP110" i="1"/>
  <c r="AU110" i="1"/>
  <c r="O110" i="1"/>
  <c r="AF110" i="1"/>
  <c r="AQ110" i="1"/>
  <c r="H110" i="1"/>
  <c r="L110" i="1"/>
  <c r="AH110" i="1"/>
  <c r="AL110" i="1"/>
  <c r="AR110" i="1"/>
  <c r="C110" i="1"/>
  <c r="C109" i="3" s="1"/>
  <c r="AC110" i="1"/>
  <c r="E109" i="3" s="1"/>
  <c r="AV110" i="1"/>
  <c r="B110" i="1"/>
  <c r="B109" i="3" s="1"/>
  <c r="P110" i="1"/>
  <c r="AT110" i="1"/>
  <c r="G110" i="1"/>
  <c r="AB110" i="1"/>
  <c r="D109" i="3" s="1"/>
  <c r="AG110" i="1"/>
  <c r="AN110" i="1"/>
  <c r="A111" i="1"/>
  <c r="A109" i="3"/>
  <c r="BO109" i="1" l="1"/>
  <c r="BK110" i="1"/>
  <c r="BP107" i="1"/>
  <c r="BK928" i="1"/>
  <c r="BO927" i="1"/>
  <c r="BP926" i="1" s="1"/>
  <c r="J111" i="1"/>
  <c r="K111" i="1"/>
  <c r="BO550" i="1"/>
  <c r="BK551" i="1"/>
  <c r="BP548" i="1"/>
  <c r="BM109" i="1"/>
  <c r="BJ110" i="1"/>
  <c r="AW111" i="1"/>
  <c r="BV111" i="1" s="1"/>
  <c r="AD111" i="1"/>
  <c r="C108" i="11" s="1"/>
  <c r="AE111" i="1"/>
  <c r="D108" i="11" s="1"/>
  <c r="E111" i="1"/>
  <c r="D108" i="2" s="1"/>
  <c r="D111" i="1"/>
  <c r="C108" i="2" s="1"/>
  <c r="BE111" i="1"/>
  <c r="BG111" i="1"/>
  <c r="BB111" i="1"/>
  <c r="BF111" i="1"/>
  <c r="BA111" i="1"/>
  <c r="BC111" i="1"/>
  <c r="BD111" i="1"/>
  <c r="AZ111" i="1"/>
  <c r="N111" i="1"/>
  <c r="R111" i="1"/>
  <c r="S111" i="1"/>
  <c r="T111" i="1"/>
  <c r="Q111" i="1"/>
  <c r="Y111" i="1"/>
  <c r="Z111" i="1"/>
  <c r="V111" i="1"/>
  <c r="U111" i="1"/>
  <c r="M111" i="1"/>
  <c r="W111" i="1"/>
  <c r="X111" i="1"/>
  <c r="AA111" i="1"/>
  <c r="BU111" i="1" s="1"/>
  <c r="CV39" i="1"/>
  <c r="AY112" i="1"/>
  <c r="BX111" i="1"/>
  <c r="E107" i="2"/>
  <c r="E107" i="11"/>
  <c r="BS110" i="1"/>
  <c r="BR110" i="1"/>
  <c r="B111" i="1"/>
  <c r="B110" i="3" s="1"/>
  <c r="F111" i="1"/>
  <c r="L111" i="1"/>
  <c r="AB111" i="1"/>
  <c r="D110" i="3" s="1"/>
  <c r="AF111" i="1"/>
  <c r="AJ111" i="1"/>
  <c r="AL111" i="1"/>
  <c r="AN111" i="1"/>
  <c r="AP111" i="1"/>
  <c r="AT111" i="1"/>
  <c r="AI111" i="1"/>
  <c r="AO111" i="1"/>
  <c r="AU111" i="1"/>
  <c r="C111" i="1"/>
  <c r="C110" i="3" s="1"/>
  <c r="I111" i="1"/>
  <c r="AC111" i="1"/>
  <c r="E110" i="3" s="1"/>
  <c r="AK111" i="1"/>
  <c r="AV111" i="1"/>
  <c r="G111" i="1"/>
  <c r="AG111" i="1"/>
  <c r="AQ111" i="1"/>
  <c r="P111" i="1"/>
  <c r="AM111" i="1"/>
  <c r="AS111" i="1"/>
  <c r="O111" i="1"/>
  <c r="AH111" i="1"/>
  <c r="AR111" i="1"/>
  <c r="H111" i="1"/>
  <c r="A112" i="1"/>
  <c r="A110" i="3"/>
  <c r="BO110" i="1" l="1"/>
  <c r="BK111" i="1"/>
  <c r="BP108" i="1"/>
  <c r="BO928" i="1"/>
  <c r="BK929" i="1"/>
  <c r="J112" i="1"/>
  <c r="K112" i="1"/>
  <c r="BO551" i="1"/>
  <c r="BK552" i="1"/>
  <c r="BP549" i="1"/>
  <c r="BM110" i="1"/>
  <c r="BJ111" i="1"/>
  <c r="BN108" i="1"/>
  <c r="AW112" i="1"/>
  <c r="BV112" i="1" s="1"/>
  <c r="D112" i="1"/>
  <c r="C109" i="2" s="1"/>
  <c r="E112" i="1"/>
  <c r="D109" i="2" s="1"/>
  <c r="AD112" i="1"/>
  <c r="C109" i="11" s="1"/>
  <c r="AE112" i="1"/>
  <c r="D109" i="11" s="1"/>
  <c r="BE112" i="1"/>
  <c r="BG112" i="1"/>
  <c r="BA112" i="1"/>
  <c r="BD112" i="1"/>
  <c r="BC112" i="1"/>
  <c r="BF112" i="1"/>
  <c r="AZ112" i="1"/>
  <c r="BB112" i="1"/>
  <c r="M112" i="1"/>
  <c r="V112" i="1"/>
  <c r="S112" i="1"/>
  <c r="T112" i="1"/>
  <c r="Y112" i="1"/>
  <c r="W112" i="1"/>
  <c r="U112" i="1"/>
  <c r="R112" i="1"/>
  <c r="Q112" i="1"/>
  <c r="Z112" i="1"/>
  <c r="X112" i="1"/>
  <c r="N112" i="1"/>
  <c r="AA112" i="1"/>
  <c r="BU112" i="1" s="1"/>
  <c r="AY113" i="1"/>
  <c r="BX112" i="1"/>
  <c r="CV40" i="1"/>
  <c r="E108" i="2"/>
  <c r="E108" i="11"/>
  <c r="BS111" i="1"/>
  <c r="BR111" i="1"/>
  <c r="C112" i="1"/>
  <c r="C111" i="3" s="1"/>
  <c r="G112" i="1"/>
  <c r="O112" i="1"/>
  <c r="AC112" i="1"/>
  <c r="E111" i="3" s="1"/>
  <c r="AG112" i="1"/>
  <c r="AQ112" i="1"/>
  <c r="AU112" i="1"/>
  <c r="AI112" i="1"/>
  <c r="AO112" i="1"/>
  <c r="AT112" i="1"/>
  <c r="H112" i="1"/>
  <c r="AH112" i="1"/>
  <c r="AN112" i="1"/>
  <c r="AS112" i="1"/>
  <c r="I112" i="1"/>
  <c r="L112" i="1"/>
  <c r="AJ112" i="1"/>
  <c r="AL112" i="1"/>
  <c r="AR112" i="1"/>
  <c r="AF112" i="1"/>
  <c r="AP112" i="1"/>
  <c r="P112" i="1"/>
  <c r="AK112" i="1"/>
  <c r="F112" i="1"/>
  <c r="AV112" i="1"/>
  <c r="AB112" i="1"/>
  <c r="D111" i="3" s="1"/>
  <c r="AM112" i="1"/>
  <c r="B112" i="1"/>
  <c r="B111" i="3" s="1"/>
  <c r="A113" i="1"/>
  <c r="A111" i="3"/>
  <c r="BO111" i="1" l="1"/>
  <c r="BK112" i="1"/>
  <c r="BP109" i="1"/>
  <c r="BO929" i="1"/>
  <c r="BK930" i="1"/>
  <c r="BP927" i="1"/>
  <c r="J113" i="1"/>
  <c r="K113" i="1"/>
  <c r="BO552" i="1"/>
  <c r="BK553" i="1"/>
  <c r="BP550" i="1"/>
  <c r="BM111" i="1"/>
  <c r="BN110" i="1" s="1"/>
  <c r="BJ112" i="1"/>
  <c r="BN109" i="1"/>
  <c r="AW113" i="1"/>
  <c r="BV113" i="1" s="1"/>
  <c r="D113" i="1"/>
  <c r="C110" i="2" s="1"/>
  <c r="AE113" i="1"/>
  <c r="D110" i="11" s="1"/>
  <c r="E113" i="1"/>
  <c r="D110" i="2" s="1"/>
  <c r="AD113" i="1"/>
  <c r="C110" i="11" s="1"/>
  <c r="BE113" i="1"/>
  <c r="BG113" i="1"/>
  <c r="AZ113" i="1"/>
  <c r="BC113" i="1"/>
  <c r="BD113" i="1"/>
  <c r="BA113" i="1"/>
  <c r="BF113" i="1"/>
  <c r="BB113" i="1"/>
  <c r="M113" i="1"/>
  <c r="T113" i="1"/>
  <c r="R113" i="1"/>
  <c r="V113" i="1"/>
  <c r="N113" i="1"/>
  <c r="U113" i="1"/>
  <c r="Q113" i="1"/>
  <c r="S113" i="1"/>
  <c r="W113" i="1"/>
  <c r="AA113" i="1"/>
  <c r="BU113" i="1" s="1"/>
  <c r="Z113" i="1"/>
  <c r="X113" i="1"/>
  <c r="Y113" i="1"/>
  <c r="CV41" i="1"/>
  <c r="BX113" i="1"/>
  <c r="AY114" i="1"/>
  <c r="E109" i="11"/>
  <c r="E109" i="2"/>
  <c r="BS112" i="1"/>
  <c r="BR112" i="1"/>
  <c r="H113" i="1"/>
  <c r="P113" i="1"/>
  <c r="AH113" i="1"/>
  <c r="AR113" i="1"/>
  <c r="AV113" i="1"/>
  <c r="AC113" i="1"/>
  <c r="E112" i="3" s="1"/>
  <c r="AI113" i="1"/>
  <c r="AO113" i="1"/>
  <c r="AT113" i="1"/>
  <c r="F113" i="1"/>
  <c r="O113" i="1"/>
  <c r="AF113" i="1"/>
  <c r="AM113" i="1"/>
  <c r="AQ113" i="1"/>
  <c r="B113" i="1"/>
  <c r="B112" i="3" s="1"/>
  <c r="AB113" i="1"/>
  <c r="D112" i="3" s="1"/>
  <c r="AN113" i="1"/>
  <c r="AU113" i="1"/>
  <c r="G113" i="1"/>
  <c r="AG113" i="1"/>
  <c r="AK113" i="1"/>
  <c r="AP113" i="1"/>
  <c r="C113" i="1"/>
  <c r="C112" i="3" s="1"/>
  <c r="AS113" i="1"/>
  <c r="I113" i="1"/>
  <c r="AJ113" i="1"/>
  <c r="AL113" i="1"/>
  <c r="L113" i="1"/>
  <c r="A114" i="1"/>
  <c r="A112" i="3"/>
  <c r="BO112" i="1" l="1"/>
  <c r="BK113" i="1"/>
  <c r="BP110" i="1"/>
  <c r="BO930" i="1"/>
  <c r="BK931" i="1"/>
  <c r="BP928" i="1"/>
  <c r="J114" i="1"/>
  <c r="K114" i="1"/>
  <c r="BO553" i="1"/>
  <c r="BK554" i="1"/>
  <c r="BP551" i="1"/>
  <c r="BM112" i="1"/>
  <c r="BN111" i="1" s="1"/>
  <c r="BJ113" i="1"/>
  <c r="AW114" i="1"/>
  <c r="BV114" i="1" s="1"/>
  <c r="AD114" i="1"/>
  <c r="C111" i="11" s="1"/>
  <c r="E114" i="1"/>
  <c r="D111" i="2" s="1"/>
  <c r="D114" i="1"/>
  <c r="C111" i="2" s="1"/>
  <c r="AE114" i="1"/>
  <c r="D111" i="11" s="1"/>
  <c r="BE114" i="1"/>
  <c r="BG114" i="1"/>
  <c r="BA114" i="1"/>
  <c r="BF114" i="1"/>
  <c r="BB114" i="1"/>
  <c r="AZ114" i="1"/>
  <c r="BC114" i="1"/>
  <c r="BD114" i="1"/>
  <c r="Q114" i="1"/>
  <c r="U114" i="1"/>
  <c r="M114" i="1"/>
  <c r="V114" i="1"/>
  <c r="N114" i="1"/>
  <c r="T114" i="1"/>
  <c r="S114" i="1"/>
  <c r="W114" i="1"/>
  <c r="Z114" i="1"/>
  <c r="AA114" i="1"/>
  <c r="BU114" i="1" s="1"/>
  <c r="X114" i="1"/>
  <c r="Y114" i="1"/>
  <c r="R114" i="1"/>
  <c r="BX114" i="1"/>
  <c r="AY115" i="1"/>
  <c r="CV42" i="1"/>
  <c r="E110" i="2"/>
  <c r="E110" i="11"/>
  <c r="BS113" i="1"/>
  <c r="BR113" i="1"/>
  <c r="I114" i="1"/>
  <c r="AI114" i="1"/>
  <c r="AK114" i="1"/>
  <c r="AM114" i="1"/>
  <c r="AO114" i="1"/>
  <c r="AS114" i="1"/>
  <c r="P114" i="1"/>
  <c r="AC114" i="1"/>
  <c r="E113" i="3" s="1"/>
  <c r="AH114" i="1"/>
  <c r="AT114" i="1"/>
  <c r="C114" i="1"/>
  <c r="C113" i="3" s="1"/>
  <c r="L114" i="1"/>
  <c r="AL114" i="1"/>
  <c r="AP114" i="1"/>
  <c r="AV114" i="1"/>
  <c r="H114" i="1"/>
  <c r="O114" i="1"/>
  <c r="AJ114" i="1"/>
  <c r="AR114" i="1"/>
  <c r="F114" i="1"/>
  <c r="AF114" i="1"/>
  <c r="AB114" i="1"/>
  <c r="D113" i="3" s="1"/>
  <c r="AN114" i="1"/>
  <c r="B114" i="1"/>
  <c r="B113" i="3" s="1"/>
  <c r="AQ114" i="1"/>
  <c r="AG114" i="1"/>
  <c r="AU114" i="1"/>
  <c r="G114" i="1"/>
  <c r="A115" i="1"/>
  <c r="A113" i="3"/>
  <c r="BO113" i="1" l="1"/>
  <c r="BK114" i="1"/>
  <c r="BP111" i="1"/>
  <c r="BO931" i="1"/>
  <c r="BK932" i="1"/>
  <c r="BP929" i="1"/>
  <c r="J115" i="1"/>
  <c r="K115" i="1"/>
  <c r="BO554" i="1"/>
  <c r="BK555" i="1"/>
  <c r="BP552" i="1"/>
  <c r="BM113" i="1"/>
  <c r="BJ114" i="1"/>
  <c r="AW115" i="1"/>
  <c r="BV115" i="1" s="1"/>
  <c r="AD115" i="1"/>
  <c r="C112" i="11" s="1"/>
  <c r="AE115" i="1"/>
  <c r="D112" i="11" s="1"/>
  <c r="D115" i="1"/>
  <c r="C112" i="2" s="1"/>
  <c r="E115" i="1"/>
  <c r="D112" i="2" s="1"/>
  <c r="BE115" i="1"/>
  <c r="BG115" i="1"/>
  <c r="BB115" i="1"/>
  <c r="BF115" i="1"/>
  <c r="BC115" i="1"/>
  <c r="AZ115" i="1"/>
  <c r="BA115" i="1"/>
  <c r="BD115" i="1"/>
  <c r="S115" i="1"/>
  <c r="T115" i="1"/>
  <c r="U115" i="1"/>
  <c r="R115" i="1"/>
  <c r="V115" i="1"/>
  <c r="AA115" i="1"/>
  <c r="BU115" i="1" s="1"/>
  <c r="Z115" i="1"/>
  <c r="Q115" i="1"/>
  <c r="N115" i="1"/>
  <c r="M115" i="1"/>
  <c r="Y115" i="1"/>
  <c r="X115" i="1"/>
  <c r="W115" i="1"/>
  <c r="AY116" i="1"/>
  <c r="BX115" i="1"/>
  <c r="CV43" i="1"/>
  <c r="E111" i="11"/>
  <c r="E111" i="2"/>
  <c r="BS114" i="1"/>
  <c r="BR114" i="1"/>
  <c r="B115" i="1"/>
  <c r="B114" i="3" s="1"/>
  <c r="F115" i="1"/>
  <c r="L115" i="1"/>
  <c r="AB115" i="1"/>
  <c r="D114" i="3" s="1"/>
  <c r="AF115" i="1"/>
  <c r="AJ115" i="1"/>
  <c r="AL115" i="1"/>
  <c r="AN115" i="1"/>
  <c r="AP115" i="1"/>
  <c r="AT115" i="1"/>
  <c r="I115" i="1"/>
  <c r="P115" i="1"/>
  <c r="AC115" i="1"/>
  <c r="E114" i="3" s="1"/>
  <c r="AH115" i="1"/>
  <c r="AS115" i="1"/>
  <c r="H115" i="1"/>
  <c r="AI115" i="1"/>
  <c r="AU115" i="1"/>
  <c r="G115" i="1"/>
  <c r="AG115" i="1"/>
  <c r="AK115" i="1"/>
  <c r="AQ115" i="1"/>
  <c r="C115" i="1"/>
  <c r="C114" i="3" s="1"/>
  <c r="AM115" i="1"/>
  <c r="AV115" i="1"/>
  <c r="O115" i="1"/>
  <c r="AR115" i="1"/>
  <c r="AO115" i="1"/>
  <c r="A116" i="1"/>
  <c r="A114" i="3"/>
  <c r="BO114" i="1" l="1"/>
  <c r="BK115" i="1"/>
  <c r="BP112" i="1"/>
  <c r="BO932" i="1"/>
  <c r="BK933" i="1"/>
  <c r="BP930" i="1"/>
  <c r="J116" i="1"/>
  <c r="K116" i="1"/>
  <c r="BO555" i="1"/>
  <c r="BK556" i="1"/>
  <c r="BP553" i="1"/>
  <c r="BJ115" i="1"/>
  <c r="BM114" i="1"/>
  <c r="BN112" i="1"/>
  <c r="AW116" i="1"/>
  <c r="BV116" i="1" s="1"/>
  <c r="D116" i="1"/>
  <c r="C113" i="2" s="1"/>
  <c r="E116" i="1"/>
  <c r="D113" i="2" s="1"/>
  <c r="AD116" i="1"/>
  <c r="C113" i="11" s="1"/>
  <c r="AE116" i="1"/>
  <c r="D113" i="11" s="1"/>
  <c r="BE116" i="1"/>
  <c r="BG116" i="1"/>
  <c r="BA116" i="1"/>
  <c r="BD116" i="1"/>
  <c r="BC116" i="1"/>
  <c r="AZ116" i="1"/>
  <c r="BF116" i="1"/>
  <c r="BB116" i="1"/>
  <c r="T116" i="1"/>
  <c r="U116" i="1"/>
  <c r="R116" i="1"/>
  <c r="Q116" i="1"/>
  <c r="V116" i="1"/>
  <c r="AA116" i="1"/>
  <c r="BU116" i="1" s="1"/>
  <c r="Y116" i="1"/>
  <c r="W116" i="1"/>
  <c r="S116" i="1"/>
  <c r="M116" i="1"/>
  <c r="X116" i="1"/>
  <c r="Z116" i="1"/>
  <c r="N116" i="1"/>
  <c r="CV44" i="1"/>
  <c r="BX116" i="1"/>
  <c r="AY117" i="1"/>
  <c r="E112" i="2"/>
  <c r="E112" i="11"/>
  <c r="BR115" i="1"/>
  <c r="BS115" i="1"/>
  <c r="C116" i="1"/>
  <c r="C115" i="3" s="1"/>
  <c r="G116" i="1"/>
  <c r="O116" i="1"/>
  <c r="AC116" i="1"/>
  <c r="E115" i="3" s="1"/>
  <c r="AG116" i="1"/>
  <c r="AQ116" i="1"/>
  <c r="AU116" i="1"/>
  <c r="I116" i="1"/>
  <c r="P116" i="1"/>
  <c r="AB116" i="1"/>
  <c r="D115" i="3" s="1"/>
  <c r="AH116" i="1"/>
  <c r="AL116" i="1"/>
  <c r="AS116" i="1"/>
  <c r="F116" i="1"/>
  <c r="AF116" i="1"/>
  <c r="AM116" i="1"/>
  <c r="AR116" i="1"/>
  <c r="H116" i="1"/>
  <c r="L116" i="1"/>
  <c r="AJ116" i="1"/>
  <c r="AT116" i="1"/>
  <c r="B116" i="1"/>
  <c r="B115" i="3" s="1"/>
  <c r="AK116" i="1"/>
  <c r="AV116" i="1"/>
  <c r="AI116" i="1"/>
  <c r="AN116" i="1"/>
  <c r="AP116" i="1"/>
  <c r="AO116" i="1"/>
  <c r="A117" i="1"/>
  <c r="A115" i="3"/>
  <c r="BO115" i="1" l="1"/>
  <c r="BK116" i="1"/>
  <c r="BP113" i="1"/>
  <c r="BO933" i="1"/>
  <c r="BK934" i="1"/>
  <c r="BP931" i="1"/>
  <c r="J117" i="1"/>
  <c r="K117" i="1"/>
  <c r="BO556" i="1"/>
  <c r="BK557" i="1"/>
  <c r="BP554" i="1"/>
  <c r="BN113" i="1"/>
  <c r="BM115" i="1"/>
  <c r="BJ116" i="1"/>
  <c r="AW117" i="1"/>
  <c r="BV117" i="1" s="1"/>
  <c r="D117" i="1"/>
  <c r="C114" i="2" s="1"/>
  <c r="AD117" i="1"/>
  <c r="C114" i="11" s="1"/>
  <c r="AE117" i="1"/>
  <c r="D114" i="11" s="1"/>
  <c r="E117" i="1"/>
  <c r="D114" i="2" s="1"/>
  <c r="BE117" i="1"/>
  <c r="BG117" i="1"/>
  <c r="AZ117" i="1"/>
  <c r="BC117" i="1"/>
  <c r="BA117" i="1"/>
  <c r="BF117" i="1"/>
  <c r="BB117" i="1"/>
  <c r="BD117" i="1"/>
  <c r="U117" i="1"/>
  <c r="S117" i="1"/>
  <c r="T117" i="1"/>
  <c r="M117" i="1"/>
  <c r="Q117" i="1"/>
  <c r="R117" i="1"/>
  <c r="V117" i="1"/>
  <c r="N117" i="1"/>
  <c r="AA117" i="1"/>
  <c r="BU117" i="1" s="1"/>
  <c r="Z117" i="1"/>
  <c r="Y117" i="1"/>
  <c r="W117" i="1"/>
  <c r="X117" i="1"/>
  <c r="BX117" i="1"/>
  <c r="AY118" i="1"/>
  <c r="CV45" i="1"/>
  <c r="E113" i="11"/>
  <c r="E113" i="2"/>
  <c r="BS116" i="1"/>
  <c r="BR116" i="1"/>
  <c r="H117" i="1"/>
  <c r="P117" i="1"/>
  <c r="AH117" i="1"/>
  <c r="AR117" i="1"/>
  <c r="AV117" i="1"/>
  <c r="C117" i="1"/>
  <c r="C116" i="3" s="1"/>
  <c r="I117" i="1"/>
  <c r="O117" i="1"/>
  <c r="AB117" i="1"/>
  <c r="D116" i="3" s="1"/>
  <c r="AG117" i="1"/>
  <c r="AL117" i="1"/>
  <c r="AS117" i="1"/>
  <c r="L117" i="1"/>
  <c r="AP117" i="1"/>
  <c r="G117" i="1"/>
  <c r="AI117" i="1"/>
  <c r="AK117" i="1"/>
  <c r="AQ117" i="1"/>
  <c r="AJ117" i="1"/>
  <c r="AN117" i="1"/>
  <c r="B117" i="1"/>
  <c r="B116" i="3" s="1"/>
  <c r="AO117" i="1"/>
  <c r="AF117" i="1"/>
  <c r="AU117" i="1"/>
  <c r="AM117" i="1"/>
  <c r="F117" i="1"/>
  <c r="AT117" i="1"/>
  <c r="AC117" i="1"/>
  <c r="E116" i="3" s="1"/>
  <c r="A118" i="1"/>
  <c r="A116" i="3"/>
  <c r="BO116" i="1" l="1"/>
  <c r="BK117" i="1"/>
  <c r="BP114" i="1"/>
  <c r="BO934" i="1"/>
  <c r="BK935" i="1"/>
  <c r="BP932" i="1"/>
  <c r="J118" i="1"/>
  <c r="K118" i="1"/>
  <c r="BO557" i="1"/>
  <c r="BK558" i="1"/>
  <c r="BP555" i="1"/>
  <c r="BJ117" i="1"/>
  <c r="BM116" i="1"/>
  <c r="BN115" i="1" s="1"/>
  <c r="BN114" i="1"/>
  <c r="AW118" i="1"/>
  <c r="BV118" i="1" s="1"/>
  <c r="AD118" i="1"/>
  <c r="C115" i="11" s="1"/>
  <c r="AE118" i="1"/>
  <c r="D115" i="11" s="1"/>
  <c r="E118" i="1"/>
  <c r="D115" i="2" s="1"/>
  <c r="D118" i="1"/>
  <c r="C115" i="2" s="1"/>
  <c r="BE118" i="1"/>
  <c r="BG118" i="1"/>
  <c r="BB118" i="1"/>
  <c r="BC118" i="1"/>
  <c r="BD118" i="1"/>
  <c r="BF118" i="1"/>
  <c r="AZ118" i="1"/>
  <c r="BA118" i="1"/>
  <c r="N118" i="1"/>
  <c r="S118" i="1"/>
  <c r="T118" i="1"/>
  <c r="R118" i="1"/>
  <c r="V118" i="1"/>
  <c r="M118" i="1"/>
  <c r="Q118" i="1"/>
  <c r="Y118" i="1"/>
  <c r="U118" i="1"/>
  <c r="W118" i="1"/>
  <c r="Z118" i="1"/>
  <c r="AA118" i="1"/>
  <c r="BU118" i="1" s="1"/>
  <c r="X118" i="1"/>
  <c r="BX118" i="1"/>
  <c r="AY119" i="1"/>
  <c r="CV46" i="1"/>
  <c r="E114" i="2"/>
  <c r="E114" i="11"/>
  <c r="BS117" i="1"/>
  <c r="BR117" i="1"/>
  <c r="I118" i="1"/>
  <c r="AI118" i="1"/>
  <c r="AK118" i="1"/>
  <c r="AM118" i="1"/>
  <c r="AO118" i="1"/>
  <c r="AS118" i="1"/>
  <c r="C118" i="1"/>
  <c r="C117" i="3" s="1"/>
  <c r="H118" i="1"/>
  <c r="O118" i="1"/>
  <c r="AB118" i="1"/>
  <c r="D117" i="3" s="1"/>
  <c r="AG118" i="1"/>
  <c r="AL118" i="1"/>
  <c r="AR118" i="1"/>
  <c r="B118" i="1"/>
  <c r="B117" i="3" s="1"/>
  <c r="AC118" i="1"/>
  <c r="E117" i="3" s="1"/>
  <c r="AJ118" i="1"/>
  <c r="AU118" i="1"/>
  <c r="F118" i="1"/>
  <c r="AF118" i="1"/>
  <c r="AP118" i="1"/>
  <c r="L118" i="1"/>
  <c r="AQ118" i="1"/>
  <c r="G118" i="1"/>
  <c r="P118" i="1"/>
  <c r="AT118" i="1"/>
  <c r="AN118" i="1"/>
  <c r="AV118" i="1"/>
  <c r="AH118" i="1"/>
  <c r="A119" i="1"/>
  <c r="A117" i="3"/>
  <c r="BO117" i="1" l="1"/>
  <c r="BK118" i="1"/>
  <c r="BP115" i="1"/>
  <c r="BO935" i="1"/>
  <c r="BK936" i="1"/>
  <c r="BP933" i="1"/>
  <c r="J119" i="1"/>
  <c r="K119" i="1"/>
  <c r="BO558" i="1"/>
  <c r="BK559" i="1"/>
  <c r="BP556" i="1"/>
  <c r="BM117" i="1"/>
  <c r="BN116" i="1" s="1"/>
  <c r="BJ118" i="1"/>
  <c r="AW119" i="1"/>
  <c r="BV119" i="1" s="1"/>
  <c r="AD119" i="1"/>
  <c r="C116" i="11" s="1"/>
  <c r="E119" i="1"/>
  <c r="D116" i="2" s="1"/>
  <c r="D119" i="1"/>
  <c r="C116" i="2" s="1"/>
  <c r="AE119" i="1"/>
  <c r="D116" i="11" s="1"/>
  <c r="BE119" i="1"/>
  <c r="BG119" i="1"/>
  <c r="BB119" i="1"/>
  <c r="BF119" i="1"/>
  <c r="BC119" i="1"/>
  <c r="AZ119" i="1"/>
  <c r="BD119" i="1"/>
  <c r="BA119" i="1"/>
  <c r="S119" i="1"/>
  <c r="V119" i="1"/>
  <c r="R119" i="1"/>
  <c r="Q119" i="1"/>
  <c r="U119" i="1"/>
  <c r="X119" i="1"/>
  <c r="T119" i="1"/>
  <c r="Z119" i="1"/>
  <c r="N119" i="1"/>
  <c r="M119" i="1"/>
  <c r="W119" i="1"/>
  <c r="Y119" i="1"/>
  <c r="AA119" i="1"/>
  <c r="BU119" i="1" s="1"/>
  <c r="CV47" i="1"/>
  <c r="AY120" i="1"/>
  <c r="BX119" i="1"/>
  <c r="E115" i="2"/>
  <c r="E115" i="11"/>
  <c r="BR118" i="1"/>
  <c r="BS118" i="1"/>
  <c r="B119" i="1"/>
  <c r="B118" i="3" s="1"/>
  <c r="F119" i="1"/>
  <c r="L119" i="1"/>
  <c r="AB119" i="1"/>
  <c r="D118" i="3" s="1"/>
  <c r="AF119" i="1"/>
  <c r="AJ119" i="1"/>
  <c r="AL119" i="1"/>
  <c r="AN119" i="1"/>
  <c r="AP119" i="1"/>
  <c r="AT119" i="1"/>
  <c r="C119" i="1"/>
  <c r="C118" i="3" s="1"/>
  <c r="H119" i="1"/>
  <c r="O119" i="1"/>
  <c r="AG119" i="1"/>
  <c r="AK119" i="1"/>
  <c r="AR119" i="1"/>
  <c r="G119" i="1"/>
  <c r="AH119" i="1"/>
  <c r="AM119" i="1"/>
  <c r="AS119" i="1"/>
  <c r="AV119" i="1"/>
  <c r="I119" i="1"/>
  <c r="P119" i="1"/>
  <c r="AU119" i="1"/>
  <c r="AI119" i="1"/>
  <c r="AC119" i="1"/>
  <c r="E118" i="3" s="1"/>
  <c r="AQ119" i="1"/>
  <c r="AO119" i="1"/>
  <c r="A120" i="1"/>
  <c r="A118" i="3"/>
  <c r="BO118" i="1" l="1"/>
  <c r="BK119" i="1"/>
  <c r="BP116" i="1"/>
  <c r="BO936" i="1"/>
  <c r="BK937" i="1"/>
  <c r="BP934" i="1"/>
  <c r="J120" i="1"/>
  <c r="K120" i="1"/>
  <c r="BO559" i="1"/>
  <c r="BK560" i="1"/>
  <c r="BP557" i="1"/>
  <c r="BM118" i="1"/>
  <c r="BJ119" i="1"/>
  <c r="AW120" i="1"/>
  <c r="BV120" i="1" s="1"/>
  <c r="D120" i="1"/>
  <c r="C117" i="2" s="1"/>
  <c r="AD120" i="1"/>
  <c r="C117" i="11" s="1"/>
  <c r="AE120" i="1"/>
  <c r="D117" i="11" s="1"/>
  <c r="E120" i="1"/>
  <c r="D117" i="2" s="1"/>
  <c r="BE120" i="1"/>
  <c r="BG120" i="1"/>
  <c r="BA120" i="1"/>
  <c r="BD120" i="1"/>
  <c r="AZ120" i="1"/>
  <c r="BF120" i="1"/>
  <c r="BB120" i="1"/>
  <c r="BC120" i="1"/>
  <c r="Q120" i="1"/>
  <c r="M120" i="1"/>
  <c r="V120" i="1"/>
  <c r="U120" i="1"/>
  <c r="R120" i="1"/>
  <c r="S120" i="1"/>
  <c r="AA120" i="1"/>
  <c r="BU120" i="1" s="1"/>
  <c r="X120" i="1"/>
  <c r="T120" i="1"/>
  <c r="Y120" i="1"/>
  <c r="N120" i="1"/>
  <c r="W120" i="1"/>
  <c r="Z120" i="1"/>
  <c r="AY121" i="1"/>
  <c r="BX120" i="1"/>
  <c r="CV48" i="1"/>
  <c r="E116" i="2"/>
  <c r="E116" i="11"/>
  <c r="BR119" i="1"/>
  <c r="BS119" i="1"/>
  <c r="C120" i="1"/>
  <c r="C119" i="3" s="1"/>
  <c r="G120" i="1"/>
  <c r="O120" i="1"/>
  <c r="AC120" i="1"/>
  <c r="E119" i="3" s="1"/>
  <c r="AG120" i="1"/>
  <c r="AQ120" i="1"/>
  <c r="AU120" i="1"/>
  <c r="B120" i="1"/>
  <c r="B119" i="3" s="1"/>
  <c r="H120" i="1"/>
  <c r="L120" i="1"/>
  <c r="AF120" i="1"/>
  <c r="AK120" i="1"/>
  <c r="AN120" i="1"/>
  <c r="AR120" i="1"/>
  <c r="P120" i="1"/>
  <c r="AP120" i="1"/>
  <c r="AB120" i="1"/>
  <c r="D119" i="3" s="1"/>
  <c r="AJ120" i="1"/>
  <c r="AM120" i="1"/>
  <c r="AT120" i="1"/>
  <c r="AI120" i="1"/>
  <c r="AO120" i="1"/>
  <c r="I120" i="1"/>
  <c r="AH120" i="1"/>
  <c r="AV120" i="1"/>
  <c r="AL120" i="1"/>
  <c r="F120" i="1"/>
  <c r="AS120" i="1"/>
  <c r="A121" i="1"/>
  <c r="A119" i="3"/>
  <c r="BO119" i="1" l="1"/>
  <c r="BK120" i="1"/>
  <c r="BP117" i="1"/>
  <c r="BO937" i="1"/>
  <c r="BK938" i="1"/>
  <c r="BP935" i="1"/>
  <c r="J121" i="1"/>
  <c r="K121" i="1"/>
  <c r="BO560" i="1"/>
  <c r="BK561" i="1"/>
  <c r="BP558" i="1"/>
  <c r="BM119" i="1"/>
  <c r="BN118" i="1" s="1"/>
  <c r="BJ120" i="1"/>
  <c r="BN117" i="1"/>
  <c r="AW121" i="1"/>
  <c r="BV121" i="1" s="1"/>
  <c r="D121" i="1"/>
  <c r="C118" i="2" s="1"/>
  <c r="AD121" i="1"/>
  <c r="C118" i="11" s="1"/>
  <c r="AE121" i="1"/>
  <c r="D118" i="11" s="1"/>
  <c r="E121" i="1"/>
  <c r="D118" i="2" s="1"/>
  <c r="BE121" i="1"/>
  <c r="BG121" i="1"/>
  <c r="AZ121" i="1"/>
  <c r="BC121" i="1"/>
  <c r="BB121" i="1"/>
  <c r="BA121" i="1"/>
  <c r="BD121" i="1"/>
  <c r="BF121" i="1"/>
  <c r="N121" i="1"/>
  <c r="U121" i="1"/>
  <c r="T121" i="1"/>
  <c r="R121" i="1"/>
  <c r="V121" i="1"/>
  <c r="M121" i="1"/>
  <c r="W121" i="1"/>
  <c r="AA121" i="1"/>
  <c r="BU121" i="1" s="1"/>
  <c r="Q121" i="1"/>
  <c r="Z121" i="1"/>
  <c r="X121" i="1"/>
  <c r="S121" i="1"/>
  <c r="Y121" i="1"/>
  <c r="CV49" i="1"/>
  <c r="AY122" i="1"/>
  <c r="BX121" i="1"/>
  <c r="E117" i="11"/>
  <c r="E117" i="2"/>
  <c r="BS120" i="1"/>
  <c r="BR120" i="1"/>
  <c r="H121" i="1"/>
  <c r="P121" i="1"/>
  <c r="AH121" i="1"/>
  <c r="AR121" i="1"/>
  <c r="AV121" i="1"/>
  <c r="B121" i="1"/>
  <c r="B120" i="3" s="1"/>
  <c r="G121" i="1"/>
  <c r="L121" i="1"/>
  <c r="AF121" i="1"/>
  <c r="AK121" i="1"/>
  <c r="AN121" i="1"/>
  <c r="AQ121" i="1"/>
  <c r="C121" i="1"/>
  <c r="C120" i="3" s="1"/>
  <c r="AC121" i="1"/>
  <c r="E120" i="3" s="1"/>
  <c r="AJ121" i="1"/>
  <c r="AL121" i="1"/>
  <c r="AO121" i="1"/>
  <c r="AU121" i="1"/>
  <c r="I121" i="1"/>
  <c r="O121" i="1"/>
  <c r="AI121" i="1"/>
  <c r="AS121" i="1"/>
  <c r="AB121" i="1"/>
  <c r="D120" i="3" s="1"/>
  <c r="AP121" i="1"/>
  <c r="F121" i="1"/>
  <c r="AT121" i="1"/>
  <c r="AG121" i="1"/>
  <c r="AM121" i="1"/>
  <c r="A122" i="1"/>
  <c r="A120" i="3"/>
  <c r="BO120" i="1" l="1"/>
  <c r="BK121" i="1"/>
  <c r="BP118" i="1"/>
  <c r="BO938" i="1"/>
  <c r="BK939" i="1"/>
  <c r="BP936" i="1"/>
  <c r="J122" i="1"/>
  <c r="K122" i="1"/>
  <c r="BO561" i="1"/>
  <c r="BK562" i="1"/>
  <c r="BP559" i="1"/>
  <c r="BM120" i="1"/>
  <c r="BN119" i="1" s="1"/>
  <c r="BJ121" i="1"/>
  <c r="AW122" i="1"/>
  <c r="BV122" i="1" s="1"/>
  <c r="AD122" i="1"/>
  <c r="C119" i="11" s="1"/>
  <c r="D122" i="1"/>
  <c r="C119" i="2" s="1"/>
  <c r="AE122" i="1"/>
  <c r="D119" i="11" s="1"/>
  <c r="E122" i="1"/>
  <c r="D119" i="2" s="1"/>
  <c r="BE122" i="1"/>
  <c r="BG122" i="1"/>
  <c r="BC122" i="1"/>
  <c r="AZ122" i="1"/>
  <c r="BD122" i="1"/>
  <c r="BA122" i="1"/>
  <c r="BB122" i="1"/>
  <c r="BF122" i="1"/>
  <c r="S122" i="1"/>
  <c r="N122" i="1"/>
  <c r="M122" i="1"/>
  <c r="R122" i="1"/>
  <c r="T122" i="1"/>
  <c r="AA122" i="1"/>
  <c r="BU122" i="1" s="1"/>
  <c r="U122" i="1"/>
  <c r="V122" i="1"/>
  <c r="Q122" i="1"/>
  <c r="W122" i="1"/>
  <c r="Z122" i="1"/>
  <c r="Y122" i="1"/>
  <c r="X122" i="1"/>
  <c r="AY123" i="1"/>
  <c r="BX122" i="1"/>
  <c r="CV50" i="1"/>
  <c r="E118" i="11"/>
  <c r="E118" i="2"/>
  <c r="BR121" i="1"/>
  <c r="BS121" i="1"/>
  <c r="I122" i="1"/>
  <c r="AI122" i="1"/>
  <c r="AK122" i="1"/>
  <c r="AM122" i="1"/>
  <c r="AO122" i="1"/>
  <c r="AS122" i="1"/>
  <c r="B122" i="1"/>
  <c r="B121" i="3" s="1"/>
  <c r="G122" i="1"/>
  <c r="L122" i="1"/>
  <c r="AF122" i="1"/>
  <c r="AN122" i="1"/>
  <c r="AQ122" i="1"/>
  <c r="AV122" i="1"/>
  <c r="H122" i="1"/>
  <c r="AB122" i="1"/>
  <c r="D121" i="3" s="1"/>
  <c r="AH122" i="1"/>
  <c r="AT122" i="1"/>
  <c r="F122" i="1"/>
  <c r="AG122" i="1"/>
  <c r="AL122" i="1"/>
  <c r="AP122" i="1"/>
  <c r="P122" i="1"/>
  <c r="AU122" i="1"/>
  <c r="AJ122" i="1"/>
  <c r="O122" i="1"/>
  <c r="AC122" i="1"/>
  <c r="E121" i="3" s="1"/>
  <c r="AR122" i="1"/>
  <c r="C122" i="1"/>
  <c r="C121" i="3" s="1"/>
  <c r="A123" i="1"/>
  <c r="A121" i="3"/>
  <c r="BO121" i="1" l="1"/>
  <c r="BK122" i="1"/>
  <c r="BP119" i="1"/>
  <c r="BO939" i="1"/>
  <c r="BK940" i="1"/>
  <c r="BP937" i="1"/>
  <c r="J123" i="1"/>
  <c r="K123" i="1"/>
  <c r="BO562" i="1"/>
  <c r="BK563" i="1"/>
  <c r="BP560" i="1"/>
  <c r="BM121" i="1"/>
  <c r="BN120" i="1" s="1"/>
  <c r="BJ122" i="1"/>
  <c r="AW123" i="1"/>
  <c r="BV123" i="1" s="1"/>
  <c r="E123" i="1"/>
  <c r="D120" i="2" s="1"/>
  <c r="D123" i="1"/>
  <c r="C120" i="2" s="1"/>
  <c r="AD123" i="1"/>
  <c r="C120" i="11" s="1"/>
  <c r="AE123" i="1"/>
  <c r="D120" i="11" s="1"/>
  <c r="BE123" i="1"/>
  <c r="BB123" i="1"/>
  <c r="BF123" i="1"/>
  <c r="AZ123" i="1"/>
  <c r="BD123" i="1"/>
  <c r="BA123" i="1"/>
  <c r="BC123" i="1"/>
  <c r="BG123" i="1"/>
  <c r="S123" i="1"/>
  <c r="R123" i="1"/>
  <c r="T123" i="1"/>
  <c r="N123" i="1"/>
  <c r="V123" i="1"/>
  <c r="M123" i="1"/>
  <c r="Q123" i="1"/>
  <c r="W123" i="1"/>
  <c r="Z123" i="1"/>
  <c r="Y123" i="1"/>
  <c r="AA123" i="1"/>
  <c r="BU123" i="1" s="1"/>
  <c r="U123" i="1"/>
  <c r="X123" i="1"/>
  <c r="BX123" i="1"/>
  <c r="AY124" i="1"/>
  <c r="CV51" i="1"/>
  <c r="E119" i="2"/>
  <c r="E119" i="11"/>
  <c r="BR122" i="1"/>
  <c r="BS122" i="1"/>
  <c r="B123" i="1"/>
  <c r="B122" i="3" s="1"/>
  <c r="F123" i="1"/>
  <c r="L123" i="1"/>
  <c r="AB123" i="1"/>
  <c r="D122" i="3" s="1"/>
  <c r="AF123" i="1"/>
  <c r="AJ123" i="1"/>
  <c r="AL123" i="1"/>
  <c r="AN123" i="1"/>
  <c r="AP123" i="1"/>
  <c r="AT123" i="1"/>
  <c r="G123" i="1"/>
  <c r="AM123" i="1"/>
  <c r="AQ123" i="1"/>
  <c r="AV123" i="1"/>
  <c r="P123" i="1"/>
  <c r="AG123" i="1"/>
  <c r="AR123" i="1"/>
  <c r="AI123" i="1"/>
  <c r="C123" i="1"/>
  <c r="C122" i="3" s="1"/>
  <c r="AO123" i="1"/>
  <c r="I123" i="1"/>
  <c r="AH123" i="1"/>
  <c r="AU123" i="1"/>
  <c r="H123" i="1"/>
  <c r="AS123" i="1"/>
  <c r="O123" i="1"/>
  <c r="AC123" i="1"/>
  <c r="E122" i="3" s="1"/>
  <c r="AK123" i="1"/>
  <c r="A124" i="1"/>
  <c r="A122" i="3"/>
  <c r="BO122" i="1" l="1"/>
  <c r="BK123" i="1"/>
  <c r="BP120" i="1"/>
  <c r="BO940" i="1"/>
  <c r="BK941" i="1"/>
  <c r="BP938" i="1"/>
  <c r="J124" i="1"/>
  <c r="K124" i="1"/>
  <c r="BO563" i="1"/>
  <c r="BK564" i="1"/>
  <c r="BP561" i="1"/>
  <c r="BJ123" i="1"/>
  <c r="BM122" i="1"/>
  <c r="BN121" i="1" s="1"/>
  <c r="AW124" i="1"/>
  <c r="BV124" i="1" s="1"/>
  <c r="D124" i="1"/>
  <c r="C121" i="2" s="1"/>
  <c r="AD124" i="1"/>
  <c r="C121" i="11" s="1"/>
  <c r="AE124" i="1"/>
  <c r="D121" i="11" s="1"/>
  <c r="E124" i="1"/>
  <c r="D121" i="2" s="1"/>
  <c r="AZ124" i="1"/>
  <c r="BF124" i="1"/>
  <c r="BA124" i="1"/>
  <c r="BD124" i="1"/>
  <c r="BG124" i="1"/>
  <c r="BB124" i="1"/>
  <c r="BE124" i="1"/>
  <c r="BC124" i="1"/>
  <c r="S124" i="1"/>
  <c r="T124" i="1"/>
  <c r="N124" i="1"/>
  <c r="U124" i="1"/>
  <c r="V124" i="1"/>
  <c r="W124" i="1"/>
  <c r="Z124" i="1"/>
  <c r="Y124" i="1"/>
  <c r="AA124" i="1"/>
  <c r="BU124" i="1" s="1"/>
  <c r="X124" i="1"/>
  <c r="M124" i="1"/>
  <c r="R124" i="1"/>
  <c r="Q124" i="1"/>
  <c r="AY125" i="1"/>
  <c r="BX124" i="1"/>
  <c r="CV52" i="1"/>
  <c r="E120" i="2"/>
  <c r="E120" i="11"/>
  <c r="BS123" i="1"/>
  <c r="BR123" i="1"/>
  <c r="C124" i="1"/>
  <c r="C123" i="3" s="1"/>
  <c r="G124" i="1"/>
  <c r="O124" i="1"/>
  <c r="AC124" i="1"/>
  <c r="E123" i="3" s="1"/>
  <c r="AG124" i="1"/>
  <c r="AQ124" i="1"/>
  <c r="AU124" i="1"/>
  <c r="F124" i="1"/>
  <c r="AJ124" i="1"/>
  <c r="AM124" i="1"/>
  <c r="AP124" i="1"/>
  <c r="AV124" i="1"/>
  <c r="L124" i="1"/>
  <c r="AL124" i="1"/>
  <c r="AO124" i="1"/>
  <c r="B124" i="1"/>
  <c r="B123" i="3" s="1"/>
  <c r="AB124" i="1"/>
  <c r="D123" i="3" s="1"/>
  <c r="AN124" i="1"/>
  <c r="AT124" i="1"/>
  <c r="AR124" i="1"/>
  <c r="H124" i="1"/>
  <c r="P124" i="1"/>
  <c r="AF124" i="1"/>
  <c r="AK124" i="1"/>
  <c r="AS124" i="1"/>
  <c r="AI124" i="1"/>
  <c r="I124" i="1"/>
  <c r="AH124" i="1"/>
  <c r="A125" i="1"/>
  <c r="A123" i="3"/>
  <c r="BO123" i="1" l="1"/>
  <c r="BK124" i="1"/>
  <c r="BP121" i="1"/>
  <c r="BO941" i="1"/>
  <c r="BK942" i="1"/>
  <c r="BP939" i="1"/>
  <c r="J125" i="1"/>
  <c r="K125" i="1"/>
  <c r="BO564" i="1"/>
  <c r="BK565" i="1"/>
  <c r="BP562" i="1"/>
  <c r="BM123" i="1"/>
  <c r="BJ124" i="1"/>
  <c r="AW125" i="1"/>
  <c r="BV125" i="1" s="1"/>
  <c r="AD125" i="1"/>
  <c r="C122" i="11" s="1"/>
  <c r="D125" i="1"/>
  <c r="C122" i="2" s="1"/>
  <c r="E125" i="1"/>
  <c r="D122" i="2" s="1"/>
  <c r="AE125" i="1"/>
  <c r="D122" i="11" s="1"/>
  <c r="AZ125" i="1"/>
  <c r="BF125" i="1"/>
  <c r="BC125" i="1"/>
  <c r="BA125" i="1"/>
  <c r="BD125" i="1"/>
  <c r="BG125" i="1"/>
  <c r="BB125" i="1"/>
  <c r="BE125" i="1"/>
  <c r="T125" i="1"/>
  <c r="S125" i="1"/>
  <c r="U125" i="1"/>
  <c r="V125" i="1"/>
  <c r="R125" i="1"/>
  <c r="W125" i="1"/>
  <c r="AA125" i="1"/>
  <c r="BU125" i="1" s="1"/>
  <c r="Y125" i="1"/>
  <c r="M125" i="1"/>
  <c r="Z125" i="1"/>
  <c r="Q125" i="1"/>
  <c r="N125" i="1"/>
  <c r="X125" i="1"/>
  <c r="CV53" i="1"/>
  <c r="AY126" i="1"/>
  <c r="BX125" i="1"/>
  <c r="E121" i="11"/>
  <c r="E121" i="2"/>
  <c r="BS124" i="1"/>
  <c r="BR124" i="1"/>
  <c r="H125" i="1"/>
  <c r="P125" i="1"/>
  <c r="AH125" i="1"/>
  <c r="AR125" i="1"/>
  <c r="AV125" i="1"/>
  <c r="F125" i="1"/>
  <c r="AJ125" i="1"/>
  <c r="AM125" i="1"/>
  <c r="AP125" i="1"/>
  <c r="AU125" i="1"/>
  <c r="B125" i="1"/>
  <c r="B124" i="3" s="1"/>
  <c r="I125" i="1"/>
  <c r="AB125" i="1"/>
  <c r="D124" i="3" s="1"/>
  <c r="AI125" i="1"/>
  <c r="AK125" i="1"/>
  <c r="AT125" i="1"/>
  <c r="O125" i="1"/>
  <c r="AS125" i="1"/>
  <c r="G125" i="1"/>
  <c r="AF125" i="1"/>
  <c r="AL125" i="1"/>
  <c r="AG125" i="1"/>
  <c r="AN125" i="1"/>
  <c r="L125" i="1"/>
  <c r="AC125" i="1"/>
  <c r="E124" i="3" s="1"/>
  <c r="AQ125" i="1"/>
  <c r="C125" i="1"/>
  <c r="C124" i="3" s="1"/>
  <c r="AO125" i="1"/>
  <c r="A126" i="1"/>
  <c r="A124" i="3"/>
  <c r="BO124" i="1" l="1"/>
  <c r="BK125" i="1"/>
  <c r="BP122" i="1"/>
  <c r="BK943" i="1"/>
  <c r="BO942" i="1"/>
  <c r="BP941" i="1" s="1"/>
  <c r="BP940" i="1"/>
  <c r="J126" i="1"/>
  <c r="K126" i="1"/>
  <c r="BO565" i="1"/>
  <c r="BK566" i="1"/>
  <c r="BO566" i="1" s="1"/>
  <c r="BP567" i="1" s="1"/>
  <c r="BP563" i="1"/>
  <c r="BM124" i="1"/>
  <c r="BJ125" i="1"/>
  <c r="BN122" i="1"/>
  <c r="AW126" i="1"/>
  <c r="BV126" i="1" s="1"/>
  <c r="AE126" i="1"/>
  <c r="D123" i="11" s="1"/>
  <c r="AD126" i="1"/>
  <c r="C123" i="11" s="1"/>
  <c r="E126" i="1"/>
  <c r="D123" i="2" s="1"/>
  <c r="D126" i="1"/>
  <c r="C123" i="2" s="1"/>
  <c r="AZ126" i="1"/>
  <c r="BF126" i="1"/>
  <c r="BC126" i="1"/>
  <c r="BA126" i="1"/>
  <c r="BG126" i="1"/>
  <c r="BB126" i="1"/>
  <c r="BD126" i="1"/>
  <c r="BE126" i="1"/>
  <c r="S126" i="1"/>
  <c r="U126" i="1"/>
  <c r="V126" i="1"/>
  <c r="Q126" i="1"/>
  <c r="M126" i="1"/>
  <c r="R126" i="1"/>
  <c r="N126" i="1"/>
  <c r="AA126" i="1"/>
  <c r="BU126" i="1" s="1"/>
  <c r="Y126" i="1"/>
  <c r="T126" i="1"/>
  <c r="W126" i="1"/>
  <c r="Z126" i="1"/>
  <c r="X126" i="1"/>
  <c r="CV54" i="1"/>
  <c r="AY127" i="1"/>
  <c r="BX126" i="1"/>
  <c r="E122" i="11"/>
  <c r="E122" i="2"/>
  <c r="BS125" i="1"/>
  <c r="BR125" i="1"/>
  <c r="I126" i="1"/>
  <c r="AI126" i="1"/>
  <c r="AK126" i="1"/>
  <c r="AM126" i="1"/>
  <c r="AO126" i="1"/>
  <c r="AS126" i="1"/>
  <c r="F126" i="1"/>
  <c r="AJ126" i="1"/>
  <c r="AP126" i="1"/>
  <c r="AU126" i="1"/>
  <c r="G126" i="1"/>
  <c r="P126" i="1"/>
  <c r="AG126" i="1"/>
  <c r="AN126" i="1"/>
  <c r="AR126" i="1"/>
  <c r="H126" i="1"/>
  <c r="L126" i="1"/>
  <c r="AH126" i="1"/>
  <c r="AL126" i="1"/>
  <c r="AQ126" i="1"/>
  <c r="B126" i="1"/>
  <c r="B125" i="3" s="1"/>
  <c r="C126" i="1"/>
  <c r="C125" i="3" s="1"/>
  <c r="AB126" i="1"/>
  <c r="D125" i="3" s="1"/>
  <c r="AF126" i="1"/>
  <c r="AV126" i="1"/>
  <c r="AC126" i="1"/>
  <c r="E125" i="3" s="1"/>
  <c r="O126" i="1"/>
  <c r="AT126" i="1"/>
  <c r="A127" i="1"/>
  <c r="A125" i="3"/>
  <c r="BO125" i="1" l="1"/>
  <c r="BK126" i="1"/>
  <c r="BP123" i="1"/>
  <c r="BO943" i="1"/>
  <c r="BK944" i="1"/>
  <c r="J127" i="1"/>
  <c r="K127" i="1"/>
  <c r="BP565" i="1"/>
  <c r="BP566" i="1"/>
  <c r="BP564" i="1"/>
  <c r="BM125" i="1"/>
  <c r="BJ126" i="1"/>
  <c r="BN123" i="1"/>
  <c r="AW127" i="1"/>
  <c r="BV127" i="1" s="1"/>
  <c r="AD127" i="1"/>
  <c r="C124" i="11" s="1"/>
  <c r="AE127" i="1"/>
  <c r="D124" i="11" s="1"/>
  <c r="E127" i="1"/>
  <c r="D124" i="2" s="1"/>
  <c r="D127" i="1"/>
  <c r="C124" i="2" s="1"/>
  <c r="AZ127" i="1"/>
  <c r="BF127" i="1"/>
  <c r="BB127" i="1"/>
  <c r="BE127" i="1"/>
  <c r="BA127" i="1"/>
  <c r="BG127" i="1"/>
  <c r="BC127" i="1"/>
  <c r="BD127" i="1"/>
  <c r="M127" i="1"/>
  <c r="T127" i="1"/>
  <c r="U127" i="1"/>
  <c r="S127" i="1"/>
  <c r="V127" i="1"/>
  <c r="N127" i="1"/>
  <c r="R127" i="1"/>
  <c r="Y127" i="1"/>
  <c r="X127" i="1"/>
  <c r="Z127" i="1"/>
  <c r="AA127" i="1"/>
  <c r="BU127" i="1" s="1"/>
  <c r="W127" i="1"/>
  <c r="Q127" i="1"/>
  <c r="CV55" i="1"/>
  <c r="AY128" i="1"/>
  <c r="BX127" i="1"/>
  <c r="E123" i="11"/>
  <c r="E123" i="2"/>
  <c r="BS126" i="1"/>
  <c r="BR126" i="1"/>
  <c r="B127" i="1"/>
  <c r="B126" i="3" s="1"/>
  <c r="F127" i="1"/>
  <c r="O127" i="1"/>
  <c r="AC127" i="1"/>
  <c r="E126" i="3" s="1"/>
  <c r="AI127" i="1"/>
  <c r="AK127" i="1"/>
  <c r="AM127" i="1"/>
  <c r="AO127" i="1"/>
  <c r="AS127" i="1"/>
  <c r="G127" i="1"/>
  <c r="AG127" i="1"/>
  <c r="AL127" i="1"/>
  <c r="AR127" i="1"/>
  <c r="C127" i="1"/>
  <c r="C126" i="3" s="1"/>
  <c r="AF127" i="1"/>
  <c r="AQ127" i="1"/>
  <c r="H127" i="1"/>
  <c r="L127" i="1"/>
  <c r="AH127" i="1"/>
  <c r="AN127" i="1"/>
  <c r="AT127" i="1"/>
  <c r="AP127" i="1"/>
  <c r="AV127" i="1"/>
  <c r="P127" i="1"/>
  <c r="AB127" i="1"/>
  <c r="D126" i="3" s="1"/>
  <c r="AU127" i="1"/>
  <c r="I127" i="1"/>
  <c r="AJ127" i="1"/>
  <c r="A128" i="1"/>
  <c r="A126" i="3"/>
  <c r="BO126" i="1" l="1"/>
  <c r="BK127" i="1"/>
  <c r="BP124" i="1"/>
  <c r="BO944" i="1"/>
  <c r="BK945" i="1"/>
  <c r="BP942" i="1"/>
  <c r="J128" i="1"/>
  <c r="K128" i="1"/>
  <c r="BM126" i="1"/>
  <c r="BN125" i="1" s="1"/>
  <c r="BJ127" i="1"/>
  <c r="BN124" i="1"/>
  <c r="AW128" i="1"/>
  <c r="BV128" i="1" s="1"/>
  <c r="D128" i="1"/>
  <c r="C125" i="2" s="1"/>
  <c r="E128" i="1"/>
  <c r="D125" i="2" s="1"/>
  <c r="AD128" i="1"/>
  <c r="C125" i="11" s="1"/>
  <c r="AE128" i="1"/>
  <c r="D125" i="11" s="1"/>
  <c r="AZ128" i="1"/>
  <c r="BF128" i="1"/>
  <c r="BA128" i="1"/>
  <c r="BD128" i="1"/>
  <c r="BG128" i="1"/>
  <c r="BB128" i="1"/>
  <c r="BE128" i="1"/>
  <c r="BC128" i="1"/>
  <c r="R128" i="1"/>
  <c r="S128" i="1"/>
  <c r="M128" i="1"/>
  <c r="U128" i="1"/>
  <c r="V128" i="1"/>
  <c r="T128" i="1"/>
  <c r="Q128" i="1"/>
  <c r="Z128" i="1"/>
  <c r="W128" i="1"/>
  <c r="Y128" i="1"/>
  <c r="AA128" i="1"/>
  <c r="BU128" i="1" s="1"/>
  <c r="X128" i="1"/>
  <c r="N128" i="1"/>
  <c r="CV56" i="1"/>
  <c r="AY129" i="1"/>
  <c r="BX128" i="1"/>
  <c r="E124" i="2"/>
  <c r="E124" i="11"/>
  <c r="BS127" i="1"/>
  <c r="BR127" i="1"/>
  <c r="B128" i="1"/>
  <c r="B127" i="3" s="1"/>
  <c r="F128" i="1"/>
  <c r="L128" i="1"/>
  <c r="AB128" i="1"/>
  <c r="D127" i="3" s="1"/>
  <c r="AF128" i="1"/>
  <c r="AJ128" i="1"/>
  <c r="AL128" i="1"/>
  <c r="AN128" i="1"/>
  <c r="AP128" i="1"/>
  <c r="AT128" i="1"/>
  <c r="C128" i="1"/>
  <c r="C127" i="3" s="1"/>
  <c r="H128" i="1"/>
  <c r="O128" i="1"/>
  <c r="AG128" i="1"/>
  <c r="AK128" i="1"/>
  <c r="AR128" i="1"/>
  <c r="AO128" i="1"/>
  <c r="AV128" i="1"/>
  <c r="P128" i="1"/>
  <c r="AQ128" i="1"/>
  <c r="I128" i="1"/>
  <c r="AI128" i="1"/>
  <c r="AC128" i="1"/>
  <c r="E127" i="3" s="1"/>
  <c r="AU128" i="1"/>
  <c r="AM128" i="1"/>
  <c r="AS128" i="1"/>
  <c r="G128" i="1"/>
  <c r="AH128" i="1"/>
  <c r="A129" i="1"/>
  <c r="A127" i="3"/>
  <c r="BO127" i="1" l="1"/>
  <c r="BK128" i="1"/>
  <c r="BP125" i="1"/>
  <c r="BO945" i="1"/>
  <c r="BK946" i="1"/>
  <c r="BP943" i="1"/>
  <c r="J129" i="1"/>
  <c r="K129" i="1"/>
  <c r="BM127" i="1"/>
  <c r="BN126" i="1" s="1"/>
  <c r="BJ128" i="1"/>
  <c r="AW129" i="1"/>
  <c r="BV129" i="1" s="1"/>
  <c r="D129" i="1"/>
  <c r="C126" i="2" s="1"/>
  <c r="AE129" i="1"/>
  <c r="D126" i="11" s="1"/>
  <c r="E129" i="1"/>
  <c r="D126" i="2" s="1"/>
  <c r="AD129" i="1"/>
  <c r="C126" i="11" s="1"/>
  <c r="AZ129" i="1"/>
  <c r="BF129" i="1"/>
  <c r="BC129" i="1"/>
  <c r="BA129" i="1"/>
  <c r="BD129" i="1"/>
  <c r="BG129" i="1"/>
  <c r="BE129" i="1"/>
  <c r="BB129" i="1"/>
  <c r="M129" i="1"/>
  <c r="Q129" i="1"/>
  <c r="U129" i="1"/>
  <c r="N129" i="1"/>
  <c r="T129" i="1"/>
  <c r="V129" i="1"/>
  <c r="Y129" i="1"/>
  <c r="W129" i="1"/>
  <c r="R129" i="1"/>
  <c r="AA129" i="1"/>
  <c r="BU129" i="1" s="1"/>
  <c r="S129" i="1"/>
  <c r="Z129" i="1"/>
  <c r="X129" i="1"/>
  <c r="AY130" i="1"/>
  <c r="BX129" i="1"/>
  <c r="CV57" i="1"/>
  <c r="E125" i="2"/>
  <c r="E125" i="11"/>
  <c r="BS128" i="1"/>
  <c r="BR128" i="1"/>
  <c r="C129" i="1"/>
  <c r="C128" i="3" s="1"/>
  <c r="G129" i="1"/>
  <c r="O129" i="1"/>
  <c r="AC129" i="1"/>
  <c r="E128" i="3" s="1"/>
  <c r="AG129" i="1"/>
  <c r="AQ129" i="1"/>
  <c r="AU129" i="1"/>
  <c r="B129" i="1"/>
  <c r="B128" i="3" s="1"/>
  <c r="H129" i="1"/>
  <c r="L129" i="1"/>
  <c r="AF129" i="1"/>
  <c r="AK129" i="1"/>
  <c r="AN129" i="1"/>
  <c r="AR129" i="1"/>
  <c r="I129" i="1"/>
  <c r="AB129" i="1"/>
  <c r="D128" i="3" s="1"/>
  <c r="AI129" i="1"/>
  <c r="AT129" i="1"/>
  <c r="AJ129" i="1"/>
  <c r="AL129" i="1"/>
  <c r="AO129" i="1"/>
  <c r="AV129" i="1"/>
  <c r="F129" i="1"/>
  <c r="AH129" i="1"/>
  <c r="AM129" i="1"/>
  <c r="AS129" i="1"/>
  <c r="P129" i="1"/>
  <c r="AP129" i="1"/>
  <c r="A130" i="1"/>
  <c r="A128" i="3"/>
  <c r="BO128" i="1" l="1"/>
  <c r="BK129" i="1"/>
  <c r="BP126" i="1"/>
  <c r="BK947" i="1"/>
  <c r="BO946" i="1"/>
  <c r="BP944" i="1"/>
  <c r="J130" i="1"/>
  <c r="K130" i="1"/>
  <c r="BM128" i="1"/>
  <c r="BN127" i="1" s="1"/>
  <c r="BJ129" i="1"/>
  <c r="AW130" i="1"/>
  <c r="BV130" i="1" s="1"/>
  <c r="AD130" i="1"/>
  <c r="C127" i="11" s="1"/>
  <c r="AE130" i="1"/>
  <c r="D127" i="11" s="1"/>
  <c r="E130" i="1"/>
  <c r="D127" i="2" s="1"/>
  <c r="D130" i="1"/>
  <c r="C127" i="2" s="1"/>
  <c r="AZ130" i="1"/>
  <c r="BF130" i="1"/>
  <c r="BC130" i="1"/>
  <c r="BD130" i="1"/>
  <c r="BE130" i="1"/>
  <c r="BA130" i="1"/>
  <c r="BG130" i="1"/>
  <c r="BB130" i="1"/>
  <c r="M130" i="1"/>
  <c r="N130" i="1"/>
  <c r="T130" i="1"/>
  <c r="U130" i="1"/>
  <c r="Q130" i="1"/>
  <c r="V130" i="1"/>
  <c r="Y130" i="1"/>
  <c r="X130" i="1"/>
  <c r="W130" i="1"/>
  <c r="S130" i="1"/>
  <c r="R130" i="1"/>
  <c r="Z130" i="1"/>
  <c r="AA130" i="1"/>
  <c r="BU130" i="1" s="1"/>
  <c r="AY131" i="1"/>
  <c r="BX130" i="1"/>
  <c r="CV58" i="1"/>
  <c r="E126" i="2"/>
  <c r="E126" i="11"/>
  <c r="BS129" i="1"/>
  <c r="BR129" i="1"/>
  <c r="H130" i="1"/>
  <c r="P130" i="1"/>
  <c r="AH130" i="1"/>
  <c r="AR130" i="1"/>
  <c r="AV130" i="1"/>
  <c r="B130" i="1"/>
  <c r="B129" i="3" s="1"/>
  <c r="G130" i="1"/>
  <c r="L130" i="1"/>
  <c r="AF130" i="1"/>
  <c r="AK130" i="1"/>
  <c r="AN130" i="1"/>
  <c r="AQ130" i="1"/>
  <c r="F130" i="1"/>
  <c r="AG130" i="1"/>
  <c r="AM130" i="1"/>
  <c r="AS130" i="1"/>
  <c r="I130" i="1"/>
  <c r="AB130" i="1"/>
  <c r="D129" i="3" s="1"/>
  <c r="AI130" i="1"/>
  <c r="AT130" i="1"/>
  <c r="O130" i="1"/>
  <c r="AP130" i="1"/>
  <c r="AL130" i="1"/>
  <c r="AO130" i="1"/>
  <c r="AJ130" i="1"/>
  <c r="C130" i="1"/>
  <c r="C129" i="3" s="1"/>
  <c r="AU130" i="1"/>
  <c r="AC130" i="1"/>
  <c r="E129" i="3" s="1"/>
  <c r="A131" i="1"/>
  <c r="A129" i="3"/>
  <c r="BO129" i="1" l="1"/>
  <c r="BK130" i="1"/>
  <c r="BP127" i="1"/>
  <c r="BP945" i="1"/>
  <c r="BO947" i="1"/>
  <c r="BK948" i="1"/>
  <c r="J131" i="1"/>
  <c r="K131" i="1"/>
  <c r="BM129" i="1"/>
  <c r="BN128" i="1" s="1"/>
  <c r="BJ130" i="1"/>
  <c r="AW131" i="1"/>
  <c r="BV131" i="1" s="1"/>
  <c r="AD131" i="1"/>
  <c r="C128" i="11" s="1"/>
  <c r="D131" i="1"/>
  <c r="C128" i="2" s="1"/>
  <c r="AE131" i="1"/>
  <c r="D128" i="11" s="1"/>
  <c r="E131" i="1"/>
  <c r="D128" i="2" s="1"/>
  <c r="AZ131" i="1"/>
  <c r="BF131" i="1"/>
  <c r="BB131" i="1"/>
  <c r="BE131" i="1"/>
  <c r="BC131" i="1"/>
  <c r="BD131" i="1"/>
  <c r="BA131" i="1"/>
  <c r="BG131" i="1"/>
  <c r="Q131" i="1"/>
  <c r="U131" i="1"/>
  <c r="S131" i="1"/>
  <c r="N131" i="1"/>
  <c r="V131" i="1"/>
  <c r="AA131" i="1"/>
  <c r="BU131" i="1" s="1"/>
  <c r="Y131" i="1"/>
  <c r="T131" i="1"/>
  <c r="Z131" i="1"/>
  <c r="X131" i="1"/>
  <c r="W131" i="1"/>
  <c r="R131" i="1"/>
  <c r="M131" i="1"/>
  <c r="CV59" i="1"/>
  <c r="AY132" i="1"/>
  <c r="BX131" i="1"/>
  <c r="E127" i="2"/>
  <c r="E127" i="11"/>
  <c r="BS130" i="1"/>
  <c r="BR130" i="1"/>
  <c r="I131" i="1"/>
  <c r="AI131" i="1"/>
  <c r="AK131" i="1"/>
  <c r="AM131" i="1"/>
  <c r="AO131" i="1"/>
  <c r="AS131" i="1"/>
  <c r="B131" i="1"/>
  <c r="B130" i="3" s="1"/>
  <c r="G131" i="1"/>
  <c r="L131" i="1"/>
  <c r="AF131" i="1"/>
  <c r="AN131" i="1"/>
  <c r="AQ131" i="1"/>
  <c r="AV131" i="1"/>
  <c r="O131" i="1"/>
  <c r="AP131" i="1"/>
  <c r="F131" i="1"/>
  <c r="P131" i="1"/>
  <c r="AG131" i="1"/>
  <c r="AR131" i="1"/>
  <c r="C131" i="1"/>
  <c r="C130" i="3" s="1"/>
  <c r="AC131" i="1"/>
  <c r="E130" i="3" s="1"/>
  <c r="AL131" i="1"/>
  <c r="AU131" i="1"/>
  <c r="AJ131" i="1"/>
  <c r="AH131" i="1"/>
  <c r="AT131" i="1"/>
  <c r="H131" i="1"/>
  <c r="AB131" i="1"/>
  <c r="D130" i="3" s="1"/>
  <c r="A132" i="1"/>
  <c r="A130" i="3"/>
  <c r="BO130" i="1" l="1"/>
  <c r="BK131" i="1"/>
  <c r="BP128" i="1"/>
  <c r="BO948" i="1"/>
  <c r="BP947" i="1" s="1"/>
  <c r="BK949" i="1"/>
  <c r="BP946" i="1"/>
  <c r="J132" i="1"/>
  <c r="K132" i="1"/>
  <c r="BM130" i="1"/>
  <c r="BN129" i="1" s="1"/>
  <c r="BJ131" i="1"/>
  <c r="AW132" i="1"/>
  <c r="BV132" i="1" s="1"/>
  <c r="D132" i="1"/>
  <c r="C129" i="2" s="1"/>
  <c r="E132" i="1"/>
  <c r="D129" i="2" s="1"/>
  <c r="AD132" i="1"/>
  <c r="C129" i="11" s="1"/>
  <c r="AE132" i="1"/>
  <c r="D129" i="11" s="1"/>
  <c r="AZ132" i="1"/>
  <c r="BF132" i="1"/>
  <c r="BA132" i="1"/>
  <c r="BD132" i="1"/>
  <c r="BG132" i="1"/>
  <c r="BB132" i="1"/>
  <c r="BE132" i="1"/>
  <c r="BC132" i="1"/>
  <c r="N132" i="1"/>
  <c r="V132" i="1"/>
  <c r="T132" i="1"/>
  <c r="M132" i="1"/>
  <c r="X132" i="1"/>
  <c r="S132" i="1"/>
  <c r="Z132" i="1"/>
  <c r="Q132" i="1"/>
  <c r="AA132" i="1"/>
  <c r="BU132" i="1" s="1"/>
  <c r="Y132" i="1"/>
  <c r="R132" i="1"/>
  <c r="U132" i="1"/>
  <c r="W132" i="1"/>
  <c r="BX132" i="1"/>
  <c r="CV60" i="1"/>
  <c r="AY133" i="1"/>
  <c r="E128" i="11"/>
  <c r="E128" i="2"/>
  <c r="BS131" i="1"/>
  <c r="BR131" i="1"/>
  <c r="B132" i="1"/>
  <c r="B131" i="3" s="1"/>
  <c r="F132" i="1"/>
  <c r="L132" i="1"/>
  <c r="AB132" i="1"/>
  <c r="D131" i="3" s="1"/>
  <c r="AF132" i="1"/>
  <c r="AJ132" i="1"/>
  <c r="AL132" i="1"/>
  <c r="AN132" i="1"/>
  <c r="AP132" i="1"/>
  <c r="AT132" i="1"/>
  <c r="G132" i="1"/>
  <c r="AM132" i="1"/>
  <c r="AQ132" i="1"/>
  <c r="AV132" i="1"/>
  <c r="C132" i="1"/>
  <c r="C131" i="3" s="1"/>
  <c r="I132" i="1"/>
  <c r="AC132" i="1"/>
  <c r="E131" i="3" s="1"/>
  <c r="AI132" i="1"/>
  <c r="AK132" i="1"/>
  <c r="AU132" i="1"/>
  <c r="O132" i="1"/>
  <c r="AO132" i="1"/>
  <c r="AS132" i="1"/>
  <c r="H132" i="1"/>
  <c r="AH132" i="1"/>
  <c r="P132" i="1"/>
  <c r="AG132" i="1"/>
  <c r="AR132" i="1"/>
  <c r="A133" i="1"/>
  <c r="A131" i="3"/>
  <c r="BO131" i="1" l="1"/>
  <c r="BK132" i="1"/>
  <c r="BP129" i="1"/>
  <c r="BO949" i="1"/>
  <c r="BK950" i="1"/>
  <c r="J133" i="1"/>
  <c r="K133" i="1"/>
  <c r="BM131" i="1"/>
  <c r="BN130" i="1" s="1"/>
  <c r="BJ132" i="1"/>
  <c r="AW133" i="1"/>
  <c r="BV133" i="1" s="1"/>
  <c r="D133" i="1"/>
  <c r="C130" i="2" s="1"/>
  <c r="AD133" i="1"/>
  <c r="C130" i="11" s="1"/>
  <c r="AE133" i="1"/>
  <c r="D130" i="11" s="1"/>
  <c r="E133" i="1"/>
  <c r="D130" i="2" s="1"/>
  <c r="AZ133" i="1"/>
  <c r="BF133" i="1"/>
  <c r="BC133" i="1"/>
  <c r="BA133" i="1"/>
  <c r="BD133" i="1"/>
  <c r="BG133" i="1"/>
  <c r="BB133" i="1"/>
  <c r="BE133" i="1"/>
  <c r="S133" i="1"/>
  <c r="U133" i="1"/>
  <c r="N133" i="1"/>
  <c r="T133" i="1"/>
  <c r="V133" i="1"/>
  <c r="M133" i="1"/>
  <c r="Q133" i="1"/>
  <c r="X133" i="1"/>
  <c r="R133" i="1"/>
  <c r="AA133" i="1"/>
  <c r="BU133" i="1" s="1"/>
  <c r="Y133" i="1"/>
  <c r="Z133" i="1"/>
  <c r="W133" i="1"/>
  <c r="AY134" i="1"/>
  <c r="CV61" i="1"/>
  <c r="BX133" i="1"/>
  <c r="E129" i="2"/>
  <c r="E129" i="11"/>
  <c r="BR132" i="1"/>
  <c r="BS132" i="1"/>
  <c r="C133" i="1"/>
  <c r="C132" i="3" s="1"/>
  <c r="G133" i="1"/>
  <c r="O133" i="1"/>
  <c r="AC133" i="1"/>
  <c r="E132" i="3" s="1"/>
  <c r="AG133" i="1"/>
  <c r="AQ133" i="1"/>
  <c r="AU133" i="1"/>
  <c r="F133" i="1"/>
  <c r="AJ133" i="1"/>
  <c r="AM133" i="1"/>
  <c r="AP133" i="1"/>
  <c r="AV133" i="1"/>
  <c r="H133" i="1"/>
  <c r="AH133" i="1"/>
  <c r="AN133" i="1"/>
  <c r="AS133" i="1"/>
  <c r="B133" i="1"/>
  <c r="B132" i="3" s="1"/>
  <c r="I133" i="1"/>
  <c r="AB133" i="1"/>
  <c r="D132" i="3" s="1"/>
  <c r="AI133" i="1"/>
  <c r="AK133" i="1"/>
  <c r="AT133" i="1"/>
  <c r="AR133" i="1"/>
  <c r="P133" i="1"/>
  <c r="AF133" i="1"/>
  <c r="L133" i="1"/>
  <c r="AL133" i="1"/>
  <c r="AO133" i="1"/>
  <c r="A134" i="1"/>
  <c r="A132" i="3"/>
  <c r="BO132" i="1" l="1"/>
  <c r="BK133" i="1"/>
  <c r="BP130" i="1"/>
  <c r="BO950" i="1"/>
  <c r="BK951" i="1"/>
  <c r="BP948" i="1"/>
  <c r="J134" i="1"/>
  <c r="K134" i="1"/>
  <c r="BM132" i="1"/>
  <c r="BJ133" i="1"/>
  <c r="AW134" i="1"/>
  <c r="BV134" i="1" s="1"/>
  <c r="AD134" i="1"/>
  <c r="C131" i="11" s="1"/>
  <c r="E134" i="1"/>
  <c r="D131" i="2" s="1"/>
  <c r="D134" i="1"/>
  <c r="C131" i="2" s="1"/>
  <c r="AE134" i="1"/>
  <c r="D131" i="11" s="1"/>
  <c r="AZ134" i="1"/>
  <c r="BF134" i="1"/>
  <c r="BC134" i="1"/>
  <c r="BA134" i="1"/>
  <c r="BG134" i="1"/>
  <c r="BB134" i="1"/>
  <c r="BD134" i="1"/>
  <c r="BE134" i="1"/>
  <c r="N134" i="1"/>
  <c r="T134" i="1"/>
  <c r="U134" i="1"/>
  <c r="R134" i="1"/>
  <c r="V134" i="1"/>
  <c r="Z134" i="1"/>
  <c r="S134" i="1"/>
  <c r="W134" i="1"/>
  <c r="Y134" i="1"/>
  <c r="AA134" i="1"/>
  <c r="BU134" i="1" s="1"/>
  <c r="Q134" i="1"/>
  <c r="M134" i="1"/>
  <c r="X134" i="1"/>
  <c r="AY135" i="1"/>
  <c r="BX134" i="1"/>
  <c r="CV62" i="1"/>
  <c r="E130" i="11"/>
  <c r="E130" i="2"/>
  <c r="BS133" i="1"/>
  <c r="BR133" i="1"/>
  <c r="H134" i="1"/>
  <c r="P134" i="1"/>
  <c r="AH134" i="1"/>
  <c r="AR134" i="1"/>
  <c r="AV134" i="1"/>
  <c r="F134" i="1"/>
  <c r="AJ134" i="1"/>
  <c r="AM134" i="1"/>
  <c r="AP134" i="1"/>
  <c r="AU134" i="1"/>
  <c r="O134" i="1"/>
  <c r="AF134" i="1"/>
  <c r="AQ134" i="1"/>
  <c r="G134" i="1"/>
  <c r="AG134" i="1"/>
  <c r="AN134" i="1"/>
  <c r="AS134" i="1"/>
  <c r="AO134" i="1"/>
  <c r="C134" i="1"/>
  <c r="C133" i="3" s="1"/>
  <c r="L134" i="1"/>
  <c r="AC134" i="1"/>
  <c r="E133" i="3" s="1"/>
  <c r="AL134" i="1"/>
  <c r="I134" i="1"/>
  <c r="AI134" i="1"/>
  <c r="AK134" i="1"/>
  <c r="AB134" i="1"/>
  <c r="D133" i="3" s="1"/>
  <c r="B134" i="1"/>
  <c r="B133" i="3" s="1"/>
  <c r="AT134" i="1"/>
  <c r="A135" i="1"/>
  <c r="A133" i="3"/>
  <c r="BO133" i="1" l="1"/>
  <c r="BK134" i="1"/>
  <c r="BP131" i="1"/>
  <c r="BO951" i="1"/>
  <c r="BP950" i="1" s="1"/>
  <c r="BK952" i="1"/>
  <c r="BP949" i="1"/>
  <c r="J135" i="1"/>
  <c r="K135" i="1"/>
  <c r="BM133" i="1"/>
  <c r="BJ134" i="1"/>
  <c r="BN131" i="1"/>
  <c r="AW135" i="1"/>
  <c r="BV135" i="1" s="1"/>
  <c r="E135" i="1"/>
  <c r="D132" i="2" s="1"/>
  <c r="AD135" i="1"/>
  <c r="C132" i="11" s="1"/>
  <c r="D135" i="1"/>
  <c r="C132" i="2" s="1"/>
  <c r="AE135" i="1"/>
  <c r="D132" i="11" s="1"/>
  <c r="AZ135" i="1"/>
  <c r="BF135" i="1"/>
  <c r="BB135" i="1"/>
  <c r="BE135" i="1"/>
  <c r="BA135" i="1"/>
  <c r="BG135" i="1"/>
  <c r="BC135" i="1"/>
  <c r="BD135" i="1"/>
  <c r="S135" i="1"/>
  <c r="V135" i="1"/>
  <c r="M135" i="1"/>
  <c r="N135" i="1"/>
  <c r="U135" i="1"/>
  <c r="T135" i="1"/>
  <c r="W135" i="1"/>
  <c r="Y135" i="1"/>
  <c r="Q135" i="1"/>
  <c r="Z135" i="1"/>
  <c r="AA135" i="1"/>
  <c r="BU135" i="1" s="1"/>
  <c r="R135" i="1"/>
  <c r="X135" i="1"/>
  <c r="CV63" i="1"/>
  <c r="AY136" i="1"/>
  <c r="BX135" i="1"/>
  <c r="E131" i="2"/>
  <c r="E131" i="11"/>
  <c r="BS134" i="1"/>
  <c r="BR134" i="1"/>
  <c r="I135" i="1"/>
  <c r="AI135" i="1"/>
  <c r="AK135" i="1"/>
  <c r="AM135" i="1"/>
  <c r="AO135" i="1"/>
  <c r="AS135" i="1"/>
  <c r="F135" i="1"/>
  <c r="AJ135" i="1"/>
  <c r="AP135" i="1"/>
  <c r="AU135" i="1"/>
  <c r="C135" i="1"/>
  <c r="C134" i="3" s="1"/>
  <c r="L135" i="1"/>
  <c r="AC135" i="1"/>
  <c r="E134" i="3" s="1"/>
  <c r="AL135" i="1"/>
  <c r="AV135" i="1"/>
  <c r="O135" i="1"/>
  <c r="AF135" i="1"/>
  <c r="AQ135" i="1"/>
  <c r="H135" i="1"/>
  <c r="AH135" i="1"/>
  <c r="B135" i="1"/>
  <c r="B134" i="3" s="1"/>
  <c r="AB135" i="1"/>
  <c r="D134" i="3" s="1"/>
  <c r="AT135" i="1"/>
  <c r="G135" i="1"/>
  <c r="AG135" i="1"/>
  <c r="AN135" i="1"/>
  <c r="AR135" i="1"/>
  <c r="P135" i="1"/>
  <c r="A136" i="1"/>
  <c r="A134" i="3"/>
  <c r="BO134" i="1" l="1"/>
  <c r="BK135" i="1"/>
  <c r="BP132" i="1"/>
  <c r="BO952" i="1"/>
  <c r="BP951" i="1" s="1"/>
  <c r="BK953" i="1"/>
  <c r="J136" i="1"/>
  <c r="K136" i="1"/>
  <c r="BJ135" i="1"/>
  <c r="BM134" i="1"/>
  <c r="BN133" i="1" s="1"/>
  <c r="BN132" i="1"/>
  <c r="AW136" i="1"/>
  <c r="BV136" i="1" s="1"/>
  <c r="D136" i="1"/>
  <c r="C133" i="2" s="1"/>
  <c r="AD136" i="1"/>
  <c r="C133" i="11" s="1"/>
  <c r="AE136" i="1"/>
  <c r="D133" i="11" s="1"/>
  <c r="E136" i="1"/>
  <c r="D133" i="2" s="1"/>
  <c r="AZ136" i="1"/>
  <c r="BF136" i="1"/>
  <c r="BA136" i="1"/>
  <c r="BD136" i="1"/>
  <c r="BG136" i="1"/>
  <c r="BB136" i="1"/>
  <c r="BE136" i="1"/>
  <c r="BC136" i="1"/>
  <c r="Q136" i="1"/>
  <c r="R136" i="1"/>
  <c r="N136" i="1"/>
  <c r="M136" i="1"/>
  <c r="T136" i="1"/>
  <c r="U136" i="1"/>
  <c r="Y136" i="1"/>
  <c r="V136" i="1"/>
  <c r="Z136" i="1"/>
  <c r="X136" i="1"/>
  <c r="S136" i="1"/>
  <c r="W136" i="1"/>
  <c r="AA136" i="1"/>
  <c r="BU136" i="1" s="1"/>
  <c r="BX136" i="1"/>
  <c r="AY137" i="1"/>
  <c r="CV64" i="1"/>
  <c r="E132" i="11"/>
  <c r="E132" i="2"/>
  <c r="BS135" i="1"/>
  <c r="BR135" i="1"/>
  <c r="B136" i="1"/>
  <c r="B135" i="3" s="1"/>
  <c r="F136" i="1"/>
  <c r="L136" i="1"/>
  <c r="AB136" i="1"/>
  <c r="D135" i="3" s="1"/>
  <c r="AF136" i="1"/>
  <c r="AJ136" i="1"/>
  <c r="AL136" i="1"/>
  <c r="AN136" i="1"/>
  <c r="AP136" i="1"/>
  <c r="AT136" i="1"/>
  <c r="H136" i="1"/>
  <c r="AG136" i="1"/>
  <c r="AK136" i="1"/>
  <c r="AR136" i="1"/>
  <c r="C136" i="1"/>
  <c r="C135" i="3" s="1"/>
  <c r="I136" i="1"/>
  <c r="AC136" i="1"/>
  <c r="E135" i="3" s="1"/>
  <c r="AH136" i="1"/>
  <c r="AS136" i="1"/>
  <c r="G136" i="1"/>
  <c r="P136" i="1"/>
  <c r="AQ136" i="1"/>
  <c r="AM136" i="1"/>
  <c r="AV136" i="1"/>
  <c r="AO136" i="1"/>
  <c r="AI136" i="1"/>
  <c r="AU136" i="1"/>
  <c r="O136" i="1"/>
  <c r="A137" i="1"/>
  <c r="A135" i="3"/>
  <c r="BO135" i="1" l="1"/>
  <c r="BK136" i="1"/>
  <c r="BP133" i="1"/>
  <c r="BO953" i="1"/>
  <c r="BK954" i="1"/>
  <c r="J137" i="1"/>
  <c r="K137" i="1"/>
  <c r="BM135" i="1"/>
  <c r="BN134" i="1" s="1"/>
  <c r="BJ136" i="1"/>
  <c r="AW137" i="1"/>
  <c r="BV137" i="1" s="1"/>
  <c r="D137" i="1"/>
  <c r="C134" i="2" s="1"/>
  <c r="AD137" i="1"/>
  <c r="C134" i="11" s="1"/>
  <c r="AE137" i="1"/>
  <c r="D134" i="11" s="1"/>
  <c r="E137" i="1"/>
  <c r="D134" i="2" s="1"/>
  <c r="AZ137" i="1"/>
  <c r="BF137" i="1"/>
  <c r="BC137" i="1"/>
  <c r="BA137" i="1"/>
  <c r="BD137" i="1"/>
  <c r="BG137" i="1"/>
  <c r="BE137" i="1"/>
  <c r="BB137" i="1"/>
  <c r="N137" i="1"/>
  <c r="R137" i="1"/>
  <c r="T137" i="1"/>
  <c r="S137" i="1"/>
  <c r="U137" i="1"/>
  <c r="V137" i="1"/>
  <c r="X137" i="1"/>
  <c r="Y137" i="1"/>
  <c r="AA137" i="1"/>
  <c r="BU137" i="1" s="1"/>
  <c r="W137" i="1"/>
  <c r="M137" i="1"/>
  <c r="Z137" i="1"/>
  <c r="Q137" i="1"/>
  <c r="AY138" i="1"/>
  <c r="BX137" i="1"/>
  <c r="CV65" i="1"/>
  <c r="E133" i="2"/>
  <c r="E133" i="11"/>
  <c r="BS136" i="1"/>
  <c r="BR136" i="1"/>
  <c r="C137" i="1"/>
  <c r="C136" i="3" s="1"/>
  <c r="G137" i="1"/>
  <c r="O137" i="1"/>
  <c r="AC137" i="1"/>
  <c r="E136" i="3" s="1"/>
  <c r="AG137" i="1"/>
  <c r="AQ137" i="1"/>
  <c r="AU137" i="1"/>
  <c r="B137" i="1"/>
  <c r="B136" i="3" s="1"/>
  <c r="H137" i="1"/>
  <c r="L137" i="1"/>
  <c r="AF137" i="1"/>
  <c r="AK137" i="1"/>
  <c r="AN137" i="1"/>
  <c r="AR137" i="1"/>
  <c r="I137" i="1"/>
  <c r="P137" i="1"/>
  <c r="AB137" i="1"/>
  <c r="D136" i="3" s="1"/>
  <c r="AH137" i="1"/>
  <c r="AL137" i="1"/>
  <c r="AS137" i="1"/>
  <c r="F137" i="1"/>
  <c r="AJ137" i="1"/>
  <c r="AM137" i="1"/>
  <c r="AV137" i="1"/>
  <c r="AP137" i="1"/>
  <c r="AI137" i="1"/>
  <c r="AT137" i="1"/>
  <c r="AO137" i="1"/>
  <c r="A138" i="1"/>
  <c r="A136" i="3"/>
  <c r="BO136" i="1" l="1"/>
  <c r="BK137" i="1"/>
  <c r="BP134" i="1"/>
  <c r="BO954" i="1"/>
  <c r="BP953" i="1" s="1"/>
  <c r="BK955" i="1"/>
  <c r="BP952" i="1"/>
  <c r="J138" i="1"/>
  <c r="K138" i="1"/>
  <c r="BM136" i="1"/>
  <c r="BN135" i="1" s="1"/>
  <c r="BJ137" i="1"/>
  <c r="AW138" i="1"/>
  <c r="BV138" i="1" s="1"/>
  <c r="AD138" i="1"/>
  <c r="C135" i="11" s="1"/>
  <c r="D138" i="1"/>
  <c r="C135" i="2" s="1"/>
  <c r="AE138" i="1"/>
  <c r="D135" i="11" s="1"/>
  <c r="E138" i="1"/>
  <c r="D135" i="2" s="1"/>
  <c r="AZ138" i="1"/>
  <c r="BF138" i="1"/>
  <c r="BC138" i="1"/>
  <c r="BD138" i="1"/>
  <c r="BE138" i="1"/>
  <c r="BA138" i="1"/>
  <c r="BG138" i="1"/>
  <c r="BB138" i="1"/>
  <c r="T138" i="1"/>
  <c r="N138" i="1"/>
  <c r="R138" i="1"/>
  <c r="S138" i="1"/>
  <c r="Y138" i="1"/>
  <c r="M138" i="1"/>
  <c r="Z138" i="1"/>
  <c r="AA138" i="1"/>
  <c r="BU138" i="1" s="1"/>
  <c r="W138" i="1"/>
  <c r="V138" i="1"/>
  <c r="U138" i="1"/>
  <c r="Q138" i="1"/>
  <c r="X138" i="1"/>
  <c r="AY139" i="1"/>
  <c r="BX138" i="1"/>
  <c r="CV66" i="1"/>
  <c r="E134" i="2"/>
  <c r="E134" i="11"/>
  <c r="BS137" i="1"/>
  <c r="BR137" i="1"/>
  <c r="H138" i="1"/>
  <c r="P138" i="1"/>
  <c r="AH138" i="1"/>
  <c r="AR138" i="1"/>
  <c r="AV138" i="1"/>
  <c r="B138" i="1"/>
  <c r="B137" i="3" s="1"/>
  <c r="G138" i="1"/>
  <c r="L138" i="1"/>
  <c r="AF138" i="1"/>
  <c r="AK138" i="1"/>
  <c r="AN138" i="1"/>
  <c r="AQ138" i="1"/>
  <c r="C138" i="1"/>
  <c r="C137" i="3" s="1"/>
  <c r="I138" i="1"/>
  <c r="O138" i="1"/>
  <c r="AB138" i="1"/>
  <c r="D137" i="3" s="1"/>
  <c r="AG138" i="1"/>
  <c r="AL138" i="1"/>
  <c r="AS138" i="1"/>
  <c r="AP138" i="1"/>
  <c r="F138" i="1"/>
  <c r="AJ138" i="1"/>
  <c r="AM138" i="1"/>
  <c r="AU138" i="1"/>
  <c r="AI138" i="1"/>
  <c r="AO138" i="1"/>
  <c r="AT138" i="1"/>
  <c r="AC138" i="1"/>
  <c r="E137" i="3" s="1"/>
  <c r="A139" i="1"/>
  <c r="A137" i="3"/>
  <c r="BO137" i="1" l="1"/>
  <c r="BP136" i="1" s="1"/>
  <c r="BK138" i="1"/>
  <c r="BP135" i="1"/>
  <c r="BO955" i="1"/>
  <c r="BP954" i="1" s="1"/>
  <c r="BK956" i="1"/>
  <c r="J139" i="1"/>
  <c r="K139" i="1"/>
  <c r="BM137" i="1"/>
  <c r="BN136" i="1" s="1"/>
  <c r="BJ138" i="1"/>
  <c r="AW139" i="1"/>
  <c r="BV139" i="1" s="1"/>
  <c r="E139" i="1"/>
  <c r="D136" i="2" s="1"/>
  <c r="D139" i="1"/>
  <c r="C136" i="2" s="1"/>
  <c r="AD139" i="1"/>
  <c r="C136" i="11" s="1"/>
  <c r="AE139" i="1"/>
  <c r="D136" i="11" s="1"/>
  <c r="AZ139" i="1"/>
  <c r="BF139" i="1"/>
  <c r="BB139" i="1"/>
  <c r="BE139" i="1"/>
  <c r="BC139" i="1"/>
  <c r="BD139" i="1"/>
  <c r="BG139" i="1"/>
  <c r="BA139" i="1"/>
  <c r="R139" i="1"/>
  <c r="S139" i="1"/>
  <c r="Q139" i="1"/>
  <c r="M139" i="1"/>
  <c r="V139" i="1"/>
  <c r="N139" i="1"/>
  <c r="U139" i="1"/>
  <c r="T139" i="1"/>
  <c r="AA139" i="1"/>
  <c r="BU139" i="1" s="1"/>
  <c r="W139" i="1"/>
  <c r="Y139" i="1"/>
  <c r="X139" i="1"/>
  <c r="Z139" i="1"/>
  <c r="AY140" i="1"/>
  <c r="BX139" i="1"/>
  <c r="CV67" i="1"/>
  <c r="E135" i="2"/>
  <c r="E135" i="11"/>
  <c r="BS138" i="1"/>
  <c r="BR138" i="1"/>
  <c r="I139" i="1"/>
  <c r="AI139" i="1"/>
  <c r="AK139" i="1"/>
  <c r="AM139" i="1"/>
  <c r="AO139" i="1"/>
  <c r="AS139" i="1"/>
  <c r="B139" i="1"/>
  <c r="B138" i="3" s="1"/>
  <c r="G139" i="1"/>
  <c r="L139" i="1"/>
  <c r="AF139" i="1"/>
  <c r="AN139" i="1"/>
  <c r="AQ139" i="1"/>
  <c r="AV139" i="1"/>
  <c r="C139" i="1"/>
  <c r="C138" i="3" s="1"/>
  <c r="H139" i="1"/>
  <c r="O139" i="1"/>
  <c r="AB139" i="1"/>
  <c r="D138" i="3" s="1"/>
  <c r="AG139" i="1"/>
  <c r="AL139" i="1"/>
  <c r="AR139" i="1"/>
  <c r="F139" i="1"/>
  <c r="AJ139" i="1"/>
  <c r="AU139" i="1"/>
  <c r="AP139" i="1"/>
  <c r="AC139" i="1"/>
  <c r="E138" i="3" s="1"/>
  <c r="P139" i="1"/>
  <c r="AH139" i="1"/>
  <c r="AT139" i="1"/>
  <c r="A140" i="1"/>
  <c r="A138" i="3"/>
  <c r="BO138" i="1" l="1"/>
  <c r="BK139" i="1"/>
  <c r="BK957" i="1"/>
  <c r="BO956" i="1"/>
  <c r="J140" i="1"/>
  <c r="K140" i="1"/>
  <c r="BM138" i="1"/>
  <c r="BJ139" i="1"/>
  <c r="AW140" i="1"/>
  <c r="BV140" i="1" s="1"/>
  <c r="D140" i="1"/>
  <c r="C137" i="2" s="1"/>
  <c r="AD140" i="1"/>
  <c r="C137" i="11" s="1"/>
  <c r="AE140" i="1"/>
  <c r="D137" i="11" s="1"/>
  <c r="E140" i="1"/>
  <c r="D137" i="2" s="1"/>
  <c r="AZ140" i="1"/>
  <c r="BF140" i="1"/>
  <c r="BA140" i="1"/>
  <c r="BD140" i="1"/>
  <c r="BG140" i="1"/>
  <c r="BB140" i="1"/>
  <c r="BE140" i="1"/>
  <c r="BC140" i="1"/>
  <c r="T140" i="1"/>
  <c r="V140" i="1"/>
  <c r="R140" i="1"/>
  <c r="M140" i="1"/>
  <c r="S140" i="1"/>
  <c r="Q140" i="1"/>
  <c r="N140" i="1"/>
  <c r="Z140" i="1"/>
  <c r="W140" i="1"/>
  <c r="X140" i="1"/>
  <c r="U140" i="1"/>
  <c r="AA140" i="1"/>
  <c r="BU140" i="1" s="1"/>
  <c r="Y140" i="1"/>
  <c r="AY141" i="1"/>
  <c r="BX140" i="1"/>
  <c r="CV68" i="1"/>
  <c r="E136" i="2"/>
  <c r="E136" i="11"/>
  <c r="BS139" i="1"/>
  <c r="BR139" i="1"/>
  <c r="B140" i="1"/>
  <c r="B139" i="3" s="1"/>
  <c r="F140" i="1"/>
  <c r="L140" i="1"/>
  <c r="AB140" i="1"/>
  <c r="D139" i="3" s="1"/>
  <c r="AF140" i="1"/>
  <c r="AJ140" i="1"/>
  <c r="AL140" i="1"/>
  <c r="AN140" i="1"/>
  <c r="AP140" i="1"/>
  <c r="AT140" i="1"/>
  <c r="G140" i="1"/>
  <c r="AM140" i="1"/>
  <c r="AQ140" i="1"/>
  <c r="AV140" i="1"/>
  <c r="C140" i="1"/>
  <c r="C139" i="3" s="1"/>
  <c r="H140" i="1"/>
  <c r="O140" i="1"/>
  <c r="AG140" i="1"/>
  <c r="AK140" i="1"/>
  <c r="AR140" i="1"/>
  <c r="AO140" i="1"/>
  <c r="AI140" i="1"/>
  <c r="AU140" i="1"/>
  <c r="I140" i="1"/>
  <c r="AC140" i="1"/>
  <c r="E139" i="3" s="1"/>
  <c r="AH140" i="1"/>
  <c r="AS140" i="1"/>
  <c r="P140" i="1"/>
  <c r="A141" i="1"/>
  <c r="A139" i="3"/>
  <c r="BO139" i="1" l="1"/>
  <c r="BP138" i="1" s="1"/>
  <c r="BK140" i="1"/>
  <c r="BP137" i="1"/>
  <c r="BP955" i="1"/>
  <c r="BO957" i="1"/>
  <c r="BK958" i="1"/>
  <c r="J141" i="1"/>
  <c r="K141" i="1"/>
  <c r="BM139" i="1"/>
  <c r="BJ140" i="1"/>
  <c r="BN137" i="1"/>
  <c r="AW141" i="1"/>
  <c r="BV141" i="1" s="1"/>
  <c r="AD141" i="1"/>
  <c r="C138" i="11" s="1"/>
  <c r="D141" i="1"/>
  <c r="C138" i="2" s="1"/>
  <c r="E141" i="1"/>
  <c r="D138" i="2" s="1"/>
  <c r="AE141" i="1"/>
  <c r="D138" i="11" s="1"/>
  <c r="AZ141" i="1"/>
  <c r="BF141" i="1"/>
  <c r="BC141" i="1"/>
  <c r="BA141" i="1"/>
  <c r="BD141" i="1"/>
  <c r="BG141" i="1"/>
  <c r="BB141" i="1"/>
  <c r="BE141" i="1"/>
  <c r="S141" i="1"/>
  <c r="T141" i="1"/>
  <c r="U141" i="1"/>
  <c r="N141" i="1"/>
  <c r="V141" i="1"/>
  <c r="R141" i="1"/>
  <c r="M141" i="1"/>
  <c r="X141" i="1"/>
  <c r="Q141" i="1"/>
  <c r="W141" i="1"/>
  <c r="AA141" i="1"/>
  <c r="BU141" i="1" s="1"/>
  <c r="Y141" i="1"/>
  <c r="Z141" i="1"/>
  <c r="AY142" i="1"/>
  <c r="BX141" i="1"/>
  <c r="CV69" i="1"/>
  <c r="E137" i="2"/>
  <c r="E137" i="11"/>
  <c r="BS140" i="1"/>
  <c r="BR140" i="1"/>
  <c r="C141" i="1"/>
  <c r="C140" i="3" s="1"/>
  <c r="G141" i="1"/>
  <c r="O141" i="1"/>
  <c r="AC141" i="1"/>
  <c r="E140" i="3" s="1"/>
  <c r="AG141" i="1"/>
  <c r="AQ141" i="1"/>
  <c r="AU141" i="1"/>
  <c r="F141" i="1"/>
  <c r="AJ141" i="1"/>
  <c r="AM141" i="1"/>
  <c r="AP141" i="1"/>
  <c r="AV141" i="1"/>
  <c r="B141" i="1"/>
  <c r="B140" i="3" s="1"/>
  <c r="H141" i="1"/>
  <c r="L141" i="1"/>
  <c r="AF141" i="1"/>
  <c r="AK141" i="1"/>
  <c r="AN141" i="1"/>
  <c r="AR141" i="1"/>
  <c r="AI141" i="1"/>
  <c r="AT141" i="1"/>
  <c r="AO141" i="1"/>
  <c r="AH141" i="1"/>
  <c r="AS141" i="1"/>
  <c r="P141" i="1"/>
  <c r="AB141" i="1"/>
  <c r="D140" i="3" s="1"/>
  <c r="AL141" i="1"/>
  <c r="I141" i="1"/>
  <c r="A142" i="1"/>
  <c r="A140" i="3"/>
  <c r="BO140" i="1" l="1"/>
  <c r="BK141" i="1"/>
  <c r="BK959" i="1"/>
  <c r="BO958" i="1"/>
  <c r="BP957" i="1" s="1"/>
  <c r="BP956" i="1"/>
  <c r="J142" i="1"/>
  <c r="K142" i="1"/>
  <c r="BM140" i="1"/>
  <c r="BN139" i="1" s="1"/>
  <c r="BJ141" i="1"/>
  <c r="BN138" i="1"/>
  <c r="AW142" i="1"/>
  <c r="BV142" i="1" s="1"/>
  <c r="AD142" i="1"/>
  <c r="C139" i="11" s="1"/>
  <c r="E142" i="1"/>
  <c r="D139" i="2" s="1"/>
  <c r="D142" i="1"/>
  <c r="C139" i="2" s="1"/>
  <c r="AE142" i="1"/>
  <c r="D139" i="11" s="1"/>
  <c r="AZ142" i="1"/>
  <c r="BF142" i="1"/>
  <c r="BC142" i="1"/>
  <c r="BA142" i="1"/>
  <c r="BG142" i="1"/>
  <c r="BB142" i="1"/>
  <c r="BD142" i="1"/>
  <c r="BE142" i="1"/>
  <c r="M142" i="1"/>
  <c r="T142" i="1"/>
  <c r="U142" i="1"/>
  <c r="S142" i="1"/>
  <c r="Q142" i="1"/>
  <c r="R142" i="1"/>
  <c r="W142" i="1"/>
  <c r="AA142" i="1"/>
  <c r="BU142" i="1" s="1"/>
  <c r="Y142" i="1"/>
  <c r="X142" i="1"/>
  <c r="V142" i="1"/>
  <c r="N142" i="1"/>
  <c r="Z142" i="1"/>
  <c r="CV70" i="1"/>
  <c r="AY143" i="1"/>
  <c r="BX142" i="1"/>
  <c r="E138" i="11"/>
  <c r="E138" i="2"/>
  <c r="BS141" i="1"/>
  <c r="BR141" i="1"/>
  <c r="H142" i="1"/>
  <c r="P142" i="1"/>
  <c r="AH142" i="1"/>
  <c r="AR142" i="1"/>
  <c r="AV142" i="1"/>
  <c r="F142" i="1"/>
  <c r="AJ142" i="1"/>
  <c r="AM142" i="1"/>
  <c r="AP142" i="1"/>
  <c r="AU142" i="1"/>
  <c r="B142" i="1"/>
  <c r="B141" i="3" s="1"/>
  <c r="G142" i="1"/>
  <c r="L142" i="1"/>
  <c r="AF142" i="1"/>
  <c r="AK142" i="1"/>
  <c r="AN142" i="1"/>
  <c r="AQ142" i="1"/>
  <c r="AC142" i="1"/>
  <c r="E141" i="3" s="1"/>
  <c r="AO142" i="1"/>
  <c r="AI142" i="1"/>
  <c r="AT142" i="1"/>
  <c r="O142" i="1"/>
  <c r="C142" i="1"/>
  <c r="C141" i="3" s="1"/>
  <c r="AL142" i="1"/>
  <c r="AS142" i="1"/>
  <c r="AB142" i="1"/>
  <c r="D141" i="3" s="1"/>
  <c r="AG142" i="1"/>
  <c r="I142" i="1"/>
  <c r="A143" i="1"/>
  <c r="A141" i="3"/>
  <c r="BO141" i="1" l="1"/>
  <c r="BK142" i="1"/>
  <c r="BP139" i="1"/>
  <c r="BK960" i="1"/>
  <c r="BO959" i="1"/>
  <c r="BP958" i="1" s="1"/>
  <c r="J143" i="1"/>
  <c r="K143" i="1"/>
  <c r="BM141" i="1"/>
  <c r="BJ142" i="1"/>
  <c r="AW143" i="1"/>
  <c r="BV143" i="1" s="1"/>
  <c r="AD143" i="1"/>
  <c r="C140" i="11" s="1"/>
  <c r="AE143" i="1"/>
  <c r="D140" i="11" s="1"/>
  <c r="D143" i="1"/>
  <c r="C140" i="2" s="1"/>
  <c r="E143" i="1"/>
  <c r="D140" i="2" s="1"/>
  <c r="AZ143" i="1"/>
  <c r="BF143" i="1"/>
  <c r="BB143" i="1"/>
  <c r="BE143" i="1"/>
  <c r="BA143" i="1"/>
  <c r="BG143" i="1"/>
  <c r="BC143" i="1"/>
  <c r="BD143" i="1"/>
  <c r="N143" i="1"/>
  <c r="R143" i="1"/>
  <c r="Q143" i="1"/>
  <c r="T143" i="1"/>
  <c r="S143" i="1"/>
  <c r="V143" i="1"/>
  <c r="Z143" i="1"/>
  <c r="X143" i="1"/>
  <c r="M143" i="1"/>
  <c r="W143" i="1"/>
  <c r="AA143" i="1"/>
  <c r="BU143" i="1" s="1"/>
  <c r="Y143" i="1"/>
  <c r="U143" i="1"/>
  <c r="CV71" i="1"/>
  <c r="AY144" i="1"/>
  <c r="BX143" i="1"/>
  <c r="E139" i="11"/>
  <c r="E139" i="2"/>
  <c r="BS142" i="1"/>
  <c r="BR142" i="1"/>
  <c r="I143" i="1"/>
  <c r="AI143" i="1"/>
  <c r="AK143" i="1"/>
  <c r="AM143" i="1"/>
  <c r="AO143" i="1"/>
  <c r="AS143" i="1"/>
  <c r="F143" i="1"/>
  <c r="AJ143" i="1"/>
  <c r="AP143" i="1"/>
  <c r="AU143" i="1"/>
  <c r="B143" i="1"/>
  <c r="B142" i="3" s="1"/>
  <c r="G143" i="1"/>
  <c r="L143" i="1"/>
  <c r="AF143" i="1"/>
  <c r="AN143" i="1"/>
  <c r="AQ143" i="1"/>
  <c r="AV143" i="1"/>
  <c r="AH143" i="1"/>
  <c r="AT143" i="1"/>
  <c r="P143" i="1"/>
  <c r="AC143" i="1"/>
  <c r="E142" i="3" s="1"/>
  <c r="C143" i="1"/>
  <c r="C142" i="3" s="1"/>
  <c r="AL143" i="1"/>
  <c r="H143" i="1"/>
  <c r="AB143" i="1"/>
  <c r="D142" i="3" s="1"/>
  <c r="AR143" i="1"/>
  <c r="O143" i="1"/>
  <c r="AG143" i="1"/>
  <c r="A144" i="1"/>
  <c r="A142" i="3"/>
  <c r="BO142" i="1" l="1"/>
  <c r="BK143" i="1"/>
  <c r="BP140" i="1"/>
  <c r="BO960" i="1"/>
  <c r="BP959" i="1" s="1"/>
  <c r="BK961" i="1"/>
  <c r="J144" i="1"/>
  <c r="K144" i="1"/>
  <c r="BM142" i="1"/>
  <c r="BN141" i="1" s="1"/>
  <c r="BJ143" i="1"/>
  <c r="BN140" i="1"/>
  <c r="AW144" i="1"/>
  <c r="BV144" i="1" s="1"/>
  <c r="D144" i="1"/>
  <c r="C141" i="2" s="1"/>
  <c r="E144" i="1"/>
  <c r="D141" i="2" s="1"/>
  <c r="AD144" i="1"/>
  <c r="C141" i="11" s="1"/>
  <c r="AE144" i="1"/>
  <c r="D141" i="11" s="1"/>
  <c r="AZ144" i="1"/>
  <c r="BF144" i="1"/>
  <c r="BA144" i="1"/>
  <c r="BD144" i="1"/>
  <c r="BG144" i="1"/>
  <c r="BB144" i="1"/>
  <c r="BE144" i="1"/>
  <c r="BC144" i="1"/>
  <c r="Q144" i="1"/>
  <c r="R144" i="1"/>
  <c r="T144" i="1"/>
  <c r="U144" i="1"/>
  <c r="S144" i="1"/>
  <c r="N144" i="1"/>
  <c r="V144" i="1"/>
  <c r="Y144" i="1"/>
  <c r="X144" i="1"/>
  <c r="AA144" i="1"/>
  <c r="BU144" i="1" s="1"/>
  <c r="W144" i="1"/>
  <c r="Z144" i="1"/>
  <c r="M144" i="1"/>
  <c r="AY145" i="1"/>
  <c r="CV72" i="1"/>
  <c r="BX144" i="1"/>
  <c r="E140" i="2"/>
  <c r="E140" i="11"/>
  <c r="BS143" i="1"/>
  <c r="BR143" i="1"/>
  <c r="B144" i="1"/>
  <c r="B143" i="3" s="1"/>
  <c r="F144" i="1"/>
  <c r="L144" i="1"/>
  <c r="AB144" i="1"/>
  <c r="D143" i="3" s="1"/>
  <c r="AF144" i="1"/>
  <c r="AJ144" i="1"/>
  <c r="AL144" i="1"/>
  <c r="AN144" i="1"/>
  <c r="AP144" i="1"/>
  <c r="AT144" i="1"/>
  <c r="AI144" i="1"/>
  <c r="AO144" i="1"/>
  <c r="AU144" i="1"/>
  <c r="G144" i="1"/>
  <c r="AM144" i="1"/>
  <c r="AQ144" i="1"/>
  <c r="AV144" i="1"/>
  <c r="I144" i="1"/>
  <c r="P144" i="1"/>
  <c r="AC144" i="1"/>
  <c r="E143" i="3" s="1"/>
  <c r="AH144" i="1"/>
  <c r="AS144" i="1"/>
  <c r="H144" i="1"/>
  <c r="AG144" i="1"/>
  <c r="AR144" i="1"/>
  <c r="C144" i="1"/>
  <c r="C143" i="3" s="1"/>
  <c r="AK144" i="1"/>
  <c r="O144" i="1"/>
  <c r="A145" i="1"/>
  <c r="A143" i="3"/>
  <c r="BO143" i="1" l="1"/>
  <c r="BK144" i="1"/>
  <c r="BP141" i="1"/>
  <c r="BO961" i="1"/>
  <c r="BK962" i="1"/>
  <c r="J145" i="1"/>
  <c r="K145" i="1"/>
  <c r="BM143" i="1"/>
  <c r="BJ144" i="1"/>
  <c r="AW145" i="1"/>
  <c r="BV145" i="1" s="1"/>
  <c r="D145" i="1"/>
  <c r="C142" i="2" s="1"/>
  <c r="AE145" i="1"/>
  <c r="D142" i="11" s="1"/>
  <c r="E145" i="1"/>
  <c r="D142" i="2" s="1"/>
  <c r="AD145" i="1"/>
  <c r="C142" i="11" s="1"/>
  <c r="AZ145" i="1"/>
  <c r="BF145" i="1"/>
  <c r="BC145" i="1"/>
  <c r="BA145" i="1"/>
  <c r="BD145" i="1"/>
  <c r="BG145" i="1"/>
  <c r="BE145" i="1"/>
  <c r="BB145" i="1"/>
  <c r="M145" i="1"/>
  <c r="Q145" i="1"/>
  <c r="U145" i="1"/>
  <c r="T145" i="1"/>
  <c r="V145" i="1"/>
  <c r="S145" i="1"/>
  <c r="W145" i="1"/>
  <c r="X145" i="1"/>
  <c r="Z145" i="1"/>
  <c r="N145" i="1"/>
  <c r="Y145" i="1"/>
  <c r="R145" i="1"/>
  <c r="AA145" i="1"/>
  <c r="BU145" i="1" s="1"/>
  <c r="CV73" i="1"/>
  <c r="AY146" i="1"/>
  <c r="BX145" i="1"/>
  <c r="E141" i="2"/>
  <c r="E141" i="11"/>
  <c r="BS144" i="1"/>
  <c r="BR144" i="1"/>
  <c r="C145" i="1"/>
  <c r="C144" i="3" s="1"/>
  <c r="G145" i="1"/>
  <c r="O145" i="1"/>
  <c r="AC145" i="1"/>
  <c r="E144" i="3" s="1"/>
  <c r="AG145" i="1"/>
  <c r="AQ145" i="1"/>
  <c r="AU145" i="1"/>
  <c r="AI145" i="1"/>
  <c r="AO145" i="1"/>
  <c r="AT145" i="1"/>
  <c r="F145" i="1"/>
  <c r="AJ145" i="1"/>
  <c r="AM145" i="1"/>
  <c r="AP145" i="1"/>
  <c r="AV145" i="1"/>
  <c r="AH145" i="1"/>
  <c r="AL145" i="1"/>
  <c r="AS145" i="1"/>
  <c r="I145" i="1"/>
  <c r="P145" i="1"/>
  <c r="AB145" i="1"/>
  <c r="D144" i="3" s="1"/>
  <c r="AF145" i="1"/>
  <c r="AR145" i="1"/>
  <c r="L145" i="1"/>
  <c r="H145" i="1"/>
  <c r="AN145" i="1"/>
  <c r="B145" i="1"/>
  <c r="B144" i="3" s="1"/>
  <c r="AK145" i="1"/>
  <c r="A146" i="1"/>
  <c r="A144" i="3"/>
  <c r="BO144" i="1" l="1"/>
  <c r="BK145" i="1"/>
  <c r="BP142" i="1"/>
  <c r="BO962" i="1"/>
  <c r="BP961" i="1" s="1"/>
  <c r="BK963" i="1"/>
  <c r="BP960" i="1"/>
  <c r="J146" i="1"/>
  <c r="K146" i="1"/>
  <c r="BM144" i="1"/>
  <c r="BJ145" i="1"/>
  <c r="BN142" i="1"/>
  <c r="AW146" i="1"/>
  <c r="BV146" i="1" s="1"/>
  <c r="AD146" i="1"/>
  <c r="C143" i="11" s="1"/>
  <c r="AE146" i="1"/>
  <c r="D143" i="11" s="1"/>
  <c r="E146" i="1"/>
  <c r="D143" i="2" s="1"/>
  <c r="D146" i="1"/>
  <c r="C143" i="2" s="1"/>
  <c r="AZ146" i="1"/>
  <c r="BF146" i="1"/>
  <c r="BC146" i="1"/>
  <c r="BD146" i="1"/>
  <c r="BE146" i="1"/>
  <c r="BA146" i="1"/>
  <c r="BG146" i="1"/>
  <c r="BB146" i="1"/>
  <c r="S146" i="1"/>
  <c r="U146" i="1"/>
  <c r="V146" i="1"/>
  <c r="N146" i="1"/>
  <c r="M146" i="1"/>
  <c r="R146" i="1"/>
  <c r="Q146" i="1"/>
  <c r="AA146" i="1"/>
  <c r="BU146" i="1" s="1"/>
  <c r="X146" i="1"/>
  <c r="W146" i="1"/>
  <c r="T146" i="1"/>
  <c r="Y146" i="1"/>
  <c r="Z146" i="1"/>
  <c r="AY147" i="1"/>
  <c r="BX146" i="1"/>
  <c r="CV74" i="1"/>
  <c r="E142" i="11"/>
  <c r="E142" i="2"/>
  <c r="BS145" i="1"/>
  <c r="BR145" i="1"/>
  <c r="H146" i="1"/>
  <c r="P146" i="1"/>
  <c r="AH146" i="1"/>
  <c r="AR146" i="1"/>
  <c r="AV146" i="1"/>
  <c r="AC146" i="1"/>
  <c r="E145" i="3" s="1"/>
  <c r="AI146" i="1"/>
  <c r="AO146" i="1"/>
  <c r="AT146" i="1"/>
  <c r="F146" i="1"/>
  <c r="AJ146" i="1"/>
  <c r="AM146" i="1"/>
  <c r="AP146" i="1"/>
  <c r="AU146" i="1"/>
  <c r="I146" i="1"/>
  <c r="O146" i="1"/>
  <c r="AB146" i="1"/>
  <c r="D145" i="3" s="1"/>
  <c r="C146" i="1"/>
  <c r="C145" i="3" s="1"/>
  <c r="AG146" i="1"/>
  <c r="AL146" i="1"/>
  <c r="AS146" i="1"/>
  <c r="L146" i="1"/>
  <c r="B146" i="1"/>
  <c r="B145" i="3" s="1"/>
  <c r="AK146" i="1"/>
  <c r="AF146" i="1"/>
  <c r="G146" i="1"/>
  <c r="AN146" i="1"/>
  <c r="AQ146" i="1"/>
  <c r="A147" i="1"/>
  <c r="A145" i="3"/>
  <c r="BO145" i="1" l="1"/>
  <c r="BK146" i="1"/>
  <c r="BP143" i="1"/>
  <c r="BK964" i="1"/>
  <c r="BO963" i="1"/>
  <c r="BP962" i="1" s="1"/>
  <c r="J147" i="1"/>
  <c r="K147" i="1"/>
  <c r="BM145" i="1"/>
  <c r="BN144" i="1" s="1"/>
  <c r="BJ146" i="1"/>
  <c r="BN143" i="1"/>
  <c r="AW147" i="1"/>
  <c r="BV147" i="1" s="1"/>
  <c r="AD147" i="1"/>
  <c r="C144" i="11" s="1"/>
  <c r="E147" i="1"/>
  <c r="D144" i="2" s="1"/>
  <c r="AE147" i="1"/>
  <c r="D144" i="11" s="1"/>
  <c r="D147" i="1"/>
  <c r="C144" i="2" s="1"/>
  <c r="AZ147" i="1"/>
  <c r="BF147" i="1"/>
  <c r="BB147" i="1"/>
  <c r="BE147" i="1"/>
  <c r="BC147" i="1"/>
  <c r="BD147" i="1"/>
  <c r="BA147" i="1"/>
  <c r="BG147" i="1"/>
  <c r="M147" i="1"/>
  <c r="S147" i="1"/>
  <c r="V147" i="1"/>
  <c r="Q147" i="1"/>
  <c r="N147" i="1"/>
  <c r="T147" i="1"/>
  <c r="W147" i="1"/>
  <c r="X147" i="1"/>
  <c r="Z147" i="1"/>
  <c r="R147" i="1"/>
  <c r="AA147" i="1"/>
  <c r="BU147" i="1" s="1"/>
  <c r="U147" i="1"/>
  <c r="Y147" i="1"/>
  <c r="CV75" i="1"/>
  <c r="AY148" i="1"/>
  <c r="BX147" i="1"/>
  <c r="E143" i="2"/>
  <c r="E143" i="11"/>
  <c r="BS146" i="1"/>
  <c r="BR146" i="1"/>
  <c r="I147" i="1"/>
  <c r="AI147" i="1"/>
  <c r="AK147" i="1"/>
  <c r="AM147" i="1"/>
  <c r="AO147" i="1"/>
  <c r="AS147" i="1"/>
  <c r="P147" i="1"/>
  <c r="AC147" i="1"/>
  <c r="E146" i="3" s="1"/>
  <c r="AH147" i="1"/>
  <c r="F147" i="1"/>
  <c r="AJ147" i="1"/>
  <c r="AP147" i="1"/>
  <c r="AU147" i="1"/>
  <c r="C147" i="1"/>
  <c r="C146" i="3" s="1"/>
  <c r="AG147" i="1"/>
  <c r="AL147" i="1"/>
  <c r="AR147" i="1"/>
  <c r="H147" i="1"/>
  <c r="O147" i="1"/>
  <c r="AB147" i="1"/>
  <c r="D146" i="3" s="1"/>
  <c r="AV147" i="1"/>
  <c r="B147" i="1"/>
  <c r="B146" i="3" s="1"/>
  <c r="G147" i="1"/>
  <c r="AN147" i="1"/>
  <c r="L147" i="1"/>
  <c r="AT147" i="1"/>
  <c r="AF147" i="1"/>
  <c r="AQ147" i="1"/>
  <c r="A148" i="1"/>
  <c r="A146" i="3"/>
  <c r="BO146" i="1" l="1"/>
  <c r="BK147" i="1"/>
  <c r="BP144" i="1"/>
  <c r="BK965" i="1"/>
  <c r="BO964" i="1"/>
  <c r="BP963" i="1" s="1"/>
  <c r="J148" i="1"/>
  <c r="K148" i="1"/>
  <c r="BM146" i="1"/>
  <c r="BJ147" i="1"/>
  <c r="AW148" i="1"/>
  <c r="BV148" i="1" s="1"/>
  <c r="D148" i="1"/>
  <c r="C145" i="2" s="1"/>
  <c r="E148" i="1"/>
  <c r="D145" i="2" s="1"/>
  <c r="AE148" i="1"/>
  <c r="D145" i="11" s="1"/>
  <c r="AD148" i="1"/>
  <c r="C145" i="11" s="1"/>
  <c r="AZ148" i="1"/>
  <c r="BF148" i="1"/>
  <c r="BA148" i="1"/>
  <c r="BD148" i="1"/>
  <c r="BG148" i="1"/>
  <c r="BB148" i="1"/>
  <c r="BE148" i="1"/>
  <c r="BC148" i="1"/>
  <c r="R148" i="1"/>
  <c r="U148" i="1"/>
  <c r="Q148" i="1"/>
  <c r="T148" i="1"/>
  <c r="M148" i="1"/>
  <c r="V148" i="1"/>
  <c r="Z148" i="1"/>
  <c r="W148" i="1"/>
  <c r="X148" i="1"/>
  <c r="AA148" i="1"/>
  <c r="BU148" i="1" s="1"/>
  <c r="Y148" i="1"/>
  <c r="S148" i="1"/>
  <c r="N148" i="1"/>
  <c r="BX148" i="1"/>
  <c r="AY149" i="1"/>
  <c r="CV76" i="1"/>
  <c r="E144" i="11"/>
  <c r="E144" i="2"/>
  <c r="BS147" i="1"/>
  <c r="BR147" i="1"/>
  <c r="B148" i="1"/>
  <c r="B147" i="3" s="1"/>
  <c r="F148" i="1"/>
  <c r="L148" i="1"/>
  <c r="AB148" i="1"/>
  <c r="D147" i="3" s="1"/>
  <c r="AF148" i="1"/>
  <c r="AJ148" i="1"/>
  <c r="AL148" i="1"/>
  <c r="AN148" i="1"/>
  <c r="AP148" i="1"/>
  <c r="AT148" i="1"/>
  <c r="AI148" i="1"/>
  <c r="AO148" i="1"/>
  <c r="AU148" i="1"/>
  <c r="O148" i="1"/>
  <c r="AQ148" i="1"/>
  <c r="H148" i="1"/>
  <c r="AH148" i="1"/>
  <c r="AS148" i="1"/>
  <c r="C148" i="1"/>
  <c r="C147" i="3" s="1"/>
  <c r="AC148" i="1"/>
  <c r="E147" i="3" s="1"/>
  <c r="AK148" i="1"/>
  <c r="AV148" i="1"/>
  <c r="G148" i="1"/>
  <c r="P148" i="1"/>
  <c r="AG148" i="1"/>
  <c r="AM148" i="1"/>
  <c r="AR148" i="1"/>
  <c r="I148" i="1"/>
  <c r="A149" i="1"/>
  <c r="A147" i="3"/>
  <c r="BO147" i="1" l="1"/>
  <c r="BK148" i="1"/>
  <c r="BP145" i="1"/>
  <c r="BO965" i="1"/>
  <c r="BK966" i="1"/>
  <c r="J149" i="1"/>
  <c r="K149" i="1"/>
  <c r="BM147" i="1"/>
  <c r="BJ148" i="1"/>
  <c r="BN145" i="1"/>
  <c r="AW149" i="1"/>
  <c r="BV149" i="1" s="1"/>
  <c r="D149" i="1"/>
  <c r="C146" i="2" s="1"/>
  <c r="AE149" i="1"/>
  <c r="D146" i="11" s="1"/>
  <c r="E149" i="1"/>
  <c r="D146" i="2" s="1"/>
  <c r="AD149" i="1"/>
  <c r="C146" i="11" s="1"/>
  <c r="AZ149" i="1"/>
  <c r="BF149" i="1"/>
  <c r="BC149" i="1"/>
  <c r="BA149" i="1"/>
  <c r="BD149" i="1"/>
  <c r="BG149" i="1"/>
  <c r="BB149" i="1"/>
  <c r="BE149" i="1"/>
  <c r="U149" i="1"/>
  <c r="M149" i="1"/>
  <c r="R149" i="1"/>
  <c r="N149" i="1"/>
  <c r="S149" i="1"/>
  <c r="Q149" i="1"/>
  <c r="T149" i="1"/>
  <c r="V149" i="1"/>
  <c r="AA149" i="1"/>
  <c r="BU149" i="1" s="1"/>
  <c r="Y149" i="1"/>
  <c r="Z149" i="1"/>
  <c r="W149" i="1"/>
  <c r="X149" i="1"/>
  <c r="BX149" i="1"/>
  <c r="AY150" i="1"/>
  <c r="CV77" i="1"/>
  <c r="E145" i="2"/>
  <c r="E145" i="11"/>
  <c r="BS148" i="1"/>
  <c r="BR148" i="1"/>
  <c r="C149" i="1"/>
  <c r="C148" i="3" s="1"/>
  <c r="G149" i="1"/>
  <c r="O149" i="1"/>
  <c r="AC149" i="1"/>
  <c r="E148" i="3" s="1"/>
  <c r="AG149" i="1"/>
  <c r="AQ149" i="1"/>
  <c r="AU149" i="1"/>
  <c r="AI149" i="1"/>
  <c r="AO149" i="1"/>
  <c r="AT149" i="1"/>
  <c r="B149" i="1"/>
  <c r="B148" i="3" s="1"/>
  <c r="I149" i="1"/>
  <c r="AB149" i="1"/>
  <c r="D148" i="3" s="1"/>
  <c r="AJ149" i="1"/>
  <c r="AK149" i="1"/>
  <c r="AV149" i="1"/>
  <c r="F149" i="1"/>
  <c r="P149" i="1"/>
  <c r="AF149" i="1"/>
  <c r="AM149" i="1"/>
  <c r="AR149" i="1"/>
  <c r="AS149" i="1"/>
  <c r="L149" i="1"/>
  <c r="AL149" i="1"/>
  <c r="AP149" i="1"/>
  <c r="H149" i="1"/>
  <c r="AH149" i="1"/>
  <c r="AN149" i="1"/>
  <c r="A150" i="1"/>
  <c r="A148" i="3"/>
  <c r="BO148" i="1" l="1"/>
  <c r="BK149" i="1"/>
  <c r="BP146" i="1"/>
  <c r="BK967" i="1"/>
  <c r="BO966" i="1"/>
  <c r="BP964" i="1"/>
  <c r="J150" i="1"/>
  <c r="K150" i="1"/>
  <c r="BM148" i="1"/>
  <c r="BN147" i="1" s="1"/>
  <c r="BJ149" i="1"/>
  <c r="BN146" i="1"/>
  <c r="AW150" i="1"/>
  <c r="BV150" i="1" s="1"/>
  <c r="AD150" i="1"/>
  <c r="C147" i="11" s="1"/>
  <c r="AE150" i="1"/>
  <c r="D147" i="11" s="1"/>
  <c r="E150" i="1"/>
  <c r="D147" i="2" s="1"/>
  <c r="D150" i="1"/>
  <c r="C147" i="2" s="1"/>
  <c r="AZ150" i="1"/>
  <c r="BF150" i="1"/>
  <c r="BC150" i="1"/>
  <c r="BA150" i="1"/>
  <c r="BG150" i="1"/>
  <c r="BB150" i="1"/>
  <c r="BD150" i="1"/>
  <c r="BE150" i="1"/>
  <c r="Q150" i="1"/>
  <c r="R150" i="1"/>
  <c r="T150" i="1"/>
  <c r="S150" i="1"/>
  <c r="V150" i="1"/>
  <c r="N150" i="1"/>
  <c r="AA150" i="1"/>
  <c r="BU150" i="1" s="1"/>
  <c r="Z150" i="1"/>
  <c r="Y150" i="1"/>
  <c r="M150" i="1"/>
  <c r="W150" i="1"/>
  <c r="U150" i="1"/>
  <c r="X150" i="1"/>
  <c r="BX150" i="1"/>
  <c r="AY151" i="1"/>
  <c r="CV78" i="1"/>
  <c r="E146" i="11"/>
  <c r="E146" i="2"/>
  <c r="BS149" i="1"/>
  <c r="BR149" i="1"/>
  <c r="H150" i="1"/>
  <c r="P150" i="1"/>
  <c r="AH150" i="1"/>
  <c r="AR150" i="1"/>
  <c r="AV150" i="1"/>
  <c r="AC150" i="1"/>
  <c r="E149" i="3" s="1"/>
  <c r="AI150" i="1"/>
  <c r="AO150" i="1"/>
  <c r="AT150" i="1"/>
  <c r="G150" i="1"/>
  <c r="AG150" i="1"/>
  <c r="AN150" i="1"/>
  <c r="AS150" i="1"/>
  <c r="C150" i="1"/>
  <c r="C149" i="3" s="1"/>
  <c r="L150" i="1"/>
  <c r="AL150" i="1"/>
  <c r="AP150" i="1"/>
  <c r="AQ150" i="1"/>
  <c r="B150" i="1"/>
  <c r="B149" i="3" s="1"/>
  <c r="AB150" i="1"/>
  <c r="D149" i="3" s="1"/>
  <c r="AK150" i="1"/>
  <c r="AU150" i="1"/>
  <c r="F150" i="1"/>
  <c r="AF150" i="1"/>
  <c r="I150" i="1"/>
  <c r="AJ150" i="1"/>
  <c r="O150" i="1"/>
  <c r="AM150" i="1"/>
  <c r="A151" i="1"/>
  <c r="A149" i="3"/>
  <c r="BO149" i="1" l="1"/>
  <c r="BK150" i="1"/>
  <c r="BP147" i="1"/>
  <c r="BP965" i="1"/>
  <c r="BO967" i="1"/>
  <c r="BP966" i="1" s="1"/>
  <c r="BK968" i="1"/>
  <c r="J151" i="1"/>
  <c r="K151" i="1"/>
  <c r="BM149" i="1"/>
  <c r="BJ150" i="1"/>
  <c r="AW151" i="1"/>
  <c r="BV151" i="1" s="1"/>
  <c r="AD151" i="1"/>
  <c r="C148" i="11" s="1"/>
  <c r="D151" i="1"/>
  <c r="C148" i="2" s="1"/>
  <c r="AE151" i="1"/>
  <c r="D148" i="11" s="1"/>
  <c r="E151" i="1"/>
  <c r="D148" i="2" s="1"/>
  <c r="AZ151" i="1"/>
  <c r="BF151" i="1"/>
  <c r="BB151" i="1"/>
  <c r="BE151" i="1"/>
  <c r="BA151" i="1"/>
  <c r="BG151" i="1"/>
  <c r="BC151" i="1"/>
  <c r="BD151" i="1"/>
  <c r="S151" i="1"/>
  <c r="U151" i="1"/>
  <c r="Y151" i="1"/>
  <c r="X151" i="1"/>
  <c r="R151" i="1"/>
  <c r="Z151" i="1"/>
  <c r="W151" i="1"/>
  <c r="M151" i="1"/>
  <c r="V151" i="1"/>
  <c r="Q151" i="1"/>
  <c r="N151" i="1"/>
  <c r="AA151" i="1"/>
  <c r="BU151" i="1" s="1"/>
  <c r="T151" i="1"/>
  <c r="BX151" i="1"/>
  <c r="AY152" i="1"/>
  <c r="CV79" i="1"/>
  <c r="E147" i="11"/>
  <c r="E147" i="2"/>
  <c r="BS150" i="1"/>
  <c r="BR150" i="1"/>
  <c r="I151" i="1"/>
  <c r="AI151" i="1"/>
  <c r="AK151" i="1"/>
  <c r="AM151" i="1"/>
  <c r="AO151" i="1"/>
  <c r="AS151" i="1"/>
  <c r="P151" i="1"/>
  <c r="AC151" i="1"/>
  <c r="E150" i="3" s="1"/>
  <c r="AH151" i="1"/>
  <c r="AT151" i="1"/>
  <c r="F151" i="1"/>
  <c r="O151" i="1"/>
  <c r="AF151" i="1"/>
  <c r="AQ151" i="1"/>
  <c r="B151" i="1"/>
  <c r="B150" i="3" s="1"/>
  <c r="H151" i="1"/>
  <c r="AB151" i="1"/>
  <c r="D150" i="3" s="1"/>
  <c r="AJ151" i="1"/>
  <c r="AU151" i="1"/>
  <c r="AP151" i="1"/>
  <c r="AR151" i="1"/>
  <c r="AN151" i="1"/>
  <c r="C151" i="1"/>
  <c r="C150" i="3" s="1"/>
  <c r="AV151" i="1"/>
  <c r="G151" i="1"/>
  <c r="AG151" i="1"/>
  <c r="L151" i="1"/>
  <c r="AL151" i="1"/>
  <c r="A152" i="1"/>
  <c r="A150" i="3"/>
  <c r="BO150" i="1" l="1"/>
  <c r="BK151" i="1"/>
  <c r="BP148" i="1"/>
  <c r="BO968" i="1"/>
  <c r="BP967" i="1" s="1"/>
  <c r="BK969" i="1"/>
  <c r="J152" i="1"/>
  <c r="K152" i="1"/>
  <c r="BM150" i="1"/>
  <c r="BJ151" i="1"/>
  <c r="BN148" i="1"/>
  <c r="AW152" i="1"/>
  <c r="BV152" i="1" s="1"/>
  <c r="D152" i="1"/>
  <c r="C149" i="2" s="1"/>
  <c r="AD152" i="1"/>
  <c r="C149" i="11" s="1"/>
  <c r="E152" i="1"/>
  <c r="D149" i="2" s="1"/>
  <c r="AE152" i="1"/>
  <c r="D149" i="11" s="1"/>
  <c r="AZ152" i="1"/>
  <c r="BF152" i="1"/>
  <c r="BA152" i="1"/>
  <c r="BD152" i="1"/>
  <c r="BG152" i="1"/>
  <c r="BB152" i="1"/>
  <c r="BE152" i="1"/>
  <c r="BC152" i="1"/>
  <c r="U152" i="1"/>
  <c r="M152" i="1"/>
  <c r="N152" i="1"/>
  <c r="Y152" i="1"/>
  <c r="T152" i="1"/>
  <c r="V152" i="1"/>
  <c r="S152" i="1"/>
  <c r="Z152" i="1"/>
  <c r="X152" i="1"/>
  <c r="Q152" i="1"/>
  <c r="W152" i="1"/>
  <c r="R152" i="1"/>
  <c r="AA152" i="1"/>
  <c r="BU152" i="1" s="1"/>
  <c r="AY153" i="1"/>
  <c r="CV80" i="1"/>
  <c r="BX152" i="1"/>
  <c r="E148" i="11"/>
  <c r="E148" i="2"/>
  <c r="BS151" i="1"/>
  <c r="BR151" i="1"/>
  <c r="B152" i="1"/>
  <c r="B151" i="3" s="1"/>
  <c r="F152" i="1"/>
  <c r="L152" i="1"/>
  <c r="AB152" i="1"/>
  <c r="D151" i="3" s="1"/>
  <c r="AF152" i="1"/>
  <c r="AJ152" i="1"/>
  <c r="AL152" i="1"/>
  <c r="AN152" i="1"/>
  <c r="AP152" i="1"/>
  <c r="AT152" i="1"/>
  <c r="I152" i="1"/>
  <c r="P152" i="1"/>
  <c r="AC152" i="1"/>
  <c r="E151" i="3" s="1"/>
  <c r="AH152" i="1"/>
  <c r="AS152" i="1"/>
  <c r="C152" i="1"/>
  <c r="C151" i="3" s="1"/>
  <c r="AK152" i="1"/>
  <c r="AO152" i="1"/>
  <c r="AV152" i="1"/>
  <c r="G152" i="1"/>
  <c r="AG152" i="1"/>
  <c r="AM152" i="1"/>
  <c r="AR152" i="1"/>
  <c r="H152" i="1"/>
  <c r="AI152" i="1"/>
  <c r="AQ152" i="1"/>
  <c r="O152" i="1"/>
  <c r="AU152" i="1"/>
  <c r="A153" i="1"/>
  <c r="A151" i="3"/>
  <c r="BO151" i="1" l="1"/>
  <c r="BK152" i="1"/>
  <c r="BP149" i="1"/>
  <c r="BK970" i="1"/>
  <c r="BO969" i="1"/>
  <c r="BP968" i="1" s="1"/>
  <c r="J153" i="1"/>
  <c r="K153" i="1"/>
  <c r="BM151" i="1"/>
  <c r="BJ152" i="1"/>
  <c r="BN149" i="1"/>
  <c r="AW153" i="1"/>
  <c r="BV153" i="1" s="1"/>
  <c r="D153" i="1"/>
  <c r="C150" i="2" s="1"/>
  <c r="AD153" i="1"/>
  <c r="C150" i="11" s="1"/>
  <c r="AE153" i="1"/>
  <c r="D150" i="11" s="1"/>
  <c r="E153" i="1"/>
  <c r="D150" i="2" s="1"/>
  <c r="AZ153" i="1"/>
  <c r="BF153" i="1"/>
  <c r="BC153" i="1"/>
  <c r="BA153" i="1"/>
  <c r="BD153" i="1"/>
  <c r="BG153" i="1"/>
  <c r="BE153" i="1"/>
  <c r="BB153" i="1"/>
  <c r="S153" i="1"/>
  <c r="R153" i="1"/>
  <c r="T153" i="1"/>
  <c r="M153" i="1"/>
  <c r="N153" i="1"/>
  <c r="V153" i="1"/>
  <c r="U153" i="1"/>
  <c r="Z153" i="1"/>
  <c r="W153" i="1"/>
  <c r="Y153" i="1"/>
  <c r="Q153" i="1"/>
  <c r="AA153" i="1"/>
  <c r="BU153" i="1" s="1"/>
  <c r="X153" i="1"/>
  <c r="BX153" i="1"/>
  <c r="AY154" i="1"/>
  <c r="CV81" i="1"/>
  <c r="E149" i="2"/>
  <c r="E149" i="11"/>
  <c r="BS152" i="1"/>
  <c r="BR152" i="1"/>
  <c r="C153" i="1"/>
  <c r="C152" i="3" s="1"/>
  <c r="G153" i="1"/>
  <c r="O153" i="1"/>
  <c r="AC153" i="1"/>
  <c r="E152" i="3" s="1"/>
  <c r="AG153" i="1"/>
  <c r="AQ153" i="1"/>
  <c r="AU153" i="1"/>
  <c r="I153" i="1"/>
  <c r="P153" i="1"/>
  <c r="AB153" i="1"/>
  <c r="D152" i="3" s="1"/>
  <c r="AH153" i="1"/>
  <c r="AL153" i="1"/>
  <c r="AS153" i="1"/>
  <c r="H153" i="1"/>
  <c r="AI153" i="1"/>
  <c r="AN153" i="1"/>
  <c r="AT153" i="1"/>
  <c r="L153" i="1"/>
  <c r="AP153" i="1"/>
  <c r="F153" i="1"/>
  <c r="AF153" i="1"/>
  <c r="AM153" i="1"/>
  <c r="AJ153" i="1"/>
  <c r="AO153" i="1"/>
  <c r="AK153" i="1"/>
  <c r="AR153" i="1"/>
  <c r="B153" i="1"/>
  <c r="B152" i="3" s="1"/>
  <c r="AV153" i="1"/>
  <c r="A154" i="1"/>
  <c r="A152" i="3"/>
  <c r="BO152" i="1" l="1"/>
  <c r="BK153" i="1"/>
  <c r="BP150" i="1"/>
  <c r="BO970" i="1"/>
  <c r="BP969" i="1" s="1"/>
  <c r="BK971" i="1"/>
  <c r="J154" i="1"/>
  <c r="K154" i="1"/>
  <c r="BM152" i="1"/>
  <c r="BN151" i="1" s="1"/>
  <c r="BJ153" i="1"/>
  <c r="BN150" i="1"/>
  <c r="AW154" i="1"/>
  <c r="BV154" i="1" s="1"/>
  <c r="AD154" i="1"/>
  <c r="C151" i="11" s="1"/>
  <c r="D154" i="1"/>
  <c r="C151" i="2" s="1"/>
  <c r="AE154" i="1"/>
  <c r="D151" i="11" s="1"/>
  <c r="E154" i="1"/>
  <c r="D151" i="2" s="1"/>
  <c r="AZ154" i="1"/>
  <c r="BF154" i="1"/>
  <c r="BC154" i="1"/>
  <c r="BD154" i="1"/>
  <c r="BE154" i="1"/>
  <c r="BA154" i="1"/>
  <c r="BG154" i="1"/>
  <c r="BB154" i="1"/>
  <c r="N154" i="1"/>
  <c r="R154" i="1"/>
  <c r="M154" i="1"/>
  <c r="S154" i="1"/>
  <c r="U154" i="1"/>
  <c r="V154" i="1"/>
  <c r="T154" i="1"/>
  <c r="W154" i="1"/>
  <c r="X154" i="1"/>
  <c r="AA154" i="1"/>
  <c r="BU154" i="1" s="1"/>
  <c r="Y154" i="1"/>
  <c r="Z154" i="1"/>
  <c r="Q154" i="1"/>
  <c r="AY155" i="1"/>
  <c r="BX154" i="1"/>
  <c r="CV82" i="1"/>
  <c r="E150" i="2"/>
  <c r="E150" i="11"/>
  <c r="BS153" i="1"/>
  <c r="BR153" i="1"/>
  <c r="H154" i="1"/>
  <c r="P154" i="1"/>
  <c r="AH154" i="1"/>
  <c r="AR154" i="1"/>
  <c r="AV154" i="1"/>
  <c r="C154" i="1"/>
  <c r="C153" i="3" s="1"/>
  <c r="I154" i="1"/>
  <c r="O154" i="1"/>
  <c r="AB154" i="1"/>
  <c r="D153" i="3" s="1"/>
  <c r="AG154" i="1"/>
  <c r="AL154" i="1"/>
  <c r="AS154" i="1"/>
  <c r="F154" i="1"/>
  <c r="AF154" i="1"/>
  <c r="AM154" i="1"/>
  <c r="AQ154" i="1"/>
  <c r="B154" i="1"/>
  <c r="B153" i="3" s="1"/>
  <c r="AC154" i="1"/>
  <c r="E153" i="3" s="1"/>
  <c r="AJ154" i="1"/>
  <c r="AK154" i="1"/>
  <c r="AO154" i="1"/>
  <c r="AU154" i="1"/>
  <c r="L154" i="1"/>
  <c r="G154" i="1"/>
  <c r="AI154" i="1"/>
  <c r="AN154" i="1"/>
  <c r="AP154" i="1"/>
  <c r="AT154" i="1"/>
  <c r="A155" i="1"/>
  <c r="A153" i="3"/>
  <c r="BO153" i="1" l="1"/>
  <c r="BK154" i="1"/>
  <c r="BP151" i="1"/>
  <c r="BO971" i="1"/>
  <c r="BK972" i="1"/>
  <c r="J155" i="1"/>
  <c r="K155" i="1"/>
  <c r="BM153" i="1"/>
  <c r="BJ154" i="1"/>
  <c r="AW155" i="1"/>
  <c r="BV155" i="1" s="1"/>
  <c r="AE155" i="1"/>
  <c r="D152" i="11" s="1"/>
  <c r="D155" i="1"/>
  <c r="C152" i="2" s="1"/>
  <c r="E155" i="1"/>
  <c r="D152" i="2" s="1"/>
  <c r="AD155" i="1"/>
  <c r="C152" i="11" s="1"/>
  <c r="AZ155" i="1"/>
  <c r="BF155" i="1"/>
  <c r="BB155" i="1"/>
  <c r="BE155" i="1"/>
  <c r="BC155" i="1"/>
  <c r="BD155" i="1"/>
  <c r="BA155" i="1"/>
  <c r="BG155" i="1"/>
  <c r="R155" i="1"/>
  <c r="T155" i="1"/>
  <c r="N155" i="1"/>
  <c r="S155" i="1"/>
  <c r="Q155" i="1"/>
  <c r="U155" i="1"/>
  <c r="M155" i="1"/>
  <c r="Z155" i="1"/>
  <c r="AA155" i="1"/>
  <c r="BU155" i="1" s="1"/>
  <c r="Y155" i="1"/>
  <c r="X155" i="1"/>
  <c r="V155" i="1"/>
  <c r="W155" i="1"/>
  <c r="BX155" i="1"/>
  <c r="AY156" i="1"/>
  <c r="CV83" i="1"/>
  <c r="E151" i="2"/>
  <c r="E151" i="11"/>
  <c r="BS154" i="1"/>
  <c r="BR154" i="1"/>
  <c r="I155" i="1"/>
  <c r="AI155" i="1"/>
  <c r="AK155" i="1"/>
  <c r="AM155" i="1"/>
  <c r="AO155" i="1"/>
  <c r="AS155" i="1"/>
  <c r="C155" i="1"/>
  <c r="C154" i="3" s="1"/>
  <c r="H155" i="1"/>
  <c r="O155" i="1"/>
  <c r="AB155" i="1"/>
  <c r="D154" i="3" s="1"/>
  <c r="AG155" i="1"/>
  <c r="AL155" i="1"/>
  <c r="AR155" i="1"/>
  <c r="L155" i="1"/>
  <c r="AP155" i="1"/>
  <c r="AV155" i="1"/>
  <c r="G155" i="1"/>
  <c r="AH155" i="1"/>
  <c r="AN155" i="1"/>
  <c r="AT155" i="1"/>
  <c r="B155" i="1"/>
  <c r="B154" i="3" s="1"/>
  <c r="AC155" i="1"/>
  <c r="E154" i="3" s="1"/>
  <c r="AU155" i="1"/>
  <c r="F155" i="1"/>
  <c r="P155" i="1"/>
  <c r="AF155" i="1"/>
  <c r="AQ155" i="1"/>
  <c r="AJ155" i="1"/>
  <c r="A156" i="1"/>
  <c r="A154" i="3"/>
  <c r="BO154" i="1" l="1"/>
  <c r="BK155" i="1"/>
  <c r="BP152" i="1"/>
  <c r="BO972" i="1"/>
  <c r="BP971" i="1" s="1"/>
  <c r="BK973" i="1"/>
  <c r="BP970" i="1"/>
  <c r="J156" i="1"/>
  <c r="K156" i="1"/>
  <c r="BM154" i="1"/>
  <c r="BJ155" i="1"/>
  <c r="BN152" i="1"/>
  <c r="AW156" i="1"/>
  <c r="BV156" i="1" s="1"/>
  <c r="D156" i="1"/>
  <c r="C153" i="2" s="1"/>
  <c r="AE156" i="1"/>
  <c r="D153" i="11" s="1"/>
  <c r="AD156" i="1"/>
  <c r="C153" i="11" s="1"/>
  <c r="E156" i="1"/>
  <c r="D153" i="2" s="1"/>
  <c r="AZ156" i="1"/>
  <c r="BF156" i="1"/>
  <c r="BA156" i="1"/>
  <c r="BD156" i="1"/>
  <c r="BG156" i="1"/>
  <c r="BB156" i="1"/>
  <c r="BE156" i="1"/>
  <c r="BC156" i="1"/>
  <c r="U156" i="1"/>
  <c r="Q156" i="1"/>
  <c r="S156" i="1"/>
  <c r="M156" i="1"/>
  <c r="N156" i="1"/>
  <c r="T156" i="1"/>
  <c r="R156" i="1"/>
  <c r="AA156" i="1"/>
  <c r="BU156" i="1" s="1"/>
  <c r="Z156" i="1"/>
  <c r="X156" i="1"/>
  <c r="W156" i="1"/>
  <c r="Y156" i="1"/>
  <c r="V156" i="1"/>
  <c r="CV84" i="1"/>
  <c r="AY157" i="1"/>
  <c r="BX156" i="1"/>
  <c r="E152" i="11"/>
  <c r="E152" i="2"/>
  <c r="BR155" i="1"/>
  <c r="BS155" i="1"/>
  <c r="B156" i="1"/>
  <c r="B155" i="3" s="1"/>
  <c r="F156" i="1"/>
  <c r="L156" i="1"/>
  <c r="AB156" i="1"/>
  <c r="D155" i="3" s="1"/>
  <c r="AF156" i="1"/>
  <c r="AJ156" i="1"/>
  <c r="AL156" i="1"/>
  <c r="AN156" i="1"/>
  <c r="AP156" i="1"/>
  <c r="AT156" i="1"/>
  <c r="C156" i="1"/>
  <c r="C155" i="3" s="1"/>
  <c r="H156" i="1"/>
  <c r="O156" i="1"/>
  <c r="AG156" i="1"/>
  <c r="AK156" i="1"/>
  <c r="AR156" i="1"/>
  <c r="I156" i="1"/>
  <c r="AC156" i="1"/>
  <c r="E155" i="3" s="1"/>
  <c r="AI156" i="1"/>
  <c r="AU156" i="1"/>
  <c r="P156" i="1"/>
  <c r="AQ156" i="1"/>
  <c r="AS156" i="1"/>
  <c r="AV156" i="1"/>
  <c r="AM156" i="1"/>
  <c r="AO156" i="1"/>
  <c r="G156" i="1"/>
  <c r="AH156" i="1"/>
  <c r="A157" i="1"/>
  <c r="A155" i="3"/>
  <c r="BO155" i="1" l="1"/>
  <c r="BK156" i="1"/>
  <c r="BP153" i="1"/>
  <c r="BK974" i="1"/>
  <c r="BO973" i="1"/>
  <c r="J157" i="1"/>
  <c r="K157" i="1"/>
  <c r="BM155" i="1"/>
  <c r="BJ156" i="1"/>
  <c r="BN153" i="1"/>
  <c r="AW157" i="1"/>
  <c r="BV157" i="1" s="1"/>
  <c r="AD157" i="1"/>
  <c r="C154" i="11" s="1"/>
  <c r="D157" i="1"/>
  <c r="C154" i="2" s="1"/>
  <c r="E157" i="1"/>
  <c r="D154" i="2" s="1"/>
  <c r="AE157" i="1"/>
  <c r="D154" i="11" s="1"/>
  <c r="AZ157" i="1"/>
  <c r="BF157" i="1"/>
  <c r="BC157" i="1"/>
  <c r="BA157" i="1"/>
  <c r="BD157" i="1"/>
  <c r="BG157" i="1"/>
  <c r="BB157" i="1"/>
  <c r="BE157" i="1"/>
  <c r="R157" i="1"/>
  <c r="T157" i="1"/>
  <c r="S157" i="1"/>
  <c r="U157" i="1"/>
  <c r="X157" i="1"/>
  <c r="Y157" i="1"/>
  <c r="M157" i="1"/>
  <c r="W157" i="1"/>
  <c r="Q157" i="1"/>
  <c r="Z157" i="1"/>
  <c r="AA157" i="1"/>
  <c r="BU157" i="1" s="1"/>
  <c r="V157" i="1"/>
  <c r="N157" i="1"/>
  <c r="AY158" i="1"/>
  <c r="CV85" i="1"/>
  <c r="BX157" i="1"/>
  <c r="E153" i="2"/>
  <c r="E153" i="11"/>
  <c r="BR156" i="1"/>
  <c r="BS156" i="1"/>
  <c r="C157" i="1"/>
  <c r="C156" i="3" s="1"/>
  <c r="G157" i="1"/>
  <c r="O157" i="1"/>
  <c r="AC157" i="1"/>
  <c r="E156" i="3" s="1"/>
  <c r="AG157" i="1"/>
  <c r="AQ157" i="1"/>
  <c r="AU157" i="1"/>
  <c r="B157" i="1"/>
  <c r="B156" i="3" s="1"/>
  <c r="H157" i="1"/>
  <c r="L157" i="1"/>
  <c r="AF157" i="1"/>
  <c r="AK157" i="1"/>
  <c r="AN157" i="1"/>
  <c r="AR157" i="1"/>
  <c r="F157" i="1"/>
  <c r="AH157" i="1"/>
  <c r="AM157" i="1"/>
  <c r="AS157" i="1"/>
  <c r="AJ157" i="1"/>
  <c r="AL157" i="1"/>
  <c r="AO157" i="1"/>
  <c r="AV157" i="1"/>
  <c r="AP157" i="1"/>
  <c r="AB157" i="1"/>
  <c r="D156" i="3" s="1"/>
  <c r="AT157" i="1"/>
  <c r="I157" i="1"/>
  <c r="AI157" i="1"/>
  <c r="P157" i="1"/>
  <c r="A158" i="1"/>
  <c r="A156" i="3"/>
  <c r="BO156" i="1" l="1"/>
  <c r="BK157" i="1"/>
  <c r="BP154" i="1"/>
  <c r="BP972" i="1"/>
  <c r="BK975" i="1"/>
  <c r="BO974" i="1"/>
  <c r="J158" i="1"/>
  <c r="K158" i="1"/>
  <c r="BM156" i="1"/>
  <c r="BN155" i="1" s="1"/>
  <c r="BJ157" i="1"/>
  <c r="BN154" i="1"/>
  <c r="AW158" i="1"/>
  <c r="BV158" i="1" s="1"/>
  <c r="AD158" i="1"/>
  <c r="C155" i="11" s="1"/>
  <c r="E158" i="1"/>
  <c r="D155" i="2" s="1"/>
  <c r="D158" i="1"/>
  <c r="C155" i="2" s="1"/>
  <c r="AE158" i="1"/>
  <c r="D155" i="11" s="1"/>
  <c r="AZ158" i="1"/>
  <c r="BF158" i="1"/>
  <c r="BC158" i="1"/>
  <c r="BA158" i="1"/>
  <c r="BG158" i="1"/>
  <c r="BB158" i="1"/>
  <c r="BD158" i="1"/>
  <c r="BE158" i="1"/>
  <c r="V158" i="1"/>
  <c r="T158" i="1"/>
  <c r="M158" i="1"/>
  <c r="U158" i="1"/>
  <c r="Q158" i="1"/>
  <c r="X158" i="1"/>
  <c r="S158" i="1"/>
  <c r="Y158" i="1"/>
  <c r="R158" i="1"/>
  <c r="W158" i="1"/>
  <c r="AA158" i="1"/>
  <c r="BU158" i="1" s="1"/>
  <c r="N158" i="1"/>
  <c r="Z158" i="1"/>
  <c r="BX158" i="1"/>
  <c r="AY159" i="1"/>
  <c r="CV86" i="1"/>
  <c r="E154" i="2"/>
  <c r="E154" i="11"/>
  <c r="BS157" i="1"/>
  <c r="BR157" i="1"/>
  <c r="H158" i="1"/>
  <c r="P158" i="1"/>
  <c r="AH158" i="1"/>
  <c r="AR158" i="1"/>
  <c r="AV158" i="1"/>
  <c r="B158" i="1"/>
  <c r="B157" i="3" s="1"/>
  <c r="G158" i="1"/>
  <c r="L158" i="1"/>
  <c r="AF158" i="1"/>
  <c r="AK158" i="1"/>
  <c r="AN158" i="1"/>
  <c r="AQ158" i="1"/>
  <c r="O158" i="1"/>
  <c r="AP158" i="1"/>
  <c r="I158" i="1"/>
  <c r="AB158" i="1"/>
  <c r="D157" i="3" s="1"/>
  <c r="AI158" i="1"/>
  <c r="AT158" i="1"/>
  <c r="AJ158" i="1"/>
  <c r="AO158" i="1"/>
  <c r="AS158" i="1"/>
  <c r="F158" i="1"/>
  <c r="AG158" i="1"/>
  <c r="AL158" i="1"/>
  <c r="AM158" i="1"/>
  <c r="C158" i="1"/>
  <c r="C157" i="3" s="1"/>
  <c r="AC158" i="1"/>
  <c r="E157" i="3" s="1"/>
  <c r="AU158" i="1"/>
  <c r="A159" i="1"/>
  <c r="A157" i="3"/>
  <c r="BO157" i="1" l="1"/>
  <c r="BK158" i="1"/>
  <c r="BP155" i="1"/>
  <c r="BP973" i="1"/>
  <c r="BO975" i="1"/>
  <c r="BP974" i="1" s="1"/>
  <c r="BK976" i="1"/>
  <c r="J159" i="1"/>
  <c r="K159" i="1"/>
  <c r="BM157" i="1"/>
  <c r="BJ158" i="1"/>
  <c r="AW159" i="1"/>
  <c r="BV159" i="1" s="1"/>
  <c r="AD159" i="1"/>
  <c r="C156" i="11" s="1"/>
  <c r="D159" i="1"/>
  <c r="C156" i="2" s="1"/>
  <c r="E159" i="1"/>
  <c r="D156" i="2" s="1"/>
  <c r="AE159" i="1"/>
  <c r="D156" i="11" s="1"/>
  <c r="AZ159" i="1"/>
  <c r="BF159" i="1"/>
  <c r="BB159" i="1"/>
  <c r="BE159" i="1"/>
  <c r="BA159" i="1"/>
  <c r="BG159" i="1"/>
  <c r="BC159" i="1"/>
  <c r="BD159" i="1"/>
  <c r="Q159" i="1"/>
  <c r="S159" i="1"/>
  <c r="V159" i="1"/>
  <c r="N159" i="1"/>
  <c r="U159" i="1"/>
  <c r="T159" i="1"/>
  <c r="M159" i="1"/>
  <c r="R159" i="1"/>
  <c r="X159" i="1"/>
  <c r="Z159" i="1"/>
  <c r="Y159" i="1"/>
  <c r="W159" i="1"/>
  <c r="AA159" i="1"/>
  <c r="BU159" i="1" s="1"/>
  <c r="AY160" i="1"/>
  <c r="CV87" i="1"/>
  <c r="BX159" i="1"/>
  <c r="E155" i="2"/>
  <c r="E155" i="11"/>
  <c r="BS158" i="1"/>
  <c r="BR158" i="1"/>
  <c r="I159" i="1"/>
  <c r="AI159" i="1"/>
  <c r="AK159" i="1"/>
  <c r="AM159" i="1"/>
  <c r="AO159" i="1"/>
  <c r="AS159" i="1"/>
  <c r="B159" i="1"/>
  <c r="B158" i="3" s="1"/>
  <c r="G159" i="1"/>
  <c r="L159" i="1"/>
  <c r="AF159" i="1"/>
  <c r="AN159" i="1"/>
  <c r="AQ159" i="1"/>
  <c r="AV159" i="1"/>
  <c r="C159" i="1"/>
  <c r="C158" i="3" s="1"/>
  <c r="AC159" i="1"/>
  <c r="E158" i="3" s="1"/>
  <c r="AJ159" i="1"/>
  <c r="AL159" i="1"/>
  <c r="AU159" i="1"/>
  <c r="F159" i="1"/>
  <c r="P159" i="1"/>
  <c r="AG159" i="1"/>
  <c r="AR159" i="1"/>
  <c r="H159" i="1"/>
  <c r="AH159" i="1"/>
  <c r="AP159" i="1"/>
  <c r="O159" i="1"/>
  <c r="AB159" i="1"/>
  <c r="D158" i="3" s="1"/>
  <c r="AT159" i="1"/>
  <c r="A160" i="1"/>
  <c r="A158" i="3"/>
  <c r="BO158" i="1" l="1"/>
  <c r="BK159" i="1"/>
  <c r="BP156" i="1"/>
  <c r="BK977" i="1"/>
  <c r="BO976" i="1"/>
  <c r="BP975" i="1" s="1"/>
  <c r="J160" i="1"/>
  <c r="K160" i="1"/>
  <c r="BM158" i="1"/>
  <c r="BN157" i="1" s="1"/>
  <c r="BJ159" i="1"/>
  <c r="BN156" i="1"/>
  <c r="AW160" i="1"/>
  <c r="BV160" i="1" s="1"/>
  <c r="D160" i="1"/>
  <c r="C157" i="2" s="1"/>
  <c r="E160" i="1"/>
  <c r="D157" i="2" s="1"/>
  <c r="AE160" i="1"/>
  <c r="D157" i="11" s="1"/>
  <c r="AD160" i="1"/>
  <c r="C157" i="11" s="1"/>
  <c r="AZ160" i="1"/>
  <c r="BF160" i="1"/>
  <c r="BA160" i="1"/>
  <c r="BD160" i="1"/>
  <c r="BG160" i="1"/>
  <c r="BB160" i="1"/>
  <c r="BE160" i="1"/>
  <c r="BC160" i="1"/>
  <c r="R160" i="1"/>
  <c r="S160" i="1"/>
  <c r="T160" i="1"/>
  <c r="M160" i="1"/>
  <c r="N160" i="1"/>
  <c r="U160" i="1"/>
  <c r="V160" i="1"/>
  <c r="Q160" i="1"/>
  <c r="Y160" i="1"/>
  <c r="AA160" i="1"/>
  <c r="BU160" i="1" s="1"/>
  <c r="Z160" i="1"/>
  <c r="X160" i="1"/>
  <c r="W160" i="1"/>
  <c r="AY161" i="1"/>
  <c r="BX160" i="1"/>
  <c r="CV88" i="1"/>
  <c r="E156" i="11"/>
  <c r="E156" i="2"/>
  <c r="BR159" i="1"/>
  <c r="BS159" i="1"/>
  <c r="B160" i="1"/>
  <c r="B159" i="3" s="1"/>
  <c r="F160" i="1"/>
  <c r="L160" i="1"/>
  <c r="AB160" i="1"/>
  <c r="D159" i="3" s="1"/>
  <c r="AF160" i="1"/>
  <c r="AJ160" i="1"/>
  <c r="AL160" i="1"/>
  <c r="AN160" i="1"/>
  <c r="AP160" i="1"/>
  <c r="AT160" i="1"/>
  <c r="G160" i="1"/>
  <c r="AM160" i="1"/>
  <c r="AQ160" i="1"/>
  <c r="AV160" i="1"/>
  <c r="H160" i="1"/>
  <c r="AH160" i="1"/>
  <c r="AS160" i="1"/>
  <c r="O160" i="1"/>
  <c r="AO160" i="1"/>
  <c r="P160" i="1"/>
  <c r="AG160" i="1"/>
  <c r="I160" i="1"/>
  <c r="AI160" i="1"/>
  <c r="C160" i="1"/>
  <c r="C159" i="3" s="1"/>
  <c r="AC160" i="1"/>
  <c r="E159" i="3" s="1"/>
  <c r="AU160" i="1"/>
  <c r="AK160" i="1"/>
  <c r="AR160" i="1"/>
  <c r="A161" i="1"/>
  <c r="A159" i="3"/>
  <c r="BO159" i="1" l="1"/>
  <c r="BK160" i="1"/>
  <c r="BP157" i="1"/>
  <c r="BK978" i="1"/>
  <c r="BO977" i="1"/>
  <c r="J161" i="1"/>
  <c r="K161" i="1"/>
  <c r="BM159" i="1"/>
  <c r="BJ160" i="1"/>
  <c r="AW161" i="1"/>
  <c r="BV161" i="1" s="1"/>
  <c r="D161" i="1"/>
  <c r="C158" i="2" s="1"/>
  <c r="AE161" i="1"/>
  <c r="D158" i="11" s="1"/>
  <c r="E161" i="1"/>
  <c r="D158" i="2" s="1"/>
  <c r="AD161" i="1"/>
  <c r="C158" i="11" s="1"/>
  <c r="AZ161" i="1"/>
  <c r="BF161" i="1"/>
  <c r="BC161" i="1"/>
  <c r="BA161" i="1"/>
  <c r="BD161" i="1"/>
  <c r="BG161" i="1"/>
  <c r="BE161" i="1"/>
  <c r="BB161" i="1"/>
  <c r="M161" i="1"/>
  <c r="S161" i="1"/>
  <c r="U161" i="1"/>
  <c r="T161" i="1"/>
  <c r="V161" i="1"/>
  <c r="R161" i="1"/>
  <c r="Q161" i="1"/>
  <c r="W161" i="1"/>
  <c r="AA161" i="1"/>
  <c r="BU161" i="1" s="1"/>
  <c r="Y161" i="1"/>
  <c r="N161" i="1"/>
  <c r="X161" i="1"/>
  <c r="Z161" i="1"/>
  <c r="AY162" i="1"/>
  <c r="CV89" i="1"/>
  <c r="BX161" i="1"/>
  <c r="E157" i="11"/>
  <c r="E157" i="2"/>
  <c r="BR160" i="1"/>
  <c r="BS160" i="1"/>
  <c r="C161" i="1"/>
  <c r="C160" i="3" s="1"/>
  <c r="G161" i="1"/>
  <c r="O161" i="1"/>
  <c r="AC161" i="1"/>
  <c r="E160" i="3" s="1"/>
  <c r="AG161" i="1"/>
  <c r="AQ161" i="1"/>
  <c r="AU161" i="1"/>
  <c r="F161" i="1"/>
  <c r="AJ161" i="1"/>
  <c r="AM161" i="1"/>
  <c r="AP161" i="1"/>
  <c r="AV161" i="1"/>
  <c r="P161" i="1"/>
  <c r="AF161" i="1"/>
  <c r="AR161" i="1"/>
  <c r="B161" i="1"/>
  <c r="B160" i="3" s="1"/>
  <c r="I161" i="1"/>
  <c r="AB161" i="1"/>
  <c r="D160" i="3" s="1"/>
  <c r="AI161" i="1"/>
  <c r="AK161" i="1"/>
  <c r="AT161" i="1"/>
  <c r="L161" i="1"/>
  <c r="AL161" i="1"/>
  <c r="H161" i="1"/>
  <c r="AH161" i="1"/>
  <c r="AN161" i="1"/>
  <c r="AS161" i="1"/>
  <c r="AO161" i="1"/>
  <c r="A162" i="1"/>
  <c r="A160" i="3"/>
  <c r="BO160" i="1" l="1"/>
  <c r="BK161" i="1"/>
  <c r="BP158" i="1"/>
  <c r="BP976" i="1"/>
  <c r="BK979" i="1"/>
  <c r="BO978" i="1"/>
  <c r="BP977" i="1" s="1"/>
  <c r="J162" i="1"/>
  <c r="K162" i="1"/>
  <c r="BM160" i="1"/>
  <c r="BN159" i="1" s="1"/>
  <c r="BJ161" i="1"/>
  <c r="BN158" i="1"/>
  <c r="AW162" i="1"/>
  <c r="BV162" i="1" s="1"/>
  <c r="AD162" i="1"/>
  <c r="C159" i="11" s="1"/>
  <c r="AE162" i="1"/>
  <c r="D159" i="11" s="1"/>
  <c r="E162" i="1"/>
  <c r="D159" i="2" s="1"/>
  <c r="D162" i="1"/>
  <c r="C159" i="2" s="1"/>
  <c r="AZ162" i="1"/>
  <c r="BF162" i="1"/>
  <c r="BC162" i="1"/>
  <c r="BD162" i="1"/>
  <c r="BE162" i="1"/>
  <c r="BA162" i="1"/>
  <c r="BG162" i="1"/>
  <c r="BB162" i="1"/>
  <c r="V162" i="1"/>
  <c r="M162" i="1"/>
  <c r="T162" i="1"/>
  <c r="N162" i="1"/>
  <c r="Q162" i="1"/>
  <c r="U162" i="1"/>
  <c r="W162" i="1"/>
  <c r="X162" i="1"/>
  <c r="AA162" i="1"/>
  <c r="BU162" i="1" s="1"/>
  <c r="R162" i="1"/>
  <c r="Y162" i="1"/>
  <c r="Z162" i="1"/>
  <c r="S162" i="1"/>
  <c r="AY163" i="1"/>
  <c r="BX162" i="1"/>
  <c r="CV90" i="1"/>
  <c r="E158" i="2"/>
  <c r="E158" i="11"/>
  <c r="BS161" i="1"/>
  <c r="BR161" i="1"/>
  <c r="H162" i="1"/>
  <c r="P162" i="1"/>
  <c r="AH162" i="1"/>
  <c r="AR162" i="1"/>
  <c r="AV162" i="1"/>
  <c r="F162" i="1"/>
  <c r="AJ162" i="1"/>
  <c r="AM162" i="1"/>
  <c r="AP162" i="1"/>
  <c r="AU162" i="1"/>
  <c r="C162" i="1"/>
  <c r="C161" i="3" s="1"/>
  <c r="L162" i="1"/>
  <c r="AC162" i="1"/>
  <c r="E161" i="3" s="1"/>
  <c r="AL162" i="1"/>
  <c r="AO162" i="1"/>
  <c r="G162" i="1"/>
  <c r="AG162" i="1"/>
  <c r="AN162" i="1"/>
  <c r="AS162" i="1"/>
  <c r="B162" i="1"/>
  <c r="B161" i="3" s="1"/>
  <c r="AB162" i="1"/>
  <c r="D161" i="3" s="1"/>
  <c r="AK162" i="1"/>
  <c r="AT162" i="1"/>
  <c r="O162" i="1"/>
  <c r="AF162" i="1"/>
  <c r="AQ162" i="1"/>
  <c r="I162" i="1"/>
  <c r="AI162" i="1"/>
  <c r="A163" i="1"/>
  <c r="A161" i="3"/>
  <c r="BO161" i="1" l="1"/>
  <c r="BK162" i="1"/>
  <c r="BP159" i="1"/>
  <c r="BO979" i="1"/>
  <c r="BP978" i="1" s="1"/>
  <c r="BK980" i="1"/>
  <c r="J163" i="1"/>
  <c r="K163" i="1"/>
  <c r="BM161" i="1"/>
  <c r="BJ162" i="1"/>
  <c r="AW163" i="1"/>
  <c r="BV163" i="1" s="1"/>
  <c r="AD163" i="1"/>
  <c r="C160" i="11" s="1"/>
  <c r="E163" i="1"/>
  <c r="D160" i="2" s="1"/>
  <c r="AE163" i="1"/>
  <c r="D160" i="11" s="1"/>
  <c r="D163" i="1"/>
  <c r="C160" i="2" s="1"/>
  <c r="AZ163" i="1"/>
  <c r="BF163" i="1"/>
  <c r="BB163" i="1"/>
  <c r="BE163" i="1"/>
  <c r="BC163" i="1"/>
  <c r="BD163" i="1"/>
  <c r="BA163" i="1"/>
  <c r="BG163" i="1"/>
  <c r="Q163" i="1"/>
  <c r="U163" i="1"/>
  <c r="T163" i="1"/>
  <c r="S163" i="1"/>
  <c r="V163" i="1"/>
  <c r="M163" i="1"/>
  <c r="R163" i="1"/>
  <c r="N163" i="1"/>
  <c r="X163" i="1"/>
  <c r="Y163" i="1"/>
  <c r="Z163" i="1"/>
  <c r="AA163" i="1"/>
  <c r="BU163" i="1" s="1"/>
  <c r="W163" i="1"/>
  <c r="BX163" i="1"/>
  <c r="AY164" i="1"/>
  <c r="CV91" i="1"/>
  <c r="E159" i="2"/>
  <c r="E159" i="11"/>
  <c r="BS162" i="1"/>
  <c r="BR162" i="1"/>
  <c r="I163" i="1"/>
  <c r="AI163" i="1"/>
  <c r="AK163" i="1"/>
  <c r="AM163" i="1"/>
  <c r="AO163" i="1"/>
  <c r="AS163" i="1"/>
  <c r="F163" i="1"/>
  <c r="AJ163" i="1"/>
  <c r="AP163" i="1"/>
  <c r="AU163" i="1"/>
  <c r="B163" i="1"/>
  <c r="B162" i="3" s="1"/>
  <c r="H163" i="1"/>
  <c r="AB163" i="1"/>
  <c r="D162" i="3" s="1"/>
  <c r="AH163" i="1"/>
  <c r="AT163" i="1"/>
  <c r="O163" i="1"/>
  <c r="AF163" i="1"/>
  <c r="AQ163" i="1"/>
  <c r="AR163" i="1"/>
  <c r="C163" i="1"/>
  <c r="C162" i="3" s="1"/>
  <c r="L163" i="1"/>
  <c r="AC163" i="1"/>
  <c r="E162" i="3" s="1"/>
  <c r="AL163" i="1"/>
  <c r="AV163" i="1"/>
  <c r="G163" i="1"/>
  <c r="AG163" i="1"/>
  <c r="P163" i="1"/>
  <c r="AN163" i="1"/>
  <c r="A164" i="1"/>
  <c r="A162" i="3"/>
  <c r="BO162" i="1" l="1"/>
  <c r="BK163" i="1"/>
  <c r="BP160" i="1"/>
  <c r="BK981" i="1"/>
  <c r="BO980" i="1"/>
  <c r="J164" i="1"/>
  <c r="K164" i="1"/>
  <c r="BM162" i="1"/>
  <c r="BN161" i="1" s="1"/>
  <c r="BJ163" i="1"/>
  <c r="BN160" i="1"/>
  <c r="AW164" i="1"/>
  <c r="BV164" i="1" s="1"/>
  <c r="D164" i="1"/>
  <c r="C161" i="2" s="1"/>
  <c r="E164" i="1"/>
  <c r="D161" i="2" s="1"/>
  <c r="AE164" i="1"/>
  <c r="D161" i="11" s="1"/>
  <c r="AD164" i="1"/>
  <c r="C161" i="11" s="1"/>
  <c r="AZ164" i="1"/>
  <c r="BF164" i="1"/>
  <c r="BA164" i="1"/>
  <c r="BD164" i="1"/>
  <c r="BG164" i="1"/>
  <c r="BB164" i="1"/>
  <c r="BE164" i="1"/>
  <c r="BC164" i="1"/>
  <c r="R164" i="1"/>
  <c r="M164" i="1"/>
  <c r="T164" i="1"/>
  <c r="V164" i="1"/>
  <c r="N164" i="1"/>
  <c r="Y164" i="1"/>
  <c r="S164" i="1"/>
  <c r="AA164" i="1"/>
  <c r="BU164" i="1" s="1"/>
  <c r="Z164" i="1"/>
  <c r="U164" i="1"/>
  <c r="Q164" i="1"/>
  <c r="X164" i="1"/>
  <c r="W164" i="1"/>
  <c r="CV92" i="1"/>
  <c r="BX164" i="1"/>
  <c r="AY165" i="1"/>
  <c r="E160" i="11"/>
  <c r="E160" i="2"/>
  <c r="BS163" i="1"/>
  <c r="BR163" i="1"/>
  <c r="B164" i="1"/>
  <c r="B163" i="3" s="1"/>
  <c r="F164" i="1"/>
  <c r="L164" i="1"/>
  <c r="AB164" i="1"/>
  <c r="D163" i="3" s="1"/>
  <c r="AF164" i="1"/>
  <c r="AJ164" i="1"/>
  <c r="AL164" i="1"/>
  <c r="AN164" i="1"/>
  <c r="AP164" i="1"/>
  <c r="AT164" i="1"/>
  <c r="AI164" i="1"/>
  <c r="AO164" i="1"/>
  <c r="AU164" i="1"/>
  <c r="G164" i="1"/>
  <c r="P164" i="1"/>
  <c r="AG164" i="1"/>
  <c r="AM164" i="1"/>
  <c r="AR164" i="1"/>
  <c r="C164" i="1"/>
  <c r="C163" i="3" s="1"/>
  <c r="I164" i="1"/>
  <c r="AC164" i="1"/>
  <c r="E163" i="3" s="1"/>
  <c r="AK164" i="1"/>
  <c r="AV164" i="1"/>
  <c r="AQ164" i="1"/>
  <c r="AS164" i="1"/>
  <c r="H164" i="1"/>
  <c r="AH164" i="1"/>
  <c r="O164" i="1"/>
  <c r="A165" i="1"/>
  <c r="A163" i="3"/>
  <c r="BO163" i="1" l="1"/>
  <c r="BK164" i="1"/>
  <c r="BP161" i="1"/>
  <c r="BP979" i="1"/>
  <c r="BO981" i="1"/>
  <c r="BK982" i="1"/>
  <c r="J165" i="1"/>
  <c r="K165" i="1"/>
  <c r="BM163" i="1"/>
  <c r="BJ164" i="1"/>
  <c r="AW165" i="1"/>
  <c r="BV165" i="1" s="1"/>
  <c r="D165" i="1"/>
  <c r="C162" i="2" s="1"/>
  <c r="AE165" i="1"/>
  <c r="D162" i="11" s="1"/>
  <c r="AD165" i="1"/>
  <c r="C162" i="11" s="1"/>
  <c r="E165" i="1"/>
  <c r="D162" i="2" s="1"/>
  <c r="AZ165" i="1"/>
  <c r="BF165" i="1"/>
  <c r="BC165" i="1"/>
  <c r="BA165" i="1"/>
  <c r="BD165" i="1"/>
  <c r="BG165" i="1"/>
  <c r="BB165" i="1"/>
  <c r="BE165" i="1"/>
  <c r="S165" i="1"/>
  <c r="U165" i="1"/>
  <c r="Q165" i="1"/>
  <c r="M165" i="1"/>
  <c r="T165" i="1"/>
  <c r="N165" i="1"/>
  <c r="AA165" i="1"/>
  <c r="BU165" i="1" s="1"/>
  <c r="R165" i="1"/>
  <c r="Z165" i="1"/>
  <c r="W165" i="1"/>
  <c r="Y165" i="1"/>
  <c r="X165" i="1"/>
  <c r="V165" i="1"/>
  <c r="BX165" i="1"/>
  <c r="AY166" i="1"/>
  <c r="CV93" i="1"/>
  <c r="E161" i="2"/>
  <c r="E161" i="11"/>
  <c r="BS164" i="1"/>
  <c r="BR164" i="1"/>
  <c r="C165" i="1"/>
  <c r="C164" i="3" s="1"/>
  <c r="G165" i="1"/>
  <c r="O165" i="1"/>
  <c r="AC165" i="1"/>
  <c r="E164" i="3" s="1"/>
  <c r="AG165" i="1"/>
  <c r="AQ165" i="1"/>
  <c r="AU165" i="1"/>
  <c r="AI165" i="1"/>
  <c r="AO165" i="1"/>
  <c r="AT165" i="1"/>
  <c r="L165" i="1"/>
  <c r="AL165" i="1"/>
  <c r="AP165" i="1"/>
  <c r="H165" i="1"/>
  <c r="AH165" i="1"/>
  <c r="AN165" i="1"/>
  <c r="AS165" i="1"/>
  <c r="I165" i="1"/>
  <c r="AJ165" i="1"/>
  <c r="AR165" i="1"/>
  <c r="P165" i="1"/>
  <c r="AM165" i="1"/>
  <c r="B165" i="1"/>
  <c r="B164" i="3" s="1"/>
  <c r="AB165" i="1"/>
  <c r="D164" i="3" s="1"/>
  <c r="AV165" i="1"/>
  <c r="F165" i="1"/>
  <c r="AF165" i="1"/>
  <c r="AK165" i="1"/>
  <c r="A166" i="1"/>
  <c r="A164" i="3"/>
  <c r="BO164" i="1" l="1"/>
  <c r="BK165" i="1"/>
  <c r="BP162" i="1"/>
  <c r="BK983" i="1"/>
  <c r="BO982" i="1"/>
  <c r="BP981" i="1" s="1"/>
  <c r="BP980" i="1"/>
  <c r="J166" i="1"/>
  <c r="K166" i="1"/>
  <c r="BM164" i="1"/>
  <c r="BN163" i="1" s="1"/>
  <c r="BJ165" i="1"/>
  <c r="BN162" i="1"/>
  <c r="AW166" i="1"/>
  <c r="BV166" i="1" s="1"/>
  <c r="AD166" i="1"/>
  <c r="C163" i="11" s="1"/>
  <c r="AE166" i="1"/>
  <c r="D163" i="11" s="1"/>
  <c r="E166" i="1"/>
  <c r="D163" i="2" s="1"/>
  <c r="D166" i="1"/>
  <c r="C163" i="2" s="1"/>
  <c r="AZ166" i="1"/>
  <c r="BF166" i="1"/>
  <c r="BC166" i="1"/>
  <c r="BA166" i="1"/>
  <c r="BG166" i="1"/>
  <c r="BB166" i="1"/>
  <c r="BD166" i="1"/>
  <c r="BE166" i="1"/>
  <c r="N166" i="1"/>
  <c r="U166" i="1"/>
  <c r="S166" i="1"/>
  <c r="T166" i="1"/>
  <c r="V166" i="1"/>
  <c r="R166" i="1"/>
  <c r="X166" i="1"/>
  <c r="M166" i="1"/>
  <c r="Y166" i="1"/>
  <c r="Z166" i="1"/>
  <c r="Q166" i="1"/>
  <c r="W166" i="1"/>
  <c r="AA166" i="1"/>
  <c r="BU166" i="1" s="1"/>
  <c r="BX166" i="1"/>
  <c r="AY167" i="1"/>
  <c r="CV94" i="1"/>
  <c r="E162" i="11"/>
  <c r="E162" i="2"/>
  <c r="BS165" i="1"/>
  <c r="BR165" i="1"/>
  <c r="H166" i="1"/>
  <c r="P166" i="1"/>
  <c r="AH166" i="1"/>
  <c r="AR166" i="1"/>
  <c r="AV166" i="1"/>
  <c r="AC166" i="1"/>
  <c r="E165" i="3" s="1"/>
  <c r="AI166" i="1"/>
  <c r="AO166" i="1"/>
  <c r="AT166" i="1"/>
  <c r="B166" i="1"/>
  <c r="B165" i="3" s="1"/>
  <c r="I166" i="1"/>
  <c r="AB166" i="1"/>
  <c r="D165" i="3" s="1"/>
  <c r="AJ166" i="1"/>
  <c r="AK166" i="1"/>
  <c r="AU166" i="1"/>
  <c r="F166" i="1"/>
  <c r="O166" i="1"/>
  <c r="AF166" i="1"/>
  <c r="AM166" i="1"/>
  <c r="AQ166" i="1"/>
  <c r="G166" i="1"/>
  <c r="AG166" i="1"/>
  <c r="AN166" i="1"/>
  <c r="AP166" i="1"/>
  <c r="L166" i="1"/>
  <c r="AL166" i="1"/>
  <c r="AS166" i="1"/>
  <c r="C166" i="1"/>
  <c r="C165" i="3" s="1"/>
  <c r="A167" i="1"/>
  <c r="A165" i="3"/>
  <c r="BO165" i="1" l="1"/>
  <c r="BK166" i="1"/>
  <c r="BP163" i="1"/>
  <c r="BO983" i="1"/>
  <c r="BP982" i="1" s="1"/>
  <c r="BK984" i="1"/>
  <c r="J167" i="1"/>
  <c r="K167" i="1"/>
  <c r="BM165" i="1"/>
  <c r="BJ166" i="1"/>
  <c r="AW167" i="1"/>
  <c r="BV167" i="1" s="1"/>
  <c r="D167" i="1"/>
  <c r="C164" i="2" s="1"/>
  <c r="AD167" i="1"/>
  <c r="C164" i="11" s="1"/>
  <c r="AE167" i="1"/>
  <c r="D164" i="11" s="1"/>
  <c r="E167" i="1"/>
  <c r="D164" i="2" s="1"/>
  <c r="AZ167" i="1"/>
  <c r="BF167" i="1"/>
  <c r="BB167" i="1"/>
  <c r="BE167" i="1"/>
  <c r="BA167" i="1"/>
  <c r="BG167" i="1"/>
  <c r="BC167" i="1"/>
  <c r="BD167" i="1"/>
  <c r="S167" i="1"/>
  <c r="U167" i="1"/>
  <c r="M167" i="1"/>
  <c r="T167" i="1"/>
  <c r="Q167" i="1"/>
  <c r="X167" i="1"/>
  <c r="V167" i="1"/>
  <c r="AA167" i="1"/>
  <c r="BU167" i="1" s="1"/>
  <c r="N167" i="1"/>
  <c r="R167" i="1"/>
  <c r="Z167" i="1"/>
  <c r="W167" i="1"/>
  <c r="Y167" i="1"/>
  <c r="BX167" i="1"/>
  <c r="AY168" i="1"/>
  <c r="CV95" i="1"/>
  <c r="E163" i="11"/>
  <c r="E163" i="2"/>
  <c r="BR166" i="1"/>
  <c r="BS166" i="1"/>
  <c r="I167" i="1"/>
  <c r="AI167" i="1"/>
  <c r="AK167" i="1"/>
  <c r="AM167" i="1"/>
  <c r="AO167" i="1"/>
  <c r="AS167" i="1"/>
  <c r="P167" i="1"/>
  <c r="AC167" i="1"/>
  <c r="E166" i="3" s="1"/>
  <c r="AH167" i="1"/>
  <c r="AT167" i="1"/>
  <c r="G167" i="1"/>
  <c r="AG167" i="1"/>
  <c r="AN167" i="1"/>
  <c r="AR167" i="1"/>
  <c r="C167" i="1"/>
  <c r="C166" i="3" s="1"/>
  <c r="L167" i="1"/>
  <c r="AL167" i="1"/>
  <c r="AP167" i="1"/>
  <c r="AV167" i="1"/>
  <c r="F167" i="1"/>
  <c r="O167" i="1"/>
  <c r="AF167" i="1"/>
  <c r="H167" i="1"/>
  <c r="AJ167" i="1"/>
  <c r="AQ167" i="1"/>
  <c r="B167" i="1"/>
  <c r="B166" i="3" s="1"/>
  <c r="AB167" i="1"/>
  <c r="D166" i="3" s="1"/>
  <c r="AU167" i="1"/>
  <c r="A168" i="1"/>
  <c r="A166" i="3"/>
  <c r="BO166" i="1" l="1"/>
  <c r="BK167" i="1"/>
  <c r="BP164" i="1"/>
  <c r="BO984" i="1"/>
  <c r="BP983" i="1" s="1"/>
  <c r="BK985" i="1"/>
  <c r="J168" i="1"/>
  <c r="K168" i="1"/>
  <c r="BJ167" i="1"/>
  <c r="BM166" i="1"/>
  <c r="BN165" i="1" s="1"/>
  <c r="BN164" i="1"/>
  <c r="AW168" i="1"/>
  <c r="BV168" i="1" s="1"/>
  <c r="D168" i="1"/>
  <c r="C165" i="2" s="1"/>
  <c r="AD168" i="1"/>
  <c r="C165" i="11" s="1"/>
  <c r="E168" i="1"/>
  <c r="D165" i="2" s="1"/>
  <c r="AE168" i="1"/>
  <c r="D165" i="11" s="1"/>
  <c r="AZ168" i="1"/>
  <c r="BF168" i="1"/>
  <c r="BA168" i="1"/>
  <c r="BD168" i="1"/>
  <c r="BG168" i="1"/>
  <c r="BB168" i="1"/>
  <c r="BE168" i="1"/>
  <c r="BC168" i="1"/>
  <c r="U168" i="1"/>
  <c r="N168" i="1"/>
  <c r="R168" i="1"/>
  <c r="AA168" i="1"/>
  <c r="BU168" i="1" s="1"/>
  <c r="Q168" i="1"/>
  <c r="W168" i="1"/>
  <c r="Y168" i="1"/>
  <c r="S168" i="1"/>
  <c r="Z168" i="1"/>
  <c r="X168" i="1"/>
  <c r="T168" i="1"/>
  <c r="V168" i="1"/>
  <c r="M168" i="1"/>
  <c r="CV96" i="1"/>
  <c r="AY169" i="1"/>
  <c r="BX168" i="1"/>
  <c r="E164" i="11"/>
  <c r="E164" i="2"/>
  <c r="BS167" i="1"/>
  <c r="BR167" i="1"/>
  <c r="B168" i="1"/>
  <c r="B167" i="3" s="1"/>
  <c r="F168" i="1"/>
  <c r="L168" i="1"/>
  <c r="AB168" i="1"/>
  <c r="D167" i="3" s="1"/>
  <c r="AF168" i="1"/>
  <c r="AJ168" i="1"/>
  <c r="AL168" i="1"/>
  <c r="AN168" i="1"/>
  <c r="AP168" i="1"/>
  <c r="AT168" i="1"/>
  <c r="I168" i="1"/>
  <c r="P168" i="1"/>
  <c r="AC168" i="1"/>
  <c r="E167" i="3" s="1"/>
  <c r="AH168" i="1"/>
  <c r="AS168" i="1"/>
  <c r="O168" i="1"/>
  <c r="AQ168" i="1"/>
  <c r="H168" i="1"/>
  <c r="AI168" i="1"/>
  <c r="AU168" i="1"/>
  <c r="C168" i="1"/>
  <c r="C167" i="3" s="1"/>
  <c r="AK168" i="1"/>
  <c r="AV168" i="1"/>
  <c r="G168" i="1"/>
  <c r="AG168" i="1"/>
  <c r="AM168" i="1"/>
  <c r="AO168" i="1"/>
  <c r="AR168" i="1"/>
  <c r="A169" i="1"/>
  <c r="A167" i="3"/>
  <c r="BO167" i="1" l="1"/>
  <c r="BK168" i="1"/>
  <c r="BP165" i="1"/>
  <c r="BK986" i="1"/>
  <c r="BO985" i="1"/>
  <c r="BP984" i="1" s="1"/>
  <c r="J169" i="1"/>
  <c r="K169" i="1"/>
  <c r="BM167" i="1"/>
  <c r="BN166" i="1" s="1"/>
  <c r="BJ168" i="1"/>
  <c r="AW169" i="1"/>
  <c r="BV169" i="1" s="1"/>
  <c r="AD169" i="1"/>
  <c r="C166" i="11" s="1"/>
  <c r="D169" i="1"/>
  <c r="C166" i="2" s="1"/>
  <c r="AE169" i="1"/>
  <c r="D166" i="11" s="1"/>
  <c r="E169" i="1"/>
  <c r="D166" i="2" s="1"/>
  <c r="AZ169" i="1"/>
  <c r="BF169" i="1"/>
  <c r="BC169" i="1"/>
  <c r="BA169" i="1"/>
  <c r="BD169" i="1"/>
  <c r="BG169" i="1"/>
  <c r="BE169" i="1"/>
  <c r="BB169" i="1"/>
  <c r="Q169" i="1"/>
  <c r="V169" i="1"/>
  <c r="R169" i="1"/>
  <c r="S169" i="1"/>
  <c r="U169" i="1"/>
  <c r="N169" i="1"/>
  <c r="T169" i="1"/>
  <c r="Z169" i="1"/>
  <c r="AA169" i="1"/>
  <c r="BU169" i="1" s="1"/>
  <c r="Y169" i="1"/>
  <c r="W169" i="1"/>
  <c r="X169" i="1"/>
  <c r="M169" i="1"/>
  <c r="AY170" i="1"/>
  <c r="BX169" i="1"/>
  <c r="CV97" i="1"/>
  <c r="E165" i="11"/>
  <c r="E165" i="2"/>
  <c r="BS168" i="1"/>
  <c r="BR168" i="1"/>
  <c r="C169" i="1"/>
  <c r="C168" i="3" s="1"/>
  <c r="G169" i="1"/>
  <c r="O169" i="1"/>
  <c r="AC169" i="1"/>
  <c r="E168" i="3" s="1"/>
  <c r="AG169" i="1"/>
  <c r="AQ169" i="1"/>
  <c r="AU169" i="1"/>
  <c r="I169" i="1"/>
  <c r="P169" i="1"/>
  <c r="AB169" i="1"/>
  <c r="D168" i="3" s="1"/>
  <c r="AH169" i="1"/>
  <c r="AL169" i="1"/>
  <c r="AS169" i="1"/>
  <c r="B169" i="1"/>
  <c r="B168" i="3" s="1"/>
  <c r="AJ169" i="1"/>
  <c r="AK169" i="1"/>
  <c r="AO169" i="1"/>
  <c r="AV169" i="1"/>
  <c r="F169" i="1"/>
  <c r="AF169" i="1"/>
  <c r="AM169" i="1"/>
  <c r="AR169" i="1"/>
  <c r="AT169" i="1"/>
  <c r="L169" i="1"/>
  <c r="AN169" i="1"/>
  <c r="AP169" i="1"/>
  <c r="H169" i="1"/>
  <c r="AI169" i="1"/>
  <c r="A170" i="1"/>
  <c r="A168" i="3"/>
  <c r="BO168" i="1" l="1"/>
  <c r="BK169" i="1"/>
  <c r="BP166" i="1"/>
  <c r="BO986" i="1"/>
  <c r="BP985" i="1" s="1"/>
  <c r="BK987" i="1"/>
  <c r="J170" i="1"/>
  <c r="K170" i="1"/>
  <c r="BM168" i="1"/>
  <c r="BJ169" i="1"/>
  <c r="AW170" i="1"/>
  <c r="BV170" i="1" s="1"/>
  <c r="AD170" i="1"/>
  <c r="C167" i="11" s="1"/>
  <c r="D170" i="1"/>
  <c r="C167" i="2" s="1"/>
  <c r="AE170" i="1"/>
  <c r="D167" i="11" s="1"/>
  <c r="E170" i="1"/>
  <c r="D167" i="2" s="1"/>
  <c r="AZ170" i="1"/>
  <c r="BF170" i="1"/>
  <c r="BC170" i="1"/>
  <c r="BD170" i="1"/>
  <c r="BE170" i="1"/>
  <c r="BA170" i="1"/>
  <c r="BG170" i="1"/>
  <c r="BB170" i="1"/>
  <c r="S170" i="1"/>
  <c r="R170" i="1"/>
  <c r="V170" i="1"/>
  <c r="U170" i="1"/>
  <c r="W170" i="1"/>
  <c r="Y170" i="1"/>
  <c r="Z170" i="1"/>
  <c r="N170" i="1"/>
  <c r="T170" i="1"/>
  <c r="Q170" i="1"/>
  <c r="M170" i="1"/>
  <c r="AA170" i="1"/>
  <c r="BU170" i="1" s="1"/>
  <c r="X170" i="1"/>
  <c r="BX170" i="1"/>
  <c r="AY171" i="1"/>
  <c r="CV98" i="1"/>
  <c r="E166" i="11"/>
  <c r="E166" i="2"/>
  <c r="BS169" i="1"/>
  <c r="BR169" i="1"/>
  <c r="H170" i="1"/>
  <c r="P170" i="1"/>
  <c r="AH170" i="1"/>
  <c r="AR170" i="1"/>
  <c r="AV170" i="1"/>
  <c r="C170" i="1"/>
  <c r="C169" i="3" s="1"/>
  <c r="I170" i="1"/>
  <c r="O170" i="1"/>
  <c r="AB170" i="1"/>
  <c r="D169" i="3" s="1"/>
  <c r="AG170" i="1"/>
  <c r="AL170" i="1"/>
  <c r="AS170" i="1"/>
  <c r="G170" i="1"/>
  <c r="AI170" i="1"/>
  <c r="AN170" i="1"/>
  <c r="AT170" i="1"/>
  <c r="L170" i="1"/>
  <c r="AP170" i="1"/>
  <c r="AQ170" i="1"/>
  <c r="B170" i="1"/>
  <c r="B169" i="3" s="1"/>
  <c r="AC170" i="1"/>
  <c r="E169" i="3" s="1"/>
  <c r="AK170" i="1"/>
  <c r="AU170" i="1"/>
  <c r="AJ170" i="1"/>
  <c r="AM170" i="1"/>
  <c r="AO170" i="1"/>
  <c r="F170" i="1"/>
  <c r="AF170" i="1"/>
  <c r="A171" i="1"/>
  <c r="A169" i="3"/>
  <c r="BO169" i="1" l="1"/>
  <c r="BK170" i="1"/>
  <c r="BP167" i="1"/>
  <c r="BO987" i="1"/>
  <c r="BK988" i="1"/>
  <c r="J171" i="1"/>
  <c r="K171" i="1"/>
  <c r="BM169" i="1"/>
  <c r="BN168" i="1" s="1"/>
  <c r="BJ170" i="1"/>
  <c r="BN167" i="1"/>
  <c r="AW171" i="1"/>
  <c r="BV171" i="1" s="1"/>
  <c r="E171" i="1"/>
  <c r="D168" i="2" s="1"/>
  <c r="D171" i="1"/>
  <c r="C168" i="2" s="1"/>
  <c r="AE171" i="1"/>
  <c r="D168" i="11" s="1"/>
  <c r="AD171" i="1"/>
  <c r="C168" i="11" s="1"/>
  <c r="AZ171" i="1"/>
  <c r="BF171" i="1"/>
  <c r="BB171" i="1"/>
  <c r="BE171" i="1"/>
  <c r="BC171" i="1"/>
  <c r="BD171" i="1"/>
  <c r="BG171" i="1"/>
  <c r="BA171" i="1"/>
  <c r="N171" i="1"/>
  <c r="T171" i="1"/>
  <c r="S171" i="1"/>
  <c r="R171" i="1"/>
  <c r="U171" i="1"/>
  <c r="Z171" i="1"/>
  <c r="Q171" i="1"/>
  <c r="W171" i="1"/>
  <c r="V171" i="1"/>
  <c r="AA171" i="1"/>
  <c r="BU171" i="1" s="1"/>
  <c r="Y171" i="1"/>
  <c r="M171" i="1"/>
  <c r="X171" i="1"/>
  <c r="CV99" i="1"/>
  <c r="AY172" i="1"/>
  <c r="BX171" i="1"/>
  <c r="E167" i="11"/>
  <c r="E167" i="2"/>
  <c r="BS170" i="1"/>
  <c r="BR170" i="1"/>
  <c r="I171" i="1"/>
  <c r="AI171" i="1"/>
  <c r="AK171" i="1"/>
  <c r="AM171" i="1"/>
  <c r="AO171" i="1"/>
  <c r="AS171" i="1"/>
  <c r="C171" i="1"/>
  <c r="C170" i="3" s="1"/>
  <c r="H171" i="1"/>
  <c r="O171" i="1"/>
  <c r="AB171" i="1"/>
  <c r="D170" i="3" s="1"/>
  <c r="AG171" i="1"/>
  <c r="AL171" i="1"/>
  <c r="AR171" i="1"/>
  <c r="F171" i="1"/>
  <c r="P171" i="1"/>
  <c r="AF171" i="1"/>
  <c r="AQ171" i="1"/>
  <c r="B171" i="1"/>
  <c r="B170" i="3" s="1"/>
  <c r="AC171" i="1"/>
  <c r="E170" i="3" s="1"/>
  <c r="AJ171" i="1"/>
  <c r="AU171" i="1"/>
  <c r="AP171" i="1"/>
  <c r="AT171" i="1"/>
  <c r="G171" i="1"/>
  <c r="AH171" i="1"/>
  <c r="L171" i="1"/>
  <c r="AN171" i="1"/>
  <c r="AV171" i="1"/>
  <c r="A172" i="1"/>
  <c r="A170" i="3"/>
  <c r="BO170" i="1" l="1"/>
  <c r="BK171" i="1"/>
  <c r="BP168" i="1"/>
  <c r="BK989" i="1"/>
  <c r="BO988" i="1"/>
  <c r="BP987" i="1" s="1"/>
  <c r="BP986" i="1"/>
  <c r="J172" i="1"/>
  <c r="K172" i="1"/>
  <c r="BM170" i="1"/>
  <c r="BJ171" i="1"/>
  <c r="AW172" i="1"/>
  <c r="BV172" i="1" s="1"/>
  <c r="D172" i="1"/>
  <c r="C169" i="2" s="1"/>
  <c r="AE172" i="1"/>
  <c r="D169" i="11" s="1"/>
  <c r="AD172" i="1"/>
  <c r="C169" i="11" s="1"/>
  <c r="E172" i="1"/>
  <c r="D169" i="2" s="1"/>
  <c r="AZ172" i="1"/>
  <c r="BF172" i="1"/>
  <c r="BA172" i="1"/>
  <c r="BD172" i="1"/>
  <c r="BG172" i="1"/>
  <c r="BB172" i="1"/>
  <c r="BE172" i="1"/>
  <c r="BC172" i="1"/>
  <c r="M172" i="1"/>
  <c r="S172" i="1"/>
  <c r="V172" i="1"/>
  <c r="N172" i="1"/>
  <c r="T172" i="1"/>
  <c r="Q172" i="1"/>
  <c r="R172" i="1"/>
  <c r="Z172" i="1"/>
  <c r="X172" i="1"/>
  <c r="W172" i="1"/>
  <c r="AA172" i="1"/>
  <c r="BU172" i="1" s="1"/>
  <c r="U172" i="1"/>
  <c r="Y172" i="1"/>
  <c r="AY173" i="1"/>
  <c r="CV100" i="1"/>
  <c r="BX172" i="1"/>
  <c r="E168" i="11"/>
  <c r="E168" i="2"/>
  <c r="BS171" i="1"/>
  <c r="BR171" i="1"/>
  <c r="B172" i="1"/>
  <c r="B171" i="3" s="1"/>
  <c r="F172" i="1"/>
  <c r="L172" i="1"/>
  <c r="AB172" i="1"/>
  <c r="D171" i="3" s="1"/>
  <c r="AF172" i="1"/>
  <c r="AJ172" i="1"/>
  <c r="AL172" i="1"/>
  <c r="AN172" i="1"/>
  <c r="AP172" i="1"/>
  <c r="AT172" i="1"/>
  <c r="C172" i="1"/>
  <c r="C171" i="3" s="1"/>
  <c r="H172" i="1"/>
  <c r="O172" i="1"/>
  <c r="AG172" i="1"/>
  <c r="AK172" i="1"/>
  <c r="AR172" i="1"/>
  <c r="AO172" i="1"/>
  <c r="AV172" i="1"/>
  <c r="G172" i="1"/>
  <c r="AH172" i="1"/>
  <c r="AM172" i="1"/>
  <c r="AS172" i="1"/>
  <c r="I172" i="1"/>
  <c r="AI172" i="1"/>
  <c r="AQ172" i="1"/>
  <c r="P172" i="1"/>
  <c r="AC172" i="1"/>
  <c r="E171" i="3" s="1"/>
  <c r="AU172" i="1"/>
  <c r="A173" i="1"/>
  <c r="A171" i="3"/>
  <c r="BO171" i="1" l="1"/>
  <c r="BK172" i="1"/>
  <c r="BP169" i="1"/>
  <c r="BO989" i="1"/>
  <c r="BP988" i="1" s="1"/>
  <c r="BK990" i="1"/>
  <c r="J173" i="1"/>
  <c r="K173" i="1"/>
  <c r="BM171" i="1"/>
  <c r="BN170" i="1" s="1"/>
  <c r="BJ172" i="1"/>
  <c r="BN169" i="1"/>
  <c r="AW173" i="1"/>
  <c r="BV173" i="1" s="1"/>
  <c r="AD173" i="1"/>
  <c r="C170" i="11" s="1"/>
  <c r="D173" i="1"/>
  <c r="C170" i="2" s="1"/>
  <c r="E173" i="1"/>
  <c r="D170" i="2" s="1"/>
  <c r="AE173" i="1"/>
  <c r="D170" i="11" s="1"/>
  <c r="AZ173" i="1"/>
  <c r="BF173" i="1"/>
  <c r="BC173" i="1"/>
  <c r="BA173" i="1"/>
  <c r="BD173" i="1"/>
  <c r="BG173" i="1"/>
  <c r="BB173" i="1"/>
  <c r="BE173" i="1"/>
  <c r="R173" i="1"/>
  <c r="T173" i="1"/>
  <c r="N173" i="1"/>
  <c r="Q173" i="1"/>
  <c r="S173" i="1"/>
  <c r="U173" i="1"/>
  <c r="V173" i="1"/>
  <c r="W173" i="1"/>
  <c r="Z173" i="1"/>
  <c r="X173" i="1"/>
  <c r="M173" i="1"/>
  <c r="AA173" i="1"/>
  <c r="BU173" i="1" s="1"/>
  <c r="Y173" i="1"/>
  <c r="BX173" i="1"/>
  <c r="CV101" i="1"/>
  <c r="AY174" i="1"/>
  <c r="E169" i="11"/>
  <c r="E169" i="2"/>
  <c r="BS172" i="1"/>
  <c r="BR172" i="1"/>
  <c r="C173" i="1"/>
  <c r="C172" i="3" s="1"/>
  <c r="G173" i="1"/>
  <c r="O173" i="1"/>
  <c r="AC173" i="1"/>
  <c r="E172" i="3" s="1"/>
  <c r="AG173" i="1"/>
  <c r="AQ173" i="1"/>
  <c r="AU173" i="1"/>
  <c r="B173" i="1"/>
  <c r="B172" i="3" s="1"/>
  <c r="H173" i="1"/>
  <c r="L173" i="1"/>
  <c r="AF173" i="1"/>
  <c r="AK173" i="1"/>
  <c r="AN173" i="1"/>
  <c r="AR173" i="1"/>
  <c r="I173" i="1"/>
  <c r="AB173" i="1"/>
  <c r="D172" i="3" s="1"/>
  <c r="AI173" i="1"/>
  <c r="AT173" i="1"/>
  <c r="P173" i="1"/>
  <c r="AP173" i="1"/>
  <c r="F173" i="1"/>
  <c r="AH173" i="1"/>
  <c r="AM173" i="1"/>
  <c r="AJ173" i="1"/>
  <c r="AO173" i="1"/>
  <c r="AV173" i="1"/>
  <c r="AL173" i="1"/>
  <c r="AS173" i="1"/>
  <c r="A174" i="1"/>
  <c r="A172" i="3"/>
  <c r="BO172" i="1" l="1"/>
  <c r="BK173" i="1"/>
  <c r="BP170" i="1"/>
  <c r="BK991" i="1"/>
  <c r="BO990" i="1"/>
  <c r="BP989" i="1" s="1"/>
  <c r="J174" i="1"/>
  <c r="K174" i="1"/>
  <c r="BM172" i="1"/>
  <c r="BJ173" i="1"/>
  <c r="AW174" i="1"/>
  <c r="BV174" i="1" s="1"/>
  <c r="AD174" i="1"/>
  <c r="C171" i="11" s="1"/>
  <c r="E174" i="1"/>
  <c r="D171" i="2" s="1"/>
  <c r="D174" i="1"/>
  <c r="C171" i="2" s="1"/>
  <c r="AE174" i="1"/>
  <c r="D171" i="11" s="1"/>
  <c r="AZ174" i="1"/>
  <c r="BF174" i="1"/>
  <c r="BC174" i="1"/>
  <c r="BA174" i="1"/>
  <c r="BG174" i="1"/>
  <c r="BB174" i="1"/>
  <c r="BD174" i="1"/>
  <c r="BE174" i="1"/>
  <c r="N174" i="1"/>
  <c r="M174" i="1"/>
  <c r="U174" i="1"/>
  <c r="Q174" i="1"/>
  <c r="V174" i="1"/>
  <c r="T174" i="1"/>
  <c r="W174" i="1"/>
  <c r="X174" i="1"/>
  <c r="Y174" i="1"/>
  <c r="AA174" i="1"/>
  <c r="BU174" i="1" s="1"/>
  <c r="R174" i="1"/>
  <c r="Z174" i="1"/>
  <c r="S174" i="1"/>
  <c r="CV102" i="1"/>
  <c r="AY175" i="1"/>
  <c r="BX174" i="1"/>
  <c r="E170" i="2"/>
  <c r="E170" i="11"/>
  <c r="BS173" i="1"/>
  <c r="BR173" i="1"/>
  <c r="H174" i="1"/>
  <c r="P174" i="1"/>
  <c r="AH174" i="1"/>
  <c r="AR174" i="1"/>
  <c r="AV174" i="1"/>
  <c r="B174" i="1"/>
  <c r="B173" i="3" s="1"/>
  <c r="G174" i="1"/>
  <c r="L174" i="1"/>
  <c r="AF174" i="1"/>
  <c r="AK174" i="1"/>
  <c r="AN174" i="1"/>
  <c r="AQ174" i="1"/>
  <c r="F174" i="1"/>
  <c r="AG174" i="1"/>
  <c r="AM174" i="1"/>
  <c r="AS174" i="1"/>
  <c r="C174" i="1"/>
  <c r="C173" i="3" s="1"/>
  <c r="AC174" i="1"/>
  <c r="E173" i="3" s="1"/>
  <c r="AJ174" i="1"/>
  <c r="AL174" i="1"/>
  <c r="AO174" i="1"/>
  <c r="AU174" i="1"/>
  <c r="O174" i="1"/>
  <c r="I174" i="1"/>
  <c r="AI174" i="1"/>
  <c r="AB174" i="1"/>
  <c r="D173" i="3" s="1"/>
  <c r="AT174" i="1"/>
  <c r="AP174" i="1"/>
  <c r="A175" i="1"/>
  <c r="A173" i="3"/>
  <c r="BO173" i="1" l="1"/>
  <c r="BK174" i="1"/>
  <c r="BP171" i="1"/>
  <c r="BK992" i="1"/>
  <c r="BO991" i="1"/>
  <c r="J175" i="1"/>
  <c r="K175" i="1"/>
  <c r="BM173" i="1"/>
  <c r="BJ174" i="1"/>
  <c r="BN171" i="1"/>
  <c r="AW175" i="1"/>
  <c r="BV175" i="1" s="1"/>
  <c r="AD175" i="1"/>
  <c r="C172" i="11" s="1"/>
  <c r="E175" i="1"/>
  <c r="D172" i="2" s="1"/>
  <c r="AE175" i="1"/>
  <c r="D172" i="11" s="1"/>
  <c r="D175" i="1"/>
  <c r="C172" i="2" s="1"/>
  <c r="AZ175" i="1"/>
  <c r="BF175" i="1"/>
  <c r="BB175" i="1"/>
  <c r="BE175" i="1"/>
  <c r="BA175" i="1"/>
  <c r="BG175" i="1"/>
  <c r="BC175" i="1"/>
  <c r="BD175" i="1"/>
  <c r="M175" i="1"/>
  <c r="Q175" i="1"/>
  <c r="S175" i="1"/>
  <c r="T175" i="1"/>
  <c r="N175" i="1"/>
  <c r="R175" i="1"/>
  <c r="V175" i="1"/>
  <c r="Y175" i="1"/>
  <c r="X175" i="1"/>
  <c r="Z175" i="1"/>
  <c r="AA175" i="1"/>
  <c r="BU175" i="1" s="1"/>
  <c r="W175" i="1"/>
  <c r="U175" i="1"/>
  <c r="AY176" i="1"/>
  <c r="BX175" i="1"/>
  <c r="CV103" i="1"/>
  <c r="E171" i="2"/>
  <c r="E171" i="11"/>
  <c r="BS174" i="1"/>
  <c r="BR174" i="1"/>
  <c r="I175" i="1"/>
  <c r="AI175" i="1"/>
  <c r="AK175" i="1"/>
  <c r="AM175" i="1"/>
  <c r="AO175" i="1"/>
  <c r="AS175" i="1"/>
  <c r="B175" i="1"/>
  <c r="B174" i="3" s="1"/>
  <c r="G175" i="1"/>
  <c r="L175" i="1"/>
  <c r="AF175" i="1"/>
  <c r="AN175" i="1"/>
  <c r="AQ175" i="1"/>
  <c r="AV175" i="1"/>
  <c r="O175" i="1"/>
  <c r="AP175" i="1"/>
  <c r="H175" i="1"/>
  <c r="AB175" i="1"/>
  <c r="D174" i="3" s="1"/>
  <c r="AH175" i="1"/>
  <c r="AT175" i="1"/>
  <c r="C175" i="1"/>
  <c r="C174" i="3" s="1"/>
  <c r="AC175" i="1"/>
  <c r="E174" i="3" s="1"/>
  <c r="AL175" i="1"/>
  <c r="AU175" i="1"/>
  <c r="F175" i="1"/>
  <c r="P175" i="1"/>
  <c r="AG175" i="1"/>
  <c r="AR175" i="1"/>
  <c r="AJ175" i="1"/>
  <c r="A176" i="1"/>
  <c r="A174" i="3"/>
  <c r="BO174" i="1" l="1"/>
  <c r="BK175" i="1"/>
  <c r="BP172" i="1"/>
  <c r="BP990" i="1"/>
  <c r="BO992" i="1"/>
  <c r="BK993" i="1"/>
  <c r="J176" i="1"/>
  <c r="K176" i="1"/>
  <c r="BM174" i="1"/>
  <c r="BJ175" i="1"/>
  <c r="BN172" i="1"/>
  <c r="AW176" i="1"/>
  <c r="BV176" i="1" s="1"/>
  <c r="D176" i="1"/>
  <c r="C173" i="2" s="1"/>
  <c r="E176" i="1"/>
  <c r="D173" i="2" s="1"/>
  <c r="AE176" i="1"/>
  <c r="D173" i="11" s="1"/>
  <c r="AD176" i="1"/>
  <c r="C173" i="11" s="1"/>
  <c r="AZ176" i="1"/>
  <c r="BF176" i="1"/>
  <c r="BA176" i="1"/>
  <c r="BD176" i="1"/>
  <c r="BG176" i="1"/>
  <c r="BB176" i="1"/>
  <c r="BE176" i="1"/>
  <c r="BC176" i="1"/>
  <c r="S176" i="1"/>
  <c r="T176" i="1"/>
  <c r="V176" i="1"/>
  <c r="Q176" i="1"/>
  <c r="N176" i="1"/>
  <c r="M176" i="1"/>
  <c r="AA176" i="1"/>
  <c r="BU176" i="1" s="1"/>
  <c r="R176" i="1"/>
  <c r="X176" i="1"/>
  <c r="Y176" i="1"/>
  <c r="W176" i="1"/>
  <c r="Z176" i="1"/>
  <c r="U176" i="1"/>
  <c r="BX176" i="1"/>
  <c r="AY177" i="1"/>
  <c r="CV104" i="1"/>
  <c r="E172" i="11"/>
  <c r="E172" i="2"/>
  <c r="BR175" i="1"/>
  <c r="BS175" i="1"/>
  <c r="B176" i="1"/>
  <c r="B175" i="3" s="1"/>
  <c r="F176" i="1"/>
  <c r="L176" i="1"/>
  <c r="AB176" i="1"/>
  <c r="D175" i="3" s="1"/>
  <c r="AF176" i="1"/>
  <c r="AJ176" i="1"/>
  <c r="AL176" i="1"/>
  <c r="AN176" i="1"/>
  <c r="AP176" i="1"/>
  <c r="AT176" i="1"/>
  <c r="G176" i="1"/>
  <c r="AM176" i="1"/>
  <c r="AQ176" i="1"/>
  <c r="AV176" i="1"/>
  <c r="C176" i="1"/>
  <c r="C175" i="3" s="1"/>
  <c r="I176" i="1"/>
  <c r="AC176" i="1"/>
  <c r="E175" i="3" s="1"/>
  <c r="AI176" i="1"/>
  <c r="AK176" i="1"/>
  <c r="AU176" i="1"/>
  <c r="P176" i="1"/>
  <c r="AG176" i="1"/>
  <c r="AR176" i="1"/>
  <c r="AS176" i="1"/>
  <c r="O176" i="1"/>
  <c r="AO176" i="1"/>
  <c r="H176" i="1"/>
  <c r="AH176" i="1"/>
  <c r="A177" i="1"/>
  <c r="A175" i="3"/>
  <c r="BO175" i="1" l="1"/>
  <c r="BK176" i="1"/>
  <c r="BP173" i="1"/>
  <c r="BO993" i="1"/>
  <c r="BP992" i="1" s="1"/>
  <c r="BK994" i="1"/>
  <c r="BP991" i="1"/>
  <c r="J177" i="1"/>
  <c r="K177" i="1"/>
  <c r="BM175" i="1"/>
  <c r="BJ176" i="1"/>
  <c r="BN173" i="1"/>
  <c r="AW177" i="1"/>
  <c r="BV177" i="1" s="1"/>
  <c r="D177" i="1"/>
  <c r="C174" i="2" s="1"/>
  <c r="AE177" i="1"/>
  <c r="D174" i="11" s="1"/>
  <c r="E177" i="1"/>
  <c r="D174" i="2" s="1"/>
  <c r="AD177" i="1"/>
  <c r="C174" i="11" s="1"/>
  <c r="AZ177" i="1"/>
  <c r="BF177" i="1"/>
  <c r="BC177" i="1"/>
  <c r="BA177" i="1"/>
  <c r="BD177" i="1"/>
  <c r="BG177" i="1"/>
  <c r="BE177" i="1"/>
  <c r="BB177" i="1"/>
  <c r="M177" i="1"/>
  <c r="V177" i="1"/>
  <c r="T177" i="1"/>
  <c r="R177" i="1"/>
  <c r="N177" i="1"/>
  <c r="Q177" i="1"/>
  <c r="U177" i="1"/>
  <c r="X177" i="1"/>
  <c r="Y177" i="1"/>
  <c r="Z177" i="1"/>
  <c r="AA177" i="1"/>
  <c r="BU177" i="1" s="1"/>
  <c r="S177" i="1"/>
  <c r="W177" i="1"/>
  <c r="BX177" i="1"/>
  <c r="AY178" i="1"/>
  <c r="CV105" i="1"/>
  <c r="E173" i="2"/>
  <c r="E173" i="11"/>
  <c r="BR176" i="1"/>
  <c r="BS176" i="1"/>
  <c r="C177" i="1"/>
  <c r="C176" i="3" s="1"/>
  <c r="G177" i="1"/>
  <c r="O177" i="1"/>
  <c r="AC177" i="1"/>
  <c r="E176" i="3" s="1"/>
  <c r="AG177" i="1"/>
  <c r="AQ177" i="1"/>
  <c r="AU177" i="1"/>
  <c r="F177" i="1"/>
  <c r="H177" i="1"/>
  <c r="P177" i="1"/>
  <c r="AB177" i="1"/>
  <c r="D176" i="3" s="1"/>
  <c r="AH177" i="1"/>
  <c r="AL177" i="1"/>
  <c r="AS177" i="1"/>
  <c r="AJ177" i="1"/>
  <c r="AM177" i="1"/>
  <c r="AP177" i="1"/>
  <c r="AV177" i="1"/>
  <c r="AF177" i="1"/>
  <c r="AK177" i="1"/>
  <c r="AR177" i="1"/>
  <c r="B177" i="1"/>
  <c r="B176" i="3" s="1"/>
  <c r="AI177" i="1"/>
  <c r="AT177" i="1"/>
  <c r="AN177" i="1"/>
  <c r="I177" i="1"/>
  <c r="AO177" i="1"/>
  <c r="L177" i="1"/>
  <c r="A178" i="1"/>
  <c r="A176" i="3"/>
  <c r="BO176" i="1" l="1"/>
  <c r="BK177" i="1"/>
  <c r="BP174" i="1"/>
  <c r="BO994" i="1"/>
  <c r="BP993" i="1" s="1"/>
  <c r="BK995" i="1"/>
  <c r="J178" i="1"/>
  <c r="K178" i="1"/>
  <c r="BM176" i="1"/>
  <c r="BN175" i="1" s="1"/>
  <c r="BJ177" i="1"/>
  <c r="BN174" i="1"/>
  <c r="AW178" i="1"/>
  <c r="BV178" i="1" s="1"/>
  <c r="AD178" i="1"/>
  <c r="C175" i="11" s="1"/>
  <c r="AE178" i="1"/>
  <c r="D175" i="11" s="1"/>
  <c r="E178" i="1"/>
  <c r="D175" i="2" s="1"/>
  <c r="D178" i="1"/>
  <c r="C175" i="2" s="1"/>
  <c r="AZ178" i="1"/>
  <c r="BF178" i="1"/>
  <c r="BC178" i="1"/>
  <c r="BD178" i="1"/>
  <c r="BE178" i="1"/>
  <c r="BA178" i="1"/>
  <c r="BG178" i="1"/>
  <c r="BB178" i="1"/>
  <c r="M178" i="1"/>
  <c r="T178" i="1"/>
  <c r="V178" i="1"/>
  <c r="R178" i="1"/>
  <c r="U178" i="1"/>
  <c r="N178" i="1"/>
  <c r="Q178" i="1"/>
  <c r="S178" i="1"/>
  <c r="Y178" i="1"/>
  <c r="X178" i="1"/>
  <c r="Z178" i="1"/>
  <c r="W178" i="1"/>
  <c r="AA178" i="1"/>
  <c r="BU178" i="1" s="1"/>
  <c r="BX178" i="1"/>
  <c r="AY179" i="1"/>
  <c r="CV106" i="1"/>
  <c r="E174" i="2"/>
  <c r="E174" i="11"/>
  <c r="BS177" i="1"/>
  <c r="BR177" i="1"/>
  <c r="H178" i="1"/>
  <c r="P178" i="1"/>
  <c r="AH178" i="1"/>
  <c r="AR178" i="1"/>
  <c r="AV178" i="1"/>
  <c r="C178" i="1"/>
  <c r="C177" i="3" s="1"/>
  <c r="I178" i="1"/>
  <c r="O178" i="1"/>
  <c r="AB178" i="1"/>
  <c r="D177" i="3" s="1"/>
  <c r="AG178" i="1"/>
  <c r="AL178" i="1"/>
  <c r="AS178" i="1"/>
  <c r="F178" i="1"/>
  <c r="AJ178" i="1"/>
  <c r="AM178" i="1"/>
  <c r="AP178" i="1"/>
  <c r="AU178" i="1"/>
  <c r="G178" i="1"/>
  <c r="L178" i="1"/>
  <c r="AN178" i="1"/>
  <c r="AC178" i="1"/>
  <c r="E177" i="3" s="1"/>
  <c r="AO178" i="1"/>
  <c r="AF178" i="1"/>
  <c r="AQ178" i="1"/>
  <c r="AI178" i="1"/>
  <c r="AT178" i="1"/>
  <c r="B178" i="1"/>
  <c r="B177" i="3" s="1"/>
  <c r="AK178" i="1"/>
  <c r="A179" i="1"/>
  <c r="A177" i="3"/>
  <c r="BO177" i="1" l="1"/>
  <c r="BK178" i="1"/>
  <c r="BP175" i="1"/>
  <c r="BO995" i="1"/>
  <c r="BK996" i="1"/>
  <c r="J179" i="1"/>
  <c r="K179" i="1"/>
  <c r="BM177" i="1"/>
  <c r="BJ178" i="1"/>
  <c r="AW179" i="1"/>
  <c r="BV179" i="1" s="1"/>
  <c r="AD179" i="1"/>
  <c r="C176" i="11" s="1"/>
  <c r="D179" i="1"/>
  <c r="C176" i="2" s="1"/>
  <c r="E179" i="1"/>
  <c r="D176" i="2" s="1"/>
  <c r="AE179" i="1"/>
  <c r="D176" i="11" s="1"/>
  <c r="AZ179" i="1"/>
  <c r="BF179" i="1"/>
  <c r="BB179" i="1"/>
  <c r="BE179" i="1"/>
  <c r="BC179" i="1"/>
  <c r="BD179" i="1"/>
  <c r="BA179" i="1"/>
  <c r="BG179" i="1"/>
  <c r="S179" i="1"/>
  <c r="R179" i="1"/>
  <c r="T179" i="1"/>
  <c r="U179" i="1"/>
  <c r="V179" i="1"/>
  <c r="M179" i="1"/>
  <c r="N179" i="1"/>
  <c r="W179" i="1"/>
  <c r="Z179" i="1"/>
  <c r="AA179" i="1"/>
  <c r="BU179" i="1" s="1"/>
  <c r="X179" i="1"/>
  <c r="Q179" i="1"/>
  <c r="Y179" i="1"/>
  <c r="CV107" i="1"/>
  <c r="AY180" i="1"/>
  <c r="BX179" i="1"/>
  <c r="E175" i="11"/>
  <c r="E175" i="2"/>
  <c r="BS178" i="1"/>
  <c r="BR178" i="1"/>
  <c r="I179" i="1"/>
  <c r="AI179" i="1"/>
  <c r="AK179" i="1"/>
  <c r="AM179" i="1"/>
  <c r="AO179" i="1"/>
  <c r="AS179" i="1"/>
  <c r="C179" i="1"/>
  <c r="C178" i="3" s="1"/>
  <c r="H179" i="1"/>
  <c r="O179" i="1"/>
  <c r="AB179" i="1"/>
  <c r="D178" i="3" s="1"/>
  <c r="AG179" i="1"/>
  <c r="AL179" i="1"/>
  <c r="AR179" i="1"/>
  <c r="F179" i="1"/>
  <c r="AJ179" i="1"/>
  <c r="AP179" i="1"/>
  <c r="AU179" i="1"/>
  <c r="B179" i="1"/>
  <c r="B178" i="3" s="1"/>
  <c r="AF179" i="1"/>
  <c r="AQ179" i="1"/>
  <c r="AH179" i="1"/>
  <c r="AT179" i="1"/>
  <c r="AC179" i="1"/>
  <c r="E178" i="3" s="1"/>
  <c r="L179" i="1"/>
  <c r="AV179" i="1"/>
  <c r="P179" i="1"/>
  <c r="G179" i="1"/>
  <c r="AN179" i="1"/>
  <c r="A180" i="1"/>
  <c r="A178" i="3"/>
  <c r="BO178" i="1" l="1"/>
  <c r="BK179" i="1"/>
  <c r="BP176" i="1"/>
  <c r="BO996" i="1"/>
  <c r="BK997" i="1"/>
  <c r="BP994" i="1"/>
  <c r="J180" i="1"/>
  <c r="K180" i="1"/>
  <c r="BM178" i="1"/>
  <c r="BJ179" i="1"/>
  <c r="BN176" i="1"/>
  <c r="AW180" i="1"/>
  <c r="BV180" i="1" s="1"/>
  <c r="D180" i="1"/>
  <c r="C177" i="2" s="1"/>
  <c r="E180" i="1"/>
  <c r="AE180" i="1"/>
  <c r="AD180" i="1"/>
  <c r="C177" i="11" s="1"/>
  <c r="AZ180" i="1"/>
  <c r="BF180" i="1"/>
  <c r="BA180" i="1"/>
  <c r="BD180" i="1"/>
  <c r="BG180" i="1"/>
  <c r="BB180" i="1"/>
  <c r="BE180" i="1"/>
  <c r="BC180" i="1"/>
  <c r="T180" i="1"/>
  <c r="Q180" i="1"/>
  <c r="U180" i="1"/>
  <c r="M180" i="1"/>
  <c r="W180" i="1"/>
  <c r="V180" i="1"/>
  <c r="Z180" i="1"/>
  <c r="AA180" i="1"/>
  <c r="BU180" i="1" s="1"/>
  <c r="Y180" i="1"/>
  <c r="R180" i="1"/>
  <c r="X180" i="1"/>
  <c r="N180" i="1"/>
  <c r="S180" i="1"/>
  <c r="BX180" i="1"/>
  <c r="AY181" i="1"/>
  <c r="CV108" i="1"/>
  <c r="E176" i="11"/>
  <c r="E176" i="2"/>
  <c r="BS179" i="1"/>
  <c r="BR179" i="1"/>
  <c r="B180" i="1"/>
  <c r="B179" i="3" s="1"/>
  <c r="F180" i="1"/>
  <c r="L180" i="1"/>
  <c r="AB180" i="1"/>
  <c r="D179" i="3" s="1"/>
  <c r="AF180" i="1"/>
  <c r="AJ180" i="1"/>
  <c r="AL180" i="1"/>
  <c r="AN180" i="1"/>
  <c r="AP180" i="1"/>
  <c r="AT180" i="1"/>
  <c r="C180" i="1"/>
  <c r="C179" i="3" s="1"/>
  <c r="H180" i="1"/>
  <c r="O180" i="1"/>
  <c r="AG180" i="1"/>
  <c r="AK180" i="1"/>
  <c r="AR180" i="1"/>
  <c r="AI180" i="1"/>
  <c r="AO180" i="1"/>
  <c r="AU180" i="1"/>
  <c r="G180" i="1"/>
  <c r="AM180" i="1"/>
  <c r="AV180" i="1"/>
  <c r="I180" i="1"/>
  <c r="P180" i="1"/>
  <c r="AC180" i="1"/>
  <c r="E179" i="3" s="1"/>
  <c r="AH180" i="1"/>
  <c r="AS180" i="1"/>
  <c r="AQ180" i="1"/>
  <c r="A181" i="1"/>
  <c r="A179" i="3"/>
  <c r="BO179" i="1" l="1"/>
  <c r="BK180" i="1"/>
  <c r="BP177" i="1"/>
  <c r="BO997" i="1"/>
  <c r="BP996" i="1" s="1"/>
  <c r="BK998" i="1"/>
  <c r="BP995" i="1"/>
  <c r="J181" i="1"/>
  <c r="K181" i="1"/>
  <c r="BJ180" i="1"/>
  <c r="BM179" i="1"/>
  <c r="BN178" i="1" s="1"/>
  <c r="BN177" i="1"/>
  <c r="AW181" i="1"/>
  <c r="BV181" i="1" s="1"/>
  <c r="D181" i="1"/>
  <c r="AD181" i="1"/>
  <c r="C178" i="11" s="1"/>
  <c r="AE181" i="1"/>
  <c r="D178" i="11" s="1"/>
  <c r="E181" i="1"/>
  <c r="D178" i="2" s="1"/>
  <c r="AZ181" i="1"/>
  <c r="BF181" i="1"/>
  <c r="BC181" i="1"/>
  <c r="BA181" i="1"/>
  <c r="BD181" i="1"/>
  <c r="BG181" i="1"/>
  <c r="BB181" i="1"/>
  <c r="BE181" i="1"/>
  <c r="S181" i="1"/>
  <c r="U181" i="1"/>
  <c r="T181" i="1"/>
  <c r="M181" i="1"/>
  <c r="N181" i="1"/>
  <c r="R181" i="1"/>
  <c r="Q181" i="1"/>
  <c r="W181" i="1"/>
  <c r="Y181" i="1"/>
  <c r="AA181" i="1"/>
  <c r="BU181" i="1" s="1"/>
  <c r="X181" i="1"/>
  <c r="Z181" i="1"/>
  <c r="V181" i="1"/>
  <c r="D177" i="11"/>
  <c r="D177" i="2"/>
  <c r="CV109" i="1"/>
  <c r="AY182" i="1"/>
  <c r="BX181" i="1"/>
  <c r="E177" i="2"/>
  <c r="E177" i="11"/>
  <c r="BS180" i="1"/>
  <c r="BR180" i="1"/>
  <c r="C181" i="1"/>
  <c r="C180" i="3" s="1"/>
  <c r="G181" i="1"/>
  <c r="O181" i="1"/>
  <c r="AC181" i="1"/>
  <c r="E180" i="3" s="1"/>
  <c r="AG181" i="1"/>
  <c r="AQ181" i="1"/>
  <c r="AU181" i="1"/>
  <c r="B181" i="1"/>
  <c r="B180" i="3" s="1"/>
  <c r="H181" i="1"/>
  <c r="L181" i="1"/>
  <c r="AF181" i="1"/>
  <c r="AK181" i="1"/>
  <c r="AN181" i="1"/>
  <c r="AR181" i="1"/>
  <c r="AI181" i="1"/>
  <c r="AO181" i="1"/>
  <c r="AT181" i="1"/>
  <c r="AP181" i="1"/>
  <c r="AH181" i="1"/>
  <c r="AL181" i="1"/>
  <c r="AS181" i="1"/>
  <c r="P181" i="1"/>
  <c r="F181" i="1"/>
  <c r="AM181" i="1"/>
  <c r="I181" i="1"/>
  <c r="AB181" i="1"/>
  <c r="D180" i="3" s="1"/>
  <c r="AJ181" i="1"/>
  <c r="AV181" i="1"/>
  <c r="A182" i="1"/>
  <c r="A180" i="3"/>
  <c r="BO180" i="1" l="1"/>
  <c r="BK181" i="1"/>
  <c r="BP178" i="1"/>
  <c r="BK999" i="1"/>
  <c r="BO998" i="1"/>
  <c r="BP997" i="1" s="1"/>
  <c r="J182" i="1"/>
  <c r="K182" i="1"/>
  <c r="BM180" i="1"/>
  <c r="BN179" i="1" s="1"/>
  <c r="BJ181" i="1"/>
  <c r="AW182" i="1"/>
  <c r="BV182" i="1" s="1"/>
  <c r="AD182" i="1"/>
  <c r="C179" i="11" s="1"/>
  <c r="AE182" i="1"/>
  <c r="D179" i="11" s="1"/>
  <c r="E182" i="1"/>
  <c r="D179" i="2" s="1"/>
  <c r="D182" i="1"/>
  <c r="C179" i="2" s="1"/>
  <c r="AZ182" i="1"/>
  <c r="BF182" i="1"/>
  <c r="BC182" i="1"/>
  <c r="BA182" i="1"/>
  <c r="BG182" i="1"/>
  <c r="BB182" i="1"/>
  <c r="BD182" i="1"/>
  <c r="BE182" i="1"/>
  <c r="S182" i="1"/>
  <c r="Q182" i="1"/>
  <c r="V182" i="1"/>
  <c r="M182" i="1"/>
  <c r="R182" i="1"/>
  <c r="N182" i="1"/>
  <c r="AA182" i="1"/>
  <c r="BU182" i="1" s="1"/>
  <c r="Z182" i="1"/>
  <c r="X182" i="1"/>
  <c r="T182" i="1"/>
  <c r="Y182" i="1"/>
  <c r="U182" i="1"/>
  <c r="W182" i="1"/>
  <c r="C178" i="2"/>
  <c r="AY183" i="1"/>
  <c r="CV110" i="1"/>
  <c r="BX182" i="1"/>
  <c r="E178" i="11"/>
  <c r="E178" i="2"/>
  <c r="BS181" i="1"/>
  <c r="BR181" i="1"/>
  <c r="H182" i="1"/>
  <c r="P182" i="1"/>
  <c r="AH182" i="1"/>
  <c r="AR182" i="1"/>
  <c r="AV182" i="1"/>
  <c r="B182" i="1"/>
  <c r="B181" i="3" s="1"/>
  <c r="G182" i="1"/>
  <c r="L182" i="1"/>
  <c r="AF182" i="1"/>
  <c r="AK182" i="1"/>
  <c r="AN182" i="1"/>
  <c r="AQ182" i="1"/>
  <c r="AC182" i="1"/>
  <c r="E181" i="3" s="1"/>
  <c r="AI182" i="1"/>
  <c r="AO182" i="1"/>
  <c r="AT182" i="1"/>
  <c r="F182" i="1"/>
  <c r="AJ182" i="1"/>
  <c r="AM182" i="1"/>
  <c r="AU182" i="1"/>
  <c r="I182" i="1"/>
  <c r="O182" i="1"/>
  <c r="AB182" i="1"/>
  <c r="D181" i="3" s="1"/>
  <c r="C182" i="1"/>
  <c r="C181" i="3" s="1"/>
  <c r="AL182" i="1"/>
  <c r="AP182" i="1"/>
  <c r="AG182" i="1"/>
  <c r="AS182" i="1"/>
  <c r="A183" i="1"/>
  <c r="A181" i="3"/>
  <c r="BO181" i="1" l="1"/>
  <c r="BK182" i="1"/>
  <c r="BP179" i="1"/>
  <c r="BO999" i="1"/>
  <c r="BP998" i="1" s="1"/>
  <c r="BK1000" i="1"/>
  <c r="J183" i="1"/>
  <c r="K183" i="1"/>
  <c r="BM181" i="1"/>
  <c r="BJ182" i="1"/>
  <c r="AW183" i="1"/>
  <c r="BV183" i="1" s="1"/>
  <c r="AE183" i="1"/>
  <c r="AD183" i="1"/>
  <c r="C180" i="11" s="1"/>
  <c r="E183" i="1"/>
  <c r="D180" i="2" s="1"/>
  <c r="D183" i="1"/>
  <c r="AZ183" i="1"/>
  <c r="BF183" i="1"/>
  <c r="BB183" i="1"/>
  <c r="BE183" i="1"/>
  <c r="BA183" i="1"/>
  <c r="BG183" i="1"/>
  <c r="BC183" i="1"/>
  <c r="BD183" i="1"/>
  <c r="S183" i="1"/>
  <c r="U183" i="1"/>
  <c r="R183" i="1"/>
  <c r="N183" i="1"/>
  <c r="Q183" i="1"/>
  <c r="AA183" i="1"/>
  <c r="BU183" i="1" s="1"/>
  <c r="Z183" i="1"/>
  <c r="Y183" i="1"/>
  <c r="T183" i="1"/>
  <c r="W183" i="1"/>
  <c r="X183" i="1"/>
  <c r="M183" i="1"/>
  <c r="V183" i="1"/>
  <c r="AY184" i="1"/>
  <c r="BX183" i="1"/>
  <c r="CV111" i="1"/>
  <c r="E179" i="2"/>
  <c r="E179" i="11"/>
  <c r="BS182" i="1"/>
  <c r="BR182" i="1"/>
  <c r="I183" i="1"/>
  <c r="AI183" i="1"/>
  <c r="AK183" i="1"/>
  <c r="AM183" i="1"/>
  <c r="AO183" i="1"/>
  <c r="AS183" i="1"/>
  <c r="B183" i="1"/>
  <c r="B182" i="3" s="1"/>
  <c r="G183" i="1"/>
  <c r="L183" i="1"/>
  <c r="AF183" i="1"/>
  <c r="AN183" i="1"/>
  <c r="AQ183" i="1"/>
  <c r="AV183" i="1"/>
  <c r="P183" i="1"/>
  <c r="AC183" i="1"/>
  <c r="E182" i="3" s="1"/>
  <c r="AH183" i="1"/>
  <c r="AT183" i="1"/>
  <c r="AP183" i="1"/>
  <c r="C183" i="1"/>
  <c r="C182" i="3" s="1"/>
  <c r="AG183" i="1"/>
  <c r="AL183" i="1"/>
  <c r="AR183" i="1"/>
  <c r="H183" i="1"/>
  <c r="AB183" i="1"/>
  <c r="D182" i="3" s="1"/>
  <c r="AJ183" i="1"/>
  <c r="AU183" i="1"/>
  <c r="O183" i="1"/>
  <c r="F183" i="1"/>
  <c r="A184" i="1"/>
  <c r="A182" i="3"/>
  <c r="BO182" i="1" l="1"/>
  <c r="BK183" i="1"/>
  <c r="BP180" i="1"/>
  <c r="BO1000" i="1"/>
  <c r="BK1001" i="1"/>
  <c r="J184" i="1"/>
  <c r="K184" i="1"/>
  <c r="BM182" i="1"/>
  <c r="BJ183" i="1"/>
  <c r="BN180" i="1"/>
  <c r="AW184" i="1"/>
  <c r="BV184" i="1" s="1"/>
  <c r="D184" i="1"/>
  <c r="C181" i="2" s="1"/>
  <c r="AD184" i="1"/>
  <c r="E184" i="1"/>
  <c r="D181" i="2" s="1"/>
  <c r="AE184" i="1"/>
  <c r="D181" i="11" s="1"/>
  <c r="AZ184" i="1"/>
  <c r="BF184" i="1"/>
  <c r="BA184" i="1"/>
  <c r="BD184" i="1"/>
  <c r="BG184" i="1"/>
  <c r="BB184" i="1"/>
  <c r="BE184" i="1"/>
  <c r="BC184" i="1"/>
  <c r="N184" i="1"/>
  <c r="U184" i="1"/>
  <c r="Q184" i="1"/>
  <c r="V184" i="1"/>
  <c r="M184" i="1"/>
  <c r="X184" i="1"/>
  <c r="W184" i="1"/>
  <c r="Y184" i="1"/>
  <c r="R184" i="1"/>
  <c r="T184" i="1"/>
  <c r="Z184" i="1"/>
  <c r="S184" i="1"/>
  <c r="AA184" i="1"/>
  <c r="BU184" i="1" s="1"/>
  <c r="C180" i="2"/>
  <c r="D180" i="11"/>
  <c r="BX184" i="1"/>
  <c r="AY185" i="1"/>
  <c r="CV112" i="1"/>
  <c r="E180" i="2"/>
  <c r="E180" i="11"/>
  <c r="BR183" i="1"/>
  <c r="BS183" i="1"/>
  <c r="B184" i="1"/>
  <c r="B183" i="3" s="1"/>
  <c r="F184" i="1"/>
  <c r="L184" i="1"/>
  <c r="AB184" i="1"/>
  <c r="D183" i="3" s="1"/>
  <c r="AF184" i="1"/>
  <c r="AJ184" i="1"/>
  <c r="AL184" i="1"/>
  <c r="AN184" i="1"/>
  <c r="AP184" i="1"/>
  <c r="AT184" i="1"/>
  <c r="G184" i="1"/>
  <c r="AM184" i="1"/>
  <c r="AQ184" i="1"/>
  <c r="AV184" i="1"/>
  <c r="I184" i="1"/>
  <c r="P184" i="1"/>
  <c r="AC184" i="1"/>
  <c r="E183" i="3" s="1"/>
  <c r="AH184" i="1"/>
  <c r="AS184" i="1"/>
  <c r="AI184" i="1"/>
  <c r="AU184" i="1"/>
  <c r="H184" i="1"/>
  <c r="O184" i="1"/>
  <c r="AG184" i="1"/>
  <c r="AR184" i="1"/>
  <c r="C184" i="1"/>
  <c r="C183" i="3" s="1"/>
  <c r="AK184" i="1"/>
  <c r="AO184" i="1"/>
  <c r="A185" i="1"/>
  <c r="A183" i="3"/>
  <c r="BO183" i="1" l="1"/>
  <c r="BK184" i="1"/>
  <c r="BP181" i="1"/>
  <c r="BK1002" i="1"/>
  <c r="BO1001" i="1"/>
  <c r="BP999" i="1"/>
  <c r="J185" i="1"/>
  <c r="K185" i="1"/>
  <c r="BM183" i="1"/>
  <c r="BJ184" i="1"/>
  <c r="BN181" i="1"/>
  <c r="AW185" i="1"/>
  <c r="BV185" i="1" s="1"/>
  <c r="D185" i="1"/>
  <c r="C182" i="2" s="1"/>
  <c r="AD185" i="1"/>
  <c r="C182" i="11" s="1"/>
  <c r="AE185" i="1"/>
  <c r="D182" i="11" s="1"/>
  <c r="E185" i="1"/>
  <c r="D182" i="2" s="1"/>
  <c r="AZ185" i="1"/>
  <c r="BF185" i="1"/>
  <c r="BC185" i="1"/>
  <c r="BA185" i="1"/>
  <c r="BD185" i="1"/>
  <c r="BG185" i="1"/>
  <c r="BE185" i="1"/>
  <c r="BB185" i="1"/>
  <c r="M185" i="1"/>
  <c r="U185" i="1"/>
  <c r="N185" i="1"/>
  <c r="T185" i="1"/>
  <c r="S185" i="1"/>
  <c r="R185" i="1"/>
  <c r="Q185" i="1"/>
  <c r="AA185" i="1"/>
  <c r="BU185" i="1" s="1"/>
  <c r="Z185" i="1"/>
  <c r="V185" i="1"/>
  <c r="Y185" i="1"/>
  <c r="X185" i="1"/>
  <c r="W185" i="1"/>
  <c r="C181" i="11"/>
  <c r="CV113" i="1"/>
  <c r="AY186" i="1"/>
  <c r="BX185" i="1"/>
  <c r="E181" i="2"/>
  <c r="E181" i="11"/>
  <c r="BS184" i="1"/>
  <c r="BR184" i="1"/>
  <c r="C185" i="1"/>
  <c r="C184" i="3" s="1"/>
  <c r="G185" i="1"/>
  <c r="O185" i="1"/>
  <c r="AC185" i="1"/>
  <c r="E184" i="3" s="1"/>
  <c r="AG185" i="1"/>
  <c r="AQ185" i="1"/>
  <c r="AU185" i="1"/>
  <c r="F185" i="1"/>
  <c r="AJ185" i="1"/>
  <c r="AM185" i="1"/>
  <c r="AP185" i="1"/>
  <c r="AV185" i="1"/>
  <c r="I185" i="1"/>
  <c r="P185" i="1"/>
  <c r="AB185" i="1"/>
  <c r="D184" i="3" s="1"/>
  <c r="AH185" i="1"/>
  <c r="AL185" i="1"/>
  <c r="AS185" i="1"/>
  <c r="AO185" i="1"/>
  <c r="B185" i="1"/>
  <c r="B184" i="3" s="1"/>
  <c r="AF185" i="1"/>
  <c r="AK185" i="1"/>
  <c r="AR185" i="1"/>
  <c r="L185" i="1"/>
  <c r="H185" i="1"/>
  <c r="AN185" i="1"/>
  <c r="AI185" i="1"/>
  <c r="AT185" i="1"/>
  <c r="A186" i="1"/>
  <c r="A184" i="3"/>
  <c r="BO184" i="1" l="1"/>
  <c r="BK185" i="1"/>
  <c r="BP182" i="1"/>
  <c r="BP1000" i="1"/>
  <c r="BK1003" i="1"/>
  <c r="BO1002" i="1"/>
  <c r="J186" i="1"/>
  <c r="K186" i="1"/>
  <c r="BJ185" i="1"/>
  <c r="BM184" i="1"/>
  <c r="BN183" i="1" s="1"/>
  <c r="BN182" i="1"/>
  <c r="AW186" i="1"/>
  <c r="BV186" i="1" s="1"/>
  <c r="AD186" i="1"/>
  <c r="D186" i="1"/>
  <c r="C183" i="2" s="1"/>
  <c r="AE186" i="1"/>
  <c r="D183" i="11" s="1"/>
  <c r="E186" i="1"/>
  <c r="D183" i="2" s="1"/>
  <c r="AZ186" i="1"/>
  <c r="BF186" i="1"/>
  <c r="BC186" i="1"/>
  <c r="BD186" i="1"/>
  <c r="BE186" i="1"/>
  <c r="BA186" i="1"/>
  <c r="BG186" i="1"/>
  <c r="BB186" i="1"/>
  <c r="U186" i="1"/>
  <c r="R186" i="1"/>
  <c r="T186" i="1"/>
  <c r="S186" i="1"/>
  <c r="V186" i="1"/>
  <c r="N186" i="1"/>
  <c r="W186" i="1"/>
  <c r="Q186" i="1"/>
  <c r="X186" i="1"/>
  <c r="Z186" i="1"/>
  <c r="M186" i="1"/>
  <c r="Y186" i="1"/>
  <c r="AA186" i="1"/>
  <c r="BU186" i="1" s="1"/>
  <c r="BX186" i="1"/>
  <c r="AY187" i="1"/>
  <c r="CV114" i="1"/>
  <c r="E182" i="11"/>
  <c r="E182" i="2"/>
  <c r="BS185" i="1"/>
  <c r="BR185" i="1"/>
  <c r="H186" i="1"/>
  <c r="P186" i="1"/>
  <c r="AH186" i="1"/>
  <c r="AR186" i="1"/>
  <c r="AV186" i="1"/>
  <c r="F186" i="1"/>
  <c r="AJ186" i="1"/>
  <c r="AM186" i="1"/>
  <c r="AP186" i="1"/>
  <c r="AU186" i="1"/>
  <c r="C186" i="1"/>
  <c r="C185" i="3" s="1"/>
  <c r="I186" i="1"/>
  <c r="O186" i="1"/>
  <c r="AB186" i="1"/>
  <c r="D185" i="3" s="1"/>
  <c r="AG186" i="1"/>
  <c r="AL186" i="1"/>
  <c r="AS186" i="1"/>
  <c r="AI186" i="1"/>
  <c r="AT186" i="1"/>
  <c r="G186" i="1"/>
  <c r="L186" i="1"/>
  <c r="AN186" i="1"/>
  <c r="B186" i="1"/>
  <c r="B185" i="3" s="1"/>
  <c r="AK186" i="1"/>
  <c r="AC186" i="1"/>
  <c r="E185" i="3" s="1"/>
  <c r="AO186" i="1"/>
  <c r="AF186" i="1"/>
  <c r="AQ186" i="1"/>
  <c r="A187" i="1"/>
  <c r="A185" i="3"/>
  <c r="BO185" i="1" l="1"/>
  <c r="BK186" i="1"/>
  <c r="BP183" i="1"/>
  <c r="BP1001" i="1"/>
  <c r="BO1003" i="1"/>
  <c r="BP1002" i="1" s="1"/>
  <c r="BK1004" i="1"/>
  <c r="J187" i="1"/>
  <c r="K187" i="1"/>
  <c r="BM185" i="1"/>
  <c r="BJ186" i="1"/>
  <c r="AW187" i="1"/>
  <c r="BV187" i="1" s="1"/>
  <c r="E187" i="1"/>
  <c r="D184" i="2" s="1"/>
  <c r="AE187" i="1"/>
  <c r="D184" i="11" s="1"/>
  <c r="D187" i="1"/>
  <c r="C184" i="2" s="1"/>
  <c r="AD187" i="1"/>
  <c r="AZ187" i="1"/>
  <c r="BF187" i="1"/>
  <c r="BB187" i="1"/>
  <c r="BE187" i="1"/>
  <c r="BC187" i="1"/>
  <c r="BD187" i="1"/>
  <c r="BA187" i="1"/>
  <c r="BG187" i="1"/>
  <c r="N187" i="1"/>
  <c r="M187" i="1"/>
  <c r="Q187" i="1"/>
  <c r="T187" i="1"/>
  <c r="R187" i="1"/>
  <c r="Z187" i="1"/>
  <c r="S187" i="1"/>
  <c r="U187" i="1"/>
  <c r="Y187" i="1"/>
  <c r="W187" i="1"/>
  <c r="V187" i="1"/>
  <c r="AA187" i="1"/>
  <c r="BU187" i="1" s="1"/>
  <c r="X187" i="1"/>
  <c r="C183" i="11"/>
  <c r="BX187" i="1"/>
  <c r="AY188" i="1"/>
  <c r="CV115" i="1"/>
  <c r="E183" i="11"/>
  <c r="E183" i="2"/>
  <c r="BS186" i="1"/>
  <c r="BR186" i="1"/>
  <c r="I187" i="1"/>
  <c r="AI187" i="1"/>
  <c r="AK187" i="1"/>
  <c r="AM187" i="1"/>
  <c r="AO187" i="1"/>
  <c r="AS187" i="1"/>
  <c r="F187" i="1"/>
  <c r="AJ187" i="1"/>
  <c r="AP187" i="1"/>
  <c r="AU187" i="1"/>
  <c r="C187" i="1"/>
  <c r="C186" i="3" s="1"/>
  <c r="H187" i="1"/>
  <c r="O187" i="1"/>
  <c r="AB187" i="1"/>
  <c r="D186" i="3" s="1"/>
  <c r="AG187" i="1"/>
  <c r="AL187" i="1"/>
  <c r="AR187" i="1"/>
  <c r="P187" i="1"/>
  <c r="AC187" i="1"/>
  <c r="E186" i="3" s="1"/>
  <c r="B187" i="1"/>
  <c r="B186" i="3" s="1"/>
  <c r="AF187" i="1"/>
  <c r="AQ187" i="1"/>
  <c r="G187" i="1"/>
  <c r="AN187" i="1"/>
  <c r="AH187" i="1"/>
  <c r="AT187" i="1"/>
  <c r="L187" i="1"/>
  <c r="AV187" i="1"/>
  <c r="A188" i="1"/>
  <c r="A186" i="3"/>
  <c r="BO186" i="1" l="1"/>
  <c r="BK187" i="1"/>
  <c r="BP184" i="1"/>
  <c r="BK1005" i="1"/>
  <c r="BO1004" i="1"/>
  <c r="BP1003" i="1" s="1"/>
  <c r="J188" i="1"/>
  <c r="K188" i="1"/>
  <c r="BM186" i="1"/>
  <c r="BN185" i="1" s="1"/>
  <c r="BJ187" i="1"/>
  <c r="BN184" i="1"/>
  <c r="AW188" i="1"/>
  <c r="BV188" i="1" s="1"/>
  <c r="D188" i="1"/>
  <c r="C185" i="2" s="1"/>
  <c r="AE188" i="1"/>
  <c r="AD188" i="1"/>
  <c r="C185" i="11" s="1"/>
  <c r="E188" i="1"/>
  <c r="D185" i="2" s="1"/>
  <c r="AZ188" i="1"/>
  <c r="BF188" i="1"/>
  <c r="BA188" i="1"/>
  <c r="BD188" i="1"/>
  <c r="BG188" i="1"/>
  <c r="BB188" i="1"/>
  <c r="BE188" i="1"/>
  <c r="BC188" i="1"/>
  <c r="S188" i="1"/>
  <c r="N188" i="1"/>
  <c r="U188" i="1"/>
  <c r="T188" i="1"/>
  <c r="M188" i="1"/>
  <c r="R188" i="1"/>
  <c r="V188" i="1"/>
  <c r="Q188" i="1"/>
  <c r="Y188" i="1"/>
  <c r="X188" i="1"/>
  <c r="Z188" i="1"/>
  <c r="W188" i="1"/>
  <c r="AA188" i="1"/>
  <c r="BU188" i="1" s="1"/>
  <c r="C184" i="11"/>
  <c r="AY189" i="1"/>
  <c r="BX188" i="1"/>
  <c r="CV116" i="1"/>
  <c r="E184" i="11"/>
  <c r="E184" i="2"/>
  <c r="BS187" i="1"/>
  <c r="BR187" i="1"/>
  <c r="B188" i="1"/>
  <c r="B187" i="3" s="1"/>
  <c r="F188" i="1"/>
  <c r="L188" i="1"/>
  <c r="AB188" i="1"/>
  <c r="D187" i="3" s="1"/>
  <c r="AF188" i="1"/>
  <c r="AJ188" i="1"/>
  <c r="AL188" i="1"/>
  <c r="AN188" i="1"/>
  <c r="AP188" i="1"/>
  <c r="AT188" i="1"/>
  <c r="AI188" i="1"/>
  <c r="AO188" i="1"/>
  <c r="AU188" i="1"/>
  <c r="C188" i="1"/>
  <c r="C187" i="3" s="1"/>
  <c r="H188" i="1"/>
  <c r="O188" i="1"/>
  <c r="AG188" i="1"/>
  <c r="AK188" i="1"/>
  <c r="AR188" i="1"/>
  <c r="AH188" i="1"/>
  <c r="AS188" i="1"/>
  <c r="G188" i="1"/>
  <c r="AM188" i="1"/>
  <c r="AV188" i="1"/>
  <c r="AQ188" i="1"/>
  <c r="P188" i="1"/>
  <c r="I188" i="1"/>
  <c r="AC188" i="1"/>
  <c r="E187" i="3" s="1"/>
  <c r="A189" i="1"/>
  <c r="A187" i="3"/>
  <c r="BO187" i="1" l="1"/>
  <c r="BK188" i="1"/>
  <c r="BP185" i="1"/>
  <c r="BK1006" i="1"/>
  <c r="BO1005" i="1"/>
  <c r="BP1004" i="1" s="1"/>
  <c r="J189" i="1"/>
  <c r="K189" i="1"/>
  <c r="BM187" i="1"/>
  <c r="BJ188" i="1"/>
  <c r="AW189" i="1"/>
  <c r="BV189" i="1" s="1"/>
  <c r="AD189" i="1"/>
  <c r="C186" i="11" s="1"/>
  <c r="D189" i="1"/>
  <c r="C186" i="2" s="1"/>
  <c r="E189" i="1"/>
  <c r="D186" i="2" s="1"/>
  <c r="AE189" i="1"/>
  <c r="D186" i="11" s="1"/>
  <c r="AZ189" i="1"/>
  <c r="BF189" i="1"/>
  <c r="BC189" i="1"/>
  <c r="BA189" i="1"/>
  <c r="BD189" i="1"/>
  <c r="BG189" i="1"/>
  <c r="BB189" i="1"/>
  <c r="BE189" i="1"/>
  <c r="N189" i="1"/>
  <c r="T189" i="1"/>
  <c r="V189" i="1"/>
  <c r="Q189" i="1"/>
  <c r="U189" i="1"/>
  <c r="S189" i="1"/>
  <c r="W189" i="1"/>
  <c r="M189" i="1"/>
  <c r="Z189" i="1"/>
  <c r="R189" i="1"/>
  <c r="Y189" i="1"/>
  <c r="X189" i="1"/>
  <c r="AA189" i="1"/>
  <c r="BU189" i="1" s="1"/>
  <c r="D185" i="11"/>
  <c r="CV117" i="1"/>
  <c r="AY190" i="1"/>
  <c r="CA188" i="1" s="1"/>
  <c r="BX189" i="1"/>
  <c r="E185" i="2"/>
  <c r="E185" i="11"/>
  <c r="BS188" i="1"/>
  <c r="BR188" i="1"/>
  <c r="C189" i="1"/>
  <c r="C188" i="3" s="1"/>
  <c r="G189" i="1"/>
  <c r="O189" i="1"/>
  <c r="AC189" i="1"/>
  <c r="E188" i="3" s="1"/>
  <c r="AG189" i="1"/>
  <c r="AQ189" i="1"/>
  <c r="AU189" i="1"/>
  <c r="AI189" i="1"/>
  <c r="AO189" i="1"/>
  <c r="AT189" i="1"/>
  <c r="B189" i="1"/>
  <c r="B188" i="3" s="1"/>
  <c r="H189" i="1"/>
  <c r="L189" i="1"/>
  <c r="AF189" i="1"/>
  <c r="AK189" i="1"/>
  <c r="AN189" i="1"/>
  <c r="AR189" i="1"/>
  <c r="I189" i="1"/>
  <c r="P189" i="1"/>
  <c r="AB189" i="1"/>
  <c r="D188" i="3" s="1"/>
  <c r="AP189" i="1"/>
  <c r="AJ189" i="1"/>
  <c r="AV189" i="1"/>
  <c r="AL189" i="1"/>
  <c r="F189" i="1"/>
  <c r="AM189" i="1"/>
  <c r="AH189" i="1"/>
  <c r="AS189" i="1"/>
  <c r="A190" i="1"/>
  <c r="A188" i="3"/>
  <c r="BO188" i="1" l="1"/>
  <c r="BK189" i="1"/>
  <c r="BP186" i="1"/>
  <c r="BO1006" i="1"/>
  <c r="BK1007" i="1"/>
  <c r="J190" i="1"/>
  <c r="K190" i="1"/>
  <c r="BM188" i="1"/>
  <c r="BJ189" i="1"/>
  <c r="BN186" i="1"/>
  <c r="AW190" i="1"/>
  <c r="BV190" i="1" s="1"/>
  <c r="AD190" i="1"/>
  <c r="C187" i="11" s="1"/>
  <c r="E190" i="1"/>
  <c r="D187" i="2" s="1"/>
  <c r="D190" i="1"/>
  <c r="C187" i="2" s="1"/>
  <c r="AE190" i="1"/>
  <c r="D187" i="11" s="1"/>
  <c r="BY188" i="1"/>
  <c r="CM12" i="1"/>
  <c r="CJ12" i="1"/>
  <c r="CK12" i="1"/>
  <c r="CL12" i="1"/>
  <c r="CK13" i="1"/>
  <c r="CJ13" i="1"/>
  <c r="CM13" i="1"/>
  <c r="CL13" i="1"/>
  <c r="CJ14" i="1"/>
  <c r="CM14" i="1"/>
  <c r="CK14" i="1"/>
  <c r="CL14" i="1"/>
  <c r="CK15" i="1"/>
  <c r="CL15" i="1"/>
  <c r="CM15" i="1"/>
  <c r="CJ15" i="1"/>
  <c r="CM16" i="1"/>
  <c r="CL16" i="1"/>
  <c r="CJ16" i="1"/>
  <c r="CK16" i="1"/>
  <c r="CK17" i="1"/>
  <c r="CJ17" i="1"/>
  <c r="CM17" i="1"/>
  <c r="CL17" i="1"/>
  <c r="CL18" i="1"/>
  <c r="CJ18" i="1"/>
  <c r="CM18" i="1"/>
  <c r="CK18" i="1"/>
  <c r="CK19" i="1"/>
  <c r="CL19" i="1"/>
  <c r="CM19" i="1"/>
  <c r="CJ19" i="1"/>
  <c r="CM20" i="1"/>
  <c r="CJ20" i="1"/>
  <c r="CK20" i="1"/>
  <c r="CL20" i="1"/>
  <c r="CK21" i="1"/>
  <c r="CJ21" i="1"/>
  <c r="CL21" i="1"/>
  <c r="CM21" i="1"/>
  <c r="CL22" i="1"/>
  <c r="CJ22" i="1"/>
  <c r="CM22" i="1"/>
  <c r="CK22" i="1"/>
  <c r="CK23" i="1"/>
  <c r="CL23" i="1"/>
  <c r="CM23" i="1"/>
  <c r="CJ23" i="1"/>
  <c r="CM24" i="1"/>
  <c r="CJ24" i="1"/>
  <c r="CK24" i="1"/>
  <c r="CL24" i="1"/>
  <c r="CK25" i="1"/>
  <c r="CJ25" i="1"/>
  <c r="CM25" i="1"/>
  <c r="CL25" i="1"/>
  <c r="CK26" i="1"/>
  <c r="CM26" i="1"/>
  <c r="CL26" i="1"/>
  <c r="CJ26" i="1"/>
  <c r="CM28" i="1"/>
  <c r="CL27" i="1"/>
  <c r="CK27" i="1"/>
  <c r="CJ28" i="1"/>
  <c r="CK28" i="1"/>
  <c r="CJ27" i="1"/>
  <c r="CL28" i="1"/>
  <c r="CM27" i="1"/>
  <c r="CK29" i="1"/>
  <c r="CJ29" i="1"/>
  <c r="CL29" i="1"/>
  <c r="CM29" i="1"/>
  <c r="CL30" i="1"/>
  <c r="CJ30" i="1"/>
  <c r="CM30" i="1"/>
  <c r="CK30" i="1"/>
  <c r="CK31" i="1"/>
  <c r="CM31" i="1"/>
  <c r="CJ31" i="1"/>
  <c r="CL31" i="1"/>
  <c r="CM32" i="1"/>
  <c r="CK32" i="1"/>
  <c r="CL32" i="1"/>
  <c r="CJ32" i="1"/>
  <c r="CK33" i="1"/>
  <c r="CM33" i="1"/>
  <c r="CJ33" i="1"/>
  <c r="CL33" i="1"/>
  <c r="CL34" i="1"/>
  <c r="CJ34" i="1"/>
  <c r="CM34" i="1"/>
  <c r="CK34" i="1"/>
  <c r="CK35" i="1"/>
  <c r="CJ35" i="1"/>
  <c r="CM35" i="1"/>
  <c r="CL35" i="1"/>
  <c r="CM36" i="1"/>
  <c r="CJ36" i="1"/>
  <c r="CK36" i="1"/>
  <c r="CL36" i="1"/>
  <c r="CK37" i="1"/>
  <c r="CJ37" i="1"/>
  <c r="CM37" i="1"/>
  <c r="CL37" i="1"/>
  <c r="CL38" i="1"/>
  <c r="CJ38" i="1"/>
  <c r="CM38" i="1"/>
  <c r="CK38" i="1"/>
  <c r="CK39" i="1"/>
  <c r="CM39" i="1"/>
  <c r="CJ39" i="1"/>
  <c r="CL39" i="1"/>
  <c r="CM40" i="1"/>
  <c r="CJ40" i="1"/>
  <c r="CK40" i="1"/>
  <c r="CL40" i="1"/>
  <c r="CK41" i="1"/>
  <c r="CJ41" i="1"/>
  <c r="CM41" i="1"/>
  <c r="CL41" i="1"/>
  <c r="CL42" i="1"/>
  <c r="CJ42" i="1"/>
  <c r="CM42" i="1"/>
  <c r="CK42" i="1"/>
  <c r="CK43" i="1"/>
  <c r="CL43" i="1"/>
  <c r="CM43" i="1"/>
  <c r="CJ43" i="1"/>
  <c r="CM44" i="1"/>
  <c r="CJ44" i="1"/>
  <c r="CK44" i="1"/>
  <c r="CL44" i="1"/>
  <c r="CK45" i="1"/>
  <c r="CJ45" i="1"/>
  <c r="CL45" i="1"/>
  <c r="CM45" i="1"/>
  <c r="CL46" i="1"/>
  <c r="CJ46" i="1"/>
  <c r="CM46" i="1"/>
  <c r="CK46" i="1"/>
  <c r="CK47" i="1"/>
  <c r="CM47" i="1"/>
  <c r="CL47" i="1"/>
  <c r="CJ47" i="1"/>
  <c r="CM48" i="1"/>
  <c r="CJ48" i="1"/>
  <c r="CK48" i="1"/>
  <c r="CL48" i="1"/>
  <c r="CK49" i="1"/>
  <c r="CJ49" i="1"/>
  <c r="CL49" i="1"/>
  <c r="CM49" i="1"/>
  <c r="CL50" i="1"/>
  <c r="CJ50" i="1"/>
  <c r="CM50" i="1"/>
  <c r="CK50" i="1"/>
  <c r="CK51" i="1"/>
  <c r="CL51" i="1"/>
  <c r="CM51" i="1"/>
  <c r="CJ51" i="1"/>
  <c r="CM52" i="1"/>
  <c r="CJ52" i="1"/>
  <c r="CK52" i="1"/>
  <c r="CL52" i="1"/>
  <c r="CK53" i="1"/>
  <c r="CJ53" i="1"/>
  <c r="CL53" i="1"/>
  <c r="CM53" i="1"/>
  <c r="CJ54" i="1"/>
  <c r="CM54" i="1"/>
  <c r="CK54" i="1"/>
  <c r="CL54" i="1"/>
  <c r="CK55" i="1"/>
  <c r="CM55" i="1"/>
  <c r="CJ55" i="1"/>
  <c r="CL55" i="1"/>
  <c r="CM56" i="1"/>
  <c r="CJ56" i="1"/>
  <c r="CK56" i="1"/>
  <c r="CL56" i="1"/>
  <c r="CK57" i="1"/>
  <c r="CJ57" i="1"/>
  <c r="CL57" i="1"/>
  <c r="CM57" i="1"/>
  <c r="CL58" i="1"/>
  <c r="CJ58" i="1"/>
  <c r="CM58" i="1"/>
  <c r="CK58" i="1"/>
  <c r="CK59" i="1"/>
  <c r="CL59" i="1"/>
  <c r="CM59" i="1"/>
  <c r="CJ59" i="1"/>
  <c r="CM60" i="1"/>
  <c r="CJ60" i="1"/>
  <c r="CK60" i="1"/>
  <c r="CL60" i="1"/>
  <c r="CK61" i="1"/>
  <c r="CJ61" i="1"/>
  <c r="CL61" i="1"/>
  <c r="CM61" i="1"/>
  <c r="CL62" i="1"/>
  <c r="CJ62" i="1"/>
  <c r="CM62" i="1"/>
  <c r="CK62" i="1"/>
  <c r="CK63" i="1"/>
  <c r="CM63" i="1"/>
  <c r="CL63" i="1"/>
  <c r="CJ63" i="1"/>
  <c r="CM64" i="1"/>
  <c r="CJ64" i="1"/>
  <c r="CK64" i="1"/>
  <c r="CL64" i="1"/>
  <c r="CK65" i="1"/>
  <c r="CJ65" i="1"/>
  <c r="CL65" i="1"/>
  <c r="CM65" i="1"/>
  <c r="CL66" i="1"/>
  <c r="CJ66" i="1"/>
  <c r="CM66" i="1"/>
  <c r="CK66" i="1"/>
  <c r="CK67" i="1"/>
  <c r="CL67" i="1"/>
  <c r="CM67" i="1"/>
  <c r="CJ67" i="1"/>
  <c r="CM68" i="1"/>
  <c r="CJ68" i="1"/>
  <c r="CK68" i="1"/>
  <c r="CL68" i="1"/>
  <c r="CK69" i="1"/>
  <c r="CJ69" i="1"/>
  <c r="CL69" i="1"/>
  <c r="CM69" i="1"/>
  <c r="CL70" i="1"/>
  <c r="CJ70" i="1"/>
  <c r="CM70" i="1"/>
  <c r="CK70" i="1"/>
  <c r="CK71" i="1"/>
  <c r="CL71" i="1"/>
  <c r="CM71" i="1"/>
  <c r="CJ71" i="1"/>
  <c r="CJ72" i="1"/>
  <c r="CM72" i="1"/>
  <c r="CK72" i="1"/>
  <c r="CL72" i="1"/>
  <c r="CK73" i="1"/>
  <c r="CJ73" i="1"/>
  <c r="CL73" i="1"/>
  <c r="CM73" i="1"/>
  <c r="CK74" i="1"/>
  <c r="CM74" i="1"/>
  <c r="CL74" i="1"/>
  <c r="CJ74" i="1"/>
  <c r="CM75" i="1"/>
  <c r="CJ75" i="1"/>
  <c r="CL75" i="1"/>
  <c r="CK75" i="1"/>
  <c r="CK76" i="1"/>
  <c r="CJ76" i="1"/>
  <c r="CL76" i="1"/>
  <c r="CM76" i="1"/>
  <c r="CK77" i="1"/>
  <c r="CJ77" i="1"/>
  <c r="CL77" i="1"/>
  <c r="CM77" i="1"/>
  <c r="CK78" i="1"/>
  <c r="CL78" i="1"/>
  <c r="CM78" i="1"/>
  <c r="CJ78" i="1"/>
  <c r="CL79" i="1"/>
  <c r="CJ79" i="1"/>
  <c r="CM79" i="1"/>
  <c r="CK79" i="1"/>
  <c r="CK80" i="1"/>
  <c r="CM80" i="1"/>
  <c r="CJ80" i="1"/>
  <c r="CL80" i="1"/>
  <c r="CK81" i="1"/>
  <c r="CJ81" i="1"/>
  <c r="CL81" i="1"/>
  <c r="CM81" i="1"/>
  <c r="CK82" i="1"/>
  <c r="CM82" i="1"/>
  <c r="CJ82" i="1"/>
  <c r="CL82" i="1"/>
  <c r="CM83" i="1"/>
  <c r="CJ83" i="1"/>
  <c r="CL83" i="1"/>
  <c r="CK83" i="1"/>
  <c r="CK84" i="1"/>
  <c r="CJ84" i="1"/>
  <c r="CL84" i="1"/>
  <c r="CM84" i="1"/>
  <c r="CK85" i="1"/>
  <c r="CJ85" i="1"/>
  <c r="CL85" i="1"/>
  <c r="CM85" i="1"/>
  <c r="CK86" i="1"/>
  <c r="CL86" i="1"/>
  <c r="CM86" i="1"/>
  <c r="CJ86" i="1"/>
  <c r="CL87" i="1"/>
  <c r="CJ87" i="1"/>
  <c r="CM87" i="1"/>
  <c r="CK87" i="1"/>
  <c r="CK88" i="1"/>
  <c r="CL88" i="1"/>
  <c r="CM88" i="1"/>
  <c r="CJ88" i="1"/>
  <c r="CK89" i="1"/>
  <c r="CJ89" i="1"/>
  <c r="CL89" i="1"/>
  <c r="CM89" i="1"/>
  <c r="CK90" i="1"/>
  <c r="CM90" i="1"/>
  <c r="CJ90" i="1"/>
  <c r="CL90" i="1"/>
  <c r="CM91" i="1"/>
  <c r="CJ91" i="1"/>
  <c r="CL91" i="1"/>
  <c r="CK91" i="1"/>
  <c r="CK92" i="1"/>
  <c r="CJ92" i="1"/>
  <c r="CM92" i="1"/>
  <c r="CL92" i="1"/>
  <c r="CK93" i="1"/>
  <c r="CJ93" i="1"/>
  <c r="CL93" i="1"/>
  <c r="CM93" i="1"/>
  <c r="CK94" i="1"/>
  <c r="CM94" i="1"/>
  <c r="CJ94" i="1"/>
  <c r="CL94" i="1"/>
  <c r="CL95" i="1"/>
  <c r="CJ95" i="1"/>
  <c r="CK95" i="1"/>
  <c r="CM95" i="1"/>
  <c r="CK96" i="1"/>
  <c r="CM96" i="1"/>
  <c r="CJ96" i="1"/>
  <c r="CL96" i="1"/>
  <c r="CK97" i="1"/>
  <c r="CJ97" i="1"/>
  <c r="CL97" i="1"/>
  <c r="CM97" i="1"/>
  <c r="CK98" i="1"/>
  <c r="CL98" i="1"/>
  <c r="CM98" i="1"/>
  <c r="CJ98" i="1"/>
  <c r="CM99" i="1"/>
  <c r="CJ99" i="1"/>
  <c r="CL99" i="1"/>
  <c r="CK99" i="1"/>
  <c r="CK100" i="1"/>
  <c r="CJ100" i="1"/>
  <c r="CM100" i="1"/>
  <c r="CL100" i="1"/>
  <c r="CK101" i="1"/>
  <c r="CJ101" i="1"/>
  <c r="CL101" i="1"/>
  <c r="CM101" i="1"/>
  <c r="CK102" i="1"/>
  <c r="CM102" i="1"/>
  <c r="CJ102" i="1"/>
  <c r="CL102" i="1"/>
  <c r="CL103" i="1"/>
  <c r="CJ103" i="1"/>
  <c r="CM103" i="1"/>
  <c r="CK103" i="1"/>
  <c r="CK104" i="1"/>
  <c r="CL104" i="1"/>
  <c r="CM104" i="1"/>
  <c r="CJ104" i="1"/>
  <c r="CK105" i="1"/>
  <c r="CJ105" i="1"/>
  <c r="CL105" i="1"/>
  <c r="CM105" i="1"/>
  <c r="CK106" i="1"/>
  <c r="CL106" i="1"/>
  <c r="CM106" i="1"/>
  <c r="CJ106" i="1"/>
  <c r="CM107" i="1"/>
  <c r="CJ107" i="1"/>
  <c r="CL107" i="1"/>
  <c r="CK107" i="1"/>
  <c r="CK108" i="1"/>
  <c r="CJ108" i="1"/>
  <c r="CL108" i="1"/>
  <c r="CM108" i="1"/>
  <c r="CK109" i="1"/>
  <c r="CJ109" i="1"/>
  <c r="CL109" i="1"/>
  <c r="CM109" i="1"/>
  <c r="CK110" i="1"/>
  <c r="CJ110" i="1"/>
  <c r="CL110" i="1"/>
  <c r="CM110" i="1"/>
  <c r="CL111" i="1"/>
  <c r="CJ111" i="1"/>
  <c r="CM111" i="1"/>
  <c r="CK111" i="1"/>
  <c r="CK112" i="1"/>
  <c r="CM112" i="1"/>
  <c r="CJ112" i="1"/>
  <c r="CL112" i="1"/>
  <c r="CK113" i="1"/>
  <c r="CJ113" i="1"/>
  <c r="CL113" i="1"/>
  <c r="CM113" i="1"/>
  <c r="CK114" i="1"/>
  <c r="CM114" i="1"/>
  <c r="CL114" i="1"/>
  <c r="CJ114" i="1"/>
  <c r="CM115" i="1"/>
  <c r="CJ115" i="1"/>
  <c r="CL115" i="1"/>
  <c r="CK115" i="1"/>
  <c r="CK116" i="1"/>
  <c r="CJ116" i="1"/>
  <c r="CM116" i="1"/>
  <c r="CL116" i="1"/>
  <c r="CK117" i="1"/>
  <c r="CJ117" i="1"/>
  <c r="CL117" i="1"/>
  <c r="CM117" i="1"/>
  <c r="CK118" i="1"/>
  <c r="CL118" i="1"/>
  <c r="CM118" i="1"/>
  <c r="CJ118" i="1"/>
  <c r="CL119" i="1"/>
  <c r="CJ119" i="1"/>
  <c r="CM119" i="1"/>
  <c r="CK119" i="1"/>
  <c r="CK120" i="1"/>
  <c r="CM120" i="1"/>
  <c r="CJ120" i="1"/>
  <c r="CL120" i="1"/>
  <c r="CK121" i="1"/>
  <c r="CJ121" i="1"/>
  <c r="CL121" i="1"/>
  <c r="CM121" i="1"/>
  <c r="CK122" i="1"/>
  <c r="CM122" i="1"/>
  <c r="CJ122" i="1"/>
  <c r="CL122" i="1"/>
  <c r="CM123" i="1"/>
  <c r="CJ123" i="1"/>
  <c r="CL123" i="1"/>
  <c r="CK123" i="1"/>
  <c r="CK124" i="1"/>
  <c r="CJ124" i="1"/>
  <c r="CL124" i="1"/>
  <c r="CM124" i="1"/>
  <c r="CK125" i="1"/>
  <c r="CJ125" i="1"/>
  <c r="CL125" i="1"/>
  <c r="CM125" i="1"/>
  <c r="CK126" i="1"/>
  <c r="CM126" i="1"/>
  <c r="CJ126" i="1"/>
  <c r="CL126" i="1"/>
  <c r="CL127" i="1"/>
  <c r="CJ127" i="1"/>
  <c r="CM127" i="1"/>
  <c r="CK127" i="1"/>
  <c r="CK128" i="1"/>
  <c r="CL128" i="1"/>
  <c r="CM128" i="1"/>
  <c r="CJ128" i="1"/>
  <c r="CK129" i="1"/>
  <c r="CJ129" i="1"/>
  <c r="CL129" i="1"/>
  <c r="CM129" i="1"/>
  <c r="CK130" i="1"/>
  <c r="CM130" i="1"/>
  <c r="CJ130" i="1"/>
  <c r="CL130" i="1"/>
  <c r="CM131" i="1"/>
  <c r="CJ131" i="1"/>
  <c r="CL131" i="1"/>
  <c r="CK131" i="1"/>
  <c r="CK132" i="1"/>
  <c r="CJ132" i="1"/>
  <c r="CL132" i="1"/>
  <c r="CM132" i="1"/>
  <c r="CK133" i="1"/>
  <c r="CJ133" i="1"/>
  <c r="CL133" i="1"/>
  <c r="CM133" i="1"/>
  <c r="CK134" i="1"/>
  <c r="CM134" i="1"/>
  <c r="CJ134" i="1"/>
  <c r="CL134" i="1"/>
  <c r="CL135" i="1"/>
  <c r="CJ135" i="1"/>
  <c r="CM135" i="1"/>
  <c r="CK135" i="1"/>
  <c r="CK136" i="1"/>
  <c r="CL136" i="1"/>
  <c r="CM136" i="1"/>
  <c r="CJ136" i="1"/>
  <c r="CK137" i="1"/>
  <c r="CJ137" i="1"/>
  <c r="CL137" i="1"/>
  <c r="CM137" i="1"/>
  <c r="CK138" i="1"/>
  <c r="CL138" i="1"/>
  <c r="CM138" i="1"/>
  <c r="CJ138" i="1"/>
  <c r="CM139" i="1"/>
  <c r="CJ139" i="1"/>
  <c r="CL139" i="1"/>
  <c r="CK139" i="1"/>
  <c r="CK140" i="1"/>
  <c r="CJ140" i="1"/>
  <c r="CL140" i="1"/>
  <c r="CM140" i="1"/>
  <c r="CK141" i="1"/>
  <c r="CJ141" i="1"/>
  <c r="CL141" i="1"/>
  <c r="CM141" i="1"/>
  <c r="CK142" i="1"/>
  <c r="CM142" i="1"/>
  <c r="CJ142" i="1"/>
  <c r="CL142" i="1"/>
  <c r="CL143" i="1"/>
  <c r="CJ143" i="1"/>
  <c r="CM143" i="1"/>
  <c r="CK143" i="1"/>
  <c r="CK144" i="1"/>
  <c r="CM144" i="1"/>
  <c r="CJ144" i="1"/>
  <c r="CL144" i="1"/>
  <c r="CK145" i="1"/>
  <c r="CJ145" i="1"/>
  <c r="CL145" i="1"/>
  <c r="CM145" i="1"/>
  <c r="CK146" i="1"/>
  <c r="CL146" i="1"/>
  <c r="CM146" i="1"/>
  <c r="CJ146" i="1"/>
  <c r="CM147" i="1"/>
  <c r="CJ147" i="1"/>
  <c r="CL147" i="1"/>
  <c r="CK147" i="1"/>
  <c r="CK148" i="1"/>
  <c r="CJ148" i="1"/>
  <c r="CL148" i="1"/>
  <c r="CM148" i="1"/>
  <c r="CK149" i="1"/>
  <c r="CJ149" i="1"/>
  <c r="CL149" i="1"/>
  <c r="CM149" i="1"/>
  <c r="CK150" i="1"/>
  <c r="CM150" i="1"/>
  <c r="CJ150" i="1"/>
  <c r="CL150" i="1"/>
  <c r="CL151" i="1"/>
  <c r="CJ151" i="1"/>
  <c r="CM151" i="1"/>
  <c r="CK151" i="1"/>
  <c r="CK152" i="1"/>
  <c r="CM152" i="1"/>
  <c r="CJ152" i="1"/>
  <c r="CL152" i="1"/>
  <c r="CK153" i="1"/>
  <c r="CJ153" i="1"/>
  <c r="CL153" i="1"/>
  <c r="CM153" i="1"/>
  <c r="CK154" i="1"/>
  <c r="CM154" i="1"/>
  <c r="CJ154" i="1"/>
  <c r="CL154" i="1"/>
  <c r="CM155" i="1"/>
  <c r="CJ155" i="1"/>
  <c r="CL155" i="1"/>
  <c r="CK155" i="1"/>
  <c r="CK156" i="1"/>
  <c r="CJ156" i="1"/>
  <c r="CL156" i="1"/>
  <c r="CM156" i="1"/>
  <c r="CK157" i="1"/>
  <c r="CJ157" i="1"/>
  <c r="CL157" i="1"/>
  <c r="CM157" i="1"/>
  <c r="CK158" i="1"/>
  <c r="CM158" i="1"/>
  <c r="CJ158" i="1"/>
  <c r="CL158" i="1"/>
  <c r="CL159" i="1"/>
  <c r="CJ159" i="1"/>
  <c r="CM159" i="1"/>
  <c r="CK159" i="1"/>
  <c r="CK160" i="1"/>
  <c r="CL160" i="1"/>
  <c r="CM160" i="1"/>
  <c r="CJ160" i="1"/>
  <c r="CK161" i="1"/>
  <c r="CJ161" i="1"/>
  <c r="CL161" i="1"/>
  <c r="CM161" i="1"/>
  <c r="CK162" i="1"/>
  <c r="CM162" i="1"/>
  <c r="CJ162" i="1"/>
  <c r="CL162" i="1"/>
  <c r="CM163" i="1"/>
  <c r="CJ163" i="1"/>
  <c r="CL163" i="1"/>
  <c r="CK163" i="1"/>
  <c r="CK164" i="1"/>
  <c r="CJ164" i="1"/>
  <c r="CL164" i="1"/>
  <c r="CM164" i="1"/>
  <c r="CK165" i="1"/>
  <c r="CJ165" i="1"/>
  <c r="CL165" i="1"/>
  <c r="CM165" i="1"/>
  <c r="CK166" i="1"/>
  <c r="CL166" i="1"/>
  <c r="CM166" i="1"/>
  <c r="CJ166" i="1"/>
  <c r="CL167" i="1"/>
  <c r="CJ167" i="1"/>
  <c r="CM167" i="1"/>
  <c r="CK167" i="1"/>
  <c r="CK168" i="1"/>
  <c r="CL168" i="1"/>
  <c r="CM168" i="1"/>
  <c r="CJ168" i="1"/>
  <c r="CK169" i="1"/>
  <c r="CJ169" i="1"/>
  <c r="CL169" i="1"/>
  <c r="CM169" i="1"/>
  <c r="CK170" i="1"/>
  <c r="CL170" i="1"/>
  <c r="CM170" i="1"/>
  <c r="CJ170" i="1"/>
  <c r="CM171" i="1"/>
  <c r="CJ171" i="1"/>
  <c r="CL171" i="1"/>
  <c r="CK171" i="1"/>
  <c r="CK172" i="1"/>
  <c r="CJ172" i="1"/>
  <c r="CM172" i="1"/>
  <c r="CL172" i="1"/>
  <c r="CK173" i="1"/>
  <c r="CJ173" i="1"/>
  <c r="CL173" i="1"/>
  <c r="CM173" i="1"/>
  <c r="CK174" i="1"/>
  <c r="CL174" i="1"/>
  <c r="CM174" i="1"/>
  <c r="CJ174" i="1"/>
  <c r="CL175" i="1"/>
  <c r="CJ175" i="1"/>
  <c r="CM175" i="1"/>
  <c r="CK175" i="1"/>
  <c r="CK176" i="1"/>
  <c r="CL176" i="1"/>
  <c r="CM176" i="1"/>
  <c r="CJ176" i="1"/>
  <c r="CK177" i="1"/>
  <c r="CJ177" i="1"/>
  <c r="CL177" i="1"/>
  <c r="CM177" i="1"/>
  <c r="CK178" i="1"/>
  <c r="CL178" i="1"/>
  <c r="CM178" i="1"/>
  <c r="CJ178" i="1"/>
  <c r="CM179" i="1"/>
  <c r="CJ179" i="1"/>
  <c r="CL179" i="1"/>
  <c r="CK179" i="1"/>
  <c r="CK180" i="1"/>
  <c r="CJ180" i="1"/>
  <c r="CL180" i="1"/>
  <c r="CM180" i="1"/>
  <c r="CK181" i="1"/>
  <c r="CJ181" i="1"/>
  <c r="CL181" i="1"/>
  <c r="CM181" i="1"/>
  <c r="CK182" i="1"/>
  <c r="CL182" i="1"/>
  <c r="CM182" i="1"/>
  <c r="CJ182" i="1"/>
  <c r="CL183" i="1"/>
  <c r="CJ183" i="1"/>
  <c r="CM183" i="1"/>
  <c r="CK183" i="1"/>
  <c r="CK184" i="1"/>
  <c r="CM184" i="1"/>
  <c r="CJ184" i="1"/>
  <c r="CL184" i="1"/>
  <c r="CK185" i="1"/>
  <c r="CJ185" i="1"/>
  <c r="CL185" i="1"/>
  <c r="CM185" i="1"/>
  <c r="CK186" i="1"/>
  <c r="CL186" i="1"/>
  <c r="CM186" i="1"/>
  <c r="CJ186" i="1"/>
  <c r="CL187" i="1"/>
  <c r="CK187" i="1"/>
  <c r="CJ187" i="1"/>
  <c r="CM187" i="1"/>
  <c r="CL188" i="1"/>
  <c r="CL189" i="1"/>
  <c r="CM189" i="1"/>
  <c r="CJ189" i="1"/>
  <c r="CK189" i="1"/>
  <c r="CM188" i="1"/>
  <c r="CK188" i="1"/>
  <c r="CJ188" i="1"/>
  <c r="CB12" i="1"/>
  <c r="BZ12" i="1"/>
  <c r="BY12" i="1"/>
  <c r="CA12" i="1"/>
  <c r="BZ13" i="1"/>
  <c r="BY13" i="1"/>
  <c r="CB13" i="1"/>
  <c r="CA13" i="1"/>
  <c r="BY14" i="1"/>
  <c r="BZ14" i="1"/>
  <c r="CA14" i="1"/>
  <c r="CB14" i="1"/>
  <c r="CA15" i="1"/>
  <c r="BZ15" i="1"/>
  <c r="CB15" i="1"/>
  <c r="BY15" i="1"/>
  <c r="CB16" i="1"/>
  <c r="CA16" i="1"/>
  <c r="BY16" i="1"/>
  <c r="BZ16" i="1"/>
  <c r="CA17" i="1"/>
  <c r="BY17" i="1"/>
  <c r="CB17" i="1"/>
  <c r="BZ17" i="1"/>
  <c r="CA18" i="1"/>
  <c r="BY18" i="1"/>
  <c r="BZ18" i="1"/>
  <c r="CB18" i="1"/>
  <c r="CA19" i="1"/>
  <c r="BZ19" i="1"/>
  <c r="CB19" i="1"/>
  <c r="BY19" i="1"/>
  <c r="CB20" i="1"/>
  <c r="BY20" i="1"/>
  <c r="BZ20" i="1"/>
  <c r="CA20" i="1"/>
  <c r="BZ21" i="1"/>
  <c r="BY21" i="1"/>
  <c r="CA21" i="1"/>
  <c r="CB21" i="1"/>
  <c r="BY22" i="1"/>
  <c r="CB22" i="1"/>
  <c r="CA22" i="1"/>
  <c r="BZ22" i="1"/>
  <c r="CA23" i="1"/>
  <c r="BZ23" i="1"/>
  <c r="BY23" i="1"/>
  <c r="CB23" i="1"/>
  <c r="CB24" i="1"/>
  <c r="BY24" i="1"/>
  <c r="BZ24" i="1"/>
  <c r="CA24" i="1"/>
  <c r="CB25" i="1"/>
  <c r="CA25" i="1"/>
  <c r="BY25" i="1"/>
  <c r="BZ25" i="1"/>
  <c r="CA27" i="1"/>
  <c r="CA26" i="1"/>
  <c r="BY27" i="1"/>
  <c r="CB26" i="1"/>
  <c r="BZ27" i="1"/>
  <c r="BY26" i="1"/>
  <c r="CB27" i="1"/>
  <c r="BZ26" i="1"/>
  <c r="CB28" i="1"/>
  <c r="CA28" i="1"/>
  <c r="BZ28" i="1"/>
  <c r="BY28" i="1"/>
  <c r="CA29" i="1"/>
  <c r="CB29" i="1"/>
  <c r="BY29" i="1"/>
  <c r="BZ29" i="1"/>
  <c r="BZ30" i="1"/>
  <c r="BY30" i="1"/>
  <c r="CA30" i="1"/>
  <c r="CB30" i="1"/>
  <c r="CA31" i="1"/>
  <c r="BZ31" i="1"/>
  <c r="BY31" i="1"/>
  <c r="CB31" i="1"/>
  <c r="CB32" i="1"/>
  <c r="BZ32" i="1"/>
  <c r="CA32" i="1"/>
  <c r="BY32" i="1"/>
  <c r="BY33" i="1"/>
  <c r="CB33" i="1"/>
  <c r="CA33" i="1"/>
  <c r="BZ33" i="1"/>
  <c r="BY34" i="1"/>
  <c r="BZ34" i="1"/>
  <c r="CB34" i="1"/>
  <c r="CA34" i="1"/>
  <c r="CA35" i="1"/>
  <c r="BZ35" i="1"/>
  <c r="CB35" i="1"/>
  <c r="BY35" i="1"/>
  <c r="CB36" i="1"/>
  <c r="BY36" i="1"/>
  <c r="CA36" i="1"/>
  <c r="BZ36" i="1"/>
  <c r="CB37" i="1"/>
  <c r="BZ37" i="1"/>
  <c r="BY37" i="1"/>
  <c r="CA37" i="1"/>
  <c r="CA38" i="1"/>
  <c r="CB38" i="1"/>
  <c r="BZ38" i="1"/>
  <c r="BY38" i="1"/>
  <c r="CA39" i="1"/>
  <c r="BZ39" i="1"/>
  <c r="BY39" i="1"/>
  <c r="CB39" i="1"/>
  <c r="CB40" i="1"/>
  <c r="BY40" i="1"/>
  <c r="BZ40" i="1"/>
  <c r="CA40" i="1"/>
  <c r="BZ41" i="1"/>
  <c r="CA41" i="1"/>
  <c r="CB41" i="1"/>
  <c r="BY41" i="1"/>
  <c r="BY42" i="1"/>
  <c r="CA42" i="1"/>
  <c r="CB42" i="1"/>
  <c r="BZ42" i="1"/>
  <c r="CA43" i="1"/>
  <c r="BZ43" i="1"/>
  <c r="CB43" i="1"/>
  <c r="BY43" i="1"/>
  <c r="CB44" i="1"/>
  <c r="BZ44" i="1"/>
  <c r="CA44" i="1"/>
  <c r="BY44" i="1"/>
  <c r="BZ45" i="1"/>
  <c r="CA45" i="1"/>
  <c r="BY45" i="1"/>
  <c r="CB45" i="1"/>
  <c r="BY46" i="1"/>
  <c r="BZ46" i="1"/>
  <c r="CA46" i="1"/>
  <c r="CB46" i="1"/>
  <c r="CA47" i="1"/>
  <c r="BZ47" i="1"/>
  <c r="BY47" i="1"/>
  <c r="CB47" i="1"/>
  <c r="CB48" i="1"/>
  <c r="BZ48" i="1"/>
  <c r="CA48" i="1"/>
  <c r="BY48" i="1"/>
  <c r="BY49" i="1"/>
  <c r="BZ49" i="1"/>
  <c r="CA49" i="1"/>
  <c r="CB49" i="1"/>
  <c r="CA50" i="1"/>
  <c r="CB50" i="1"/>
  <c r="BZ50" i="1"/>
  <c r="BY50" i="1"/>
  <c r="CA51" i="1"/>
  <c r="BZ51" i="1"/>
  <c r="BY51" i="1"/>
  <c r="CB51" i="1"/>
  <c r="CB52" i="1"/>
  <c r="BY52" i="1"/>
  <c r="BZ52" i="1"/>
  <c r="CA52" i="1"/>
  <c r="CA53" i="1"/>
  <c r="BZ53" i="1"/>
  <c r="BY53" i="1"/>
  <c r="CB53" i="1"/>
  <c r="BY54" i="1"/>
  <c r="CB54" i="1"/>
  <c r="CA54" i="1"/>
  <c r="BZ54" i="1"/>
  <c r="CA55" i="1"/>
  <c r="CB55" i="1"/>
  <c r="BZ55" i="1"/>
  <c r="BY55" i="1"/>
  <c r="CB56" i="1"/>
  <c r="BY56" i="1"/>
  <c r="BZ56" i="1"/>
  <c r="CA56" i="1"/>
  <c r="CB57" i="1"/>
  <c r="BZ57" i="1"/>
  <c r="CA57" i="1"/>
  <c r="BY57" i="1"/>
  <c r="CB58" i="1"/>
  <c r="BZ58" i="1"/>
  <c r="BY58" i="1"/>
  <c r="CA58" i="1"/>
  <c r="CA59" i="1"/>
  <c r="BY59" i="1"/>
  <c r="CB59" i="1"/>
  <c r="BZ59" i="1"/>
  <c r="CB60" i="1"/>
  <c r="CA60" i="1"/>
  <c r="BZ60" i="1"/>
  <c r="BY60" i="1"/>
  <c r="CA61" i="1"/>
  <c r="BZ61" i="1"/>
  <c r="BY61" i="1"/>
  <c r="CB61" i="1"/>
  <c r="BZ62" i="1"/>
  <c r="BY62" i="1"/>
  <c r="CA62" i="1"/>
  <c r="CB62" i="1"/>
  <c r="CA63" i="1"/>
  <c r="CB63" i="1"/>
  <c r="BZ63" i="1"/>
  <c r="BY63" i="1"/>
  <c r="CB64" i="1"/>
  <c r="CA64" i="1"/>
  <c r="BZ64" i="1"/>
  <c r="BY64" i="1"/>
  <c r="BY65" i="1"/>
  <c r="CB65" i="1"/>
  <c r="CA65" i="1"/>
  <c r="BZ65" i="1"/>
  <c r="BY66" i="1"/>
  <c r="BZ66" i="1"/>
  <c r="CB66" i="1"/>
  <c r="CA66" i="1"/>
  <c r="CA67" i="1"/>
  <c r="BZ67" i="1"/>
  <c r="BY67" i="1"/>
  <c r="CB67" i="1"/>
  <c r="CB68" i="1"/>
  <c r="BY68" i="1"/>
  <c r="BZ68" i="1"/>
  <c r="CA68" i="1"/>
  <c r="CB69" i="1"/>
  <c r="BY69" i="1"/>
  <c r="BZ69" i="1"/>
  <c r="CA69" i="1"/>
  <c r="CA70" i="1"/>
  <c r="CB70" i="1"/>
  <c r="BY70" i="1"/>
  <c r="BZ70" i="1"/>
  <c r="CA71" i="1"/>
  <c r="BZ71" i="1"/>
  <c r="CB71" i="1"/>
  <c r="BY71" i="1"/>
  <c r="CB72" i="1"/>
  <c r="BY72" i="1"/>
  <c r="BZ72" i="1"/>
  <c r="CA72" i="1"/>
  <c r="BZ73" i="1"/>
  <c r="BY73" i="1"/>
  <c r="CA73" i="1"/>
  <c r="CB73" i="1"/>
  <c r="BY74" i="1"/>
  <c r="BZ74" i="1"/>
  <c r="CA74" i="1"/>
  <c r="CB74" i="1"/>
  <c r="CA75" i="1"/>
  <c r="BZ75" i="1"/>
  <c r="CB75" i="1"/>
  <c r="BY75" i="1"/>
  <c r="CB76" i="1"/>
  <c r="BY76" i="1"/>
  <c r="BZ76" i="1"/>
  <c r="CA76" i="1"/>
  <c r="BZ77" i="1"/>
  <c r="CB77" i="1"/>
  <c r="CA77" i="1"/>
  <c r="BY77" i="1"/>
  <c r="BY78" i="1"/>
  <c r="BZ78" i="1"/>
  <c r="CA78" i="1"/>
  <c r="CB78" i="1"/>
  <c r="CA79" i="1"/>
  <c r="BZ79" i="1"/>
  <c r="CB79" i="1"/>
  <c r="BY79" i="1"/>
  <c r="CB80" i="1"/>
  <c r="BZ80" i="1"/>
  <c r="CA80" i="1"/>
  <c r="BY80" i="1"/>
  <c r="BY81" i="1"/>
  <c r="CB81" i="1"/>
  <c r="CA81" i="1"/>
  <c r="BZ81" i="1"/>
  <c r="CA82" i="1"/>
  <c r="CB82" i="1"/>
  <c r="BZ82" i="1"/>
  <c r="BY82" i="1"/>
  <c r="CA83" i="1"/>
  <c r="BZ83" i="1"/>
  <c r="CB83" i="1"/>
  <c r="BY83" i="1"/>
  <c r="CB84" i="1"/>
  <c r="BY84" i="1"/>
  <c r="BZ84" i="1"/>
  <c r="CA84" i="1"/>
  <c r="BZ85" i="1"/>
  <c r="BY85" i="1"/>
  <c r="CA85" i="1"/>
  <c r="CB85" i="1"/>
  <c r="BY86" i="1"/>
  <c r="CB86" i="1"/>
  <c r="CA86" i="1"/>
  <c r="BZ86" i="1"/>
  <c r="CA87" i="1"/>
  <c r="BY87" i="1"/>
  <c r="BZ87" i="1"/>
  <c r="CB87" i="1"/>
  <c r="CB88" i="1"/>
  <c r="BY88" i="1"/>
  <c r="BZ88" i="1"/>
  <c r="CA88" i="1"/>
  <c r="CB89" i="1"/>
  <c r="BZ89" i="1"/>
  <c r="CA89" i="1"/>
  <c r="BY89" i="1"/>
  <c r="CB90" i="1"/>
  <c r="BZ90" i="1"/>
  <c r="BY90" i="1"/>
  <c r="CA90" i="1"/>
  <c r="CA91" i="1"/>
  <c r="BY91" i="1"/>
  <c r="BZ91" i="1"/>
  <c r="CB91" i="1"/>
  <c r="CB92" i="1"/>
  <c r="CA92" i="1"/>
  <c r="BY92" i="1"/>
  <c r="BZ92" i="1"/>
  <c r="CA93" i="1"/>
  <c r="BY93" i="1"/>
  <c r="CB93" i="1"/>
  <c r="BZ93" i="1"/>
  <c r="BZ94" i="1"/>
  <c r="BY94" i="1"/>
  <c r="CA94" i="1"/>
  <c r="CB94" i="1"/>
  <c r="CA95" i="1"/>
  <c r="CB95" i="1"/>
  <c r="BZ95" i="1"/>
  <c r="BY95" i="1"/>
  <c r="CB96" i="1"/>
  <c r="BZ96" i="1"/>
  <c r="BY96" i="1"/>
  <c r="CA96" i="1"/>
  <c r="BY97" i="1"/>
  <c r="CB97" i="1"/>
  <c r="CA97" i="1"/>
  <c r="BZ97" i="1"/>
  <c r="BY98" i="1"/>
  <c r="CB98" i="1"/>
  <c r="BZ98" i="1"/>
  <c r="CA98" i="1"/>
  <c r="CA99" i="1"/>
  <c r="BZ99" i="1"/>
  <c r="CB99" i="1"/>
  <c r="BY99" i="1"/>
  <c r="CB100" i="1"/>
  <c r="BY100" i="1"/>
  <c r="BZ100" i="1"/>
  <c r="CA100" i="1"/>
  <c r="CB101" i="1"/>
  <c r="BY101" i="1"/>
  <c r="BZ101" i="1"/>
  <c r="CA101" i="1"/>
  <c r="CA102" i="1"/>
  <c r="BZ102" i="1"/>
  <c r="BY102" i="1"/>
  <c r="CB102" i="1"/>
  <c r="CA103" i="1"/>
  <c r="BZ103" i="1"/>
  <c r="BY103" i="1"/>
  <c r="CB103" i="1"/>
  <c r="CB104" i="1"/>
  <c r="BY104" i="1"/>
  <c r="BZ104" i="1"/>
  <c r="CA104" i="1"/>
  <c r="BZ105" i="1"/>
  <c r="BY105" i="1"/>
  <c r="CA105" i="1"/>
  <c r="CB105" i="1"/>
  <c r="BY106" i="1"/>
  <c r="BZ106" i="1"/>
  <c r="CB106" i="1"/>
  <c r="CA106" i="1"/>
  <c r="CA107" i="1"/>
  <c r="BZ107" i="1"/>
  <c r="CB107" i="1"/>
  <c r="BY107" i="1"/>
  <c r="CB108" i="1"/>
  <c r="BY108" i="1"/>
  <c r="BZ108" i="1"/>
  <c r="CA108" i="1"/>
  <c r="BZ109" i="1"/>
  <c r="BY109" i="1"/>
  <c r="CB109" i="1"/>
  <c r="CA109" i="1"/>
  <c r="BY110" i="1"/>
  <c r="CA110" i="1"/>
  <c r="CB110" i="1"/>
  <c r="BZ110" i="1"/>
  <c r="CA111" i="1"/>
  <c r="BZ111" i="1"/>
  <c r="CB111" i="1"/>
  <c r="BY111" i="1"/>
  <c r="CB112" i="1"/>
  <c r="BY112" i="1"/>
  <c r="BZ112" i="1"/>
  <c r="CA112" i="1"/>
  <c r="BY113" i="1"/>
  <c r="CB113" i="1"/>
  <c r="BZ113" i="1"/>
  <c r="CA113" i="1"/>
  <c r="CA114" i="1"/>
  <c r="BY114" i="1"/>
  <c r="CB114" i="1"/>
  <c r="BZ114" i="1"/>
  <c r="CA115" i="1"/>
  <c r="BZ115" i="1"/>
  <c r="CB115" i="1"/>
  <c r="BY115" i="1"/>
  <c r="CB116" i="1"/>
  <c r="BY116" i="1"/>
  <c r="BZ116" i="1"/>
  <c r="CA116" i="1"/>
  <c r="BZ117" i="1"/>
  <c r="BY117" i="1"/>
  <c r="CA117" i="1"/>
  <c r="CB117" i="1"/>
  <c r="BY118" i="1"/>
  <c r="CB118" i="1"/>
  <c r="CA118" i="1"/>
  <c r="BZ118" i="1"/>
  <c r="CA119" i="1"/>
  <c r="BY119" i="1"/>
  <c r="CB119" i="1"/>
  <c r="BZ119" i="1"/>
  <c r="CB120" i="1"/>
  <c r="BY120" i="1"/>
  <c r="BZ120" i="1"/>
  <c r="CA120" i="1"/>
  <c r="CB121" i="1"/>
  <c r="BY121" i="1"/>
  <c r="BZ121" i="1"/>
  <c r="CA121" i="1"/>
  <c r="CB122" i="1"/>
  <c r="BY122" i="1"/>
  <c r="CA122" i="1"/>
  <c r="BZ122" i="1"/>
  <c r="CA123" i="1"/>
  <c r="CB123" i="1"/>
  <c r="BY123" i="1"/>
  <c r="BZ123" i="1"/>
  <c r="CB124" i="1"/>
  <c r="CA124" i="1"/>
  <c r="BY124" i="1"/>
  <c r="BZ124" i="1"/>
  <c r="CA125" i="1"/>
  <c r="BY125" i="1"/>
  <c r="BZ125" i="1"/>
  <c r="CB125" i="1"/>
  <c r="BZ126" i="1"/>
  <c r="CA126" i="1"/>
  <c r="CB126" i="1"/>
  <c r="BY126" i="1"/>
  <c r="CA127" i="1"/>
  <c r="CB127" i="1"/>
  <c r="BZ127" i="1"/>
  <c r="BY127" i="1"/>
  <c r="CB128" i="1"/>
  <c r="BY128" i="1"/>
  <c r="BZ128" i="1"/>
  <c r="CA128" i="1"/>
  <c r="BY129" i="1"/>
  <c r="CA129" i="1"/>
  <c r="CB129" i="1"/>
  <c r="BZ129" i="1"/>
  <c r="BY130" i="1"/>
  <c r="CB130" i="1"/>
  <c r="CA130" i="1"/>
  <c r="BZ130" i="1"/>
  <c r="CA131" i="1"/>
  <c r="BZ131" i="1"/>
  <c r="CB131" i="1"/>
  <c r="BY131" i="1"/>
  <c r="CB132" i="1"/>
  <c r="BY132" i="1"/>
  <c r="CA132" i="1"/>
  <c r="BZ132" i="1"/>
  <c r="CB133" i="1"/>
  <c r="BZ133" i="1"/>
  <c r="BY133" i="1"/>
  <c r="CA133" i="1"/>
  <c r="CA134" i="1"/>
  <c r="BY134" i="1"/>
  <c r="CB134" i="1"/>
  <c r="BZ134" i="1"/>
  <c r="CA135" i="1"/>
  <c r="BZ135" i="1"/>
  <c r="BY135" i="1"/>
  <c r="CB135" i="1"/>
  <c r="CB136" i="1"/>
  <c r="BY136" i="1"/>
  <c r="BZ136" i="1"/>
  <c r="CA136" i="1"/>
  <c r="BZ137" i="1"/>
  <c r="CA137" i="1"/>
  <c r="CB137" i="1"/>
  <c r="BY137" i="1"/>
  <c r="BY138" i="1"/>
  <c r="BZ138" i="1"/>
  <c r="CA138" i="1"/>
  <c r="CB138" i="1"/>
  <c r="CA139" i="1"/>
  <c r="BZ139" i="1"/>
  <c r="CB139" i="1"/>
  <c r="BY139" i="1"/>
  <c r="CB140" i="1"/>
  <c r="CA140" i="1"/>
  <c r="BY140" i="1"/>
  <c r="BZ140" i="1"/>
  <c r="BZ141" i="1"/>
  <c r="BY141" i="1"/>
  <c r="CB141" i="1"/>
  <c r="CA141" i="1"/>
  <c r="BY142" i="1"/>
  <c r="CA142" i="1"/>
  <c r="CB142" i="1"/>
  <c r="BZ142" i="1"/>
  <c r="CA143" i="1"/>
  <c r="BZ143" i="1"/>
  <c r="CB143" i="1"/>
  <c r="BY143" i="1"/>
  <c r="CB144" i="1"/>
  <c r="CA144" i="1"/>
  <c r="BY144" i="1"/>
  <c r="BZ144" i="1"/>
  <c r="BY145" i="1"/>
  <c r="CA145" i="1"/>
  <c r="CB145" i="1"/>
  <c r="BZ145" i="1"/>
  <c r="CA146" i="1"/>
  <c r="BZ146" i="1"/>
  <c r="BY146" i="1"/>
  <c r="CB146" i="1"/>
  <c r="CA147" i="1"/>
  <c r="BZ147" i="1"/>
  <c r="CB147" i="1"/>
  <c r="BY147" i="1"/>
  <c r="CB148" i="1"/>
  <c r="BY148" i="1"/>
  <c r="BZ148" i="1"/>
  <c r="CA148" i="1"/>
  <c r="CB149" i="1"/>
  <c r="BZ149" i="1"/>
  <c r="BY149" i="1"/>
  <c r="CA149" i="1"/>
  <c r="BY150" i="1"/>
  <c r="CB150" i="1"/>
  <c r="CA150" i="1"/>
  <c r="BZ150" i="1"/>
  <c r="CA151" i="1"/>
  <c r="BY151" i="1"/>
  <c r="BZ151" i="1"/>
  <c r="CB151" i="1"/>
  <c r="CB152" i="1"/>
  <c r="BY152" i="1"/>
  <c r="BZ152" i="1"/>
  <c r="CA152" i="1"/>
  <c r="CB153" i="1"/>
  <c r="CA153" i="1"/>
  <c r="BY153" i="1"/>
  <c r="BZ153" i="1"/>
  <c r="CB154" i="1"/>
  <c r="BZ154" i="1"/>
  <c r="BY154" i="1"/>
  <c r="CA154" i="1"/>
  <c r="CA155" i="1"/>
  <c r="BY155" i="1"/>
  <c r="CB155" i="1"/>
  <c r="BZ155" i="1"/>
  <c r="CB156" i="1"/>
  <c r="CA156" i="1"/>
  <c r="BZ156" i="1"/>
  <c r="BY156" i="1"/>
  <c r="CA157" i="1"/>
  <c r="BY157" i="1"/>
  <c r="CB157" i="1"/>
  <c r="BZ157" i="1"/>
  <c r="BZ158" i="1"/>
  <c r="BY158" i="1"/>
  <c r="CA158" i="1"/>
  <c r="CB158" i="1"/>
  <c r="CA159" i="1"/>
  <c r="CB159" i="1"/>
  <c r="BZ159" i="1"/>
  <c r="BY159" i="1"/>
  <c r="CB160" i="1"/>
  <c r="BZ160" i="1"/>
  <c r="CA160" i="1"/>
  <c r="BY160" i="1"/>
  <c r="BY161" i="1"/>
  <c r="BZ161" i="1"/>
  <c r="CB161" i="1"/>
  <c r="CA161" i="1"/>
  <c r="BY162" i="1"/>
  <c r="BZ162" i="1"/>
  <c r="CB162" i="1"/>
  <c r="CA162" i="1"/>
  <c r="CA163" i="1"/>
  <c r="BZ163" i="1"/>
  <c r="CB163" i="1"/>
  <c r="BY163" i="1"/>
  <c r="CB164" i="1"/>
  <c r="BY164" i="1"/>
  <c r="CA164" i="1"/>
  <c r="BZ164" i="1"/>
  <c r="CB165" i="1"/>
  <c r="CA165" i="1"/>
  <c r="BZ165" i="1"/>
  <c r="BY165" i="1"/>
  <c r="CA166" i="1"/>
  <c r="BZ166" i="1"/>
  <c r="BY166" i="1"/>
  <c r="CB166" i="1"/>
  <c r="CA167" i="1"/>
  <c r="BZ167" i="1"/>
  <c r="BY167" i="1"/>
  <c r="CB167" i="1"/>
  <c r="CB168" i="1"/>
  <c r="BY168" i="1"/>
  <c r="BZ168" i="1"/>
  <c r="CA168" i="1"/>
  <c r="BZ169" i="1"/>
  <c r="CA169" i="1"/>
  <c r="CB169" i="1"/>
  <c r="BY169" i="1"/>
  <c r="BY170" i="1"/>
  <c r="BZ170" i="1"/>
  <c r="CA170" i="1"/>
  <c r="CB170" i="1"/>
  <c r="CA171" i="1"/>
  <c r="CB171" i="1"/>
  <c r="BY171" i="1"/>
  <c r="BZ171" i="1"/>
  <c r="CB172" i="1"/>
  <c r="CA172" i="1"/>
  <c r="BY172" i="1"/>
  <c r="BZ172" i="1"/>
  <c r="BZ173" i="1"/>
  <c r="BY173" i="1"/>
  <c r="CA173" i="1"/>
  <c r="CB173" i="1"/>
  <c r="BY174" i="1"/>
  <c r="CA174" i="1"/>
  <c r="CB174" i="1"/>
  <c r="BZ174" i="1"/>
  <c r="CA175" i="1"/>
  <c r="BZ175" i="1"/>
  <c r="BY175" i="1"/>
  <c r="CB175" i="1"/>
  <c r="CB176" i="1"/>
  <c r="BZ176" i="1"/>
  <c r="CA176" i="1"/>
  <c r="BY176" i="1"/>
  <c r="CA177" i="1"/>
  <c r="CB177" i="1"/>
  <c r="BZ177" i="1"/>
  <c r="BY177" i="1"/>
  <c r="CA178" i="1"/>
  <c r="CB178" i="1"/>
  <c r="BY178" i="1"/>
  <c r="BZ178" i="1"/>
  <c r="CA179" i="1"/>
  <c r="BZ179" i="1"/>
  <c r="CB179" i="1"/>
  <c r="BY179" i="1"/>
  <c r="CB180" i="1"/>
  <c r="CA180" i="1"/>
  <c r="BZ180" i="1"/>
  <c r="BY180" i="1"/>
  <c r="BZ181" i="1"/>
  <c r="CA181" i="1"/>
  <c r="BY181" i="1"/>
  <c r="CB181" i="1"/>
  <c r="BY182" i="1"/>
  <c r="BZ182" i="1"/>
  <c r="CB182" i="1"/>
  <c r="CA182" i="1"/>
  <c r="CA183" i="1"/>
  <c r="BZ183" i="1"/>
  <c r="BY183" i="1"/>
  <c r="CB183" i="1"/>
  <c r="CB184" i="1"/>
  <c r="CA184" i="1"/>
  <c r="BY184" i="1"/>
  <c r="BZ184" i="1"/>
  <c r="BY185" i="1"/>
  <c r="CA185" i="1"/>
  <c r="BZ185" i="1"/>
  <c r="CB185" i="1"/>
  <c r="CB186" i="1"/>
  <c r="BZ186" i="1"/>
  <c r="BY186" i="1"/>
  <c r="CA186" i="1"/>
  <c r="CA187" i="1"/>
  <c r="CB187" i="1"/>
  <c r="BY187" i="1"/>
  <c r="BZ187" i="1"/>
  <c r="BZ188" i="1"/>
  <c r="CB189" i="1"/>
  <c r="BZ189" i="1"/>
  <c r="CA189" i="1"/>
  <c r="BY189" i="1"/>
  <c r="CB188" i="1"/>
  <c r="AZ190" i="1"/>
  <c r="BF190" i="1"/>
  <c r="BC190" i="1"/>
  <c r="BA190" i="1"/>
  <c r="BG190" i="1"/>
  <c r="BB190" i="1"/>
  <c r="BD190" i="1"/>
  <c r="BE190" i="1"/>
  <c r="S190" i="1"/>
  <c r="M190" i="1"/>
  <c r="U190" i="1"/>
  <c r="N190" i="1"/>
  <c r="Q190" i="1"/>
  <c r="V190" i="1"/>
  <c r="Y190" i="1"/>
  <c r="Z190" i="1"/>
  <c r="X190" i="1"/>
  <c r="W190" i="1"/>
  <c r="AA190" i="1"/>
  <c r="BU190" i="1" s="1"/>
  <c r="R190" i="1"/>
  <c r="T190" i="1"/>
  <c r="CW116" i="1"/>
  <c r="DB11" i="1"/>
  <c r="CY11" i="1"/>
  <c r="CX11" i="1"/>
  <c r="DA11" i="1"/>
  <c r="CZ11" i="1"/>
  <c r="CW11" i="1"/>
  <c r="CZ12" i="1"/>
  <c r="DB12" i="1"/>
  <c r="CW12" i="1"/>
  <c r="DA12" i="1"/>
  <c r="CX12" i="1"/>
  <c r="CY12" i="1"/>
  <c r="CZ13" i="1"/>
  <c r="CW13" i="1"/>
  <c r="DA13" i="1"/>
  <c r="DB13" i="1"/>
  <c r="CX13" i="1"/>
  <c r="CY13" i="1"/>
  <c r="CZ14" i="1"/>
  <c r="DB14" i="1"/>
  <c r="CW14" i="1"/>
  <c r="CX14" i="1"/>
  <c r="DA14" i="1"/>
  <c r="CY14" i="1"/>
  <c r="DA15" i="1"/>
  <c r="DB15" i="1"/>
  <c r="CY15" i="1"/>
  <c r="CW15" i="1"/>
  <c r="CZ15" i="1"/>
  <c r="CX15" i="1"/>
  <c r="DB16" i="1"/>
  <c r="CX16" i="1"/>
  <c r="CZ16" i="1"/>
  <c r="CW16" i="1"/>
  <c r="DA16" i="1"/>
  <c r="CY16" i="1"/>
  <c r="CW17" i="1"/>
  <c r="CX17" i="1"/>
  <c r="DA17" i="1"/>
  <c r="DB17" i="1"/>
  <c r="CZ17" i="1"/>
  <c r="CY17" i="1"/>
  <c r="DB18" i="1"/>
  <c r="DA18" i="1"/>
  <c r="CX18" i="1"/>
  <c r="CY18" i="1"/>
  <c r="CZ18" i="1"/>
  <c r="CW18" i="1"/>
  <c r="DA19" i="1"/>
  <c r="CY19" i="1"/>
  <c r="CZ19" i="1"/>
  <c r="CW19" i="1"/>
  <c r="DB19" i="1"/>
  <c r="CX19" i="1"/>
  <c r="CZ20" i="1"/>
  <c r="DA20" i="1"/>
  <c r="DB20" i="1"/>
  <c r="CX20" i="1"/>
  <c r="CW20" i="1"/>
  <c r="CY20" i="1"/>
  <c r="DA21" i="1"/>
  <c r="CY21" i="1"/>
  <c r="CW21" i="1"/>
  <c r="CZ21" i="1"/>
  <c r="CX21" i="1"/>
  <c r="DB21" i="1"/>
  <c r="DB22" i="1"/>
  <c r="CY22" i="1"/>
  <c r="CX22" i="1"/>
  <c r="CW22" i="1"/>
  <c r="CZ22" i="1"/>
  <c r="DA22" i="1"/>
  <c r="CY23" i="1"/>
  <c r="DA23" i="1"/>
  <c r="DB23" i="1"/>
  <c r="CW23" i="1"/>
  <c r="CZ23" i="1"/>
  <c r="CX23" i="1"/>
  <c r="CZ24" i="1"/>
  <c r="DA24" i="1"/>
  <c r="CW24" i="1"/>
  <c r="DB24" i="1"/>
  <c r="CX24" i="1"/>
  <c r="CY24" i="1"/>
  <c r="DB25" i="1"/>
  <c r="CY25" i="1"/>
  <c r="CZ25" i="1"/>
  <c r="CW25" i="1"/>
  <c r="DA25" i="1"/>
  <c r="CX25" i="1"/>
  <c r="DB26" i="1"/>
  <c r="CW26" i="1"/>
  <c r="CZ26" i="1"/>
  <c r="DA26" i="1"/>
  <c r="CX26" i="1"/>
  <c r="CY26" i="1"/>
  <c r="DA27" i="1"/>
  <c r="CX27" i="1"/>
  <c r="CY27" i="1"/>
  <c r="CZ27" i="1"/>
  <c r="CW27" i="1"/>
  <c r="DB27" i="1"/>
  <c r="CZ28" i="1"/>
  <c r="CW28" i="1"/>
  <c r="CY28" i="1"/>
  <c r="CX28" i="1"/>
  <c r="DB28" i="1"/>
  <c r="DA28" i="1"/>
  <c r="CY29" i="1"/>
  <c r="CX29" i="1"/>
  <c r="DA29" i="1"/>
  <c r="CW29" i="1"/>
  <c r="DB29" i="1"/>
  <c r="CZ29" i="1"/>
  <c r="DB30" i="1"/>
  <c r="DA30" i="1"/>
  <c r="CY30" i="1"/>
  <c r="CW30" i="1"/>
  <c r="CX30" i="1"/>
  <c r="CZ30" i="1"/>
  <c r="DA31" i="1"/>
  <c r="DB31" i="1"/>
  <c r="CW31" i="1"/>
  <c r="CZ31" i="1"/>
  <c r="CX31" i="1"/>
  <c r="CY31" i="1"/>
  <c r="CZ32" i="1"/>
  <c r="DA32" i="1"/>
  <c r="CW32" i="1"/>
  <c r="CY32" i="1"/>
  <c r="DB32" i="1"/>
  <c r="CX32" i="1"/>
  <c r="DB33" i="1"/>
  <c r="CW33" i="1"/>
  <c r="CX33" i="1"/>
  <c r="CZ33" i="1"/>
  <c r="CY33" i="1"/>
  <c r="DA33" i="1"/>
  <c r="DB34" i="1"/>
  <c r="DA34" i="1"/>
  <c r="CW34" i="1"/>
  <c r="CZ34" i="1"/>
  <c r="CX34" i="1"/>
  <c r="CY34" i="1"/>
  <c r="DA35" i="1"/>
  <c r="CZ35" i="1"/>
  <c r="CY35" i="1"/>
  <c r="CW35" i="1"/>
  <c r="DB35" i="1"/>
  <c r="CX35" i="1"/>
  <c r="CZ36" i="1"/>
  <c r="DB36" i="1"/>
  <c r="CW36" i="1"/>
  <c r="DA36" i="1"/>
  <c r="CX36" i="1"/>
  <c r="CY36" i="1"/>
  <c r="CX37" i="1"/>
  <c r="DB37" i="1"/>
  <c r="CW37" i="1"/>
  <c r="CZ37" i="1"/>
  <c r="DA37" i="1"/>
  <c r="CY37" i="1"/>
  <c r="DB38" i="1"/>
  <c r="CW38" i="1"/>
  <c r="DA38" i="1"/>
  <c r="CY38" i="1"/>
  <c r="CZ38" i="1"/>
  <c r="CX38" i="1"/>
  <c r="DA39" i="1"/>
  <c r="CZ39" i="1"/>
  <c r="DB39" i="1"/>
  <c r="CY39" i="1"/>
  <c r="CW39" i="1"/>
  <c r="CX39" i="1"/>
  <c r="CZ40" i="1"/>
  <c r="DA40" i="1"/>
  <c r="CY40" i="1"/>
  <c r="CW40" i="1"/>
  <c r="CX40" i="1"/>
  <c r="DB40" i="1"/>
  <c r="CW41" i="1"/>
  <c r="DB41" i="1"/>
  <c r="DA41" i="1"/>
  <c r="CX41" i="1"/>
  <c r="CZ41" i="1"/>
  <c r="CY41" i="1"/>
  <c r="DB42" i="1"/>
  <c r="DA42" i="1"/>
  <c r="CZ42" i="1"/>
  <c r="CY42" i="1"/>
  <c r="CX42" i="1"/>
  <c r="CW42" i="1"/>
  <c r="DA43" i="1"/>
  <c r="CY43" i="1"/>
  <c r="CW43" i="1"/>
  <c r="CX43" i="1"/>
  <c r="DB43" i="1"/>
  <c r="CZ43" i="1"/>
  <c r="CZ44" i="1"/>
  <c r="CW44" i="1"/>
  <c r="CX44" i="1"/>
  <c r="DA44" i="1"/>
  <c r="DB44" i="1"/>
  <c r="CY44" i="1"/>
  <c r="CW45" i="1"/>
  <c r="CZ45" i="1"/>
  <c r="DB45" i="1"/>
  <c r="CX45" i="1"/>
  <c r="DA45" i="1"/>
  <c r="CY45" i="1"/>
  <c r="DB46" i="1"/>
  <c r="CW46" i="1"/>
  <c r="CZ46" i="1"/>
  <c r="CX46" i="1"/>
  <c r="CY46" i="1"/>
  <c r="DA46" i="1"/>
  <c r="DA47" i="1"/>
  <c r="CY47" i="1"/>
  <c r="DB47" i="1"/>
  <c r="CW47" i="1"/>
  <c r="CZ47" i="1"/>
  <c r="CX47" i="1"/>
  <c r="CZ48" i="1"/>
  <c r="DA48" i="1"/>
  <c r="CY48" i="1"/>
  <c r="DB48" i="1"/>
  <c r="CX48" i="1"/>
  <c r="CW48" i="1"/>
  <c r="DB49" i="1"/>
  <c r="CZ49" i="1"/>
  <c r="CY49" i="1"/>
  <c r="DA49" i="1"/>
  <c r="CW49" i="1"/>
  <c r="CX49" i="1"/>
  <c r="DA50" i="1"/>
  <c r="DB50" i="1"/>
  <c r="CZ50" i="1"/>
  <c r="CX50" i="1"/>
  <c r="CW50" i="1"/>
  <c r="CY50" i="1"/>
  <c r="DA51" i="1"/>
  <c r="CZ51" i="1"/>
  <c r="DB51" i="1"/>
  <c r="CY51" i="1"/>
  <c r="CW51" i="1"/>
  <c r="CX51" i="1"/>
  <c r="DA52" i="1"/>
  <c r="CY52" i="1"/>
  <c r="DB52" i="1"/>
  <c r="CX52" i="1"/>
  <c r="CZ52" i="1"/>
  <c r="CW52" i="1"/>
  <c r="CZ53" i="1"/>
  <c r="DB53" i="1"/>
  <c r="CW53" i="1"/>
  <c r="CX53" i="1"/>
  <c r="CY53" i="1"/>
  <c r="DA53" i="1"/>
  <c r="CZ54" i="1"/>
  <c r="CY54" i="1"/>
  <c r="DA54" i="1"/>
  <c r="CX54" i="1"/>
  <c r="DB54" i="1"/>
  <c r="CW54" i="1"/>
  <c r="DB55" i="1"/>
  <c r="CW55" i="1"/>
  <c r="CX55" i="1"/>
  <c r="CZ55" i="1"/>
  <c r="CY55" i="1"/>
  <c r="DA55" i="1"/>
  <c r="DA56" i="1"/>
  <c r="CX56" i="1"/>
  <c r="CZ56" i="1"/>
  <c r="DB56" i="1"/>
  <c r="CW56" i="1"/>
  <c r="CY56" i="1"/>
  <c r="CZ57" i="1"/>
  <c r="CY57" i="1"/>
  <c r="DA57" i="1"/>
  <c r="DB57" i="1"/>
  <c r="CW57" i="1"/>
  <c r="CX57" i="1"/>
  <c r="CZ58" i="1"/>
  <c r="CW58" i="1"/>
  <c r="DB58" i="1"/>
  <c r="CX58" i="1"/>
  <c r="DA58" i="1"/>
  <c r="CY58" i="1"/>
  <c r="DB59" i="1"/>
  <c r="CX59" i="1"/>
  <c r="CZ59" i="1"/>
  <c r="DA59" i="1"/>
  <c r="CW59" i="1"/>
  <c r="CY59" i="1"/>
  <c r="DA60" i="1"/>
  <c r="CW60" i="1"/>
  <c r="CY60" i="1"/>
  <c r="CX60" i="1"/>
  <c r="CZ60" i="1"/>
  <c r="DB60" i="1"/>
  <c r="CZ61" i="1"/>
  <c r="DA61" i="1"/>
  <c r="CW61" i="1"/>
  <c r="CX61" i="1"/>
  <c r="DB61" i="1"/>
  <c r="CY61" i="1"/>
  <c r="CX62" i="1"/>
  <c r="DA62" i="1"/>
  <c r="CY62" i="1"/>
  <c r="CZ62" i="1"/>
  <c r="DB62" i="1"/>
  <c r="CW62" i="1"/>
  <c r="DB63" i="1"/>
  <c r="CW63" i="1"/>
  <c r="DA63" i="1"/>
  <c r="CY63" i="1"/>
  <c r="CX63" i="1"/>
  <c r="CZ63" i="1"/>
  <c r="DA64" i="1"/>
  <c r="CW64" i="1"/>
  <c r="CX64" i="1"/>
  <c r="CZ64" i="1"/>
  <c r="CY64" i="1"/>
  <c r="DB64" i="1"/>
  <c r="CZ65" i="1"/>
  <c r="DA65" i="1"/>
  <c r="CW65" i="1"/>
  <c r="DB65" i="1"/>
  <c r="CX65" i="1"/>
  <c r="CY65" i="1"/>
  <c r="DA66" i="1"/>
  <c r="CY66" i="1"/>
  <c r="CX66" i="1"/>
  <c r="DB66" i="1"/>
  <c r="CW66" i="1"/>
  <c r="CZ66" i="1"/>
  <c r="DB67" i="1"/>
  <c r="CW67" i="1"/>
  <c r="CX67" i="1"/>
  <c r="DA67" i="1"/>
  <c r="CZ67" i="1"/>
  <c r="CY67" i="1"/>
  <c r="DA68" i="1"/>
  <c r="DB68" i="1"/>
  <c r="CW68" i="1"/>
  <c r="CX68" i="1"/>
  <c r="CZ68" i="1"/>
  <c r="CY68" i="1"/>
  <c r="CZ69" i="1"/>
  <c r="DA69" i="1"/>
  <c r="DB69" i="1"/>
  <c r="CY69" i="1"/>
  <c r="CX69" i="1"/>
  <c r="CW69" i="1"/>
  <c r="CZ70" i="1"/>
  <c r="CX70" i="1"/>
  <c r="DA70" i="1"/>
  <c r="DB70" i="1"/>
  <c r="CY70" i="1"/>
  <c r="CW70" i="1"/>
  <c r="DB71" i="1"/>
  <c r="CW71" i="1"/>
  <c r="CX71" i="1"/>
  <c r="CZ71" i="1"/>
  <c r="DA71" i="1"/>
  <c r="CY71" i="1"/>
  <c r="DA72" i="1"/>
  <c r="CX72" i="1"/>
  <c r="CZ72" i="1"/>
  <c r="DB72" i="1"/>
  <c r="CW72" i="1"/>
  <c r="CY72" i="1"/>
  <c r="DA73" i="1"/>
  <c r="CZ73" i="1"/>
  <c r="CW73" i="1"/>
  <c r="DB73" i="1"/>
  <c r="CX73" i="1"/>
  <c r="CY73" i="1"/>
  <c r="DA74" i="1"/>
  <c r="CX74" i="1"/>
  <c r="CY74" i="1"/>
  <c r="DB74" i="1"/>
  <c r="CW74" i="1"/>
  <c r="CZ74" i="1"/>
  <c r="DB75" i="1"/>
  <c r="CX75" i="1"/>
  <c r="CY75" i="1"/>
  <c r="DA75" i="1"/>
  <c r="CZ75" i="1"/>
  <c r="CW75" i="1"/>
  <c r="DA76" i="1"/>
  <c r="DB76" i="1"/>
  <c r="CZ76" i="1"/>
  <c r="CX76" i="1"/>
  <c r="CY76" i="1"/>
  <c r="CW76" i="1"/>
  <c r="CZ77" i="1"/>
  <c r="CW77" i="1"/>
  <c r="CX77" i="1"/>
  <c r="CY77" i="1"/>
  <c r="DB77" i="1"/>
  <c r="DA77" i="1"/>
  <c r="CX78" i="1"/>
  <c r="CZ78" i="1"/>
  <c r="DB78" i="1"/>
  <c r="CY78" i="1"/>
  <c r="DA78" i="1"/>
  <c r="CW78" i="1"/>
  <c r="DB79" i="1"/>
  <c r="CW79" i="1"/>
  <c r="CY79" i="1"/>
  <c r="CX79" i="1"/>
  <c r="CZ79" i="1"/>
  <c r="DA79" i="1"/>
  <c r="DA80" i="1"/>
  <c r="CZ80" i="1"/>
  <c r="DB80" i="1"/>
  <c r="CX80" i="1"/>
  <c r="CW80" i="1"/>
  <c r="CY80" i="1"/>
  <c r="DA81" i="1"/>
  <c r="CZ81" i="1"/>
  <c r="CW81" i="1"/>
  <c r="DB81" i="1"/>
  <c r="CY81" i="1"/>
  <c r="CX81" i="1"/>
  <c r="CY82" i="1"/>
  <c r="CX82" i="1"/>
  <c r="DA82" i="1"/>
  <c r="CZ82" i="1"/>
  <c r="CW82" i="1"/>
  <c r="DB82" i="1"/>
  <c r="DB83" i="1"/>
  <c r="CW83" i="1"/>
  <c r="CY83" i="1"/>
  <c r="CZ83" i="1"/>
  <c r="CX83" i="1"/>
  <c r="DA83" i="1"/>
  <c r="DA84" i="1"/>
  <c r="CZ84" i="1"/>
  <c r="CY84" i="1"/>
  <c r="DB84" i="1"/>
  <c r="CX84" i="1"/>
  <c r="CW84" i="1"/>
  <c r="CZ85" i="1"/>
  <c r="CW85" i="1"/>
  <c r="DB85" i="1"/>
  <c r="CX85" i="1"/>
  <c r="CY85" i="1"/>
  <c r="DA85" i="1"/>
  <c r="CX86" i="1"/>
  <c r="DB86" i="1"/>
  <c r="CW86" i="1"/>
  <c r="DA86" i="1"/>
  <c r="CY86" i="1"/>
  <c r="CZ86" i="1"/>
  <c r="CZ87" i="1"/>
  <c r="DB87" i="1"/>
  <c r="DA87" i="1"/>
  <c r="CW87" i="1"/>
  <c r="CY87" i="1"/>
  <c r="CX87" i="1"/>
  <c r="DA88" i="1"/>
  <c r="CW88" i="1"/>
  <c r="CZ88" i="1"/>
  <c r="CX88" i="1"/>
  <c r="CY88" i="1"/>
  <c r="DB88" i="1"/>
  <c r="CZ89" i="1"/>
  <c r="DB89" i="1"/>
  <c r="CW89" i="1"/>
  <c r="CX89" i="1"/>
  <c r="DA89" i="1"/>
  <c r="CY89" i="1"/>
  <c r="CZ90" i="1"/>
  <c r="CY90" i="1"/>
  <c r="CW90" i="1"/>
  <c r="DA90" i="1"/>
  <c r="CX90" i="1"/>
  <c r="DB90" i="1"/>
  <c r="DB91" i="1"/>
  <c r="CW91" i="1"/>
  <c r="DA91" i="1"/>
  <c r="CX91" i="1"/>
  <c r="CZ91" i="1"/>
  <c r="CY91" i="1"/>
  <c r="DA92" i="1"/>
  <c r="DB92" i="1"/>
  <c r="CX92" i="1"/>
  <c r="CW92" i="1"/>
  <c r="CZ92" i="1"/>
  <c r="CY92" i="1"/>
  <c r="CZ93" i="1"/>
  <c r="CW93" i="1"/>
  <c r="CY93" i="1"/>
  <c r="CX93" i="1"/>
  <c r="DA93" i="1"/>
  <c r="DB93" i="1"/>
  <c r="CX94" i="1"/>
  <c r="CY94" i="1"/>
  <c r="DA94" i="1"/>
  <c r="CZ94" i="1"/>
  <c r="DB94" i="1"/>
  <c r="CW94" i="1"/>
  <c r="DB95" i="1"/>
  <c r="DA95" i="1"/>
  <c r="CY95" i="1"/>
  <c r="CX95" i="1"/>
  <c r="CW95" i="1"/>
  <c r="CZ95" i="1"/>
  <c r="DA96" i="1"/>
  <c r="CW96" i="1"/>
  <c r="CX96" i="1"/>
  <c r="DB96" i="1"/>
  <c r="CZ96" i="1"/>
  <c r="CY96" i="1"/>
  <c r="DB97" i="1"/>
  <c r="CX97" i="1"/>
  <c r="CZ97" i="1"/>
  <c r="CW97" i="1"/>
  <c r="DA97" i="1"/>
  <c r="CY97" i="1"/>
  <c r="DA98" i="1"/>
  <c r="CW98" i="1"/>
  <c r="CY98" i="1"/>
  <c r="DB98" i="1"/>
  <c r="CZ98" i="1"/>
  <c r="CX98" i="1"/>
  <c r="CZ99" i="1"/>
  <c r="CW99" i="1"/>
  <c r="CX99" i="1"/>
  <c r="CY99" i="1"/>
  <c r="DB99" i="1"/>
  <c r="DA99" i="1"/>
  <c r="CX100" i="1"/>
  <c r="CZ100" i="1"/>
  <c r="CW100" i="1"/>
  <c r="CY100" i="1"/>
  <c r="DB100" i="1"/>
  <c r="DA100" i="1"/>
  <c r="DB101" i="1"/>
  <c r="CY101" i="1"/>
  <c r="CZ101" i="1"/>
  <c r="CX101" i="1"/>
  <c r="DA101" i="1"/>
  <c r="CW101" i="1"/>
  <c r="DA102" i="1"/>
  <c r="CX102" i="1"/>
  <c r="CW102" i="1"/>
  <c r="CZ102" i="1"/>
  <c r="CY102" i="1"/>
  <c r="DB102" i="1"/>
  <c r="CZ103" i="1"/>
  <c r="CW103" i="1"/>
  <c r="DA103" i="1"/>
  <c r="DB103" i="1"/>
  <c r="CY103" i="1"/>
  <c r="CX103" i="1"/>
  <c r="CZ104" i="1"/>
  <c r="DA104" i="1"/>
  <c r="CY104" i="1"/>
  <c r="CW104" i="1"/>
  <c r="DB104" i="1"/>
  <c r="CX104" i="1"/>
  <c r="DB105" i="1"/>
  <c r="CW105" i="1"/>
  <c r="CX105" i="1"/>
  <c r="CZ105" i="1"/>
  <c r="DA105" i="1"/>
  <c r="CY105" i="1"/>
  <c r="CY106" i="1"/>
  <c r="DA106" i="1"/>
  <c r="CZ106" i="1"/>
  <c r="DB106" i="1"/>
  <c r="CW106" i="1"/>
  <c r="CX106" i="1"/>
  <c r="CZ107" i="1"/>
  <c r="CY107" i="1"/>
  <c r="DB107" i="1"/>
  <c r="DA107" i="1"/>
  <c r="CW107" i="1"/>
  <c r="CX107" i="1"/>
  <c r="DB108" i="1"/>
  <c r="CZ108" i="1"/>
  <c r="CX108" i="1"/>
  <c r="CY108" i="1"/>
  <c r="DA108" i="1"/>
  <c r="CW108" i="1"/>
  <c r="DB109" i="1"/>
  <c r="CW109" i="1"/>
  <c r="DA109" i="1"/>
  <c r="CZ109" i="1"/>
  <c r="CY109" i="1"/>
  <c r="CX109" i="1"/>
  <c r="DA110" i="1"/>
  <c r="CZ110" i="1"/>
  <c r="DB110" i="1"/>
  <c r="CY110" i="1"/>
  <c r="CW110" i="1"/>
  <c r="CX110" i="1"/>
  <c r="CZ111" i="1"/>
  <c r="CX111" i="1"/>
  <c r="DB111" i="1"/>
  <c r="CY111" i="1"/>
  <c r="DA111" i="1"/>
  <c r="CW111" i="1"/>
  <c r="CZ112" i="1"/>
  <c r="CW112" i="1"/>
  <c r="CY112" i="1"/>
  <c r="DA112" i="1"/>
  <c r="CX112" i="1"/>
  <c r="DB112" i="1"/>
  <c r="DB113" i="1"/>
  <c r="DA113" i="1"/>
  <c r="CY113" i="1"/>
  <c r="CZ113" i="1"/>
  <c r="CW113" i="1"/>
  <c r="CX113" i="1"/>
  <c r="DA114" i="1"/>
  <c r="CY114" i="1"/>
  <c r="CX114" i="1"/>
  <c r="CZ114" i="1"/>
  <c r="DB114" i="1"/>
  <c r="CW114" i="1"/>
  <c r="CZ115" i="1"/>
  <c r="CX115" i="1"/>
  <c r="DB115" i="1"/>
  <c r="CW115" i="1"/>
  <c r="CY115" i="1"/>
  <c r="DA115" i="1"/>
  <c r="DB117" i="1"/>
  <c r="DA117" i="1"/>
  <c r="CY117" i="1"/>
  <c r="CW117" i="1"/>
  <c r="CX117" i="1"/>
  <c r="CZ117" i="1"/>
  <c r="CZ116" i="1"/>
  <c r="DA116" i="1"/>
  <c r="CX116" i="1"/>
  <c r="DB116" i="1"/>
  <c r="CY116" i="1"/>
  <c r="CV118" i="1"/>
  <c r="AY191" i="1"/>
  <c r="BX190" i="1"/>
  <c r="E186" i="2"/>
  <c r="E186" i="11"/>
  <c r="BS189" i="1"/>
  <c r="BR189" i="1"/>
  <c r="H190" i="1"/>
  <c r="P190" i="1"/>
  <c r="AH190" i="1"/>
  <c r="AR190" i="1"/>
  <c r="AV190" i="1"/>
  <c r="AC190" i="1"/>
  <c r="E189" i="3" s="1"/>
  <c r="AI190" i="1"/>
  <c r="AO190" i="1"/>
  <c r="AT190" i="1"/>
  <c r="B190" i="1"/>
  <c r="B189" i="3" s="1"/>
  <c r="G190" i="1"/>
  <c r="L190" i="1"/>
  <c r="AF190" i="1"/>
  <c r="AK190" i="1"/>
  <c r="AN190" i="1"/>
  <c r="AQ190" i="1"/>
  <c r="C190" i="1"/>
  <c r="C189" i="3" s="1"/>
  <c r="AG190" i="1"/>
  <c r="AL190" i="1"/>
  <c r="AS190" i="1"/>
  <c r="F190" i="1"/>
  <c r="AJ190" i="1"/>
  <c r="AM190" i="1"/>
  <c r="AU190" i="1"/>
  <c r="I190" i="1"/>
  <c r="AB190" i="1"/>
  <c r="D189" i="3" s="1"/>
  <c r="AP190" i="1"/>
  <c r="O190" i="1"/>
  <c r="A191" i="1"/>
  <c r="A189" i="3"/>
  <c r="BO189" i="1" l="1"/>
  <c r="BK190" i="1"/>
  <c r="BP187" i="1"/>
  <c r="BK1008" i="1"/>
  <c r="BO1007" i="1"/>
  <c r="BP1006" i="1" s="1"/>
  <c r="BP1005" i="1"/>
  <c r="J191" i="1"/>
  <c r="K191" i="1"/>
  <c r="BM189" i="1"/>
  <c r="BJ190" i="1"/>
  <c r="BN187" i="1"/>
  <c r="CC188" i="1"/>
  <c r="CE188" i="1" s="1"/>
  <c r="CG188" i="1" s="1"/>
  <c r="CI188" i="1" s="1"/>
  <c r="AW191" i="1"/>
  <c r="BV191" i="1" s="1"/>
  <c r="AD191" i="1"/>
  <c r="C188" i="11" s="1"/>
  <c r="E191" i="1"/>
  <c r="D188" i="2" s="1"/>
  <c r="AE191" i="1"/>
  <c r="D188" i="11" s="1"/>
  <c r="D191" i="1"/>
  <c r="C188" i="2" s="1"/>
  <c r="F95" i="11"/>
  <c r="F65" i="11"/>
  <c r="CN94" i="1"/>
  <c r="CO94" i="1" s="1"/>
  <c r="CQ94" i="1" s="1"/>
  <c r="CN90" i="1"/>
  <c r="CO90" i="1" s="1"/>
  <c r="CQ90" i="1" s="1"/>
  <c r="CN55" i="1"/>
  <c r="CP55" i="1" s="1"/>
  <c r="CR55" i="1" s="1"/>
  <c r="CN33" i="1"/>
  <c r="CO33" i="1" s="1"/>
  <c r="CQ33" i="1" s="1"/>
  <c r="CN31" i="1"/>
  <c r="CO31" i="1" s="1"/>
  <c r="CQ31" i="1" s="1"/>
  <c r="F27" i="11"/>
  <c r="F89" i="11"/>
  <c r="F114" i="11"/>
  <c r="F57" i="11"/>
  <c r="F108" i="2"/>
  <c r="CN188" i="1"/>
  <c r="CO188" i="1" s="1"/>
  <c r="CQ188" i="1" s="1"/>
  <c r="CS188" i="1" s="1"/>
  <c r="CN168" i="1"/>
  <c r="CP168" i="1" s="1"/>
  <c r="CR168" i="1" s="1"/>
  <c r="CT168" i="1" s="1"/>
  <c r="CN160" i="1"/>
  <c r="CP160" i="1" s="1"/>
  <c r="CR160" i="1" s="1"/>
  <c r="CT160" i="1" s="1"/>
  <c r="CN136" i="1"/>
  <c r="CO136" i="1" s="1"/>
  <c r="CQ136" i="1" s="1"/>
  <c r="CS136" i="1" s="1"/>
  <c r="CN128" i="1"/>
  <c r="CO128" i="1" s="1"/>
  <c r="CQ128" i="1" s="1"/>
  <c r="CS128" i="1" s="1"/>
  <c r="CN71" i="1"/>
  <c r="CP71" i="1" s="1"/>
  <c r="CR71" i="1" s="1"/>
  <c r="CN67" i="1"/>
  <c r="CP67" i="1" s="1"/>
  <c r="CR67" i="1" s="1"/>
  <c r="CN63" i="1"/>
  <c r="CP63" i="1" s="1"/>
  <c r="CR63" i="1" s="1"/>
  <c r="CN59" i="1"/>
  <c r="CP59" i="1" s="1"/>
  <c r="CR59" i="1" s="1"/>
  <c r="CN51" i="1"/>
  <c r="CP51" i="1" s="1"/>
  <c r="CR51" i="1" s="1"/>
  <c r="CN47" i="1"/>
  <c r="CP47" i="1" s="1"/>
  <c r="CR47" i="1" s="1"/>
  <c r="CN43" i="1"/>
  <c r="CP43" i="1" s="1"/>
  <c r="CR43" i="1" s="1"/>
  <c r="CN26" i="1"/>
  <c r="CP26" i="1" s="1"/>
  <c r="CR26" i="1" s="1"/>
  <c r="CN57" i="1"/>
  <c r="CP57" i="1" s="1"/>
  <c r="CR57" i="1" s="1"/>
  <c r="CN37" i="1"/>
  <c r="CO37" i="1" s="1"/>
  <c r="CQ37" i="1" s="1"/>
  <c r="CN35" i="1"/>
  <c r="CO35" i="1" s="1"/>
  <c r="CQ35" i="1" s="1"/>
  <c r="F109" i="11"/>
  <c r="F87" i="11"/>
  <c r="F78" i="2"/>
  <c r="F77" i="2"/>
  <c r="F47" i="2"/>
  <c r="F41" i="11"/>
  <c r="F33" i="11"/>
  <c r="F17" i="2"/>
  <c r="F9" i="11"/>
  <c r="CC172" i="1"/>
  <c r="CE172" i="1" s="1"/>
  <c r="CG172" i="1" s="1"/>
  <c r="CI172" i="1" s="1"/>
  <c r="CC149" i="1"/>
  <c r="CE149" i="1" s="1"/>
  <c r="CG149" i="1" s="1"/>
  <c r="CI149" i="1" s="1"/>
  <c r="CC70" i="1"/>
  <c r="CD70" i="1" s="1"/>
  <c r="CF70" i="1" s="1"/>
  <c r="CC53" i="1"/>
  <c r="CE53" i="1" s="1"/>
  <c r="CG53" i="1" s="1"/>
  <c r="CC23" i="1"/>
  <c r="CE23" i="1" s="1"/>
  <c r="CG23" i="1" s="1"/>
  <c r="CN61" i="1"/>
  <c r="CO61" i="1" s="1"/>
  <c r="CQ61" i="1" s="1"/>
  <c r="CN53" i="1"/>
  <c r="CP53" i="1" s="1"/>
  <c r="CR53" i="1" s="1"/>
  <c r="CN49" i="1"/>
  <c r="CO49" i="1" s="1"/>
  <c r="CQ49" i="1" s="1"/>
  <c r="CN45" i="1"/>
  <c r="CP45" i="1" s="1"/>
  <c r="CR45" i="1" s="1"/>
  <c r="CN41" i="1"/>
  <c r="CO41" i="1" s="1"/>
  <c r="CQ41" i="1" s="1"/>
  <c r="CN27" i="1"/>
  <c r="CO27" i="1" s="1"/>
  <c r="CQ27" i="1" s="1"/>
  <c r="CC134" i="1"/>
  <c r="CE134" i="1" s="1"/>
  <c r="CG134" i="1" s="1"/>
  <c r="CI134" i="1" s="1"/>
  <c r="CC122" i="1"/>
  <c r="CD122" i="1" s="1"/>
  <c r="CF122" i="1" s="1"/>
  <c r="CC114" i="1"/>
  <c r="CE114" i="1" s="1"/>
  <c r="CG114" i="1" s="1"/>
  <c r="CN32" i="1"/>
  <c r="CO32" i="1" s="1"/>
  <c r="CQ32" i="1" s="1"/>
  <c r="CN162" i="1"/>
  <c r="CP162" i="1" s="1"/>
  <c r="CR162" i="1" s="1"/>
  <c r="CT162" i="1" s="1"/>
  <c r="CN122" i="1"/>
  <c r="CP122" i="1" s="1"/>
  <c r="CR122" i="1" s="1"/>
  <c r="CT122" i="1" s="1"/>
  <c r="CC27" i="1"/>
  <c r="CD27" i="1" s="1"/>
  <c r="CF27" i="1" s="1"/>
  <c r="CC158" i="1"/>
  <c r="CD158" i="1" s="1"/>
  <c r="CF158" i="1" s="1"/>
  <c r="CH158" i="1" s="1"/>
  <c r="CC94" i="1"/>
  <c r="CE94" i="1" s="1"/>
  <c r="CG94" i="1" s="1"/>
  <c r="CC62" i="1"/>
  <c r="CE62" i="1" s="1"/>
  <c r="CG62" i="1" s="1"/>
  <c r="CC30" i="1"/>
  <c r="CE30" i="1" s="1"/>
  <c r="CG30" i="1" s="1"/>
  <c r="CC189" i="1"/>
  <c r="CD189" i="1" s="1"/>
  <c r="CF189" i="1" s="1"/>
  <c r="CH189" i="1" s="1"/>
  <c r="CC185" i="1"/>
  <c r="CD185" i="1" s="1"/>
  <c r="CF185" i="1" s="1"/>
  <c r="CH185" i="1" s="1"/>
  <c r="CC176" i="1"/>
  <c r="CE176" i="1" s="1"/>
  <c r="CG176" i="1" s="1"/>
  <c r="CI176" i="1" s="1"/>
  <c r="CC165" i="1"/>
  <c r="CE165" i="1" s="1"/>
  <c r="CG165" i="1" s="1"/>
  <c r="CI165" i="1" s="1"/>
  <c r="CC137" i="1"/>
  <c r="CD137" i="1" s="1"/>
  <c r="CF137" i="1" s="1"/>
  <c r="CH137" i="1" s="1"/>
  <c r="CC126" i="1"/>
  <c r="CE126" i="1" s="1"/>
  <c r="CG126" i="1" s="1"/>
  <c r="CI126" i="1" s="1"/>
  <c r="CC111" i="1"/>
  <c r="CE111" i="1" s="1"/>
  <c r="CG111" i="1" s="1"/>
  <c r="CC99" i="1"/>
  <c r="CD99" i="1" s="1"/>
  <c r="CF99" i="1" s="1"/>
  <c r="CC79" i="1"/>
  <c r="CE79" i="1" s="1"/>
  <c r="CG79" i="1" s="1"/>
  <c r="CC57" i="1"/>
  <c r="CE57" i="1" s="1"/>
  <c r="CG57" i="1" s="1"/>
  <c r="CC32" i="1"/>
  <c r="CE32" i="1" s="1"/>
  <c r="CG32" i="1" s="1"/>
  <c r="F112" i="2"/>
  <c r="F110" i="11"/>
  <c r="F94" i="2"/>
  <c r="F85" i="2"/>
  <c r="F84" i="2"/>
  <c r="F83" i="11"/>
  <c r="F80" i="11"/>
  <c r="F73" i="2"/>
  <c r="F57" i="2"/>
  <c r="F55" i="2"/>
  <c r="F52" i="11"/>
  <c r="F51" i="2"/>
  <c r="F49" i="2"/>
  <c r="F44" i="2"/>
  <c r="F43" i="2"/>
  <c r="F32" i="2"/>
  <c r="F30" i="11"/>
  <c r="F26" i="2"/>
  <c r="F25" i="2"/>
  <c r="F22" i="2"/>
  <c r="F20" i="2"/>
  <c r="F16" i="2"/>
  <c r="F12" i="2"/>
  <c r="CN158" i="1"/>
  <c r="CP158" i="1" s="1"/>
  <c r="CR158" i="1" s="1"/>
  <c r="CT158" i="1" s="1"/>
  <c r="CN154" i="1"/>
  <c r="CO154" i="1" s="1"/>
  <c r="CQ154" i="1" s="1"/>
  <c r="CS154" i="1" s="1"/>
  <c r="CN118" i="1"/>
  <c r="CO118" i="1" s="1"/>
  <c r="CQ118" i="1" s="1"/>
  <c r="CS118" i="1" s="1"/>
  <c r="CN86" i="1"/>
  <c r="CP86" i="1" s="1"/>
  <c r="CR86" i="1" s="1"/>
  <c r="CN78" i="1"/>
  <c r="CP78" i="1" s="1"/>
  <c r="CR78" i="1" s="1"/>
  <c r="F93" i="11"/>
  <c r="F92" i="11"/>
  <c r="F44" i="11"/>
  <c r="F12" i="11"/>
  <c r="CN69" i="1"/>
  <c r="CO69" i="1" s="1"/>
  <c r="CQ69" i="1" s="1"/>
  <c r="CN29" i="1"/>
  <c r="CP29" i="1" s="1"/>
  <c r="CR29" i="1" s="1"/>
  <c r="CN25" i="1"/>
  <c r="CP25" i="1" s="1"/>
  <c r="CR25" i="1" s="1"/>
  <c r="CN23" i="1"/>
  <c r="CO23" i="1" s="1"/>
  <c r="CQ23" i="1" s="1"/>
  <c r="CN21" i="1"/>
  <c r="CP21" i="1" s="1"/>
  <c r="CR21" i="1" s="1"/>
  <c r="CN19" i="1"/>
  <c r="CO19" i="1" s="1"/>
  <c r="CQ19" i="1" s="1"/>
  <c r="CN17" i="1"/>
  <c r="CO17" i="1" s="1"/>
  <c r="CQ17" i="1" s="1"/>
  <c r="CN15" i="1"/>
  <c r="CO15" i="1" s="1"/>
  <c r="CQ15" i="1" s="1"/>
  <c r="F67" i="2"/>
  <c r="CN182" i="1"/>
  <c r="CO182" i="1" s="1"/>
  <c r="CQ182" i="1" s="1"/>
  <c r="CS182" i="1" s="1"/>
  <c r="CN166" i="1"/>
  <c r="CO166" i="1" s="1"/>
  <c r="CQ166" i="1" s="1"/>
  <c r="CS166" i="1" s="1"/>
  <c r="CN142" i="1"/>
  <c r="CP142" i="1" s="1"/>
  <c r="CR142" i="1" s="1"/>
  <c r="CT142" i="1" s="1"/>
  <c r="CN130" i="1"/>
  <c r="CP130" i="1" s="1"/>
  <c r="CR130" i="1" s="1"/>
  <c r="CT130" i="1" s="1"/>
  <c r="CN126" i="1"/>
  <c r="CO126" i="1" s="1"/>
  <c r="CQ126" i="1" s="1"/>
  <c r="CS126" i="1" s="1"/>
  <c r="CN88" i="1"/>
  <c r="CP88" i="1" s="1"/>
  <c r="CR88" i="1" s="1"/>
  <c r="CN82" i="1"/>
  <c r="CP82" i="1" s="1"/>
  <c r="CR82" i="1" s="1"/>
  <c r="F72" i="2"/>
  <c r="F113" i="11"/>
  <c r="F112" i="11"/>
  <c r="F110" i="2"/>
  <c r="F104" i="2"/>
  <c r="F104" i="11"/>
  <c r="F103" i="11"/>
  <c r="F100" i="11"/>
  <c r="F99" i="2"/>
  <c r="F97" i="2"/>
  <c r="F96" i="11"/>
  <c r="F92" i="2"/>
  <c r="F88" i="11"/>
  <c r="F87" i="2"/>
  <c r="F85" i="11"/>
  <c r="F84" i="11"/>
  <c r="F83" i="2"/>
  <c r="F82" i="11"/>
  <c r="F76" i="11"/>
  <c r="F74" i="11"/>
  <c r="F72" i="11"/>
  <c r="F66" i="11"/>
  <c r="F65" i="2"/>
  <c r="F64" i="11"/>
  <c r="F62" i="11"/>
  <c r="F58" i="11"/>
  <c r="F56" i="2"/>
  <c r="F54" i="2"/>
  <c r="F50" i="11"/>
  <c r="F48" i="2"/>
  <c r="F46" i="2"/>
  <c r="F43" i="11"/>
  <c r="F42" i="2"/>
  <c r="F39" i="11"/>
  <c r="F36" i="2"/>
  <c r="F24" i="2"/>
  <c r="F23" i="11"/>
  <c r="F20" i="11"/>
  <c r="F14" i="2"/>
  <c r="F11" i="2"/>
  <c r="CN39" i="1"/>
  <c r="CO39" i="1" s="1"/>
  <c r="CQ39" i="1" s="1"/>
  <c r="F73" i="11"/>
  <c r="F69" i="11"/>
  <c r="F54" i="11"/>
  <c r="F53" i="11"/>
  <c r="F47" i="11"/>
  <c r="F38" i="11"/>
  <c r="F38" i="2"/>
  <c r="F33" i="2"/>
  <c r="F31" i="2"/>
  <c r="F29" i="2"/>
  <c r="F21" i="2"/>
  <c r="F14" i="11"/>
  <c r="F13" i="11"/>
  <c r="F10" i="11"/>
  <c r="F9" i="2"/>
  <c r="F8" i="11"/>
  <c r="F109" i="2"/>
  <c r="F107" i="11"/>
  <c r="F106" i="11"/>
  <c r="F105" i="11"/>
  <c r="F91" i="2"/>
  <c r="F81" i="2"/>
  <c r="F81" i="11"/>
  <c r="F77" i="11"/>
  <c r="F75" i="2"/>
  <c r="F75" i="11"/>
  <c r="F71" i="11"/>
  <c r="F63" i="11"/>
  <c r="F59" i="2"/>
  <c r="F45" i="2"/>
  <c r="F39" i="2"/>
  <c r="F23" i="2"/>
  <c r="F113" i="2"/>
  <c r="F55" i="11"/>
  <c r="F86" i="11"/>
  <c r="F68" i="11"/>
  <c r="F61" i="2"/>
  <c r="F41" i="2"/>
  <c r="F34" i="11"/>
  <c r="F28" i="11"/>
  <c r="F24" i="11"/>
  <c r="F103" i="2"/>
  <c r="F101" i="11"/>
  <c r="F94" i="11"/>
  <c r="F71" i="2"/>
  <c r="F63" i="2"/>
  <c r="F53" i="2"/>
  <c r="F51" i="11"/>
  <c r="F37" i="11"/>
  <c r="F29" i="11"/>
  <c r="F25" i="11"/>
  <c r="F22" i="11"/>
  <c r="F18" i="2"/>
  <c r="F16" i="11"/>
  <c r="F11" i="11"/>
  <c r="CN65" i="1"/>
  <c r="CO65" i="1" s="1"/>
  <c r="CQ65" i="1" s="1"/>
  <c r="CN13" i="1"/>
  <c r="CO13" i="1" s="1"/>
  <c r="CQ13" i="1" s="1"/>
  <c r="F108" i="11"/>
  <c r="F90" i="11"/>
  <c r="F111" i="2"/>
  <c r="F105" i="2"/>
  <c r="F102" i="11"/>
  <c r="F97" i="11"/>
  <c r="F95" i="2"/>
  <c r="F93" i="2"/>
  <c r="F35" i="2"/>
  <c r="F18" i="11"/>
  <c r="F15" i="2"/>
  <c r="CC71" i="1"/>
  <c r="CD71" i="1" s="1"/>
  <c r="CF71" i="1" s="1"/>
  <c r="CC41" i="1"/>
  <c r="CE41" i="1" s="1"/>
  <c r="CG41" i="1" s="1"/>
  <c r="CN176" i="1"/>
  <c r="CP176" i="1" s="1"/>
  <c r="CR176" i="1" s="1"/>
  <c r="CT176" i="1" s="1"/>
  <c r="CN174" i="1"/>
  <c r="CP174" i="1" s="1"/>
  <c r="CR174" i="1" s="1"/>
  <c r="CT174" i="1" s="1"/>
  <c r="CN104" i="1"/>
  <c r="CP104" i="1" s="1"/>
  <c r="CR104" i="1" s="1"/>
  <c r="F107" i="2"/>
  <c r="F98" i="11"/>
  <c r="F86" i="2"/>
  <c r="F79" i="2"/>
  <c r="F70" i="2"/>
  <c r="F69" i="2"/>
  <c r="F67" i="11"/>
  <c r="F62" i="2"/>
  <c r="F58" i="2"/>
  <c r="F56" i="11"/>
  <c r="F50" i="2"/>
  <c r="F49" i="11"/>
  <c r="F45" i="11"/>
  <c r="F40" i="2"/>
  <c r="F35" i="11"/>
  <c r="F34" i="2"/>
  <c r="F28" i="2"/>
  <c r="F21" i="11"/>
  <c r="F19" i="11"/>
  <c r="F17" i="11"/>
  <c r="F15" i="11"/>
  <c r="F114" i="2"/>
  <c r="F111" i="11"/>
  <c r="F106" i="2"/>
  <c r="F102" i="2"/>
  <c r="F101" i="2"/>
  <c r="F100" i="2"/>
  <c r="F99" i="11"/>
  <c r="F98" i="2"/>
  <c r="F96" i="2"/>
  <c r="F91" i="11"/>
  <c r="F90" i="2"/>
  <c r="F89" i="2"/>
  <c r="F88" i="2"/>
  <c r="F82" i="2"/>
  <c r="F80" i="2"/>
  <c r="F79" i="11"/>
  <c r="F78" i="11"/>
  <c r="F76" i="2"/>
  <c r="F74" i="2"/>
  <c r="F70" i="11"/>
  <c r="F68" i="2"/>
  <c r="F66" i="2"/>
  <c r="F64" i="2"/>
  <c r="F61" i="11"/>
  <c r="F60" i="11"/>
  <c r="F60" i="2"/>
  <c r="F59" i="11"/>
  <c r="F52" i="2"/>
  <c r="F48" i="11"/>
  <c r="F46" i="11"/>
  <c r="F42" i="11"/>
  <c r="F40" i="11"/>
  <c r="F37" i="2"/>
  <c r="F36" i="11"/>
  <c r="F32" i="11"/>
  <c r="F31" i="11"/>
  <c r="F30" i="2"/>
  <c r="F27" i="2"/>
  <c r="F26" i="11"/>
  <c r="F19" i="2"/>
  <c r="F13" i="2"/>
  <c r="F10" i="2"/>
  <c r="F8" i="2"/>
  <c r="CN189" i="1"/>
  <c r="CO189" i="1" s="1"/>
  <c r="CQ189" i="1" s="1"/>
  <c r="CS189" i="1" s="1"/>
  <c r="CN79" i="1"/>
  <c r="CP79" i="1" s="1"/>
  <c r="CR79" i="1" s="1"/>
  <c r="CC16" i="1"/>
  <c r="CE16" i="1" s="1"/>
  <c r="CG16" i="1" s="1"/>
  <c r="CC15" i="1"/>
  <c r="CD15" i="1" s="1"/>
  <c r="CF15" i="1" s="1"/>
  <c r="CN183" i="1"/>
  <c r="CO183" i="1" s="1"/>
  <c r="CQ183" i="1" s="1"/>
  <c r="CS183" i="1" s="1"/>
  <c r="CN163" i="1"/>
  <c r="CO163" i="1" s="1"/>
  <c r="CQ163" i="1" s="1"/>
  <c r="CS163" i="1" s="1"/>
  <c r="CN115" i="1"/>
  <c r="CP115" i="1" s="1"/>
  <c r="CR115" i="1" s="1"/>
  <c r="CC186" i="1"/>
  <c r="CD186" i="1" s="1"/>
  <c r="CF186" i="1" s="1"/>
  <c r="CH186" i="1" s="1"/>
  <c r="CC177" i="1"/>
  <c r="CD177" i="1" s="1"/>
  <c r="CF177" i="1" s="1"/>
  <c r="CH177" i="1" s="1"/>
  <c r="CC166" i="1"/>
  <c r="CE166" i="1" s="1"/>
  <c r="CG166" i="1" s="1"/>
  <c r="CI166" i="1" s="1"/>
  <c r="CC113" i="1"/>
  <c r="CE113" i="1" s="1"/>
  <c r="CG113" i="1" s="1"/>
  <c r="CC97" i="1"/>
  <c r="CE97" i="1" s="1"/>
  <c r="CG97" i="1" s="1"/>
  <c r="CC96" i="1"/>
  <c r="CE96" i="1" s="1"/>
  <c r="CG96" i="1" s="1"/>
  <c r="CC90" i="1"/>
  <c r="CD90" i="1" s="1"/>
  <c r="CF90" i="1" s="1"/>
  <c r="CC65" i="1"/>
  <c r="CE65" i="1" s="1"/>
  <c r="CG65" i="1" s="1"/>
  <c r="CC58" i="1"/>
  <c r="CD58" i="1" s="1"/>
  <c r="CF58" i="1" s="1"/>
  <c r="CC55" i="1"/>
  <c r="CD55" i="1" s="1"/>
  <c r="CF55" i="1" s="1"/>
  <c r="CC12" i="1"/>
  <c r="CD12" i="1" s="1"/>
  <c r="CF12" i="1" s="1"/>
  <c r="CN185" i="1"/>
  <c r="CO185" i="1" s="1"/>
  <c r="CQ185" i="1" s="1"/>
  <c r="CS185" i="1" s="1"/>
  <c r="CN177" i="1"/>
  <c r="CO177" i="1" s="1"/>
  <c r="CQ177" i="1" s="1"/>
  <c r="CS177" i="1" s="1"/>
  <c r="CN167" i="1"/>
  <c r="CO167" i="1" s="1"/>
  <c r="CQ167" i="1" s="1"/>
  <c r="CS167" i="1" s="1"/>
  <c r="CN165" i="1"/>
  <c r="CP165" i="1" s="1"/>
  <c r="CR165" i="1" s="1"/>
  <c r="CT165" i="1" s="1"/>
  <c r="CN161" i="1"/>
  <c r="CP161" i="1" s="1"/>
  <c r="CR161" i="1" s="1"/>
  <c r="CT161" i="1" s="1"/>
  <c r="CN157" i="1"/>
  <c r="CO157" i="1" s="1"/>
  <c r="CQ157" i="1" s="1"/>
  <c r="CS157" i="1" s="1"/>
  <c r="CN153" i="1"/>
  <c r="CO153" i="1" s="1"/>
  <c r="CQ153" i="1" s="1"/>
  <c r="CS153" i="1" s="1"/>
  <c r="CN151" i="1"/>
  <c r="CP151" i="1" s="1"/>
  <c r="CR151" i="1" s="1"/>
  <c r="CT151" i="1" s="1"/>
  <c r="CN149" i="1"/>
  <c r="CO149" i="1" s="1"/>
  <c r="CQ149" i="1" s="1"/>
  <c r="CS149" i="1" s="1"/>
  <c r="CN145" i="1"/>
  <c r="CP145" i="1" s="1"/>
  <c r="CR145" i="1" s="1"/>
  <c r="CT145" i="1" s="1"/>
  <c r="CN141" i="1"/>
  <c r="CO141" i="1" s="1"/>
  <c r="CQ141" i="1" s="1"/>
  <c r="CS141" i="1" s="1"/>
  <c r="CN135" i="1"/>
  <c r="CO135" i="1" s="1"/>
  <c r="CQ135" i="1" s="1"/>
  <c r="CS135" i="1" s="1"/>
  <c r="CN133" i="1"/>
  <c r="CO133" i="1" s="1"/>
  <c r="CQ133" i="1" s="1"/>
  <c r="CS133" i="1" s="1"/>
  <c r="CN125" i="1"/>
  <c r="CO125" i="1" s="1"/>
  <c r="CQ125" i="1" s="1"/>
  <c r="CS125" i="1" s="1"/>
  <c r="CN121" i="1"/>
  <c r="CO121" i="1" s="1"/>
  <c r="CQ121" i="1" s="1"/>
  <c r="CS121" i="1" s="1"/>
  <c r="CN117" i="1"/>
  <c r="CP117" i="1" s="1"/>
  <c r="CR117" i="1" s="1"/>
  <c r="CT117" i="1" s="1"/>
  <c r="CN111" i="1"/>
  <c r="CO111" i="1" s="1"/>
  <c r="CQ111" i="1" s="1"/>
  <c r="CN101" i="1"/>
  <c r="CO101" i="1" s="1"/>
  <c r="CQ101" i="1" s="1"/>
  <c r="CN95" i="1"/>
  <c r="CO95" i="1" s="1"/>
  <c r="CQ95" i="1" s="1"/>
  <c r="CN93" i="1"/>
  <c r="CO93" i="1" s="1"/>
  <c r="CQ93" i="1" s="1"/>
  <c r="CN89" i="1"/>
  <c r="CO89" i="1" s="1"/>
  <c r="CQ89" i="1" s="1"/>
  <c r="CN87" i="1"/>
  <c r="CO87" i="1" s="1"/>
  <c r="CQ87" i="1" s="1"/>
  <c r="CN85" i="1"/>
  <c r="CO85" i="1" s="1"/>
  <c r="CQ85" i="1" s="1"/>
  <c r="CN83" i="1"/>
  <c r="CO83" i="1" s="1"/>
  <c r="CQ83" i="1" s="1"/>
  <c r="CN81" i="1"/>
  <c r="CP81" i="1" s="1"/>
  <c r="CR81" i="1" s="1"/>
  <c r="CN77" i="1"/>
  <c r="CO77" i="1" s="1"/>
  <c r="CQ77" i="1" s="1"/>
  <c r="CN75" i="1"/>
  <c r="CO75" i="1" s="1"/>
  <c r="CQ75" i="1" s="1"/>
  <c r="CN73" i="1"/>
  <c r="CP73" i="1" s="1"/>
  <c r="CR73" i="1" s="1"/>
  <c r="CN72" i="1"/>
  <c r="CO72" i="1" s="1"/>
  <c r="CQ72" i="1" s="1"/>
  <c r="CJ190" i="1"/>
  <c r="CK190" i="1"/>
  <c r="CM190" i="1"/>
  <c r="CL190" i="1"/>
  <c r="CN187" i="1"/>
  <c r="CN186" i="1"/>
  <c r="CN181" i="1"/>
  <c r="CN180" i="1"/>
  <c r="CN179" i="1"/>
  <c r="CN178" i="1"/>
  <c r="CN175" i="1"/>
  <c r="CN173" i="1"/>
  <c r="CN172" i="1"/>
  <c r="CN171" i="1"/>
  <c r="CN170" i="1"/>
  <c r="CN169" i="1"/>
  <c r="CN164" i="1"/>
  <c r="CN159" i="1"/>
  <c r="CN156" i="1"/>
  <c r="CN155" i="1"/>
  <c r="CN148" i="1"/>
  <c r="CN147" i="1"/>
  <c r="CN146" i="1"/>
  <c r="CN143" i="1"/>
  <c r="CN140" i="1"/>
  <c r="CN139" i="1"/>
  <c r="CN138" i="1"/>
  <c r="CN137" i="1"/>
  <c r="CN132" i="1"/>
  <c r="CN131" i="1"/>
  <c r="CN129" i="1"/>
  <c r="CN127" i="1"/>
  <c r="CN124" i="1"/>
  <c r="CN123" i="1"/>
  <c r="CN119" i="1"/>
  <c r="CN116" i="1"/>
  <c r="CN114" i="1"/>
  <c r="CN113" i="1"/>
  <c r="CT111" i="1"/>
  <c r="CS111" i="1"/>
  <c r="CN109" i="1"/>
  <c r="CN108" i="1"/>
  <c r="CN107" i="1"/>
  <c r="CN106" i="1"/>
  <c r="CN105" i="1"/>
  <c r="CN103" i="1"/>
  <c r="CT102" i="1"/>
  <c r="CS102" i="1"/>
  <c r="CN100" i="1"/>
  <c r="CN99" i="1"/>
  <c r="CN98" i="1"/>
  <c r="CN97" i="1"/>
  <c r="CN92" i="1"/>
  <c r="CN91" i="1"/>
  <c r="CT87" i="1"/>
  <c r="CS87" i="1"/>
  <c r="CN84" i="1"/>
  <c r="CN76" i="1"/>
  <c r="CN74" i="1"/>
  <c r="CT71" i="1"/>
  <c r="CS71" i="1"/>
  <c r="CT69" i="1"/>
  <c r="CS69" i="1"/>
  <c r="CT68" i="1"/>
  <c r="CS68" i="1"/>
  <c r="CT65" i="1"/>
  <c r="CS65" i="1"/>
  <c r="CT64" i="1"/>
  <c r="CS64" i="1"/>
  <c r="CT61" i="1"/>
  <c r="CS61" i="1"/>
  <c r="CT60" i="1"/>
  <c r="CS60" i="1"/>
  <c r="CS59" i="1"/>
  <c r="CT59" i="1"/>
  <c r="CT57" i="1"/>
  <c r="CS57" i="1"/>
  <c r="CT56" i="1"/>
  <c r="CS56" i="1"/>
  <c r="CT53" i="1"/>
  <c r="CS53" i="1"/>
  <c r="CT52" i="1"/>
  <c r="CS52" i="1"/>
  <c r="CT51" i="1"/>
  <c r="CS51" i="1"/>
  <c r="CT49" i="1"/>
  <c r="CS49" i="1"/>
  <c r="CT48" i="1"/>
  <c r="CS48" i="1"/>
  <c r="CT45" i="1"/>
  <c r="CS45" i="1"/>
  <c r="CT44" i="1"/>
  <c r="CS44" i="1"/>
  <c r="CS43" i="1"/>
  <c r="CT43" i="1"/>
  <c r="CT41" i="1"/>
  <c r="CS41" i="1"/>
  <c r="CT40" i="1"/>
  <c r="CS40" i="1"/>
  <c r="CT36" i="1"/>
  <c r="CS36" i="1"/>
  <c r="CS35" i="1"/>
  <c r="CT35" i="1"/>
  <c r="CT32" i="1"/>
  <c r="CS32" i="1"/>
  <c r="CT29" i="1"/>
  <c r="CS29" i="1"/>
  <c r="CS26" i="1"/>
  <c r="CT26" i="1"/>
  <c r="CT24" i="1"/>
  <c r="CS24" i="1"/>
  <c r="CS23" i="1"/>
  <c r="CT23" i="1"/>
  <c r="CT21" i="1"/>
  <c r="CS21" i="1"/>
  <c r="CT20" i="1"/>
  <c r="CS20" i="1"/>
  <c r="CS19" i="1"/>
  <c r="CT19" i="1"/>
  <c r="CT16" i="1"/>
  <c r="CS16" i="1"/>
  <c r="CS15" i="1"/>
  <c r="CT15" i="1"/>
  <c r="CT12" i="1"/>
  <c r="CS12" i="1"/>
  <c r="CT110" i="1"/>
  <c r="CS110" i="1"/>
  <c r="CT67" i="1"/>
  <c r="CS67" i="1"/>
  <c r="CT63" i="1"/>
  <c r="CS63" i="1"/>
  <c r="CT62" i="1"/>
  <c r="CS62" i="1"/>
  <c r="CT58" i="1"/>
  <c r="CS58" i="1"/>
  <c r="CT55" i="1"/>
  <c r="CS55" i="1"/>
  <c r="CT47" i="1"/>
  <c r="CS47" i="1"/>
  <c r="CT46" i="1"/>
  <c r="CS46" i="1"/>
  <c r="CT37" i="1"/>
  <c r="CS37" i="1"/>
  <c r="CS31" i="1"/>
  <c r="CT31" i="1"/>
  <c r="CS27" i="1"/>
  <c r="CT27" i="1"/>
  <c r="CT25" i="1"/>
  <c r="CS25" i="1"/>
  <c r="CT17" i="1"/>
  <c r="CS17" i="1"/>
  <c r="CT13" i="1"/>
  <c r="CS13" i="1"/>
  <c r="CN184" i="1"/>
  <c r="CN152" i="1"/>
  <c r="CN150" i="1"/>
  <c r="CN144" i="1"/>
  <c r="CN134" i="1"/>
  <c r="CN120" i="1"/>
  <c r="CT115" i="1"/>
  <c r="CT113" i="1"/>
  <c r="CS113" i="1"/>
  <c r="CN112" i="1"/>
  <c r="CT109" i="1"/>
  <c r="CS109" i="1"/>
  <c r="CT108" i="1"/>
  <c r="CS108" i="1"/>
  <c r="CS107" i="1"/>
  <c r="CT107" i="1"/>
  <c r="CS106" i="1"/>
  <c r="CT106" i="1"/>
  <c r="CT105" i="1"/>
  <c r="CS105" i="1"/>
  <c r="CT104" i="1"/>
  <c r="CS104" i="1"/>
  <c r="CT99" i="1"/>
  <c r="CS99" i="1"/>
  <c r="CT98" i="1"/>
  <c r="CS98" i="1"/>
  <c r="CT97" i="1"/>
  <c r="CS97" i="1"/>
  <c r="CN96" i="1"/>
  <c r="CT93" i="1"/>
  <c r="CS93" i="1"/>
  <c r="CT92" i="1"/>
  <c r="CS92" i="1"/>
  <c r="CT91" i="1"/>
  <c r="CS91" i="1"/>
  <c r="CT89" i="1"/>
  <c r="CS89" i="1"/>
  <c r="CT88" i="1"/>
  <c r="CS88" i="1"/>
  <c r="CT86" i="1"/>
  <c r="CS86" i="1"/>
  <c r="CT84" i="1"/>
  <c r="CS84" i="1"/>
  <c r="CT83" i="1"/>
  <c r="CS83" i="1"/>
  <c r="CN80" i="1"/>
  <c r="CT78" i="1"/>
  <c r="CS78" i="1"/>
  <c r="CT77" i="1"/>
  <c r="CS77" i="1"/>
  <c r="CT76" i="1"/>
  <c r="CS76" i="1"/>
  <c r="CS75" i="1"/>
  <c r="CT75" i="1"/>
  <c r="CT70" i="1"/>
  <c r="CS70" i="1"/>
  <c r="CN68" i="1"/>
  <c r="CT66" i="1"/>
  <c r="CS66" i="1"/>
  <c r="CN64" i="1"/>
  <c r="CN62" i="1"/>
  <c r="CN58" i="1"/>
  <c r="CN56" i="1"/>
  <c r="CT54" i="1"/>
  <c r="CS54" i="1"/>
  <c r="CN52" i="1"/>
  <c r="CS50" i="1"/>
  <c r="CT50" i="1"/>
  <c r="CN48" i="1"/>
  <c r="CN46" i="1"/>
  <c r="CS42" i="1"/>
  <c r="CT42" i="1"/>
  <c r="CS39" i="1"/>
  <c r="CT39" i="1"/>
  <c r="CT38" i="1"/>
  <c r="CS38" i="1"/>
  <c r="CN36" i="1"/>
  <c r="CS34" i="1"/>
  <c r="CT34" i="1"/>
  <c r="CT33" i="1"/>
  <c r="CS33" i="1"/>
  <c r="CT30" i="1"/>
  <c r="CS30" i="1"/>
  <c r="CN28" i="1"/>
  <c r="CT28" i="1"/>
  <c r="CS28" i="1"/>
  <c r="CN24" i="1"/>
  <c r="CT22" i="1"/>
  <c r="CS22" i="1"/>
  <c r="CN20" i="1"/>
  <c r="CS18" i="1"/>
  <c r="CT18" i="1"/>
  <c r="CN16" i="1"/>
  <c r="CT14" i="1"/>
  <c r="CS14" i="1"/>
  <c r="CT114" i="1"/>
  <c r="CS114" i="1"/>
  <c r="CT112" i="1"/>
  <c r="CS112" i="1"/>
  <c r="CN110" i="1"/>
  <c r="CT103" i="1"/>
  <c r="CS103" i="1"/>
  <c r="CN102" i="1"/>
  <c r="CT101" i="1"/>
  <c r="CS101" i="1"/>
  <c r="CT100" i="1"/>
  <c r="CS100" i="1"/>
  <c r="CT96" i="1"/>
  <c r="CS96" i="1"/>
  <c r="CT95" i="1"/>
  <c r="CS95" i="1"/>
  <c r="CT94" i="1"/>
  <c r="CS94" i="1"/>
  <c r="CS90" i="1"/>
  <c r="CT90" i="1"/>
  <c r="CT85" i="1"/>
  <c r="CS85" i="1"/>
  <c r="CT82" i="1"/>
  <c r="CS82" i="1"/>
  <c r="CT81" i="1"/>
  <c r="CS81" i="1"/>
  <c r="CT80" i="1"/>
  <c r="CS80" i="1"/>
  <c r="CT79" i="1"/>
  <c r="CS79" i="1"/>
  <c r="CS74" i="1"/>
  <c r="CT74" i="1"/>
  <c r="CT73" i="1"/>
  <c r="CS73" i="1"/>
  <c r="CT72" i="1"/>
  <c r="CS72" i="1"/>
  <c r="CN70" i="1"/>
  <c r="CN66" i="1"/>
  <c r="CN60" i="1"/>
  <c r="CN54" i="1"/>
  <c r="CN50" i="1"/>
  <c r="CN44" i="1"/>
  <c r="CN42" i="1"/>
  <c r="CN40" i="1"/>
  <c r="CN38" i="1"/>
  <c r="CN34" i="1"/>
  <c r="CN30" i="1"/>
  <c r="CN22" i="1"/>
  <c r="CN18" i="1"/>
  <c r="CN14" i="1"/>
  <c r="CN12" i="1"/>
  <c r="CC161" i="1"/>
  <c r="CD161" i="1" s="1"/>
  <c r="CF161" i="1" s="1"/>
  <c r="CH161" i="1" s="1"/>
  <c r="CC140" i="1"/>
  <c r="CE140" i="1" s="1"/>
  <c r="CG140" i="1" s="1"/>
  <c r="CI140" i="1" s="1"/>
  <c r="CC107" i="1"/>
  <c r="CD107" i="1" s="1"/>
  <c r="CF107" i="1" s="1"/>
  <c r="CC75" i="1"/>
  <c r="CD75" i="1" s="1"/>
  <c r="CF75" i="1" s="1"/>
  <c r="CC49" i="1"/>
  <c r="CD49" i="1" s="1"/>
  <c r="CF49" i="1" s="1"/>
  <c r="CC43" i="1"/>
  <c r="CD43" i="1" s="1"/>
  <c r="CF43" i="1" s="1"/>
  <c r="CC175" i="1"/>
  <c r="CE175" i="1" s="1"/>
  <c r="CG175" i="1" s="1"/>
  <c r="CI175" i="1" s="1"/>
  <c r="CC164" i="1"/>
  <c r="CD164" i="1" s="1"/>
  <c r="CF164" i="1" s="1"/>
  <c r="CH164" i="1" s="1"/>
  <c r="CC133" i="1"/>
  <c r="CD133" i="1" s="1"/>
  <c r="CF133" i="1" s="1"/>
  <c r="CH133" i="1" s="1"/>
  <c r="CC98" i="1"/>
  <c r="CE98" i="1" s="1"/>
  <c r="CG98" i="1" s="1"/>
  <c r="CC85" i="1"/>
  <c r="CD85" i="1" s="1"/>
  <c r="CF85" i="1" s="1"/>
  <c r="CC47" i="1"/>
  <c r="CD47" i="1" s="1"/>
  <c r="CF47" i="1" s="1"/>
  <c r="CC21" i="1"/>
  <c r="CD21" i="1" s="1"/>
  <c r="CF21" i="1" s="1"/>
  <c r="CC139" i="1"/>
  <c r="CE139" i="1" s="1"/>
  <c r="CG139" i="1" s="1"/>
  <c r="CI139" i="1" s="1"/>
  <c r="CC181" i="1"/>
  <c r="CE181" i="1" s="1"/>
  <c r="CG181" i="1" s="1"/>
  <c r="CI181" i="1" s="1"/>
  <c r="CC159" i="1"/>
  <c r="CD159" i="1" s="1"/>
  <c r="CF159" i="1" s="1"/>
  <c r="CH159" i="1" s="1"/>
  <c r="CC143" i="1"/>
  <c r="CD143" i="1" s="1"/>
  <c r="CF143" i="1" s="1"/>
  <c r="CH143" i="1" s="1"/>
  <c r="CC127" i="1"/>
  <c r="CE127" i="1" s="1"/>
  <c r="CG127" i="1" s="1"/>
  <c r="CI127" i="1" s="1"/>
  <c r="CC95" i="1"/>
  <c r="CE95" i="1" s="1"/>
  <c r="CG95" i="1" s="1"/>
  <c r="CC89" i="1"/>
  <c r="CD89" i="1" s="1"/>
  <c r="CF89" i="1" s="1"/>
  <c r="CC63" i="1"/>
  <c r="CD63" i="1" s="1"/>
  <c r="CF63" i="1" s="1"/>
  <c r="CC61" i="1"/>
  <c r="CD61" i="1" s="1"/>
  <c r="CF61" i="1" s="1"/>
  <c r="CI111" i="1"/>
  <c r="CH111" i="1"/>
  <c r="CI99" i="1"/>
  <c r="CH99" i="1"/>
  <c r="CC92" i="1"/>
  <c r="CC83" i="1"/>
  <c r="CI82" i="1"/>
  <c r="CH82" i="1"/>
  <c r="CH73" i="1"/>
  <c r="CI73" i="1"/>
  <c r="CI70" i="1"/>
  <c r="CH70" i="1"/>
  <c r="CI49" i="1"/>
  <c r="CH49" i="1"/>
  <c r="CC45" i="1"/>
  <c r="CH41" i="1"/>
  <c r="CI41" i="1"/>
  <c r="CC39" i="1"/>
  <c r="CC35" i="1"/>
  <c r="CH31" i="1"/>
  <c r="CI31" i="1"/>
  <c r="CC18" i="1"/>
  <c r="CC184" i="1"/>
  <c r="CC178" i="1"/>
  <c r="CC173" i="1"/>
  <c r="CC155" i="1"/>
  <c r="CC154" i="1"/>
  <c r="CC151" i="1"/>
  <c r="CC146" i="1"/>
  <c r="CC144" i="1"/>
  <c r="CC125" i="1"/>
  <c r="CC121" i="1"/>
  <c r="CC119" i="1"/>
  <c r="CI114" i="1"/>
  <c r="CI113" i="1"/>
  <c r="CI112" i="1"/>
  <c r="CH112" i="1"/>
  <c r="CI110" i="1"/>
  <c r="CH110" i="1"/>
  <c r="CI108" i="1"/>
  <c r="CH108" i="1"/>
  <c r="CC105" i="1"/>
  <c r="CI104" i="1"/>
  <c r="CH104" i="1"/>
  <c r="CC103" i="1"/>
  <c r="CC102" i="1"/>
  <c r="CC101" i="1"/>
  <c r="CI100" i="1"/>
  <c r="CH100" i="1"/>
  <c r="CH97" i="1"/>
  <c r="CI97" i="1"/>
  <c r="CI96" i="1"/>
  <c r="CH96" i="1"/>
  <c r="CC93" i="1"/>
  <c r="CI92" i="1"/>
  <c r="CH92" i="1"/>
  <c r="CC91" i="1"/>
  <c r="CI88" i="1"/>
  <c r="CH88" i="1"/>
  <c r="CC87" i="1"/>
  <c r="CI84" i="1"/>
  <c r="CH84" i="1"/>
  <c r="CH81" i="1"/>
  <c r="CI81" i="1"/>
  <c r="CI80" i="1"/>
  <c r="CH80" i="1"/>
  <c r="CI77" i="1"/>
  <c r="CH77" i="1"/>
  <c r="CI76" i="1"/>
  <c r="CH76" i="1"/>
  <c r="CC73" i="1"/>
  <c r="CI72" i="1"/>
  <c r="CH72" i="1"/>
  <c r="CC69" i="1"/>
  <c r="CI68" i="1"/>
  <c r="CH68" i="1"/>
  <c r="CC67" i="1"/>
  <c r="CI66" i="1"/>
  <c r="CH66" i="1"/>
  <c r="CH65" i="1"/>
  <c r="CI65" i="1"/>
  <c r="CI64" i="1"/>
  <c r="CH64" i="1"/>
  <c r="CI62" i="1"/>
  <c r="CH62" i="1"/>
  <c r="CI60" i="1"/>
  <c r="CH60" i="1"/>
  <c r="CC59" i="1"/>
  <c r="CI56" i="1"/>
  <c r="CH56" i="1"/>
  <c r="CI55" i="1"/>
  <c r="CH55" i="1"/>
  <c r="CI52" i="1"/>
  <c r="CH52" i="1"/>
  <c r="CC51" i="1"/>
  <c r="CI48" i="1"/>
  <c r="CH48" i="1"/>
  <c r="CI44" i="1"/>
  <c r="CH44" i="1"/>
  <c r="CI40" i="1"/>
  <c r="CH40" i="1"/>
  <c r="CI36" i="1"/>
  <c r="CH36" i="1"/>
  <c r="CI34" i="1"/>
  <c r="CH34" i="1"/>
  <c r="CI32" i="1"/>
  <c r="CH32" i="1"/>
  <c r="CC31" i="1"/>
  <c r="CI29" i="1"/>
  <c r="CH29" i="1"/>
  <c r="CI28" i="1"/>
  <c r="CH28" i="1"/>
  <c r="CH26" i="1"/>
  <c r="CI26" i="1"/>
  <c r="CI24" i="1"/>
  <c r="CH24" i="1"/>
  <c r="CI20" i="1"/>
  <c r="CH20" i="1"/>
  <c r="CI16" i="1"/>
  <c r="CC13" i="1"/>
  <c r="CH12" i="1"/>
  <c r="CC169" i="1"/>
  <c r="CC129" i="1"/>
  <c r="CH101" i="1"/>
  <c r="CI101" i="1"/>
  <c r="CH89" i="1"/>
  <c r="CI89" i="1"/>
  <c r="CI87" i="1"/>
  <c r="CH87" i="1"/>
  <c r="CC81" i="1"/>
  <c r="CC77" i="1"/>
  <c r="CI63" i="1"/>
  <c r="CH63" i="1"/>
  <c r="CI61" i="1"/>
  <c r="CH61" i="1"/>
  <c r="CI57" i="1"/>
  <c r="CH57" i="1"/>
  <c r="CH51" i="1"/>
  <c r="CI51" i="1"/>
  <c r="CH47" i="1"/>
  <c r="CI47" i="1"/>
  <c r="CI42" i="1"/>
  <c r="CH42" i="1"/>
  <c r="CI27" i="1"/>
  <c r="CH27" i="1"/>
  <c r="CI21" i="1"/>
  <c r="CH21" i="1"/>
  <c r="CC187" i="1"/>
  <c r="CC183" i="1"/>
  <c r="CC179" i="1"/>
  <c r="CC128" i="1"/>
  <c r="CC124" i="1"/>
  <c r="CA190" i="1"/>
  <c r="BZ190" i="1"/>
  <c r="BY190" i="1"/>
  <c r="CB190" i="1"/>
  <c r="CC145" i="1"/>
  <c r="CI106" i="1"/>
  <c r="CH106" i="1"/>
  <c r="CH95" i="1"/>
  <c r="CI95" i="1"/>
  <c r="CH85" i="1"/>
  <c r="CI85" i="1"/>
  <c r="CH69" i="1"/>
  <c r="CI69" i="1"/>
  <c r="CH53" i="1"/>
  <c r="CI53" i="1"/>
  <c r="CI45" i="1"/>
  <c r="CH45" i="1"/>
  <c r="CI39" i="1"/>
  <c r="CH39" i="1"/>
  <c r="CI37" i="1"/>
  <c r="CH37" i="1"/>
  <c r="CC33" i="1"/>
  <c r="CH25" i="1"/>
  <c r="CI25" i="1"/>
  <c r="CI23" i="1"/>
  <c r="CH23" i="1"/>
  <c r="CH22" i="1"/>
  <c r="CI22" i="1"/>
  <c r="CC171" i="1"/>
  <c r="CC167" i="1"/>
  <c r="CC163" i="1"/>
  <c r="CC153" i="1"/>
  <c r="CC135" i="1"/>
  <c r="CC131" i="1"/>
  <c r="CC123" i="1"/>
  <c r="CC115" i="1"/>
  <c r="CC112" i="1"/>
  <c r="CI109" i="1"/>
  <c r="CH109" i="1"/>
  <c r="CC108" i="1"/>
  <c r="CH105" i="1"/>
  <c r="CI105" i="1"/>
  <c r="CI98" i="1"/>
  <c r="CH98" i="1"/>
  <c r="CI91" i="1"/>
  <c r="CH91" i="1"/>
  <c r="CH86" i="1"/>
  <c r="CI86" i="1"/>
  <c r="CI79" i="1"/>
  <c r="CH79" i="1"/>
  <c r="CC76" i="1"/>
  <c r="CH67" i="1"/>
  <c r="CI67" i="1"/>
  <c r="CI54" i="1"/>
  <c r="CH54" i="1"/>
  <c r="CI50" i="1"/>
  <c r="CH50" i="1"/>
  <c r="CH38" i="1"/>
  <c r="CI38" i="1"/>
  <c r="CC29" i="1"/>
  <c r="CC26" i="1"/>
  <c r="CC19" i="1"/>
  <c r="CH15" i="1"/>
  <c r="CC182" i="1"/>
  <c r="CC180" i="1"/>
  <c r="CC174" i="1"/>
  <c r="CC170" i="1"/>
  <c r="CC168" i="1"/>
  <c r="CC162" i="1"/>
  <c r="CC160" i="1"/>
  <c r="CC157" i="1"/>
  <c r="CC156" i="1"/>
  <c r="CC152" i="1"/>
  <c r="CC150" i="1"/>
  <c r="CC148" i="1"/>
  <c r="CC147" i="1"/>
  <c r="CC142" i="1"/>
  <c r="CC141" i="1"/>
  <c r="CC138" i="1"/>
  <c r="CC136" i="1"/>
  <c r="CC132" i="1"/>
  <c r="CC130" i="1"/>
  <c r="CH122" i="1"/>
  <c r="CC120" i="1"/>
  <c r="CC118" i="1"/>
  <c r="CC117" i="1"/>
  <c r="CC116" i="1"/>
  <c r="CC110" i="1"/>
  <c r="CC109" i="1"/>
  <c r="CI107" i="1"/>
  <c r="CH107" i="1"/>
  <c r="CC106" i="1"/>
  <c r="CC104" i="1"/>
  <c r="CI103" i="1"/>
  <c r="CH103" i="1"/>
  <c r="CH102" i="1"/>
  <c r="CI102" i="1"/>
  <c r="CC100" i="1"/>
  <c r="CI94" i="1"/>
  <c r="CH94" i="1"/>
  <c r="CI93" i="1"/>
  <c r="CH93" i="1"/>
  <c r="CI90" i="1"/>
  <c r="CH90" i="1"/>
  <c r="CC88" i="1"/>
  <c r="CC86" i="1"/>
  <c r="CC84" i="1"/>
  <c r="CI83" i="1"/>
  <c r="CH83" i="1"/>
  <c r="CC82" i="1"/>
  <c r="CC80" i="1"/>
  <c r="CI78" i="1"/>
  <c r="CH78" i="1"/>
  <c r="CC78" i="1"/>
  <c r="CI75" i="1"/>
  <c r="CH75" i="1"/>
  <c r="CH74" i="1"/>
  <c r="CI74" i="1"/>
  <c r="CC74" i="1"/>
  <c r="CC72" i="1"/>
  <c r="CI71" i="1"/>
  <c r="CH71" i="1"/>
  <c r="CC68" i="1"/>
  <c r="CC66" i="1"/>
  <c r="CC64" i="1"/>
  <c r="CC60" i="1"/>
  <c r="CH59" i="1"/>
  <c r="CI59" i="1"/>
  <c r="CH58" i="1"/>
  <c r="CI58" i="1"/>
  <c r="CC56" i="1"/>
  <c r="CC54" i="1"/>
  <c r="CC52" i="1"/>
  <c r="CC50" i="1"/>
  <c r="CC48" i="1"/>
  <c r="CH46" i="1"/>
  <c r="CI46" i="1"/>
  <c r="CC46" i="1"/>
  <c r="CC44" i="1"/>
  <c r="CI43" i="1"/>
  <c r="CH43" i="1"/>
  <c r="CC42" i="1"/>
  <c r="CC40" i="1"/>
  <c r="CC38" i="1"/>
  <c r="CC37" i="1"/>
  <c r="CC36" i="1"/>
  <c r="CI35" i="1"/>
  <c r="CH35" i="1"/>
  <c r="CC34" i="1"/>
  <c r="CI33" i="1"/>
  <c r="CH33" i="1"/>
  <c r="CH30" i="1"/>
  <c r="CI30" i="1"/>
  <c r="CC28" i="1"/>
  <c r="CC25" i="1"/>
  <c r="CC24" i="1"/>
  <c r="CC22" i="1"/>
  <c r="CC20" i="1"/>
  <c r="CH19" i="1"/>
  <c r="CI19" i="1"/>
  <c r="CC17" i="1"/>
  <c r="CC14" i="1"/>
  <c r="AZ191" i="1"/>
  <c r="BF191" i="1"/>
  <c r="BB191" i="1"/>
  <c r="BE191" i="1"/>
  <c r="BA191" i="1"/>
  <c r="BG191" i="1"/>
  <c r="BC191" i="1"/>
  <c r="BD191" i="1"/>
  <c r="S191" i="1"/>
  <c r="T191" i="1"/>
  <c r="V191" i="1"/>
  <c r="M191" i="1"/>
  <c r="U191" i="1"/>
  <c r="Q191" i="1"/>
  <c r="N191" i="1"/>
  <c r="R191" i="1"/>
  <c r="X191" i="1"/>
  <c r="W191" i="1"/>
  <c r="AA191" i="1"/>
  <c r="BU191" i="1" s="1"/>
  <c r="Y191" i="1"/>
  <c r="Z191" i="1"/>
  <c r="DA118" i="1"/>
  <c r="CZ118" i="1"/>
  <c r="DB118" i="1"/>
  <c r="CX118" i="1"/>
  <c r="CY118" i="1"/>
  <c r="CW118" i="1"/>
  <c r="BX191" i="1"/>
  <c r="AY192" i="1"/>
  <c r="CV119" i="1"/>
  <c r="E187" i="2"/>
  <c r="E187" i="11"/>
  <c r="BS190" i="1"/>
  <c r="BR190" i="1"/>
  <c r="I191" i="1"/>
  <c r="AI191" i="1"/>
  <c r="AK191" i="1"/>
  <c r="AM191" i="1"/>
  <c r="AO191" i="1"/>
  <c r="AS191" i="1"/>
  <c r="P191" i="1"/>
  <c r="AC191" i="1"/>
  <c r="E190" i="3" s="1"/>
  <c r="AH191" i="1"/>
  <c r="AT191" i="1"/>
  <c r="B191" i="1"/>
  <c r="B190" i="3" s="1"/>
  <c r="G191" i="1"/>
  <c r="L191" i="1"/>
  <c r="AF191" i="1"/>
  <c r="AN191" i="1"/>
  <c r="AQ191" i="1"/>
  <c r="AV191" i="1"/>
  <c r="H191" i="1"/>
  <c r="O191" i="1"/>
  <c r="AB191" i="1"/>
  <c r="D190" i="3" s="1"/>
  <c r="AP191" i="1"/>
  <c r="F191" i="1"/>
  <c r="AG191" i="1"/>
  <c r="AR191" i="1"/>
  <c r="AJ191" i="1"/>
  <c r="AU191" i="1"/>
  <c r="C191" i="1"/>
  <c r="C190" i="3" s="1"/>
  <c r="AL191" i="1"/>
  <c r="A192" i="1"/>
  <c r="A190" i="3"/>
  <c r="BO190" i="1" l="1"/>
  <c r="BK191" i="1"/>
  <c r="BP188" i="1"/>
  <c r="BO1008" i="1"/>
  <c r="BP1007" i="1" s="1"/>
  <c r="BK1009" i="1"/>
  <c r="J192" i="1"/>
  <c r="K192" i="1"/>
  <c r="BM190" i="1"/>
  <c r="BJ191" i="1"/>
  <c r="BN188" i="1"/>
  <c r="CD188" i="1"/>
  <c r="CF188" i="1" s="1"/>
  <c r="CH188" i="1" s="1"/>
  <c r="CP94" i="1"/>
  <c r="CR94" i="1" s="1"/>
  <c r="CP39" i="1"/>
  <c r="CR39" i="1" s="1"/>
  <c r="CP27" i="1"/>
  <c r="CR27" i="1" s="1"/>
  <c r="CE63" i="1"/>
  <c r="CG63" i="1" s="1"/>
  <c r="AW192" i="1"/>
  <c r="BV192" i="1" s="1"/>
  <c r="D192" i="1"/>
  <c r="C189" i="2" s="1"/>
  <c r="E192" i="1"/>
  <c r="AE192" i="1"/>
  <c r="D189" i="11" s="1"/>
  <c r="AD192" i="1"/>
  <c r="CP31" i="1"/>
  <c r="CR31" i="1" s="1"/>
  <c r="CP136" i="1"/>
  <c r="CR136" i="1" s="1"/>
  <c r="CT136" i="1" s="1"/>
  <c r="CP90" i="1"/>
  <c r="CR90" i="1" s="1"/>
  <c r="CP33" i="1"/>
  <c r="CR33" i="1" s="1"/>
  <c r="CO45" i="1"/>
  <c r="CQ45" i="1" s="1"/>
  <c r="CD111" i="1"/>
  <c r="CF111" i="1" s="1"/>
  <c r="CO55" i="1"/>
  <c r="CQ55" i="1" s="1"/>
  <c r="CD172" i="1"/>
  <c r="CF172" i="1" s="1"/>
  <c r="CH172" i="1" s="1"/>
  <c r="CD32" i="1"/>
  <c r="CF32" i="1" s="1"/>
  <c r="CD23" i="1"/>
  <c r="CF23" i="1" s="1"/>
  <c r="CE122" i="1"/>
  <c r="CG122" i="1" s="1"/>
  <c r="CI122" i="1" s="1"/>
  <c r="CO168" i="1"/>
  <c r="CQ168" i="1" s="1"/>
  <c r="CS168" i="1" s="1"/>
  <c r="CD176" i="1"/>
  <c r="CF176" i="1" s="1"/>
  <c r="CH176" i="1" s="1"/>
  <c r="CO57" i="1"/>
  <c r="CQ57" i="1" s="1"/>
  <c r="CD62" i="1"/>
  <c r="CF62" i="1" s="1"/>
  <c r="CO122" i="1"/>
  <c r="CQ122" i="1" s="1"/>
  <c r="CS122" i="1" s="1"/>
  <c r="CE12" i="1"/>
  <c r="CG12" i="1" s="1"/>
  <c r="CI12" i="1" s="1"/>
  <c r="CO71" i="1"/>
  <c r="CQ71" i="1" s="1"/>
  <c r="CO51" i="1"/>
  <c r="CQ51" i="1" s="1"/>
  <c r="CO176" i="1"/>
  <c r="CQ176" i="1" s="1"/>
  <c r="CS176" i="1" s="1"/>
  <c r="CE90" i="1"/>
  <c r="CG90" i="1" s="1"/>
  <c r="CO67" i="1"/>
  <c r="CQ67" i="1" s="1"/>
  <c r="CO47" i="1"/>
  <c r="CQ47" i="1" s="1"/>
  <c r="CO73" i="1"/>
  <c r="CQ73" i="1" s="1"/>
  <c r="CP37" i="1"/>
  <c r="CR37" i="1" s="1"/>
  <c r="CE137" i="1"/>
  <c r="CG137" i="1" s="1"/>
  <c r="CI137" i="1" s="1"/>
  <c r="CP35" i="1"/>
  <c r="CR35" i="1" s="1"/>
  <c r="CP118" i="1"/>
  <c r="CR118" i="1" s="1"/>
  <c r="CT118" i="1" s="1"/>
  <c r="CO63" i="1"/>
  <c r="CQ63" i="1" s="1"/>
  <c r="CE70" i="1"/>
  <c r="CG70" i="1" s="1"/>
  <c r="CE189" i="1"/>
  <c r="CG189" i="1" s="1"/>
  <c r="CI189" i="1" s="1"/>
  <c r="CO43" i="1"/>
  <c r="CQ43" i="1" s="1"/>
  <c r="CP32" i="1"/>
  <c r="CR32" i="1" s="1"/>
  <c r="CP61" i="1"/>
  <c r="CR61" i="1" s="1"/>
  <c r="CO160" i="1"/>
  <c r="CQ160" i="1" s="1"/>
  <c r="CS160" i="1" s="1"/>
  <c r="CP188" i="1"/>
  <c r="CR188" i="1" s="1"/>
  <c r="CT188" i="1" s="1"/>
  <c r="CP49" i="1"/>
  <c r="CR49" i="1" s="1"/>
  <c r="CO59" i="1"/>
  <c r="CQ59" i="1" s="1"/>
  <c r="CP128" i="1"/>
  <c r="CR128" i="1" s="1"/>
  <c r="CT128" i="1" s="1"/>
  <c r="CO26" i="1"/>
  <c r="CQ26" i="1" s="1"/>
  <c r="CO162" i="1"/>
  <c r="CQ162" i="1" s="1"/>
  <c r="CS162" i="1" s="1"/>
  <c r="CD57" i="1"/>
  <c r="CF57" i="1" s="1"/>
  <c r="CD134" i="1"/>
  <c r="CF134" i="1" s="1"/>
  <c r="CH134" i="1" s="1"/>
  <c r="CE27" i="1"/>
  <c r="CG27" i="1" s="1"/>
  <c r="CD94" i="1"/>
  <c r="CF94" i="1" s="1"/>
  <c r="CE185" i="1"/>
  <c r="CG185" i="1" s="1"/>
  <c r="CI185" i="1" s="1"/>
  <c r="CD149" i="1"/>
  <c r="CF149" i="1" s="1"/>
  <c r="CH149" i="1" s="1"/>
  <c r="CD53" i="1"/>
  <c r="CF53" i="1" s="1"/>
  <c r="CD16" i="1"/>
  <c r="CF16" i="1" s="1"/>
  <c r="CH16" i="1" s="1"/>
  <c r="CP133" i="1"/>
  <c r="CR133" i="1" s="1"/>
  <c r="CT133" i="1" s="1"/>
  <c r="CO174" i="1"/>
  <c r="CQ174" i="1" s="1"/>
  <c r="CS174" i="1" s="1"/>
  <c r="CP41" i="1"/>
  <c r="CR41" i="1" s="1"/>
  <c r="CD79" i="1"/>
  <c r="CF79" i="1" s="1"/>
  <c r="CE158" i="1"/>
  <c r="CG158" i="1" s="1"/>
  <c r="CI158" i="1" s="1"/>
  <c r="CD30" i="1"/>
  <c r="CF30" i="1" s="1"/>
  <c r="CD114" i="1"/>
  <c r="CF114" i="1" s="1"/>
  <c r="CH114" i="1" s="1"/>
  <c r="CO53" i="1"/>
  <c r="CQ53" i="1" s="1"/>
  <c r="CP65" i="1"/>
  <c r="CR65" i="1" s="1"/>
  <c r="CP69" i="1"/>
  <c r="CR69" i="1" s="1"/>
  <c r="CP111" i="1"/>
  <c r="CR111" i="1" s="1"/>
  <c r="CD126" i="1"/>
  <c r="CF126" i="1" s="1"/>
  <c r="CH126" i="1" s="1"/>
  <c r="CD65" i="1"/>
  <c r="CF65" i="1" s="1"/>
  <c r="CD165" i="1"/>
  <c r="CF165" i="1" s="1"/>
  <c r="CH165" i="1" s="1"/>
  <c r="CE99" i="1"/>
  <c r="CG99" i="1" s="1"/>
  <c r="CO21" i="1"/>
  <c r="CQ21" i="1" s="1"/>
  <c r="CP72" i="1"/>
  <c r="CR72" i="1" s="1"/>
  <c r="CO130" i="1"/>
  <c r="CQ130" i="1" s="1"/>
  <c r="CS130" i="1" s="1"/>
  <c r="CP154" i="1"/>
  <c r="CR154" i="1" s="1"/>
  <c r="CT154" i="1" s="1"/>
  <c r="CD113" i="1"/>
  <c r="CF113" i="1" s="1"/>
  <c r="CH113" i="1" s="1"/>
  <c r="CO86" i="1"/>
  <c r="CQ86" i="1" s="1"/>
  <c r="CP89" i="1"/>
  <c r="CR89" i="1" s="1"/>
  <c r="CO115" i="1"/>
  <c r="CQ115" i="1" s="1"/>
  <c r="CS115" i="1" s="1"/>
  <c r="CO161" i="1"/>
  <c r="CQ161" i="1" s="1"/>
  <c r="CS161" i="1" s="1"/>
  <c r="CE143" i="1"/>
  <c r="CG143" i="1" s="1"/>
  <c r="CI143" i="1" s="1"/>
  <c r="CO81" i="1"/>
  <c r="CQ81" i="1" s="1"/>
  <c r="CP149" i="1"/>
  <c r="CR149" i="1" s="1"/>
  <c r="CT149" i="1" s="1"/>
  <c r="CO158" i="1"/>
  <c r="CQ158" i="1" s="1"/>
  <c r="CS158" i="1" s="1"/>
  <c r="CP185" i="1"/>
  <c r="CR185" i="1" s="1"/>
  <c r="CT185" i="1" s="1"/>
  <c r="CE161" i="1"/>
  <c r="CG161" i="1" s="1"/>
  <c r="CI161" i="1" s="1"/>
  <c r="CD166" i="1"/>
  <c r="CF166" i="1" s="1"/>
  <c r="CH166" i="1" s="1"/>
  <c r="CP15" i="1"/>
  <c r="CR15" i="1" s="1"/>
  <c r="CP83" i="1"/>
  <c r="CR83" i="1" s="1"/>
  <c r="CO151" i="1"/>
  <c r="CQ151" i="1" s="1"/>
  <c r="CS151" i="1" s="1"/>
  <c r="CP163" i="1"/>
  <c r="CR163" i="1" s="1"/>
  <c r="CT163" i="1" s="1"/>
  <c r="CO82" i="1"/>
  <c r="CQ82" i="1" s="1"/>
  <c r="CO142" i="1"/>
  <c r="CQ142" i="1" s="1"/>
  <c r="CS142" i="1" s="1"/>
  <c r="CO165" i="1"/>
  <c r="CQ165" i="1" s="1"/>
  <c r="CS165" i="1" s="1"/>
  <c r="CE21" i="1"/>
  <c r="CG21" i="1" s="1"/>
  <c r="CE49" i="1"/>
  <c r="CG49" i="1" s="1"/>
  <c r="CP23" i="1"/>
  <c r="CR23" i="1" s="1"/>
  <c r="CO78" i="1"/>
  <c r="CQ78" i="1" s="1"/>
  <c r="CP93" i="1"/>
  <c r="CR93" i="1" s="1"/>
  <c r="CO117" i="1"/>
  <c r="CQ117" i="1" s="1"/>
  <c r="CS117" i="1" s="1"/>
  <c r="CP135" i="1"/>
  <c r="CR135" i="1" s="1"/>
  <c r="CT135" i="1" s="1"/>
  <c r="CP183" i="1"/>
  <c r="CR183" i="1" s="1"/>
  <c r="CT183" i="1" s="1"/>
  <c r="CO79" i="1"/>
  <c r="CQ79" i="1" s="1"/>
  <c r="CE133" i="1"/>
  <c r="CG133" i="1" s="1"/>
  <c r="CI133" i="1" s="1"/>
  <c r="CD96" i="1"/>
  <c r="CF96" i="1" s="1"/>
  <c r="CP166" i="1"/>
  <c r="CR166" i="1" s="1"/>
  <c r="CT166" i="1" s="1"/>
  <c r="CP17" i="1"/>
  <c r="CR17" i="1" s="1"/>
  <c r="CO25" i="1"/>
  <c r="CQ25" i="1" s="1"/>
  <c r="CP121" i="1"/>
  <c r="CR121" i="1" s="1"/>
  <c r="CT121" i="1" s="1"/>
  <c r="CO88" i="1"/>
  <c r="CQ88" i="1" s="1"/>
  <c r="CD41" i="1"/>
  <c r="CF41" i="1" s="1"/>
  <c r="CE177" i="1"/>
  <c r="CG177" i="1" s="1"/>
  <c r="CI177" i="1" s="1"/>
  <c r="CE55" i="1"/>
  <c r="CG55" i="1" s="1"/>
  <c r="CP85" i="1"/>
  <c r="CR85" i="1" s="1"/>
  <c r="CP95" i="1"/>
  <c r="CR95" i="1" s="1"/>
  <c r="CP157" i="1"/>
  <c r="CR157" i="1" s="1"/>
  <c r="CT157" i="1" s="1"/>
  <c r="CP19" i="1"/>
  <c r="CR19" i="1" s="1"/>
  <c r="CO29" i="1"/>
  <c r="CQ29" i="1" s="1"/>
  <c r="CE71" i="1"/>
  <c r="CG71" i="1" s="1"/>
  <c r="CP126" i="1"/>
  <c r="CR126" i="1" s="1"/>
  <c r="CT126" i="1" s="1"/>
  <c r="CE85" i="1"/>
  <c r="CG85" i="1" s="1"/>
  <c r="CD175" i="1"/>
  <c r="CF175" i="1" s="1"/>
  <c r="CH175" i="1" s="1"/>
  <c r="CD127" i="1"/>
  <c r="CF127" i="1" s="1"/>
  <c r="CH127" i="1" s="1"/>
  <c r="CE43" i="1"/>
  <c r="CG43" i="1" s="1"/>
  <c r="F115" i="2"/>
  <c r="F115" i="11"/>
  <c r="CD98" i="1"/>
  <c r="CF98" i="1" s="1"/>
  <c r="CD97" i="1"/>
  <c r="CF97" i="1" s="1"/>
  <c r="CP75" i="1"/>
  <c r="CR75" i="1" s="1"/>
  <c r="CP87" i="1"/>
  <c r="CR87" i="1" s="1"/>
  <c r="CP125" i="1"/>
  <c r="CR125" i="1" s="1"/>
  <c r="CT125" i="1" s="1"/>
  <c r="CP141" i="1"/>
  <c r="CR141" i="1" s="1"/>
  <c r="CT141" i="1" s="1"/>
  <c r="CP167" i="1"/>
  <c r="CR167" i="1" s="1"/>
  <c r="CT167" i="1" s="1"/>
  <c r="CP182" i="1"/>
  <c r="CR182" i="1" s="1"/>
  <c r="CT182" i="1" s="1"/>
  <c r="CP189" i="1"/>
  <c r="CR189" i="1" s="1"/>
  <c r="CT189" i="1" s="1"/>
  <c r="CE58" i="1"/>
  <c r="CG58" i="1" s="1"/>
  <c r="CP77" i="1"/>
  <c r="CR77" i="1" s="1"/>
  <c r="CP13" i="1"/>
  <c r="CR13" i="1" s="1"/>
  <c r="CP101" i="1"/>
  <c r="CR101" i="1" s="1"/>
  <c r="CO145" i="1"/>
  <c r="CQ145" i="1" s="1"/>
  <c r="CS145" i="1" s="1"/>
  <c r="CP153" i="1"/>
  <c r="CR153" i="1" s="1"/>
  <c r="CT153" i="1" s="1"/>
  <c r="CE15" i="1"/>
  <c r="CG15" i="1" s="1"/>
  <c r="CI15" i="1" s="1"/>
  <c r="CE107" i="1"/>
  <c r="CG107" i="1" s="1"/>
  <c r="CD139" i="1"/>
  <c r="CF139" i="1" s="1"/>
  <c r="CH139" i="1" s="1"/>
  <c r="CD181" i="1"/>
  <c r="CF181" i="1" s="1"/>
  <c r="CH181" i="1" s="1"/>
  <c r="CD140" i="1"/>
  <c r="CF140" i="1" s="1"/>
  <c r="CH140" i="1" s="1"/>
  <c r="CE75" i="1"/>
  <c r="CG75" i="1" s="1"/>
  <c r="CE186" i="1"/>
  <c r="CG186" i="1" s="1"/>
  <c r="CI186" i="1" s="1"/>
  <c r="CO104" i="1"/>
  <c r="CQ104" i="1" s="1"/>
  <c r="CP177" i="1"/>
  <c r="CR177" i="1" s="1"/>
  <c r="CT177" i="1" s="1"/>
  <c r="CE164" i="1"/>
  <c r="CG164" i="1" s="1"/>
  <c r="CI164" i="1" s="1"/>
  <c r="CE89" i="1"/>
  <c r="CG89" i="1" s="1"/>
  <c r="CE159" i="1"/>
  <c r="CG159" i="1" s="1"/>
  <c r="CI159" i="1" s="1"/>
  <c r="CN190" i="1"/>
  <c r="CO190" i="1" s="1"/>
  <c r="CQ190" i="1" s="1"/>
  <c r="CS190" i="1" s="1"/>
  <c r="CE61" i="1"/>
  <c r="CG61" i="1" s="1"/>
  <c r="CO12" i="1"/>
  <c r="CQ12" i="1" s="1"/>
  <c r="CP12" i="1"/>
  <c r="CR12" i="1" s="1"/>
  <c r="CP30" i="1"/>
  <c r="CR30" i="1" s="1"/>
  <c r="CO30" i="1"/>
  <c r="CQ30" i="1" s="1"/>
  <c r="CP42" i="1"/>
  <c r="CR42" i="1" s="1"/>
  <c r="CO42" i="1"/>
  <c r="CQ42" i="1" s="1"/>
  <c r="CP110" i="1"/>
  <c r="CR110" i="1" s="1"/>
  <c r="CO110" i="1"/>
  <c r="CQ110" i="1" s="1"/>
  <c r="CO20" i="1"/>
  <c r="CQ20" i="1" s="1"/>
  <c r="CP20" i="1"/>
  <c r="CR20" i="1" s="1"/>
  <c r="CO28" i="1"/>
  <c r="CQ28" i="1" s="1"/>
  <c r="CP28" i="1"/>
  <c r="CR28" i="1" s="1"/>
  <c r="CP46" i="1"/>
  <c r="CR46" i="1" s="1"/>
  <c r="CO46" i="1"/>
  <c r="CQ46" i="1" s="1"/>
  <c r="CP80" i="1"/>
  <c r="CR80" i="1" s="1"/>
  <c r="CO80" i="1"/>
  <c r="CQ80" i="1" s="1"/>
  <c r="CP112" i="1"/>
  <c r="CR112" i="1" s="1"/>
  <c r="CO112" i="1"/>
  <c r="CQ112" i="1" s="1"/>
  <c r="CO76" i="1"/>
  <c r="CQ76" i="1" s="1"/>
  <c r="CP76" i="1"/>
  <c r="CR76" i="1" s="1"/>
  <c r="CO97" i="1"/>
  <c r="CQ97" i="1" s="1"/>
  <c r="CP97" i="1"/>
  <c r="CR97" i="1" s="1"/>
  <c r="CP106" i="1"/>
  <c r="CR106" i="1" s="1"/>
  <c r="CO106" i="1"/>
  <c r="CQ106" i="1" s="1"/>
  <c r="CO116" i="1"/>
  <c r="CQ116" i="1" s="1"/>
  <c r="CS116" i="1" s="1"/>
  <c r="CP116" i="1"/>
  <c r="CR116" i="1" s="1"/>
  <c r="CT116" i="1" s="1"/>
  <c r="CP127" i="1"/>
  <c r="CR127" i="1" s="1"/>
  <c r="CT127" i="1" s="1"/>
  <c r="CO127" i="1"/>
  <c r="CQ127" i="1" s="1"/>
  <c r="CS127" i="1" s="1"/>
  <c r="CP139" i="1"/>
  <c r="CR139" i="1" s="1"/>
  <c r="CT139" i="1" s="1"/>
  <c r="CO139" i="1"/>
  <c r="CQ139" i="1" s="1"/>
  <c r="CS139" i="1" s="1"/>
  <c r="CP147" i="1"/>
  <c r="CR147" i="1" s="1"/>
  <c r="CT147" i="1" s="1"/>
  <c r="CO147" i="1"/>
  <c r="CQ147" i="1" s="1"/>
  <c r="CS147" i="1" s="1"/>
  <c r="CP155" i="1"/>
  <c r="CR155" i="1" s="1"/>
  <c r="CT155" i="1" s="1"/>
  <c r="CO155" i="1"/>
  <c r="CQ155" i="1" s="1"/>
  <c r="CS155" i="1" s="1"/>
  <c r="CP171" i="1"/>
  <c r="CR171" i="1" s="1"/>
  <c r="CT171" i="1" s="1"/>
  <c r="CO171" i="1"/>
  <c r="CQ171" i="1" s="1"/>
  <c r="CS171" i="1" s="1"/>
  <c r="CP178" i="1"/>
  <c r="CR178" i="1" s="1"/>
  <c r="CT178" i="1" s="1"/>
  <c r="CO178" i="1"/>
  <c r="CQ178" i="1" s="1"/>
  <c r="CS178" i="1" s="1"/>
  <c r="CP14" i="1"/>
  <c r="CR14" i="1" s="1"/>
  <c r="CO14" i="1"/>
  <c r="CQ14" i="1" s="1"/>
  <c r="CP34" i="1"/>
  <c r="CR34" i="1" s="1"/>
  <c r="CO34" i="1"/>
  <c r="CQ34" i="1" s="1"/>
  <c r="CO44" i="1"/>
  <c r="CQ44" i="1" s="1"/>
  <c r="CP44" i="1"/>
  <c r="CR44" i="1" s="1"/>
  <c r="CP102" i="1"/>
  <c r="CR102" i="1" s="1"/>
  <c r="CO102" i="1"/>
  <c r="CQ102" i="1" s="1"/>
  <c r="CP16" i="1"/>
  <c r="CR16" i="1" s="1"/>
  <c r="CO16" i="1"/>
  <c r="CQ16" i="1" s="1"/>
  <c r="CO36" i="1"/>
  <c r="CQ36" i="1" s="1"/>
  <c r="CP36" i="1"/>
  <c r="CR36" i="1" s="1"/>
  <c r="CP96" i="1"/>
  <c r="CR96" i="1" s="1"/>
  <c r="CO96" i="1"/>
  <c r="CQ96" i="1" s="1"/>
  <c r="CP98" i="1"/>
  <c r="CR98" i="1" s="1"/>
  <c r="CO98" i="1"/>
  <c r="CQ98" i="1" s="1"/>
  <c r="CP107" i="1"/>
  <c r="CR107" i="1" s="1"/>
  <c r="CO107" i="1"/>
  <c r="CQ107" i="1" s="1"/>
  <c r="CP119" i="1"/>
  <c r="CR119" i="1" s="1"/>
  <c r="CT119" i="1" s="1"/>
  <c r="CO119" i="1"/>
  <c r="CQ119" i="1" s="1"/>
  <c r="CS119" i="1" s="1"/>
  <c r="CO129" i="1"/>
  <c r="CQ129" i="1" s="1"/>
  <c r="CS129" i="1" s="1"/>
  <c r="CP129" i="1"/>
  <c r="CR129" i="1" s="1"/>
  <c r="CT129" i="1" s="1"/>
  <c r="CO140" i="1"/>
  <c r="CQ140" i="1" s="1"/>
  <c r="CS140" i="1" s="1"/>
  <c r="CP140" i="1"/>
  <c r="CR140" i="1" s="1"/>
  <c r="CT140" i="1" s="1"/>
  <c r="CO148" i="1"/>
  <c r="CQ148" i="1" s="1"/>
  <c r="CS148" i="1" s="1"/>
  <c r="CP148" i="1"/>
  <c r="CR148" i="1" s="1"/>
  <c r="CT148" i="1" s="1"/>
  <c r="CO156" i="1"/>
  <c r="CQ156" i="1" s="1"/>
  <c r="CS156" i="1" s="1"/>
  <c r="CP156" i="1"/>
  <c r="CR156" i="1" s="1"/>
  <c r="CT156" i="1" s="1"/>
  <c r="CO172" i="1"/>
  <c r="CQ172" i="1" s="1"/>
  <c r="CS172" i="1" s="1"/>
  <c r="CP172" i="1"/>
  <c r="CR172" i="1" s="1"/>
  <c r="CT172" i="1" s="1"/>
  <c r="CP179" i="1"/>
  <c r="CR179" i="1" s="1"/>
  <c r="CT179" i="1" s="1"/>
  <c r="CO179" i="1"/>
  <c r="CQ179" i="1" s="1"/>
  <c r="CS179" i="1" s="1"/>
  <c r="CP18" i="1"/>
  <c r="CR18" i="1" s="1"/>
  <c r="CO18" i="1"/>
  <c r="CQ18" i="1" s="1"/>
  <c r="CP38" i="1"/>
  <c r="CR38" i="1" s="1"/>
  <c r="CO38" i="1"/>
  <c r="CQ38" i="1" s="1"/>
  <c r="CP50" i="1"/>
  <c r="CR50" i="1" s="1"/>
  <c r="CO50" i="1"/>
  <c r="CQ50" i="1" s="1"/>
  <c r="CO60" i="1"/>
  <c r="CQ60" i="1" s="1"/>
  <c r="CP60" i="1"/>
  <c r="CR60" i="1" s="1"/>
  <c r="CP70" i="1"/>
  <c r="CR70" i="1" s="1"/>
  <c r="CO70" i="1"/>
  <c r="CQ70" i="1" s="1"/>
  <c r="CO52" i="1"/>
  <c r="CQ52" i="1" s="1"/>
  <c r="CP52" i="1"/>
  <c r="CR52" i="1" s="1"/>
  <c r="CP58" i="1"/>
  <c r="CR58" i="1" s="1"/>
  <c r="CO58" i="1"/>
  <c r="CQ58" i="1" s="1"/>
  <c r="CP64" i="1"/>
  <c r="CR64" i="1" s="1"/>
  <c r="CO64" i="1"/>
  <c r="CQ64" i="1" s="1"/>
  <c r="CP134" i="1"/>
  <c r="CR134" i="1" s="1"/>
  <c r="CT134" i="1" s="1"/>
  <c r="CO134" i="1"/>
  <c r="CQ134" i="1" s="1"/>
  <c r="CS134" i="1" s="1"/>
  <c r="CP150" i="1"/>
  <c r="CR150" i="1" s="1"/>
  <c r="CT150" i="1" s="1"/>
  <c r="CO150" i="1"/>
  <c r="CQ150" i="1" s="1"/>
  <c r="CS150" i="1" s="1"/>
  <c r="CP184" i="1"/>
  <c r="CR184" i="1" s="1"/>
  <c r="CT184" i="1" s="1"/>
  <c r="CO184" i="1"/>
  <c r="CQ184" i="1" s="1"/>
  <c r="CS184" i="1" s="1"/>
  <c r="CP91" i="1"/>
  <c r="CR91" i="1" s="1"/>
  <c r="CO91" i="1"/>
  <c r="CQ91" i="1" s="1"/>
  <c r="CP99" i="1"/>
  <c r="CR99" i="1" s="1"/>
  <c r="CO99" i="1"/>
  <c r="CQ99" i="1" s="1"/>
  <c r="CP103" i="1"/>
  <c r="CR103" i="1" s="1"/>
  <c r="CO103" i="1"/>
  <c r="CQ103" i="1" s="1"/>
  <c r="CO108" i="1"/>
  <c r="CQ108" i="1" s="1"/>
  <c r="CP108" i="1"/>
  <c r="CR108" i="1" s="1"/>
  <c r="CO113" i="1"/>
  <c r="CQ113" i="1" s="1"/>
  <c r="CP113" i="1"/>
  <c r="CR113" i="1" s="1"/>
  <c r="CP123" i="1"/>
  <c r="CR123" i="1" s="1"/>
  <c r="CT123" i="1" s="1"/>
  <c r="CO123" i="1"/>
  <c r="CQ123" i="1" s="1"/>
  <c r="CS123" i="1" s="1"/>
  <c r="CP131" i="1"/>
  <c r="CR131" i="1" s="1"/>
  <c r="CT131" i="1" s="1"/>
  <c r="CO131" i="1"/>
  <c r="CQ131" i="1" s="1"/>
  <c r="CS131" i="1" s="1"/>
  <c r="CP137" i="1"/>
  <c r="CR137" i="1" s="1"/>
  <c r="CT137" i="1" s="1"/>
  <c r="CO137" i="1"/>
  <c r="CQ137" i="1" s="1"/>
  <c r="CS137" i="1" s="1"/>
  <c r="CP143" i="1"/>
  <c r="CR143" i="1" s="1"/>
  <c r="CT143" i="1" s="1"/>
  <c r="CO143" i="1"/>
  <c r="CQ143" i="1" s="1"/>
  <c r="CS143" i="1" s="1"/>
  <c r="CP159" i="1"/>
  <c r="CR159" i="1" s="1"/>
  <c r="CT159" i="1" s="1"/>
  <c r="CO159" i="1"/>
  <c r="CQ159" i="1" s="1"/>
  <c r="CS159" i="1" s="1"/>
  <c r="CP169" i="1"/>
  <c r="CR169" i="1" s="1"/>
  <c r="CT169" i="1" s="1"/>
  <c r="CO169" i="1"/>
  <c r="CQ169" i="1" s="1"/>
  <c r="CS169" i="1" s="1"/>
  <c r="CP173" i="1"/>
  <c r="CR173" i="1" s="1"/>
  <c r="CT173" i="1" s="1"/>
  <c r="CO173" i="1"/>
  <c r="CQ173" i="1" s="1"/>
  <c r="CS173" i="1" s="1"/>
  <c r="CO180" i="1"/>
  <c r="CQ180" i="1" s="1"/>
  <c r="CS180" i="1" s="1"/>
  <c r="CP180" i="1"/>
  <c r="CR180" i="1" s="1"/>
  <c r="CT180" i="1" s="1"/>
  <c r="CP186" i="1"/>
  <c r="CR186" i="1" s="1"/>
  <c r="CT186" i="1" s="1"/>
  <c r="CO186" i="1"/>
  <c r="CQ186" i="1" s="1"/>
  <c r="CS186" i="1" s="1"/>
  <c r="CP22" i="1"/>
  <c r="CR22" i="1" s="1"/>
  <c r="CO22" i="1"/>
  <c r="CQ22" i="1" s="1"/>
  <c r="CP40" i="1"/>
  <c r="CR40" i="1" s="1"/>
  <c r="CO40" i="1"/>
  <c r="CQ40" i="1" s="1"/>
  <c r="CP54" i="1"/>
  <c r="CR54" i="1" s="1"/>
  <c r="CO54" i="1"/>
  <c r="CQ54" i="1" s="1"/>
  <c r="CP66" i="1"/>
  <c r="CR66" i="1" s="1"/>
  <c r="CO66" i="1"/>
  <c r="CQ66" i="1" s="1"/>
  <c r="CP24" i="1"/>
  <c r="CR24" i="1" s="1"/>
  <c r="CO24" i="1"/>
  <c r="CQ24" i="1" s="1"/>
  <c r="CP48" i="1"/>
  <c r="CR48" i="1" s="1"/>
  <c r="CO48" i="1"/>
  <c r="CQ48" i="1" s="1"/>
  <c r="CP56" i="1"/>
  <c r="CR56" i="1" s="1"/>
  <c r="CO56" i="1"/>
  <c r="CQ56" i="1" s="1"/>
  <c r="CP62" i="1"/>
  <c r="CR62" i="1" s="1"/>
  <c r="CO62" i="1"/>
  <c r="CQ62" i="1" s="1"/>
  <c r="CO68" i="1"/>
  <c r="CQ68" i="1" s="1"/>
  <c r="CP68" i="1"/>
  <c r="CR68" i="1" s="1"/>
  <c r="CP120" i="1"/>
  <c r="CR120" i="1" s="1"/>
  <c r="CT120" i="1" s="1"/>
  <c r="CO120" i="1"/>
  <c r="CQ120" i="1" s="1"/>
  <c r="CS120" i="1" s="1"/>
  <c r="CP144" i="1"/>
  <c r="CR144" i="1" s="1"/>
  <c r="CT144" i="1" s="1"/>
  <c r="CO144" i="1"/>
  <c r="CQ144" i="1" s="1"/>
  <c r="CS144" i="1" s="1"/>
  <c r="CP152" i="1"/>
  <c r="CR152" i="1" s="1"/>
  <c r="CT152" i="1" s="1"/>
  <c r="CO152" i="1"/>
  <c r="CQ152" i="1" s="1"/>
  <c r="CS152" i="1" s="1"/>
  <c r="CP74" i="1"/>
  <c r="CR74" i="1" s="1"/>
  <c r="CO74" i="1"/>
  <c r="CQ74" i="1" s="1"/>
  <c r="CO84" i="1"/>
  <c r="CQ84" i="1" s="1"/>
  <c r="CP84" i="1"/>
  <c r="CR84" i="1" s="1"/>
  <c r="CO92" i="1"/>
  <c r="CQ92" i="1" s="1"/>
  <c r="CP92" i="1"/>
  <c r="CR92" i="1" s="1"/>
  <c r="CO100" i="1"/>
  <c r="CQ100" i="1" s="1"/>
  <c r="CP100" i="1"/>
  <c r="CR100" i="1" s="1"/>
  <c r="CP105" i="1"/>
  <c r="CR105" i="1" s="1"/>
  <c r="CO105" i="1"/>
  <c r="CQ105" i="1" s="1"/>
  <c r="CP109" i="1"/>
  <c r="CR109" i="1" s="1"/>
  <c r="CO109" i="1"/>
  <c r="CQ109" i="1" s="1"/>
  <c r="CP114" i="1"/>
  <c r="CR114" i="1" s="1"/>
  <c r="CO114" i="1"/>
  <c r="CQ114" i="1" s="1"/>
  <c r="CO124" i="1"/>
  <c r="CQ124" i="1" s="1"/>
  <c r="CS124" i="1" s="1"/>
  <c r="CP124" i="1"/>
  <c r="CR124" i="1" s="1"/>
  <c r="CT124" i="1" s="1"/>
  <c r="CO132" i="1"/>
  <c r="CQ132" i="1" s="1"/>
  <c r="CS132" i="1" s="1"/>
  <c r="CP132" i="1"/>
  <c r="CR132" i="1" s="1"/>
  <c r="CT132" i="1" s="1"/>
  <c r="CP138" i="1"/>
  <c r="CR138" i="1" s="1"/>
  <c r="CT138" i="1" s="1"/>
  <c r="CO138" i="1"/>
  <c r="CQ138" i="1" s="1"/>
  <c r="CS138" i="1" s="1"/>
  <c r="CP146" i="1"/>
  <c r="CR146" i="1" s="1"/>
  <c r="CT146" i="1" s="1"/>
  <c r="CO146" i="1"/>
  <c r="CQ146" i="1" s="1"/>
  <c r="CS146" i="1" s="1"/>
  <c r="CO164" i="1"/>
  <c r="CQ164" i="1" s="1"/>
  <c r="CS164" i="1" s="1"/>
  <c r="CP164" i="1"/>
  <c r="CR164" i="1" s="1"/>
  <c r="CT164" i="1" s="1"/>
  <c r="CP170" i="1"/>
  <c r="CR170" i="1" s="1"/>
  <c r="CT170" i="1" s="1"/>
  <c r="CO170" i="1"/>
  <c r="CQ170" i="1" s="1"/>
  <c r="CS170" i="1" s="1"/>
  <c r="CP175" i="1"/>
  <c r="CR175" i="1" s="1"/>
  <c r="CT175" i="1" s="1"/>
  <c r="CO175" i="1"/>
  <c r="CQ175" i="1" s="1"/>
  <c r="CS175" i="1" s="1"/>
  <c r="CP181" i="1"/>
  <c r="CR181" i="1" s="1"/>
  <c r="CT181" i="1" s="1"/>
  <c r="CO181" i="1"/>
  <c r="CQ181" i="1" s="1"/>
  <c r="CS181" i="1" s="1"/>
  <c r="CP187" i="1"/>
  <c r="CR187" i="1" s="1"/>
  <c r="CT187" i="1" s="1"/>
  <c r="CO187" i="1"/>
  <c r="CQ187" i="1" s="1"/>
  <c r="CS187" i="1" s="1"/>
  <c r="CE47" i="1"/>
  <c r="CG47" i="1" s="1"/>
  <c r="CD95" i="1"/>
  <c r="CF95" i="1" s="1"/>
  <c r="CC190" i="1"/>
  <c r="CD190" i="1" s="1"/>
  <c r="CF190" i="1" s="1"/>
  <c r="CH190" i="1" s="1"/>
  <c r="CE14" i="1"/>
  <c r="CG14" i="1" s="1"/>
  <c r="CI14" i="1" s="1"/>
  <c r="CD14" i="1"/>
  <c r="CF14" i="1" s="1"/>
  <c r="CH14" i="1" s="1"/>
  <c r="CE28" i="1"/>
  <c r="CG28" i="1" s="1"/>
  <c r="CD28" i="1"/>
  <c r="CF28" i="1" s="1"/>
  <c r="CE42" i="1"/>
  <c r="CG42" i="1" s="1"/>
  <c r="CD42" i="1"/>
  <c r="CF42" i="1" s="1"/>
  <c r="CE72" i="1"/>
  <c r="CG72" i="1" s="1"/>
  <c r="CD72" i="1"/>
  <c r="CF72" i="1" s="1"/>
  <c r="CD110" i="1"/>
  <c r="CF110" i="1" s="1"/>
  <c r="CE110" i="1"/>
  <c r="CG110" i="1" s="1"/>
  <c r="CE120" i="1"/>
  <c r="CG120" i="1" s="1"/>
  <c r="CI120" i="1" s="1"/>
  <c r="CD120" i="1"/>
  <c r="CF120" i="1" s="1"/>
  <c r="CH120" i="1" s="1"/>
  <c r="CD132" i="1"/>
  <c r="CF132" i="1" s="1"/>
  <c r="CH132" i="1" s="1"/>
  <c r="CE132" i="1"/>
  <c r="CG132" i="1" s="1"/>
  <c r="CI132" i="1" s="1"/>
  <c r="CE157" i="1"/>
  <c r="CG157" i="1" s="1"/>
  <c r="CI157" i="1" s="1"/>
  <c r="CD157" i="1"/>
  <c r="CF157" i="1" s="1"/>
  <c r="CH157" i="1" s="1"/>
  <c r="CE167" i="1"/>
  <c r="CG167" i="1" s="1"/>
  <c r="CI167" i="1" s="1"/>
  <c r="CD167" i="1"/>
  <c r="CF167" i="1" s="1"/>
  <c r="CH167" i="1" s="1"/>
  <c r="CE33" i="1"/>
  <c r="CG33" i="1" s="1"/>
  <c r="CD33" i="1"/>
  <c r="CF33" i="1" s="1"/>
  <c r="CE169" i="1"/>
  <c r="CG169" i="1" s="1"/>
  <c r="CI169" i="1" s="1"/>
  <c r="CD169" i="1"/>
  <c r="CF169" i="1" s="1"/>
  <c r="CH169" i="1" s="1"/>
  <c r="CE31" i="1"/>
  <c r="CG31" i="1" s="1"/>
  <c r="CD31" i="1"/>
  <c r="CF31" i="1" s="1"/>
  <c r="CE87" i="1"/>
  <c r="CG87" i="1" s="1"/>
  <c r="CD87" i="1"/>
  <c r="CF87" i="1" s="1"/>
  <c r="CE178" i="1"/>
  <c r="CG178" i="1" s="1"/>
  <c r="CI178" i="1" s="1"/>
  <c r="CD178" i="1"/>
  <c r="CF178" i="1" s="1"/>
  <c r="CH178" i="1" s="1"/>
  <c r="CE39" i="1"/>
  <c r="CG39" i="1" s="1"/>
  <c r="CD39" i="1"/>
  <c r="CF39" i="1" s="1"/>
  <c r="CE22" i="1"/>
  <c r="CG22" i="1" s="1"/>
  <c r="CD22" i="1"/>
  <c r="CF22" i="1" s="1"/>
  <c r="CE34" i="1"/>
  <c r="CG34" i="1" s="1"/>
  <c r="CD34" i="1"/>
  <c r="CF34" i="1" s="1"/>
  <c r="CE48" i="1"/>
  <c r="CG48" i="1" s="1"/>
  <c r="CD48" i="1"/>
  <c r="CF48" i="1" s="1"/>
  <c r="CD68" i="1"/>
  <c r="CF68" i="1" s="1"/>
  <c r="CE68" i="1"/>
  <c r="CG68" i="1" s="1"/>
  <c r="CE84" i="1"/>
  <c r="CG84" i="1" s="1"/>
  <c r="CD84" i="1"/>
  <c r="CF84" i="1" s="1"/>
  <c r="CE150" i="1"/>
  <c r="CG150" i="1" s="1"/>
  <c r="CI150" i="1" s="1"/>
  <c r="CD150" i="1"/>
  <c r="CF150" i="1" s="1"/>
  <c r="CH150" i="1" s="1"/>
  <c r="CD174" i="1"/>
  <c r="CF174" i="1" s="1"/>
  <c r="CH174" i="1" s="1"/>
  <c r="CE174" i="1"/>
  <c r="CG174" i="1" s="1"/>
  <c r="CI174" i="1" s="1"/>
  <c r="CE112" i="1"/>
  <c r="CG112" i="1" s="1"/>
  <c r="CD112" i="1"/>
  <c r="CF112" i="1" s="1"/>
  <c r="CE171" i="1"/>
  <c r="CG171" i="1" s="1"/>
  <c r="CI171" i="1" s="1"/>
  <c r="CD171" i="1"/>
  <c r="CF171" i="1" s="1"/>
  <c r="CH171" i="1" s="1"/>
  <c r="CE51" i="1"/>
  <c r="CG51" i="1" s="1"/>
  <c r="CD51" i="1"/>
  <c r="CF51" i="1" s="1"/>
  <c r="CD73" i="1"/>
  <c r="CF73" i="1" s="1"/>
  <c r="CE73" i="1"/>
  <c r="CG73" i="1" s="1"/>
  <c r="CE184" i="1"/>
  <c r="CG184" i="1" s="1"/>
  <c r="CI184" i="1" s="1"/>
  <c r="CD184" i="1"/>
  <c r="CF184" i="1" s="1"/>
  <c r="CH184" i="1" s="1"/>
  <c r="CE20" i="1"/>
  <c r="CG20" i="1" s="1"/>
  <c r="CD20" i="1"/>
  <c r="CF20" i="1" s="1"/>
  <c r="CD24" i="1"/>
  <c r="CF24" i="1" s="1"/>
  <c r="CE24" i="1"/>
  <c r="CG24" i="1" s="1"/>
  <c r="CE38" i="1"/>
  <c r="CG38" i="1" s="1"/>
  <c r="CD38" i="1"/>
  <c r="CF38" i="1" s="1"/>
  <c r="CE50" i="1"/>
  <c r="CG50" i="1" s="1"/>
  <c r="CD50" i="1"/>
  <c r="CF50" i="1" s="1"/>
  <c r="CE60" i="1"/>
  <c r="CG60" i="1" s="1"/>
  <c r="CD60" i="1"/>
  <c r="CF60" i="1" s="1"/>
  <c r="CE78" i="1"/>
  <c r="CG78" i="1" s="1"/>
  <c r="CD78" i="1"/>
  <c r="CF78" i="1" s="1"/>
  <c r="CD82" i="1"/>
  <c r="CF82" i="1" s="1"/>
  <c r="CE82" i="1"/>
  <c r="CG82" i="1" s="1"/>
  <c r="CE100" i="1"/>
  <c r="CG100" i="1" s="1"/>
  <c r="CD100" i="1"/>
  <c r="CF100" i="1" s="1"/>
  <c r="CD138" i="1"/>
  <c r="CF138" i="1" s="1"/>
  <c r="CH138" i="1" s="1"/>
  <c r="CE138" i="1"/>
  <c r="CG138" i="1" s="1"/>
  <c r="CI138" i="1" s="1"/>
  <c r="CD152" i="1"/>
  <c r="CF152" i="1" s="1"/>
  <c r="CH152" i="1" s="1"/>
  <c r="CE152" i="1"/>
  <c r="CG152" i="1" s="1"/>
  <c r="CI152" i="1" s="1"/>
  <c r="CE162" i="1"/>
  <c r="CG162" i="1" s="1"/>
  <c r="CI162" i="1" s="1"/>
  <c r="CD162" i="1"/>
  <c r="CF162" i="1" s="1"/>
  <c r="CH162" i="1" s="1"/>
  <c r="CE170" i="1"/>
  <c r="CG170" i="1" s="1"/>
  <c r="CI170" i="1" s="1"/>
  <c r="CD170" i="1"/>
  <c r="CF170" i="1" s="1"/>
  <c r="CH170" i="1" s="1"/>
  <c r="CD180" i="1"/>
  <c r="CF180" i="1" s="1"/>
  <c r="CH180" i="1" s="1"/>
  <c r="CE180" i="1"/>
  <c r="CG180" i="1" s="1"/>
  <c r="CI180" i="1" s="1"/>
  <c r="CE29" i="1"/>
  <c r="CG29" i="1" s="1"/>
  <c r="CD29" i="1"/>
  <c r="CF29" i="1" s="1"/>
  <c r="CE108" i="1"/>
  <c r="CG108" i="1" s="1"/>
  <c r="CD108" i="1"/>
  <c r="CF108" i="1" s="1"/>
  <c r="CE115" i="1"/>
  <c r="CG115" i="1" s="1"/>
  <c r="CI115" i="1" s="1"/>
  <c r="CD115" i="1"/>
  <c r="CF115" i="1" s="1"/>
  <c r="CH115" i="1" s="1"/>
  <c r="CE131" i="1"/>
  <c r="CG131" i="1" s="1"/>
  <c r="CI131" i="1" s="1"/>
  <c r="CD131" i="1"/>
  <c r="CF131" i="1" s="1"/>
  <c r="CH131" i="1" s="1"/>
  <c r="CD153" i="1"/>
  <c r="CF153" i="1" s="1"/>
  <c r="CH153" i="1" s="1"/>
  <c r="CE153" i="1"/>
  <c r="CG153" i="1" s="1"/>
  <c r="CI153" i="1" s="1"/>
  <c r="CE81" i="1"/>
  <c r="CG81" i="1" s="1"/>
  <c r="CD81" i="1"/>
  <c r="CF81" i="1" s="1"/>
  <c r="CE69" i="1"/>
  <c r="CG69" i="1" s="1"/>
  <c r="CD69" i="1"/>
  <c r="CF69" i="1" s="1"/>
  <c r="CE93" i="1"/>
  <c r="CG93" i="1" s="1"/>
  <c r="CD93" i="1"/>
  <c r="CF93" i="1" s="1"/>
  <c r="CE102" i="1"/>
  <c r="CG102" i="1" s="1"/>
  <c r="CD102" i="1"/>
  <c r="CF102" i="1" s="1"/>
  <c r="CE105" i="1"/>
  <c r="CG105" i="1" s="1"/>
  <c r="CD105" i="1"/>
  <c r="CF105" i="1" s="1"/>
  <c r="CE121" i="1"/>
  <c r="CG121" i="1" s="1"/>
  <c r="CI121" i="1" s="1"/>
  <c r="CD121" i="1"/>
  <c r="CF121" i="1" s="1"/>
  <c r="CH121" i="1" s="1"/>
  <c r="CD144" i="1"/>
  <c r="CF144" i="1" s="1"/>
  <c r="CH144" i="1" s="1"/>
  <c r="CE144" i="1"/>
  <c r="CG144" i="1" s="1"/>
  <c r="CI144" i="1" s="1"/>
  <c r="CE151" i="1"/>
  <c r="CG151" i="1" s="1"/>
  <c r="CI151" i="1" s="1"/>
  <c r="CD151" i="1"/>
  <c r="CF151" i="1" s="1"/>
  <c r="CH151" i="1" s="1"/>
  <c r="CE155" i="1"/>
  <c r="CG155" i="1" s="1"/>
  <c r="CI155" i="1" s="1"/>
  <c r="CD155" i="1"/>
  <c r="CF155" i="1" s="1"/>
  <c r="CH155" i="1" s="1"/>
  <c r="CD18" i="1"/>
  <c r="CF18" i="1" s="1"/>
  <c r="CH18" i="1" s="1"/>
  <c r="CE18" i="1"/>
  <c r="CG18" i="1" s="1"/>
  <c r="CI18" i="1" s="1"/>
  <c r="CE83" i="1"/>
  <c r="CG83" i="1" s="1"/>
  <c r="CD83" i="1"/>
  <c r="CF83" i="1" s="1"/>
  <c r="CE36" i="1"/>
  <c r="CG36" i="1" s="1"/>
  <c r="CD36" i="1"/>
  <c r="CF36" i="1" s="1"/>
  <c r="CD46" i="1"/>
  <c r="CF46" i="1" s="1"/>
  <c r="CE46" i="1"/>
  <c r="CG46" i="1" s="1"/>
  <c r="CE54" i="1"/>
  <c r="CG54" i="1" s="1"/>
  <c r="CD54" i="1"/>
  <c r="CF54" i="1" s="1"/>
  <c r="CD66" i="1"/>
  <c r="CF66" i="1" s="1"/>
  <c r="CE66" i="1"/>
  <c r="CG66" i="1" s="1"/>
  <c r="CE86" i="1"/>
  <c r="CG86" i="1" s="1"/>
  <c r="CD86" i="1"/>
  <c r="CF86" i="1" s="1"/>
  <c r="CE106" i="1"/>
  <c r="CG106" i="1" s="1"/>
  <c r="CD106" i="1"/>
  <c r="CF106" i="1" s="1"/>
  <c r="CD117" i="1"/>
  <c r="CF117" i="1" s="1"/>
  <c r="CH117" i="1" s="1"/>
  <c r="CE117" i="1"/>
  <c r="CG117" i="1" s="1"/>
  <c r="CI117" i="1" s="1"/>
  <c r="CE142" i="1"/>
  <c r="CG142" i="1" s="1"/>
  <c r="CI142" i="1" s="1"/>
  <c r="CD142" i="1"/>
  <c r="CF142" i="1" s="1"/>
  <c r="CH142" i="1" s="1"/>
  <c r="CE148" i="1"/>
  <c r="CG148" i="1" s="1"/>
  <c r="CI148" i="1" s="1"/>
  <c r="CD148" i="1"/>
  <c r="CF148" i="1" s="1"/>
  <c r="CH148" i="1" s="1"/>
  <c r="CE19" i="1"/>
  <c r="CG19" i="1" s="1"/>
  <c r="CD19" i="1"/>
  <c r="CF19" i="1" s="1"/>
  <c r="CE124" i="1"/>
  <c r="CG124" i="1" s="1"/>
  <c r="CI124" i="1" s="1"/>
  <c r="CD124" i="1"/>
  <c r="CF124" i="1" s="1"/>
  <c r="CH124" i="1" s="1"/>
  <c r="CE179" i="1"/>
  <c r="CG179" i="1" s="1"/>
  <c r="CI179" i="1" s="1"/>
  <c r="CD179" i="1"/>
  <c r="CF179" i="1" s="1"/>
  <c r="CH179" i="1" s="1"/>
  <c r="CE187" i="1"/>
  <c r="CG187" i="1" s="1"/>
  <c r="CI187" i="1" s="1"/>
  <c r="CD187" i="1"/>
  <c r="CF187" i="1" s="1"/>
  <c r="CH187" i="1" s="1"/>
  <c r="CE59" i="1"/>
  <c r="CG59" i="1" s="1"/>
  <c r="CD59" i="1"/>
  <c r="CF59" i="1" s="1"/>
  <c r="CE17" i="1"/>
  <c r="CG17" i="1" s="1"/>
  <c r="CI17" i="1" s="1"/>
  <c r="CD17" i="1"/>
  <c r="CF17" i="1" s="1"/>
  <c r="CH17" i="1" s="1"/>
  <c r="CD37" i="1"/>
  <c r="CF37" i="1" s="1"/>
  <c r="CE37" i="1"/>
  <c r="CG37" i="1" s="1"/>
  <c r="CE56" i="1"/>
  <c r="CG56" i="1" s="1"/>
  <c r="CD56" i="1"/>
  <c r="CF56" i="1" s="1"/>
  <c r="CD74" i="1"/>
  <c r="CF74" i="1" s="1"/>
  <c r="CE74" i="1"/>
  <c r="CG74" i="1" s="1"/>
  <c r="CD80" i="1"/>
  <c r="CF80" i="1" s="1"/>
  <c r="CE80" i="1"/>
  <c r="CG80" i="1" s="1"/>
  <c r="CD88" i="1"/>
  <c r="CF88" i="1" s="1"/>
  <c r="CE88" i="1"/>
  <c r="CG88" i="1" s="1"/>
  <c r="CE118" i="1"/>
  <c r="CG118" i="1" s="1"/>
  <c r="CI118" i="1" s="1"/>
  <c r="CD118" i="1"/>
  <c r="CF118" i="1" s="1"/>
  <c r="CH118" i="1" s="1"/>
  <c r="CD130" i="1"/>
  <c r="CF130" i="1" s="1"/>
  <c r="CH130" i="1" s="1"/>
  <c r="CE130" i="1"/>
  <c r="CG130" i="1" s="1"/>
  <c r="CI130" i="1" s="1"/>
  <c r="CD160" i="1"/>
  <c r="CF160" i="1" s="1"/>
  <c r="CH160" i="1" s="1"/>
  <c r="CE160" i="1"/>
  <c r="CG160" i="1" s="1"/>
  <c r="CI160" i="1" s="1"/>
  <c r="CE26" i="1"/>
  <c r="CG26" i="1" s="1"/>
  <c r="CD26" i="1"/>
  <c r="CF26" i="1" s="1"/>
  <c r="CE76" i="1"/>
  <c r="CG76" i="1" s="1"/>
  <c r="CD76" i="1"/>
  <c r="CF76" i="1" s="1"/>
  <c r="CE128" i="1"/>
  <c r="CG128" i="1" s="1"/>
  <c r="CI128" i="1" s="1"/>
  <c r="CD128" i="1"/>
  <c r="CF128" i="1" s="1"/>
  <c r="CH128" i="1" s="1"/>
  <c r="CE13" i="1"/>
  <c r="CG13" i="1" s="1"/>
  <c r="CI13" i="1" s="1"/>
  <c r="CD13" i="1"/>
  <c r="CF13" i="1" s="1"/>
  <c r="CH13" i="1" s="1"/>
  <c r="CD101" i="1"/>
  <c r="CF101" i="1" s="1"/>
  <c r="CE101" i="1"/>
  <c r="CG101" i="1" s="1"/>
  <c r="CE154" i="1"/>
  <c r="CG154" i="1" s="1"/>
  <c r="CI154" i="1" s="1"/>
  <c r="CD154" i="1"/>
  <c r="CF154" i="1" s="1"/>
  <c r="CH154" i="1" s="1"/>
  <c r="CD25" i="1"/>
  <c r="CF25" i="1" s="1"/>
  <c r="CE25" i="1"/>
  <c r="CG25" i="1" s="1"/>
  <c r="CD40" i="1"/>
  <c r="CF40" i="1" s="1"/>
  <c r="CE40" i="1"/>
  <c r="CG40" i="1" s="1"/>
  <c r="CE44" i="1"/>
  <c r="CG44" i="1" s="1"/>
  <c r="CD44" i="1"/>
  <c r="CF44" i="1" s="1"/>
  <c r="CD52" i="1"/>
  <c r="CF52" i="1" s="1"/>
  <c r="CE52" i="1"/>
  <c r="CG52" i="1" s="1"/>
  <c r="CE64" i="1"/>
  <c r="CG64" i="1" s="1"/>
  <c r="CD64" i="1"/>
  <c r="CF64" i="1" s="1"/>
  <c r="CD104" i="1"/>
  <c r="CF104" i="1" s="1"/>
  <c r="CE104" i="1"/>
  <c r="CG104" i="1" s="1"/>
  <c r="CD109" i="1"/>
  <c r="CF109" i="1" s="1"/>
  <c r="CE109" i="1"/>
  <c r="CG109" i="1" s="1"/>
  <c r="CD116" i="1"/>
  <c r="CF116" i="1" s="1"/>
  <c r="CH116" i="1" s="1"/>
  <c r="CE116" i="1"/>
  <c r="CG116" i="1" s="1"/>
  <c r="CI116" i="1" s="1"/>
  <c r="CE136" i="1"/>
  <c r="CG136" i="1" s="1"/>
  <c r="CI136" i="1" s="1"/>
  <c r="CD136" i="1"/>
  <c r="CF136" i="1" s="1"/>
  <c r="CH136" i="1" s="1"/>
  <c r="CE141" i="1"/>
  <c r="CG141" i="1" s="1"/>
  <c r="CI141" i="1" s="1"/>
  <c r="CD141" i="1"/>
  <c r="CF141" i="1" s="1"/>
  <c r="CH141" i="1" s="1"/>
  <c r="CE147" i="1"/>
  <c r="CG147" i="1" s="1"/>
  <c r="CI147" i="1" s="1"/>
  <c r="CD147" i="1"/>
  <c r="CF147" i="1" s="1"/>
  <c r="CH147" i="1" s="1"/>
  <c r="CE156" i="1"/>
  <c r="CG156" i="1" s="1"/>
  <c r="CI156" i="1" s="1"/>
  <c r="CD156" i="1"/>
  <c r="CF156" i="1" s="1"/>
  <c r="CH156" i="1" s="1"/>
  <c r="CD168" i="1"/>
  <c r="CF168" i="1" s="1"/>
  <c r="CH168" i="1" s="1"/>
  <c r="CE168" i="1"/>
  <c r="CG168" i="1" s="1"/>
  <c r="CI168" i="1" s="1"/>
  <c r="CE182" i="1"/>
  <c r="CG182" i="1" s="1"/>
  <c r="CI182" i="1" s="1"/>
  <c r="CD182" i="1"/>
  <c r="CF182" i="1" s="1"/>
  <c r="CH182" i="1" s="1"/>
  <c r="CE123" i="1"/>
  <c r="CG123" i="1" s="1"/>
  <c r="CI123" i="1" s="1"/>
  <c r="CD123" i="1"/>
  <c r="CF123" i="1" s="1"/>
  <c r="CH123" i="1" s="1"/>
  <c r="CE135" i="1"/>
  <c r="CG135" i="1" s="1"/>
  <c r="CI135" i="1" s="1"/>
  <c r="CD135" i="1"/>
  <c r="CF135" i="1" s="1"/>
  <c r="CH135" i="1" s="1"/>
  <c r="CE163" i="1"/>
  <c r="CG163" i="1" s="1"/>
  <c r="CI163" i="1" s="1"/>
  <c r="CD163" i="1"/>
  <c r="CF163" i="1" s="1"/>
  <c r="CH163" i="1" s="1"/>
  <c r="CE145" i="1"/>
  <c r="CG145" i="1" s="1"/>
  <c r="CI145" i="1" s="1"/>
  <c r="CD145" i="1"/>
  <c r="CF145" i="1" s="1"/>
  <c r="CH145" i="1" s="1"/>
  <c r="CE183" i="1"/>
  <c r="CG183" i="1" s="1"/>
  <c r="CI183" i="1" s="1"/>
  <c r="CD183" i="1"/>
  <c r="CF183" i="1" s="1"/>
  <c r="CH183" i="1" s="1"/>
  <c r="CE77" i="1"/>
  <c r="CG77" i="1" s="1"/>
  <c r="CD77" i="1"/>
  <c r="CF77" i="1" s="1"/>
  <c r="CE129" i="1"/>
  <c r="CG129" i="1" s="1"/>
  <c r="CI129" i="1" s="1"/>
  <c r="CD129" i="1"/>
  <c r="CF129" i="1" s="1"/>
  <c r="CH129" i="1" s="1"/>
  <c r="CE67" i="1"/>
  <c r="CG67" i="1" s="1"/>
  <c r="CD67" i="1"/>
  <c r="CF67" i="1" s="1"/>
  <c r="CE91" i="1"/>
  <c r="CG91" i="1" s="1"/>
  <c r="CD91" i="1"/>
  <c r="CF91" i="1" s="1"/>
  <c r="CE103" i="1"/>
  <c r="CG103" i="1" s="1"/>
  <c r="CD103" i="1"/>
  <c r="CF103" i="1" s="1"/>
  <c r="CE119" i="1"/>
  <c r="CG119" i="1" s="1"/>
  <c r="CI119" i="1" s="1"/>
  <c r="CD119" i="1"/>
  <c r="CF119" i="1" s="1"/>
  <c r="CH119" i="1" s="1"/>
  <c r="CD125" i="1"/>
  <c r="CF125" i="1" s="1"/>
  <c r="CH125" i="1" s="1"/>
  <c r="CE125" i="1"/>
  <c r="CG125" i="1" s="1"/>
  <c r="CI125" i="1" s="1"/>
  <c r="CD146" i="1"/>
  <c r="CF146" i="1" s="1"/>
  <c r="CH146" i="1" s="1"/>
  <c r="CE146" i="1"/>
  <c r="CG146" i="1" s="1"/>
  <c r="CI146" i="1" s="1"/>
  <c r="CD173" i="1"/>
  <c r="CF173" i="1" s="1"/>
  <c r="CH173" i="1" s="1"/>
  <c r="CE173" i="1"/>
  <c r="CG173" i="1" s="1"/>
  <c r="CI173" i="1" s="1"/>
  <c r="CE35" i="1"/>
  <c r="CG35" i="1" s="1"/>
  <c r="CD35" i="1"/>
  <c r="CF35" i="1" s="1"/>
  <c r="CD45" i="1"/>
  <c r="CF45" i="1" s="1"/>
  <c r="CE45" i="1"/>
  <c r="CG45" i="1" s="1"/>
  <c r="CE92" i="1"/>
  <c r="CG92" i="1" s="1"/>
  <c r="CD92" i="1"/>
  <c r="CF92" i="1" s="1"/>
  <c r="AZ192" i="1"/>
  <c r="BF192" i="1"/>
  <c r="BA192" i="1"/>
  <c r="BD192" i="1"/>
  <c r="BG192" i="1"/>
  <c r="BB192" i="1"/>
  <c r="BE192" i="1"/>
  <c r="BC192" i="1"/>
  <c r="S192" i="1"/>
  <c r="M192" i="1"/>
  <c r="U192" i="1"/>
  <c r="Q192" i="1"/>
  <c r="T192" i="1"/>
  <c r="R192" i="1"/>
  <c r="V192" i="1"/>
  <c r="Z192" i="1"/>
  <c r="Y192" i="1"/>
  <c r="AA192" i="1"/>
  <c r="BU192" i="1" s="1"/>
  <c r="X192" i="1"/>
  <c r="W192" i="1"/>
  <c r="N192" i="1"/>
  <c r="AY193" i="1"/>
  <c r="CV120" i="1"/>
  <c r="BX192" i="1"/>
  <c r="E188" i="2"/>
  <c r="E188" i="11"/>
  <c r="BS191" i="1"/>
  <c r="BR191" i="1"/>
  <c r="B192" i="1"/>
  <c r="B191" i="3" s="1"/>
  <c r="F192" i="1"/>
  <c r="L192" i="1"/>
  <c r="AB192" i="1"/>
  <c r="D191" i="3" s="1"/>
  <c r="AF192" i="1"/>
  <c r="AJ192" i="1"/>
  <c r="AL192" i="1"/>
  <c r="AN192" i="1"/>
  <c r="AP192" i="1"/>
  <c r="AT192" i="1"/>
  <c r="I192" i="1"/>
  <c r="P192" i="1"/>
  <c r="AC192" i="1"/>
  <c r="E191" i="3" s="1"/>
  <c r="AH192" i="1"/>
  <c r="AS192" i="1"/>
  <c r="G192" i="1"/>
  <c r="AM192" i="1"/>
  <c r="AQ192" i="1"/>
  <c r="AV192" i="1"/>
  <c r="C192" i="1"/>
  <c r="C191" i="3" s="1"/>
  <c r="AG192" i="1"/>
  <c r="AK192" i="1"/>
  <c r="AR192" i="1"/>
  <c r="AI192" i="1"/>
  <c r="AU192" i="1"/>
  <c r="AO192" i="1"/>
  <c r="O192" i="1"/>
  <c r="H192" i="1"/>
  <c r="A193" i="1"/>
  <c r="A191" i="3"/>
  <c r="BO191" i="1" l="1"/>
  <c r="BK192" i="1"/>
  <c r="BP189" i="1"/>
  <c r="BO1009" i="1"/>
  <c r="BK1010" i="1"/>
  <c r="J193" i="1"/>
  <c r="K193" i="1"/>
  <c r="BM191" i="1"/>
  <c r="BJ192" i="1"/>
  <c r="BN189" i="1"/>
  <c r="AW193" i="1"/>
  <c r="BV193" i="1" s="1"/>
  <c r="D193" i="1"/>
  <c r="C190" i="2" s="1"/>
  <c r="AE193" i="1"/>
  <c r="D190" i="11" s="1"/>
  <c r="E193" i="1"/>
  <c r="D190" i="2" s="1"/>
  <c r="AD193" i="1"/>
  <c r="C190" i="11" s="1"/>
  <c r="CP190" i="1"/>
  <c r="CR190" i="1" s="1"/>
  <c r="CT190" i="1" s="1"/>
  <c r="CE190" i="1"/>
  <c r="CG190" i="1" s="1"/>
  <c r="CI190" i="1" s="1"/>
  <c r="AZ193" i="1"/>
  <c r="BF193" i="1"/>
  <c r="BC193" i="1"/>
  <c r="BA193" i="1"/>
  <c r="BD193" i="1"/>
  <c r="BG193" i="1"/>
  <c r="BE193" i="1"/>
  <c r="BB193" i="1"/>
  <c r="M193" i="1"/>
  <c r="R193" i="1"/>
  <c r="Q193" i="1"/>
  <c r="U193" i="1"/>
  <c r="T193" i="1"/>
  <c r="N193" i="1"/>
  <c r="S193" i="1"/>
  <c r="Z193" i="1"/>
  <c r="V193" i="1"/>
  <c r="Y193" i="1"/>
  <c r="AA193" i="1"/>
  <c r="BU193" i="1" s="1"/>
  <c r="X193" i="1"/>
  <c r="W193" i="1"/>
  <c r="C189" i="11"/>
  <c r="D189" i="2"/>
  <c r="BX193" i="1"/>
  <c r="AY194" i="1"/>
  <c r="CV121" i="1"/>
  <c r="E189" i="2"/>
  <c r="E189" i="11"/>
  <c r="BS192" i="1"/>
  <c r="BR192" i="1"/>
  <c r="C193" i="1"/>
  <c r="C192" i="3" s="1"/>
  <c r="G193" i="1"/>
  <c r="O193" i="1"/>
  <c r="AC193" i="1"/>
  <c r="E192" i="3" s="1"/>
  <c r="AG193" i="1"/>
  <c r="AQ193" i="1"/>
  <c r="AU193" i="1"/>
  <c r="I193" i="1"/>
  <c r="P193" i="1"/>
  <c r="AB193" i="1"/>
  <c r="D192" i="3" s="1"/>
  <c r="AH193" i="1"/>
  <c r="AL193" i="1"/>
  <c r="AS193" i="1"/>
  <c r="F193" i="1"/>
  <c r="AJ193" i="1"/>
  <c r="AM193" i="1"/>
  <c r="AP193" i="1"/>
  <c r="AV193" i="1"/>
  <c r="H193" i="1"/>
  <c r="L193" i="1"/>
  <c r="AN193" i="1"/>
  <c r="AO193" i="1"/>
  <c r="AI193" i="1"/>
  <c r="AT193" i="1"/>
  <c r="B193" i="1"/>
  <c r="B192" i="3" s="1"/>
  <c r="AK193" i="1"/>
  <c r="AF193" i="1"/>
  <c r="AR193" i="1"/>
  <c r="A194" i="1"/>
  <c r="A192" i="3"/>
  <c r="BO192" i="1" l="1"/>
  <c r="BK193" i="1"/>
  <c r="BP190" i="1"/>
  <c r="BK1011" i="1"/>
  <c r="BO1010" i="1"/>
  <c r="BP1009" i="1" s="1"/>
  <c r="BP1008" i="1"/>
  <c r="J194" i="1"/>
  <c r="K194" i="1"/>
  <c r="BN190" i="1"/>
  <c r="BM192" i="1"/>
  <c r="BJ193" i="1"/>
  <c r="AW194" i="1"/>
  <c r="BV194" i="1" s="1"/>
  <c r="AD194" i="1"/>
  <c r="AE194" i="1"/>
  <c r="D191" i="11" s="1"/>
  <c r="E194" i="1"/>
  <c r="D191" i="2" s="1"/>
  <c r="D194" i="1"/>
  <c r="C191" i="2" s="1"/>
  <c r="AZ194" i="1"/>
  <c r="BF194" i="1"/>
  <c r="BC194" i="1"/>
  <c r="BD194" i="1"/>
  <c r="BE194" i="1"/>
  <c r="BA194" i="1"/>
  <c r="BG194" i="1"/>
  <c r="BB194" i="1"/>
  <c r="V194" i="1"/>
  <c r="N194" i="1"/>
  <c r="U194" i="1"/>
  <c r="M194" i="1"/>
  <c r="T194" i="1"/>
  <c r="Q194" i="1"/>
  <c r="S194" i="1"/>
  <c r="Y194" i="1"/>
  <c r="AA194" i="1"/>
  <c r="BU194" i="1" s="1"/>
  <c r="W194" i="1"/>
  <c r="X194" i="1"/>
  <c r="Z194" i="1"/>
  <c r="R194" i="1"/>
  <c r="AY195" i="1"/>
  <c r="CV122" i="1"/>
  <c r="BX194" i="1"/>
  <c r="E190" i="11"/>
  <c r="E190" i="2"/>
  <c r="BS193" i="1"/>
  <c r="BR193" i="1"/>
  <c r="H194" i="1"/>
  <c r="P194" i="1"/>
  <c r="AH194" i="1"/>
  <c r="AR194" i="1"/>
  <c r="AV194" i="1"/>
  <c r="C194" i="1"/>
  <c r="C193" i="3" s="1"/>
  <c r="I194" i="1"/>
  <c r="O194" i="1"/>
  <c r="AB194" i="1"/>
  <c r="D193" i="3" s="1"/>
  <c r="AG194" i="1"/>
  <c r="AL194" i="1"/>
  <c r="AS194" i="1"/>
  <c r="F194" i="1"/>
  <c r="AJ194" i="1"/>
  <c r="AM194" i="1"/>
  <c r="AP194" i="1"/>
  <c r="AU194" i="1"/>
  <c r="B194" i="1"/>
  <c r="B193" i="3" s="1"/>
  <c r="AF194" i="1"/>
  <c r="AK194" i="1"/>
  <c r="AQ194" i="1"/>
  <c r="AI194" i="1"/>
  <c r="AT194" i="1"/>
  <c r="G194" i="1"/>
  <c r="AN194" i="1"/>
  <c r="AC194" i="1"/>
  <c r="E193" i="3" s="1"/>
  <c r="AO194" i="1"/>
  <c r="L194" i="1"/>
  <c r="A195" i="1"/>
  <c r="A193" i="3"/>
  <c r="BO193" i="1" l="1"/>
  <c r="BK194" i="1"/>
  <c r="BP191" i="1"/>
  <c r="BK1012" i="1"/>
  <c r="BO1011" i="1"/>
  <c r="J195" i="1"/>
  <c r="K195" i="1"/>
  <c r="BN191" i="1"/>
  <c r="BM193" i="1"/>
  <c r="BN192" i="1" s="1"/>
  <c r="BJ194" i="1"/>
  <c r="AW195" i="1"/>
  <c r="BV195" i="1" s="1"/>
  <c r="AD195" i="1"/>
  <c r="C192" i="11" s="1"/>
  <c r="D195" i="1"/>
  <c r="C192" i="2" s="1"/>
  <c r="E195" i="1"/>
  <c r="D192" i="2" s="1"/>
  <c r="AE195" i="1"/>
  <c r="D192" i="11" s="1"/>
  <c r="AZ195" i="1"/>
  <c r="BF195" i="1"/>
  <c r="BB195" i="1"/>
  <c r="BE195" i="1"/>
  <c r="BC195" i="1"/>
  <c r="BD195" i="1"/>
  <c r="BA195" i="1"/>
  <c r="BG195" i="1"/>
  <c r="V195" i="1"/>
  <c r="M195" i="1"/>
  <c r="S195" i="1"/>
  <c r="Q195" i="1"/>
  <c r="Z195" i="1"/>
  <c r="U195" i="1"/>
  <c r="W195" i="1"/>
  <c r="T195" i="1"/>
  <c r="X195" i="1"/>
  <c r="Y195" i="1"/>
  <c r="N195" i="1"/>
  <c r="R195" i="1"/>
  <c r="AA195" i="1"/>
  <c r="BU195" i="1" s="1"/>
  <c r="C191" i="11"/>
  <c r="AY196" i="1"/>
  <c r="BX195" i="1"/>
  <c r="CV123" i="1"/>
  <c r="E191" i="2"/>
  <c r="E191" i="11"/>
  <c r="BS194" i="1"/>
  <c r="BR194" i="1"/>
  <c r="I195" i="1"/>
  <c r="AI195" i="1"/>
  <c r="AK195" i="1"/>
  <c r="AM195" i="1"/>
  <c r="AO195" i="1"/>
  <c r="AS195" i="1"/>
  <c r="C195" i="1"/>
  <c r="C194" i="3" s="1"/>
  <c r="H195" i="1"/>
  <c r="O195" i="1"/>
  <c r="AB195" i="1"/>
  <c r="D194" i="3" s="1"/>
  <c r="AG195" i="1"/>
  <c r="AL195" i="1"/>
  <c r="AR195" i="1"/>
  <c r="F195" i="1"/>
  <c r="AJ195" i="1"/>
  <c r="AP195" i="1"/>
  <c r="AU195" i="1"/>
  <c r="G195" i="1"/>
  <c r="L195" i="1"/>
  <c r="AN195" i="1"/>
  <c r="AV195" i="1"/>
  <c r="P195" i="1"/>
  <c r="AC195" i="1"/>
  <c r="E194" i="3" s="1"/>
  <c r="AF195" i="1"/>
  <c r="AQ195" i="1"/>
  <c r="AH195" i="1"/>
  <c r="AT195" i="1"/>
  <c r="B195" i="1"/>
  <c r="B194" i="3" s="1"/>
  <c r="A196" i="1"/>
  <c r="A194" i="3"/>
  <c r="BO194" i="1" l="1"/>
  <c r="BK195" i="1"/>
  <c r="BP192" i="1"/>
  <c r="BP1010" i="1"/>
  <c r="BO1012" i="1"/>
  <c r="BK1013" i="1"/>
  <c r="J196" i="1"/>
  <c r="K196" i="1"/>
  <c r="BM194" i="1"/>
  <c r="BN193" i="1" s="1"/>
  <c r="BJ195" i="1"/>
  <c r="AW196" i="1"/>
  <c r="BV196" i="1" s="1"/>
  <c r="D196" i="1"/>
  <c r="C193" i="2" s="1"/>
  <c r="E196" i="1"/>
  <c r="AE196" i="1"/>
  <c r="D193" i="11" s="1"/>
  <c r="AD196" i="1"/>
  <c r="C193" i="11" s="1"/>
  <c r="AZ196" i="1"/>
  <c r="BF196" i="1"/>
  <c r="BA196" i="1"/>
  <c r="BD196" i="1"/>
  <c r="BG196" i="1"/>
  <c r="BB196" i="1"/>
  <c r="BE196" i="1"/>
  <c r="BC196" i="1"/>
  <c r="V196" i="1"/>
  <c r="T196" i="1"/>
  <c r="Q196" i="1"/>
  <c r="N196" i="1"/>
  <c r="S196" i="1"/>
  <c r="M196" i="1"/>
  <c r="AA196" i="1"/>
  <c r="BU196" i="1" s="1"/>
  <c r="X196" i="1"/>
  <c r="W196" i="1"/>
  <c r="Z196" i="1"/>
  <c r="U196" i="1"/>
  <c r="Y196" i="1"/>
  <c r="R196" i="1"/>
  <c r="AY197" i="1"/>
  <c r="BX196" i="1"/>
  <c r="CV124" i="1"/>
  <c r="E192" i="11"/>
  <c r="E192" i="2"/>
  <c r="BS195" i="1"/>
  <c r="BR195" i="1"/>
  <c r="B196" i="1"/>
  <c r="B195" i="3" s="1"/>
  <c r="F196" i="1"/>
  <c r="L196" i="1"/>
  <c r="AB196" i="1"/>
  <c r="D195" i="3" s="1"/>
  <c r="AF196" i="1"/>
  <c r="AJ196" i="1"/>
  <c r="AL196" i="1"/>
  <c r="AN196" i="1"/>
  <c r="AP196" i="1"/>
  <c r="AT196" i="1"/>
  <c r="C196" i="1"/>
  <c r="C195" i="3" s="1"/>
  <c r="H196" i="1"/>
  <c r="O196" i="1"/>
  <c r="AG196" i="1"/>
  <c r="AK196" i="1"/>
  <c r="AR196" i="1"/>
  <c r="AI196" i="1"/>
  <c r="AO196" i="1"/>
  <c r="AU196" i="1"/>
  <c r="AQ196" i="1"/>
  <c r="AH196" i="1"/>
  <c r="AS196" i="1"/>
  <c r="I196" i="1"/>
  <c r="AC196" i="1"/>
  <c r="E195" i="3" s="1"/>
  <c r="AV196" i="1"/>
  <c r="P196" i="1"/>
  <c r="G196" i="1"/>
  <c r="AM196" i="1"/>
  <c r="A197" i="1"/>
  <c r="A195" i="3"/>
  <c r="BO195" i="1" l="1"/>
  <c r="BK196" i="1"/>
  <c r="BP193" i="1"/>
  <c r="BO1013" i="1"/>
  <c r="BP1012" i="1" s="1"/>
  <c r="BK1014" i="1"/>
  <c r="BP1011" i="1"/>
  <c r="J197" i="1"/>
  <c r="K197" i="1"/>
  <c r="BM195" i="1"/>
  <c r="BJ196" i="1"/>
  <c r="AW197" i="1"/>
  <c r="BV197" i="1" s="1"/>
  <c r="D197" i="1"/>
  <c r="C194" i="2" s="1"/>
  <c r="AD197" i="1"/>
  <c r="AE197" i="1"/>
  <c r="D194" i="11" s="1"/>
  <c r="E197" i="1"/>
  <c r="D194" i="2" s="1"/>
  <c r="AZ197" i="1"/>
  <c r="BF197" i="1"/>
  <c r="BC197" i="1"/>
  <c r="BA197" i="1"/>
  <c r="BD197" i="1"/>
  <c r="BG197" i="1"/>
  <c r="BB197" i="1"/>
  <c r="BE197" i="1"/>
  <c r="U197" i="1"/>
  <c r="Q197" i="1"/>
  <c r="S197" i="1"/>
  <c r="T197" i="1"/>
  <c r="V197" i="1"/>
  <c r="M197" i="1"/>
  <c r="AA197" i="1"/>
  <c r="BU197" i="1" s="1"/>
  <c r="W197" i="1"/>
  <c r="N197" i="1"/>
  <c r="R197" i="1"/>
  <c r="Y197" i="1"/>
  <c r="Z197" i="1"/>
  <c r="X197" i="1"/>
  <c r="D193" i="2"/>
  <c r="BX197" i="1"/>
  <c r="AY198" i="1"/>
  <c r="CV125" i="1"/>
  <c r="E193" i="11"/>
  <c r="E193" i="2"/>
  <c r="BS196" i="1"/>
  <c r="BR196" i="1"/>
  <c r="C197" i="1"/>
  <c r="C196" i="3" s="1"/>
  <c r="G197" i="1"/>
  <c r="O197" i="1"/>
  <c r="AC197" i="1"/>
  <c r="E196" i="3" s="1"/>
  <c r="AG197" i="1"/>
  <c r="AQ197" i="1"/>
  <c r="AU197" i="1"/>
  <c r="B197" i="1"/>
  <c r="B196" i="3" s="1"/>
  <c r="H197" i="1"/>
  <c r="L197" i="1"/>
  <c r="AF197" i="1"/>
  <c r="AK197" i="1"/>
  <c r="AN197" i="1"/>
  <c r="AR197" i="1"/>
  <c r="AI197" i="1"/>
  <c r="AO197" i="1"/>
  <c r="AT197" i="1"/>
  <c r="F197" i="1"/>
  <c r="AJ197" i="1"/>
  <c r="AM197" i="1"/>
  <c r="AV197" i="1"/>
  <c r="I197" i="1"/>
  <c r="P197" i="1"/>
  <c r="AB197" i="1"/>
  <c r="D196" i="3" s="1"/>
  <c r="AH197" i="1"/>
  <c r="AS197" i="1"/>
  <c r="AL197" i="1"/>
  <c r="AP197" i="1"/>
  <c r="A198" i="1"/>
  <c r="A196" i="3"/>
  <c r="BO196" i="1" l="1"/>
  <c r="BP195" i="1" s="1"/>
  <c r="BK197" i="1"/>
  <c r="BP194" i="1"/>
  <c r="BK1015" i="1"/>
  <c r="BO1014" i="1"/>
  <c r="BP1013" i="1" s="1"/>
  <c r="J198" i="1"/>
  <c r="K198" i="1"/>
  <c r="BM196" i="1"/>
  <c r="BJ197" i="1"/>
  <c r="BN194" i="1"/>
  <c r="AW198" i="1"/>
  <c r="BV198" i="1" s="1"/>
  <c r="AD198" i="1"/>
  <c r="C195" i="11" s="1"/>
  <c r="AE198" i="1"/>
  <c r="D195" i="11" s="1"/>
  <c r="E198" i="1"/>
  <c r="D198" i="1"/>
  <c r="C195" i="2" s="1"/>
  <c r="AZ198" i="1"/>
  <c r="BF198" i="1"/>
  <c r="BC198" i="1"/>
  <c r="BA198" i="1"/>
  <c r="BG198" i="1"/>
  <c r="BB198" i="1"/>
  <c r="BD198" i="1"/>
  <c r="BE198" i="1"/>
  <c r="T198" i="1"/>
  <c r="U198" i="1"/>
  <c r="M198" i="1"/>
  <c r="V198" i="1"/>
  <c r="N198" i="1"/>
  <c r="R198" i="1"/>
  <c r="S198" i="1"/>
  <c r="Z198" i="1"/>
  <c r="Y198" i="1"/>
  <c r="AA198" i="1"/>
  <c r="BU198" i="1" s="1"/>
  <c r="Q198" i="1"/>
  <c r="X198" i="1"/>
  <c r="W198" i="1"/>
  <c r="C194" i="11"/>
  <c r="BX198" i="1"/>
  <c r="AY199" i="1"/>
  <c r="CV126" i="1"/>
  <c r="E194" i="2"/>
  <c r="E194" i="11"/>
  <c r="BS197" i="1"/>
  <c r="BR197" i="1"/>
  <c r="H198" i="1"/>
  <c r="P198" i="1"/>
  <c r="AH198" i="1"/>
  <c r="AR198" i="1"/>
  <c r="AV198" i="1"/>
  <c r="B198" i="1"/>
  <c r="B197" i="3" s="1"/>
  <c r="G198" i="1"/>
  <c r="AC198" i="1"/>
  <c r="E197" i="3" s="1"/>
  <c r="AI198" i="1"/>
  <c r="AO198" i="1"/>
  <c r="AT198" i="1"/>
  <c r="L198" i="1"/>
  <c r="AL198" i="1"/>
  <c r="AP198" i="1"/>
  <c r="C198" i="1"/>
  <c r="C197" i="3" s="1"/>
  <c r="O198" i="1"/>
  <c r="AF198" i="1"/>
  <c r="AM198" i="1"/>
  <c r="AQ198" i="1"/>
  <c r="AB198" i="1"/>
  <c r="D197" i="3" s="1"/>
  <c r="AK198" i="1"/>
  <c r="AU198" i="1"/>
  <c r="F198" i="1"/>
  <c r="AG198" i="1"/>
  <c r="AN198" i="1"/>
  <c r="I198" i="1"/>
  <c r="AJ198" i="1"/>
  <c r="AS198" i="1"/>
  <c r="A199" i="1"/>
  <c r="A197" i="3"/>
  <c r="BO197" i="1" l="1"/>
  <c r="BK198" i="1"/>
  <c r="BK1016" i="1"/>
  <c r="BO1015" i="1"/>
  <c r="BP1014" i="1" s="1"/>
  <c r="J199" i="1"/>
  <c r="K199" i="1"/>
  <c r="BM197" i="1"/>
  <c r="BJ198" i="1"/>
  <c r="BN195" i="1"/>
  <c r="AW199" i="1"/>
  <c r="BV199" i="1" s="1"/>
  <c r="E199" i="1"/>
  <c r="D196" i="2" s="1"/>
  <c r="AD199" i="1"/>
  <c r="C196" i="11" s="1"/>
  <c r="D199" i="1"/>
  <c r="AE199" i="1"/>
  <c r="D196" i="11" s="1"/>
  <c r="AZ199" i="1"/>
  <c r="BF199" i="1"/>
  <c r="BB199" i="1"/>
  <c r="BE199" i="1"/>
  <c r="BA199" i="1"/>
  <c r="BG199" i="1"/>
  <c r="BC199" i="1"/>
  <c r="BD199" i="1"/>
  <c r="U199" i="1"/>
  <c r="M199" i="1"/>
  <c r="Q199" i="1"/>
  <c r="S199" i="1"/>
  <c r="T199" i="1"/>
  <c r="N199" i="1"/>
  <c r="Z199" i="1"/>
  <c r="V199" i="1"/>
  <c r="R199" i="1"/>
  <c r="W199" i="1"/>
  <c r="AA199" i="1"/>
  <c r="BU199" i="1" s="1"/>
  <c r="X199" i="1"/>
  <c r="Y199" i="1"/>
  <c r="D195" i="2"/>
  <c r="AY200" i="1"/>
  <c r="CV127" i="1"/>
  <c r="BX199" i="1"/>
  <c r="E195" i="11"/>
  <c r="E195" i="2"/>
  <c r="BS198" i="1"/>
  <c r="BR198" i="1"/>
  <c r="I199" i="1"/>
  <c r="AI199" i="1"/>
  <c r="AK199" i="1"/>
  <c r="AM199" i="1"/>
  <c r="AO199" i="1"/>
  <c r="AS199" i="1"/>
  <c r="P199" i="1"/>
  <c r="AC199" i="1"/>
  <c r="E198" i="3" s="1"/>
  <c r="AH199" i="1"/>
  <c r="AT199" i="1"/>
  <c r="B199" i="1"/>
  <c r="B198" i="3" s="1"/>
  <c r="H199" i="1"/>
  <c r="AB199" i="1"/>
  <c r="D198" i="3" s="1"/>
  <c r="AJ199" i="1"/>
  <c r="AU199" i="1"/>
  <c r="C199" i="1"/>
  <c r="C198" i="3" s="1"/>
  <c r="L199" i="1"/>
  <c r="AL199" i="1"/>
  <c r="AP199" i="1"/>
  <c r="AV199" i="1"/>
  <c r="AR199" i="1"/>
  <c r="F199" i="1"/>
  <c r="O199" i="1"/>
  <c r="AF199" i="1"/>
  <c r="G199" i="1"/>
  <c r="AG199" i="1"/>
  <c r="AN199" i="1"/>
  <c r="AQ199" i="1"/>
  <c r="A200" i="1"/>
  <c r="A198" i="3"/>
  <c r="BO198" i="1" l="1"/>
  <c r="BK199" i="1"/>
  <c r="BP196" i="1"/>
  <c r="BO1016" i="1"/>
  <c r="BP1015" i="1" s="1"/>
  <c r="BK1017" i="1"/>
  <c r="J200" i="1"/>
  <c r="K200" i="1"/>
  <c r="BM198" i="1"/>
  <c r="BJ199" i="1"/>
  <c r="BN196" i="1"/>
  <c r="AW200" i="1"/>
  <c r="BV200" i="1" s="1"/>
  <c r="D200" i="1"/>
  <c r="C197" i="2" s="1"/>
  <c r="AD200" i="1"/>
  <c r="C197" i="11" s="1"/>
  <c r="E200" i="1"/>
  <c r="D197" i="2" s="1"/>
  <c r="AE200" i="1"/>
  <c r="D197" i="11" s="1"/>
  <c r="AZ200" i="1"/>
  <c r="BF200" i="1"/>
  <c r="BA200" i="1"/>
  <c r="BD200" i="1"/>
  <c r="BG200" i="1"/>
  <c r="BB200" i="1"/>
  <c r="BE200" i="1"/>
  <c r="BC200" i="1"/>
  <c r="V200" i="1"/>
  <c r="N200" i="1"/>
  <c r="U200" i="1"/>
  <c r="Q200" i="1"/>
  <c r="M200" i="1"/>
  <c r="R200" i="1"/>
  <c r="Z200" i="1"/>
  <c r="X200" i="1"/>
  <c r="W200" i="1"/>
  <c r="Y200" i="1"/>
  <c r="T200" i="1"/>
  <c r="S200" i="1"/>
  <c r="AA200" i="1"/>
  <c r="BU200" i="1" s="1"/>
  <c r="C196" i="2"/>
  <c r="CV128" i="1"/>
  <c r="AY201" i="1"/>
  <c r="BX200" i="1"/>
  <c r="E196" i="2"/>
  <c r="E196" i="11"/>
  <c r="BR199" i="1"/>
  <c r="BS199" i="1"/>
  <c r="B200" i="1"/>
  <c r="B199" i="3" s="1"/>
  <c r="F200" i="1"/>
  <c r="L200" i="1"/>
  <c r="AB200" i="1"/>
  <c r="D199" i="3" s="1"/>
  <c r="AF200" i="1"/>
  <c r="AJ200" i="1"/>
  <c r="AL200" i="1"/>
  <c r="AN200" i="1"/>
  <c r="AP200" i="1"/>
  <c r="AT200" i="1"/>
  <c r="I200" i="1"/>
  <c r="P200" i="1"/>
  <c r="AC200" i="1"/>
  <c r="E199" i="3" s="1"/>
  <c r="AH200" i="1"/>
  <c r="G200" i="1"/>
  <c r="AG200" i="1"/>
  <c r="AO200" i="1"/>
  <c r="AU200" i="1"/>
  <c r="H200" i="1"/>
  <c r="AI200" i="1"/>
  <c r="AM200" i="1"/>
  <c r="AQ200" i="1"/>
  <c r="AV200" i="1"/>
  <c r="C200" i="1"/>
  <c r="C199" i="3" s="1"/>
  <c r="AK200" i="1"/>
  <c r="AR200" i="1"/>
  <c r="O200" i="1"/>
  <c r="AS200" i="1"/>
  <c r="A201" i="1"/>
  <c r="A199" i="3"/>
  <c r="BO199" i="1" l="1"/>
  <c r="BK200" i="1"/>
  <c r="BP197" i="1"/>
  <c r="BO1017" i="1"/>
  <c r="BP1016" i="1" s="1"/>
  <c r="BK1018" i="1"/>
  <c r="J201" i="1"/>
  <c r="K201" i="1"/>
  <c r="BM199" i="1"/>
  <c r="BJ200" i="1"/>
  <c r="BN197" i="1"/>
  <c r="AW201" i="1"/>
  <c r="BV201" i="1" s="1"/>
  <c r="D201" i="1"/>
  <c r="C198" i="2" s="1"/>
  <c r="AD201" i="1"/>
  <c r="C198" i="11" s="1"/>
  <c r="AE201" i="1"/>
  <c r="D198" i="11" s="1"/>
  <c r="E201" i="1"/>
  <c r="D198" i="2" s="1"/>
  <c r="AZ201" i="1"/>
  <c r="BF201" i="1"/>
  <c r="BC201" i="1"/>
  <c r="BA201" i="1"/>
  <c r="BD201" i="1"/>
  <c r="BG201" i="1"/>
  <c r="BE201" i="1"/>
  <c r="BB201" i="1"/>
  <c r="S201" i="1"/>
  <c r="V201" i="1"/>
  <c r="T201" i="1"/>
  <c r="U201" i="1"/>
  <c r="N201" i="1"/>
  <c r="R201" i="1"/>
  <c r="Q201" i="1"/>
  <c r="X201" i="1"/>
  <c r="Y201" i="1"/>
  <c r="W201" i="1"/>
  <c r="M201" i="1"/>
  <c r="AA201" i="1"/>
  <c r="BU201" i="1" s="1"/>
  <c r="Z201" i="1"/>
  <c r="CV129" i="1"/>
  <c r="AY202" i="1"/>
  <c r="BX201" i="1"/>
  <c r="E197" i="2"/>
  <c r="E197" i="11"/>
  <c r="BR200" i="1"/>
  <c r="BS200" i="1"/>
  <c r="C201" i="1"/>
  <c r="C200" i="3" s="1"/>
  <c r="G201" i="1"/>
  <c r="O201" i="1"/>
  <c r="AC201" i="1"/>
  <c r="E200" i="3" s="1"/>
  <c r="AG201" i="1"/>
  <c r="AQ201" i="1"/>
  <c r="AU201" i="1"/>
  <c r="AI201" i="1"/>
  <c r="AO201" i="1"/>
  <c r="AT201" i="1"/>
  <c r="F201" i="1"/>
  <c r="AJ201" i="1"/>
  <c r="AM201" i="1"/>
  <c r="AP201" i="1"/>
  <c r="AV201" i="1"/>
  <c r="AH201" i="1"/>
  <c r="AL201" i="1"/>
  <c r="AS201" i="1"/>
  <c r="H201" i="1"/>
  <c r="L201" i="1"/>
  <c r="AN201" i="1"/>
  <c r="I201" i="1"/>
  <c r="P201" i="1"/>
  <c r="AB201" i="1"/>
  <c r="D200" i="3" s="1"/>
  <c r="B201" i="1"/>
  <c r="B200" i="3" s="1"/>
  <c r="AF201" i="1"/>
  <c r="AK201" i="1"/>
  <c r="AR201" i="1"/>
  <c r="A202" i="1"/>
  <c r="A200" i="3"/>
  <c r="BO200" i="1" l="1"/>
  <c r="BK201" i="1"/>
  <c r="BP198" i="1"/>
  <c r="BO1018" i="1"/>
  <c r="BK1019" i="1"/>
  <c r="J202" i="1"/>
  <c r="K202" i="1"/>
  <c r="BM200" i="1"/>
  <c r="BJ201" i="1"/>
  <c r="BN198" i="1"/>
  <c r="AW202" i="1"/>
  <c r="BV202" i="1" s="1"/>
  <c r="AD202" i="1"/>
  <c r="C199" i="11" s="1"/>
  <c r="D202" i="1"/>
  <c r="C199" i="2" s="1"/>
  <c r="AE202" i="1"/>
  <c r="D199" i="11" s="1"/>
  <c r="E202" i="1"/>
  <c r="D199" i="2" s="1"/>
  <c r="AZ202" i="1"/>
  <c r="BF202" i="1"/>
  <c r="BC202" i="1"/>
  <c r="BD202" i="1"/>
  <c r="BE202" i="1"/>
  <c r="BA202" i="1"/>
  <c r="BG202" i="1"/>
  <c r="BB202" i="1"/>
  <c r="Q202" i="1"/>
  <c r="T202" i="1"/>
  <c r="V202" i="1"/>
  <c r="R202" i="1"/>
  <c r="AA202" i="1"/>
  <c r="BU202" i="1" s="1"/>
  <c r="Z202" i="1"/>
  <c r="N202" i="1"/>
  <c r="Y202" i="1"/>
  <c r="X202" i="1"/>
  <c r="M202" i="1"/>
  <c r="W202" i="1"/>
  <c r="S202" i="1"/>
  <c r="U202" i="1"/>
  <c r="BX202" i="1"/>
  <c r="AY203" i="1"/>
  <c r="CV130" i="1"/>
  <c r="E198" i="11"/>
  <c r="E198" i="2"/>
  <c r="BS201" i="1"/>
  <c r="BR201" i="1"/>
  <c r="H202" i="1"/>
  <c r="P202" i="1"/>
  <c r="AH202" i="1"/>
  <c r="AR202" i="1"/>
  <c r="AV202" i="1"/>
  <c r="AC202" i="1"/>
  <c r="E201" i="3" s="1"/>
  <c r="AI202" i="1"/>
  <c r="AO202" i="1"/>
  <c r="AT202" i="1"/>
  <c r="F202" i="1"/>
  <c r="AJ202" i="1"/>
  <c r="AM202" i="1"/>
  <c r="AP202" i="1"/>
  <c r="AU202" i="1"/>
  <c r="I202" i="1"/>
  <c r="O202" i="1"/>
  <c r="AB202" i="1"/>
  <c r="D201" i="3" s="1"/>
  <c r="B202" i="1"/>
  <c r="B201" i="3" s="1"/>
  <c r="AF202" i="1"/>
  <c r="AK202" i="1"/>
  <c r="AQ202" i="1"/>
  <c r="C202" i="1"/>
  <c r="C201" i="3" s="1"/>
  <c r="AG202" i="1"/>
  <c r="AL202" i="1"/>
  <c r="AS202" i="1"/>
  <c r="G202" i="1"/>
  <c r="L202" i="1"/>
  <c r="AN202" i="1"/>
  <c r="A203" i="1"/>
  <c r="A201" i="3"/>
  <c r="BO201" i="1" l="1"/>
  <c r="BK202" i="1"/>
  <c r="BP199" i="1"/>
  <c r="BO1019" i="1"/>
  <c r="BP1018" i="1" s="1"/>
  <c r="BK1020" i="1"/>
  <c r="BP1017" i="1"/>
  <c r="J203" i="1"/>
  <c r="K203" i="1"/>
  <c r="BM201" i="1"/>
  <c r="BN200" i="1" s="1"/>
  <c r="BJ202" i="1"/>
  <c r="BN199" i="1"/>
  <c r="AW203" i="1"/>
  <c r="BV203" i="1" s="1"/>
  <c r="AE203" i="1"/>
  <c r="D200" i="11" s="1"/>
  <c r="D203" i="1"/>
  <c r="C200" i="2" s="1"/>
  <c r="E203" i="1"/>
  <c r="AD203" i="1"/>
  <c r="AZ203" i="1"/>
  <c r="BF203" i="1"/>
  <c r="BB203" i="1"/>
  <c r="BE203" i="1"/>
  <c r="BC203" i="1"/>
  <c r="BD203" i="1"/>
  <c r="BA203" i="1"/>
  <c r="BG203" i="1"/>
  <c r="M203" i="1"/>
  <c r="R203" i="1"/>
  <c r="N203" i="1"/>
  <c r="U203" i="1"/>
  <c r="T203" i="1"/>
  <c r="X203" i="1"/>
  <c r="S203" i="1"/>
  <c r="Y203" i="1"/>
  <c r="W203" i="1"/>
  <c r="Q203" i="1"/>
  <c r="Z203" i="1"/>
  <c r="V203" i="1"/>
  <c r="AA203" i="1"/>
  <c r="BU203" i="1" s="1"/>
  <c r="AY204" i="1"/>
  <c r="BX203" i="1"/>
  <c r="CV131" i="1"/>
  <c r="E199" i="11"/>
  <c r="E199" i="2"/>
  <c r="BS202" i="1"/>
  <c r="BR202" i="1"/>
  <c r="I203" i="1"/>
  <c r="AI203" i="1"/>
  <c r="AK203" i="1"/>
  <c r="AM203" i="1"/>
  <c r="AO203" i="1"/>
  <c r="AS203" i="1"/>
  <c r="P203" i="1"/>
  <c r="AC203" i="1"/>
  <c r="E202" i="3" s="1"/>
  <c r="AH203" i="1"/>
  <c r="AT203" i="1"/>
  <c r="F203" i="1"/>
  <c r="AJ203" i="1"/>
  <c r="AP203" i="1"/>
  <c r="AU203" i="1"/>
  <c r="C203" i="1"/>
  <c r="C202" i="3" s="1"/>
  <c r="AG203" i="1"/>
  <c r="AL203" i="1"/>
  <c r="AR203" i="1"/>
  <c r="G203" i="1"/>
  <c r="L203" i="1"/>
  <c r="AN203" i="1"/>
  <c r="AV203" i="1"/>
  <c r="H203" i="1"/>
  <c r="O203" i="1"/>
  <c r="AB203" i="1"/>
  <c r="D202" i="3" s="1"/>
  <c r="B203" i="1"/>
  <c r="B202" i="3" s="1"/>
  <c r="AF203" i="1"/>
  <c r="AQ203" i="1"/>
  <c r="A204" i="1"/>
  <c r="A202" i="3"/>
  <c r="BO202" i="1" l="1"/>
  <c r="BK203" i="1"/>
  <c r="BP200" i="1"/>
  <c r="BK1021" i="1"/>
  <c r="BO1020" i="1"/>
  <c r="BP1019" i="1" s="1"/>
  <c r="J204" i="1"/>
  <c r="K204" i="1"/>
  <c r="BM202" i="1"/>
  <c r="BJ203" i="1"/>
  <c r="AW204" i="1"/>
  <c r="BV204" i="1" s="1"/>
  <c r="D204" i="1"/>
  <c r="C201" i="2" s="1"/>
  <c r="AE204" i="1"/>
  <c r="D201" i="11" s="1"/>
  <c r="AD204" i="1"/>
  <c r="C201" i="11" s="1"/>
  <c r="E204" i="1"/>
  <c r="AZ204" i="1"/>
  <c r="BF204" i="1"/>
  <c r="BA204" i="1"/>
  <c r="BD204" i="1"/>
  <c r="BG204" i="1"/>
  <c r="BB204" i="1"/>
  <c r="BE204" i="1"/>
  <c r="BC204" i="1"/>
  <c r="Q204" i="1"/>
  <c r="T204" i="1"/>
  <c r="R204" i="1"/>
  <c r="S204" i="1"/>
  <c r="V204" i="1"/>
  <c r="M204" i="1"/>
  <c r="W204" i="1"/>
  <c r="U204" i="1"/>
  <c r="Y204" i="1"/>
  <c r="N204" i="1"/>
  <c r="X204" i="1"/>
  <c r="Z204" i="1"/>
  <c r="AA204" i="1"/>
  <c r="BU204" i="1" s="1"/>
  <c r="C200" i="11"/>
  <c r="D200" i="2"/>
  <c r="BX204" i="1"/>
  <c r="CV132" i="1"/>
  <c r="AY205" i="1"/>
  <c r="E200" i="2"/>
  <c r="E200" i="11"/>
  <c r="BS203" i="1"/>
  <c r="BR203" i="1"/>
  <c r="B204" i="1"/>
  <c r="B203" i="3" s="1"/>
  <c r="F204" i="1"/>
  <c r="L204" i="1"/>
  <c r="AB204" i="1"/>
  <c r="D203" i="3" s="1"/>
  <c r="AF204" i="1"/>
  <c r="AJ204" i="1"/>
  <c r="AL204" i="1"/>
  <c r="AN204" i="1"/>
  <c r="AP204" i="1"/>
  <c r="AT204" i="1"/>
  <c r="I204" i="1"/>
  <c r="P204" i="1"/>
  <c r="AC204" i="1"/>
  <c r="E203" i="3" s="1"/>
  <c r="AH204" i="1"/>
  <c r="AS204" i="1"/>
  <c r="AI204" i="1"/>
  <c r="AO204" i="1"/>
  <c r="AU204" i="1"/>
  <c r="H204" i="1"/>
  <c r="O204" i="1"/>
  <c r="AQ204" i="1"/>
  <c r="C204" i="1"/>
  <c r="C203" i="3" s="1"/>
  <c r="AG204" i="1"/>
  <c r="AK204" i="1"/>
  <c r="AR204" i="1"/>
  <c r="G204" i="1"/>
  <c r="AM204" i="1"/>
  <c r="AV204" i="1"/>
  <c r="A205" i="1"/>
  <c r="A203" i="3"/>
  <c r="BO203" i="1" l="1"/>
  <c r="BK204" i="1"/>
  <c r="BP201" i="1"/>
  <c r="BO1021" i="1"/>
  <c r="BK1022" i="1"/>
  <c r="J205" i="1"/>
  <c r="K205" i="1"/>
  <c r="BM203" i="1"/>
  <c r="BJ204" i="1"/>
  <c r="BN201" i="1"/>
  <c r="AW205" i="1"/>
  <c r="BV205" i="1" s="1"/>
  <c r="AD205" i="1"/>
  <c r="C202" i="11" s="1"/>
  <c r="D205" i="1"/>
  <c r="C202" i="2" s="1"/>
  <c r="E205" i="1"/>
  <c r="D202" i="2" s="1"/>
  <c r="AE205" i="1"/>
  <c r="D202" i="11" s="1"/>
  <c r="AZ205" i="1"/>
  <c r="BF205" i="1"/>
  <c r="BC205" i="1"/>
  <c r="BA205" i="1"/>
  <c r="BD205" i="1"/>
  <c r="BG205" i="1"/>
  <c r="BB205" i="1"/>
  <c r="BE205" i="1"/>
  <c r="N205" i="1"/>
  <c r="T205" i="1"/>
  <c r="U205" i="1"/>
  <c r="S205" i="1"/>
  <c r="R205" i="1"/>
  <c r="Q205" i="1"/>
  <c r="V205" i="1"/>
  <c r="M205" i="1"/>
  <c r="Z205" i="1"/>
  <c r="Y205" i="1"/>
  <c r="AA205" i="1"/>
  <c r="BU205" i="1" s="1"/>
  <c r="X205" i="1"/>
  <c r="W205" i="1"/>
  <c r="D201" i="2"/>
  <c r="CV133" i="1"/>
  <c r="BX205" i="1"/>
  <c r="AY206" i="1"/>
  <c r="E201" i="2"/>
  <c r="E201" i="11"/>
  <c r="BS204" i="1"/>
  <c r="BR204" i="1"/>
  <c r="C205" i="1"/>
  <c r="C204" i="3" s="1"/>
  <c r="G205" i="1"/>
  <c r="O205" i="1"/>
  <c r="AC205" i="1"/>
  <c r="E204" i="3" s="1"/>
  <c r="AG205" i="1"/>
  <c r="AQ205" i="1"/>
  <c r="AU205" i="1"/>
  <c r="I205" i="1"/>
  <c r="P205" i="1"/>
  <c r="AB205" i="1"/>
  <c r="D204" i="3" s="1"/>
  <c r="AH205" i="1"/>
  <c r="AL205" i="1"/>
  <c r="AS205" i="1"/>
  <c r="AI205" i="1"/>
  <c r="AO205" i="1"/>
  <c r="AT205" i="1"/>
  <c r="B205" i="1"/>
  <c r="B204" i="3" s="1"/>
  <c r="AF205" i="1"/>
  <c r="AK205" i="1"/>
  <c r="AR205" i="1"/>
  <c r="F205" i="1"/>
  <c r="AJ205" i="1"/>
  <c r="AM205" i="1"/>
  <c r="AV205" i="1"/>
  <c r="H205" i="1"/>
  <c r="L205" i="1"/>
  <c r="AN205" i="1"/>
  <c r="AP205" i="1"/>
  <c r="A206" i="1"/>
  <c r="A204" i="3"/>
  <c r="BK205" i="1" l="1"/>
  <c r="BO204" i="1"/>
  <c r="BP202" i="1"/>
  <c r="BK1023" i="1"/>
  <c r="BO1022" i="1"/>
  <c r="BP1021" i="1" s="1"/>
  <c r="BP1020" i="1"/>
  <c r="J206" i="1"/>
  <c r="K206" i="1"/>
  <c r="BN202" i="1"/>
  <c r="BM204" i="1"/>
  <c r="BJ205" i="1"/>
  <c r="AW206" i="1"/>
  <c r="BV206" i="1" s="1"/>
  <c r="AD206" i="1"/>
  <c r="C203" i="11" s="1"/>
  <c r="E206" i="1"/>
  <c r="D203" i="2" s="1"/>
  <c r="D206" i="1"/>
  <c r="C203" i="2" s="1"/>
  <c r="AE206" i="1"/>
  <c r="D203" i="11" s="1"/>
  <c r="AZ206" i="1"/>
  <c r="BF206" i="1"/>
  <c r="BC206" i="1"/>
  <c r="BA206" i="1"/>
  <c r="BG206" i="1"/>
  <c r="BB206" i="1"/>
  <c r="BD206" i="1"/>
  <c r="BE206" i="1"/>
  <c r="S206" i="1"/>
  <c r="R206" i="1"/>
  <c r="Q206" i="1"/>
  <c r="T206" i="1"/>
  <c r="V206" i="1"/>
  <c r="U206" i="1"/>
  <c r="M206" i="1"/>
  <c r="X206" i="1"/>
  <c r="Z206" i="1"/>
  <c r="Y206" i="1"/>
  <c r="N206" i="1"/>
  <c r="W206" i="1"/>
  <c r="AA206" i="1"/>
  <c r="BU206" i="1" s="1"/>
  <c r="CV134" i="1"/>
  <c r="AY207" i="1"/>
  <c r="BX206" i="1"/>
  <c r="E202" i="2"/>
  <c r="E202" i="11"/>
  <c r="BS205" i="1"/>
  <c r="BR205" i="1"/>
  <c r="H206" i="1"/>
  <c r="P206" i="1"/>
  <c r="AH206" i="1"/>
  <c r="AR206" i="1"/>
  <c r="AV206" i="1"/>
  <c r="C206" i="1"/>
  <c r="C205" i="3" s="1"/>
  <c r="I206" i="1"/>
  <c r="O206" i="1"/>
  <c r="AB206" i="1"/>
  <c r="D205" i="3" s="1"/>
  <c r="AG206" i="1"/>
  <c r="AL206" i="1"/>
  <c r="AS206" i="1"/>
  <c r="AC206" i="1"/>
  <c r="E205" i="3" s="1"/>
  <c r="AI206" i="1"/>
  <c r="AO206" i="1"/>
  <c r="AT206" i="1"/>
  <c r="G206" i="1"/>
  <c r="L206" i="1"/>
  <c r="AN206" i="1"/>
  <c r="AP206" i="1"/>
  <c r="B206" i="1"/>
  <c r="B205" i="3" s="1"/>
  <c r="AF206" i="1"/>
  <c r="AK206" i="1"/>
  <c r="AQ206" i="1"/>
  <c r="F206" i="1"/>
  <c r="AJ206" i="1"/>
  <c r="AM206" i="1"/>
  <c r="AU206" i="1"/>
  <c r="A207" i="1"/>
  <c r="A205" i="3"/>
  <c r="BP203" i="1" l="1"/>
  <c r="BO205" i="1"/>
  <c r="BK206" i="1"/>
  <c r="BK1024" i="1"/>
  <c r="BO1023" i="1"/>
  <c r="BP1022" i="1" s="1"/>
  <c r="J207" i="1"/>
  <c r="K207" i="1"/>
  <c r="BM205" i="1"/>
  <c r="BJ206" i="1"/>
  <c r="BN203" i="1"/>
  <c r="AW207" i="1"/>
  <c r="BV207" i="1" s="1"/>
  <c r="AD207" i="1"/>
  <c r="C204" i="11" s="1"/>
  <c r="D207" i="1"/>
  <c r="C204" i="2" s="1"/>
  <c r="E207" i="1"/>
  <c r="D204" i="2" s="1"/>
  <c r="AE207" i="1"/>
  <c r="D204" i="11" s="1"/>
  <c r="AZ207" i="1"/>
  <c r="BF207" i="1"/>
  <c r="BB207" i="1"/>
  <c r="BE207" i="1"/>
  <c r="BA207" i="1"/>
  <c r="BG207" i="1"/>
  <c r="BC207" i="1"/>
  <c r="BD207" i="1"/>
  <c r="S207" i="1"/>
  <c r="N207" i="1"/>
  <c r="T207" i="1"/>
  <c r="M207" i="1"/>
  <c r="R207" i="1"/>
  <c r="V207" i="1"/>
  <c r="W207" i="1"/>
  <c r="Q207" i="1"/>
  <c r="AA207" i="1"/>
  <c r="BU207" i="1" s="1"/>
  <c r="Y207" i="1"/>
  <c r="U207" i="1"/>
  <c r="X207" i="1"/>
  <c r="Z207" i="1"/>
  <c r="AY208" i="1"/>
  <c r="BX207" i="1"/>
  <c r="CV135" i="1"/>
  <c r="E203" i="11"/>
  <c r="E203" i="2"/>
  <c r="BS206" i="1"/>
  <c r="BR206" i="1"/>
  <c r="I207" i="1"/>
  <c r="AI207" i="1"/>
  <c r="AK207" i="1"/>
  <c r="AM207" i="1"/>
  <c r="AO207" i="1"/>
  <c r="AS207" i="1"/>
  <c r="C207" i="1"/>
  <c r="C206" i="3" s="1"/>
  <c r="H207" i="1"/>
  <c r="O207" i="1"/>
  <c r="AB207" i="1"/>
  <c r="D206" i="3" s="1"/>
  <c r="AG207" i="1"/>
  <c r="AL207" i="1"/>
  <c r="AR207" i="1"/>
  <c r="P207" i="1"/>
  <c r="AC207" i="1"/>
  <c r="E206" i="3" s="1"/>
  <c r="AH207" i="1"/>
  <c r="AT207" i="1"/>
  <c r="B207" i="1"/>
  <c r="B206" i="3" s="1"/>
  <c r="AF207" i="1"/>
  <c r="AQ207" i="1"/>
  <c r="F207" i="1"/>
  <c r="AJ207" i="1"/>
  <c r="AU207" i="1"/>
  <c r="G207" i="1"/>
  <c r="L207" i="1"/>
  <c r="AN207" i="1"/>
  <c r="AV207" i="1"/>
  <c r="AP207" i="1"/>
  <c r="A208" i="1"/>
  <c r="A206" i="3"/>
  <c r="BO206" i="1" l="1"/>
  <c r="BP205" i="1" s="1"/>
  <c r="BK207" i="1"/>
  <c r="BP204" i="1"/>
  <c r="BO1024" i="1"/>
  <c r="BK1025" i="1"/>
  <c r="J208" i="1"/>
  <c r="K208" i="1"/>
  <c r="BM206" i="1"/>
  <c r="BJ207" i="1"/>
  <c r="BN204" i="1"/>
  <c r="AW208" i="1"/>
  <c r="BV208" i="1" s="1"/>
  <c r="D208" i="1"/>
  <c r="C205" i="2" s="1"/>
  <c r="E208" i="1"/>
  <c r="D205" i="2" s="1"/>
  <c r="AE208" i="1"/>
  <c r="D205" i="11" s="1"/>
  <c r="AD208" i="1"/>
  <c r="C205" i="11" s="1"/>
  <c r="AZ208" i="1"/>
  <c r="BF208" i="1"/>
  <c r="BA208" i="1"/>
  <c r="BD208" i="1"/>
  <c r="BG208" i="1"/>
  <c r="BB208" i="1"/>
  <c r="BE208" i="1"/>
  <c r="BC208" i="1"/>
  <c r="S208" i="1"/>
  <c r="V208" i="1"/>
  <c r="T208" i="1"/>
  <c r="U208" i="1"/>
  <c r="N208" i="1"/>
  <c r="R208" i="1"/>
  <c r="Q208" i="1"/>
  <c r="AA208" i="1"/>
  <c r="BU208" i="1" s="1"/>
  <c r="M208" i="1"/>
  <c r="X208" i="1"/>
  <c r="Z208" i="1"/>
  <c r="W208" i="1"/>
  <c r="Y208" i="1"/>
  <c r="AY209" i="1"/>
  <c r="CV136" i="1"/>
  <c r="BX208" i="1"/>
  <c r="E204" i="2"/>
  <c r="E204" i="11"/>
  <c r="BS207" i="1"/>
  <c r="BR207" i="1"/>
  <c r="B208" i="1"/>
  <c r="B207" i="3" s="1"/>
  <c r="F208" i="1"/>
  <c r="L208" i="1"/>
  <c r="AB208" i="1"/>
  <c r="D207" i="3" s="1"/>
  <c r="AF208" i="1"/>
  <c r="AJ208" i="1"/>
  <c r="AL208" i="1"/>
  <c r="AN208" i="1"/>
  <c r="AP208" i="1"/>
  <c r="AT208" i="1"/>
  <c r="C208" i="1"/>
  <c r="C207" i="3" s="1"/>
  <c r="H208" i="1"/>
  <c r="O208" i="1"/>
  <c r="AG208" i="1"/>
  <c r="AK208" i="1"/>
  <c r="AR208" i="1"/>
  <c r="I208" i="1"/>
  <c r="P208" i="1"/>
  <c r="AC208" i="1"/>
  <c r="E207" i="3" s="1"/>
  <c r="AH208" i="1"/>
  <c r="AS208" i="1"/>
  <c r="G208" i="1"/>
  <c r="AM208" i="1"/>
  <c r="AV208" i="1"/>
  <c r="AO208" i="1"/>
  <c r="AQ208" i="1"/>
  <c r="AI208" i="1"/>
  <c r="AU208" i="1"/>
  <c r="A209" i="1"/>
  <c r="A207" i="3"/>
  <c r="BO207" i="1" l="1"/>
  <c r="BK208" i="1"/>
  <c r="BK1026" i="1"/>
  <c r="BO1025" i="1"/>
  <c r="BP1023" i="1"/>
  <c r="J209" i="1"/>
  <c r="K209" i="1"/>
  <c r="BM207" i="1"/>
  <c r="BN206" i="1" s="1"/>
  <c r="BJ208" i="1"/>
  <c r="BN205" i="1"/>
  <c r="AW209" i="1"/>
  <c r="BV209" i="1" s="1"/>
  <c r="D209" i="1"/>
  <c r="C206" i="2" s="1"/>
  <c r="AE209" i="1"/>
  <c r="D206" i="11" s="1"/>
  <c r="E209" i="1"/>
  <c r="D206" i="2" s="1"/>
  <c r="AD209" i="1"/>
  <c r="C206" i="11" s="1"/>
  <c r="AZ209" i="1"/>
  <c r="BF209" i="1"/>
  <c r="BC209" i="1"/>
  <c r="BA209" i="1"/>
  <c r="BD209" i="1"/>
  <c r="BG209" i="1"/>
  <c r="BE209" i="1"/>
  <c r="BB209" i="1"/>
  <c r="Q209" i="1"/>
  <c r="N209" i="1"/>
  <c r="S209" i="1"/>
  <c r="U209" i="1"/>
  <c r="M209" i="1"/>
  <c r="V209" i="1"/>
  <c r="T209" i="1"/>
  <c r="AA209" i="1"/>
  <c r="BU209" i="1" s="1"/>
  <c r="X209" i="1"/>
  <c r="Z209" i="1"/>
  <c r="Y209" i="1"/>
  <c r="W209" i="1"/>
  <c r="R209" i="1"/>
  <c r="CV137" i="1"/>
  <c r="AY210" i="1"/>
  <c r="BX209" i="1"/>
  <c r="E205" i="11"/>
  <c r="E205" i="2"/>
  <c r="BS208" i="1"/>
  <c r="BR208" i="1"/>
  <c r="C209" i="1"/>
  <c r="C208" i="3" s="1"/>
  <c r="G209" i="1"/>
  <c r="O209" i="1"/>
  <c r="AC209" i="1"/>
  <c r="E208" i="3" s="1"/>
  <c r="AG209" i="1"/>
  <c r="AQ209" i="1"/>
  <c r="AU209" i="1"/>
  <c r="B209" i="1"/>
  <c r="B208" i="3" s="1"/>
  <c r="H209" i="1"/>
  <c r="L209" i="1"/>
  <c r="AF209" i="1"/>
  <c r="AK209" i="1"/>
  <c r="AN209" i="1"/>
  <c r="AR209" i="1"/>
  <c r="I209" i="1"/>
  <c r="P209" i="1"/>
  <c r="AB209" i="1"/>
  <c r="D208" i="3" s="1"/>
  <c r="AH209" i="1"/>
  <c r="AL209" i="1"/>
  <c r="AS209" i="1"/>
  <c r="AP209" i="1"/>
  <c r="AI209" i="1"/>
  <c r="AT209" i="1"/>
  <c r="F209" i="1"/>
  <c r="AJ209" i="1"/>
  <c r="AM209" i="1"/>
  <c r="AV209" i="1"/>
  <c r="AO209" i="1"/>
  <c r="A210" i="1"/>
  <c r="A208" i="3"/>
  <c r="BO208" i="1" l="1"/>
  <c r="BK209" i="1"/>
  <c r="BP206" i="1"/>
  <c r="BP1024" i="1"/>
  <c r="BK1027" i="1"/>
  <c r="BO1026" i="1"/>
  <c r="BP1025" i="1" s="1"/>
  <c r="J210" i="1"/>
  <c r="K210" i="1"/>
  <c r="BM208" i="1"/>
  <c r="BJ209" i="1"/>
  <c r="AW210" i="1"/>
  <c r="BV210" i="1" s="1"/>
  <c r="AD210" i="1"/>
  <c r="C207" i="11" s="1"/>
  <c r="AE210" i="1"/>
  <c r="D207" i="11" s="1"/>
  <c r="E210" i="1"/>
  <c r="D207" i="2" s="1"/>
  <c r="D210" i="1"/>
  <c r="AZ210" i="1"/>
  <c r="BF210" i="1"/>
  <c r="BC210" i="1"/>
  <c r="BD210" i="1"/>
  <c r="BE210" i="1"/>
  <c r="BA210" i="1"/>
  <c r="BG210" i="1"/>
  <c r="BB210" i="1"/>
  <c r="S210" i="1"/>
  <c r="V210" i="1"/>
  <c r="N210" i="1"/>
  <c r="U210" i="1"/>
  <c r="T210" i="1"/>
  <c r="M210" i="1"/>
  <c r="Q210" i="1"/>
  <c r="Z210" i="1"/>
  <c r="Y210" i="1"/>
  <c r="R210" i="1"/>
  <c r="X210" i="1"/>
  <c r="W210" i="1"/>
  <c r="AA210" i="1"/>
  <c r="BU210" i="1" s="1"/>
  <c r="CV138" i="1"/>
  <c r="AY211" i="1"/>
  <c r="BX210" i="1"/>
  <c r="E206" i="11"/>
  <c r="E206" i="2"/>
  <c r="BS209" i="1"/>
  <c r="BR209" i="1"/>
  <c r="H210" i="1"/>
  <c r="P210" i="1"/>
  <c r="AH210" i="1"/>
  <c r="AR210" i="1"/>
  <c r="AV210" i="1"/>
  <c r="B210" i="1"/>
  <c r="B209" i="3" s="1"/>
  <c r="G210" i="1"/>
  <c r="L210" i="1"/>
  <c r="AF210" i="1"/>
  <c r="AK210" i="1"/>
  <c r="AN210" i="1"/>
  <c r="AQ210" i="1"/>
  <c r="C210" i="1"/>
  <c r="C209" i="3" s="1"/>
  <c r="I210" i="1"/>
  <c r="O210" i="1"/>
  <c r="AB210" i="1"/>
  <c r="D209" i="3" s="1"/>
  <c r="AG210" i="1"/>
  <c r="AL210" i="1"/>
  <c r="AS210" i="1"/>
  <c r="F210" i="1"/>
  <c r="AJ210" i="1"/>
  <c r="AM210" i="1"/>
  <c r="AU210" i="1"/>
  <c r="AC210" i="1"/>
  <c r="E209" i="3" s="1"/>
  <c r="AO210" i="1"/>
  <c r="AP210" i="1"/>
  <c r="AI210" i="1"/>
  <c r="AT210" i="1"/>
  <c r="A211" i="1"/>
  <c r="A209" i="3"/>
  <c r="BO209" i="1" l="1"/>
  <c r="BK210" i="1"/>
  <c r="BP207" i="1"/>
  <c r="BO1027" i="1"/>
  <c r="BP1026" i="1" s="1"/>
  <c r="BK1028" i="1"/>
  <c r="J211" i="1"/>
  <c r="K211" i="1"/>
  <c r="BM209" i="1"/>
  <c r="BN208" i="1" s="1"/>
  <c r="BJ210" i="1"/>
  <c r="BN207" i="1"/>
  <c r="AW211" i="1"/>
  <c r="BV211" i="1" s="1"/>
  <c r="AD211" i="1"/>
  <c r="C208" i="11" s="1"/>
  <c r="E211" i="1"/>
  <c r="D208" i="2" s="1"/>
  <c r="AE211" i="1"/>
  <c r="D208" i="11" s="1"/>
  <c r="D211" i="1"/>
  <c r="C208" i="2" s="1"/>
  <c r="AZ211" i="1"/>
  <c r="BF211" i="1"/>
  <c r="BB211" i="1"/>
  <c r="BE211" i="1"/>
  <c r="BC211" i="1"/>
  <c r="BD211" i="1"/>
  <c r="BA211" i="1"/>
  <c r="BG211" i="1"/>
  <c r="M211" i="1"/>
  <c r="S211" i="1"/>
  <c r="U211" i="1"/>
  <c r="V211" i="1"/>
  <c r="Z211" i="1"/>
  <c r="X211" i="1"/>
  <c r="N211" i="1"/>
  <c r="T211" i="1"/>
  <c r="Q211" i="1"/>
  <c r="Y211" i="1"/>
  <c r="R211" i="1"/>
  <c r="AA211" i="1"/>
  <c r="BU211" i="1" s="1"/>
  <c r="W211" i="1"/>
  <c r="C207" i="2"/>
  <c r="AY212" i="1"/>
  <c r="BX211" i="1"/>
  <c r="CV139" i="1"/>
  <c r="E207" i="2"/>
  <c r="E207" i="11"/>
  <c r="BS210" i="1"/>
  <c r="BR210" i="1"/>
  <c r="I211" i="1"/>
  <c r="AI211" i="1"/>
  <c r="AK211" i="1"/>
  <c r="AM211" i="1"/>
  <c r="AO211" i="1"/>
  <c r="AS211" i="1"/>
  <c r="B211" i="1"/>
  <c r="B210" i="3" s="1"/>
  <c r="G211" i="1"/>
  <c r="L211" i="1"/>
  <c r="AF211" i="1"/>
  <c r="AN211" i="1"/>
  <c r="AQ211" i="1"/>
  <c r="AV211" i="1"/>
  <c r="C211" i="1"/>
  <c r="C210" i="3" s="1"/>
  <c r="H211" i="1"/>
  <c r="O211" i="1"/>
  <c r="AB211" i="1"/>
  <c r="D210" i="3" s="1"/>
  <c r="AG211" i="1"/>
  <c r="AL211" i="1"/>
  <c r="AR211" i="1"/>
  <c r="AP211" i="1"/>
  <c r="AH211" i="1"/>
  <c r="AT211" i="1"/>
  <c r="F211" i="1"/>
  <c r="AJ211" i="1"/>
  <c r="AU211" i="1"/>
  <c r="P211" i="1"/>
  <c r="AC211" i="1"/>
  <c r="E210" i="3" s="1"/>
  <c r="A212" i="1"/>
  <c r="A210" i="3"/>
  <c r="BO210" i="1" l="1"/>
  <c r="BK211" i="1"/>
  <c r="BP208" i="1"/>
  <c r="BK1029" i="1"/>
  <c r="BO1028" i="1"/>
  <c r="J212" i="1"/>
  <c r="K212" i="1"/>
  <c r="BM210" i="1"/>
  <c r="BJ211" i="1"/>
  <c r="AW212" i="1"/>
  <c r="BV212" i="1" s="1"/>
  <c r="D212" i="1"/>
  <c r="E212" i="1"/>
  <c r="D209" i="2" s="1"/>
  <c r="AE212" i="1"/>
  <c r="D209" i="11" s="1"/>
  <c r="AD212" i="1"/>
  <c r="AZ212" i="1"/>
  <c r="BF212" i="1"/>
  <c r="BA212" i="1"/>
  <c r="BD212" i="1"/>
  <c r="BG212" i="1"/>
  <c r="BB212" i="1"/>
  <c r="BE212" i="1"/>
  <c r="BC212" i="1"/>
  <c r="Q212" i="1"/>
  <c r="R212" i="1"/>
  <c r="U212" i="1"/>
  <c r="M212" i="1"/>
  <c r="T212" i="1"/>
  <c r="Z212" i="1"/>
  <c r="X212" i="1"/>
  <c r="AA212" i="1"/>
  <c r="BU212" i="1" s="1"/>
  <c r="W212" i="1"/>
  <c r="Y212" i="1"/>
  <c r="S212" i="1"/>
  <c r="V212" i="1"/>
  <c r="N212" i="1"/>
  <c r="CV140" i="1"/>
  <c r="AY213" i="1"/>
  <c r="BX212" i="1"/>
  <c r="E208" i="11"/>
  <c r="E208" i="2"/>
  <c r="BS211" i="1"/>
  <c r="BR211" i="1"/>
  <c r="B212" i="1"/>
  <c r="B211" i="3" s="1"/>
  <c r="F212" i="1"/>
  <c r="L212" i="1"/>
  <c r="AB212" i="1"/>
  <c r="D211" i="3" s="1"/>
  <c r="AF212" i="1"/>
  <c r="AJ212" i="1"/>
  <c r="AL212" i="1"/>
  <c r="AN212" i="1"/>
  <c r="AP212" i="1"/>
  <c r="AT212" i="1"/>
  <c r="G212" i="1"/>
  <c r="AM212" i="1"/>
  <c r="AQ212" i="1"/>
  <c r="AV212" i="1"/>
  <c r="C212" i="1"/>
  <c r="C211" i="3" s="1"/>
  <c r="H212" i="1"/>
  <c r="O212" i="1"/>
  <c r="AG212" i="1"/>
  <c r="AK212" i="1"/>
  <c r="AR212" i="1"/>
  <c r="AI212" i="1"/>
  <c r="AU212" i="1"/>
  <c r="I212" i="1"/>
  <c r="P212" i="1"/>
  <c r="AC212" i="1"/>
  <c r="E211" i="3" s="1"/>
  <c r="AO212" i="1"/>
  <c r="AH212" i="1"/>
  <c r="AS212" i="1"/>
  <c r="A213" i="1"/>
  <c r="A211" i="3"/>
  <c r="BO211" i="1" l="1"/>
  <c r="BK212" i="1"/>
  <c r="BP209" i="1"/>
  <c r="BP1027" i="1"/>
  <c r="BO1029" i="1"/>
  <c r="BK1030" i="1"/>
  <c r="J213" i="1"/>
  <c r="K213" i="1"/>
  <c r="BM211" i="1"/>
  <c r="BJ212" i="1"/>
  <c r="BN209" i="1"/>
  <c r="AW213" i="1"/>
  <c r="BV213" i="1" s="1"/>
  <c r="D213" i="1"/>
  <c r="C210" i="2" s="1"/>
  <c r="AE213" i="1"/>
  <c r="D210" i="11" s="1"/>
  <c r="E213" i="1"/>
  <c r="D210" i="2" s="1"/>
  <c r="AD213" i="1"/>
  <c r="C210" i="11" s="1"/>
  <c r="AZ213" i="1"/>
  <c r="BF213" i="1"/>
  <c r="BC213" i="1"/>
  <c r="BA213" i="1"/>
  <c r="BD213" i="1"/>
  <c r="BG213" i="1"/>
  <c r="BB213" i="1"/>
  <c r="BE213" i="1"/>
  <c r="U213" i="1"/>
  <c r="V213" i="1"/>
  <c r="T213" i="1"/>
  <c r="M213" i="1"/>
  <c r="N213" i="1"/>
  <c r="R213" i="1"/>
  <c r="Q213" i="1"/>
  <c r="Z213" i="1"/>
  <c r="X213" i="1"/>
  <c r="W213" i="1"/>
  <c r="AA213" i="1"/>
  <c r="BU213" i="1" s="1"/>
  <c r="S213" i="1"/>
  <c r="Y213" i="1"/>
  <c r="C209" i="2"/>
  <c r="C209" i="11"/>
  <c r="AY214" i="1"/>
  <c r="CV141" i="1"/>
  <c r="BX213" i="1"/>
  <c r="E209" i="2"/>
  <c r="E209" i="11"/>
  <c r="BS212" i="1"/>
  <c r="BR212" i="1"/>
  <c r="C213" i="1"/>
  <c r="C212" i="3" s="1"/>
  <c r="G213" i="1"/>
  <c r="O213" i="1"/>
  <c r="AC213" i="1"/>
  <c r="E212" i="3" s="1"/>
  <c r="AG213" i="1"/>
  <c r="AQ213" i="1"/>
  <c r="AU213" i="1"/>
  <c r="F213" i="1"/>
  <c r="AJ213" i="1"/>
  <c r="AM213" i="1"/>
  <c r="AP213" i="1"/>
  <c r="AV213" i="1"/>
  <c r="B213" i="1"/>
  <c r="B212" i="3" s="1"/>
  <c r="H213" i="1"/>
  <c r="L213" i="1"/>
  <c r="AF213" i="1"/>
  <c r="AK213" i="1"/>
  <c r="AN213" i="1"/>
  <c r="AR213" i="1"/>
  <c r="AO213" i="1"/>
  <c r="AH213" i="1"/>
  <c r="AL213" i="1"/>
  <c r="AS213" i="1"/>
  <c r="AI213" i="1"/>
  <c r="AT213" i="1"/>
  <c r="I213" i="1"/>
  <c r="P213" i="1"/>
  <c r="AB213" i="1"/>
  <c r="D212" i="3" s="1"/>
  <c r="A214" i="1"/>
  <c r="A212" i="3"/>
  <c r="BO212" i="1" l="1"/>
  <c r="BK213" i="1"/>
  <c r="BP210" i="1"/>
  <c r="BK1031" i="1"/>
  <c r="BO1030" i="1"/>
  <c r="BP1029" i="1" s="1"/>
  <c r="BP1028" i="1"/>
  <c r="J214" i="1"/>
  <c r="K214" i="1"/>
  <c r="BM212" i="1"/>
  <c r="BN211" i="1" s="1"/>
  <c r="BJ213" i="1"/>
  <c r="BN210" i="1"/>
  <c r="AW214" i="1"/>
  <c r="BV214" i="1" s="1"/>
  <c r="AD214" i="1"/>
  <c r="C211" i="11" s="1"/>
  <c r="AE214" i="1"/>
  <c r="D211" i="11" s="1"/>
  <c r="E214" i="1"/>
  <c r="D211" i="2" s="1"/>
  <c r="D214" i="1"/>
  <c r="C211" i="2" s="1"/>
  <c r="AZ214" i="1"/>
  <c r="BF214" i="1"/>
  <c r="BC214" i="1"/>
  <c r="BA214" i="1"/>
  <c r="BG214" i="1"/>
  <c r="BB214" i="1"/>
  <c r="BD214" i="1"/>
  <c r="BE214" i="1"/>
  <c r="R214" i="1"/>
  <c r="S214" i="1"/>
  <c r="U214" i="1"/>
  <c r="Q214" i="1"/>
  <c r="V214" i="1"/>
  <c r="N214" i="1"/>
  <c r="T214" i="1"/>
  <c r="W214" i="1"/>
  <c r="Y214" i="1"/>
  <c r="X214" i="1"/>
  <c r="AA214" i="1"/>
  <c r="BU214" i="1" s="1"/>
  <c r="M214" i="1"/>
  <c r="Z214" i="1"/>
  <c r="BX214" i="1"/>
  <c r="AY215" i="1"/>
  <c r="CV142" i="1"/>
  <c r="E210" i="11"/>
  <c r="E210" i="2"/>
  <c r="BS213" i="1"/>
  <c r="BR213" i="1"/>
  <c r="H214" i="1"/>
  <c r="P214" i="1"/>
  <c r="AH214" i="1"/>
  <c r="AR214" i="1"/>
  <c r="AV214" i="1"/>
  <c r="F214" i="1"/>
  <c r="AJ214" i="1"/>
  <c r="AM214" i="1"/>
  <c r="AP214" i="1"/>
  <c r="AU214" i="1"/>
  <c r="B214" i="1"/>
  <c r="B213" i="3" s="1"/>
  <c r="G214" i="1"/>
  <c r="L214" i="1"/>
  <c r="AF214" i="1"/>
  <c r="AK214" i="1"/>
  <c r="AN214" i="1"/>
  <c r="AQ214" i="1"/>
  <c r="AI214" i="1"/>
  <c r="AT214" i="1"/>
  <c r="I214" i="1"/>
  <c r="O214" i="1"/>
  <c r="AB214" i="1"/>
  <c r="D213" i="3" s="1"/>
  <c r="AC214" i="1"/>
  <c r="E213" i="3" s="1"/>
  <c r="AO214" i="1"/>
  <c r="C214" i="1"/>
  <c r="C213" i="3" s="1"/>
  <c r="AG214" i="1"/>
  <c r="AL214" i="1"/>
  <c r="AS214" i="1"/>
  <c r="A215" i="1"/>
  <c r="A213" i="3"/>
  <c r="BO213" i="1" l="1"/>
  <c r="BK214" i="1"/>
  <c r="BP211" i="1"/>
  <c r="BO1031" i="1"/>
  <c r="BP1030" i="1" s="1"/>
  <c r="BK1032" i="1"/>
  <c r="J215" i="1"/>
  <c r="K215" i="1"/>
  <c r="BM213" i="1"/>
  <c r="BJ214" i="1"/>
  <c r="AW215" i="1"/>
  <c r="BV215" i="1" s="1"/>
  <c r="AD215" i="1"/>
  <c r="C212" i="11" s="1"/>
  <c r="D215" i="1"/>
  <c r="AE215" i="1"/>
  <c r="D212" i="11" s="1"/>
  <c r="E215" i="1"/>
  <c r="D212" i="2" s="1"/>
  <c r="AZ215" i="1"/>
  <c r="BF215" i="1"/>
  <c r="BB215" i="1"/>
  <c r="BE215" i="1"/>
  <c r="BA215" i="1"/>
  <c r="BG215" i="1"/>
  <c r="BC215" i="1"/>
  <c r="BD215" i="1"/>
  <c r="S215" i="1"/>
  <c r="T215" i="1"/>
  <c r="U215" i="1"/>
  <c r="W215" i="1"/>
  <c r="X215" i="1"/>
  <c r="Y215" i="1"/>
  <c r="Q215" i="1"/>
  <c r="N215" i="1"/>
  <c r="M215" i="1"/>
  <c r="V215" i="1"/>
  <c r="AA215" i="1"/>
  <c r="BU215" i="1" s="1"/>
  <c r="Z215" i="1"/>
  <c r="R215" i="1"/>
  <c r="BX215" i="1"/>
  <c r="AY216" i="1"/>
  <c r="CV143" i="1"/>
  <c r="E211" i="2"/>
  <c r="E211" i="11"/>
  <c r="BS214" i="1"/>
  <c r="BR214" i="1"/>
  <c r="I215" i="1"/>
  <c r="AI215" i="1"/>
  <c r="AK215" i="1"/>
  <c r="AM215" i="1"/>
  <c r="AO215" i="1"/>
  <c r="AS215" i="1"/>
  <c r="F215" i="1"/>
  <c r="AJ215" i="1"/>
  <c r="AP215" i="1"/>
  <c r="AU215" i="1"/>
  <c r="B215" i="1"/>
  <c r="B214" i="3" s="1"/>
  <c r="G215" i="1"/>
  <c r="L215" i="1"/>
  <c r="AF215" i="1"/>
  <c r="AN215" i="1"/>
  <c r="AQ215" i="1"/>
  <c r="AV215" i="1"/>
  <c r="P215" i="1"/>
  <c r="AC215" i="1"/>
  <c r="E214" i="3" s="1"/>
  <c r="C215" i="1"/>
  <c r="C214" i="3" s="1"/>
  <c r="AG215" i="1"/>
  <c r="AL215" i="1"/>
  <c r="AR215" i="1"/>
  <c r="AH215" i="1"/>
  <c r="AT215" i="1"/>
  <c r="H215" i="1"/>
  <c r="O215" i="1"/>
  <c r="AB215" i="1"/>
  <c r="D214" i="3" s="1"/>
  <c r="A216" i="1"/>
  <c r="A214" i="3"/>
  <c r="BO214" i="1" l="1"/>
  <c r="BK215" i="1"/>
  <c r="BP212" i="1"/>
  <c r="BO1032" i="1"/>
  <c r="BP1031" i="1" s="1"/>
  <c r="BK1033" i="1"/>
  <c r="J216" i="1"/>
  <c r="K216" i="1"/>
  <c r="BM214" i="1"/>
  <c r="BJ215" i="1"/>
  <c r="BN212" i="1"/>
  <c r="AW216" i="1"/>
  <c r="BV216" i="1" s="1"/>
  <c r="D216" i="1"/>
  <c r="C213" i="2" s="1"/>
  <c r="AD216" i="1"/>
  <c r="C213" i="11" s="1"/>
  <c r="E216" i="1"/>
  <c r="AE216" i="1"/>
  <c r="D213" i="11" s="1"/>
  <c r="AZ216" i="1"/>
  <c r="BF216" i="1"/>
  <c r="BA216" i="1"/>
  <c r="BD216" i="1"/>
  <c r="BG216" i="1"/>
  <c r="BB216" i="1"/>
  <c r="BE216" i="1"/>
  <c r="BC216" i="1"/>
  <c r="N216" i="1"/>
  <c r="Q216" i="1"/>
  <c r="M216" i="1"/>
  <c r="Y216" i="1"/>
  <c r="X216" i="1"/>
  <c r="T216" i="1"/>
  <c r="AA216" i="1"/>
  <c r="BU216" i="1" s="1"/>
  <c r="S216" i="1"/>
  <c r="V216" i="1"/>
  <c r="U216" i="1"/>
  <c r="W216" i="1"/>
  <c r="R216" i="1"/>
  <c r="Z216" i="1"/>
  <c r="C212" i="2"/>
  <c r="BX216" i="1"/>
  <c r="AY217" i="1"/>
  <c r="CV144" i="1"/>
  <c r="E212" i="2"/>
  <c r="E212" i="11"/>
  <c r="BS215" i="1"/>
  <c r="BR215" i="1"/>
  <c r="B216" i="1"/>
  <c r="B215" i="3" s="1"/>
  <c r="F216" i="1"/>
  <c r="L216" i="1"/>
  <c r="AB216" i="1"/>
  <c r="D215" i="3" s="1"/>
  <c r="AF216" i="1"/>
  <c r="AJ216" i="1"/>
  <c r="AL216" i="1"/>
  <c r="AN216" i="1"/>
  <c r="AP216" i="1"/>
  <c r="AT216" i="1"/>
  <c r="AI216" i="1"/>
  <c r="AO216" i="1"/>
  <c r="AU216" i="1"/>
  <c r="G216" i="1"/>
  <c r="AM216" i="1"/>
  <c r="AQ216" i="1"/>
  <c r="AV216" i="1"/>
  <c r="AH216" i="1"/>
  <c r="AS216" i="1"/>
  <c r="H216" i="1"/>
  <c r="O216" i="1"/>
  <c r="I216" i="1"/>
  <c r="P216" i="1"/>
  <c r="AC216" i="1"/>
  <c r="E215" i="3" s="1"/>
  <c r="C216" i="1"/>
  <c r="C215" i="3" s="1"/>
  <c r="AG216" i="1"/>
  <c r="AK216" i="1"/>
  <c r="AR216" i="1"/>
  <c r="A217" i="1"/>
  <c r="A215" i="3"/>
  <c r="BO215" i="1" l="1"/>
  <c r="BK216" i="1"/>
  <c r="BP213" i="1"/>
  <c r="BK1034" i="1"/>
  <c r="BO1033" i="1"/>
  <c r="BJ216" i="1"/>
  <c r="BM215" i="1"/>
  <c r="BN214" i="1" s="1"/>
  <c r="BN213" i="1"/>
  <c r="AW217" i="1"/>
  <c r="BV217" i="1" s="1"/>
  <c r="D217" i="1"/>
  <c r="C214" i="2" s="1"/>
  <c r="AD217" i="1"/>
  <c r="AE217" i="1"/>
  <c r="D214" i="11" s="1"/>
  <c r="E217" i="1"/>
  <c r="D214" i="2" s="1"/>
  <c r="AZ217" i="1"/>
  <c r="BF217" i="1"/>
  <c r="BC217" i="1"/>
  <c r="BA217" i="1"/>
  <c r="BD217" i="1"/>
  <c r="BG217" i="1"/>
  <c r="BE217" i="1"/>
  <c r="BB217" i="1"/>
  <c r="R217" i="1"/>
  <c r="S217" i="1"/>
  <c r="Q217" i="1"/>
  <c r="M217" i="1"/>
  <c r="U217" i="1"/>
  <c r="V217" i="1"/>
  <c r="T217" i="1"/>
  <c r="N217" i="1"/>
  <c r="X217" i="1"/>
  <c r="AA217" i="1"/>
  <c r="BU217" i="1" s="1"/>
  <c r="Z217" i="1"/>
  <c r="Y217" i="1"/>
  <c r="W217" i="1"/>
  <c r="D213" i="2"/>
  <c r="AY218" i="1"/>
  <c r="BX217" i="1"/>
  <c r="CV145" i="1"/>
  <c r="E213" i="11"/>
  <c r="E213" i="2"/>
  <c r="BS216" i="1"/>
  <c r="BR216" i="1"/>
  <c r="C217" i="1"/>
  <c r="C216" i="3" s="1"/>
  <c r="G217" i="1"/>
  <c r="O217" i="1"/>
  <c r="AC217" i="1"/>
  <c r="E216" i="3" s="1"/>
  <c r="AG217" i="1"/>
  <c r="AQ217" i="1"/>
  <c r="AU217" i="1"/>
  <c r="J217" i="1"/>
  <c r="AI217" i="1"/>
  <c r="AO217" i="1"/>
  <c r="AT217" i="1"/>
  <c r="F217" i="1"/>
  <c r="K217" i="1"/>
  <c r="AJ217" i="1"/>
  <c r="AM217" i="1"/>
  <c r="AP217" i="1"/>
  <c r="AV217" i="1"/>
  <c r="I217" i="1"/>
  <c r="P217" i="1"/>
  <c r="AB217" i="1"/>
  <c r="D216" i="3" s="1"/>
  <c r="B217" i="1"/>
  <c r="B216" i="3" s="1"/>
  <c r="AF217" i="1"/>
  <c r="AK217" i="1"/>
  <c r="AR217" i="1"/>
  <c r="AH217" i="1"/>
  <c r="AL217" i="1"/>
  <c r="AS217" i="1"/>
  <c r="H217" i="1"/>
  <c r="L217" i="1"/>
  <c r="AN217" i="1"/>
  <c r="A218" i="1"/>
  <c r="A216" i="3"/>
  <c r="BO216" i="1" l="1"/>
  <c r="BK217" i="1"/>
  <c r="BP214" i="1"/>
  <c r="BP1032" i="1"/>
  <c r="BK1035" i="1"/>
  <c r="BO1034" i="1"/>
  <c r="BJ217" i="1"/>
  <c r="BM216" i="1"/>
  <c r="BN215" i="1" s="1"/>
  <c r="AW218" i="1"/>
  <c r="BV218" i="1" s="1"/>
  <c r="AD218" i="1"/>
  <c r="C215" i="11" s="1"/>
  <c r="D218" i="1"/>
  <c r="C215" i="2" s="1"/>
  <c r="AE218" i="1"/>
  <c r="D215" i="11" s="1"/>
  <c r="E218" i="1"/>
  <c r="D215" i="2" s="1"/>
  <c r="AZ218" i="1"/>
  <c r="BF218" i="1"/>
  <c r="BC218" i="1"/>
  <c r="BD218" i="1"/>
  <c r="BE218" i="1"/>
  <c r="BA218" i="1"/>
  <c r="BG218" i="1"/>
  <c r="BB218" i="1"/>
  <c r="T218" i="1"/>
  <c r="S218" i="1"/>
  <c r="M218" i="1"/>
  <c r="V218" i="1"/>
  <c r="U218" i="1"/>
  <c r="R218" i="1"/>
  <c r="Y218" i="1"/>
  <c r="X218" i="1"/>
  <c r="Q218" i="1"/>
  <c r="N218" i="1"/>
  <c r="AA218" i="1"/>
  <c r="BU218" i="1" s="1"/>
  <c r="W218" i="1"/>
  <c r="Z218" i="1"/>
  <c r="C214" i="11"/>
  <c r="CV146" i="1"/>
  <c r="AY219" i="1"/>
  <c r="BX218" i="1"/>
  <c r="E214" i="11"/>
  <c r="E214" i="2"/>
  <c r="BS217" i="1"/>
  <c r="BR217" i="1"/>
  <c r="H218" i="1"/>
  <c r="P218" i="1"/>
  <c r="AH218" i="1"/>
  <c r="AR218" i="1"/>
  <c r="AV218" i="1"/>
  <c r="J218" i="1"/>
  <c r="AC218" i="1"/>
  <c r="E217" i="3" s="1"/>
  <c r="AI218" i="1"/>
  <c r="AO218" i="1"/>
  <c r="AT218" i="1"/>
  <c r="F218" i="1"/>
  <c r="K218" i="1"/>
  <c r="AJ218" i="1"/>
  <c r="AM218" i="1"/>
  <c r="AP218" i="1"/>
  <c r="AU218" i="1"/>
  <c r="C218" i="1"/>
  <c r="C217" i="3" s="1"/>
  <c r="AG218" i="1"/>
  <c r="AL218" i="1"/>
  <c r="AS218" i="1"/>
  <c r="G218" i="1"/>
  <c r="L218" i="1"/>
  <c r="AN218" i="1"/>
  <c r="I218" i="1"/>
  <c r="O218" i="1"/>
  <c r="AB218" i="1"/>
  <c r="D217" i="3" s="1"/>
  <c r="B218" i="1"/>
  <c r="B217" i="3" s="1"/>
  <c r="AF218" i="1"/>
  <c r="AK218" i="1"/>
  <c r="AQ218" i="1"/>
  <c r="A219" i="1"/>
  <c r="A217" i="3"/>
  <c r="BO217" i="1" l="1"/>
  <c r="BK218" i="1"/>
  <c r="BP215" i="1"/>
  <c r="BP1033" i="1"/>
  <c r="BK1036" i="1"/>
  <c r="BO1035" i="1"/>
  <c r="BP1034" i="1" s="1"/>
  <c r="BM217" i="1"/>
  <c r="BN216" i="1" s="1"/>
  <c r="BJ218" i="1"/>
  <c r="AW219" i="1"/>
  <c r="BV219" i="1" s="1"/>
  <c r="AE219" i="1"/>
  <c r="D216" i="11" s="1"/>
  <c r="E219" i="1"/>
  <c r="D216" i="2" s="1"/>
  <c r="D219" i="1"/>
  <c r="C216" i="2" s="1"/>
  <c r="AD219" i="1"/>
  <c r="C216" i="11" s="1"/>
  <c r="AZ219" i="1"/>
  <c r="BF219" i="1"/>
  <c r="BB219" i="1"/>
  <c r="BE219" i="1"/>
  <c r="BC219" i="1"/>
  <c r="BD219" i="1"/>
  <c r="BG219" i="1"/>
  <c r="BA219" i="1"/>
  <c r="U219" i="1"/>
  <c r="R219" i="1"/>
  <c r="Q219" i="1"/>
  <c r="N219" i="1"/>
  <c r="Z219" i="1"/>
  <c r="Y219" i="1"/>
  <c r="X219" i="1"/>
  <c r="V219" i="1"/>
  <c r="W219" i="1"/>
  <c r="M219" i="1"/>
  <c r="T219" i="1"/>
  <c r="S219" i="1"/>
  <c r="AA219" i="1"/>
  <c r="BU219" i="1" s="1"/>
  <c r="BX219" i="1"/>
  <c r="AY220" i="1"/>
  <c r="CV147" i="1"/>
  <c r="E215" i="11"/>
  <c r="E215" i="2"/>
  <c r="BS218" i="1"/>
  <c r="BR218" i="1"/>
  <c r="I219" i="1"/>
  <c r="K219" i="1"/>
  <c r="AI219" i="1"/>
  <c r="AK219" i="1"/>
  <c r="AM219" i="1"/>
  <c r="AO219" i="1"/>
  <c r="AS219" i="1"/>
  <c r="J219" i="1"/>
  <c r="P219" i="1"/>
  <c r="AC219" i="1"/>
  <c r="E218" i="3" s="1"/>
  <c r="AH219" i="1"/>
  <c r="AT219" i="1"/>
  <c r="F219" i="1"/>
  <c r="AJ219" i="1"/>
  <c r="AP219" i="1"/>
  <c r="AU219" i="1"/>
  <c r="H219" i="1"/>
  <c r="O219" i="1"/>
  <c r="AB219" i="1"/>
  <c r="D218" i="3" s="1"/>
  <c r="B219" i="1"/>
  <c r="B218" i="3" s="1"/>
  <c r="AF219" i="1"/>
  <c r="AQ219" i="1"/>
  <c r="C219" i="1"/>
  <c r="C218" i="3" s="1"/>
  <c r="AG219" i="1"/>
  <c r="AL219" i="1"/>
  <c r="AR219" i="1"/>
  <c r="G219" i="1"/>
  <c r="L219" i="1"/>
  <c r="AN219" i="1"/>
  <c r="AV219" i="1"/>
  <c r="A220" i="1"/>
  <c r="A218" i="3"/>
  <c r="BO218" i="1" l="1"/>
  <c r="BK219" i="1"/>
  <c r="BP216" i="1"/>
  <c r="BO1036" i="1"/>
  <c r="BP1035" i="1" s="1"/>
  <c r="BK1037" i="1"/>
  <c r="BM218" i="1"/>
  <c r="BJ219" i="1"/>
  <c r="AW220" i="1"/>
  <c r="BV220" i="1" s="1"/>
  <c r="D220" i="1"/>
  <c r="C217" i="2" s="1"/>
  <c r="AE220" i="1"/>
  <c r="D217" i="11" s="1"/>
  <c r="AD220" i="1"/>
  <c r="C217" i="11" s="1"/>
  <c r="E220" i="1"/>
  <c r="AZ220" i="1"/>
  <c r="BF220" i="1"/>
  <c r="BA220" i="1"/>
  <c r="BD220" i="1"/>
  <c r="BG220" i="1"/>
  <c r="BB220" i="1"/>
  <c r="BE220" i="1"/>
  <c r="BC220" i="1"/>
  <c r="Q220" i="1"/>
  <c r="U220" i="1"/>
  <c r="M220" i="1"/>
  <c r="T220" i="1"/>
  <c r="R220" i="1"/>
  <c r="S220" i="1"/>
  <c r="N220" i="1"/>
  <c r="X220" i="1"/>
  <c r="V220" i="1"/>
  <c r="Z220" i="1"/>
  <c r="W220" i="1"/>
  <c r="AA220" i="1"/>
  <c r="BU220" i="1" s="1"/>
  <c r="Y220" i="1"/>
  <c r="AY221" i="1"/>
  <c r="BX220" i="1"/>
  <c r="CV148" i="1"/>
  <c r="E216" i="11"/>
  <c r="E216" i="2"/>
  <c r="BS219" i="1"/>
  <c r="BR219" i="1"/>
  <c r="B220" i="1"/>
  <c r="B219" i="3" s="1"/>
  <c r="F220" i="1"/>
  <c r="J220" i="1"/>
  <c r="L220" i="1"/>
  <c r="AB220" i="1"/>
  <c r="D219" i="3" s="1"/>
  <c r="AF220" i="1"/>
  <c r="AJ220" i="1"/>
  <c r="AL220" i="1"/>
  <c r="AN220" i="1"/>
  <c r="AP220" i="1"/>
  <c r="AT220" i="1"/>
  <c r="I220" i="1"/>
  <c r="P220" i="1"/>
  <c r="AC220" i="1"/>
  <c r="E219" i="3" s="1"/>
  <c r="AH220" i="1"/>
  <c r="AS220" i="1"/>
  <c r="AI220" i="1"/>
  <c r="AO220" i="1"/>
  <c r="AU220" i="1"/>
  <c r="C220" i="1"/>
  <c r="C219" i="3" s="1"/>
  <c r="AG220" i="1"/>
  <c r="AK220" i="1"/>
  <c r="AR220" i="1"/>
  <c r="G220" i="1"/>
  <c r="K220" i="1"/>
  <c r="AM220" i="1"/>
  <c r="AV220" i="1"/>
  <c r="H220" i="1"/>
  <c r="O220" i="1"/>
  <c r="AQ220" i="1"/>
  <c r="A221" i="1"/>
  <c r="A219" i="3"/>
  <c r="BO219" i="1" l="1"/>
  <c r="BK220" i="1"/>
  <c r="BP217" i="1"/>
  <c r="BO1037" i="1"/>
  <c r="BP1036" i="1" s="1"/>
  <c r="BK1038" i="1"/>
  <c r="BM219" i="1"/>
  <c r="BJ220" i="1"/>
  <c r="BN217" i="1"/>
  <c r="AW221" i="1"/>
  <c r="BV221" i="1" s="1"/>
  <c r="AD221" i="1"/>
  <c r="C218" i="11" s="1"/>
  <c r="D221" i="1"/>
  <c r="E221" i="1"/>
  <c r="D218" i="2" s="1"/>
  <c r="AE221" i="1"/>
  <c r="D218" i="11" s="1"/>
  <c r="AZ221" i="1"/>
  <c r="BF221" i="1"/>
  <c r="BC221" i="1"/>
  <c r="BA221" i="1"/>
  <c r="BD221" i="1"/>
  <c r="BG221" i="1"/>
  <c r="BB221" i="1"/>
  <c r="BE221" i="1"/>
  <c r="S221" i="1"/>
  <c r="N221" i="1"/>
  <c r="Q221" i="1"/>
  <c r="R221" i="1"/>
  <c r="U221" i="1"/>
  <c r="W221" i="1"/>
  <c r="X221" i="1"/>
  <c r="AA221" i="1"/>
  <c r="BU221" i="1" s="1"/>
  <c r="Y221" i="1"/>
  <c r="M221" i="1"/>
  <c r="V221" i="1"/>
  <c r="T221" i="1"/>
  <c r="Z221" i="1"/>
  <c r="D217" i="2"/>
  <c r="BX221" i="1"/>
  <c r="AY222" i="1"/>
  <c r="CV149" i="1"/>
  <c r="E217" i="2"/>
  <c r="E217" i="11"/>
  <c r="BS220" i="1"/>
  <c r="BR220" i="1"/>
  <c r="C221" i="1"/>
  <c r="C220" i="3" s="1"/>
  <c r="G221" i="1"/>
  <c r="O221" i="1"/>
  <c r="AC221" i="1"/>
  <c r="E220" i="3" s="1"/>
  <c r="AG221" i="1"/>
  <c r="AQ221" i="1"/>
  <c r="AU221" i="1"/>
  <c r="I221" i="1"/>
  <c r="P221" i="1"/>
  <c r="AB221" i="1"/>
  <c r="D220" i="3" s="1"/>
  <c r="AH221" i="1"/>
  <c r="AL221" i="1"/>
  <c r="AS221" i="1"/>
  <c r="J221" i="1"/>
  <c r="AI221" i="1"/>
  <c r="AO221" i="1"/>
  <c r="AT221" i="1"/>
  <c r="H221" i="1"/>
  <c r="L221" i="1"/>
  <c r="AN221" i="1"/>
  <c r="AP221" i="1"/>
  <c r="B221" i="1"/>
  <c r="B220" i="3" s="1"/>
  <c r="AF221" i="1"/>
  <c r="AK221" i="1"/>
  <c r="AR221" i="1"/>
  <c r="F221" i="1"/>
  <c r="K221" i="1"/>
  <c r="AJ221" i="1"/>
  <c r="AM221" i="1"/>
  <c r="AV221" i="1"/>
  <c r="A222" i="1"/>
  <c r="A220" i="3"/>
  <c r="BO220" i="1" l="1"/>
  <c r="BK221" i="1"/>
  <c r="BP218" i="1"/>
  <c r="BK1039" i="1"/>
  <c r="BO1038" i="1"/>
  <c r="BM220" i="1"/>
  <c r="BJ221" i="1"/>
  <c r="BN218" i="1"/>
  <c r="AW222" i="1"/>
  <c r="BV222" i="1" s="1"/>
  <c r="AD222" i="1"/>
  <c r="C219" i="11" s="1"/>
  <c r="E222" i="1"/>
  <c r="D219" i="2" s="1"/>
  <c r="D222" i="1"/>
  <c r="C219" i="2" s="1"/>
  <c r="AE222" i="1"/>
  <c r="D219" i="11" s="1"/>
  <c r="AZ222" i="1"/>
  <c r="BF222" i="1"/>
  <c r="BC222" i="1"/>
  <c r="BA222" i="1"/>
  <c r="BG222" i="1"/>
  <c r="BB222" i="1"/>
  <c r="BD222" i="1"/>
  <c r="BE222" i="1"/>
  <c r="U222" i="1"/>
  <c r="Q222" i="1"/>
  <c r="T222" i="1"/>
  <c r="V222" i="1"/>
  <c r="M222" i="1"/>
  <c r="R222" i="1"/>
  <c r="Z222" i="1"/>
  <c r="W222" i="1"/>
  <c r="AA222" i="1"/>
  <c r="BU222" i="1" s="1"/>
  <c r="Y222" i="1"/>
  <c r="S222" i="1"/>
  <c r="N222" i="1"/>
  <c r="X222" i="1"/>
  <c r="C218" i="2"/>
  <c r="BX222" i="1"/>
  <c r="AY223" i="1"/>
  <c r="CV150" i="1"/>
  <c r="E218" i="11"/>
  <c r="E218" i="2"/>
  <c r="BS221" i="1"/>
  <c r="BR221" i="1"/>
  <c r="H222" i="1"/>
  <c r="P222" i="1"/>
  <c r="AH222" i="1"/>
  <c r="AR222" i="1"/>
  <c r="AV222" i="1"/>
  <c r="C222" i="1"/>
  <c r="C221" i="3" s="1"/>
  <c r="I222" i="1"/>
  <c r="O222" i="1"/>
  <c r="AB222" i="1"/>
  <c r="D221" i="3" s="1"/>
  <c r="AG222" i="1"/>
  <c r="AL222" i="1"/>
  <c r="AS222" i="1"/>
  <c r="J222" i="1"/>
  <c r="AC222" i="1"/>
  <c r="E221" i="3" s="1"/>
  <c r="AI222" i="1"/>
  <c r="AO222" i="1"/>
  <c r="AT222" i="1"/>
  <c r="B222" i="1"/>
  <c r="B221" i="3" s="1"/>
  <c r="AF222" i="1"/>
  <c r="AK222" i="1"/>
  <c r="AQ222" i="1"/>
  <c r="F222" i="1"/>
  <c r="K222" i="1"/>
  <c r="AJ222" i="1"/>
  <c r="AM222" i="1"/>
  <c r="AU222" i="1"/>
  <c r="G222" i="1"/>
  <c r="L222" i="1"/>
  <c r="AN222" i="1"/>
  <c r="AP222" i="1"/>
  <c r="A223" i="1"/>
  <c r="A221" i="3"/>
  <c r="BO221" i="1" l="1"/>
  <c r="BK222" i="1"/>
  <c r="BP219" i="1"/>
  <c r="BP1037" i="1"/>
  <c r="BO1039" i="1"/>
  <c r="BK1040" i="1"/>
  <c r="BM221" i="1"/>
  <c r="BJ222" i="1"/>
  <c r="BN219" i="1"/>
  <c r="AW223" i="1"/>
  <c r="BV223" i="1" s="1"/>
  <c r="AD223" i="1"/>
  <c r="C220" i="11" s="1"/>
  <c r="D223" i="1"/>
  <c r="C220" i="2" s="1"/>
  <c r="E223" i="1"/>
  <c r="D220" i="2" s="1"/>
  <c r="AE223" i="1"/>
  <c r="D220" i="11" s="1"/>
  <c r="AZ223" i="1"/>
  <c r="BF223" i="1"/>
  <c r="BB223" i="1"/>
  <c r="BE223" i="1"/>
  <c r="BA223" i="1"/>
  <c r="BG223" i="1"/>
  <c r="BC223" i="1"/>
  <c r="BD223" i="1"/>
  <c r="T223" i="1"/>
  <c r="V223" i="1"/>
  <c r="N223" i="1"/>
  <c r="R223" i="1"/>
  <c r="U223" i="1"/>
  <c r="S223" i="1"/>
  <c r="Q223" i="1"/>
  <c r="M223" i="1"/>
  <c r="AA223" i="1"/>
  <c r="BU223" i="1" s="1"/>
  <c r="Z223" i="1"/>
  <c r="W223" i="1"/>
  <c r="Y223" i="1"/>
  <c r="X223" i="1"/>
  <c r="CV151" i="1"/>
  <c r="AY224" i="1"/>
  <c r="BX223" i="1"/>
  <c r="E219" i="11"/>
  <c r="E219" i="2"/>
  <c r="BS222" i="1"/>
  <c r="BR222" i="1"/>
  <c r="I223" i="1"/>
  <c r="K223" i="1"/>
  <c r="AI223" i="1"/>
  <c r="AK223" i="1"/>
  <c r="AM223" i="1"/>
  <c r="AO223" i="1"/>
  <c r="AS223" i="1"/>
  <c r="C223" i="1"/>
  <c r="C222" i="3" s="1"/>
  <c r="H223" i="1"/>
  <c r="O223" i="1"/>
  <c r="AB223" i="1"/>
  <c r="D222" i="3" s="1"/>
  <c r="AG223" i="1"/>
  <c r="AL223" i="1"/>
  <c r="AR223" i="1"/>
  <c r="J223" i="1"/>
  <c r="P223" i="1"/>
  <c r="AC223" i="1"/>
  <c r="E222" i="3" s="1"/>
  <c r="AH223" i="1"/>
  <c r="AT223" i="1"/>
  <c r="G223" i="1"/>
  <c r="L223" i="1"/>
  <c r="AN223" i="1"/>
  <c r="AV223" i="1"/>
  <c r="AP223" i="1"/>
  <c r="B223" i="1"/>
  <c r="B222" i="3" s="1"/>
  <c r="AF223" i="1"/>
  <c r="AQ223" i="1"/>
  <c r="F223" i="1"/>
  <c r="AJ223" i="1"/>
  <c r="AU223" i="1"/>
  <c r="A224" i="1"/>
  <c r="A222" i="3"/>
  <c r="BO222" i="1" l="1"/>
  <c r="BK223" i="1"/>
  <c r="BP220" i="1"/>
  <c r="BK1041" i="1"/>
  <c r="BO1040" i="1"/>
  <c r="BP1039" i="1" s="1"/>
  <c r="BP1038" i="1"/>
  <c r="BM222" i="1"/>
  <c r="BJ223" i="1"/>
  <c r="BN220" i="1"/>
  <c r="AW224" i="1"/>
  <c r="BV224" i="1" s="1"/>
  <c r="D224" i="1"/>
  <c r="E224" i="1"/>
  <c r="D221" i="2" s="1"/>
  <c r="AE224" i="1"/>
  <c r="D221" i="11" s="1"/>
  <c r="AD224" i="1"/>
  <c r="C221" i="11" s="1"/>
  <c r="AZ224" i="1"/>
  <c r="BF224" i="1"/>
  <c r="BA224" i="1"/>
  <c r="BD224" i="1"/>
  <c r="BG224" i="1"/>
  <c r="BB224" i="1"/>
  <c r="BE224" i="1"/>
  <c r="BC224" i="1"/>
  <c r="S224" i="1"/>
  <c r="T224" i="1"/>
  <c r="V224" i="1"/>
  <c r="N224" i="1"/>
  <c r="Q224" i="1"/>
  <c r="M224" i="1"/>
  <c r="U224" i="1"/>
  <c r="R224" i="1"/>
  <c r="AA224" i="1"/>
  <c r="BU224" i="1" s="1"/>
  <c r="W224" i="1"/>
  <c r="X224" i="1"/>
  <c r="Z224" i="1"/>
  <c r="Y224" i="1"/>
  <c r="AY225" i="1"/>
  <c r="BX224" i="1"/>
  <c r="CV152" i="1"/>
  <c r="E220" i="11"/>
  <c r="E220" i="2"/>
  <c r="BS223" i="1"/>
  <c r="BR223" i="1"/>
  <c r="B224" i="1"/>
  <c r="B223" i="3" s="1"/>
  <c r="F224" i="1"/>
  <c r="J224" i="1"/>
  <c r="L224" i="1"/>
  <c r="AB224" i="1"/>
  <c r="D223" i="3" s="1"/>
  <c r="AF224" i="1"/>
  <c r="AJ224" i="1"/>
  <c r="AL224" i="1"/>
  <c r="AN224" i="1"/>
  <c r="AP224" i="1"/>
  <c r="AT224" i="1"/>
  <c r="C224" i="1"/>
  <c r="C223" i="3" s="1"/>
  <c r="H224" i="1"/>
  <c r="O224" i="1"/>
  <c r="AG224" i="1"/>
  <c r="AK224" i="1"/>
  <c r="AR224" i="1"/>
  <c r="I224" i="1"/>
  <c r="P224" i="1"/>
  <c r="AC224" i="1"/>
  <c r="E223" i="3" s="1"/>
  <c r="AH224" i="1"/>
  <c r="AS224" i="1"/>
  <c r="AQ224" i="1"/>
  <c r="AI224" i="1"/>
  <c r="AU224" i="1"/>
  <c r="G224" i="1"/>
  <c r="K224" i="1"/>
  <c r="AM224" i="1"/>
  <c r="AV224" i="1"/>
  <c r="AO224" i="1"/>
  <c r="A225" i="1"/>
  <c r="A223" i="3"/>
  <c r="BO223" i="1" l="1"/>
  <c r="BK224" i="1"/>
  <c r="BP221" i="1"/>
  <c r="BO1041" i="1"/>
  <c r="BP1040" i="1" s="1"/>
  <c r="BK1042" i="1"/>
  <c r="BM223" i="1"/>
  <c r="BJ224" i="1"/>
  <c r="BN221" i="1"/>
  <c r="AW225" i="1"/>
  <c r="BV225" i="1" s="1"/>
  <c r="D225" i="1"/>
  <c r="C222" i="2" s="1"/>
  <c r="AE225" i="1"/>
  <c r="D222" i="11" s="1"/>
  <c r="E225" i="1"/>
  <c r="D222" i="2" s="1"/>
  <c r="AD225" i="1"/>
  <c r="C222" i="11" s="1"/>
  <c r="AZ225" i="1"/>
  <c r="BF225" i="1"/>
  <c r="BC225" i="1"/>
  <c r="BA225" i="1"/>
  <c r="BD225" i="1"/>
  <c r="BG225" i="1"/>
  <c r="BE225" i="1"/>
  <c r="BB225" i="1"/>
  <c r="S225" i="1"/>
  <c r="M225" i="1"/>
  <c r="R225" i="1"/>
  <c r="U225" i="1"/>
  <c r="N225" i="1"/>
  <c r="V225" i="1"/>
  <c r="Q225" i="1"/>
  <c r="X225" i="1"/>
  <c r="T225" i="1"/>
  <c r="Y225" i="1"/>
  <c r="Z225" i="1"/>
  <c r="W225" i="1"/>
  <c r="AA225" i="1"/>
  <c r="BU225" i="1" s="1"/>
  <c r="C221" i="2"/>
  <c r="CV153" i="1"/>
  <c r="AY226" i="1"/>
  <c r="BX225" i="1"/>
  <c r="E221" i="2"/>
  <c r="E221" i="11"/>
  <c r="BS224" i="1"/>
  <c r="BR224" i="1"/>
  <c r="C225" i="1"/>
  <c r="C224" i="3" s="1"/>
  <c r="G225" i="1"/>
  <c r="O225" i="1"/>
  <c r="AC225" i="1"/>
  <c r="E224" i="3" s="1"/>
  <c r="AG225" i="1"/>
  <c r="AQ225" i="1"/>
  <c r="AU225" i="1"/>
  <c r="B225" i="1"/>
  <c r="B224" i="3" s="1"/>
  <c r="H225" i="1"/>
  <c r="L225" i="1"/>
  <c r="AF225" i="1"/>
  <c r="AK225" i="1"/>
  <c r="AN225" i="1"/>
  <c r="AR225" i="1"/>
  <c r="I225" i="1"/>
  <c r="P225" i="1"/>
  <c r="AB225" i="1"/>
  <c r="D224" i="3" s="1"/>
  <c r="AH225" i="1"/>
  <c r="AL225" i="1"/>
  <c r="AS225" i="1"/>
  <c r="F225" i="1"/>
  <c r="K225" i="1"/>
  <c r="AJ225" i="1"/>
  <c r="AM225" i="1"/>
  <c r="AV225" i="1"/>
  <c r="J225" i="1"/>
  <c r="AO225" i="1"/>
  <c r="AP225" i="1"/>
  <c r="AI225" i="1"/>
  <c r="AT225" i="1"/>
  <c r="A226" i="1"/>
  <c r="A224" i="3"/>
  <c r="BO224" i="1" l="1"/>
  <c r="BK225" i="1"/>
  <c r="BP222" i="1"/>
  <c r="BK1043" i="1"/>
  <c r="BO1042" i="1"/>
  <c r="BP1041" i="1" s="1"/>
  <c r="BM224" i="1"/>
  <c r="BN223" i="1" s="1"/>
  <c r="BJ225" i="1"/>
  <c r="BN222" i="1"/>
  <c r="AW226" i="1"/>
  <c r="BV226" i="1" s="1"/>
  <c r="AD226" i="1"/>
  <c r="C223" i="11" s="1"/>
  <c r="AE226" i="1"/>
  <c r="D223" i="11" s="1"/>
  <c r="E226" i="1"/>
  <c r="D223" i="2" s="1"/>
  <c r="D226" i="1"/>
  <c r="AZ226" i="1"/>
  <c r="BF226" i="1"/>
  <c r="BC226" i="1"/>
  <c r="BD226" i="1"/>
  <c r="BE226" i="1"/>
  <c r="BA226" i="1"/>
  <c r="BG226" i="1"/>
  <c r="BB226" i="1"/>
  <c r="U226" i="1"/>
  <c r="V226" i="1"/>
  <c r="N226" i="1"/>
  <c r="T226" i="1"/>
  <c r="S226" i="1"/>
  <c r="Q226" i="1"/>
  <c r="M226" i="1"/>
  <c r="Y226" i="1"/>
  <c r="Z226" i="1"/>
  <c r="W226" i="1"/>
  <c r="AA226" i="1"/>
  <c r="BU226" i="1" s="1"/>
  <c r="X226" i="1"/>
  <c r="R226" i="1"/>
  <c r="CV154" i="1"/>
  <c r="AY227" i="1"/>
  <c r="BX226" i="1"/>
  <c r="E222" i="2"/>
  <c r="E222" i="11"/>
  <c r="BS225" i="1"/>
  <c r="BR225" i="1"/>
  <c r="H226" i="1"/>
  <c r="P226" i="1"/>
  <c r="AH226" i="1"/>
  <c r="AR226" i="1"/>
  <c r="AV226" i="1"/>
  <c r="B226" i="1"/>
  <c r="B225" i="3" s="1"/>
  <c r="G226" i="1"/>
  <c r="L226" i="1"/>
  <c r="AF226" i="1"/>
  <c r="AK226" i="1"/>
  <c r="AN226" i="1"/>
  <c r="AQ226" i="1"/>
  <c r="C226" i="1"/>
  <c r="C225" i="3" s="1"/>
  <c r="I226" i="1"/>
  <c r="O226" i="1"/>
  <c r="AB226" i="1"/>
  <c r="D225" i="3" s="1"/>
  <c r="AG226" i="1"/>
  <c r="AL226" i="1"/>
  <c r="AS226" i="1"/>
  <c r="AP226" i="1"/>
  <c r="AI226" i="1"/>
  <c r="AT226" i="1"/>
  <c r="F226" i="1"/>
  <c r="K226" i="1"/>
  <c r="AJ226" i="1"/>
  <c r="AM226" i="1"/>
  <c r="AU226" i="1"/>
  <c r="J226" i="1"/>
  <c r="AC226" i="1"/>
  <c r="E225" i="3" s="1"/>
  <c r="AO226" i="1"/>
  <c r="A227" i="1"/>
  <c r="A225" i="3"/>
  <c r="BO225" i="1" l="1"/>
  <c r="BK226" i="1"/>
  <c r="BP223" i="1"/>
  <c r="BK1044" i="1"/>
  <c r="BO1043" i="1"/>
  <c r="BP1042" i="1" s="1"/>
  <c r="BM225" i="1"/>
  <c r="BJ226" i="1"/>
  <c r="AW227" i="1"/>
  <c r="BV227" i="1" s="1"/>
  <c r="AD227" i="1"/>
  <c r="C224" i="11" s="1"/>
  <c r="E227" i="1"/>
  <c r="AE227" i="1"/>
  <c r="D224" i="11" s="1"/>
  <c r="D227" i="1"/>
  <c r="C224" i="2" s="1"/>
  <c r="AZ227" i="1"/>
  <c r="BF227" i="1"/>
  <c r="BB227" i="1"/>
  <c r="BE227" i="1"/>
  <c r="BC227" i="1"/>
  <c r="BD227" i="1"/>
  <c r="BA227" i="1"/>
  <c r="BG227" i="1"/>
  <c r="S227" i="1"/>
  <c r="Q227" i="1"/>
  <c r="U227" i="1"/>
  <c r="T227" i="1"/>
  <c r="R227" i="1"/>
  <c r="V227" i="1"/>
  <c r="M227" i="1"/>
  <c r="N227" i="1"/>
  <c r="Y227" i="1"/>
  <c r="Z227" i="1"/>
  <c r="X227" i="1"/>
  <c r="W227" i="1"/>
  <c r="AA227" i="1"/>
  <c r="BU227" i="1" s="1"/>
  <c r="C223" i="2"/>
  <c r="CV155" i="1"/>
  <c r="AY228" i="1"/>
  <c r="BX227" i="1"/>
  <c r="E223" i="2"/>
  <c r="E223" i="11"/>
  <c r="BS226" i="1"/>
  <c r="BR226" i="1"/>
  <c r="I227" i="1"/>
  <c r="K227" i="1"/>
  <c r="AI227" i="1"/>
  <c r="AK227" i="1"/>
  <c r="AM227" i="1"/>
  <c r="AO227" i="1"/>
  <c r="AS227" i="1"/>
  <c r="B227" i="1"/>
  <c r="B226" i="3" s="1"/>
  <c r="G227" i="1"/>
  <c r="L227" i="1"/>
  <c r="AF227" i="1"/>
  <c r="AN227" i="1"/>
  <c r="AQ227" i="1"/>
  <c r="AV227" i="1"/>
  <c r="C227" i="1"/>
  <c r="C226" i="3" s="1"/>
  <c r="H227" i="1"/>
  <c r="O227" i="1"/>
  <c r="AB227" i="1"/>
  <c r="D226" i="3" s="1"/>
  <c r="AG227" i="1"/>
  <c r="AL227" i="1"/>
  <c r="AR227" i="1"/>
  <c r="F227" i="1"/>
  <c r="AJ227" i="1"/>
  <c r="AU227" i="1"/>
  <c r="J227" i="1"/>
  <c r="P227" i="1"/>
  <c r="AC227" i="1"/>
  <c r="E226" i="3" s="1"/>
  <c r="AP227" i="1"/>
  <c r="AH227" i="1"/>
  <c r="AT227" i="1"/>
  <c r="A228" i="1"/>
  <c r="A226" i="3"/>
  <c r="BO226" i="1" l="1"/>
  <c r="BP225" i="1" s="1"/>
  <c r="BK227" i="1"/>
  <c r="BP224" i="1"/>
  <c r="BK1045" i="1"/>
  <c r="BO1044" i="1"/>
  <c r="BP1043" i="1" s="1"/>
  <c r="BM226" i="1"/>
  <c r="BN225" i="1" s="1"/>
  <c r="BJ227" i="1"/>
  <c r="BN224" i="1"/>
  <c r="AW228" i="1"/>
  <c r="BV228" i="1" s="1"/>
  <c r="D228" i="1"/>
  <c r="C225" i="2" s="1"/>
  <c r="E228" i="1"/>
  <c r="D225" i="2" s="1"/>
  <c r="AE228" i="1"/>
  <c r="D225" i="11" s="1"/>
  <c r="AD228" i="1"/>
  <c r="C225" i="11" s="1"/>
  <c r="AZ228" i="1"/>
  <c r="BF228" i="1"/>
  <c r="BA228" i="1"/>
  <c r="BD228" i="1"/>
  <c r="BG228" i="1"/>
  <c r="BB228" i="1"/>
  <c r="BE228" i="1"/>
  <c r="BC228" i="1"/>
  <c r="N228" i="1"/>
  <c r="R228" i="1"/>
  <c r="T228" i="1"/>
  <c r="M228" i="1"/>
  <c r="V228" i="1"/>
  <c r="U228" i="1"/>
  <c r="X228" i="1"/>
  <c r="Q228" i="1"/>
  <c r="Z228" i="1"/>
  <c r="Y228" i="1"/>
  <c r="W228" i="1"/>
  <c r="S228" i="1"/>
  <c r="AA228" i="1"/>
  <c r="BU228" i="1" s="1"/>
  <c r="D224" i="2"/>
  <c r="CV156" i="1"/>
  <c r="AY229" i="1"/>
  <c r="BX228" i="1"/>
  <c r="E224" i="2"/>
  <c r="E224" i="11"/>
  <c r="BS227" i="1"/>
  <c r="BR227" i="1"/>
  <c r="B228" i="1"/>
  <c r="B227" i="3" s="1"/>
  <c r="F228" i="1"/>
  <c r="J228" i="1"/>
  <c r="L228" i="1"/>
  <c r="AB228" i="1"/>
  <c r="D227" i="3" s="1"/>
  <c r="AF228" i="1"/>
  <c r="AJ228" i="1"/>
  <c r="AL228" i="1"/>
  <c r="AN228" i="1"/>
  <c r="AP228" i="1"/>
  <c r="AT228" i="1"/>
  <c r="G228" i="1"/>
  <c r="K228" i="1"/>
  <c r="AM228" i="1"/>
  <c r="AQ228" i="1"/>
  <c r="AV228" i="1"/>
  <c r="C228" i="1"/>
  <c r="C227" i="3" s="1"/>
  <c r="H228" i="1"/>
  <c r="O228" i="1"/>
  <c r="AG228" i="1"/>
  <c r="AK228" i="1"/>
  <c r="AR228" i="1"/>
  <c r="AO228" i="1"/>
  <c r="AH228" i="1"/>
  <c r="AS228" i="1"/>
  <c r="AI228" i="1"/>
  <c r="AU228" i="1"/>
  <c r="I228" i="1"/>
  <c r="P228" i="1"/>
  <c r="AC228" i="1"/>
  <c r="E227" i="3" s="1"/>
  <c r="A229" i="1"/>
  <c r="A227" i="3"/>
  <c r="BO227" i="1" l="1"/>
  <c r="BK228" i="1"/>
  <c r="BK1046" i="1"/>
  <c r="BO1045" i="1"/>
  <c r="BM227" i="1"/>
  <c r="BJ228" i="1"/>
  <c r="AW229" i="1"/>
  <c r="BV229" i="1" s="1"/>
  <c r="D229" i="1"/>
  <c r="AE229" i="1"/>
  <c r="D226" i="11" s="1"/>
  <c r="AD229" i="1"/>
  <c r="C226" i="11" s="1"/>
  <c r="E229" i="1"/>
  <c r="D226" i="2" s="1"/>
  <c r="AZ229" i="1"/>
  <c r="BF229" i="1"/>
  <c r="BC229" i="1"/>
  <c r="BA229" i="1"/>
  <c r="BD229" i="1"/>
  <c r="BG229" i="1"/>
  <c r="BB229" i="1"/>
  <c r="BE229" i="1"/>
  <c r="U229" i="1"/>
  <c r="M229" i="1"/>
  <c r="T229" i="1"/>
  <c r="S229" i="1"/>
  <c r="N229" i="1"/>
  <c r="V229" i="1"/>
  <c r="Q229" i="1"/>
  <c r="W229" i="1"/>
  <c r="R229" i="1"/>
  <c r="Z229" i="1"/>
  <c r="X229" i="1"/>
  <c r="AA229" i="1"/>
  <c r="BU229" i="1" s="1"/>
  <c r="Y229" i="1"/>
  <c r="BX229" i="1"/>
  <c r="AY230" i="1"/>
  <c r="CV157" i="1"/>
  <c r="E225" i="2"/>
  <c r="E225" i="11"/>
  <c r="BS228" i="1"/>
  <c r="BR228" i="1"/>
  <c r="C229" i="1"/>
  <c r="C228" i="3" s="1"/>
  <c r="G229" i="1"/>
  <c r="O229" i="1"/>
  <c r="AC229" i="1"/>
  <c r="E228" i="3" s="1"/>
  <c r="AG229" i="1"/>
  <c r="AQ229" i="1"/>
  <c r="AU229" i="1"/>
  <c r="F229" i="1"/>
  <c r="K229" i="1"/>
  <c r="AJ229" i="1"/>
  <c r="AM229" i="1"/>
  <c r="AP229" i="1"/>
  <c r="AV229" i="1"/>
  <c r="B229" i="1"/>
  <c r="B228" i="3" s="1"/>
  <c r="H229" i="1"/>
  <c r="L229" i="1"/>
  <c r="AF229" i="1"/>
  <c r="AK229" i="1"/>
  <c r="AN229" i="1"/>
  <c r="AR229" i="1"/>
  <c r="AI229" i="1"/>
  <c r="AT229" i="1"/>
  <c r="I229" i="1"/>
  <c r="P229" i="1"/>
  <c r="AB229" i="1"/>
  <c r="D228" i="3" s="1"/>
  <c r="J229" i="1"/>
  <c r="AO229" i="1"/>
  <c r="AH229" i="1"/>
  <c r="AL229" i="1"/>
  <c r="AS229" i="1"/>
  <c r="A230" i="1"/>
  <c r="A228" i="3"/>
  <c r="BO228" i="1" l="1"/>
  <c r="BK229" i="1"/>
  <c r="BP226" i="1"/>
  <c r="BP1044" i="1"/>
  <c r="BK1047" i="1"/>
  <c r="BO1046" i="1"/>
  <c r="BM228" i="1"/>
  <c r="BN227" i="1" s="1"/>
  <c r="BJ229" i="1"/>
  <c r="BN226" i="1"/>
  <c r="AW230" i="1"/>
  <c r="BV230" i="1" s="1"/>
  <c r="AD230" i="1"/>
  <c r="AE230" i="1"/>
  <c r="D227" i="11" s="1"/>
  <c r="E230" i="1"/>
  <c r="D227" i="2" s="1"/>
  <c r="D230" i="1"/>
  <c r="C227" i="2" s="1"/>
  <c r="AZ230" i="1"/>
  <c r="BF230" i="1"/>
  <c r="BC230" i="1"/>
  <c r="BA230" i="1"/>
  <c r="BG230" i="1"/>
  <c r="BB230" i="1"/>
  <c r="BD230" i="1"/>
  <c r="BE230" i="1"/>
  <c r="S230" i="1"/>
  <c r="N230" i="1"/>
  <c r="R230" i="1"/>
  <c r="U230" i="1"/>
  <c r="V230" i="1"/>
  <c r="Q230" i="1"/>
  <c r="T230" i="1"/>
  <c r="M230" i="1"/>
  <c r="Z230" i="1"/>
  <c r="AA230" i="1"/>
  <c r="BU230" i="1" s="1"/>
  <c r="Y230" i="1"/>
  <c r="X230" i="1"/>
  <c r="W230" i="1"/>
  <c r="C226" i="2"/>
  <c r="CV158" i="1"/>
  <c r="AY231" i="1"/>
  <c r="BX230" i="1"/>
  <c r="E226" i="2"/>
  <c r="E226" i="11"/>
  <c r="BS229" i="1"/>
  <c r="BR229" i="1"/>
  <c r="H230" i="1"/>
  <c r="P230" i="1"/>
  <c r="AH230" i="1"/>
  <c r="AR230" i="1"/>
  <c r="AV230" i="1"/>
  <c r="F230" i="1"/>
  <c r="K230" i="1"/>
  <c r="AJ230" i="1"/>
  <c r="AM230" i="1"/>
  <c r="AP230" i="1"/>
  <c r="AU230" i="1"/>
  <c r="B230" i="1"/>
  <c r="B229" i="3" s="1"/>
  <c r="G230" i="1"/>
  <c r="L230" i="1"/>
  <c r="AF230" i="1"/>
  <c r="AK230" i="1"/>
  <c r="AN230" i="1"/>
  <c r="AQ230" i="1"/>
  <c r="J230" i="1"/>
  <c r="AC230" i="1"/>
  <c r="E229" i="3" s="1"/>
  <c r="AO230" i="1"/>
  <c r="C230" i="1"/>
  <c r="C229" i="3" s="1"/>
  <c r="AG230" i="1"/>
  <c r="AL230" i="1"/>
  <c r="AS230" i="1"/>
  <c r="AI230" i="1"/>
  <c r="AT230" i="1"/>
  <c r="I230" i="1"/>
  <c r="O230" i="1"/>
  <c r="AB230" i="1"/>
  <c r="D229" i="3" s="1"/>
  <c r="A231" i="1"/>
  <c r="A229" i="3"/>
  <c r="BO229" i="1" l="1"/>
  <c r="BK230" i="1"/>
  <c r="BP227" i="1"/>
  <c r="BP1045" i="1"/>
  <c r="BK1048" i="1"/>
  <c r="BO1047" i="1"/>
  <c r="BP1046" i="1" s="1"/>
  <c r="BM229" i="1"/>
  <c r="BJ230" i="1"/>
  <c r="AW231" i="1"/>
  <c r="BV231" i="1" s="1"/>
  <c r="D231" i="1"/>
  <c r="AD231" i="1"/>
  <c r="C228" i="11" s="1"/>
  <c r="AE231" i="1"/>
  <c r="D228" i="11" s="1"/>
  <c r="E231" i="1"/>
  <c r="D228" i="2" s="1"/>
  <c r="AZ231" i="1"/>
  <c r="BF231" i="1"/>
  <c r="BB231" i="1"/>
  <c r="BE231" i="1"/>
  <c r="BA231" i="1"/>
  <c r="BG231" i="1"/>
  <c r="BC231" i="1"/>
  <c r="BD231" i="1"/>
  <c r="S231" i="1"/>
  <c r="U231" i="1"/>
  <c r="M231" i="1"/>
  <c r="Q231" i="1"/>
  <c r="V231" i="1"/>
  <c r="X231" i="1"/>
  <c r="AA231" i="1"/>
  <c r="BU231" i="1" s="1"/>
  <c r="Z231" i="1"/>
  <c r="W231" i="1"/>
  <c r="N231" i="1"/>
  <c r="R231" i="1"/>
  <c r="Y231" i="1"/>
  <c r="T231" i="1"/>
  <c r="C227" i="11"/>
  <c r="AY232" i="1"/>
  <c r="BX231" i="1"/>
  <c r="CV159" i="1"/>
  <c r="E227" i="11"/>
  <c r="E227" i="2"/>
  <c r="BS230" i="1"/>
  <c r="BR230" i="1"/>
  <c r="I231" i="1"/>
  <c r="K231" i="1"/>
  <c r="AI231" i="1"/>
  <c r="AK231" i="1"/>
  <c r="AM231" i="1"/>
  <c r="AO231" i="1"/>
  <c r="AS231" i="1"/>
  <c r="F231" i="1"/>
  <c r="AJ231" i="1"/>
  <c r="AP231" i="1"/>
  <c r="AU231" i="1"/>
  <c r="B231" i="1"/>
  <c r="B230" i="3" s="1"/>
  <c r="G231" i="1"/>
  <c r="L231" i="1"/>
  <c r="AF231" i="1"/>
  <c r="AN231" i="1"/>
  <c r="AQ231" i="1"/>
  <c r="AV231" i="1"/>
  <c r="AH231" i="1"/>
  <c r="AT231" i="1"/>
  <c r="H231" i="1"/>
  <c r="O231" i="1"/>
  <c r="AB231" i="1"/>
  <c r="D230" i="3" s="1"/>
  <c r="J231" i="1"/>
  <c r="P231" i="1"/>
  <c r="AC231" i="1"/>
  <c r="E230" i="3" s="1"/>
  <c r="C231" i="1"/>
  <c r="C230" i="3" s="1"/>
  <c r="AG231" i="1"/>
  <c r="AL231" i="1"/>
  <c r="AR231" i="1"/>
  <c r="A232" i="1"/>
  <c r="A230" i="3"/>
  <c r="BK231" i="1" l="1"/>
  <c r="BO230" i="1"/>
  <c r="BP228" i="1"/>
  <c r="BO1048" i="1"/>
  <c r="BK1049" i="1"/>
  <c r="BJ231" i="1"/>
  <c r="BM230" i="1"/>
  <c r="BN229" i="1" s="1"/>
  <c r="BN228" i="1"/>
  <c r="AW232" i="1"/>
  <c r="BV232" i="1" s="1"/>
  <c r="D232" i="1"/>
  <c r="C229" i="2" s="1"/>
  <c r="AD232" i="1"/>
  <c r="C229" i="11" s="1"/>
  <c r="E232" i="1"/>
  <c r="AE232" i="1"/>
  <c r="D229" i="11" s="1"/>
  <c r="AZ232" i="1"/>
  <c r="BF232" i="1"/>
  <c r="BA232" i="1"/>
  <c r="BD232" i="1"/>
  <c r="BG232" i="1"/>
  <c r="BB232" i="1"/>
  <c r="BE232" i="1"/>
  <c r="BC232" i="1"/>
  <c r="N232" i="1"/>
  <c r="R232" i="1"/>
  <c r="Q232" i="1"/>
  <c r="M232" i="1"/>
  <c r="W232" i="1"/>
  <c r="X232" i="1"/>
  <c r="S232" i="1"/>
  <c r="T232" i="1"/>
  <c r="V232" i="1"/>
  <c r="Y232" i="1"/>
  <c r="U232" i="1"/>
  <c r="Z232" i="1"/>
  <c r="AA232" i="1"/>
  <c r="BU232" i="1" s="1"/>
  <c r="C228" i="2"/>
  <c r="CV160" i="1"/>
  <c r="AY233" i="1"/>
  <c r="BX232" i="1"/>
  <c r="E228" i="11"/>
  <c r="E228" i="2"/>
  <c r="BS231" i="1"/>
  <c r="BR231" i="1"/>
  <c r="B232" i="1"/>
  <c r="B231" i="3" s="1"/>
  <c r="F232" i="1"/>
  <c r="J232" i="1"/>
  <c r="L232" i="1"/>
  <c r="AB232" i="1"/>
  <c r="D231" i="3" s="1"/>
  <c r="AF232" i="1"/>
  <c r="AJ232" i="1"/>
  <c r="AL232" i="1"/>
  <c r="AN232" i="1"/>
  <c r="AP232" i="1"/>
  <c r="AT232" i="1"/>
  <c r="AI232" i="1"/>
  <c r="AO232" i="1"/>
  <c r="AU232" i="1"/>
  <c r="G232" i="1"/>
  <c r="K232" i="1"/>
  <c r="AM232" i="1"/>
  <c r="AQ232" i="1"/>
  <c r="AV232" i="1"/>
  <c r="I232" i="1"/>
  <c r="P232" i="1"/>
  <c r="AC232" i="1"/>
  <c r="E231" i="3" s="1"/>
  <c r="C232" i="1"/>
  <c r="C231" i="3" s="1"/>
  <c r="AG232" i="1"/>
  <c r="AK232" i="1"/>
  <c r="AR232" i="1"/>
  <c r="AH232" i="1"/>
  <c r="AS232" i="1"/>
  <c r="H232" i="1"/>
  <c r="O232" i="1"/>
  <c r="A233" i="1"/>
  <c r="A231" i="3"/>
  <c r="BP229" i="1" l="1"/>
  <c r="BO231" i="1"/>
  <c r="BP230" i="1" s="1"/>
  <c r="BK232" i="1"/>
  <c r="BK1050" i="1"/>
  <c r="BO1049" i="1"/>
  <c r="BP1047" i="1"/>
  <c r="BM231" i="1"/>
  <c r="BJ232" i="1"/>
  <c r="AW233" i="1"/>
  <c r="BV233" i="1" s="1"/>
  <c r="AD233" i="1"/>
  <c r="C230" i="11" s="1"/>
  <c r="D233" i="1"/>
  <c r="AE233" i="1"/>
  <c r="D230" i="11" s="1"/>
  <c r="E233" i="1"/>
  <c r="D230" i="2" s="1"/>
  <c r="AZ233" i="1"/>
  <c r="BF233" i="1"/>
  <c r="BC233" i="1"/>
  <c r="BA233" i="1"/>
  <c r="BD233" i="1"/>
  <c r="BG233" i="1"/>
  <c r="BE233" i="1"/>
  <c r="BB233" i="1"/>
  <c r="T233" i="1"/>
  <c r="S233" i="1"/>
  <c r="U233" i="1"/>
  <c r="N233" i="1"/>
  <c r="V233" i="1"/>
  <c r="R233" i="1"/>
  <c r="AA233" i="1"/>
  <c r="BU233" i="1" s="1"/>
  <c r="Q233" i="1"/>
  <c r="Z233" i="1"/>
  <c r="W233" i="1"/>
  <c r="Y233" i="1"/>
  <c r="M233" i="1"/>
  <c r="X233" i="1"/>
  <c r="D229" i="2"/>
  <c r="BX233" i="1"/>
  <c r="AY234" i="1"/>
  <c r="CV161" i="1"/>
  <c r="E229" i="2"/>
  <c r="E229" i="11"/>
  <c r="BS232" i="1"/>
  <c r="BR232" i="1"/>
  <c r="C233" i="1"/>
  <c r="C232" i="3" s="1"/>
  <c r="G233" i="1"/>
  <c r="O233" i="1"/>
  <c r="AC233" i="1"/>
  <c r="E232" i="3" s="1"/>
  <c r="AG233" i="1"/>
  <c r="AQ233" i="1"/>
  <c r="AU233" i="1"/>
  <c r="J233" i="1"/>
  <c r="AI233" i="1"/>
  <c r="AO233" i="1"/>
  <c r="AT233" i="1"/>
  <c r="F233" i="1"/>
  <c r="K233" i="1"/>
  <c r="AJ233" i="1"/>
  <c r="AM233" i="1"/>
  <c r="AP233" i="1"/>
  <c r="AV233" i="1"/>
  <c r="AH233" i="1"/>
  <c r="AL233" i="1"/>
  <c r="AS233" i="1"/>
  <c r="H233" i="1"/>
  <c r="L233" i="1"/>
  <c r="AN233" i="1"/>
  <c r="I233" i="1"/>
  <c r="P233" i="1"/>
  <c r="AB233" i="1"/>
  <c r="D232" i="3" s="1"/>
  <c r="B233" i="1"/>
  <c r="B232" i="3" s="1"/>
  <c r="AF233" i="1"/>
  <c r="AK233" i="1"/>
  <c r="AR233" i="1"/>
  <c r="A234" i="1"/>
  <c r="A232" i="3"/>
  <c r="BO232" i="1" l="1"/>
  <c r="BP231" i="1" s="1"/>
  <c r="BK233" i="1"/>
  <c r="BP1048" i="1"/>
  <c r="BK1051" i="1"/>
  <c r="BO1050" i="1"/>
  <c r="BP1049" i="1" s="1"/>
  <c r="BM232" i="1"/>
  <c r="BJ233" i="1"/>
  <c r="BN230" i="1"/>
  <c r="AW234" i="1"/>
  <c r="BV234" i="1" s="1"/>
  <c r="AD234" i="1"/>
  <c r="C231" i="11" s="1"/>
  <c r="D234" i="1"/>
  <c r="C231" i="2" s="1"/>
  <c r="AE234" i="1"/>
  <c r="D231" i="11" s="1"/>
  <c r="E234" i="1"/>
  <c r="D231" i="2" s="1"/>
  <c r="AZ234" i="1"/>
  <c r="BF234" i="1"/>
  <c r="BC234" i="1"/>
  <c r="BD234" i="1"/>
  <c r="BE234" i="1"/>
  <c r="BA234" i="1"/>
  <c r="BG234" i="1"/>
  <c r="BB234" i="1"/>
  <c r="R234" i="1"/>
  <c r="N234" i="1"/>
  <c r="V234" i="1"/>
  <c r="Q234" i="1"/>
  <c r="AA234" i="1"/>
  <c r="BU234" i="1" s="1"/>
  <c r="Z234" i="1"/>
  <c r="T234" i="1"/>
  <c r="M234" i="1"/>
  <c r="W234" i="1"/>
  <c r="U234" i="1"/>
  <c r="S234" i="1"/>
  <c r="Y234" i="1"/>
  <c r="X234" i="1"/>
  <c r="C230" i="2"/>
  <c r="AY235" i="1"/>
  <c r="CV162" i="1"/>
  <c r="BX234" i="1"/>
  <c r="E230" i="2"/>
  <c r="E230" i="11"/>
  <c r="BS233" i="1"/>
  <c r="BR233" i="1"/>
  <c r="H234" i="1"/>
  <c r="P234" i="1"/>
  <c r="AH234" i="1"/>
  <c r="AR234" i="1"/>
  <c r="AV234" i="1"/>
  <c r="J234" i="1"/>
  <c r="AC234" i="1"/>
  <c r="E233" i="3" s="1"/>
  <c r="AI234" i="1"/>
  <c r="AO234" i="1"/>
  <c r="AT234" i="1"/>
  <c r="F234" i="1"/>
  <c r="K234" i="1"/>
  <c r="AJ234" i="1"/>
  <c r="AM234" i="1"/>
  <c r="AP234" i="1"/>
  <c r="AU234" i="1"/>
  <c r="I234" i="1"/>
  <c r="O234" i="1"/>
  <c r="AB234" i="1"/>
  <c r="D233" i="3" s="1"/>
  <c r="B234" i="1"/>
  <c r="B233" i="3" s="1"/>
  <c r="AF234" i="1"/>
  <c r="AK234" i="1"/>
  <c r="AQ234" i="1"/>
  <c r="C234" i="1"/>
  <c r="C233" i="3" s="1"/>
  <c r="AG234" i="1"/>
  <c r="AL234" i="1"/>
  <c r="AS234" i="1"/>
  <c r="G234" i="1"/>
  <c r="L234" i="1"/>
  <c r="AN234" i="1"/>
  <c r="A235" i="1"/>
  <c r="A233" i="3"/>
  <c r="BO233" i="1" l="1"/>
  <c r="BK234" i="1"/>
  <c r="BK1052" i="1"/>
  <c r="BO1051" i="1"/>
  <c r="BP1050" i="1" s="1"/>
  <c r="BM233" i="1"/>
  <c r="BJ234" i="1"/>
  <c r="BN231" i="1"/>
  <c r="AW235" i="1"/>
  <c r="BV235" i="1" s="1"/>
  <c r="E235" i="1"/>
  <c r="D232" i="2" s="1"/>
  <c r="D235" i="1"/>
  <c r="C232" i="2" s="1"/>
  <c r="AE235" i="1"/>
  <c r="D232" i="11" s="1"/>
  <c r="AD235" i="1"/>
  <c r="AZ235" i="1"/>
  <c r="BF235" i="1"/>
  <c r="BB235" i="1"/>
  <c r="BE235" i="1"/>
  <c r="BC235" i="1"/>
  <c r="BD235" i="1"/>
  <c r="BG235" i="1"/>
  <c r="BA235" i="1"/>
  <c r="R235" i="1"/>
  <c r="Q235" i="1"/>
  <c r="T235" i="1"/>
  <c r="N235" i="1"/>
  <c r="AA235" i="1"/>
  <c r="BU235" i="1" s="1"/>
  <c r="V235" i="1"/>
  <c r="Z235" i="1"/>
  <c r="S235" i="1"/>
  <c r="Y235" i="1"/>
  <c r="X235" i="1"/>
  <c r="M235" i="1"/>
  <c r="W235" i="1"/>
  <c r="U235" i="1"/>
  <c r="AY236" i="1"/>
  <c r="BX235" i="1"/>
  <c r="CV163" i="1"/>
  <c r="E231" i="11"/>
  <c r="E231" i="2"/>
  <c r="BS234" i="1"/>
  <c r="BR234" i="1"/>
  <c r="I235" i="1"/>
  <c r="K235" i="1"/>
  <c r="AI235" i="1"/>
  <c r="AK235" i="1"/>
  <c r="AM235" i="1"/>
  <c r="AO235" i="1"/>
  <c r="AS235" i="1"/>
  <c r="J235" i="1"/>
  <c r="P235" i="1"/>
  <c r="AC235" i="1"/>
  <c r="E234" i="3" s="1"/>
  <c r="AH235" i="1"/>
  <c r="AT235" i="1"/>
  <c r="F235" i="1"/>
  <c r="AJ235" i="1"/>
  <c r="AP235" i="1"/>
  <c r="AU235" i="1"/>
  <c r="C235" i="1"/>
  <c r="C234" i="3" s="1"/>
  <c r="AG235" i="1"/>
  <c r="AL235" i="1"/>
  <c r="AR235" i="1"/>
  <c r="G235" i="1"/>
  <c r="L235" i="1"/>
  <c r="AN235" i="1"/>
  <c r="AV235" i="1"/>
  <c r="H235" i="1"/>
  <c r="O235" i="1"/>
  <c r="AB235" i="1"/>
  <c r="D234" i="3" s="1"/>
  <c r="B235" i="1"/>
  <c r="B234" i="3" s="1"/>
  <c r="AF235" i="1"/>
  <c r="AQ235" i="1"/>
  <c r="A236" i="1"/>
  <c r="A234" i="3"/>
  <c r="BO234" i="1" l="1"/>
  <c r="BK235" i="1"/>
  <c r="BP232" i="1"/>
  <c r="BK1053" i="1"/>
  <c r="BO1052" i="1"/>
  <c r="BJ235" i="1"/>
  <c r="BM234" i="1"/>
  <c r="BN233" i="1" s="1"/>
  <c r="BN232" i="1"/>
  <c r="AW236" i="1"/>
  <c r="BV236" i="1" s="1"/>
  <c r="D236" i="1"/>
  <c r="C233" i="2" s="1"/>
  <c r="AE236" i="1"/>
  <c r="D233" i="11" s="1"/>
  <c r="AD236" i="1"/>
  <c r="C233" i="11" s="1"/>
  <c r="E236" i="1"/>
  <c r="D233" i="2" s="1"/>
  <c r="AZ236" i="1"/>
  <c r="BF236" i="1"/>
  <c r="BA236" i="1"/>
  <c r="BD236" i="1"/>
  <c r="BG236" i="1"/>
  <c r="BB236" i="1"/>
  <c r="BE236" i="1"/>
  <c r="BC236" i="1"/>
  <c r="M236" i="1"/>
  <c r="Q236" i="1"/>
  <c r="S236" i="1"/>
  <c r="V236" i="1"/>
  <c r="T236" i="1"/>
  <c r="R236" i="1"/>
  <c r="N236" i="1"/>
  <c r="X236" i="1"/>
  <c r="W236" i="1"/>
  <c r="Z236" i="1"/>
  <c r="Y236" i="1"/>
  <c r="AA236" i="1"/>
  <c r="BU236" i="1" s="1"/>
  <c r="U236" i="1"/>
  <c r="C232" i="11"/>
  <c r="BX236" i="1"/>
  <c r="AY237" i="1"/>
  <c r="CV164" i="1"/>
  <c r="E232" i="11"/>
  <c r="E232" i="2"/>
  <c r="BS235" i="1"/>
  <c r="BR235" i="1"/>
  <c r="B236" i="1"/>
  <c r="B235" i="3" s="1"/>
  <c r="F236" i="1"/>
  <c r="J236" i="1"/>
  <c r="L236" i="1"/>
  <c r="AB236" i="1"/>
  <c r="D235" i="3" s="1"/>
  <c r="AF236" i="1"/>
  <c r="AJ236" i="1"/>
  <c r="AL236" i="1"/>
  <c r="AN236" i="1"/>
  <c r="AP236" i="1"/>
  <c r="AT236" i="1"/>
  <c r="I236" i="1"/>
  <c r="P236" i="1"/>
  <c r="AC236" i="1"/>
  <c r="E235" i="3" s="1"/>
  <c r="AH236" i="1"/>
  <c r="AS236" i="1"/>
  <c r="AI236" i="1"/>
  <c r="AO236" i="1"/>
  <c r="AU236" i="1"/>
  <c r="H236" i="1"/>
  <c r="O236" i="1"/>
  <c r="AQ236" i="1"/>
  <c r="C236" i="1"/>
  <c r="C235" i="3" s="1"/>
  <c r="AG236" i="1"/>
  <c r="AK236" i="1"/>
  <c r="AR236" i="1"/>
  <c r="G236" i="1"/>
  <c r="K236" i="1"/>
  <c r="AM236" i="1"/>
  <c r="AV236" i="1"/>
  <c r="A237" i="1"/>
  <c r="A235" i="3"/>
  <c r="BO235" i="1" l="1"/>
  <c r="BK236" i="1"/>
  <c r="BP233" i="1"/>
  <c r="BP1051" i="1"/>
  <c r="BO1053" i="1"/>
  <c r="BP1052" i="1" s="1"/>
  <c r="BK1054" i="1"/>
  <c r="BM235" i="1"/>
  <c r="BJ236" i="1"/>
  <c r="AW237" i="1"/>
  <c r="BV237" i="1" s="1"/>
  <c r="AD237" i="1"/>
  <c r="C234" i="11" s="1"/>
  <c r="D237" i="1"/>
  <c r="C234" i="2" s="1"/>
  <c r="E237" i="1"/>
  <c r="AE237" i="1"/>
  <c r="D234" i="11" s="1"/>
  <c r="AZ237" i="1"/>
  <c r="BF237" i="1"/>
  <c r="BC237" i="1"/>
  <c r="BA237" i="1"/>
  <c r="BD237" i="1"/>
  <c r="BG237" i="1"/>
  <c r="BB237" i="1"/>
  <c r="BE237" i="1"/>
  <c r="R237" i="1"/>
  <c r="N237" i="1"/>
  <c r="V237" i="1"/>
  <c r="U237" i="1"/>
  <c r="M237" i="1"/>
  <c r="Q237" i="1"/>
  <c r="Z237" i="1"/>
  <c r="S237" i="1"/>
  <c r="Y237" i="1"/>
  <c r="W237" i="1"/>
  <c r="AA237" i="1"/>
  <c r="BU237" i="1" s="1"/>
  <c r="T237" i="1"/>
  <c r="X237" i="1"/>
  <c r="AY238" i="1"/>
  <c r="BX237" i="1"/>
  <c r="CV165" i="1"/>
  <c r="E233" i="2"/>
  <c r="E233" i="11"/>
  <c r="BS236" i="1"/>
  <c r="BR236" i="1"/>
  <c r="C237" i="1"/>
  <c r="C236" i="3" s="1"/>
  <c r="G237" i="1"/>
  <c r="O237" i="1"/>
  <c r="AC237" i="1"/>
  <c r="E236" i="3" s="1"/>
  <c r="AG237" i="1"/>
  <c r="AQ237" i="1"/>
  <c r="AU237" i="1"/>
  <c r="I237" i="1"/>
  <c r="P237" i="1"/>
  <c r="AB237" i="1"/>
  <c r="D236" i="3" s="1"/>
  <c r="AH237" i="1"/>
  <c r="AL237" i="1"/>
  <c r="AS237" i="1"/>
  <c r="J237" i="1"/>
  <c r="AI237" i="1"/>
  <c r="AO237" i="1"/>
  <c r="AT237" i="1"/>
  <c r="B237" i="1"/>
  <c r="B236" i="3" s="1"/>
  <c r="AF237" i="1"/>
  <c r="AK237" i="1"/>
  <c r="AR237" i="1"/>
  <c r="F237" i="1"/>
  <c r="K237" i="1"/>
  <c r="AJ237" i="1"/>
  <c r="AM237" i="1"/>
  <c r="AV237" i="1"/>
  <c r="H237" i="1"/>
  <c r="L237" i="1"/>
  <c r="AN237" i="1"/>
  <c r="AP237" i="1"/>
  <c r="A238" i="1"/>
  <c r="A236" i="3"/>
  <c r="BO236" i="1" l="1"/>
  <c r="BK237" i="1"/>
  <c r="BP234" i="1"/>
  <c r="BO1054" i="1"/>
  <c r="BP1053" i="1" s="1"/>
  <c r="BK1055" i="1"/>
  <c r="BM236" i="1"/>
  <c r="BJ237" i="1"/>
  <c r="BN234" i="1"/>
  <c r="AW238" i="1"/>
  <c r="BV238" i="1" s="1"/>
  <c r="AD238" i="1"/>
  <c r="E238" i="1"/>
  <c r="D235" i="2" s="1"/>
  <c r="D238" i="1"/>
  <c r="C235" i="2" s="1"/>
  <c r="AE238" i="1"/>
  <c r="D235" i="11" s="1"/>
  <c r="AZ238" i="1"/>
  <c r="BF238" i="1"/>
  <c r="BC238" i="1"/>
  <c r="BA238" i="1"/>
  <c r="BG238" i="1"/>
  <c r="BB238" i="1"/>
  <c r="BD238" i="1"/>
  <c r="BE238" i="1"/>
  <c r="M238" i="1"/>
  <c r="T238" i="1"/>
  <c r="U238" i="1"/>
  <c r="V238" i="1"/>
  <c r="Q238" i="1"/>
  <c r="R238" i="1"/>
  <c r="Z238" i="1"/>
  <c r="N238" i="1"/>
  <c r="AA238" i="1"/>
  <c r="BU238" i="1" s="1"/>
  <c r="W238" i="1"/>
  <c r="X238" i="1"/>
  <c r="S238" i="1"/>
  <c r="Y238" i="1"/>
  <c r="D234" i="2"/>
  <c r="CV166" i="1"/>
  <c r="AY239" i="1"/>
  <c r="BX238" i="1"/>
  <c r="E234" i="2"/>
  <c r="E234" i="11"/>
  <c r="BS237" i="1"/>
  <c r="BR237" i="1"/>
  <c r="H238" i="1"/>
  <c r="P238" i="1"/>
  <c r="AH238" i="1"/>
  <c r="AR238" i="1"/>
  <c r="AV238" i="1"/>
  <c r="C238" i="1"/>
  <c r="C237" i="3" s="1"/>
  <c r="I238" i="1"/>
  <c r="O238" i="1"/>
  <c r="AB238" i="1"/>
  <c r="D237" i="3" s="1"/>
  <c r="AG238" i="1"/>
  <c r="AL238" i="1"/>
  <c r="AS238" i="1"/>
  <c r="J238" i="1"/>
  <c r="AC238" i="1"/>
  <c r="E237" i="3" s="1"/>
  <c r="AI238" i="1"/>
  <c r="AO238" i="1"/>
  <c r="AT238" i="1"/>
  <c r="G238" i="1"/>
  <c r="L238" i="1"/>
  <c r="AN238" i="1"/>
  <c r="AP238" i="1"/>
  <c r="B238" i="1"/>
  <c r="B237" i="3" s="1"/>
  <c r="AF238" i="1"/>
  <c r="AK238" i="1"/>
  <c r="AQ238" i="1"/>
  <c r="AJ238" i="1"/>
  <c r="F238" i="1"/>
  <c r="AM238" i="1"/>
  <c r="K238" i="1"/>
  <c r="AU238" i="1"/>
  <c r="A239" i="1"/>
  <c r="A237" i="3"/>
  <c r="BO237" i="1" l="1"/>
  <c r="BK238" i="1"/>
  <c r="BP235" i="1"/>
  <c r="BO1055" i="1"/>
  <c r="BK1056" i="1"/>
  <c r="BM237" i="1"/>
  <c r="BJ238" i="1"/>
  <c r="BN235" i="1"/>
  <c r="AW239" i="1"/>
  <c r="BV239" i="1" s="1"/>
  <c r="AD239" i="1"/>
  <c r="C236" i="11" s="1"/>
  <c r="D239" i="1"/>
  <c r="E239" i="1"/>
  <c r="D236" i="2" s="1"/>
  <c r="AE239" i="1"/>
  <c r="D236" i="11" s="1"/>
  <c r="AZ239" i="1"/>
  <c r="BF239" i="1"/>
  <c r="BB239" i="1"/>
  <c r="BE239" i="1"/>
  <c r="BA239" i="1"/>
  <c r="BG239" i="1"/>
  <c r="BC239" i="1"/>
  <c r="BD239" i="1"/>
  <c r="Q239" i="1"/>
  <c r="N239" i="1"/>
  <c r="T239" i="1"/>
  <c r="V239" i="1"/>
  <c r="S239" i="1"/>
  <c r="R239" i="1"/>
  <c r="AA239" i="1"/>
  <c r="BU239" i="1" s="1"/>
  <c r="Y239" i="1"/>
  <c r="Z239" i="1"/>
  <c r="M239" i="1"/>
  <c r="W239" i="1"/>
  <c r="U239" i="1"/>
  <c r="X239" i="1"/>
  <c r="C235" i="11"/>
  <c r="CV167" i="1"/>
  <c r="AY240" i="1"/>
  <c r="BX239" i="1"/>
  <c r="E235" i="2"/>
  <c r="E235" i="11"/>
  <c r="BS238" i="1"/>
  <c r="BR238" i="1"/>
  <c r="I239" i="1"/>
  <c r="K239" i="1"/>
  <c r="AI239" i="1"/>
  <c r="AK239" i="1"/>
  <c r="AM239" i="1"/>
  <c r="AO239" i="1"/>
  <c r="AS239" i="1"/>
  <c r="C239" i="1"/>
  <c r="C238" i="3" s="1"/>
  <c r="H239" i="1"/>
  <c r="O239" i="1"/>
  <c r="AB239" i="1"/>
  <c r="D238" i="3" s="1"/>
  <c r="AG239" i="1"/>
  <c r="AL239" i="1"/>
  <c r="AR239" i="1"/>
  <c r="J239" i="1"/>
  <c r="P239" i="1"/>
  <c r="AC239" i="1"/>
  <c r="E238" i="3" s="1"/>
  <c r="AH239" i="1"/>
  <c r="AT239" i="1"/>
  <c r="B239" i="1"/>
  <c r="B238" i="3" s="1"/>
  <c r="AF239" i="1"/>
  <c r="AQ239" i="1"/>
  <c r="F239" i="1"/>
  <c r="AJ239" i="1"/>
  <c r="AU239" i="1"/>
  <c r="G239" i="1"/>
  <c r="L239" i="1"/>
  <c r="AN239" i="1"/>
  <c r="AV239" i="1"/>
  <c r="AP239" i="1"/>
  <c r="A240" i="1"/>
  <c r="A238" i="3"/>
  <c r="BO238" i="1" l="1"/>
  <c r="BK239" i="1"/>
  <c r="BP236" i="1"/>
  <c r="BK1057" i="1"/>
  <c r="BO1056" i="1"/>
  <c r="BP1055" i="1" s="1"/>
  <c r="BP1054" i="1"/>
  <c r="BM238" i="1"/>
  <c r="BN237" i="1" s="1"/>
  <c r="BJ239" i="1"/>
  <c r="BN236" i="1"/>
  <c r="AW240" i="1"/>
  <c r="BV240" i="1" s="1"/>
  <c r="D240" i="1"/>
  <c r="E240" i="1"/>
  <c r="D237" i="2" s="1"/>
  <c r="AE240" i="1"/>
  <c r="D237" i="11" s="1"/>
  <c r="AD240" i="1"/>
  <c r="C237" i="11" s="1"/>
  <c r="AZ240" i="1"/>
  <c r="BF240" i="1"/>
  <c r="BA240" i="1"/>
  <c r="BD240" i="1"/>
  <c r="BG240" i="1"/>
  <c r="BB240" i="1"/>
  <c r="BE240" i="1"/>
  <c r="BC240" i="1"/>
  <c r="M240" i="1"/>
  <c r="S240" i="1"/>
  <c r="V240" i="1"/>
  <c r="T240" i="1"/>
  <c r="U240" i="1"/>
  <c r="AA240" i="1"/>
  <c r="BU240" i="1" s="1"/>
  <c r="Q240" i="1"/>
  <c r="Y240" i="1"/>
  <c r="Z240" i="1"/>
  <c r="R240" i="1"/>
  <c r="N240" i="1"/>
  <c r="W240" i="1"/>
  <c r="X240" i="1"/>
  <c r="C236" i="2"/>
  <c r="CV168" i="1"/>
  <c r="AY241" i="1"/>
  <c r="BX240" i="1"/>
  <c r="E236" i="11"/>
  <c r="E236" i="2"/>
  <c r="BS239" i="1"/>
  <c r="BR239" i="1"/>
  <c r="B240" i="1"/>
  <c r="B239" i="3" s="1"/>
  <c r="F240" i="1"/>
  <c r="J240" i="1"/>
  <c r="L240" i="1"/>
  <c r="AB240" i="1"/>
  <c r="D239" i="3" s="1"/>
  <c r="AF240" i="1"/>
  <c r="AJ240" i="1"/>
  <c r="AL240" i="1"/>
  <c r="AN240" i="1"/>
  <c r="AP240" i="1"/>
  <c r="AT240" i="1"/>
  <c r="C240" i="1"/>
  <c r="C239" i="3" s="1"/>
  <c r="H240" i="1"/>
  <c r="O240" i="1"/>
  <c r="AG240" i="1"/>
  <c r="AK240" i="1"/>
  <c r="AR240" i="1"/>
  <c r="I240" i="1"/>
  <c r="P240" i="1"/>
  <c r="AC240" i="1"/>
  <c r="E239" i="3" s="1"/>
  <c r="AH240" i="1"/>
  <c r="AS240" i="1"/>
  <c r="G240" i="1"/>
  <c r="K240" i="1"/>
  <c r="AM240" i="1"/>
  <c r="AV240" i="1"/>
  <c r="AO240" i="1"/>
  <c r="AQ240" i="1"/>
  <c r="AI240" i="1"/>
  <c r="AU240" i="1"/>
  <c r="A241" i="1"/>
  <c r="A239" i="3"/>
  <c r="BO239" i="1" l="1"/>
  <c r="BK240" i="1"/>
  <c r="BP237" i="1"/>
  <c r="BO1057" i="1"/>
  <c r="BP1056" i="1" s="1"/>
  <c r="BK1058" i="1"/>
  <c r="BM239" i="1"/>
  <c r="BJ240" i="1"/>
  <c r="AW241" i="1"/>
  <c r="BV241" i="1" s="1"/>
  <c r="D241" i="1"/>
  <c r="C238" i="2" s="1"/>
  <c r="AE241" i="1"/>
  <c r="D238" i="11" s="1"/>
  <c r="E241" i="1"/>
  <c r="D238" i="2" s="1"/>
  <c r="AD241" i="1"/>
  <c r="C238" i="11" s="1"/>
  <c r="AZ241" i="1"/>
  <c r="BF241" i="1"/>
  <c r="BC241" i="1"/>
  <c r="BA241" i="1"/>
  <c r="BD241" i="1"/>
  <c r="BG241" i="1"/>
  <c r="BE241" i="1"/>
  <c r="BB241" i="1"/>
  <c r="M241" i="1"/>
  <c r="R241" i="1"/>
  <c r="Q241" i="1"/>
  <c r="V241" i="1"/>
  <c r="S241" i="1"/>
  <c r="N241" i="1"/>
  <c r="U241" i="1"/>
  <c r="AA241" i="1"/>
  <c r="BU241" i="1" s="1"/>
  <c r="T241" i="1"/>
  <c r="W241" i="1"/>
  <c r="Y241" i="1"/>
  <c r="X241" i="1"/>
  <c r="Z241" i="1"/>
  <c r="C237" i="2"/>
  <c r="CV169" i="1"/>
  <c r="AY242" i="1"/>
  <c r="BX241" i="1"/>
  <c r="E237" i="11"/>
  <c r="E237" i="2"/>
  <c r="BR240" i="1"/>
  <c r="BS240" i="1"/>
  <c r="C241" i="1"/>
  <c r="C240" i="3" s="1"/>
  <c r="G241" i="1"/>
  <c r="O241" i="1"/>
  <c r="AC241" i="1"/>
  <c r="E240" i="3" s="1"/>
  <c r="AG241" i="1"/>
  <c r="AQ241" i="1"/>
  <c r="AU241" i="1"/>
  <c r="B241" i="1"/>
  <c r="B240" i="3" s="1"/>
  <c r="H241" i="1"/>
  <c r="L241" i="1"/>
  <c r="AF241" i="1"/>
  <c r="AK241" i="1"/>
  <c r="AN241" i="1"/>
  <c r="AR241" i="1"/>
  <c r="I241" i="1"/>
  <c r="P241" i="1"/>
  <c r="AB241" i="1"/>
  <c r="D240" i="3" s="1"/>
  <c r="AH241" i="1"/>
  <c r="AL241" i="1"/>
  <c r="AS241" i="1"/>
  <c r="AP241" i="1"/>
  <c r="AI241" i="1"/>
  <c r="AT241" i="1"/>
  <c r="F241" i="1"/>
  <c r="K241" i="1"/>
  <c r="AJ241" i="1"/>
  <c r="AM241" i="1"/>
  <c r="AV241" i="1"/>
  <c r="J241" i="1"/>
  <c r="AO241" i="1"/>
  <c r="A242" i="1"/>
  <c r="A240" i="3"/>
  <c r="BK241" i="1" l="1"/>
  <c r="BO240" i="1"/>
  <c r="BP238" i="1"/>
  <c r="BO1058" i="1"/>
  <c r="BK1059" i="1"/>
  <c r="BM240" i="1"/>
  <c r="BJ241" i="1"/>
  <c r="BN238" i="1"/>
  <c r="AW242" i="1"/>
  <c r="BV242" i="1" s="1"/>
  <c r="AD242" i="1"/>
  <c r="C239" i="11" s="1"/>
  <c r="AE242" i="1"/>
  <c r="D239" i="11" s="1"/>
  <c r="E242" i="1"/>
  <c r="D239" i="2" s="1"/>
  <c r="D242" i="1"/>
  <c r="C239" i="2" s="1"/>
  <c r="AZ242" i="1"/>
  <c r="BF242" i="1"/>
  <c r="BC242" i="1"/>
  <c r="BD242" i="1"/>
  <c r="BE242" i="1"/>
  <c r="BA242" i="1"/>
  <c r="BG242" i="1"/>
  <c r="BB242" i="1"/>
  <c r="S242" i="1"/>
  <c r="T242" i="1"/>
  <c r="V242" i="1"/>
  <c r="M242" i="1"/>
  <c r="U242" i="1"/>
  <c r="N242" i="1"/>
  <c r="Q242" i="1"/>
  <c r="R242" i="1"/>
  <c r="X242" i="1"/>
  <c r="Y242" i="1"/>
  <c r="W242" i="1"/>
  <c r="AA242" i="1"/>
  <c r="BU242" i="1" s="1"/>
  <c r="Z242" i="1"/>
  <c r="AY243" i="1"/>
  <c r="CV170" i="1"/>
  <c r="BX242" i="1"/>
  <c r="E238" i="11"/>
  <c r="E238" i="2"/>
  <c r="BS241" i="1"/>
  <c r="BR241" i="1"/>
  <c r="H242" i="1"/>
  <c r="P242" i="1"/>
  <c r="AH242" i="1"/>
  <c r="AR242" i="1"/>
  <c r="AV242" i="1"/>
  <c r="B242" i="1"/>
  <c r="B241" i="3" s="1"/>
  <c r="G242" i="1"/>
  <c r="L242" i="1"/>
  <c r="AF242" i="1"/>
  <c r="AK242" i="1"/>
  <c r="AN242" i="1"/>
  <c r="AQ242" i="1"/>
  <c r="C242" i="1"/>
  <c r="C241" i="3" s="1"/>
  <c r="I242" i="1"/>
  <c r="O242" i="1"/>
  <c r="AB242" i="1"/>
  <c r="D241" i="3" s="1"/>
  <c r="AG242" i="1"/>
  <c r="AL242" i="1"/>
  <c r="AS242" i="1"/>
  <c r="F242" i="1"/>
  <c r="K242" i="1"/>
  <c r="AJ242" i="1"/>
  <c r="AM242" i="1"/>
  <c r="AU242" i="1"/>
  <c r="J242" i="1"/>
  <c r="AC242" i="1"/>
  <c r="E241" i="3" s="1"/>
  <c r="AO242" i="1"/>
  <c r="AP242" i="1"/>
  <c r="AT242" i="1"/>
  <c r="AI242" i="1"/>
  <c r="A243" i="1"/>
  <c r="A241" i="3"/>
  <c r="BP239" i="1" l="1"/>
  <c r="BO241" i="1"/>
  <c r="BK242" i="1"/>
  <c r="BK1060" i="1"/>
  <c r="BO1059" i="1"/>
  <c r="BP1057" i="1"/>
  <c r="BM241" i="1"/>
  <c r="BJ242" i="1"/>
  <c r="BN239" i="1"/>
  <c r="AW243" i="1"/>
  <c r="BV243" i="1" s="1"/>
  <c r="AD243" i="1"/>
  <c r="C240" i="11" s="1"/>
  <c r="D243" i="1"/>
  <c r="C240" i="2" s="1"/>
  <c r="E243" i="1"/>
  <c r="AE243" i="1"/>
  <c r="D240" i="11" s="1"/>
  <c r="AZ243" i="1"/>
  <c r="BF243" i="1"/>
  <c r="BB243" i="1"/>
  <c r="BE243" i="1"/>
  <c r="BC243" i="1"/>
  <c r="BD243" i="1"/>
  <c r="BA243" i="1"/>
  <c r="BG243" i="1"/>
  <c r="S243" i="1"/>
  <c r="U243" i="1"/>
  <c r="V243" i="1"/>
  <c r="Q243" i="1"/>
  <c r="R243" i="1"/>
  <c r="X243" i="1"/>
  <c r="T243" i="1"/>
  <c r="Y243" i="1"/>
  <c r="W243" i="1"/>
  <c r="N243" i="1"/>
  <c r="AA243" i="1"/>
  <c r="BU243" i="1" s="1"/>
  <c r="Z243" i="1"/>
  <c r="M243" i="1"/>
  <c r="CV171" i="1"/>
  <c r="AY244" i="1"/>
  <c r="BX243" i="1"/>
  <c r="E239" i="2"/>
  <c r="E239" i="11"/>
  <c r="BS242" i="1"/>
  <c r="BR242" i="1"/>
  <c r="I243" i="1"/>
  <c r="K243" i="1"/>
  <c r="AI243" i="1"/>
  <c r="AK243" i="1"/>
  <c r="AM243" i="1"/>
  <c r="AO243" i="1"/>
  <c r="AS243" i="1"/>
  <c r="B243" i="1"/>
  <c r="B242" i="3" s="1"/>
  <c r="G243" i="1"/>
  <c r="L243" i="1"/>
  <c r="AF243" i="1"/>
  <c r="AN243" i="1"/>
  <c r="AQ243" i="1"/>
  <c r="AV243" i="1"/>
  <c r="C243" i="1"/>
  <c r="C242" i="3" s="1"/>
  <c r="H243" i="1"/>
  <c r="O243" i="1"/>
  <c r="AB243" i="1"/>
  <c r="D242" i="3" s="1"/>
  <c r="AG243" i="1"/>
  <c r="AL243" i="1"/>
  <c r="AR243" i="1"/>
  <c r="AP243" i="1"/>
  <c r="AH243" i="1"/>
  <c r="AT243" i="1"/>
  <c r="F243" i="1"/>
  <c r="AJ243" i="1"/>
  <c r="AU243" i="1"/>
  <c r="AC243" i="1"/>
  <c r="E242" i="3" s="1"/>
  <c r="J243" i="1"/>
  <c r="P243" i="1"/>
  <c r="A244" i="1"/>
  <c r="A242" i="3"/>
  <c r="BO242" i="1" l="1"/>
  <c r="BP241" i="1" s="1"/>
  <c r="BK243" i="1"/>
  <c r="BP240" i="1"/>
  <c r="BO1060" i="1"/>
  <c r="BK1061" i="1"/>
  <c r="BP1058" i="1"/>
  <c r="BJ243" i="1"/>
  <c r="BM242" i="1"/>
  <c r="BN240" i="1"/>
  <c r="AW244" i="1"/>
  <c r="BV244" i="1" s="1"/>
  <c r="D244" i="1"/>
  <c r="C241" i="2" s="1"/>
  <c r="E244" i="1"/>
  <c r="D241" i="2" s="1"/>
  <c r="AE244" i="1"/>
  <c r="D241" i="11" s="1"/>
  <c r="AD244" i="1"/>
  <c r="C241" i="11" s="1"/>
  <c r="AZ244" i="1"/>
  <c r="BF244" i="1"/>
  <c r="BA244" i="1"/>
  <c r="BD244" i="1"/>
  <c r="BG244" i="1"/>
  <c r="BB244" i="1"/>
  <c r="BE244" i="1"/>
  <c r="BC244" i="1"/>
  <c r="T244" i="1"/>
  <c r="U244" i="1"/>
  <c r="Q244" i="1"/>
  <c r="R244" i="1"/>
  <c r="M244" i="1"/>
  <c r="Z244" i="1"/>
  <c r="V244" i="1"/>
  <c r="Y244" i="1"/>
  <c r="W244" i="1"/>
  <c r="S244" i="1"/>
  <c r="N244" i="1"/>
  <c r="AA244" i="1"/>
  <c r="BU244" i="1" s="1"/>
  <c r="X244" i="1"/>
  <c r="D240" i="2"/>
  <c r="AY245" i="1"/>
  <c r="CV172" i="1"/>
  <c r="BX244" i="1"/>
  <c r="E240" i="2"/>
  <c r="E240" i="11"/>
  <c r="BS243" i="1"/>
  <c r="BR243" i="1"/>
  <c r="B244" i="1"/>
  <c r="B243" i="3" s="1"/>
  <c r="F244" i="1"/>
  <c r="J244" i="1"/>
  <c r="L244" i="1"/>
  <c r="AB244" i="1"/>
  <c r="D243" i="3" s="1"/>
  <c r="AF244" i="1"/>
  <c r="AJ244" i="1"/>
  <c r="AL244" i="1"/>
  <c r="AN244" i="1"/>
  <c r="AP244" i="1"/>
  <c r="AT244" i="1"/>
  <c r="G244" i="1"/>
  <c r="K244" i="1"/>
  <c r="AM244" i="1"/>
  <c r="AQ244" i="1"/>
  <c r="AV244" i="1"/>
  <c r="C244" i="1"/>
  <c r="C243" i="3" s="1"/>
  <c r="H244" i="1"/>
  <c r="O244" i="1"/>
  <c r="AG244" i="1"/>
  <c r="AK244" i="1"/>
  <c r="AR244" i="1"/>
  <c r="AI244" i="1"/>
  <c r="AU244" i="1"/>
  <c r="I244" i="1"/>
  <c r="P244" i="1"/>
  <c r="AC244" i="1"/>
  <c r="E243" i="3" s="1"/>
  <c r="AO244" i="1"/>
  <c r="AS244" i="1"/>
  <c r="AH244" i="1"/>
  <c r="A245" i="1"/>
  <c r="A243" i="3"/>
  <c r="BO243" i="1" l="1"/>
  <c r="BK244" i="1"/>
  <c r="BK1062" i="1"/>
  <c r="BO1061" i="1"/>
  <c r="BP1060" i="1" s="1"/>
  <c r="BP1059" i="1"/>
  <c r="BN241" i="1"/>
  <c r="BM243" i="1"/>
  <c r="BJ244" i="1"/>
  <c r="AW245" i="1"/>
  <c r="BV245" i="1" s="1"/>
  <c r="D245" i="1"/>
  <c r="C242" i="2" s="1"/>
  <c r="AD245" i="1"/>
  <c r="AE245" i="1"/>
  <c r="D242" i="11" s="1"/>
  <c r="E245" i="1"/>
  <c r="AZ245" i="1"/>
  <c r="BF245" i="1"/>
  <c r="BC245" i="1"/>
  <c r="BA245" i="1"/>
  <c r="BD245" i="1"/>
  <c r="BG245" i="1"/>
  <c r="BB245" i="1"/>
  <c r="BE245" i="1"/>
  <c r="U245" i="1"/>
  <c r="N245" i="1"/>
  <c r="T245" i="1"/>
  <c r="V245" i="1"/>
  <c r="R245" i="1"/>
  <c r="M245" i="1"/>
  <c r="Q245" i="1"/>
  <c r="Z245" i="1"/>
  <c r="W245" i="1"/>
  <c r="Y245" i="1"/>
  <c r="X245" i="1"/>
  <c r="AA245" i="1"/>
  <c r="BU245" i="1" s="1"/>
  <c r="S245" i="1"/>
  <c r="AY246" i="1"/>
  <c r="BX245" i="1"/>
  <c r="CV173" i="1"/>
  <c r="E241" i="2"/>
  <c r="E241" i="11"/>
  <c r="BS244" i="1"/>
  <c r="BR244" i="1"/>
  <c r="C245" i="1"/>
  <c r="C244" i="3" s="1"/>
  <c r="G245" i="1"/>
  <c r="O245" i="1"/>
  <c r="AC245" i="1"/>
  <c r="E244" i="3" s="1"/>
  <c r="AG245" i="1"/>
  <c r="AQ245" i="1"/>
  <c r="AU245" i="1"/>
  <c r="F245" i="1"/>
  <c r="K245" i="1"/>
  <c r="AJ245" i="1"/>
  <c r="AM245" i="1"/>
  <c r="AP245" i="1"/>
  <c r="AV245" i="1"/>
  <c r="B245" i="1"/>
  <c r="B244" i="3" s="1"/>
  <c r="H245" i="1"/>
  <c r="L245" i="1"/>
  <c r="AF245" i="1"/>
  <c r="AK245" i="1"/>
  <c r="AN245" i="1"/>
  <c r="AR245" i="1"/>
  <c r="J245" i="1"/>
  <c r="AO245" i="1"/>
  <c r="AH245" i="1"/>
  <c r="AL245" i="1"/>
  <c r="AS245" i="1"/>
  <c r="AI245" i="1"/>
  <c r="AT245" i="1"/>
  <c r="I245" i="1"/>
  <c r="P245" i="1"/>
  <c r="AB245" i="1"/>
  <c r="D244" i="3" s="1"/>
  <c r="A246" i="1"/>
  <c r="A244" i="3"/>
  <c r="BO244" i="1" l="1"/>
  <c r="BK245" i="1"/>
  <c r="BP242" i="1"/>
  <c r="BK1063" i="1"/>
  <c r="BO1062" i="1"/>
  <c r="BP1061" i="1" s="1"/>
  <c r="BM244" i="1"/>
  <c r="BJ245" i="1"/>
  <c r="BN242" i="1"/>
  <c r="AW246" i="1"/>
  <c r="BV246" i="1" s="1"/>
  <c r="AD246" i="1"/>
  <c r="C243" i="11" s="1"/>
  <c r="AE246" i="1"/>
  <c r="D243" i="11" s="1"/>
  <c r="E246" i="1"/>
  <c r="D243" i="2" s="1"/>
  <c r="D246" i="1"/>
  <c r="C243" i="2" s="1"/>
  <c r="AZ246" i="1"/>
  <c r="BF246" i="1"/>
  <c r="BC246" i="1"/>
  <c r="BA246" i="1"/>
  <c r="BG246" i="1"/>
  <c r="BB246" i="1"/>
  <c r="BD246" i="1"/>
  <c r="BE246" i="1"/>
  <c r="M246" i="1"/>
  <c r="T246" i="1"/>
  <c r="U246" i="1"/>
  <c r="V246" i="1"/>
  <c r="S246" i="1"/>
  <c r="R246" i="1"/>
  <c r="N246" i="1"/>
  <c r="W246" i="1"/>
  <c r="Q246" i="1"/>
  <c r="X246" i="1"/>
  <c r="AA246" i="1"/>
  <c r="BU246" i="1" s="1"/>
  <c r="Z246" i="1"/>
  <c r="Y246" i="1"/>
  <c r="D242" i="2"/>
  <c r="C242" i="11"/>
  <c r="BX246" i="1"/>
  <c r="AY247" i="1"/>
  <c r="CV174" i="1"/>
  <c r="E242" i="11"/>
  <c r="E242" i="2"/>
  <c r="BS245" i="1"/>
  <c r="BR245" i="1"/>
  <c r="H246" i="1"/>
  <c r="P246" i="1"/>
  <c r="AH246" i="1"/>
  <c r="AR246" i="1"/>
  <c r="AV246" i="1"/>
  <c r="F246" i="1"/>
  <c r="K246" i="1"/>
  <c r="AJ246" i="1"/>
  <c r="AM246" i="1"/>
  <c r="AP246" i="1"/>
  <c r="AU246" i="1"/>
  <c r="B246" i="1"/>
  <c r="B245" i="3" s="1"/>
  <c r="G246" i="1"/>
  <c r="L246" i="1"/>
  <c r="AF246" i="1"/>
  <c r="AK246" i="1"/>
  <c r="AN246" i="1"/>
  <c r="AQ246" i="1"/>
  <c r="AI246" i="1"/>
  <c r="AT246" i="1"/>
  <c r="I246" i="1"/>
  <c r="O246" i="1"/>
  <c r="AB246" i="1"/>
  <c r="D245" i="3" s="1"/>
  <c r="J246" i="1"/>
  <c r="AC246" i="1"/>
  <c r="E245" i="3" s="1"/>
  <c r="AO246" i="1"/>
  <c r="AG246" i="1"/>
  <c r="C246" i="1"/>
  <c r="C245" i="3" s="1"/>
  <c r="AL246" i="1"/>
  <c r="AS246" i="1"/>
  <c r="A247" i="1"/>
  <c r="A245" i="3"/>
  <c r="BO245" i="1" l="1"/>
  <c r="BK246" i="1"/>
  <c r="BP243" i="1"/>
  <c r="BO1063" i="1"/>
  <c r="BK1064" i="1"/>
  <c r="BN243" i="1"/>
  <c r="BM245" i="1"/>
  <c r="BJ246" i="1"/>
  <c r="AW247" i="1"/>
  <c r="BV247" i="1" s="1"/>
  <c r="AE247" i="1"/>
  <c r="D244" i="11" s="1"/>
  <c r="AD247" i="1"/>
  <c r="E247" i="1"/>
  <c r="D247" i="1"/>
  <c r="C244" i="2" s="1"/>
  <c r="AZ247" i="1"/>
  <c r="BF247" i="1"/>
  <c r="BB247" i="1"/>
  <c r="BE247" i="1"/>
  <c r="BA247" i="1"/>
  <c r="BG247" i="1"/>
  <c r="BC247" i="1"/>
  <c r="BD247" i="1"/>
  <c r="S247" i="1"/>
  <c r="T247" i="1"/>
  <c r="R247" i="1"/>
  <c r="Q247" i="1"/>
  <c r="U247" i="1"/>
  <c r="Z247" i="1"/>
  <c r="V247" i="1"/>
  <c r="W247" i="1"/>
  <c r="AA247" i="1"/>
  <c r="BU247" i="1" s="1"/>
  <c r="N247" i="1"/>
  <c r="M247" i="1"/>
  <c r="X247" i="1"/>
  <c r="Y247" i="1"/>
  <c r="AY248" i="1"/>
  <c r="CV175" i="1"/>
  <c r="BX247" i="1"/>
  <c r="E243" i="2"/>
  <c r="E243" i="11"/>
  <c r="BS246" i="1"/>
  <c r="BR246" i="1"/>
  <c r="I247" i="1"/>
  <c r="K247" i="1"/>
  <c r="AI247" i="1"/>
  <c r="AK247" i="1"/>
  <c r="AM247" i="1"/>
  <c r="AO247" i="1"/>
  <c r="AS247" i="1"/>
  <c r="F247" i="1"/>
  <c r="AJ247" i="1"/>
  <c r="AP247" i="1"/>
  <c r="AU247" i="1"/>
  <c r="B247" i="1"/>
  <c r="B246" i="3" s="1"/>
  <c r="G247" i="1"/>
  <c r="L247" i="1"/>
  <c r="AF247" i="1"/>
  <c r="AN247" i="1"/>
  <c r="AQ247" i="1"/>
  <c r="AV247" i="1"/>
  <c r="J247" i="1"/>
  <c r="P247" i="1"/>
  <c r="AC247" i="1"/>
  <c r="E246" i="3" s="1"/>
  <c r="C247" i="1"/>
  <c r="C246" i="3" s="1"/>
  <c r="AG247" i="1"/>
  <c r="AL247" i="1"/>
  <c r="AR247" i="1"/>
  <c r="AH247" i="1"/>
  <c r="AT247" i="1"/>
  <c r="H247" i="1"/>
  <c r="O247" i="1"/>
  <c r="AB247" i="1"/>
  <c r="D246" i="3" s="1"/>
  <c r="A248" i="1"/>
  <c r="A246" i="3"/>
  <c r="BO246" i="1" l="1"/>
  <c r="BP245" i="1" s="1"/>
  <c r="BK247" i="1"/>
  <c r="BP244" i="1"/>
  <c r="BK1065" i="1"/>
  <c r="BO1064" i="1"/>
  <c r="BP1063" i="1" s="1"/>
  <c r="BP1062" i="1"/>
  <c r="BM246" i="1"/>
  <c r="BJ247" i="1"/>
  <c r="BN244" i="1"/>
  <c r="AW248" i="1"/>
  <c r="BV248" i="1" s="1"/>
  <c r="D248" i="1"/>
  <c r="C245" i="2" s="1"/>
  <c r="AD248" i="1"/>
  <c r="C245" i="11" s="1"/>
  <c r="E248" i="1"/>
  <c r="D245" i="2" s="1"/>
  <c r="AE248" i="1"/>
  <c r="D245" i="11" s="1"/>
  <c r="AZ248" i="1"/>
  <c r="BF248" i="1"/>
  <c r="BA248" i="1"/>
  <c r="BD248" i="1"/>
  <c r="BG248" i="1"/>
  <c r="BB248" i="1"/>
  <c r="BE248" i="1"/>
  <c r="BC248" i="1"/>
  <c r="U248" i="1"/>
  <c r="V248" i="1"/>
  <c r="M248" i="1"/>
  <c r="Q248" i="1"/>
  <c r="T248" i="1"/>
  <c r="X248" i="1"/>
  <c r="N248" i="1"/>
  <c r="Z248" i="1"/>
  <c r="W248" i="1"/>
  <c r="S248" i="1"/>
  <c r="R248" i="1"/>
  <c r="AA248" i="1"/>
  <c r="BU248" i="1" s="1"/>
  <c r="Y248" i="1"/>
  <c r="C244" i="11"/>
  <c r="D244" i="2"/>
  <c r="CV176" i="1"/>
  <c r="AY249" i="1"/>
  <c r="BX248" i="1"/>
  <c r="E244" i="2"/>
  <c r="E244" i="11"/>
  <c r="BS247" i="1"/>
  <c r="BR247" i="1"/>
  <c r="B248" i="1"/>
  <c r="B247" i="3" s="1"/>
  <c r="F248" i="1"/>
  <c r="J248" i="1"/>
  <c r="L248" i="1"/>
  <c r="AB248" i="1"/>
  <c r="D247" i="3" s="1"/>
  <c r="AF248" i="1"/>
  <c r="AJ248" i="1"/>
  <c r="AL248" i="1"/>
  <c r="AN248" i="1"/>
  <c r="AP248" i="1"/>
  <c r="AT248" i="1"/>
  <c r="AI248" i="1"/>
  <c r="AO248" i="1"/>
  <c r="AU248" i="1"/>
  <c r="G248" i="1"/>
  <c r="K248" i="1"/>
  <c r="AM248" i="1"/>
  <c r="AQ248" i="1"/>
  <c r="AV248" i="1"/>
  <c r="AH248" i="1"/>
  <c r="AS248" i="1"/>
  <c r="H248" i="1"/>
  <c r="O248" i="1"/>
  <c r="I248" i="1"/>
  <c r="P248" i="1"/>
  <c r="AC248" i="1"/>
  <c r="E247" i="3" s="1"/>
  <c r="AG248" i="1"/>
  <c r="C248" i="1"/>
  <c r="C247" i="3" s="1"/>
  <c r="AK248" i="1"/>
  <c r="AR248" i="1"/>
  <c r="A249" i="1"/>
  <c r="A247" i="3"/>
  <c r="BO247" i="1" l="1"/>
  <c r="BK248" i="1"/>
  <c r="BK1066" i="1"/>
  <c r="BO1065" i="1"/>
  <c r="BM247" i="1"/>
  <c r="BN246" i="1" s="1"/>
  <c r="BJ248" i="1"/>
  <c r="BN245" i="1"/>
  <c r="AW249" i="1"/>
  <c r="BV249" i="1" s="1"/>
  <c r="AD249" i="1"/>
  <c r="C246" i="11" s="1"/>
  <c r="D249" i="1"/>
  <c r="C246" i="2" s="1"/>
  <c r="AE249" i="1"/>
  <c r="D246" i="11" s="1"/>
  <c r="E249" i="1"/>
  <c r="AZ249" i="1"/>
  <c r="BF249" i="1"/>
  <c r="BC249" i="1"/>
  <c r="BA249" i="1"/>
  <c r="BD249" i="1"/>
  <c r="BG249" i="1"/>
  <c r="BE249" i="1"/>
  <c r="BB249" i="1"/>
  <c r="N249" i="1"/>
  <c r="U249" i="1"/>
  <c r="S249" i="1"/>
  <c r="T249" i="1"/>
  <c r="M249" i="1"/>
  <c r="AA249" i="1"/>
  <c r="BU249" i="1" s="1"/>
  <c r="V249" i="1"/>
  <c r="X249" i="1"/>
  <c r="R249" i="1"/>
  <c r="W249" i="1"/>
  <c r="Y249" i="1"/>
  <c r="Z249" i="1"/>
  <c r="Q249" i="1"/>
  <c r="BX249" i="1"/>
  <c r="AY250" i="1"/>
  <c r="CV177" i="1"/>
  <c r="E245" i="11"/>
  <c r="E245" i="2"/>
  <c r="BS248" i="1"/>
  <c r="BR248" i="1"/>
  <c r="C249" i="1"/>
  <c r="C248" i="3" s="1"/>
  <c r="G249" i="1"/>
  <c r="O249" i="1"/>
  <c r="AC249" i="1"/>
  <c r="E248" i="3" s="1"/>
  <c r="AG249" i="1"/>
  <c r="AQ249" i="1"/>
  <c r="AU249" i="1"/>
  <c r="J249" i="1"/>
  <c r="AI249" i="1"/>
  <c r="AO249" i="1"/>
  <c r="AT249" i="1"/>
  <c r="F249" i="1"/>
  <c r="K249" i="1"/>
  <c r="AJ249" i="1"/>
  <c r="AM249" i="1"/>
  <c r="AP249" i="1"/>
  <c r="AV249" i="1"/>
  <c r="I249" i="1"/>
  <c r="P249" i="1"/>
  <c r="AB249" i="1"/>
  <c r="D248" i="3" s="1"/>
  <c r="B249" i="1"/>
  <c r="B248" i="3" s="1"/>
  <c r="AF249" i="1"/>
  <c r="AK249" i="1"/>
  <c r="AR249" i="1"/>
  <c r="AH249" i="1"/>
  <c r="AL249" i="1"/>
  <c r="AS249" i="1"/>
  <c r="L249" i="1"/>
  <c r="H249" i="1"/>
  <c r="AN249" i="1"/>
  <c r="A250" i="1"/>
  <c r="A248" i="3"/>
  <c r="BO248" i="1" l="1"/>
  <c r="BP247" i="1" s="1"/>
  <c r="BK249" i="1"/>
  <c r="BP246" i="1"/>
  <c r="BP1064" i="1"/>
  <c r="BO1066" i="1"/>
  <c r="BK1067" i="1"/>
  <c r="BM248" i="1"/>
  <c r="BJ249" i="1"/>
  <c r="AW250" i="1"/>
  <c r="BV250" i="1" s="1"/>
  <c r="AD250" i="1"/>
  <c r="C247" i="11" s="1"/>
  <c r="D250" i="1"/>
  <c r="C247" i="2" s="1"/>
  <c r="AE250" i="1"/>
  <c r="D247" i="11" s="1"/>
  <c r="E250" i="1"/>
  <c r="D247" i="2" s="1"/>
  <c r="AZ250" i="1"/>
  <c r="BF250" i="1"/>
  <c r="BC250" i="1"/>
  <c r="BD250" i="1"/>
  <c r="BE250" i="1"/>
  <c r="BA250" i="1"/>
  <c r="BG250" i="1"/>
  <c r="BB250" i="1"/>
  <c r="R250" i="1"/>
  <c r="S250" i="1"/>
  <c r="U250" i="1"/>
  <c r="T250" i="1"/>
  <c r="V250" i="1"/>
  <c r="N250" i="1"/>
  <c r="Z250" i="1"/>
  <c r="W250" i="1"/>
  <c r="X250" i="1"/>
  <c r="M250" i="1"/>
  <c r="Y250" i="1"/>
  <c r="AA250" i="1"/>
  <c r="BU250" i="1" s="1"/>
  <c r="Q250" i="1"/>
  <c r="D246" i="2"/>
  <c r="CV178" i="1"/>
  <c r="AY251" i="1"/>
  <c r="BX250" i="1"/>
  <c r="E246" i="2"/>
  <c r="E246" i="11"/>
  <c r="BS249" i="1"/>
  <c r="BR249" i="1"/>
  <c r="H250" i="1"/>
  <c r="P250" i="1"/>
  <c r="AH250" i="1"/>
  <c r="AR250" i="1"/>
  <c r="AV250" i="1"/>
  <c r="J250" i="1"/>
  <c r="AC250" i="1"/>
  <c r="E249" i="3" s="1"/>
  <c r="AI250" i="1"/>
  <c r="AO250" i="1"/>
  <c r="AT250" i="1"/>
  <c r="F250" i="1"/>
  <c r="K250" i="1"/>
  <c r="AJ250" i="1"/>
  <c r="AM250" i="1"/>
  <c r="AP250" i="1"/>
  <c r="AU250" i="1"/>
  <c r="C250" i="1"/>
  <c r="C249" i="3" s="1"/>
  <c r="AG250" i="1"/>
  <c r="AL250" i="1"/>
  <c r="AS250" i="1"/>
  <c r="G250" i="1"/>
  <c r="L250" i="1"/>
  <c r="AN250" i="1"/>
  <c r="I250" i="1"/>
  <c r="O250" i="1"/>
  <c r="AB250" i="1"/>
  <c r="D249" i="3" s="1"/>
  <c r="B250" i="1"/>
  <c r="B249" i="3" s="1"/>
  <c r="AK250" i="1"/>
  <c r="AQ250" i="1"/>
  <c r="AF250" i="1"/>
  <c r="A251" i="1"/>
  <c r="A249" i="3"/>
  <c r="BO249" i="1" l="1"/>
  <c r="BK250" i="1"/>
  <c r="BO1067" i="1"/>
  <c r="BP1066" i="1" s="1"/>
  <c r="BK1068" i="1"/>
  <c r="BP1065" i="1"/>
  <c r="BJ250" i="1"/>
  <c r="BM249" i="1"/>
  <c r="BN247" i="1"/>
  <c r="AW251" i="1"/>
  <c r="BV251" i="1" s="1"/>
  <c r="AE251" i="1"/>
  <c r="D248" i="11" s="1"/>
  <c r="E251" i="1"/>
  <c r="D248" i="2" s="1"/>
  <c r="D251" i="1"/>
  <c r="C248" i="2" s="1"/>
  <c r="AD251" i="1"/>
  <c r="AZ251" i="1"/>
  <c r="BF251" i="1"/>
  <c r="BB251" i="1"/>
  <c r="BE251" i="1"/>
  <c r="BC251" i="1"/>
  <c r="BD251" i="1"/>
  <c r="BG251" i="1"/>
  <c r="BA251" i="1"/>
  <c r="N251" i="1"/>
  <c r="M251" i="1"/>
  <c r="R251" i="1"/>
  <c r="T251" i="1"/>
  <c r="Q251" i="1"/>
  <c r="S251" i="1"/>
  <c r="W251" i="1"/>
  <c r="AA251" i="1"/>
  <c r="BU251" i="1" s="1"/>
  <c r="U251" i="1"/>
  <c r="V251" i="1"/>
  <c r="X251" i="1"/>
  <c r="Z251" i="1"/>
  <c r="Y251" i="1"/>
  <c r="BX251" i="1"/>
  <c r="AY252" i="1"/>
  <c r="CV179" i="1"/>
  <c r="E247" i="11"/>
  <c r="E247" i="2"/>
  <c r="BS250" i="1"/>
  <c r="BR250" i="1"/>
  <c r="I251" i="1"/>
  <c r="K251" i="1"/>
  <c r="AI251" i="1"/>
  <c r="AK251" i="1"/>
  <c r="AM251" i="1"/>
  <c r="AO251" i="1"/>
  <c r="AS251" i="1"/>
  <c r="J251" i="1"/>
  <c r="P251" i="1"/>
  <c r="AC251" i="1"/>
  <c r="E250" i="3" s="1"/>
  <c r="AH251" i="1"/>
  <c r="AT251" i="1"/>
  <c r="F251" i="1"/>
  <c r="AJ251" i="1"/>
  <c r="AP251" i="1"/>
  <c r="AU251" i="1"/>
  <c r="H251" i="1"/>
  <c r="O251" i="1"/>
  <c r="AB251" i="1"/>
  <c r="D250" i="3" s="1"/>
  <c r="B251" i="1"/>
  <c r="B250" i="3" s="1"/>
  <c r="AF251" i="1"/>
  <c r="AQ251" i="1"/>
  <c r="C251" i="1"/>
  <c r="C250" i="3" s="1"/>
  <c r="AG251" i="1"/>
  <c r="AL251" i="1"/>
  <c r="AR251" i="1"/>
  <c r="G251" i="1"/>
  <c r="AN251" i="1"/>
  <c r="L251" i="1"/>
  <c r="AV251" i="1"/>
  <c r="A252" i="1"/>
  <c r="A250" i="3"/>
  <c r="BO250" i="1" l="1"/>
  <c r="BK251" i="1"/>
  <c r="BP248" i="1"/>
  <c r="BK1069" i="1"/>
  <c r="BO1068" i="1"/>
  <c r="BP1067" i="1" s="1"/>
  <c r="BN248" i="1"/>
  <c r="BM250" i="1"/>
  <c r="BJ251" i="1"/>
  <c r="AW252" i="1"/>
  <c r="BV252" i="1" s="1"/>
  <c r="D252" i="1"/>
  <c r="C249" i="2" s="1"/>
  <c r="AE252" i="1"/>
  <c r="D249" i="11" s="1"/>
  <c r="AD252" i="1"/>
  <c r="C249" i="11" s="1"/>
  <c r="E252" i="1"/>
  <c r="D249" i="2" s="1"/>
  <c r="AZ252" i="1"/>
  <c r="BF252" i="1"/>
  <c r="BA252" i="1"/>
  <c r="BD252" i="1"/>
  <c r="BG252" i="1"/>
  <c r="BB252" i="1"/>
  <c r="BE252" i="1"/>
  <c r="BC252" i="1"/>
  <c r="S252" i="1"/>
  <c r="R252" i="1"/>
  <c r="T252" i="1"/>
  <c r="U252" i="1"/>
  <c r="N252" i="1"/>
  <c r="X252" i="1"/>
  <c r="V252" i="1"/>
  <c r="AA252" i="1"/>
  <c r="BU252" i="1" s="1"/>
  <c r="Y252" i="1"/>
  <c r="W252" i="1"/>
  <c r="Q252" i="1"/>
  <c r="M252" i="1"/>
  <c r="Z252" i="1"/>
  <c r="C248" i="11"/>
  <c r="AY253" i="1"/>
  <c r="CV180" i="1"/>
  <c r="BX252" i="1"/>
  <c r="E248" i="2"/>
  <c r="E248" i="11"/>
  <c r="BS251" i="1"/>
  <c r="BR251" i="1"/>
  <c r="B252" i="1"/>
  <c r="B251" i="3" s="1"/>
  <c r="F252" i="1"/>
  <c r="J252" i="1"/>
  <c r="L252" i="1"/>
  <c r="AB252" i="1"/>
  <c r="D251" i="3" s="1"/>
  <c r="AF252" i="1"/>
  <c r="AJ252" i="1"/>
  <c r="AL252" i="1"/>
  <c r="AN252" i="1"/>
  <c r="AP252" i="1"/>
  <c r="AT252" i="1"/>
  <c r="I252" i="1"/>
  <c r="P252" i="1"/>
  <c r="AC252" i="1"/>
  <c r="E251" i="3" s="1"/>
  <c r="AH252" i="1"/>
  <c r="AS252" i="1"/>
  <c r="AI252" i="1"/>
  <c r="AO252" i="1"/>
  <c r="AU252" i="1"/>
  <c r="C252" i="1"/>
  <c r="C251" i="3" s="1"/>
  <c r="AG252" i="1"/>
  <c r="AK252" i="1"/>
  <c r="AR252" i="1"/>
  <c r="G252" i="1"/>
  <c r="K252" i="1"/>
  <c r="AM252" i="1"/>
  <c r="AV252" i="1"/>
  <c r="H252" i="1"/>
  <c r="O252" i="1"/>
  <c r="AQ252" i="1"/>
  <c r="A253" i="1"/>
  <c r="A251" i="3"/>
  <c r="BO251" i="1" l="1"/>
  <c r="BK252" i="1"/>
  <c r="BP249" i="1"/>
  <c r="BK1070" i="1"/>
  <c r="BO1069" i="1"/>
  <c r="BM251" i="1"/>
  <c r="BN250" i="1" s="1"/>
  <c r="BJ252" i="1"/>
  <c r="BN249" i="1"/>
  <c r="AW253" i="1"/>
  <c r="BV253" i="1" s="1"/>
  <c r="AD253" i="1"/>
  <c r="D253" i="1"/>
  <c r="C250" i="2" s="1"/>
  <c r="E253" i="1"/>
  <c r="D250" i="2" s="1"/>
  <c r="AE253" i="1"/>
  <c r="D250" i="11" s="1"/>
  <c r="AZ253" i="1"/>
  <c r="BF253" i="1"/>
  <c r="BC253" i="1"/>
  <c r="BA253" i="1"/>
  <c r="BD253" i="1"/>
  <c r="BG253" i="1"/>
  <c r="BB253" i="1"/>
  <c r="BE253" i="1"/>
  <c r="U253" i="1"/>
  <c r="V253" i="1"/>
  <c r="S253" i="1"/>
  <c r="N253" i="1"/>
  <c r="W253" i="1"/>
  <c r="Z253" i="1"/>
  <c r="X253" i="1"/>
  <c r="R253" i="1"/>
  <c r="M253" i="1"/>
  <c r="Y253" i="1"/>
  <c r="Q253" i="1"/>
  <c r="AA253" i="1"/>
  <c r="BU253" i="1" s="1"/>
  <c r="T253" i="1"/>
  <c r="BX253" i="1"/>
  <c r="CV181" i="1"/>
  <c r="AY254" i="1"/>
  <c r="E249" i="11"/>
  <c r="E249" i="2"/>
  <c r="BS252" i="1"/>
  <c r="BR252" i="1"/>
  <c r="C253" i="1"/>
  <c r="C252" i="3" s="1"/>
  <c r="G253" i="1"/>
  <c r="O253" i="1"/>
  <c r="AC253" i="1"/>
  <c r="E252" i="3" s="1"/>
  <c r="AG253" i="1"/>
  <c r="AQ253" i="1"/>
  <c r="AU253" i="1"/>
  <c r="I253" i="1"/>
  <c r="P253" i="1"/>
  <c r="AB253" i="1"/>
  <c r="D252" i="3" s="1"/>
  <c r="AH253" i="1"/>
  <c r="AL253" i="1"/>
  <c r="AS253" i="1"/>
  <c r="J253" i="1"/>
  <c r="AI253" i="1"/>
  <c r="AO253" i="1"/>
  <c r="AT253" i="1"/>
  <c r="H253" i="1"/>
  <c r="L253" i="1"/>
  <c r="AN253" i="1"/>
  <c r="AP253" i="1"/>
  <c r="B253" i="1"/>
  <c r="B252" i="3" s="1"/>
  <c r="AF253" i="1"/>
  <c r="AK253" i="1"/>
  <c r="AR253" i="1"/>
  <c r="AJ253" i="1"/>
  <c r="F253" i="1"/>
  <c r="AM253" i="1"/>
  <c r="K253" i="1"/>
  <c r="AV253" i="1"/>
  <c r="A254" i="1"/>
  <c r="A252" i="3"/>
  <c r="BO252" i="1" l="1"/>
  <c r="BK253" i="1"/>
  <c r="BP250" i="1"/>
  <c r="BP1068" i="1"/>
  <c r="BK1071" i="1"/>
  <c r="BO1070" i="1"/>
  <c r="BM252" i="1"/>
  <c r="BN251" i="1" s="1"/>
  <c r="BJ253" i="1"/>
  <c r="AW254" i="1"/>
  <c r="BV254" i="1" s="1"/>
  <c r="AD254" i="1"/>
  <c r="C251" i="11" s="1"/>
  <c r="E254" i="1"/>
  <c r="D251" i="2" s="1"/>
  <c r="D254" i="1"/>
  <c r="C251" i="2" s="1"/>
  <c r="AE254" i="1"/>
  <c r="D251" i="11" s="1"/>
  <c r="AZ254" i="1"/>
  <c r="BF254" i="1"/>
  <c r="BC254" i="1"/>
  <c r="BA254" i="1"/>
  <c r="BG254" i="1"/>
  <c r="BB254" i="1"/>
  <c r="BD254" i="1"/>
  <c r="BE254" i="1"/>
  <c r="M254" i="1"/>
  <c r="S254" i="1"/>
  <c r="T254" i="1"/>
  <c r="U254" i="1"/>
  <c r="V254" i="1"/>
  <c r="N254" i="1"/>
  <c r="R254" i="1"/>
  <c r="Q254" i="1"/>
  <c r="AA254" i="1"/>
  <c r="BU254" i="1" s="1"/>
  <c r="W254" i="1"/>
  <c r="Z254" i="1"/>
  <c r="X254" i="1"/>
  <c r="Y254" i="1"/>
  <c r="C250" i="11"/>
  <c r="AY255" i="1"/>
  <c r="CV182" i="1"/>
  <c r="BX254" i="1"/>
  <c r="E250" i="2"/>
  <c r="E250" i="11"/>
  <c r="BS253" i="1"/>
  <c r="BR253" i="1"/>
  <c r="H254" i="1"/>
  <c r="P254" i="1"/>
  <c r="AH254" i="1"/>
  <c r="AR254" i="1"/>
  <c r="AV254" i="1"/>
  <c r="C254" i="1"/>
  <c r="C253" i="3" s="1"/>
  <c r="I254" i="1"/>
  <c r="O254" i="1"/>
  <c r="AB254" i="1"/>
  <c r="D253" i="3" s="1"/>
  <c r="AG254" i="1"/>
  <c r="AL254" i="1"/>
  <c r="AS254" i="1"/>
  <c r="J254" i="1"/>
  <c r="AC254" i="1"/>
  <c r="E253" i="3" s="1"/>
  <c r="AI254" i="1"/>
  <c r="AO254" i="1"/>
  <c r="AT254" i="1"/>
  <c r="B254" i="1"/>
  <c r="B253" i="3" s="1"/>
  <c r="AF254" i="1"/>
  <c r="AK254" i="1"/>
  <c r="AQ254" i="1"/>
  <c r="F254" i="1"/>
  <c r="K254" i="1"/>
  <c r="AJ254" i="1"/>
  <c r="AM254" i="1"/>
  <c r="AU254" i="1"/>
  <c r="G254" i="1"/>
  <c r="L254" i="1"/>
  <c r="AN254" i="1"/>
  <c r="AP254" i="1"/>
  <c r="A255" i="1"/>
  <c r="A253" i="3"/>
  <c r="BO253" i="1" l="1"/>
  <c r="BK254" i="1"/>
  <c r="BP251" i="1"/>
  <c r="BP1069" i="1"/>
  <c r="BO1071" i="1"/>
  <c r="BP1070" i="1" s="1"/>
  <c r="BK1072" i="1"/>
  <c r="BM253" i="1"/>
  <c r="BN252" i="1" s="1"/>
  <c r="BJ254" i="1"/>
  <c r="AW255" i="1"/>
  <c r="BV255" i="1" s="1"/>
  <c r="AD255" i="1"/>
  <c r="C252" i="11" s="1"/>
  <c r="D255" i="1"/>
  <c r="C252" i="2" s="1"/>
  <c r="E255" i="1"/>
  <c r="D252" i="2" s="1"/>
  <c r="AE255" i="1"/>
  <c r="D252" i="11" s="1"/>
  <c r="AZ255" i="1"/>
  <c r="BF255" i="1"/>
  <c r="BB255" i="1"/>
  <c r="BE255" i="1"/>
  <c r="BA255" i="1"/>
  <c r="BG255" i="1"/>
  <c r="BC255" i="1"/>
  <c r="BD255" i="1"/>
  <c r="V255" i="1"/>
  <c r="N255" i="1"/>
  <c r="S255" i="1"/>
  <c r="U255" i="1"/>
  <c r="M255" i="1"/>
  <c r="T255" i="1"/>
  <c r="R255" i="1"/>
  <c r="W255" i="1"/>
  <c r="Z255" i="1"/>
  <c r="AA255" i="1"/>
  <c r="BU255" i="1" s="1"/>
  <c r="X255" i="1"/>
  <c r="Q255" i="1"/>
  <c r="Y255" i="1"/>
  <c r="BX255" i="1"/>
  <c r="AY256" i="1"/>
  <c r="CV183" i="1"/>
  <c r="E251" i="11"/>
  <c r="E251" i="2"/>
  <c r="BS254" i="1"/>
  <c r="BR254" i="1"/>
  <c r="I255" i="1"/>
  <c r="K255" i="1"/>
  <c r="AI255" i="1"/>
  <c r="AK255" i="1"/>
  <c r="AM255" i="1"/>
  <c r="AO255" i="1"/>
  <c r="AS255" i="1"/>
  <c r="C255" i="1"/>
  <c r="C254" i="3" s="1"/>
  <c r="H255" i="1"/>
  <c r="O255" i="1"/>
  <c r="AB255" i="1"/>
  <c r="D254" i="3" s="1"/>
  <c r="AG255" i="1"/>
  <c r="AL255" i="1"/>
  <c r="AR255" i="1"/>
  <c r="J255" i="1"/>
  <c r="P255" i="1"/>
  <c r="AC255" i="1"/>
  <c r="E254" i="3" s="1"/>
  <c r="AH255" i="1"/>
  <c r="AT255" i="1"/>
  <c r="G255" i="1"/>
  <c r="L255" i="1"/>
  <c r="AN255" i="1"/>
  <c r="AV255" i="1"/>
  <c r="AP255" i="1"/>
  <c r="B255" i="1"/>
  <c r="B254" i="3" s="1"/>
  <c r="AF255" i="1"/>
  <c r="AQ255" i="1"/>
  <c r="F255" i="1"/>
  <c r="AU255" i="1"/>
  <c r="AJ255" i="1"/>
  <c r="A256" i="1"/>
  <c r="A254" i="3"/>
  <c r="BO254" i="1" l="1"/>
  <c r="BP253" i="1" s="1"/>
  <c r="BK255" i="1"/>
  <c r="BP252" i="1"/>
  <c r="BK1073" i="1"/>
  <c r="BO1072" i="1"/>
  <c r="BM254" i="1"/>
  <c r="BJ255" i="1"/>
  <c r="AW256" i="1"/>
  <c r="BV256" i="1" s="1"/>
  <c r="D256" i="1"/>
  <c r="E256" i="1"/>
  <c r="D253" i="2" s="1"/>
  <c r="AE256" i="1"/>
  <c r="D253" i="11" s="1"/>
  <c r="AD256" i="1"/>
  <c r="C253" i="11" s="1"/>
  <c r="AZ256" i="1"/>
  <c r="BF256" i="1"/>
  <c r="BA256" i="1"/>
  <c r="BD256" i="1"/>
  <c r="BG256" i="1"/>
  <c r="BB256" i="1"/>
  <c r="BE256" i="1"/>
  <c r="BC256" i="1"/>
  <c r="S256" i="1"/>
  <c r="M256" i="1"/>
  <c r="R256" i="1"/>
  <c r="T256" i="1"/>
  <c r="U256" i="1"/>
  <c r="N256" i="1"/>
  <c r="Q256" i="1"/>
  <c r="V256" i="1"/>
  <c r="W256" i="1"/>
  <c r="X256" i="1"/>
  <c r="Y256" i="1"/>
  <c r="AA256" i="1"/>
  <c r="BU256" i="1" s="1"/>
  <c r="Z256" i="1"/>
  <c r="AY257" i="1"/>
  <c r="CV184" i="1"/>
  <c r="BX256" i="1"/>
  <c r="E252" i="2"/>
  <c r="E252" i="11"/>
  <c r="BR255" i="1"/>
  <c r="BS255" i="1"/>
  <c r="B256" i="1"/>
  <c r="B255" i="3" s="1"/>
  <c r="F256" i="1"/>
  <c r="J256" i="1"/>
  <c r="L256" i="1"/>
  <c r="AB256" i="1"/>
  <c r="D255" i="3" s="1"/>
  <c r="AF256" i="1"/>
  <c r="AJ256" i="1"/>
  <c r="AL256" i="1"/>
  <c r="AN256" i="1"/>
  <c r="AP256" i="1"/>
  <c r="AT256" i="1"/>
  <c r="C256" i="1"/>
  <c r="C255" i="3" s="1"/>
  <c r="H256" i="1"/>
  <c r="O256" i="1"/>
  <c r="AG256" i="1"/>
  <c r="AK256" i="1"/>
  <c r="AR256" i="1"/>
  <c r="I256" i="1"/>
  <c r="P256" i="1"/>
  <c r="AC256" i="1"/>
  <c r="E255" i="3" s="1"/>
  <c r="AH256" i="1"/>
  <c r="AS256" i="1"/>
  <c r="AQ256" i="1"/>
  <c r="AI256" i="1"/>
  <c r="AU256" i="1"/>
  <c r="G256" i="1"/>
  <c r="K256" i="1"/>
  <c r="AM256" i="1"/>
  <c r="AV256" i="1"/>
  <c r="AO256" i="1"/>
  <c r="A257" i="1"/>
  <c r="A255" i="3"/>
  <c r="BO255" i="1" l="1"/>
  <c r="BK256" i="1"/>
  <c r="BP1071" i="1"/>
  <c r="BO1073" i="1"/>
  <c r="BP1072" i="1" s="1"/>
  <c r="BK1074" i="1"/>
  <c r="BM255" i="1"/>
  <c r="BN254" i="1" s="1"/>
  <c r="BJ256" i="1"/>
  <c r="BN253" i="1"/>
  <c r="AW257" i="1"/>
  <c r="BV257" i="1" s="1"/>
  <c r="AE257" i="1"/>
  <c r="D254" i="11" s="1"/>
  <c r="E257" i="1"/>
  <c r="D254" i="2" s="1"/>
  <c r="D257" i="1"/>
  <c r="C254" i="2" s="1"/>
  <c r="AD257" i="1"/>
  <c r="AZ257" i="1"/>
  <c r="BF257" i="1"/>
  <c r="BC257" i="1"/>
  <c r="BA257" i="1"/>
  <c r="BD257" i="1"/>
  <c r="BG257" i="1"/>
  <c r="BE257" i="1"/>
  <c r="BB257" i="1"/>
  <c r="M257" i="1"/>
  <c r="R257" i="1"/>
  <c r="U257" i="1"/>
  <c r="Q257" i="1"/>
  <c r="N257" i="1"/>
  <c r="Z257" i="1"/>
  <c r="X257" i="1"/>
  <c r="S257" i="1"/>
  <c r="AA257" i="1"/>
  <c r="BU257" i="1" s="1"/>
  <c r="V257" i="1"/>
  <c r="Y257" i="1"/>
  <c r="T257" i="1"/>
  <c r="W257" i="1"/>
  <c r="C253" i="2"/>
  <c r="BX257" i="1"/>
  <c r="AY258" i="1"/>
  <c r="CV185" i="1"/>
  <c r="E253" i="2"/>
  <c r="E253" i="11"/>
  <c r="BS256" i="1"/>
  <c r="BR256" i="1"/>
  <c r="C257" i="1"/>
  <c r="C256" i="3" s="1"/>
  <c r="G257" i="1"/>
  <c r="O257" i="1"/>
  <c r="AC257" i="1"/>
  <c r="E256" i="3" s="1"/>
  <c r="AG257" i="1"/>
  <c r="AQ257" i="1"/>
  <c r="AU257" i="1"/>
  <c r="B257" i="1"/>
  <c r="B256" i="3" s="1"/>
  <c r="H257" i="1"/>
  <c r="L257" i="1"/>
  <c r="AF257" i="1"/>
  <c r="AK257" i="1"/>
  <c r="AN257" i="1"/>
  <c r="AR257" i="1"/>
  <c r="I257" i="1"/>
  <c r="P257" i="1"/>
  <c r="AB257" i="1"/>
  <c r="D256" i="3" s="1"/>
  <c r="AH257" i="1"/>
  <c r="AL257" i="1"/>
  <c r="AS257" i="1"/>
  <c r="F257" i="1"/>
  <c r="K257" i="1"/>
  <c r="AJ257" i="1"/>
  <c r="AM257" i="1"/>
  <c r="AV257" i="1"/>
  <c r="J257" i="1"/>
  <c r="AP257" i="1"/>
  <c r="AO257" i="1"/>
  <c r="AI257" i="1"/>
  <c r="AT257" i="1"/>
  <c r="A258" i="1"/>
  <c r="A256" i="3"/>
  <c r="BO256" i="1" l="1"/>
  <c r="BK257" i="1"/>
  <c r="BP254" i="1"/>
  <c r="BO1074" i="1"/>
  <c r="BP1073" i="1" s="1"/>
  <c r="BK1075" i="1"/>
  <c r="BJ257" i="1"/>
  <c r="BM256" i="1"/>
  <c r="BN255" i="1" s="1"/>
  <c r="AW258" i="1"/>
  <c r="BV258" i="1" s="1"/>
  <c r="AD258" i="1"/>
  <c r="C255" i="11" s="1"/>
  <c r="AE258" i="1"/>
  <c r="D255" i="11" s="1"/>
  <c r="E258" i="1"/>
  <c r="D255" i="2" s="1"/>
  <c r="D258" i="1"/>
  <c r="C255" i="2" s="1"/>
  <c r="AZ258" i="1"/>
  <c r="BF258" i="1"/>
  <c r="BC258" i="1"/>
  <c r="BD258" i="1"/>
  <c r="BE258" i="1"/>
  <c r="BA258" i="1"/>
  <c r="BG258" i="1"/>
  <c r="BB258" i="1"/>
  <c r="S258" i="1"/>
  <c r="V258" i="1"/>
  <c r="Q258" i="1"/>
  <c r="N258" i="1"/>
  <c r="T258" i="1"/>
  <c r="M258" i="1"/>
  <c r="U258" i="1"/>
  <c r="X258" i="1"/>
  <c r="AA258" i="1"/>
  <c r="BU258" i="1" s="1"/>
  <c r="W258" i="1"/>
  <c r="Y258" i="1"/>
  <c r="Z258" i="1"/>
  <c r="R258" i="1"/>
  <c r="C254" i="11"/>
  <c r="AY259" i="1"/>
  <c r="CV186" i="1"/>
  <c r="BX258" i="1"/>
  <c r="E254" i="2"/>
  <c r="E254" i="11"/>
  <c r="BS257" i="1"/>
  <c r="BR257" i="1"/>
  <c r="H258" i="1"/>
  <c r="P258" i="1"/>
  <c r="AH258" i="1"/>
  <c r="AR258" i="1"/>
  <c r="AV258" i="1"/>
  <c r="B258" i="1"/>
  <c r="B257" i="3" s="1"/>
  <c r="G258" i="1"/>
  <c r="L258" i="1"/>
  <c r="AF258" i="1"/>
  <c r="AK258" i="1"/>
  <c r="AN258" i="1"/>
  <c r="AQ258" i="1"/>
  <c r="C258" i="1"/>
  <c r="C257" i="3" s="1"/>
  <c r="I258" i="1"/>
  <c r="O258" i="1"/>
  <c r="AB258" i="1"/>
  <c r="D257" i="3" s="1"/>
  <c r="AG258" i="1"/>
  <c r="AL258" i="1"/>
  <c r="AS258" i="1"/>
  <c r="AP258" i="1"/>
  <c r="F258" i="1"/>
  <c r="K258" i="1"/>
  <c r="AJ258" i="1"/>
  <c r="AM258" i="1"/>
  <c r="AU258" i="1"/>
  <c r="J258" i="1"/>
  <c r="AC258" i="1"/>
  <c r="E257" i="3" s="1"/>
  <c r="AO258" i="1"/>
  <c r="AI258" i="1"/>
  <c r="AT258" i="1"/>
  <c r="A259" i="1"/>
  <c r="A257" i="3"/>
  <c r="BO257" i="1" l="1"/>
  <c r="BK258" i="1"/>
  <c r="BP255" i="1"/>
  <c r="BO1075" i="1"/>
  <c r="BK1076" i="1"/>
  <c r="BJ258" i="1"/>
  <c r="BM257" i="1"/>
  <c r="AW259" i="1"/>
  <c r="BV259" i="1" s="1"/>
  <c r="AD259" i="1"/>
  <c r="C256" i="11" s="1"/>
  <c r="D259" i="1"/>
  <c r="C256" i="2" s="1"/>
  <c r="E259" i="1"/>
  <c r="D256" i="2" s="1"/>
  <c r="AE259" i="1"/>
  <c r="D256" i="11" s="1"/>
  <c r="AZ259" i="1"/>
  <c r="BF259" i="1"/>
  <c r="BB259" i="1"/>
  <c r="BE259" i="1"/>
  <c r="BC259" i="1"/>
  <c r="BD259" i="1"/>
  <c r="BA259" i="1"/>
  <c r="BG259" i="1"/>
  <c r="S259" i="1"/>
  <c r="U259" i="1"/>
  <c r="Q259" i="1"/>
  <c r="V259" i="1"/>
  <c r="M259" i="1"/>
  <c r="X259" i="1"/>
  <c r="Z259" i="1"/>
  <c r="T259" i="1"/>
  <c r="W259" i="1"/>
  <c r="Y259" i="1"/>
  <c r="AA259" i="1"/>
  <c r="BU259" i="1" s="1"/>
  <c r="R259" i="1"/>
  <c r="N259" i="1"/>
  <c r="BX259" i="1"/>
  <c r="AY260" i="1"/>
  <c r="CV187" i="1"/>
  <c r="E255" i="2"/>
  <c r="E255" i="11"/>
  <c r="BS258" i="1"/>
  <c r="BR258" i="1"/>
  <c r="I259" i="1"/>
  <c r="K259" i="1"/>
  <c r="AI259" i="1"/>
  <c r="AK259" i="1"/>
  <c r="AM259" i="1"/>
  <c r="AO259" i="1"/>
  <c r="AS259" i="1"/>
  <c r="B259" i="1"/>
  <c r="B258" i="3" s="1"/>
  <c r="G259" i="1"/>
  <c r="L259" i="1"/>
  <c r="AF259" i="1"/>
  <c r="AN259" i="1"/>
  <c r="AQ259" i="1"/>
  <c r="AV259" i="1"/>
  <c r="C259" i="1"/>
  <c r="C258" i="3" s="1"/>
  <c r="H259" i="1"/>
  <c r="O259" i="1"/>
  <c r="AB259" i="1"/>
  <c r="D258" i="3" s="1"/>
  <c r="AG259" i="1"/>
  <c r="AL259" i="1"/>
  <c r="AR259" i="1"/>
  <c r="F259" i="1"/>
  <c r="AJ259" i="1"/>
  <c r="AU259" i="1"/>
  <c r="AP259" i="1"/>
  <c r="AH259" i="1"/>
  <c r="AT259" i="1"/>
  <c r="P259" i="1"/>
  <c r="J259" i="1"/>
  <c r="AC259" i="1"/>
  <c r="E258" i="3" s="1"/>
  <c r="A260" i="1"/>
  <c r="A258" i="3"/>
  <c r="BO258" i="1" l="1"/>
  <c r="BK259" i="1"/>
  <c r="BP256" i="1"/>
  <c r="BO1076" i="1"/>
  <c r="BP1075" i="1" s="1"/>
  <c r="BK1077" i="1"/>
  <c r="BP1074" i="1"/>
  <c r="BN256" i="1"/>
  <c r="BM258" i="1"/>
  <c r="BJ259" i="1"/>
  <c r="AW260" i="1"/>
  <c r="BV260" i="1" s="1"/>
  <c r="D260" i="1"/>
  <c r="C257" i="2" s="1"/>
  <c r="E260" i="1"/>
  <c r="D257" i="2" s="1"/>
  <c r="AE260" i="1"/>
  <c r="D257" i="11" s="1"/>
  <c r="AD260" i="1"/>
  <c r="C257" i="11" s="1"/>
  <c r="AZ260" i="1"/>
  <c r="BF260" i="1"/>
  <c r="BA260" i="1"/>
  <c r="BD260" i="1"/>
  <c r="BG260" i="1"/>
  <c r="BB260" i="1"/>
  <c r="BE260" i="1"/>
  <c r="BC260" i="1"/>
  <c r="N260" i="1"/>
  <c r="V260" i="1"/>
  <c r="M260" i="1"/>
  <c r="R260" i="1"/>
  <c r="T260" i="1"/>
  <c r="Y260" i="1"/>
  <c r="X260" i="1"/>
  <c r="AA260" i="1"/>
  <c r="BU260" i="1" s="1"/>
  <c r="S260" i="1"/>
  <c r="Z260" i="1"/>
  <c r="U260" i="1"/>
  <c r="W260" i="1"/>
  <c r="Q260" i="1"/>
  <c r="CV188" i="1"/>
  <c r="AY261" i="1"/>
  <c r="BX260" i="1"/>
  <c r="E256" i="2"/>
  <c r="E256" i="11"/>
  <c r="BS259" i="1"/>
  <c r="BR259" i="1"/>
  <c r="B260" i="1"/>
  <c r="B259" i="3" s="1"/>
  <c r="F260" i="1"/>
  <c r="J260" i="1"/>
  <c r="L260" i="1"/>
  <c r="AB260" i="1"/>
  <c r="D259" i="3" s="1"/>
  <c r="AF260" i="1"/>
  <c r="AJ260" i="1"/>
  <c r="AL260" i="1"/>
  <c r="AN260" i="1"/>
  <c r="AP260" i="1"/>
  <c r="AT260" i="1"/>
  <c r="G260" i="1"/>
  <c r="K260" i="1"/>
  <c r="AM260" i="1"/>
  <c r="AQ260" i="1"/>
  <c r="AV260" i="1"/>
  <c r="C260" i="1"/>
  <c r="C259" i="3" s="1"/>
  <c r="H260" i="1"/>
  <c r="O260" i="1"/>
  <c r="AG260" i="1"/>
  <c r="AK260" i="1"/>
  <c r="AR260" i="1"/>
  <c r="AO260" i="1"/>
  <c r="AI260" i="1"/>
  <c r="AU260" i="1"/>
  <c r="P260" i="1"/>
  <c r="I260" i="1"/>
  <c r="AC260" i="1"/>
  <c r="E259" i="3" s="1"/>
  <c r="AH260" i="1"/>
  <c r="AS260" i="1"/>
  <c r="A261" i="1"/>
  <c r="A259" i="3"/>
  <c r="BO259" i="1" l="1"/>
  <c r="BK260" i="1"/>
  <c r="BP257" i="1"/>
  <c r="BK1078" i="1"/>
  <c r="BO1077" i="1"/>
  <c r="BM259" i="1"/>
  <c r="BN258" i="1" s="1"/>
  <c r="BJ260" i="1"/>
  <c r="BN257" i="1"/>
  <c r="AW261" i="1"/>
  <c r="BV261" i="1" s="1"/>
  <c r="D261" i="1"/>
  <c r="C258" i="2" s="1"/>
  <c r="AD261" i="1"/>
  <c r="C258" i="11" s="1"/>
  <c r="AE261" i="1"/>
  <c r="D258" i="11" s="1"/>
  <c r="E261" i="1"/>
  <c r="D258" i="2" s="1"/>
  <c r="AZ261" i="1"/>
  <c r="BF261" i="1"/>
  <c r="BC261" i="1"/>
  <c r="BA261" i="1"/>
  <c r="BD261" i="1"/>
  <c r="BG261" i="1"/>
  <c r="BB261" i="1"/>
  <c r="BE261" i="1"/>
  <c r="S261" i="1"/>
  <c r="U261" i="1"/>
  <c r="Q261" i="1"/>
  <c r="V261" i="1"/>
  <c r="R261" i="1"/>
  <c r="N261" i="1"/>
  <c r="T261" i="1"/>
  <c r="M261" i="1"/>
  <c r="Y261" i="1"/>
  <c r="AA261" i="1"/>
  <c r="BU261" i="1" s="1"/>
  <c r="Z261" i="1"/>
  <c r="W261" i="1"/>
  <c r="X261" i="1"/>
  <c r="CV189" i="1"/>
  <c r="AY262" i="1"/>
  <c r="BX261" i="1"/>
  <c r="E257" i="2"/>
  <c r="E257" i="11"/>
  <c r="BS260" i="1"/>
  <c r="BR260" i="1"/>
  <c r="C261" i="1"/>
  <c r="C260" i="3" s="1"/>
  <c r="G261" i="1"/>
  <c r="O261" i="1"/>
  <c r="AC261" i="1"/>
  <c r="E260" i="3" s="1"/>
  <c r="AG261" i="1"/>
  <c r="F261" i="1"/>
  <c r="K261" i="1"/>
  <c r="AJ261" i="1"/>
  <c r="B261" i="1"/>
  <c r="B260" i="3" s="1"/>
  <c r="H261" i="1"/>
  <c r="L261" i="1"/>
  <c r="AF261" i="1"/>
  <c r="AK261" i="1"/>
  <c r="AM261" i="1"/>
  <c r="AO261" i="1"/>
  <c r="AS261" i="1"/>
  <c r="AI261" i="1"/>
  <c r="AP261" i="1"/>
  <c r="AU261" i="1"/>
  <c r="J261" i="1"/>
  <c r="AR261" i="1"/>
  <c r="AL261" i="1"/>
  <c r="AT261" i="1"/>
  <c r="I261" i="1"/>
  <c r="AB261" i="1"/>
  <c r="D260" i="3" s="1"/>
  <c r="AN261" i="1"/>
  <c r="AV261" i="1"/>
  <c r="AH261" i="1"/>
  <c r="P261" i="1"/>
  <c r="AQ261" i="1"/>
  <c r="A262" i="1"/>
  <c r="A260" i="3"/>
  <c r="BO260" i="1" l="1"/>
  <c r="BK261" i="1"/>
  <c r="BP258" i="1"/>
  <c r="BP1076" i="1"/>
  <c r="BO1078" i="1"/>
  <c r="BK1079" i="1"/>
  <c r="BM260" i="1"/>
  <c r="BN259" i="1" s="1"/>
  <c r="BJ261" i="1"/>
  <c r="AW262" i="1"/>
  <c r="BV262" i="1" s="1"/>
  <c r="D262" i="1"/>
  <c r="C259" i="2" s="1"/>
  <c r="AD262" i="1"/>
  <c r="C259" i="11" s="1"/>
  <c r="AE262" i="1"/>
  <c r="D259" i="11" s="1"/>
  <c r="E262" i="1"/>
  <c r="D259" i="2" s="1"/>
  <c r="AZ262" i="1"/>
  <c r="BF262" i="1"/>
  <c r="BC262" i="1"/>
  <c r="BA262" i="1"/>
  <c r="BG262" i="1"/>
  <c r="BB262" i="1"/>
  <c r="BD262" i="1"/>
  <c r="BE262" i="1"/>
  <c r="N262" i="1"/>
  <c r="Q262" i="1"/>
  <c r="S262" i="1"/>
  <c r="T262" i="1"/>
  <c r="M262" i="1"/>
  <c r="V262" i="1"/>
  <c r="Y262" i="1"/>
  <c r="AA262" i="1"/>
  <c r="BU262" i="1" s="1"/>
  <c r="R262" i="1"/>
  <c r="X262" i="1"/>
  <c r="W262" i="1"/>
  <c r="U262" i="1"/>
  <c r="Z262" i="1"/>
  <c r="AY263" i="1"/>
  <c r="CV190" i="1"/>
  <c r="BX262" i="1"/>
  <c r="E258" i="11"/>
  <c r="E258" i="2"/>
  <c r="BS261" i="1"/>
  <c r="BR261" i="1"/>
  <c r="B262" i="1"/>
  <c r="B261" i="3" s="1"/>
  <c r="F262" i="1"/>
  <c r="J262" i="1"/>
  <c r="L262" i="1"/>
  <c r="AB262" i="1"/>
  <c r="D261" i="3" s="1"/>
  <c r="AF262" i="1"/>
  <c r="AJ262" i="1"/>
  <c r="AL262" i="1"/>
  <c r="AN262" i="1"/>
  <c r="AP262" i="1"/>
  <c r="AT262" i="1"/>
  <c r="AI262" i="1"/>
  <c r="AO262" i="1"/>
  <c r="AU262" i="1"/>
  <c r="C262" i="1"/>
  <c r="C261" i="3" s="1"/>
  <c r="H262" i="1"/>
  <c r="O262" i="1"/>
  <c r="AG262" i="1"/>
  <c r="AK262" i="1"/>
  <c r="AR262" i="1"/>
  <c r="I262" i="1"/>
  <c r="P262" i="1"/>
  <c r="AC262" i="1"/>
  <c r="E261" i="3" s="1"/>
  <c r="AQ262" i="1"/>
  <c r="AH262" i="1"/>
  <c r="AS262" i="1"/>
  <c r="G262" i="1"/>
  <c r="K262" i="1"/>
  <c r="AM262" i="1"/>
  <c r="AV262" i="1"/>
  <c r="A263" i="1"/>
  <c r="A261" i="3"/>
  <c r="BO261" i="1" l="1"/>
  <c r="BK262" i="1"/>
  <c r="BP259" i="1"/>
  <c r="BO1079" i="1"/>
  <c r="BP1078" i="1" s="1"/>
  <c r="BK1080" i="1"/>
  <c r="BP1077" i="1"/>
  <c r="BM261" i="1"/>
  <c r="BN260" i="1" s="1"/>
  <c r="BJ262" i="1"/>
  <c r="AW263" i="1"/>
  <c r="BV263" i="1" s="1"/>
  <c r="D263" i="1"/>
  <c r="C260" i="2" s="1"/>
  <c r="E263" i="1"/>
  <c r="AD263" i="1"/>
  <c r="C260" i="11" s="1"/>
  <c r="AE263" i="1"/>
  <c r="D260" i="11" s="1"/>
  <c r="AZ263" i="1"/>
  <c r="BF263" i="1"/>
  <c r="BB263" i="1"/>
  <c r="BE263" i="1"/>
  <c r="BA263" i="1"/>
  <c r="BG263" i="1"/>
  <c r="BC263" i="1"/>
  <c r="BD263" i="1"/>
  <c r="U263" i="1"/>
  <c r="M263" i="1"/>
  <c r="Q263" i="1"/>
  <c r="S263" i="1"/>
  <c r="N263" i="1"/>
  <c r="V263" i="1"/>
  <c r="AA263" i="1"/>
  <c r="BU263" i="1" s="1"/>
  <c r="X263" i="1"/>
  <c r="Z263" i="1"/>
  <c r="R263" i="1"/>
  <c r="T263" i="1"/>
  <c r="Y263" i="1"/>
  <c r="W263" i="1"/>
  <c r="AY264" i="1"/>
  <c r="CV191" i="1"/>
  <c r="BX263" i="1"/>
  <c r="E259" i="11"/>
  <c r="E259" i="2"/>
  <c r="BS262" i="1"/>
  <c r="BR262" i="1"/>
  <c r="C263" i="1"/>
  <c r="C262" i="3" s="1"/>
  <c r="G263" i="1"/>
  <c r="O263" i="1"/>
  <c r="AC263" i="1"/>
  <c r="E262" i="3" s="1"/>
  <c r="AG263" i="1"/>
  <c r="AQ263" i="1"/>
  <c r="AU263" i="1"/>
  <c r="J263" i="1"/>
  <c r="AI263" i="1"/>
  <c r="AO263" i="1"/>
  <c r="AT263" i="1"/>
  <c r="B263" i="1"/>
  <c r="B262" i="3" s="1"/>
  <c r="H263" i="1"/>
  <c r="L263" i="1"/>
  <c r="AF263" i="1"/>
  <c r="AK263" i="1"/>
  <c r="AN263" i="1"/>
  <c r="AR263" i="1"/>
  <c r="AH263" i="1"/>
  <c r="AL263" i="1"/>
  <c r="AS263" i="1"/>
  <c r="F263" i="1"/>
  <c r="K263" i="1"/>
  <c r="AJ263" i="1"/>
  <c r="AM263" i="1"/>
  <c r="AV263" i="1"/>
  <c r="I263" i="1"/>
  <c r="P263" i="1"/>
  <c r="AB263" i="1"/>
  <c r="D262" i="3" s="1"/>
  <c r="AP263" i="1"/>
  <c r="A264" i="1"/>
  <c r="A262" i="3"/>
  <c r="BO262" i="1" l="1"/>
  <c r="BK263" i="1"/>
  <c r="BP260" i="1"/>
  <c r="BK1081" i="1"/>
  <c r="BO1080" i="1"/>
  <c r="BP1079" i="1" s="1"/>
  <c r="BM262" i="1"/>
  <c r="BJ263" i="1"/>
  <c r="AW264" i="1"/>
  <c r="BV264" i="1" s="1"/>
  <c r="D264" i="1"/>
  <c r="C261" i="2" s="1"/>
  <c r="AD264" i="1"/>
  <c r="C261" i="11" s="1"/>
  <c r="E264" i="1"/>
  <c r="D261" i="2" s="1"/>
  <c r="AE264" i="1"/>
  <c r="D261" i="11" s="1"/>
  <c r="AZ264" i="1"/>
  <c r="BF264" i="1"/>
  <c r="BA264" i="1"/>
  <c r="BD264" i="1"/>
  <c r="BG264" i="1"/>
  <c r="BB264" i="1"/>
  <c r="BE264" i="1"/>
  <c r="BC264" i="1"/>
  <c r="N264" i="1"/>
  <c r="R264" i="1"/>
  <c r="Q264" i="1"/>
  <c r="V264" i="1"/>
  <c r="M264" i="1"/>
  <c r="S264" i="1"/>
  <c r="X264" i="1"/>
  <c r="Y264" i="1"/>
  <c r="Z264" i="1"/>
  <c r="W264" i="1"/>
  <c r="AA264" i="1"/>
  <c r="BU264" i="1" s="1"/>
  <c r="U264" i="1"/>
  <c r="T264" i="1"/>
  <c r="D260" i="2"/>
  <c r="BX264" i="1"/>
  <c r="CV192" i="1"/>
  <c r="AY265" i="1"/>
  <c r="E260" i="2"/>
  <c r="E260" i="11"/>
  <c r="BS263" i="1"/>
  <c r="BR263" i="1"/>
  <c r="H264" i="1"/>
  <c r="P264" i="1"/>
  <c r="AH264" i="1"/>
  <c r="AR264" i="1"/>
  <c r="AV264" i="1"/>
  <c r="J264" i="1"/>
  <c r="AC264" i="1"/>
  <c r="E263" i="3" s="1"/>
  <c r="AI264" i="1"/>
  <c r="AO264" i="1"/>
  <c r="AT264" i="1"/>
  <c r="B264" i="1"/>
  <c r="B263" i="3" s="1"/>
  <c r="G264" i="1"/>
  <c r="L264" i="1"/>
  <c r="AF264" i="1"/>
  <c r="AK264" i="1"/>
  <c r="AN264" i="1"/>
  <c r="AQ264" i="1"/>
  <c r="I264" i="1"/>
  <c r="O264" i="1"/>
  <c r="AB264" i="1"/>
  <c r="D263" i="3" s="1"/>
  <c r="AP264" i="1"/>
  <c r="C264" i="1"/>
  <c r="C263" i="3" s="1"/>
  <c r="AG264" i="1"/>
  <c r="AL264" i="1"/>
  <c r="AS264" i="1"/>
  <c r="F264" i="1"/>
  <c r="K264" i="1"/>
  <c r="AJ264" i="1"/>
  <c r="AM264" i="1"/>
  <c r="AU264" i="1"/>
  <c r="A265" i="1"/>
  <c r="A263" i="3"/>
  <c r="BO263" i="1" l="1"/>
  <c r="BK264" i="1"/>
  <c r="BP261" i="1"/>
  <c r="BO1081" i="1"/>
  <c r="BK1082" i="1"/>
  <c r="BM263" i="1"/>
  <c r="BN262" i="1" s="1"/>
  <c r="BJ264" i="1"/>
  <c r="BN261" i="1"/>
  <c r="AW265" i="1"/>
  <c r="BV265" i="1" s="1"/>
  <c r="AD265" i="1"/>
  <c r="C262" i="11" s="1"/>
  <c r="D265" i="1"/>
  <c r="AE265" i="1"/>
  <c r="D262" i="11" s="1"/>
  <c r="E265" i="1"/>
  <c r="D262" i="2" s="1"/>
  <c r="AZ265" i="1"/>
  <c r="BF265" i="1"/>
  <c r="BC265" i="1"/>
  <c r="BA265" i="1"/>
  <c r="BD265" i="1"/>
  <c r="BG265" i="1"/>
  <c r="BE265" i="1"/>
  <c r="BB265" i="1"/>
  <c r="S265" i="1"/>
  <c r="T265" i="1"/>
  <c r="N265" i="1"/>
  <c r="V265" i="1"/>
  <c r="U265" i="1"/>
  <c r="R265" i="1"/>
  <c r="AA265" i="1"/>
  <c r="BU265" i="1" s="1"/>
  <c r="Q265" i="1"/>
  <c r="W265" i="1"/>
  <c r="Y265" i="1"/>
  <c r="Z265" i="1"/>
  <c r="X265" i="1"/>
  <c r="M265" i="1"/>
  <c r="BX265" i="1"/>
  <c r="AY266" i="1"/>
  <c r="CV193" i="1"/>
  <c r="E261" i="2"/>
  <c r="E261" i="11"/>
  <c r="BS264" i="1"/>
  <c r="BR264" i="1"/>
  <c r="I265" i="1"/>
  <c r="K265" i="1"/>
  <c r="AI265" i="1"/>
  <c r="AK265" i="1"/>
  <c r="AM265" i="1"/>
  <c r="AO265" i="1"/>
  <c r="AS265" i="1"/>
  <c r="J265" i="1"/>
  <c r="P265" i="1"/>
  <c r="AC265" i="1"/>
  <c r="E264" i="3" s="1"/>
  <c r="AH265" i="1"/>
  <c r="AT265" i="1"/>
  <c r="B265" i="1"/>
  <c r="B264" i="3" s="1"/>
  <c r="G265" i="1"/>
  <c r="L265" i="1"/>
  <c r="AF265" i="1"/>
  <c r="AN265" i="1"/>
  <c r="AQ265" i="1"/>
  <c r="AV265" i="1"/>
  <c r="C265" i="1"/>
  <c r="C264" i="3" s="1"/>
  <c r="AG265" i="1"/>
  <c r="AL265" i="1"/>
  <c r="AR265" i="1"/>
  <c r="F265" i="1"/>
  <c r="AJ265" i="1"/>
  <c r="AU265" i="1"/>
  <c r="H265" i="1"/>
  <c r="O265" i="1"/>
  <c r="AB265" i="1"/>
  <c r="D264" i="3" s="1"/>
  <c r="AP265" i="1"/>
  <c r="A266" i="1"/>
  <c r="A264" i="3"/>
  <c r="BO264" i="1" l="1"/>
  <c r="BP263" i="1" s="1"/>
  <c r="BK265" i="1"/>
  <c r="BP262" i="1"/>
  <c r="BO1082" i="1"/>
  <c r="BP1081" i="1" s="1"/>
  <c r="BK1083" i="1"/>
  <c r="BP1080" i="1"/>
  <c r="BM264" i="1"/>
  <c r="BN263" i="1" s="1"/>
  <c r="BJ265" i="1"/>
  <c r="AW266" i="1"/>
  <c r="BV266" i="1" s="1"/>
  <c r="AD266" i="1"/>
  <c r="C263" i="11" s="1"/>
  <c r="D266" i="1"/>
  <c r="C263" i="2" s="1"/>
  <c r="AE266" i="1"/>
  <c r="D263" i="11" s="1"/>
  <c r="E266" i="1"/>
  <c r="BB266" i="1"/>
  <c r="BD266" i="1"/>
  <c r="BE266" i="1"/>
  <c r="BG266" i="1"/>
  <c r="BC266" i="1"/>
  <c r="AZ266" i="1"/>
  <c r="BF266" i="1"/>
  <c r="BA266" i="1"/>
  <c r="V266" i="1"/>
  <c r="T266" i="1"/>
  <c r="Y266" i="1"/>
  <c r="AA266" i="1"/>
  <c r="BU266" i="1" s="1"/>
  <c r="S266" i="1"/>
  <c r="U266" i="1"/>
  <c r="X266" i="1"/>
  <c r="M266" i="1"/>
  <c r="Z266" i="1"/>
  <c r="Q266" i="1"/>
  <c r="W266" i="1"/>
  <c r="R266" i="1"/>
  <c r="N266" i="1"/>
  <c r="C262" i="2"/>
  <c r="BX266" i="1"/>
  <c r="AY267" i="1"/>
  <c r="CV194" i="1"/>
  <c r="E262" i="2"/>
  <c r="E262" i="11"/>
  <c r="BS265" i="1"/>
  <c r="BR265" i="1"/>
  <c r="B266" i="1"/>
  <c r="B265" i="3" s="1"/>
  <c r="F266" i="1"/>
  <c r="J266" i="1"/>
  <c r="L266" i="1"/>
  <c r="AB266" i="1"/>
  <c r="D265" i="3" s="1"/>
  <c r="AF266" i="1"/>
  <c r="AJ266" i="1"/>
  <c r="AL266" i="1"/>
  <c r="AN266" i="1"/>
  <c r="AP266" i="1"/>
  <c r="AT266" i="1"/>
  <c r="I266" i="1"/>
  <c r="P266" i="1"/>
  <c r="AC266" i="1"/>
  <c r="E265" i="3" s="1"/>
  <c r="AH266" i="1"/>
  <c r="AS266" i="1"/>
  <c r="G266" i="1"/>
  <c r="K266" i="1"/>
  <c r="AM266" i="1"/>
  <c r="AQ266" i="1"/>
  <c r="AV266" i="1"/>
  <c r="H266" i="1"/>
  <c r="O266" i="1"/>
  <c r="AO266" i="1"/>
  <c r="C266" i="1"/>
  <c r="C265" i="3" s="1"/>
  <c r="AG266" i="1"/>
  <c r="AK266" i="1"/>
  <c r="AR266" i="1"/>
  <c r="AI266" i="1"/>
  <c r="AU266" i="1"/>
  <c r="A267" i="1"/>
  <c r="A265" i="3"/>
  <c r="BO265" i="1" l="1"/>
  <c r="BK266" i="1"/>
  <c r="BO1083" i="1"/>
  <c r="BK1084" i="1"/>
  <c r="BM265" i="1"/>
  <c r="BN264" i="1" s="1"/>
  <c r="BJ266" i="1"/>
  <c r="AW267" i="1"/>
  <c r="BV267" i="1" s="1"/>
  <c r="AE267" i="1"/>
  <c r="D264" i="11" s="1"/>
  <c r="E267" i="1"/>
  <c r="AD267" i="1"/>
  <c r="C264" i="11" s="1"/>
  <c r="D267" i="1"/>
  <c r="C264" i="2" s="1"/>
  <c r="BB267" i="1"/>
  <c r="BD267" i="1"/>
  <c r="BE267" i="1"/>
  <c r="BG267" i="1"/>
  <c r="AZ267" i="1"/>
  <c r="BF267" i="1"/>
  <c r="BA267" i="1"/>
  <c r="BC267" i="1"/>
  <c r="R267" i="1"/>
  <c r="N267" i="1"/>
  <c r="T267" i="1"/>
  <c r="M267" i="1"/>
  <c r="U267" i="1"/>
  <c r="AA267" i="1"/>
  <c r="BU267" i="1" s="1"/>
  <c r="Y267" i="1"/>
  <c r="X267" i="1"/>
  <c r="W267" i="1"/>
  <c r="Q267" i="1"/>
  <c r="V267" i="1"/>
  <c r="S267" i="1"/>
  <c r="Z267" i="1"/>
  <c r="D263" i="2"/>
  <c r="CV195" i="1"/>
  <c r="AY268" i="1"/>
  <c r="BX267" i="1"/>
  <c r="E263" i="2"/>
  <c r="E263" i="11"/>
  <c r="BS266" i="1"/>
  <c r="BR266" i="1"/>
  <c r="C267" i="1"/>
  <c r="C266" i="3" s="1"/>
  <c r="G267" i="1"/>
  <c r="O267" i="1"/>
  <c r="AC267" i="1"/>
  <c r="E266" i="3" s="1"/>
  <c r="AG267" i="1"/>
  <c r="AQ267" i="1"/>
  <c r="AU267" i="1"/>
  <c r="I267" i="1"/>
  <c r="P267" i="1"/>
  <c r="AB267" i="1"/>
  <c r="D266" i="3" s="1"/>
  <c r="AH267" i="1"/>
  <c r="AL267" i="1"/>
  <c r="AS267" i="1"/>
  <c r="F267" i="1"/>
  <c r="K267" i="1"/>
  <c r="AJ267" i="1"/>
  <c r="AM267" i="1"/>
  <c r="AP267" i="1"/>
  <c r="AV267" i="1"/>
  <c r="B267" i="1"/>
  <c r="B266" i="3" s="1"/>
  <c r="AF267" i="1"/>
  <c r="AK267" i="1"/>
  <c r="AR267" i="1"/>
  <c r="AI267" i="1"/>
  <c r="AT267" i="1"/>
  <c r="H267" i="1"/>
  <c r="L267" i="1"/>
  <c r="AN267" i="1"/>
  <c r="J267" i="1"/>
  <c r="AO267" i="1"/>
  <c r="A268" i="1"/>
  <c r="A266" i="3"/>
  <c r="BO266" i="1" l="1"/>
  <c r="BK267" i="1"/>
  <c r="BP264" i="1"/>
  <c r="BO1084" i="1"/>
  <c r="BK1085" i="1"/>
  <c r="BP1082" i="1"/>
  <c r="BM266" i="1"/>
  <c r="BN265" i="1" s="1"/>
  <c r="BJ267" i="1"/>
  <c r="AW268" i="1"/>
  <c r="BV268" i="1" s="1"/>
  <c r="D268" i="1"/>
  <c r="C265" i="2" s="1"/>
  <c r="AE268" i="1"/>
  <c r="D265" i="11" s="1"/>
  <c r="AD268" i="1"/>
  <c r="C265" i="11" s="1"/>
  <c r="E268" i="1"/>
  <c r="D265" i="2" s="1"/>
  <c r="BB268" i="1"/>
  <c r="BD268" i="1"/>
  <c r="BE268" i="1"/>
  <c r="BG268" i="1"/>
  <c r="BC268" i="1"/>
  <c r="AZ268" i="1"/>
  <c r="BF268" i="1"/>
  <c r="BA268" i="1"/>
  <c r="R268" i="1"/>
  <c r="T268" i="1"/>
  <c r="V268" i="1"/>
  <c r="Q268" i="1"/>
  <c r="S268" i="1"/>
  <c r="M268" i="1"/>
  <c r="Z268" i="1"/>
  <c r="U268" i="1"/>
  <c r="N268" i="1"/>
  <c r="AA268" i="1"/>
  <c r="BU268" i="1" s="1"/>
  <c r="X268" i="1"/>
  <c r="W268" i="1"/>
  <c r="Y268" i="1"/>
  <c r="D264" i="2"/>
  <c r="BX268" i="1"/>
  <c r="AY269" i="1"/>
  <c r="CV196" i="1"/>
  <c r="E264" i="2"/>
  <c r="E264" i="11"/>
  <c r="BS267" i="1"/>
  <c r="BR267" i="1"/>
  <c r="H268" i="1"/>
  <c r="P268" i="1"/>
  <c r="AH268" i="1"/>
  <c r="AR268" i="1"/>
  <c r="AV268" i="1"/>
  <c r="C268" i="1"/>
  <c r="C267" i="3" s="1"/>
  <c r="I268" i="1"/>
  <c r="O268" i="1"/>
  <c r="AB268" i="1"/>
  <c r="D267" i="3" s="1"/>
  <c r="AG268" i="1"/>
  <c r="AL268" i="1"/>
  <c r="AS268" i="1"/>
  <c r="F268" i="1"/>
  <c r="K268" i="1"/>
  <c r="AJ268" i="1"/>
  <c r="AM268" i="1"/>
  <c r="AP268" i="1"/>
  <c r="AU268" i="1"/>
  <c r="G268" i="1"/>
  <c r="L268" i="1"/>
  <c r="AN268" i="1"/>
  <c r="J268" i="1"/>
  <c r="AC268" i="1"/>
  <c r="E267" i="3" s="1"/>
  <c r="AO268" i="1"/>
  <c r="B268" i="1"/>
  <c r="B267" i="3" s="1"/>
  <c r="AF268" i="1"/>
  <c r="AK268" i="1"/>
  <c r="AQ268" i="1"/>
  <c r="AI268" i="1"/>
  <c r="AT268" i="1"/>
  <c r="A269" i="1"/>
  <c r="A267" i="3"/>
  <c r="BO267" i="1" l="1"/>
  <c r="BK268" i="1"/>
  <c r="BP265" i="1"/>
  <c r="BO1085" i="1"/>
  <c r="BK1086" i="1"/>
  <c r="BP1083" i="1"/>
  <c r="BM267" i="1"/>
  <c r="BN266" i="1" s="1"/>
  <c r="BJ268" i="1"/>
  <c r="AW269" i="1"/>
  <c r="BV269" i="1" s="1"/>
  <c r="AD269" i="1"/>
  <c r="E269" i="1"/>
  <c r="D269" i="1"/>
  <c r="C266" i="2" s="1"/>
  <c r="AE269" i="1"/>
  <c r="D266" i="11" s="1"/>
  <c r="BB269" i="1"/>
  <c r="BD269" i="1"/>
  <c r="BE269" i="1"/>
  <c r="BG269" i="1"/>
  <c r="AZ269" i="1"/>
  <c r="BF269" i="1"/>
  <c r="BA269" i="1"/>
  <c r="BC269" i="1"/>
  <c r="U269" i="1"/>
  <c r="N269" i="1"/>
  <c r="R269" i="1"/>
  <c r="Z269" i="1"/>
  <c r="Y269" i="1"/>
  <c r="V269" i="1"/>
  <c r="S269" i="1"/>
  <c r="Q269" i="1"/>
  <c r="T269" i="1"/>
  <c r="M269" i="1"/>
  <c r="AA269" i="1"/>
  <c r="BU269" i="1" s="1"/>
  <c r="W269" i="1"/>
  <c r="X269" i="1"/>
  <c r="AY270" i="1"/>
  <c r="CV197" i="1"/>
  <c r="BX269" i="1"/>
  <c r="E265" i="11"/>
  <c r="E265" i="2"/>
  <c r="BS268" i="1"/>
  <c r="BR268" i="1"/>
  <c r="I269" i="1"/>
  <c r="K269" i="1"/>
  <c r="AI269" i="1"/>
  <c r="AK269" i="1"/>
  <c r="AM269" i="1"/>
  <c r="AO269" i="1"/>
  <c r="AS269" i="1"/>
  <c r="C269" i="1"/>
  <c r="C268" i="3" s="1"/>
  <c r="H269" i="1"/>
  <c r="O269" i="1"/>
  <c r="AB269" i="1"/>
  <c r="D268" i="3" s="1"/>
  <c r="AG269" i="1"/>
  <c r="AL269" i="1"/>
  <c r="AR269" i="1"/>
  <c r="F269" i="1"/>
  <c r="AJ269" i="1"/>
  <c r="AP269" i="1"/>
  <c r="AU269" i="1"/>
  <c r="B269" i="1"/>
  <c r="B268" i="3" s="1"/>
  <c r="AF269" i="1"/>
  <c r="AQ269" i="1"/>
  <c r="AH269" i="1"/>
  <c r="AT269" i="1"/>
  <c r="G269" i="1"/>
  <c r="L269" i="1"/>
  <c r="AN269" i="1"/>
  <c r="AV269" i="1"/>
  <c r="J269" i="1"/>
  <c r="P269" i="1"/>
  <c r="AC269" i="1"/>
  <c r="E268" i="3" s="1"/>
  <c r="A270" i="1"/>
  <c r="A268" i="3"/>
  <c r="BO268" i="1" l="1"/>
  <c r="BK269" i="1"/>
  <c r="BP266" i="1"/>
  <c r="BK1087" i="1"/>
  <c r="BO1086" i="1"/>
  <c r="BP1084" i="1"/>
  <c r="BM268" i="1"/>
  <c r="BN267" i="1" s="1"/>
  <c r="BJ269" i="1"/>
  <c r="AW270" i="1"/>
  <c r="BV270" i="1" s="1"/>
  <c r="D270" i="1"/>
  <c r="C267" i="2" s="1"/>
  <c r="AD270" i="1"/>
  <c r="C267" i="11" s="1"/>
  <c r="E270" i="1"/>
  <c r="D267" i="2" s="1"/>
  <c r="AE270" i="1"/>
  <c r="D267" i="11" s="1"/>
  <c r="BB270" i="1"/>
  <c r="BD270" i="1"/>
  <c r="BE270" i="1"/>
  <c r="BG270" i="1"/>
  <c r="BC270" i="1"/>
  <c r="AZ270" i="1"/>
  <c r="BF270" i="1"/>
  <c r="BA270" i="1"/>
  <c r="M270" i="1"/>
  <c r="S270" i="1"/>
  <c r="U270" i="1"/>
  <c r="Q270" i="1"/>
  <c r="T270" i="1"/>
  <c r="V270" i="1"/>
  <c r="Z270" i="1"/>
  <c r="N270" i="1"/>
  <c r="R270" i="1"/>
  <c r="X270" i="1"/>
  <c r="W270" i="1"/>
  <c r="AA270" i="1"/>
  <c r="BU270" i="1" s="1"/>
  <c r="Y270" i="1"/>
  <c r="C266" i="11"/>
  <c r="D266" i="2"/>
  <c r="CV198" i="1"/>
  <c r="AY271" i="1"/>
  <c r="BX270" i="1"/>
  <c r="E266" i="11"/>
  <c r="E266" i="2"/>
  <c r="BS269" i="1"/>
  <c r="BR269" i="1"/>
  <c r="B270" i="1"/>
  <c r="B269" i="3" s="1"/>
  <c r="F270" i="1"/>
  <c r="J270" i="1"/>
  <c r="L270" i="1"/>
  <c r="AB270" i="1"/>
  <c r="D269" i="3" s="1"/>
  <c r="AF270" i="1"/>
  <c r="AJ270" i="1"/>
  <c r="AL270" i="1"/>
  <c r="AN270" i="1"/>
  <c r="AP270" i="1"/>
  <c r="AT270" i="1"/>
  <c r="C270" i="1"/>
  <c r="C269" i="3" s="1"/>
  <c r="H270" i="1"/>
  <c r="O270" i="1"/>
  <c r="AG270" i="1"/>
  <c r="AK270" i="1"/>
  <c r="AR270" i="1"/>
  <c r="AI270" i="1"/>
  <c r="AO270" i="1"/>
  <c r="AU270" i="1"/>
  <c r="G270" i="1"/>
  <c r="K270" i="1"/>
  <c r="AM270" i="1"/>
  <c r="AV270" i="1"/>
  <c r="I270" i="1"/>
  <c r="P270" i="1"/>
  <c r="AC270" i="1"/>
  <c r="E269" i="3" s="1"/>
  <c r="AQ270" i="1"/>
  <c r="AH270" i="1"/>
  <c r="AS270" i="1"/>
  <c r="A271" i="1"/>
  <c r="A269" i="3"/>
  <c r="BO269" i="1" l="1"/>
  <c r="BK270" i="1"/>
  <c r="BP267" i="1"/>
  <c r="BP1085" i="1"/>
  <c r="BO1087" i="1"/>
  <c r="BP1086" i="1" s="1"/>
  <c r="BK1088" i="1"/>
  <c r="BM269" i="1"/>
  <c r="BN268" i="1" s="1"/>
  <c r="BJ270" i="1"/>
  <c r="AW271" i="1"/>
  <c r="BV271" i="1" s="1"/>
  <c r="D271" i="1"/>
  <c r="C268" i="2" s="1"/>
  <c r="AD271" i="1"/>
  <c r="E271" i="1"/>
  <c r="D268" i="2" s="1"/>
  <c r="AE271" i="1"/>
  <c r="D268" i="11" s="1"/>
  <c r="BB271" i="1"/>
  <c r="BD271" i="1"/>
  <c r="BE271" i="1"/>
  <c r="BG271" i="1"/>
  <c r="AZ271" i="1"/>
  <c r="BF271" i="1"/>
  <c r="BA271" i="1"/>
  <c r="BC271" i="1"/>
  <c r="S271" i="1"/>
  <c r="T271" i="1"/>
  <c r="N271" i="1"/>
  <c r="R271" i="1"/>
  <c r="V271" i="1"/>
  <c r="Y271" i="1"/>
  <c r="M271" i="1"/>
  <c r="W271" i="1"/>
  <c r="Z271" i="1"/>
  <c r="AA271" i="1"/>
  <c r="BU271" i="1" s="1"/>
  <c r="U271" i="1"/>
  <c r="X271" i="1"/>
  <c r="Q271" i="1"/>
  <c r="BX271" i="1"/>
  <c r="AY272" i="1"/>
  <c r="CV199" i="1"/>
  <c r="E267" i="11"/>
  <c r="E267" i="2"/>
  <c r="BS270" i="1"/>
  <c r="BR270" i="1"/>
  <c r="C271" i="1"/>
  <c r="C270" i="3" s="1"/>
  <c r="G271" i="1"/>
  <c r="O271" i="1"/>
  <c r="AC271" i="1"/>
  <c r="E270" i="3" s="1"/>
  <c r="AG271" i="1"/>
  <c r="AQ271" i="1"/>
  <c r="AU271" i="1"/>
  <c r="B271" i="1"/>
  <c r="B270" i="3" s="1"/>
  <c r="H271" i="1"/>
  <c r="L271" i="1"/>
  <c r="AF271" i="1"/>
  <c r="AK271" i="1"/>
  <c r="AN271" i="1"/>
  <c r="AR271" i="1"/>
  <c r="J271" i="1"/>
  <c r="AI271" i="1"/>
  <c r="AO271" i="1"/>
  <c r="AT271" i="1"/>
  <c r="AP271" i="1"/>
  <c r="AH271" i="1"/>
  <c r="AL271" i="1"/>
  <c r="AS271" i="1"/>
  <c r="F271" i="1"/>
  <c r="K271" i="1"/>
  <c r="AJ271" i="1"/>
  <c r="AM271" i="1"/>
  <c r="AV271" i="1"/>
  <c r="I271" i="1"/>
  <c r="P271" i="1"/>
  <c r="AB271" i="1"/>
  <c r="D270" i="3" s="1"/>
  <c r="A272" i="1"/>
  <c r="A270" i="3"/>
  <c r="BO270" i="1" l="1"/>
  <c r="BK271" i="1"/>
  <c r="BP268" i="1"/>
  <c r="BO1088" i="1"/>
  <c r="BP1087" i="1" s="1"/>
  <c r="BK1089" i="1"/>
  <c r="BJ271" i="1"/>
  <c r="BM270" i="1"/>
  <c r="AW272" i="1"/>
  <c r="BV272" i="1" s="1"/>
  <c r="D272" i="1"/>
  <c r="C269" i="2" s="1"/>
  <c r="E272" i="1"/>
  <c r="D269" i="2" s="1"/>
  <c r="AE272" i="1"/>
  <c r="D269" i="11" s="1"/>
  <c r="AD272" i="1"/>
  <c r="BB272" i="1"/>
  <c r="BD272" i="1"/>
  <c r="BE272" i="1"/>
  <c r="BG272" i="1"/>
  <c r="BC272" i="1"/>
  <c r="AZ272" i="1"/>
  <c r="BF272" i="1"/>
  <c r="BA272" i="1"/>
  <c r="R272" i="1"/>
  <c r="S272" i="1"/>
  <c r="T272" i="1"/>
  <c r="N272" i="1"/>
  <c r="V272" i="1"/>
  <c r="U272" i="1"/>
  <c r="Q272" i="1"/>
  <c r="W272" i="1"/>
  <c r="M272" i="1"/>
  <c r="Z272" i="1"/>
  <c r="AA272" i="1"/>
  <c r="BU272" i="1" s="1"/>
  <c r="Y272" i="1"/>
  <c r="X272" i="1"/>
  <c r="C268" i="11"/>
  <c r="CV200" i="1"/>
  <c r="AY273" i="1"/>
  <c r="BX272" i="1"/>
  <c r="E268" i="11"/>
  <c r="E268" i="2"/>
  <c r="BS271" i="1"/>
  <c r="BR271" i="1"/>
  <c r="H272" i="1"/>
  <c r="P272" i="1"/>
  <c r="AH272" i="1"/>
  <c r="AR272" i="1"/>
  <c r="AV272" i="1"/>
  <c r="B272" i="1"/>
  <c r="B271" i="3" s="1"/>
  <c r="G272" i="1"/>
  <c r="L272" i="1"/>
  <c r="AF272" i="1"/>
  <c r="AK272" i="1"/>
  <c r="AN272" i="1"/>
  <c r="AQ272" i="1"/>
  <c r="J272" i="1"/>
  <c r="AC272" i="1"/>
  <c r="E271" i="3" s="1"/>
  <c r="AI272" i="1"/>
  <c r="AO272" i="1"/>
  <c r="AT272" i="1"/>
  <c r="F272" i="1"/>
  <c r="K272" i="1"/>
  <c r="AJ272" i="1"/>
  <c r="AM272" i="1"/>
  <c r="AU272" i="1"/>
  <c r="I272" i="1"/>
  <c r="O272" i="1"/>
  <c r="AB272" i="1"/>
  <c r="D271" i="3" s="1"/>
  <c r="AP272" i="1"/>
  <c r="C272" i="1"/>
  <c r="C271" i="3" s="1"/>
  <c r="AG272" i="1"/>
  <c r="AL272" i="1"/>
  <c r="AS272" i="1"/>
  <c r="A273" i="1"/>
  <c r="A271" i="3"/>
  <c r="BO271" i="1" l="1"/>
  <c r="BK272" i="1"/>
  <c r="BP269" i="1"/>
  <c r="BK1090" i="1"/>
  <c r="BO1089" i="1"/>
  <c r="BP1088" i="1" s="1"/>
  <c r="BN269" i="1"/>
  <c r="BM271" i="1"/>
  <c r="BJ272" i="1"/>
  <c r="AW273" i="1"/>
  <c r="BV273" i="1" s="1"/>
  <c r="AE273" i="1"/>
  <c r="D270" i="11" s="1"/>
  <c r="E273" i="1"/>
  <c r="D270" i="2" s="1"/>
  <c r="D273" i="1"/>
  <c r="C270" i="2" s="1"/>
  <c r="AD273" i="1"/>
  <c r="C270" i="11" s="1"/>
  <c r="BB273" i="1"/>
  <c r="BD273" i="1"/>
  <c r="BE273" i="1"/>
  <c r="AZ273" i="1"/>
  <c r="BF273" i="1"/>
  <c r="BA273" i="1"/>
  <c r="BG273" i="1"/>
  <c r="BC273" i="1"/>
  <c r="V273" i="1"/>
  <c r="M273" i="1"/>
  <c r="U273" i="1"/>
  <c r="Q273" i="1"/>
  <c r="S273" i="1"/>
  <c r="N273" i="1"/>
  <c r="Y273" i="1"/>
  <c r="AA273" i="1"/>
  <c r="BU273" i="1" s="1"/>
  <c r="W273" i="1"/>
  <c r="Z273" i="1"/>
  <c r="T273" i="1"/>
  <c r="R273" i="1"/>
  <c r="X273" i="1"/>
  <c r="C269" i="11"/>
  <c r="CV201" i="1"/>
  <c r="AY274" i="1"/>
  <c r="BX273" i="1"/>
  <c r="E269" i="2"/>
  <c r="E269" i="11"/>
  <c r="BS272" i="1"/>
  <c r="BR272" i="1"/>
  <c r="I273" i="1"/>
  <c r="K273" i="1"/>
  <c r="AI273" i="1"/>
  <c r="AK273" i="1"/>
  <c r="AM273" i="1"/>
  <c r="AO273" i="1"/>
  <c r="AS273" i="1"/>
  <c r="B273" i="1"/>
  <c r="B272" i="3" s="1"/>
  <c r="G273" i="1"/>
  <c r="L273" i="1"/>
  <c r="AF273" i="1"/>
  <c r="AN273" i="1"/>
  <c r="AQ273" i="1"/>
  <c r="AV273" i="1"/>
  <c r="J273" i="1"/>
  <c r="P273" i="1"/>
  <c r="AC273" i="1"/>
  <c r="E272" i="3" s="1"/>
  <c r="AH273" i="1"/>
  <c r="AT273" i="1"/>
  <c r="AP273" i="1"/>
  <c r="C273" i="1"/>
  <c r="C272" i="3" s="1"/>
  <c r="AG273" i="1"/>
  <c r="AL273" i="1"/>
  <c r="AR273" i="1"/>
  <c r="F273" i="1"/>
  <c r="AJ273" i="1"/>
  <c r="AU273" i="1"/>
  <c r="H273" i="1"/>
  <c r="O273" i="1"/>
  <c r="AB273" i="1"/>
  <c r="D272" i="3" s="1"/>
  <c r="A274" i="1"/>
  <c r="A272" i="3"/>
  <c r="BO272" i="1" l="1"/>
  <c r="BK273" i="1"/>
  <c r="BP270" i="1"/>
  <c r="BO1090" i="1"/>
  <c r="BK1091" i="1"/>
  <c r="BM272" i="1"/>
  <c r="BN271" i="1" s="1"/>
  <c r="BJ273" i="1"/>
  <c r="BN270" i="1"/>
  <c r="AW274" i="1"/>
  <c r="BV274" i="1" s="1"/>
  <c r="AD274" i="1"/>
  <c r="AE274" i="1"/>
  <c r="D271" i="11" s="1"/>
  <c r="E274" i="1"/>
  <c r="D271" i="2" s="1"/>
  <c r="D274" i="1"/>
  <c r="C271" i="2" s="1"/>
  <c r="BB274" i="1"/>
  <c r="BD274" i="1"/>
  <c r="BA274" i="1"/>
  <c r="BE274" i="1"/>
  <c r="BF274" i="1"/>
  <c r="AZ274" i="1"/>
  <c r="BC274" i="1"/>
  <c r="BG274" i="1"/>
  <c r="U274" i="1"/>
  <c r="V274" i="1"/>
  <c r="S274" i="1"/>
  <c r="M274" i="1"/>
  <c r="N274" i="1"/>
  <c r="Q274" i="1"/>
  <c r="R274" i="1"/>
  <c r="T274" i="1"/>
  <c r="W274" i="1"/>
  <c r="X274" i="1"/>
  <c r="AA274" i="1"/>
  <c r="BU274" i="1" s="1"/>
  <c r="Z274" i="1"/>
  <c r="Y274" i="1"/>
  <c r="BX274" i="1"/>
  <c r="AY275" i="1"/>
  <c r="CV202" i="1"/>
  <c r="E270" i="2"/>
  <c r="E270" i="11"/>
  <c r="BS273" i="1"/>
  <c r="BR273" i="1"/>
  <c r="B274" i="1"/>
  <c r="B273" i="3" s="1"/>
  <c r="F274" i="1"/>
  <c r="J274" i="1"/>
  <c r="L274" i="1"/>
  <c r="AB274" i="1"/>
  <c r="D273" i="3" s="1"/>
  <c r="AF274" i="1"/>
  <c r="AJ274" i="1"/>
  <c r="AL274" i="1"/>
  <c r="AN274" i="1"/>
  <c r="AP274" i="1"/>
  <c r="AT274" i="1"/>
  <c r="G274" i="1"/>
  <c r="K274" i="1"/>
  <c r="AM274" i="1"/>
  <c r="AQ274" i="1"/>
  <c r="AV274" i="1"/>
  <c r="I274" i="1"/>
  <c r="P274" i="1"/>
  <c r="AC274" i="1"/>
  <c r="E273" i="3" s="1"/>
  <c r="AH274" i="1"/>
  <c r="AS274" i="1"/>
  <c r="AI274" i="1"/>
  <c r="AU274" i="1"/>
  <c r="H274" i="1"/>
  <c r="O274" i="1"/>
  <c r="AO274" i="1"/>
  <c r="C274" i="1"/>
  <c r="C273" i="3" s="1"/>
  <c r="AG274" i="1"/>
  <c r="AK274" i="1"/>
  <c r="AR274" i="1"/>
  <c r="A275" i="1"/>
  <c r="A273" i="3"/>
  <c r="BO273" i="1" l="1"/>
  <c r="BK274" i="1"/>
  <c r="BP271" i="1"/>
  <c r="BK1092" i="1"/>
  <c r="BO1091" i="1"/>
  <c r="BP1090" i="1" s="1"/>
  <c r="BP1089" i="1"/>
  <c r="BM273" i="1"/>
  <c r="BN272" i="1" s="1"/>
  <c r="BJ274" i="1"/>
  <c r="AW275" i="1"/>
  <c r="BV275" i="1" s="1"/>
  <c r="AD275" i="1"/>
  <c r="C272" i="11" s="1"/>
  <c r="E275" i="1"/>
  <c r="D272" i="2" s="1"/>
  <c r="AE275" i="1"/>
  <c r="D272" i="11" s="1"/>
  <c r="D275" i="1"/>
  <c r="C272" i="2" s="1"/>
  <c r="BB275" i="1"/>
  <c r="BD275" i="1"/>
  <c r="AZ275" i="1"/>
  <c r="BC275" i="1"/>
  <c r="BG275" i="1"/>
  <c r="BA275" i="1"/>
  <c r="BE275" i="1"/>
  <c r="BF275" i="1"/>
  <c r="S275" i="1"/>
  <c r="T275" i="1"/>
  <c r="V275" i="1"/>
  <c r="M275" i="1"/>
  <c r="N275" i="1"/>
  <c r="Q275" i="1"/>
  <c r="AA275" i="1"/>
  <c r="BU275" i="1" s="1"/>
  <c r="X275" i="1"/>
  <c r="R275" i="1"/>
  <c r="Z275" i="1"/>
  <c r="W275" i="1"/>
  <c r="U275" i="1"/>
  <c r="Y275" i="1"/>
  <c r="C271" i="11"/>
  <c r="CV203" i="1"/>
  <c r="AY276" i="1"/>
  <c r="BX275" i="1"/>
  <c r="E271" i="2"/>
  <c r="E271" i="11"/>
  <c r="BS274" i="1"/>
  <c r="BR274" i="1"/>
  <c r="C275" i="1"/>
  <c r="C274" i="3" s="1"/>
  <c r="G275" i="1"/>
  <c r="O275" i="1"/>
  <c r="AC275" i="1"/>
  <c r="E274" i="3" s="1"/>
  <c r="AG275" i="1"/>
  <c r="AQ275" i="1"/>
  <c r="AU275" i="1"/>
  <c r="F275" i="1"/>
  <c r="K275" i="1"/>
  <c r="AJ275" i="1"/>
  <c r="AM275" i="1"/>
  <c r="AP275" i="1"/>
  <c r="AV275" i="1"/>
  <c r="I275" i="1"/>
  <c r="P275" i="1"/>
  <c r="AB275" i="1"/>
  <c r="D274" i="3" s="1"/>
  <c r="AH275" i="1"/>
  <c r="AL275" i="1"/>
  <c r="AS275" i="1"/>
  <c r="J275" i="1"/>
  <c r="AO275" i="1"/>
  <c r="B275" i="1"/>
  <c r="B274" i="3" s="1"/>
  <c r="AF275" i="1"/>
  <c r="AK275" i="1"/>
  <c r="AR275" i="1"/>
  <c r="AI275" i="1"/>
  <c r="AT275" i="1"/>
  <c r="H275" i="1"/>
  <c r="L275" i="1"/>
  <c r="AN275" i="1"/>
  <c r="A276" i="1"/>
  <c r="A274" i="3"/>
  <c r="BO274" i="1" l="1"/>
  <c r="BK275" i="1"/>
  <c r="BP272" i="1"/>
  <c r="BO1092" i="1"/>
  <c r="BP1091" i="1" s="1"/>
  <c r="BK1093" i="1"/>
  <c r="BJ275" i="1"/>
  <c r="BM274" i="1"/>
  <c r="BN273" i="1" s="1"/>
  <c r="AW276" i="1"/>
  <c r="BV276" i="1" s="1"/>
  <c r="D276" i="1"/>
  <c r="C273" i="2" s="1"/>
  <c r="E276" i="1"/>
  <c r="D273" i="2" s="1"/>
  <c r="AE276" i="1"/>
  <c r="D273" i="11" s="1"/>
  <c r="AD276" i="1"/>
  <c r="C273" i="11" s="1"/>
  <c r="BB276" i="1"/>
  <c r="BD276" i="1"/>
  <c r="AZ276" i="1"/>
  <c r="BC276" i="1"/>
  <c r="BG276" i="1"/>
  <c r="BA276" i="1"/>
  <c r="BE276" i="1"/>
  <c r="BF276" i="1"/>
  <c r="R276" i="1"/>
  <c r="T276" i="1"/>
  <c r="U276" i="1"/>
  <c r="M276" i="1"/>
  <c r="N276" i="1"/>
  <c r="Q276" i="1"/>
  <c r="AA276" i="1"/>
  <c r="BU276" i="1" s="1"/>
  <c r="X276" i="1"/>
  <c r="S276" i="1"/>
  <c r="W276" i="1"/>
  <c r="V276" i="1"/>
  <c r="Z276" i="1"/>
  <c r="Y276" i="1"/>
  <c r="CV204" i="1"/>
  <c r="BX276" i="1"/>
  <c r="AY277" i="1"/>
  <c r="E272" i="11"/>
  <c r="E272" i="2"/>
  <c r="BS275" i="1"/>
  <c r="BR275" i="1"/>
  <c r="H276" i="1"/>
  <c r="P276" i="1"/>
  <c r="AH276" i="1"/>
  <c r="AR276" i="1"/>
  <c r="AV276" i="1"/>
  <c r="F276" i="1"/>
  <c r="K276" i="1"/>
  <c r="AJ276" i="1"/>
  <c r="AM276" i="1"/>
  <c r="AP276" i="1"/>
  <c r="AU276" i="1"/>
  <c r="C276" i="1"/>
  <c r="C275" i="3" s="1"/>
  <c r="I276" i="1"/>
  <c r="O276" i="1"/>
  <c r="AB276" i="1"/>
  <c r="D275" i="3" s="1"/>
  <c r="AG276" i="1"/>
  <c r="AL276" i="1"/>
  <c r="AS276" i="1"/>
  <c r="AI276" i="1"/>
  <c r="AT276" i="1"/>
  <c r="G276" i="1"/>
  <c r="L276" i="1"/>
  <c r="AN276" i="1"/>
  <c r="J276" i="1"/>
  <c r="AC276" i="1"/>
  <c r="E275" i="3" s="1"/>
  <c r="AO276" i="1"/>
  <c r="B276" i="1"/>
  <c r="B275" i="3" s="1"/>
  <c r="AF276" i="1"/>
  <c r="AK276" i="1"/>
  <c r="AQ276" i="1"/>
  <c r="A277" i="1"/>
  <c r="A275" i="3"/>
  <c r="BO275" i="1" l="1"/>
  <c r="BK276" i="1"/>
  <c r="BP273" i="1"/>
  <c r="BK1094" i="1"/>
  <c r="BO1093" i="1"/>
  <c r="BM275" i="1"/>
  <c r="BJ276" i="1"/>
  <c r="AW277" i="1"/>
  <c r="BV277" i="1" s="1"/>
  <c r="D277" i="1"/>
  <c r="C274" i="2" s="1"/>
  <c r="AE277" i="1"/>
  <c r="D274" i="11" s="1"/>
  <c r="E277" i="1"/>
  <c r="D274" i="2" s="1"/>
  <c r="AD277" i="1"/>
  <c r="C274" i="11" s="1"/>
  <c r="BB277" i="1"/>
  <c r="BD277" i="1"/>
  <c r="BF277" i="1"/>
  <c r="AZ277" i="1"/>
  <c r="BC277" i="1"/>
  <c r="BG277" i="1"/>
  <c r="BE277" i="1"/>
  <c r="BA277" i="1"/>
  <c r="Q277" i="1"/>
  <c r="U277" i="1"/>
  <c r="V277" i="1"/>
  <c r="M277" i="1"/>
  <c r="T277" i="1"/>
  <c r="R277" i="1"/>
  <c r="N277" i="1"/>
  <c r="Z277" i="1"/>
  <c r="X277" i="1"/>
  <c r="W277" i="1"/>
  <c r="Y277" i="1"/>
  <c r="S277" i="1"/>
  <c r="AA277" i="1"/>
  <c r="BU277" i="1" s="1"/>
  <c r="BX277" i="1"/>
  <c r="CV205" i="1"/>
  <c r="AY278" i="1"/>
  <c r="E273" i="11"/>
  <c r="E273" i="2"/>
  <c r="BS276" i="1"/>
  <c r="BR276" i="1"/>
  <c r="I277" i="1"/>
  <c r="K277" i="1"/>
  <c r="AI277" i="1"/>
  <c r="AK277" i="1"/>
  <c r="AM277" i="1"/>
  <c r="AO277" i="1"/>
  <c r="AS277" i="1"/>
  <c r="F277" i="1"/>
  <c r="AJ277" i="1"/>
  <c r="AP277" i="1"/>
  <c r="AU277" i="1"/>
  <c r="C277" i="1"/>
  <c r="C276" i="3" s="1"/>
  <c r="H277" i="1"/>
  <c r="O277" i="1"/>
  <c r="AB277" i="1"/>
  <c r="D276" i="3" s="1"/>
  <c r="AG277" i="1"/>
  <c r="AL277" i="1"/>
  <c r="AR277" i="1"/>
  <c r="J277" i="1"/>
  <c r="P277" i="1"/>
  <c r="AC277" i="1"/>
  <c r="E276" i="3" s="1"/>
  <c r="B277" i="1"/>
  <c r="B276" i="3" s="1"/>
  <c r="AF277" i="1"/>
  <c r="AQ277" i="1"/>
  <c r="AH277" i="1"/>
  <c r="AT277" i="1"/>
  <c r="G277" i="1"/>
  <c r="L277" i="1"/>
  <c r="AN277" i="1"/>
  <c r="AV277" i="1"/>
  <c r="A278" i="1"/>
  <c r="A276" i="3"/>
  <c r="BO276" i="1" l="1"/>
  <c r="BK277" i="1"/>
  <c r="BP274" i="1"/>
  <c r="BP1092" i="1"/>
  <c r="BO1094" i="1"/>
  <c r="BK1095" i="1"/>
  <c r="BM276" i="1"/>
  <c r="BJ277" i="1"/>
  <c r="BN274" i="1"/>
  <c r="AW278" i="1"/>
  <c r="BV278" i="1" s="1"/>
  <c r="D278" i="1"/>
  <c r="AD278" i="1"/>
  <c r="C275" i="11" s="1"/>
  <c r="AE278" i="1"/>
  <c r="D275" i="11" s="1"/>
  <c r="E278" i="1"/>
  <c r="D275" i="2" s="1"/>
  <c r="BB278" i="1"/>
  <c r="BD278" i="1"/>
  <c r="BA278" i="1"/>
  <c r="BE278" i="1"/>
  <c r="BF278" i="1"/>
  <c r="AZ278" i="1"/>
  <c r="BC278" i="1"/>
  <c r="BG278" i="1"/>
  <c r="S278" i="1"/>
  <c r="R278" i="1"/>
  <c r="N278" i="1"/>
  <c r="Q278" i="1"/>
  <c r="V278" i="1"/>
  <c r="AA278" i="1"/>
  <c r="BU278" i="1" s="1"/>
  <c r="X278" i="1"/>
  <c r="T278" i="1"/>
  <c r="Y278" i="1"/>
  <c r="Z278" i="1"/>
  <c r="U278" i="1"/>
  <c r="M278" i="1"/>
  <c r="W278" i="1"/>
  <c r="AY279" i="1"/>
  <c r="CV206" i="1"/>
  <c r="BX278" i="1"/>
  <c r="E274" i="2"/>
  <c r="E274" i="11"/>
  <c r="BS277" i="1"/>
  <c r="BR277" i="1"/>
  <c r="B278" i="1"/>
  <c r="B277" i="3" s="1"/>
  <c r="F278" i="1"/>
  <c r="J278" i="1"/>
  <c r="L278" i="1"/>
  <c r="AB278" i="1"/>
  <c r="D277" i="3" s="1"/>
  <c r="AF278" i="1"/>
  <c r="AJ278" i="1"/>
  <c r="AL278" i="1"/>
  <c r="AN278" i="1"/>
  <c r="AP278" i="1"/>
  <c r="AT278" i="1"/>
  <c r="AI278" i="1"/>
  <c r="AO278" i="1"/>
  <c r="AU278" i="1"/>
  <c r="C278" i="1"/>
  <c r="C277" i="3" s="1"/>
  <c r="H278" i="1"/>
  <c r="O278" i="1"/>
  <c r="AG278" i="1"/>
  <c r="AK278" i="1"/>
  <c r="AR278" i="1"/>
  <c r="AH278" i="1"/>
  <c r="AS278" i="1"/>
  <c r="G278" i="1"/>
  <c r="K278" i="1"/>
  <c r="AM278" i="1"/>
  <c r="AV278" i="1"/>
  <c r="I278" i="1"/>
  <c r="P278" i="1"/>
  <c r="AC278" i="1"/>
  <c r="E277" i="3" s="1"/>
  <c r="AQ278" i="1"/>
  <c r="A279" i="1"/>
  <c r="A277" i="3"/>
  <c r="BO277" i="1" l="1"/>
  <c r="BK278" i="1"/>
  <c r="BP275" i="1"/>
  <c r="BO1095" i="1"/>
  <c r="BP1094" i="1" s="1"/>
  <c r="BK1096" i="1"/>
  <c r="BP1093" i="1"/>
  <c r="BM277" i="1"/>
  <c r="BN276" i="1" s="1"/>
  <c r="BJ278" i="1"/>
  <c r="BN275" i="1"/>
  <c r="AW279" i="1"/>
  <c r="BV279" i="1" s="1"/>
  <c r="D279" i="1"/>
  <c r="C276" i="2" s="1"/>
  <c r="AD279" i="1"/>
  <c r="AE279" i="1"/>
  <c r="D276" i="11" s="1"/>
  <c r="E279" i="1"/>
  <c r="D276" i="2" s="1"/>
  <c r="BB279" i="1"/>
  <c r="BD279" i="1"/>
  <c r="AZ279" i="1"/>
  <c r="BC279" i="1"/>
  <c r="BG279" i="1"/>
  <c r="BA279" i="1"/>
  <c r="BE279" i="1"/>
  <c r="BF279" i="1"/>
  <c r="T279" i="1"/>
  <c r="M279" i="1"/>
  <c r="S279" i="1"/>
  <c r="U279" i="1"/>
  <c r="Y279" i="1"/>
  <c r="V279" i="1"/>
  <c r="Z279" i="1"/>
  <c r="W279" i="1"/>
  <c r="N279" i="1"/>
  <c r="R279" i="1"/>
  <c r="X279" i="1"/>
  <c r="Q279" i="1"/>
  <c r="AA279" i="1"/>
  <c r="BU279" i="1" s="1"/>
  <c r="C275" i="2"/>
  <c r="BX279" i="1"/>
  <c r="AY280" i="1"/>
  <c r="CL278" i="1" s="1"/>
  <c r="CV207" i="1"/>
  <c r="E275" i="11"/>
  <c r="E275" i="2"/>
  <c r="BS278" i="1"/>
  <c r="BR278" i="1"/>
  <c r="C279" i="1"/>
  <c r="C278" i="3" s="1"/>
  <c r="G279" i="1"/>
  <c r="O279" i="1"/>
  <c r="AC279" i="1"/>
  <c r="E278" i="3" s="1"/>
  <c r="AG279" i="1"/>
  <c r="AQ279" i="1"/>
  <c r="AU279" i="1"/>
  <c r="J279" i="1"/>
  <c r="AI279" i="1"/>
  <c r="AO279" i="1"/>
  <c r="AT279" i="1"/>
  <c r="B279" i="1"/>
  <c r="B278" i="3" s="1"/>
  <c r="H279" i="1"/>
  <c r="L279" i="1"/>
  <c r="AF279" i="1"/>
  <c r="AK279" i="1"/>
  <c r="AN279" i="1"/>
  <c r="AR279" i="1"/>
  <c r="I279" i="1"/>
  <c r="P279" i="1"/>
  <c r="AB279" i="1"/>
  <c r="D278" i="3" s="1"/>
  <c r="AP279" i="1"/>
  <c r="AH279" i="1"/>
  <c r="AL279" i="1"/>
  <c r="AS279" i="1"/>
  <c r="F279" i="1"/>
  <c r="K279" i="1"/>
  <c r="AJ279" i="1"/>
  <c r="AM279" i="1"/>
  <c r="AV279" i="1"/>
  <c r="A280" i="1"/>
  <c r="A278" i="3"/>
  <c r="BO278" i="1" l="1"/>
  <c r="BK279" i="1"/>
  <c r="BP276" i="1"/>
  <c r="BK1097" i="1"/>
  <c r="BO1096" i="1"/>
  <c r="BM278" i="1"/>
  <c r="BJ279" i="1"/>
  <c r="AW280" i="1"/>
  <c r="BV280" i="1" s="1"/>
  <c r="D280" i="1"/>
  <c r="C277" i="2" s="1"/>
  <c r="AD280" i="1"/>
  <c r="C277" i="11" s="1"/>
  <c r="E280" i="1"/>
  <c r="D277" i="2" s="1"/>
  <c r="AE280" i="1"/>
  <c r="CL191" i="1"/>
  <c r="CJ191" i="1"/>
  <c r="CM191" i="1"/>
  <c r="CK191" i="1"/>
  <c r="CJ192" i="1"/>
  <c r="CK192" i="1"/>
  <c r="CM192" i="1"/>
  <c r="CL192" i="1"/>
  <c r="CL193" i="1"/>
  <c r="CJ193" i="1"/>
  <c r="CK193" i="1"/>
  <c r="CM193" i="1"/>
  <c r="CJ194" i="1"/>
  <c r="CL194" i="1"/>
  <c r="CK194" i="1"/>
  <c r="CM194" i="1"/>
  <c r="CL195" i="1"/>
  <c r="CJ195" i="1"/>
  <c r="CM195" i="1"/>
  <c r="CK195" i="1"/>
  <c r="CJ196" i="1"/>
  <c r="CK196" i="1"/>
  <c r="CM196" i="1"/>
  <c r="CL196" i="1"/>
  <c r="CL197" i="1"/>
  <c r="CK197" i="1"/>
  <c r="CM197" i="1"/>
  <c r="CJ197" i="1"/>
  <c r="CJ198" i="1"/>
  <c r="CM198" i="1"/>
  <c r="CL198" i="1"/>
  <c r="CK198" i="1"/>
  <c r="CL199" i="1"/>
  <c r="CM199" i="1"/>
  <c r="CK199" i="1"/>
  <c r="CJ199" i="1"/>
  <c r="CJ200" i="1"/>
  <c r="CL200" i="1"/>
  <c r="CK200" i="1"/>
  <c r="CM200" i="1"/>
  <c r="CL201" i="1"/>
  <c r="CJ201" i="1"/>
  <c r="CM201" i="1"/>
  <c r="CK201" i="1"/>
  <c r="CJ202" i="1"/>
  <c r="CM202" i="1"/>
  <c r="CL202" i="1"/>
  <c r="CK202" i="1"/>
  <c r="CL203" i="1"/>
  <c r="CJ203" i="1"/>
  <c r="CK203" i="1"/>
  <c r="CM203" i="1"/>
  <c r="CJ204" i="1"/>
  <c r="CM204" i="1"/>
  <c r="CL204" i="1"/>
  <c r="CK204" i="1"/>
  <c r="CL205" i="1"/>
  <c r="CJ205" i="1"/>
  <c r="CM205" i="1"/>
  <c r="CK205" i="1"/>
  <c r="CJ206" i="1"/>
  <c r="CM206" i="1"/>
  <c r="CL206" i="1"/>
  <c r="CK206" i="1"/>
  <c r="CL207" i="1"/>
  <c r="CJ207" i="1"/>
  <c r="CK207" i="1"/>
  <c r="CM207" i="1"/>
  <c r="CJ208" i="1"/>
  <c r="CM208" i="1"/>
  <c r="CL208" i="1"/>
  <c r="CK208" i="1"/>
  <c r="CL209" i="1"/>
  <c r="CJ209" i="1"/>
  <c r="CM209" i="1"/>
  <c r="CK209" i="1"/>
  <c r="CJ210" i="1"/>
  <c r="CM210" i="1"/>
  <c r="CL210" i="1"/>
  <c r="CK210" i="1"/>
  <c r="CL211" i="1"/>
  <c r="CJ211" i="1"/>
  <c r="CK211" i="1"/>
  <c r="CM211" i="1"/>
  <c r="CJ212" i="1"/>
  <c r="CM212" i="1"/>
  <c r="CL212" i="1"/>
  <c r="CK212" i="1"/>
  <c r="CL213" i="1"/>
  <c r="CJ213" i="1"/>
  <c r="CM213" i="1"/>
  <c r="CK213" i="1"/>
  <c r="CJ214" i="1"/>
  <c r="CM214" i="1"/>
  <c r="CL214" i="1"/>
  <c r="CK214" i="1"/>
  <c r="CL215" i="1"/>
  <c r="CJ215" i="1"/>
  <c r="CK215" i="1"/>
  <c r="CM215" i="1"/>
  <c r="CJ216" i="1"/>
  <c r="CL216" i="1"/>
  <c r="CK216" i="1"/>
  <c r="CM216" i="1"/>
  <c r="CL217" i="1"/>
  <c r="CJ217" i="1"/>
  <c r="CM217" i="1"/>
  <c r="CK217" i="1"/>
  <c r="CJ218" i="1"/>
  <c r="CK218" i="1"/>
  <c r="CM218" i="1"/>
  <c r="CL218" i="1"/>
  <c r="CL219" i="1"/>
  <c r="CK219" i="1"/>
  <c r="CM219" i="1"/>
  <c r="CJ219" i="1"/>
  <c r="CJ220" i="1"/>
  <c r="CL220" i="1"/>
  <c r="CK220" i="1"/>
  <c r="CM220" i="1"/>
  <c r="CL221" i="1"/>
  <c r="CJ221" i="1"/>
  <c r="CM221" i="1"/>
  <c r="CK221" i="1"/>
  <c r="CJ222" i="1"/>
  <c r="CK222" i="1"/>
  <c r="CM222" i="1"/>
  <c r="CL222" i="1"/>
  <c r="CL223" i="1"/>
  <c r="CJ223" i="1"/>
  <c r="CK223" i="1"/>
  <c r="CM223" i="1"/>
  <c r="CJ224" i="1"/>
  <c r="CL224" i="1"/>
  <c r="CK224" i="1"/>
  <c r="CM224" i="1"/>
  <c r="CL225" i="1"/>
  <c r="CJ225" i="1"/>
  <c r="CM225" i="1"/>
  <c r="CK225" i="1"/>
  <c r="CJ226" i="1"/>
  <c r="CK226" i="1"/>
  <c r="CM226" i="1"/>
  <c r="CL226" i="1"/>
  <c r="CL227" i="1"/>
  <c r="CJ227" i="1"/>
  <c r="CK227" i="1"/>
  <c r="CM227" i="1"/>
  <c r="CJ228" i="1"/>
  <c r="CL228" i="1"/>
  <c r="CK228" i="1"/>
  <c r="CM228" i="1"/>
  <c r="CL229" i="1"/>
  <c r="CJ229" i="1"/>
  <c r="CM229" i="1"/>
  <c r="CK229" i="1"/>
  <c r="CJ230" i="1"/>
  <c r="CK230" i="1"/>
  <c r="CM230" i="1"/>
  <c r="CL230" i="1"/>
  <c r="CL231" i="1"/>
  <c r="CJ231" i="1"/>
  <c r="CK231" i="1"/>
  <c r="CM231" i="1"/>
  <c r="CJ232" i="1"/>
  <c r="CL232" i="1"/>
  <c r="CK232" i="1"/>
  <c r="CM232" i="1"/>
  <c r="CL233" i="1"/>
  <c r="CJ233" i="1"/>
  <c r="CK233" i="1"/>
  <c r="CM233" i="1"/>
  <c r="CJ234" i="1"/>
  <c r="CM234" i="1"/>
  <c r="CL234" i="1"/>
  <c r="CK234" i="1"/>
  <c r="CL235" i="1"/>
  <c r="CJ235" i="1"/>
  <c r="CM235" i="1"/>
  <c r="CK235" i="1"/>
  <c r="CJ236" i="1"/>
  <c r="CM236" i="1"/>
  <c r="CL236" i="1"/>
  <c r="CK236" i="1"/>
  <c r="CL237" i="1"/>
  <c r="CJ237" i="1"/>
  <c r="CK237" i="1"/>
  <c r="CM237" i="1"/>
  <c r="CJ238" i="1"/>
  <c r="CM238" i="1"/>
  <c r="CL238" i="1"/>
  <c r="CK238" i="1"/>
  <c r="CL239" i="1"/>
  <c r="CJ239" i="1"/>
  <c r="CM239" i="1"/>
  <c r="CK239" i="1"/>
  <c r="CJ240" i="1"/>
  <c r="CK240" i="1"/>
  <c r="CM240" i="1"/>
  <c r="CL240" i="1"/>
  <c r="CL241" i="1"/>
  <c r="CJ241" i="1"/>
  <c r="CK241" i="1"/>
  <c r="CM241" i="1"/>
  <c r="CJ242" i="1"/>
  <c r="CL242" i="1"/>
  <c r="CK242" i="1"/>
  <c r="CM242" i="1"/>
  <c r="CL243" i="1"/>
  <c r="CJ243" i="1"/>
  <c r="CM243" i="1"/>
  <c r="CK243" i="1"/>
  <c r="CJ244" i="1"/>
  <c r="CK244" i="1"/>
  <c r="CM244" i="1"/>
  <c r="CL244" i="1"/>
  <c r="CL245" i="1"/>
  <c r="CK245" i="1"/>
  <c r="CM245" i="1"/>
  <c r="CJ245" i="1"/>
  <c r="CJ246" i="1"/>
  <c r="CK246" i="1"/>
  <c r="CM246" i="1"/>
  <c r="CL246" i="1"/>
  <c r="CL247" i="1"/>
  <c r="CJ247" i="1"/>
  <c r="CK247" i="1"/>
  <c r="CM247" i="1"/>
  <c r="CJ248" i="1"/>
  <c r="CL248" i="1"/>
  <c r="CK248" i="1"/>
  <c r="CM248" i="1"/>
  <c r="CL249" i="1"/>
  <c r="CJ249" i="1"/>
  <c r="CM249" i="1"/>
  <c r="CK249" i="1"/>
  <c r="CJ250" i="1"/>
  <c r="CK250" i="1"/>
  <c r="CM250" i="1"/>
  <c r="CL250" i="1"/>
  <c r="CL251" i="1"/>
  <c r="CJ251" i="1"/>
  <c r="CK251" i="1"/>
  <c r="CM251" i="1"/>
  <c r="CJ252" i="1"/>
  <c r="CL252" i="1"/>
  <c r="CK252" i="1"/>
  <c r="CM252" i="1"/>
  <c r="CL253" i="1"/>
  <c r="CJ253" i="1"/>
  <c r="CM253" i="1"/>
  <c r="CK253" i="1"/>
  <c r="CJ254" i="1"/>
  <c r="CK254" i="1"/>
  <c r="CM254" i="1"/>
  <c r="CL254" i="1"/>
  <c r="CL255" i="1"/>
  <c r="CJ255" i="1"/>
  <c r="CK255" i="1"/>
  <c r="CM255" i="1"/>
  <c r="CJ256" i="1"/>
  <c r="CL256" i="1"/>
  <c r="CK256" i="1"/>
  <c r="CM256" i="1"/>
  <c r="CL257" i="1"/>
  <c r="CJ257" i="1"/>
  <c r="CM257" i="1"/>
  <c r="CK257" i="1"/>
  <c r="CJ258" i="1"/>
  <c r="CK258" i="1"/>
  <c r="CM258" i="1"/>
  <c r="CL258" i="1"/>
  <c r="CL259" i="1"/>
  <c r="CJ259" i="1"/>
  <c r="CK259" i="1"/>
  <c r="CM259" i="1"/>
  <c r="CJ260" i="1"/>
  <c r="CL260" i="1"/>
  <c r="CK260" i="1"/>
  <c r="CM260" i="1"/>
  <c r="CL261" i="1"/>
  <c r="CJ261" i="1"/>
  <c r="CM261" i="1"/>
  <c r="CK261" i="1"/>
  <c r="CJ262" i="1"/>
  <c r="CK262" i="1"/>
  <c r="CM262" i="1"/>
  <c r="CL262" i="1"/>
  <c r="CL263" i="1"/>
  <c r="CJ263" i="1"/>
  <c r="CK263" i="1"/>
  <c r="CM263" i="1"/>
  <c r="CJ264" i="1"/>
  <c r="CL264" i="1"/>
  <c r="CK264" i="1"/>
  <c r="CM264" i="1"/>
  <c r="CL265" i="1"/>
  <c r="CJ265" i="1"/>
  <c r="CM265" i="1"/>
  <c r="CK265" i="1"/>
  <c r="CJ266" i="1"/>
  <c r="CK266" i="1"/>
  <c r="CM266" i="1"/>
  <c r="CL266" i="1"/>
  <c r="CL267" i="1"/>
  <c r="CJ267" i="1"/>
  <c r="CK267" i="1"/>
  <c r="CM267" i="1"/>
  <c r="CJ268" i="1"/>
  <c r="CL268" i="1"/>
  <c r="CK268" i="1"/>
  <c r="CM268" i="1"/>
  <c r="CL269" i="1"/>
  <c r="CJ269" i="1"/>
  <c r="CM269" i="1"/>
  <c r="CK269" i="1"/>
  <c r="CJ270" i="1"/>
  <c r="CK270" i="1"/>
  <c r="CM270" i="1"/>
  <c r="CL270" i="1"/>
  <c r="CL271" i="1"/>
  <c r="CJ271" i="1"/>
  <c r="CK271" i="1"/>
  <c r="CM271" i="1"/>
  <c r="CJ272" i="1"/>
  <c r="CL272" i="1"/>
  <c r="CK272" i="1"/>
  <c r="CM272" i="1"/>
  <c r="CL273" i="1"/>
  <c r="CJ273" i="1"/>
  <c r="CM273" i="1"/>
  <c r="CK273" i="1"/>
  <c r="CJ274" i="1"/>
  <c r="CK274" i="1"/>
  <c r="CM274" i="1"/>
  <c r="CL274" i="1"/>
  <c r="CL275" i="1"/>
  <c r="CJ275" i="1"/>
  <c r="CK275" i="1"/>
  <c r="CM275" i="1"/>
  <c r="CJ276" i="1"/>
  <c r="CL276" i="1"/>
  <c r="CK276" i="1"/>
  <c r="CM276" i="1"/>
  <c r="CL277" i="1"/>
  <c r="CJ277" i="1"/>
  <c r="CM277" i="1"/>
  <c r="CK277" i="1"/>
  <c r="CM278" i="1"/>
  <c r="CL279" i="1"/>
  <c r="CM279" i="1"/>
  <c r="CJ279" i="1"/>
  <c r="CK279" i="1"/>
  <c r="CK278" i="1"/>
  <c r="CJ278" i="1"/>
  <c r="BZ278" i="1"/>
  <c r="CB191" i="1"/>
  <c r="BY191" i="1"/>
  <c r="BZ191" i="1"/>
  <c r="CA191" i="1"/>
  <c r="CB192" i="1"/>
  <c r="BZ192" i="1"/>
  <c r="BY192" i="1"/>
  <c r="CA192" i="1"/>
  <c r="BZ193" i="1"/>
  <c r="BY193" i="1"/>
  <c r="CB193" i="1"/>
  <c r="CA193" i="1"/>
  <c r="CA194" i="1"/>
  <c r="CB194" i="1"/>
  <c r="BY194" i="1"/>
  <c r="BZ194" i="1"/>
  <c r="CA195" i="1"/>
  <c r="BZ195" i="1"/>
  <c r="CB195" i="1"/>
  <c r="BY195" i="1"/>
  <c r="CB196" i="1"/>
  <c r="CA196" i="1"/>
  <c r="BZ196" i="1"/>
  <c r="BY196" i="1"/>
  <c r="CB197" i="1"/>
  <c r="CA197" i="1"/>
  <c r="BY197" i="1"/>
  <c r="BZ197" i="1"/>
  <c r="CA198" i="1"/>
  <c r="BY198" i="1"/>
  <c r="CB198" i="1"/>
  <c r="BZ198" i="1"/>
  <c r="CA199" i="1"/>
  <c r="BZ199" i="1"/>
  <c r="CB199" i="1"/>
  <c r="BY199" i="1"/>
  <c r="CB200" i="1"/>
  <c r="BZ200" i="1"/>
  <c r="BY200" i="1"/>
  <c r="CA200" i="1"/>
  <c r="BZ201" i="1"/>
  <c r="BY201" i="1"/>
  <c r="CA201" i="1"/>
  <c r="CB201" i="1"/>
  <c r="BY202" i="1"/>
  <c r="CB202" i="1"/>
  <c r="BZ202" i="1"/>
  <c r="CA202" i="1"/>
  <c r="CA203" i="1"/>
  <c r="BZ203" i="1"/>
  <c r="CB203" i="1"/>
  <c r="BY203" i="1"/>
  <c r="CB204" i="1"/>
  <c r="CA204" i="1"/>
  <c r="BZ204" i="1"/>
  <c r="BY204" i="1"/>
  <c r="BZ205" i="1"/>
  <c r="CA205" i="1"/>
  <c r="BY205" i="1"/>
  <c r="CB205" i="1"/>
  <c r="BY206" i="1"/>
  <c r="CA206" i="1"/>
  <c r="CB206" i="1"/>
  <c r="BZ206" i="1"/>
  <c r="CA207" i="1"/>
  <c r="BZ207" i="1"/>
  <c r="BY207" i="1"/>
  <c r="CB207" i="1"/>
  <c r="CB208" i="1"/>
  <c r="BZ208" i="1"/>
  <c r="CA208" i="1"/>
  <c r="BY208" i="1"/>
  <c r="CA209" i="1"/>
  <c r="CB209" i="1"/>
  <c r="BZ209" i="1"/>
  <c r="BY209" i="1"/>
  <c r="CA210" i="1"/>
  <c r="BZ210" i="1"/>
  <c r="CB210" i="1"/>
  <c r="BY210" i="1"/>
  <c r="CA211" i="1"/>
  <c r="BZ211" i="1"/>
  <c r="CB211" i="1"/>
  <c r="BY211" i="1"/>
  <c r="CB212" i="1"/>
  <c r="CA212" i="1"/>
  <c r="BZ212" i="1"/>
  <c r="BY212" i="1"/>
  <c r="CA213" i="1"/>
  <c r="BY213" i="1"/>
  <c r="CB213" i="1"/>
  <c r="BZ213" i="1"/>
  <c r="BY214" i="1"/>
  <c r="BZ214" i="1"/>
  <c r="CB214" i="1"/>
  <c r="CA214" i="1"/>
  <c r="CA215" i="1"/>
  <c r="BZ215" i="1"/>
  <c r="BY215" i="1"/>
  <c r="CB215" i="1"/>
  <c r="CB216" i="1"/>
  <c r="CA216" i="1"/>
  <c r="BZ216" i="1"/>
  <c r="BY216" i="1"/>
  <c r="BY217" i="1"/>
  <c r="CA217" i="1"/>
  <c r="BZ217" i="1"/>
  <c r="CB217" i="1"/>
  <c r="CB218" i="1"/>
  <c r="CA218" i="1"/>
  <c r="BZ218" i="1"/>
  <c r="BY218" i="1"/>
  <c r="CA219" i="1"/>
  <c r="BZ219" i="1"/>
  <c r="CB219" i="1"/>
  <c r="BY219" i="1"/>
  <c r="CB220" i="1"/>
  <c r="CA220" i="1"/>
  <c r="BZ220" i="1"/>
  <c r="BY220" i="1"/>
  <c r="CA221" i="1"/>
  <c r="CB221" i="1"/>
  <c r="BZ221" i="1"/>
  <c r="BY221" i="1"/>
  <c r="BY222" i="1"/>
  <c r="CA222" i="1"/>
  <c r="CB222" i="1"/>
  <c r="BZ222" i="1"/>
  <c r="CA223" i="1"/>
  <c r="CB223" i="1"/>
  <c r="BY223" i="1"/>
  <c r="BZ223" i="1"/>
  <c r="CB224" i="1"/>
  <c r="BZ224" i="1"/>
  <c r="BY224" i="1"/>
  <c r="CA224" i="1"/>
  <c r="BZ225" i="1"/>
  <c r="BY225" i="1"/>
  <c r="CB225" i="1"/>
  <c r="CA225" i="1"/>
  <c r="CA226" i="1"/>
  <c r="CB226" i="1"/>
  <c r="BY226" i="1"/>
  <c r="BZ226" i="1"/>
  <c r="CA227" i="1"/>
  <c r="BZ227" i="1"/>
  <c r="CB227" i="1"/>
  <c r="BY227" i="1"/>
  <c r="CB228" i="1"/>
  <c r="CA228" i="1"/>
  <c r="BZ228" i="1"/>
  <c r="BY228" i="1"/>
  <c r="CB229" i="1"/>
  <c r="CA229" i="1"/>
  <c r="BY229" i="1"/>
  <c r="BZ229" i="1"/>
  <c r="CA230" i="1"/>
  <c r="BZ230" i="1"/>
  <c r="CB230" i="1"/>
  <c r="BY230" i="1"/>
  <c r="CA231" i="1"/>
  <c r="BZ231" i="1"/>
  <c r="BY231" i="1"/>
  <c r="CB231" i="1"/>
  <c r="CB232" i="1"/>
  <c r="BZ232" i="1"/>
  <c r="CA232" i="1"/>
  <c r="BY232" i="1"/>
  <c r="BZ233" i="1"/>
  <c r="BY233" i="1"/>
  <c r="CA233" i="1"/>
  <c r="CB233" i="1"/>
  <c r="BY234" i="1"/>
  <c r="CB234" i="1"/>
  <c r="BZ234" i="1"/>
  <c r="CA234" i="1"/>
  <c r="CA235" i="1"/>
  <c r="CB235" i="1"/>
  <c r="BY235" i="1"/>
  <c r="BZ235" i="1"/>
  <c r="CB236" i="1"/>
  <c r="CA236" i="1"/>
  <c r="BZ236" i="1"/>
  <c r="BY236" i="1"/>
  <c r="BZ237" i="1"/>
  <c r="CB237" i="1"/>
  <c r="BY237" i="1"/>
  <c r="CA237" i="1"/>
  <c r="BY238" i="1"/>
  <c r="CA238" i="1"/>
  <c r="CB238" i="1"/>
  <c r="BZ238" i="1"/>
  <c r="CA239" i="1"/>
  <c r="BZ239" i="1"/>
  <c r="BY239" i="1"/>
  <c r="CB239" i="1"/>
  <c r="CB240" i="1"/>
  <c r="BZ240" i="1"/>
  <c r="BY240" i="1"/>
  <c r="CA240" i="1"/>
  <c r="CA241" i="1"/>
  <c r="CB241" i="1"/>
  <c r="BZ241" i="1"/>
  <c r="BY241" i="1"/>
  <c r="CA242" i="1"/>
  <c r="BZ242" i="1"/>
  <c r="CB242" i="1"/>
  <c r="BY242" i="1"/>
  <c r="CA243" i="1"/>
  <c r="BZ243" i="1"/>
  <c r="BY243" i="1"/>
  <c r="CB243" i="1"/>
  <c r="CB244" i="1"/>
  <c r="CA244" i="1"/>
  <c r="BZ244" i="1"/>
  <c r="BY244" i="1"/>
  <c r="BY245" i="1"/>
  <c r="CB245" i="1"/>
  <c r="BZ245" i="1"/>
  <c r="CA245" i="1"/>
  <c r="BY246" i="1"/>
  <c r="CB246" i="1"/>
  <c r="CA246" i="1"/>
  <c r="BZ246" i="1"/>
  <c r="CA247" i="1"/>
  <c r="CB247" i="1"/>
  <c r="BZ247" i="1"/>
  <c r="BY247" i="1"/>
  <c r="CB248" i="1"/>
  <c r="CA248" i="1"/>
  <c r="BZ248" i="1"/>
  <c r="BY248" i="1"/>
  <c r="BY249" i="1"/>
  <c r="CA249" i="1"/>
  <c r="CB249" i="1"/>
  <c r="BZ249" i="1"/>
  <c r="CB250" i="1"/>
  <c r="BY250" i="1"/>
  <c r="CA250" i="1"/>
  <c r="BZ250" i="1"/>
  <c r="CA251" i="1"/>
  <c r="CB251" i="1"/>
  <c r="BZ251" i="1"/>
  <c r="BY251" i="1"/>
  <c r="CB252" i="1"/>
  <c r="BY252" i="1"/>
  <c r="CA252" i="1"/>
  <c r="BZ252" i="1"/>
  <c r="CA253" i="1"/>
  <c r="CB253" i="1"/>
  <c r="BZ253" i="1"/>
  <c r="BY253" i="1"/>
  <c r="BY254" i="1"/>
  <c r="BZ254" i="1"/>
  <c r="CA254" i="1"/>
  <c r="CB254" i="1"/>
  <c r="CA255" i="1"/>
  <c r="CB255" i="1"/>
  <c r="BZ255" i="1"/>
  <c r="BY255" i="1"/>
  <c r="CB256" i="1"/>
  <c r="BZ256" i="1"/>
  <c r="CA256" i="1"/>
  <c r="BY256" i="1"/>
  <c r="BZ257" i="1"/>
  <c r="CB257" i="1"/>
  <c r="CA257" i="1"/>
  <c r="BY257" i="1"/>
  <c r="CA258" i="1"/>
  <c r="CB258" i="1"/>
  <c r="BY258" i="1"/>
  <c r="BZ258" i="1"/>
  <c r="CA259" i="1"/>
  <c r="BZ259" i="1"/>
  <c r="CB259" i="1"/>
  <c r="BY259" i="1"/>
  <c r="CB260" i="1"/>
  <c r="CA260" i="1"/>
  <c r="BZ260" i="1"/>
  <c r="BY260" i="1"/>
  <c r="CB261" i="1"/>
  <c r="BY261" i="1"/>
  <c r="BZ261" i="1"/>
  <c r="CA261" i="1"/>
  <c r="CA262" i="1"/>
  <c r="CB262" i="1"/>
  <c r="BZ262" i="1"/>
  <c r="BY262" i="1"/>
  <c r="CA263" i="1"/>
  <c r="BZ263" i="1"/>
  <c r="CB263" i="1"/>
  <c r="BY263" i="1"/>
  <c r="CB264" i="1"/>
  <c r="BZ264" i="1"/>
  <c r="BY264" i="1"/>
  <c r="CA264" i="1"/>
  <c r="BZ265" i="1"/>
  <c r="CA265" i="1"/>
  <c r="CB265" i="1"/>
  <c r="BY265" i="1"/>
  <c r="BY266" i="1"/>
  <c r="BZ266" i="1"/>
  <c r="CA266" i="1"/>
  <c r="CB266" i="1"/>
  <c r="CA267" i="1"/>
  <c r="CB267" i="1"/>
  <c r="BY267" i="1"/>
  <c r="BZ267" i="1"/>
  <c r="CB268" i="1"/>
  <c r="CA268" i="1"/>
  <c r="BZ268" i="1"/>
  <c r="BY268" i="1"/>
  <c r="BZ269" i="1"/>
  <c r="CB269" i="1"/>
  <c r="CA269" i="1"/>
  <c r="BY269" i="1"/>
  <c r="BY270" i="1"/>
  <c r="BZ270" i="1"/>
  <c r="CA270" i="1"/>
  <c r="CB270" i="1"/>
  <c r="CA271" i="1"/>
  <c r="CB271" i="1"/>
  <c r="BZ271" i="1"/>
  <c r="BY271" i="1"/>
  <c r="CB272" i="1"/>
  <c r="BZ272" i="1"/>
  <c r="CA272" i="1"/>
  <c r="BY272" i="1"/>
  <c r="BZ273" i="1"/>
  <c r="BY273" i="1"/>
  <c r="CB273" i="1"/>
  <c r="CA273" i="1"/>
  <c r="CA274" i="1"/>
  <c r="BY274" i="1"/>
  <c r="BZ274" i="1"/>
  <c r="CB274" i="1"/>
  <c r="CA275" i="1"/>
  <c r="BZ275" i="1"/>
  <c r="CB275" i="1"/>
  <c r="BY275" i="1"/>
  <c r="CB276" i="1"/>
  <c r="BZ276" i="1"/>
  <c r="BY276" i="1"/>
  <c r="CA276" i="1"/>
  <c r="BY277" i="1"/>
  <c r="CB277" i="1"/>
  <c r="BZ277" i="1"/>
  <c r="CA277" i="1"/>
  <c r="CA278" i="1"/>
  <c r="CB278" i="1"/>
  <c r="CA279" i="1"/>
  <c r="BY279" i="1"/>
  <c r="CB279" i="1"/>
  <c r="BZ279" i="1"/>
  <c r="BY278" i="1"/>
  <c r="BB280" i="1"/>
  <c r="BD280" i="1"/>
  <c r="AZ280" i="1"/>
  <c r="BC280" i="1"/>
  <c r="BG280" i="1"/>
  <c r="BA280" i="1"/>
  <c r="BE280" i="1"/>
  <c r="BF280" i="1"/>
  <c r="D277" i="11"/>
  <c r="N280" i="1"/>
  <c r="M280" i="1"/>
  <c r="U280" i="1"/>
  <c r="W280" i="1"/>
  <c r="Q280" i="1"/>
  <c r="S280" i="1"/>
  <c r="Y280" i="1"/>
  <c r="Z280" i="1"/>
  <c r="T280" i="1"/>
  <c r="R280" i="1"/>
  <c r="AA280" i="1"/>
  <c r="BU280" i="1" s="1"/>
  <c r="V280" i="1"/>
  <c r="X280" i="1"/>
  <c r="C276" i="11"/>
  <c r="CZ206" i="1"/>
  <c r="CZ119" i="1"/>
  <c r="CX119" i="1"/>
  <c r="DA119" i="1"/>
  <c r="DB119" i="1"/>
  <c r="CY119" i="1"/>
  <c r="CW119" i="1"/>
  <c r="CX120" i="1"/>
  <c r="CW120" i="1"/>
  <c r="DA120" i="1"/>
  <c r="DB120" i="1"/>
  <c r="CZ120" i="1"/>
  <c r="CY120" i="1"/>
  <c r="DB121" i="1"/>
  <c r="DA121" i="1"/>
  <c r="CZ121" i="1"/>
  <c r="CY121" i="1"/>
  <c r="CW121" i="1"/>
  <c r="CX121" i="1"/>
  <c r="DA122" i="1"/>
  <c r="CX122" i="1"/>
  <c r="DB122" i="1"/>
  <c r="CY122" i="1"/>
  <c r="CZ122" i="1"/>
  <c r="CW122" i="1"/>
  <c r="CZ123" i="1"/>
  <c r="DA123" i="1"/>
  <c r="CX123" i="1"/>
  <c r="CY123" i="1"/>
  <c r="DB123" i="1"/>
  <c r="CW123" i="1"/>
  <c r="DB124" i="1"/>
  <c r="CX124" i="1"/>
  <c r="CZ124" i="1"/>
  <c r="CW124" i="1"/>
  <c r="DA124" i="1"/>
  <c r="CY124" i="1"/>
  <c r="DA125" i="1"/>
  <c r="CY125" i="1"/>
  <c r="DB125" i="1"/>
  <c r="CZ125" i="1"/>
  <c r="CW125" i="1"/>
  <c r="CX125" i="1"/>
  <c r="DA126" i="1"/>
  <c r="DB126" i="1"/>
  <c r="CY126" i="1"/>
  <c r="CX126" i="1"/>
  <c r="CZ126" i="1"/>
  <c r="CW126" i="1"/>
  <c r="CZ127" i="1"/>
  <c r="CX127" i="1"/>
  <c r="CW127" i="1"/>
  <c r="DA127" i="1"/>
  <c r="CY127" i="1"/>
  <c r="DB127" i="1"/>
  <c r="DB128" i="1"/>
  <c r="CX128" i="1"/>
  <c r="CZ128" i="1"/>
  <c r="DA128" i="1"/>
  <c r="CY128" i="1"/>
  <c r="CW128" i="1"/>
  <c r="DB129" i="1"/>
  <c r="CZ129" i="1"/>
  <c r="DA129" i="1"/>
  <c r="CW129" i="1"/>
  <c r="CY129" i="1"/>
  <c r="CX129" i="1"/>
  <c r="DA130" i="1"/>
  <c r="CX130" i="1"/>
  <c r="DB130" i="1"/>
  <c r="CZ130" i="1"/>
  <c r="CY130" i="1"/>
  <c r="CW130" i="1"/>
  <c r="CZ131" i="1"/>
  <c r="CW131" i="1"/>
  <c r="CX131" i="1"/>
  <c r="DA131" i="1"/>
  <c r="DB131" i="1"/>
  <c r="CY131" i="1"/>
  <c r="DA132" i="1"/>
  <c r="CY132" i="1"/>
  <c r="CZ132" i="1"/>
  <c r="CX132" i="1"/>
  <c r="CW132" i="1"/>
  <c r="DB132" i="1"/>
  <c r="DB133" i="1"/>
  <c r="CY133" i="1"/>
  <c r="CW133" i="1"/>
  <c r="CZ133" i="1"/>
  <c r="DA133" i="1"/>
  <c r="CX133" i="1"/>
  <c r="DA134" i="1"/>
  <c r="DB134" i="1"/>
  <c r="CY134" i="1"/>
  <c r="CW134" i="1"/>
  <c r="CX134" i="1"/>
  <c r="CZ134" i="1"/>
  <c r="CZ135" i="1"/>
  <c r="CX135" i="1"/>
  <c r="CW135" i="1"/>
  <c r="DB135" i="1"/>
  <c r="DA135" i="1"/>
  <c r="CY135" i="1"/>
  <c r="CX136" i="1"/>
  <c r="CZ136" i="1"/>
  <c r="CW136" i="1"/>
  <c r="DA136" i="1"/>
  <c r="DB136" i="1"/>
  <c r="CY136" i="1"/>
  <c r="DB137" i="1"/>
  <c r="CZ137" i="1"/>
  <c r="CY137" i="1"/>
  <c r="DA137" i="1"/>
  <c r="CW137" i="1"/>
  <c r="CX137" i="1"/>
  <c r="DA138" i="1"/>
  <c r="CY138" i="1"/>
  <c r="CX138" i="1"/>
  <c r="DB138" i="1"/>
  <c r="CZ138" i="1"/>
  <c r="CW138" i="1"/>
  <c r="CZ139" i="1"/>
  <c r="DB139" i="1"/>
  <c r="CY139" i="1"/>
  <c r="CX139" i="1"/>
  <c r="DA139" i="1"/>
  <c r="CW139" i="1"/>
  <c r="DA140" i="1"/>
  <c r="DB140" i="1"/>
  <c r="CW140" i="1"/>
  <c r="CZ140" i="1"/>
  <c r="CX140" i="1"/>
  <c r="CY140" i="1"/>
  <c r="DB141" i="1"/>
  <c r="CY141" i="1"/>
  <c r="CX141" i="1"/>
  <c r="CW141" i="1"/>
  <c r="DA141" i="1"/>
  <c r="CZ141" i="1"/>
  <c r="DA142" i="1"/>
  <c r="CZ142" i="1"/>
  <c r="CY142" i="1"/>
  <c r="DB142" i="1"/>
  <c r="CX142" i="1"/>
  <c r="CW142" i="1"/>
  <c r="CZ143" i="1"/>
  <c r="DB143" i="1"/>
  <c r="CX143" i="1"/>
  <c r="CW143" i="1"/>
  <c r="DA143" i="1"/>
  <c r="CY143" i="1"/>
  <c r="CZ144" i="1"/>
  <c r="DB144" i="1"/>
  <c r="CW144" i="1"/>
  <c r="DA144" i="1"/>
  <c r="CX144" i="1"/>
  <c r="CY144" i="1"/>
  <c r="DB145" i="1"/>
  <c r="DA145" i="1"/>
  <c r="CY145" i="1"/>
  <c r="CX145" i="1"/>
  <c r="CZ145" i="1"/>
  <c r="CW145" i="1"/>
  <c r="DA146" i="1"/>
  <c r="CX146" i="1"/>
  <c r="CZ146" i="1"/>
  <c r="CY146" i="1"/>
  <c r="DB146" i="1"/>
  <c r="CW146" i="1"/>
  <c r="CZ147" i="1"/>
  <c r="DB147" i="1"/>
  <c r="CX147" i="1"/>
  <c r="CW147" i="1"/>
  <c r="DA147" i="1"/>
  <c r="CY147" i="1"/>
  <c r="CZ148" i="1"/>
  <c r="DA148" i="1"/>
  <c r="CY148" i="1"/>
  <c r="DB148" i="1"/>
  <c r="CW148" i="1"/>
  <c r="CX148" i="1"/>
  <c r="DB149" i="1"/>
  <c r="CY149" i="1"/>
  <c r="DA149" i="1"/>
  <c r="CW149" i="1"/>
  <c r="CZ149" i="1"/>
  <c r="CX149" i="1"/>
  <c r="DA150" i="1"/>
  <c r="CX150" i="1"/>
  <c r="DB150" i="1"/>
  <c r="CZ150" i="1"/>
  <c r="CY150" i="1"/>
  <c r="CW150" i="1"/>
  <c r="CZ151" i="1"/>
  <c r="CX151" i="1"/>
  <c r="DA151" i="1"/>
  <c r="DB151" i="1"/>
  <c r="CY151" i="1"/>
  <c r="CW151" i="1"/>
  <c r="CX152" i="1"/>
  <c r="CW152" i="1"/>
  <c r="CZ152" i="1"/>
  <c r="DA152" i="1"/>
  <c r="DB152" i="1"/>
  <c r="CY152" i="1"/>
  <c r="DB153" i="1"/>
  <c r="DA153" i="1"/>
  <c r="CW153" i="1"/>
  <c r="CZ153" i="1"/>
  <c r="CY153" i="1"/>
  <c r="CX153" i="1"/>
  <c r="DA154" i="1"/>
  <c r="DB154" i="1"/>
  <c r="CX154" i="1"/>
  <c r="CY154" i="1"/>
  <c r="CZ154" i="1"/>
  <c r="CW154" i="1"/>
  <c r="CZ155" i="1"/>
  <c r="DA155" i="1"/>
  <c r="DB155" i="1"/>
  <c r="CY155" i="1"/>
  <c r="CX155" i="1"/>
  <c r="CW155" i="1"/>
  <c r="CZ156" i="1"/>
  <c r="CX156" i="1"/>
  <c r="CW156" i="1"/>
  <c r="DB156" i="1"/>
  <c r="DA156" i="1"/>
  <c r="CY156" i="1"/>
  <c r="DB157" i="1"/>
  <c r="CW157" i="1"/>
  <c r="DA157" i="1"/>
  <c r="CZ157" i="1"/>
  <c r="CX157" i="1"/>
  <c r="CY157" i="1"/>
  <c r="DA158" i="1"/>
  <c r="DB158" i="1"/>
  <c r="CX158" i="1"/>
  <c r="CZ158" i="1"/>
  <c r="CY158" i="1"/>
  <c r="CW158" i="1"/>
  <c r="CZ159" i="1"/>
  <c r="DA159" i="1"/>
  <c r="DB159" i="1"/>
  <c r="CY159" i="1"/>
  <c r="CW159" i="1"/>
  <c r="CX159" i="1"/>
  <c r="CY160" i="1"/>
  <c r="CX160" i="1"/>
  <c r="CW160" i="1"/>
  <c r="DA160" i="1"/>
  <c r="CZ160" i="1"/>
  <c r="DB160" i="1"/>
  <c r="DB161" i="1"/>
  <c r="CZ161" i="1"/>
  <c r="CY161" i="1"/>
  <c r="DA161" i="1"/>
  <c r="CW161" i="1"/>
  <c r="CX161" i="1"/>
  <c r="DA162" i="1"/>
  <c r="CY162" i="1"/>
  <c r="CX162" i="1"/>
  <c r="CW162" i="1"/>
  <c r="DB162" i="1"/>
  <c r="CZ162" i="1"/>
  <c r="CW163" i="1"/>
  <c r="CY163" i="1"/>
  <c r="CX163" i="1"/>
  <c r="DA163" i="1"/>
  <c r="CZ163" i="1"/>
  <c r="DB163" i="1"/>
  <c r="DB164" i="1"/>
  <c r="DA164" i="1"/>
  <c r="CW164" i="1"/>
  <c r="CZ164" i="1"/>
  <c r="CY164" i="1"/>
  <c r="CX164" i="1"/>
  <c r="DB165" i="1"/>
  <c r="CW165" i="1"/>
  <c r="DA165" i="1"/>
  <c r="CZ165" i="1"/>
  <c r="CX165" i="1"/>
  <c r="CY165" i="1"/>
  <c r="DA166" i="1"/>
  <c r="DB166" i="1"/>
  <c r="CY166" i="1"/>
  <c r="CW166" i="1"/>
  <c r="CZ166" i="1"/>
  <c r="CX166" i="1"/>
  <c r="CZ167" i="1"/>
  <c r="DA167" i="1"/>
  <c r="CY167" i="1"/>
  <c r="DB167" i="1"/>
  <c r="CX167" i="1"/>
  <c r="CW167" i="1"/>
  <c r="DB168" i="1"/>
  <c r="CX168" i="1"/>
  <c r="CW168" i="1"/>
  <c r="CZ168" i="1"/>
  <c r="DA168" i="1"/>
  <c r="CY168" i="1"/>
  <c r="DB169" i="1"/>
  <c r="CW169" i="1"/>
  <c r="CZ169" i="1"/>
  <c r="DA169" i="1"/>
  <c r="CX169" i="1"/>
  <c r="CY169" i="1"/>
  <c r="DA170" i="1"/>
  <c r="CZ170" i="1"/>
  <c r="DB170" i="1"/>
  <c r="CY170" i="1"/>
  <c r="CW170" i="1"/>
  <c r="CX170" i="1"/>
  <c r="CZ171" i="1"/>
  <c r="DB171" i="1"/>
  <c r="CX171" i="1"/>
  <c r="CY171" i="1"/>
  <c r="DA171" i="1"/>
  <c r="CW171" i="1"/>
  <c r="DA172" i="1"/>
  <c r="CW172" i="1"/>
  <c r="CZ172" i="1"/>
  <c r="CX172" i="1"/>
  <c r="DB172" i="1"/>
  <c r="CY172" i="1"/>
  <c r="DB173" i="1"/>
  <c r="CX173" i="1"/>
  <c r="DA173" i="1"/>
  <c r="CZ173" i="1"/>
  <c r="CY173" i="1"/>
  <c r="CW173" i="1"/>
  <c r="DA174" i="1"/>
  <c r="CZ174" i="1"/>
  <c r="DB174" i="1"/>
  <c r="CW174" i="1"/>
  <c r="CX174" i="1"/>
  <c r="CY174" i="1"/>
  <c r="CZ175" i="1"/>
  <c r="CX175" i="1"/>
  <c r="DB175" i="1"/>
  <c r="CW175" i="1"/>
  <c r="DA175" i="1"/>
  <c r="CY175" i="1"/>
  <c r="CX176" i="1"/>
  <c r="CZ176" i="1"/>
  <c r="DA176" i="1"/>
  <c r="CY176" i="1"/>
  <c r="DB176" i="1"/>
  <c r="CW176" i="1"/>
  <c r="DB177" i="1"/>
  <c r="DA177" i="1"/>
  <c r="CX177" i="1"/>
  <c r="CY177" i="1"/>
  <c r="CZ177" i="1"/>
  <c r="CW177" i="1"/>
  <c r="DA178" i="1"/>
  <c r="CW178" i="1"/>
  <c r="DB178" i="1"/>
  <c r="CX178" i="1"/>
  <c r="CY178" i="1"/>
  <c r="CZ178" i="1"/>
  <c r="CZ179" i="1"/>
  <c r="CW179" i="1"/>
  <c r="DA179" i="1"/>
  <c r="CX179" i="1"/>
  <c r="CY179" i="1"/>
  <c r="DB179" i="1"/>
  <c r="CZ180" i="1"/>
  <c r="CY180" i="1"/>
  <c r="CW180" i="1"/>
  <c r="CX180" i="1"/>
  <c r="DB180" i="1"/>
  <c r="DA180" i="1"/>
  <c r="DB181" i="1"/>
  <c r="CX181" i="1"/>
  <c r="CW181" i="1"/>
  <c r="DA181" i="1"/>
  <c r="CZ181" i="1"/>
  <c r="CY181" i="1"/>
  <c r="DA182" i="1"/>
  <c r="CX182" i="1"/>
  <c r="CY182" i="1"/>
  <c r="CZ182" i="1"/>
  <c r="CW182" i="1"/>
  <c r="DB182" i="1"/>
  <c r="CZ183" i="1"/>
  <c r="CX183" i="1"/>
  <c r="DA183" i="1"/>
  <c r="CW183" i="1"/>
  <c r="CY183" i="1"/>
  <c r="DB183" i="1"/>
  <c r="CX184" i="1"/>
  <c r="DA184" i="1"/>
  <c r="CY184" i="1"/>
  <c r="CZ184" i="1"/>
  <c r="DB184" i="1"/>
  <c r="CW184" i="1"/>
  <c r="DB185" i="1"/>
  <c r="DA185" i="1"/>
  <c r="CX185" i="1"/>
  <c r="CY185" i="1"/>
  <c r="CZ185" i="1"/>
  <c r="CW185" i="1"/>
  <c r="DA186" i="1"/>
  <c r="CW186" i="1"/>
  <c r="DB186" i="1"/>
  <c r="CX186" i="1"/>
  <c r="CZ186" i="1"/>
  <c r="CY186" i="1"/>
  <c r="CZ187" i="1"/>
  <c r="CY187" i="1"/>
  <c r="DB187" i="1"/>
  <c r="CW187" i="1"/>
  <c r="DA187" i="1"/>
  <c r="CX187" i="1"/>
  <c r="DB188" i="1"/>
  <c r="CX188" i="1"/>
  <c r="CY188" i="1"/>
  <c r="CZ188" i="1"/>
  <c r="DA188" i="1"/>
  <c r="CW188" i="1"/>
  <c r="DB189" i="1"/>
  <c r="CZ189" i="1"/>
  <c r="CY189" i="1"/>
  <c r="DA189" i="1"/>
  <c r="CW189" i="1"/>
  <c r="CX189" i="1"/>
  <c r="DA190" i="1"/>
  <c r="DB190" i="1"/>
  <c r="CW190" i="1"/>
  <c r="CX190" i="1"/>
  <c r="CY190" i="1"/>
  <c r="CZ190" i="1"/>
  <c r="CZ191" i="1"/>
  <c r="DB191" i="1"/>
  <c r="CX191" i="1"/>
  <c r="CY191" i="1"/>
  <c r="DA191" i="1"/>
  <c r="CW191" i="1"/>
  <c r="CZ192" i="1"/>
  <c r="CW192" i="1"/>
  <c r="CX192" i="1"/>
  <c r="DA192" i="1"/>
  <c r="DB192" i="1"/>
  <c r="CY192" i="1"/>
  <c r="CW193" i="1"/>
  <c r="DB193" i="1"/>
  <c r="CZ193" i="1"/>
  <c r="DA193" i="1"/>
  <c r="CY193" i="1"/>
  <c r="CX193" i="1"/>
  <c r="DB194" i="1"/>
  <c r="CX194" i="1"/>
  <c r="CY194" i="1"/>
  <c r="CZ194" i="1"/>
  <c r="CW194" i="1"/>
  <c r="DA194" i="1"/>
  <c r="DA195" i="1"/>
  <c r="CX195" i="1"/>
  <c r="CZ195" i="1"/>
  <c r="DB195" i="1"/>
  <c r="CW195" i="1"/>
  <c r="CY195" i="1"/>
  <c r="CZ196" i="1"/>
  <c r="CX196" i="1"/>
  <c r="CY196" i="1"/>
  <c r="DB196" i="1"/>
  <c r="DA196" i="1"/>
  <c r="CW196" i="1"/>
  <c r="CX197" i="1"/>
  <c r="CZ197" i="1"/>
  <c r="DA197" i="1"/>
  <c r="CY197" i="1"/>
  <c r="CW197" i="1"/>
  <c r="DB197" i="1"/>
  <c r="DB198" i="1"/>
  <c r="CY198" i="1"/>
  <c r="CZ198" i="1"/>
  <c r="CX198" i="1"/>
  <c r="DA198" i="1"/>
  <c r="CW198" i="1"/>
  <c r="DA199" i="1"/>
  <c r="CX199" i="1"/>
  <c r="CW199" i="1"/>
  <c r="DB199" i="1"/>
  <c r="CY199" i="1"/>
  <c r="CZ199" i="1"/>
  <c r="CZ200" i="1"/>
  <c r="CX200" i="1"/>
  <c r="DA200" i="1"/>
  <c r="CW200" i="1"/>
  <c r="DB200" i="1"/>
  <c r="CY200" i="1"/>
  <c r="CW201" i="1"/>
  <c r="CZ201" i="1"/>
  <c r="DB201" i="1"/>
  <c r="CX201" i="1"/>
  <c r="DA201" i="1"/>
  <c r="CY201" i="1"/>
  <c r="DB202" i="1"/>
  <c r="CX202" i="1"/>
  <c r="CW202" i="1"/>
  <c r="DA202" i="1"/>
  <c r="CY202" i="1"/>
  <c r="CZ202" i="1"/>
  <c r="DA203" i="1"/>
  <c r="CY203" i="1"/>
  <c r="CZ203" i="1"/>
  <c r="DB203" i="1"/>
  <c r="CX203" i="1"/>
  <c r="CW203" i="1"/>
  <c r="CZ204" i="1"/>
  <c r="DB204" i="1"/>
  <c r="CY204" i="1"/>
  <c r="CX204" i="1"/>
  <c r="DA204" i="1"/>
  <c r="CW204" i="1"/>
  <c r="CX205" i="1"/>
  <c r="DA205" i="1"/>
  <c r="CZ205" i="1"/>
  <c r="DB205" i="1"/>
  <c r="CY205" i="1"/>
  <c r="CW205" i="1"/>
  <c r="CY206" i="1"/>
  <c r="CW206" i="1"/>
  <c r="DA207" i="1"/>
  <c r="CZ207" i="1"/>
  <c r="DB207" i="1"/>
  <c r="CX207" i="1"/>
  <c r="CW207" i="1"/>
  <c r="CY207" i="1"/>
  <c r="DA206" i="1"/>
  <c r="CX206" i="1"/>
  <c r="DB206" i="1"/>
  <c r="BX280" i="1"/>
  <c r="AY281" i="1"/>
  <c r="CV208" i="1"/>
  <c r="E276" i="2"/>
  <c r="E276" i="11"/>
  <c r="BS279" i="1"/>
  <c r="BR279" i="1"/>
  <c r="H280" i="1"/>
  <c r="P280" i="1"/>
  <c r="AH280" i="1"/>
  <c r="AR280" i="1"/>
  <c r="AV280" i="1"/>
  <c r="J280" i="1"/>
  <c r="AC280" i="1"/>
  <c r="E279" i="3" s="1"/>
  <c r="AI280" i="1"/>
  <c r="AO280" i="1"/>
  <c r="AT280" i="1"/>
  <c r="B280" i="1"/>
  <c r="B279" i="3" s="1"/>
  <c r="G280" i="1"/>
  <c r="L280" i="1"/>
  <c r="AF280" i="1"/>
  <c r="AK280" i="1"/>
  <c r="AN280" i="1"/>
  <c r="AQ280" i="1"/>
  <c r="C280" i="1"/>
  <c r="C279" i="3" s="1"/>
  <c r="AG280" i="1"/>
  <c r="AL280" i="1"/>
  <c r="AS280" i="1"/>
  <c r="F280" i="1"/>
  <c r="K280" i="1"/>
  <c r="AJ280" i="1"/>
  <c r="AM280" i="1"/>
  <c r="AU280" i="1"/>
  <c r="I280" i="1"/>
  <c r="O280" i="1"/>
  <c r="AB280" i="1"/>
  <c r="D279" i="3" s="1"/>
  <c r="AP280" i="1"/>
  <c r="A281" i="1"/>
  <c r="A279" i="3"/>
  <c r="BO279" i="1" l="1"/>
  <c r="BK280" i="1"/>
  <c r="BP277" i="1"/>
  <c r="BP1095" i="1"/>
  <c r="BO1097" i="1"/>
  <c r="BP1096" i="1" s="1"/>
  <c r="BK1098" i="1"/>
  <c r="BM279" i="1"/>
  <c r="BJ280" i="1"/>
  <c r="BN277" i="1"/>
  <c r="F135" i="11"/>
  <c r="F123" i="11"/>
  <c r="F119" i="11"/>
  <c r="AW281" i="1"/>
  <c r="BV281" i="1" s="1"/>
  <c r="AD281" i="1"/>
  <c r="D281" i="1"/>
  <c r="AE281" i="1"/>
  <c r="D278" i="11" s="1"/>
  <c r="E281" i="1"/>
  <c r="D278" i="2" s="1"/>
  <c r="F194" i="2"/>
  <c r="CC272" i="1"/>
  <c r="CE272" i="1" s="1"/>
  <c r="CG272" i="1" s="1"/>
  <c r="CI272" i="1" s="1"/>
  <c r="CC232" i="1"/>
  <c r="CE232" i="1" s="1"/>
  <c r="CG232" i="1" s="1"/>
  <c r="CI232" i="1" s="1"/>
  <c r="CC227" i="1"/>
  <c r="CE227" i="1" s="1"/>
  <c r="CG227" i="1" s="1"/>
  <c r="CI227" i="1" s="1"/>
  <c r="CC211" i="1"/>
  <c r="CE211" i="1" s="1"/>
  <c r="CG211" i="1" s="1"/>
  <c r="CI211" i="1" s="1"/>
  <c r="CC199" i="1"/>
  <c r="CE199" i="1" s="1"/>
  <c r="CG199" i="1" s="1"/>
  <c r="CI199" i="1" s="1"/>
  <c r="F185" i="2"/>
  <c r="F170" i="2"/>
  <c r="F204" i="2"/>
  <c r="F199" i="2"/>
  <c r="F198" i="2"/>
  <c r="F178" i="11"/>
  <c r="F160" i="11"/>
  <c r="F157" i="2"/>
  <c r="F153" i="2"/>
  <c r="F148" i="2"/>
  <c r="F116" i="2"/>
  <c r="F143" i="2"/>
  <c r="F127" i="2"/>
  <c r="F119" i="2"/>
  <c r="F180" i="11"/>
  <c r="F176" i="11"/>
  <c r="F169" i="11"/>
  <c r="F160" i="2"/>
  <c r="F148" i="11"/>
  <c r="F146" i="11"/>
  <c r="F143" i="11"/>
  <c r="F141" i="2"/>
  <c r="F137" i="2"/>
  <c r="F133" i="2"/>
  <c r="F129" i="11"/>
  <c r="F121" i="11"/>
  <c r="F116" i="11"/>
  <c r="F195" i="11"/>
  <c r="F187" i="11"/>
  <c r="F181" i="2"/>
  <c r="F175" i="11"/>
  <c r="F173" i="2"/>
  <c r="F171" i="11"/>
  <c r="F170" i="11"/>
  <c r="F167" i="11"/>
  <c r="F162" i="11"/>
  <c r="F159" i="11"/>
  <c r="F154" i="11"/>
  <c r="F149" i="2"/>
  <c r="F144" i="2"/>
  <c r="F140" i="2"/>
  <c r="F139" i="2"/>
  <c r="F139" i="11"/>
  <c r="F138" i="2"/>
  <c r="F131" i="11"/>
  <c r="F117" i="2"/>
  <c r="F165" i="2"/>
  <c r="F161" i="2"/>
  <c r="F128" i="11"/>
  <c r="F124" i="11"/>
  <c r="F192" i="2"/>
  <c r="F190" i="2"/>
  <c r="F188" i="11"/>
  <c r="F187" i="2"/>
  <c r="F186" i="2"/>
  <c r="F182" i="11"/>
  <c r="F177" i="2"/>
  <c r="F174" i="11"/>
  <c r="F168" i="11"/>
  <c r="F164" i="11"/>
  <c r="F158" i="2"/>
  <c r="F156" i="2"/>
  <c r="F156" i="11"/>
  <c r="F152" i="11"/>
  <c r="F149" i="11"/>
  <c r="F144" i="11"/>
  <c r="F142" i="11"/>
  <c r="F140" i="11"/>
  <c r="F136" i="11"/>
  <c r="F134" i="2"/>
  <c r="F125" i="11"/>
  <c r="F122" i="2"/>
  <c r="F120" i="11"/>
  <c r="F118" i="2"/>
  <c r="CN279" i="1"/>
  <c r="CO279" i="1" s="1"/>
  <c r="CQ279" i="1" s="1"/>
  <c r="CS279" i="1" s="1"/>
  <c r="CN245" i="1"/>
  <c r="CP245" i="1" s="1"/>
  <c r="CR245" i="1" s="1"/>
  <c r="CT245" i="1" s="1"/>
  <c r="CN197" i="1"/>
  <c r="CP197" i="1" s="1"/>
  <c r="CR197" i="1" s="1"/>
  <c r="CT197" i="1" s="1"/>
  <c r="F184" i="2"/>
  <c r="F183" i="2"/>
  <c r="F180" i="2"/>
  <c r="F175" i="2"/>
  <c r="F172" i="2"/>
  <c r="F169" i="2"/>
  <c r="F150" i="11"/>
  <c r="F146" i="2"/>
  <c r="F133" i="11"/>
  <c r="F126" i="2"/>
  <c r="F123" i="2"/>
  <c r="F203" i="11"/>
  <c r="CC248" i="1"/>
  <c r="CD248" i="1" s="1"/>
  <c r="CF248" i="1" s="1"/>
  <c r="CH248" i="1" s="1"/>
  <c r="F201" i="2"/>
  <c r="F199" i="11"/>
  <c r="F195" i="2"/>
  <c r="F202" i="11"/>
  <c r="F201" i="11"/>
  <c r="F196" i="2"/>
  <c r="F189" i="11"/>
  <c r="F178" i="2"/>
  <c r="F157" i="11"/>
  <c r="F153" i="11"/>
  <c r="F150" i="2"/>
  <c r="F141" i="11"/>
  <c r="F132" i="2"/>
  <c r="F130" i="2"/>
  <c r="F129" i="2"/>
  <c r="F124" i="2"/>
  <c r="F118" i="11"/>
  <c r="CC276" i="1"/>
  <c r="CD276" i="1" s="1"/>
  <c r="CF276" i="1" s="1"/>
  <c r="CH276" i="1" s="1"/>
  <c r="CC253" i="1"/>
  <c r="CE253" i="1" s="1"/>
  <c r="CG253" i="1" s="1"/>
  <c r="CI253" i="1" s="1"/>
  <c r="CC249" i="1"/>
  <c r="CE249" i="1" s="1"/>
  <c r="CG249" i="1" s="1"/>
  <c r="CI249" i="1" s="1"/>
  <c r="CC241" i="1"/>
  <c r="CE241" i="1" s="1"/>
  <c r="CG241" i="1" s="1"/>
  <c r="CI241" i="1" s="1"/>
  <c r="CC217" i="1"/>
  <c r="CD217" i="1" s="1"/>
  <c r="CF217" i="1" s="1"/>
  <c r="CH217" i="1" s="1"/>
  <c r="CC209" i="1"/>
  <c r="CE209" i="1" s="1"/>
  <c r="CG209" i="1" s="1"/>
  <c r="CI209" i="1" s="1"/>
  <c r="F184" i="11"/>
  <c r="F172" i="11"/>
  <c r="F132" i="11"/>
  <c r="CC208" i="1"/>
  <c r="CD208" i="1" s="1"/>
  <c r="CF208" i="1" s="1"/>
  <c r="CH208" i="1" s="1"/>
  <c r="F203" i="2"/>
  <c r="F193" i="2"/>
  <c r="F189" i="2"/>
  <c r="F173" i="11"/>
  <c r="F155" i="2"/>
  <c r="F147" i="2"/>
  <c r="F135" i="2"/>
  <c r="F125" i="2"/>
  <c r="F200" i="11"/>
  <c r="F197" i="11"/>
  <c r="F192" i="11"/>
  <c r="F190" i="11"/>
  <c r="F183" i="11"/>
  <c r="F179" i="2"/>
  <c r="F167" i="2"/>
  <c r="F166" i="11"/>
  <c r="F163" i="11"/>
  <c r="F151" i="11"/>
  <c r="F145" i="11"/>
  <c r="F117" i="11"/>
  <c r="F204" i="11"/>
  <c r="F202" i="2"/>
  <c r="F200" i="2"/>
  <c r="F198" i="11"/>
  <c r="F197" i="2"/>
  <c r="F196" i="11"/>
  <c r="F194" i="11"/>
  <c r="F191" i="11"/>
  <c r="F188" i="2"/>
  <c r="F186" i="11"/>
  <c r="F185" i="11"/>
  <c r="F182" i="2"/>
  <c r="F181" i="11"/>
  <c r="F179" i="11"/>
  <c r="F176" i="2"/>
  <c r="F174" i="2"/>
  <c r="F171" i="2"/>
  <c r="F168" i="2"/>
  <c r="F166" i="2"/>
  <c r="F165" i="11"/>
  <c r="F164" i="2"/>
  <c r="F163" i="2"/>
  <c r="F162" i="2"/>
  <c r="F161" i="11"/>
  <c r="F159" i="2"/>
  <c r="F158" i="11"/>
  <c r="F155" i="11"/>
  <c r="F154" i="2"/>
  <c r="F152" i="2"/>
  <c r="F147" i="11"/>
  <c r="F142" i="2"/>
  <c r="F138" i="11"/>
  <c r="F137" i="11"/>
  <c r="F136" i="2"/>
  <c r="F134" i="11"/>
  <c r="F131" i="2"/>
  <c r="F128" i="2"/>
  <c r="F127" i="11"/>
  <c r="F126" i="11"/>
  <c r="F121" i="2"/>
  <c r="F120" i="2"/>
  <c r="F151" i="2"/>
  <c r="F130" i="11"/>
  <c r="F122" i="11"/>
  <c r="F193" i="11"/>
  <c r="F191" i="2"/>
  <c r="F177" i="11"/>
  <c r="F145" i="2"/>
  <c r="CN278" i="1"/>
  <c r="CO278" i="1" s="1"/>
  <c r="CQ278" i="1" s="1"/>
  <c r="CC256" i="1"/>
  <c r="CE256" i="1" s="1"/>
  <c r="CG256" i="1" s="1"/>
  <c r="CI256" i="1" s="1"/>
  <c r="CC263" i="1"/>
  <c r="CE263" i="1" s="1"/>
  <c r="CG263" i="1" s="1"/>
  <c r="CI263" i="1" s="1"/>
  <c r="CC259" i="1"/>
  <c r="CE259" i="1" s="1"/>
  <c r="CG259" i="1" s="1"/>
  <c r="CI259" i="1" s="1"/>
  <c r="CC278" i="1"/>
  <c r="CE278" i="1" s="1"/>
  <c r="CG278" i="1" s="1"/>
  <c r="CC271" i="1"/>
  <c r="CE271" i="1" s="1"/>
  <c r="CG271" i="1" s="1"/>
  <c r="CI271" i="1" s="1"/>
  <c r="CC264" i="1"/>
  <c r="CE264" i="1" s="1"/>
  <c r="CG264" i="1" s="1"/>
  <c r="CI264" i="1" s="1"/>
  <c r="CC250" i="1"/>
  <c r="CD250" i="1" s="1"/>
  <c r="CF250" i="1" s="1"/>
  <c r="CH250" i="1" s="1"/>
  <c r="CC240" i="1"/>
  <c r="CE240" i="1" s="1"/>
  <c r="CG240" i="1" s="1"/>
  <c r="CI240" i="1" s="1"/>
  <c r="CC224" i="1"/>
  <c r="CD224" i="1" s="1"/>
  <c r="CF224" i="1" s="1"/>
  <c r="CH224" i="1" s="1"/>
  <c r="CC200" i="1"/>
  <c r="CE200" i="1" s="1"/>
  <c r="CG200" i="1" s="1"/>
  <c r="CI200" i="1" s="1"/>
  <c r="CC198" i="1"/>
  <c r="CE198" i="1" s="1"/>
  <c r="CG198" i="1" s="1"/>
  <c r="CI198" i="1" s="1"/>
  <c r="CC192" i="1"/>
  <c r="CE192" i="1" s="1"/>
  <c r="CG192" i="1" s="1"/>
  <c r="CI192" i="1" s="1"/>
  <c r="CN275" i="1"/>
  <c r="CN271" i="1"/>
  <c r="CN267" i="1"/>
  <c r="CN263" i="1"/>
  <c r="CN259" i="1"/>
  <c r="CN255" i="1"/>
  <c r="CN251" i="1"/>
  <c r="CN247" i="1"/>
  <c r="CN241" i="1"/>
  <c r="CN239" i="1"/>
  <c r="CN235" i="1"/>
  <c r="CN231" i="1"/>
  <c r="CN227" i="1"/>
  <c r="CN223" i="1"/>
  <c r="CN219" i="1"/>
  <c r="CN213" i="1"/>
  <c r="CN211" i="1"/>
  <c r="CN209" i="1"/>
  <c r="CN205" i="1"/>
  <c r="CN201" i="1"/>
  <c r="CN199" i="1"/>
  <c r="CN193" i="1"/>
  <c r="CJ280" i="1"/>
  <c r="CK280" i="1"/>
  <c r="CM280" i="1"/>
  <c r="CL280" i="1"/>
  <c r="CC261" i="1"/>
  <c r="CE261" i="1" s="1"/>
  <c r="CG261" i="1" s="1"/>
  <c r="CI261" i="1" s="1"/>
  <c r="CC258" i="1"/>
  <c r="CE258" i="1" s="1"/>
  <c r="CG258" i="1" s="1"/>
  <c r="CI258" i="1" s="1"/>
  <c r="CC226" i="1"/>
  <c r="CE226" i="1" s="1"/>
  <c r="CG226" i="1" s="1"/>
  <c r="CI226" i="1" s="1"/>
  <c r="CC194" i="1"/>
  <c r="CD194" i="1" s="1"/>
  <c r="CF194" i="1" s="1"/>
  <c r="CH194" i="1" s="1"/>
  <c r="CC191" i="1"/>
  <c r="CE191" i="1" s="1"/>
  <c r="CG191" i="1" s="1"/>
  <c r="CI191" i="1" s="1"/>
  <c r="CC252" i="1"/>
  <c r="CD252" i="1" s="1"/>
  <c r="CF252" i="1" s="1"/>
  <c r="CH252" i="1" s="1"/>
  <c r="CC251" i="1"/>
  <c r="CD251" i="1" s="1"/>
  <c r="CF251" i="1" s="1"/>
  <c r="CH251" i="1" s="1"/>
  <c r="CC247" i="1"/>
  <c r="CE247" i="1" s="1"/>
  <c r="CG247" i="1" s="1"/>
  <c r="CI247" i="1" s="1"/>
  <c r="CC221" i="1"/>
  <c r="CE221" i="1" s="1"/>
  <c r="CG221" i="1" s="1"/>
  <c r="CI221" i="1" s="1"/>
  <c r="CS278" i="1"/>
  <c r="CN277" i="1"/>
  <c r="CN276" i="1"/>
  <c r="CN274" i="1"/>
  <c r="CN273" i="1"/>
  <c r="CN272" i="1"/>
  <c r="CN270" i="1"/>
  <c r="CN269" i="1"/>
  <c r="CN268" i="1"/>
  <c r="CN266" i="1"/>
  <c r="CN265" i="1"/>
  <c r="CN264" i="1"/>
  <c r="CN262" i="1"/>
  <c r="CN261" i="1"/>
  <c r="CN260" i="1"/>
  <c r="CN258" i="1"/>
  <c r="CN257" i="1"/>
  <c r="CN256" i="1"/>
  <c r="CN254" i="1"/>
  <c r="CN253" i="1"/>
  <c r="CN252" i="1"/>
  <c r="CN250" i="1"/>
  <c r="CN249" i="1"/>
  <c r="CN248" i="1"/>
  <c r="CN246" i="1"/>
  <c r="CN244" i="1"/>
  <c r="CN243" i="1"/>
  <c r="CN242" i="1"/>
  <c r="CN240" i="1"/>
  <c r="CN238" i="1"/>
  <c r="CN237" i="1"/>
  <c r="CN236" i="1"/>
  <c r="CN234" i="1"/>
  <c r="CN233" i="1"/>
  <c r="CN232" i="1"/>
  <c r="CN230" i="1"/>
  <c r="CN229" i="1"/>
  <c r="CN228" i="1"/>
  <c r="CN226" i="1"/>
  <c r="CN225" i="1"/>
  <c r="CN224" i="1"/>
  <c r="CN222" i="1"/>
  <c r="CN221" i="1"/>
  <c r="CN220" i="1"/>
  <c r="CN218" i="1"/>
  <c r="CN217" i="1"/>
  <c r="CN216" i="1"/>
  <c r="CN215" i="1"/>
  <c r="CN214" i="1"/>
  <c r="CN212" i="1"/>
  <c r="CN210" i="1"/>
  <c r="CN208" i="1"/>
  <c r="CN207" i="1"/>
  <c r="CN206" i="1"/>
  <c r="CN204" i="1"/>
  <c r="CN203" i="1"/>
  <c r="CN202" i="1"/>
  <c r="CN200" i="1"/>
  <c r="CN198" i="1"/>
  <c r="CN196" i="1"/>
  <c r="CN195" i="1"/>
  <c r="CN194" i="1"/>
  <c r="CN192" i="1"/>
  <c r="CN191" i="1"/>
  <c r="CC279" i="1"/>
  <c r="CE279" i="1" s="1"/>
  <c r="CG279" i="1" s="1"/>
  <c r="CC277" i="1"/>
  <c r="CE277" i="1" s="1"/>
  <c r="CG277" i="1" s="1"/>
  <c r="CC245" i="1"/>
  <c r="CD245" i="1" s="1"/>
  <c r="CF245" i="1" s="1"/>
  <c r="CH245" i="1" s="1"/>
  <c r="CC243" i="1"/>
  <c r="CE243" i="1" s="1"/>
  <c r="CG243" i="1" s="1"/>
  <c r="CI243" i="1" s="1"/>
  <c r="CC236" i="1"/>
  <c r="CE236" i="1" s="1"/>
  <c r="CG236" i="1" s="1"/>
  <c r="CI236" i="1" s="1"/>
  <c r="CC233" i="1"/>
  <c r="CD233" i="1" s="1"/>
  <c r="CF233" i="1" s="1"/>
  <c r="CH233" i="1" s="1"/>
  <c r="CC215" i="1"/>
  <c r="CD215" i="1" s="1"/>
  <c r="CF215" i="1" s="1"/>
  <c r="CH215" i="1" s="1"/>
  <c r="CC204" i="1"/>
  <c r="CE204" i="1" s="1"/>
  <c r="CG204" i="1" s="1"/>
  <c r="CI204" i="1" s="1"/>
  <c r="CC201" i="1"/>
  <c r="CD201" i="1" s="1"/>
  <c r="CF201" i="1" s="1"/>
  <c r="CH201" i="1" s="1"/>
  <c r="CC193" i="1"/>
  <c r="CE193" i="1" s="1"/>
  <c r="CG193" i="1" s="1"/>
  <c r="CI193" i="1" s="1"/>
  <c r="CC275" i="1"/>
  <c r="CD275" i="1" s="1"/>
  <c r="CF275" i="1" s="1"/>
  <c r="CH275" i="1" s="1"/>
  <c r="CC269" i="1"/>
  <c r="CE269" i="1" s="1"/>
  <c r="CG269" i="1" s="1"/>
  <c r="CI269" i="1" s="1"/>
  <c r="CC265" i="1"/>
  <c r="CD265" i="1" s="1"/>
  <c r="CF265" i="1" s="1"/>
  <c r="CH265" i="1" s="1"/>
  <c r="CC257" i="1"/>
  <c r="CD257" i="1" s="1"/>
  <c r="CF257" i="1" s="1"/>
  <c r="CH257" i="1" s="1"/>
  <c r="CI279" i="1"/>
  <c r="CI278" i="1"/>
  <c r="CI277" i="1"/>
  <c r="CC273" i="1"/>
  <c r="CC270" i="1"/>
  <c r="CC268" i="1"/>
  <c r="CC266" i="1"/>
  <c r="CC262" i="1"/>
  <c r="CC260" i="1"/>
  <c r="CC255" i="1"/>
  <c r="CC254" i="1"/>
  <c r="CC246" i="1"/>
  <c r="CC244" i="1"/>
  <c r="CC242" i="1"/>
  <c r="CC239" i="1"/>
  <c r="CC238" i="1"/>
  <c r="CC234" i="1"/>
  <c r="CC230" i="1"/>
  <c r="CC229" i="1"/>
  <c r="CC228" i="1"/>
  <c r="CC225" i="1"/>
  <c r="CC223" i="1"/>
  <c r="CC222" i="1"/>
  <c r="CC220" i="1"/>
  <c r="CC218" i="1"/>
  <c r="CC216" i="1"/>
  <c r="CC214" i="1"/>
  <c r="CC213" i="1"/>
  <c r="CC212" i="1"/>
  <c r="CC210" i="1"/>
  <c r="CC207" i="1"/>
  <c r="CC206" i="1"/>
  <c r="CC202" i="1"/>
  <c r="CC197" i="1"/>
  <c r="CC196" i="1"/>
  <c r="CB280" i="1"/>
  <c r="BY280" i="1"/>
  <c r="CA280" i="1"/>
  <c r="BZ280" i="1"/>
  <c r="CC219" i="1"/>
  <c r="CC203" i="1"/>
  <c r="CC274" i="1"/>
  <c r="CC267" i="1"/>
  <c r="CC237" i="1"/>
  <c r="CC235" i="1"/>
  <c r="CC231" i="1"/>
  <c r="CC205" i="1"/>
  <c r="CC195" i="1"/>
  <c r="BB281" i="1"/>
  <c r="BD281" i="1"/>
  <c r="BF281" i="1"/>
  <c r="AZ281" i="1"/>
  <c r="BC281" i="1"/>
  <c r="BG281" i="1"/>
  <c r="BA281" i="1"/>
  <c r="BE281" i="1"/>
  <c r="T281" i="1"/>
  <c r="M281" i="1"/>
  <c r="U281" i="1"/>
  <c r="R281" i="1"/>
  <c r="Q281" i="1"/>
  <c r="X281" i="1"/>
  <c r="V281" i="1"/>
  <c r="N281" i="1"/>
  <c r="S281" i="1"/>
  <c r="AA281" i="1"/>
  <c r="BU281" i="1" s="1"/>
  <c r="Y281" i="1"/>
  <c r="W281" i="1"/>
  <c r="Z281" i="1"/>
  <c r="CZ208" i="1"/>
  <c r="DA208" i="1"/>
  <c r="DB208" i="1"/>
  <c r="CX208" i="1"/>
  <c r="CW208" i="1"/>
  <c r="CY208" i="1"/>
  <c r="AY282" i="1"/>
  <c r="BX281" i="1"/>
  <c r="CV209" i="1"/>
  <c r="E277" i="2"/>
  <c r="E277" i="11"/>
  <c r="BS280" i="1"/>
  <c r="BR280" i="1"/>
  <c r="I281" i="1"/>
  <c r="K281" i="1"/>
  <c r="AI281" i="1"/>
  <c r="AK281" i="1"/>
  <c r="AM281" i="1"/>
  <c r="AO281" i="1"/>
  <c r="AS281" i="1"/>
  <c r="J281" i="1"/>
  <c r="P281" i="1"/>
  <c r="AC281" i="1"/>
  <c r="E280" i="3" s="1"/>
  <c r="AH281" i="1"/>
  <c r="AT281" i="1"/>
  <c r="B281" i="1"/>
  <c r="B280" i="3" s="1"/>
  <c r="G281" i="1"/>
  <c r="L281" i="1"/>
  <c r="AF281" i="1"/>
  <c r="AN281" i="1"/>
  <c r="AQ281" i="1"/>
  <c r="AV281" i="1"/>
  <c r="H281" i="1"/>
  <c r="O281" i="1"/>
  <c r="AB281" i="1"/>
  <c r="D280" i="3" s="1"/>
  <c r="AP281" i="1"/>
  <c r="C281" i="1"/>
  <c r="C280" i="3" s="1"/>
  <c r="AG281" i="1"/>
  <c r="AL281" i="1"/>
  <c r="AR281" i="1"/>
  <c r="F281" i="1"/>
  <c r="AJ281" i="1"/>
  <c r="AU281" i="1"/>
  <c r="A282" i="1"/>
  <c r="A280" i="3"/>
  <c r="BO280" i="1" l="1"/>
  <c r="BK281" i="1"/>
  <c r="BP278" i="1"/>
  <c r="BO1098" i="1"/>
  <c r="BP1097" i="1" s="1"/>
  <c r="BK1099" i="1"/>
  <c r="BM280" i="1"/>
  <c r="BJ281" i="1"/>
  <c r="BN278" i="1"/>
  <c r="CP279" i="1"/>
  <c r="CR279" i="1" s="1"/>
  <c r="CT279" i="1" s="1"/>
  <c r="AW282" i="1"/>
  <c r="BV282" i="1" s="1"/>
  <c r="AD282" i="1"/>
  <c r="C279" i="11" s="1"/>
  <c r="AE282" i="1"/>
  <c r="D279" i="11" s="1"/>
  <c r="E282" i="1"/>
  <c r="D282" i="1"/>
  <c r="C279" i="2" s="1"/>
  <c r="CD199" i="1"/>
  <c r="CF199" i="1" s="1"/>
  <c r="CH199" i="1" s="1"/>
  <c r="CD272" i="1"/>
  <c r="CF272" i="1" s="1"/>
  <c r="CH272" i="1" s="1"/>
  <c r="CO245" i="1"/>
  <c r="CQ245" i="1" s="1"/>
  <c r="CS245" i="1" s="1"/>
  <c r="CD232" i="1"/>
  <c r="CF232" i="1" s="1"/>
  <c r="CH232" i="1" s="1"/>
  <c r="CE275" i="1"/>
  <c r="CG275" i="1" s="1"/>
  <c r="CI275" i="1" s="1"/>
  <c r="CD227" i="1"/>
  <c r="CF227" i="1" s="1"/>
  <c r="CH227" i="1" s="1"/>
  <c r="CE224" i="1"/>
  <c r="CG224" i="1" s="1"/>
  <c r="CI224" i="1" s="1"/>
  <c r="CD211" i="1"/>
  <c r="CF211" i="1" s="1"/>
  <c r="CH211" i="1" s="1"/>
  <c r="CD249" i="1"/>
  <c r="CF249" i="1" s="1"/>
  <c r="CH249" i="1" s="1"/>
  <c r="CP278" i="1"/>
  <c r="CR278" i="1" s="1"/>
  <c r="CT278" i="1" s="1"/>
  <c r="CD256" i="1"/>
  <c r="CF256" i="1" s="1"/>
  <c r="CH256" i="1" s="1"/>
  <c r="CD247" i="1"/>
  <c r="CF247" i="1" s="1"/>
  <c r="CH247" i="1" s="1"/>
  <c r="CD269" i="1"/>
  <c r="CF269" i="1" s="1"/>
  <c r="CH269" i="1" s="1"/>
  <c r="CE248" i="1"/>
  <c r="CG248" i="1" s="1"/>
  <c r="CI248" i="1" s="1"/>
  <c r="CD192" i="1"/>
  <c r="CF192" i="1" s="1"/>
  <c r="CH192" i="1" s="1"/>
  <c r="CD240" i="1"/>
  <c r="CF240" i="1" s="1"/>
  <c r="CH240" i="1" s="1"/>
  <c r="CD253" i="1"/>
  <c r="CF253" i="1" s="1"/>
  <c r="CH253" i="1" s="1"/>
  <c r="CD258" i="1"/>
  <c r="CF258" i="1" s="1"/>
  <c r="CH258" i="1" s="1"/>
  <c r="CD278" i="1"/>
  <c r="CF278" i="1" s="1"/>
  <c r="CH278" i="1" s="1"/>
  <c r="CD277" i="1"/>
  <c r="CF277" i="1" s="1"/>
  <c r="CH277" i="1" s="1"/>
  <c r="CE250" i="1"/>
  <c r="CG250" i="1" s="1"/>
  <c r="CI250" i="1" s="1"/>
  <c r="CD191" i="1"/>
  <c r="CF191" i="1" s="1"/>
  <c r="CH191" i="1" s="1"/>
  <c r="CD193" i="1"/>
  <c r="CF193" i="1" s="1"/>
  <c r="CH193" i="1" s="1"/>
  <c r="CO197" i="1"/>
  <c r="CQ197" i="1" s="1"/>
  <c r="CS197" i="1" s="1"/>
  <c r="CE252" i="1"/>
  <c r="CG252" i="1" s="1"/>
  <c r="CI252" i="1" s="1"/>
  <c r="CE208" i="1"/>
  <c r="CG208" i="1" s="1"/>
  <c r="CI208" i="1" s="1"/>
  <c r="CD226" i="1"/>
  <c r="CF226" i="1" s="1"/>
  <c r="CH226" i="1" s="1"/>
  <c r="CD209" i="1"/>
  <c r="CF209" i="1" s="1"/>
  <c r="CH209" i="1" s="1"/>
  <c r="CD198" i="1"/>
  <c r="CF198" i="1" s="1"/>
  <c r="CH198" i="1" s="1"/>
  <c r="CE257" i="1"/>
  <c r="CG257" i="1" s="1"/>
  <c r="CI257" i="1" s="1"/>
  <c r="CE233" i="1"/>
  <c r="CG233" i="1" s="1"/>
  <c r="CI233" i="1" s="1"/>
  <c r="CE251" i="1"/>
  <c r="CG251" i="1" s="1"/>
  <c r="CI251" i="1" s="1"/>
  <c r="CD271" i="1"/>
  <c r="CF271" i="1" s="1"/>
  <c r="CH271" i="1" s="1"/>
  <c r="CE215" i="1"/>
  <c r="CG215" i="1" s="1"/>
  <c r="CI215" i="1" s="1"/>
  <c r="CD241" i="1"/>
  <c r="CF241" i="1" s="1"/>
  <c r="CH241" i="1" s="1"/>
  <c r="CD264" i="1"/>
  <c r="CF264" i="1" s="1"/>
  <c r="CH264" i="1" s="1"/>
  <c r="CE217" i="1"/>
  <c r="CG217" i="1" s="1"/>
  <c r="CI217" i="1" s="1"/>
  <c r="CD221" i="1"/>
  <c r="CF221" i="1" s="1"/>
  <c r="CH221" i="1" s="1"/>
  <c r="CE276" i="1"/>
  <c r="CG276" i="1" s="1"/>
  <c r="CI276" i="1" s="1"/>
  <c r="CE194" i="1"/>
  <c r="CG194" i="1" s="1"/>
  <c r="CI194" i="1" s="1"/>
  <c r="CE265" i="1"/>
  <c r="CG265" i="1" s="1"/>
  <c r="CI265" i="1" s="1"/>
  <c r="CD200" i="1"/>
  <c r="CF200" i="1" s="1"/>
  <c r="CH200" i="1" s="1"/>
  <c r="CD263" i="1"/>
  <c r="CF263" i="1" s="1"/>
  <c r="CH263" i="1" s="1"/>
  <c r="F205" i="2"/>
  <c r="F205" i="11"/>
  <c r="CD236" i="1"/>
  <c r="CF236" i="1" s="1"/>
  <c r="CH236" i="1" s="1"/>
  <c r="CD279" i="1"/>
  <c r="CF279" i="1" s="1"/>
  <c r="CH279" i="1" s="1"/>
  <c r="CD259" i="1"/>
  <c r="CF259" i="1" s="1"/>
  <c r="CH259" i="1" s="1"/>
  <c r="CD261" i="1"/>
  <c r="CF261" i="1" s="1"/>
  <c r="CH261" i="1" s="1"/>
  <c r="CE201" i="1"/>
  <c r="CG201" i="1" s="1"/>
  <c r="CI201" i="1" s="1"/>
  <c r="CN280" i="1"/>
  <c r="CP280" i="1" s="1"/>
  <c r="CR280" i="1" s="1"/>
  <c r="CD204" i="1"/>
  <c r="CF204" i="1" s="1"/>
  <c r="CH204" i="1" s="1"/>
  <c r="CD243" i="1"/>
  <c r="CF243" i="1" s="1"/>
  <c r="CH243" i="1" s="1"/>
  <c r="CP194" i="1"/>
  <c r="CR194" i="1" s="1"/>
  <c r="CT194" i="1" s="1"/>
  <c r="CO194" i="1"/>
  <c r="CQ194" i="1" s="1"/>
  <c r="CS194" i="1" s="1"/>
  <c r="CP203" i="1"/>
  <c r="CR203" i="1" s="1"/>
  <c r="CT203" i="1" s="1"/>
  <c r="CO203" i="1"/>
  <c r="CQ203" i="1" s="1"/>
  <c r="CS203" i="1" s="1"/>
  <c r="CP208" i="1"/>
  <c r="CR208" i="1" s="1"/>
  <c r="CT208" i="1" s="1"/>
  <c r="CO208" i="1"/>
  <c r="CQ208" i="1" s="1"/>
  <c r="CS208" i="1" s="1"/>
  <c r="CP215" i="1"/>
  <c r="CR215" i="1" s="1"/>
  <c r="CT215" i="1" s="1"/>
  <c r="CO215" i="1"/>
  <c r="CQ215" i="1" s="1"/>
  <c r="CS215" i="1" s="1"/>
  <c r="CP220" i="1"/>
  <c r="CR220" i="1" s="1"/>
  <c r="CT220" i="1" s="1"/>
  <c r="CO220" i="1"/>
  <c r="CQ220" i="1" s="1"/>
  <c r="CS220" i="1" s="1"/>
  <c r="CP225" i="1"/>
  <c r="CR225" i="1" s="1"/>
  <c r="CT225" i="1" s="1"/>
  <c r="CO225" i="1"/>
  <c r="CQ225" i="1" s="1"/>
  <c r="CS225" i="1" s="1"/>
  <c r="CP230" i="1"/>
  <c r="CR230" i="1" s="1"/>
  <c r="CT230" i="1" s="1"/>
  <c r="CO230" i="1"/>
  <c r="CQ230" i="1" s="1"/>
  <c r="CS230" i="1" s="1"/>
  <c r="CP236" i="1"/>
  <c r="CR236" i="1" s="1"/>
  <c r="CT236" i="1" s="1"/>
  <c r="CO236" i="1"/>
  <c r="CQ236" i="1" s="1"/>
  <c r="CS236" i="1" s="1"/>
  <c r="CP242" i="1"/>
  <c r="CR242" i="1" s="1"/>
  <c r="CT242" i="1" s="1"/>
  <c r="CO242" i="1"/>
  <c r="CQ242" i="1" s="1"/>
  <c r="CS242" i="1" s="1"/>
  <c r="CP248" i="1"/>
  <c r="CR248" i="1" s="1"/>
  <c r="CT248" i="1" s="1"/>
  <c r="CO248" i="1"/>
  <c r="CQ248" i="1" s="1"/>
  <c r="CS248" i="1" s="1"/>
  <c r="CP253" i="1"/>
  <c r="CR253" i="1" s="1"/>
  <c r="CT253" i="1" s="1"/>
  <c r="CO253" i="1"/>
  <c r="CQ253" i="1" s="1"/>
  <c r="CS253" i="1" s="1"/>
  <c r="CP258" i="1"/>
  <c r="CR258" i="1" s="1"/>
  <c r="CT258" i="1" s="1"/>
  <c r="CO258" i="1"/>
  <c r="CQ258" i="1" s="1"/>
  <c r="CS258" i="1" s="1"/>
  <c r="CP264" i="1"/>
  <c r="CR264" i="1" s="1"/>
  <c r="CT264" i="1" s="1"/>
  <c r="CO264" i="1"/>
  <c r="CQ264" i="1" s="1"/>
  <c r="CS264" i="1" s="1"/>
  <c r="CP269" i="1"/>
  <c r="CR269" i="1" s="1"/>
  <c r="CT269" i="1" s="1"/>
  <c r="CO269" i="1"/>
  <c r="CQ269" i="1" s="1"/>
  <c r="CS269" i="1" s="1"/>
  <c r="CP274" i="1"/>
  <c r="CR274" i="1" s="1"/>
  <c r="CT274" i="1" s="1"/>
  <c r="CO274" i="1"/>
  <c r="CQ274" i="1" s="1"/>
  <c r="CS274" i="1" s="1"/>
  <c r="CT280" i="1"/>
  <c r="CO209" i="1"/>
  <c r="CQ209" i="1" s="1"/>
  <c r="CS209" i="1" s="1"/>
  <c r="CP209" i="1"/>
  <c r="CR209" i="1" s="1"/>
  <c r="CT209" i="1" s="1"/>
  <c r="CP223" i="1"/>
  <c r="CR223" i="1" s="1"/>
  <c r="CT223" i="1" s="1"/>
  <c r="CO223" i="1"/>
  <c r="CQ223" i="1" s="1"/>
  <c r="CS223" i="1" s="1"/>
  <c r="CP255" i="1"/>
  <c r="CR255" i="1" s="1"/>
  <c r="CT255" i="1" s="1"/>
  <c r="CO255" i="1"/>
  <c r="CQ255" i="1" s="1"/>
  <c r="CS255" i="1" s="1"/>
  <c r="CP271" i="1"/>
  <c r="CR271" i="1" s="1"/>
  <c r="CT271" i="1" s="1"/>
  <c r="CO271" i="1"/>
  <c r="CQ271" i="1" s="1"/>
  <c r="CS271" i="1" s="1"/>
  <c r="CP195" i="1"/>
  <c r="CR195" i="1" s="1"/>
  <c r="CT195" i="1" s="1"/>
  <c r="CO195" i="1"/>
  <c r="CQ195" i="1" s="1"/>
  <c r="CS195" i="1" s="1"/>
  <c r="CO204" i="1"/>
  <c r="CQ204" i="1" s="1"/>
  <c r="CS204" i="1" s="1"/>
  <c r="CP204" i="1"/>
  <c r="CR204" i="1" s="1"/>
  <c r="CT204" i="1" s="1"/>
  <c r="CP210" i="1"/>
  <c r="CR210" i="1" s="1"/>
  <c r="CT210" i="1" s="1"/>
  <c r="CO210" i="1"/>
  <c r="CQ210" i="1" s="1"/>
  <c r="CS210" i="1" s="1"/>
  <c r="CO216" i="1"/>
  <c r="CQ216" i="1" s="1"/>
  <c r="CS216" i="1" s="1"/>
  <c r="CP216" i="1"/>
  <c r="CR216" i="1" s="1"/>
  <c r="CT216" i="1" s="1"/>
  <c r="CP221" i="1"/>
  <c r="CR221" i="1" s="1"/>
  <c r="CT221" i="1" s="1"/>
  <c r="CO221" i="1"/>
  <c r="CQ221" i="1" s="1"/>
  <c r="CS221" i="1" s="1"/>
  <c r="CO226" i="1"/>
  <c r="CQ226" i="1" s="1"/>
  <c r="CS226" i="1" s="1"/>
  <c r="CP226" i="1"/>
  <c r="CR226" i="1" s="1"/>
  <c r="CT226" i="1" s="1"/>
  <c r="CP232" i="1"/>
  <c r="CR232" i="1" s="1"/>
  <c r="CT232" i="1" s="1"/>
  <c r="CO232" i="1"/>
  <c r="CQ232" i="1" s="1"/>
  <c r="CS232" i="1" s="1"/>
  <c r="CP237" i="1"/>
  <c r="CR237" i="1" s="1"/>
  <c r="CT237" i="1" s="1"/>
  <c r="CO237" i="1"/>
  <c r="CQ237" i="1" s="1"/>
  <c r="CS237" i="1" s="1"/>
  <c r="CP243" i="1"/>
  <c r="CR243" i="1" s="1"/>
  <c r="CT243" i="1" s="1"/>
  <c r="CO243" i="1"/>
  <c r="CQ243" i="1" s="1"/>
  <c r="CS243" i="1" s="1"/>
  <c r="CP249" i="1"/>
  <c r="CR249" i="1" s="1"/>
  <c r="CT249" i="1" s="1"/>
  <c r="CO249" i="1"/>
  <c r="CQ249" i="1" s="1"/>
  <c r="CS249" i="1" s="1"/>
  <c r="CP254" i="1"/>
  <c r="CR254" i="1" s="1"/>
  <c r="CT254" i="1" s="1"/>
  <c r="CO254" i="1"/>
  <c r="CQ254" i="1" s="1"/>
  <c r="CS254" i="1" s="1"/>
  <c r="CP260" i="1"/>
  <c r="CR260" i="1" s="1"/>
  <c r="CT260" i="1" s="1"/>
  <c r="CO260" i="1"/>
  <c r="CQ260" i="1" s="1"/>
  <c r="CS260" i="1" s="1"/>
  <c r="CP265" i="1"/>
  <c r="CR265" i="1" s="1"/>
  <c r="CT265" i="1" s="1"/>
  <c r="CO265" i="1"/>
  <c r="CQ265" i="1" s="1"/>
  <c r="CS265" i="1" s="1"/>
  <c r="CP270" i="1"/>
  <c r="CR270" i="1" s="1"/>
  <c r="CT270" i="1" s="1"/>
  <c r="CO270" i="1"/>
  <c r="CQ270" i="1" s="1"/>
  <c r="CS270" i="1" s="1"/>
  <c r="CP276" i="1"/>
  <c r="CR276" i="1" s="1"/>
  <c r="CT276" i="1" s="1"/>
  <c r="CO276" i="1"/>
  <c r="CQ276" i="1" s="1"/>
  <c r="CS276" i="1" s="1"/>
  <c r="CP199" i="1"/>
  <c r="CR199" i="1" s="1"/>
  <c r="CT199" i="1" s="1"/>
  <c r="CO199" i="1"/>
  <c r="CQ199" i="1" s="1"/>
  <c r="CS199" i="1" s="1"/>
  <c r="CP211" i="1"/>
  <c r="CR211" i="1" s="1"/>
  <c r="CT211" i="1" s="1"/>
  <c r="CO211" i="1"/>
  <c r="CQ211" i="1" s="1"/>
  <c r="CS211" i="1" s="1"/>
  <c r="CP219" i="1"/>
  <c r="CR219" i="1" s="1"/>
  <c r="CT219" i="1" s="1"/>
  <c r="CO219" i="1"/>
  <c r="CQ219" i="1" s="1"/>
  <c r="CS219" i="1" s="1"/>
  <c r="CP235" i="1"/>
  <c r="CR235" i="1" s="1"/>
  <c r="CT235" i="1" s="1"/>
  <c r="CO235" i="1"/>
  <c r="CQ235" i="1" s="1"/>
  <c r="CS235" i="1" s="1"/>
  <c r="CP241" i="1"/>
  <c r="CR241" i="1" s="1"/>
  <c r="CT241" i="1" s="1"/>
  <c r="CO241" i="1"/>
  <c r="CQ241" i="1" s="1"/>
  <c r="CS241" i="1" s="1"/>
  <c r="CP251" i="1"/>
  <c r="CR251" i="1" s="1"/>
  <c r="CT251" i="1" s="1"/>
  <c r="CO251" i="1"/>
  <c r="CQ251" i="1" s="1"/>
  <c r="CS251" i="1" s="1"/>
  <c r="CP267" i="1"/>
  <c r="CR267" i="1" s="1"/>
  <c r="CT267" i="1" s="1"/>
  <c r="CO267" i="1"/>
  <c r="CQ267" i="1" s="1"/>
  <c r="CS267" i="1" s="1"/>
  <c r="CP191" i="1"/>
  <c r="CR191" i="1" s="1"/>
  <c r="CT191" i="1" s="1"/>
  <c r="CO191" i="1"/>
  <c r="CQ191" i="1" s="1"/>
  <c r="CS191" i="1" s="1"/>
  <c r="CO196" i="1"/>
  <c r="CQ196" i="1" s="1"/>
  <c r="CS196" i="1" s="1"/>
  <c r="CP196" i="1"/>
  <c r="CR196" i="1" s="1"/>
  <c r="CT196" i="1" s="1"/>
  <c r="CP200" i="1"/>
  <c r="CR200" i="1" s="1"/>
  <c r="CT200" i="1" s="1"/>
  <c r="CO200" i="1"/>
  <c r="CQ200" i="1" s="1"/>
  <c r="CS200" i="1" s="1"/>
  <c r="CP206" i="1"/>
  <c r="CR206" i="1" s="1"/>
  <c r="CT206" i="1" s="1"/>
  <c r="CO206" i="1"/>
  <c r="CQ206" i="1" s="1"/>
  <c r="CS206" i="1" s="1"/>
  <c r="CO212" i="1"/>
  <c r="CQ212" i="1" s="1"/>
  <c r="CS212" i="1" s="1"/>
  <c r="CP212" i="1"/>
  <c r="CR212" i="1" s="1"/>
  <c r="CT212" i="1" s="1"/>
  <c r="CO217" i="1"/>
  <c r="CQ217" i="1" s="1"/>
  <c r="CS217" i="1" s="1"/>
  <c r="CP217" i="1"/>
  <c r="CR217" i="1" s="1"/>
  <c r="CT217" i="1" s="1"/>
  <c r="CP222" i="1"/>
  <c r="CR222" i="1" s="1"/>
  <c r="CT222" i="1" s="1"/>
  <c r="CO222" i="1"/>
  <c r="CQ222" i="1" s="1"/>
  <c r="CS222" i="1" s="1"/>
  <c r="CP228" i="1"/>
  <c r="CR228" i="1" s="1"/>
  <c r="CT228" i="1" s="1"/>
  <c r="CO228" i="1"/>
  <c r="CQ228" i="1" s="1"/>
  <c r="CS228" i="1" s="1"/>
  <c r="CP233" i="1"/>
  <c r="CR233" i="1" s="1"/>
  <c r="CT233" i="1" s="1"/>
  <c r="CO233" i="1"/>
  <c r="CQ233" i="1" s="1"/>
  <c r="CS233" i="1" s="1"/>
  <c r="CP238" i="1"/>
  <c r="CR238" i="1" s="1"/>
  <c r="CT238" i="1" s="1"/>
  <c r="CO238" i="1"/>
  <c r="CQ238" i="1" s="1"/>
  <c r="CS238" i="1" s="1"/>
  <c r="CP244" i="1"/>
  <c r="CR244" i="1" s="1"/>
  <c r="CT244" i="1" s="1"/>
  <c r="CO244" i="1"/>
  <c r="CQ244" i="1" s="1"/>
  <c r="CS244" i="1" s="1"/>
  <c r="CP250" i="1"/>
  <c r="CR250" i="1" s="1"/>
  <c r="CT250" i="1" s="1"/>
  <c r="CO250" i="1"/>
  <c r="CQ250" i="1" s="1"/>
  <c r="CS250" i="1" s="1"/>
  <c r="CP256" i="1"/>
  <c r="CR256" i="1" s="1"/>
  <c r="CT256" i="1" s="1"/>
  <c r="CO256" i="1"/>
  <c r="CQ256" i="1" s="1"/>
  <c r="CS256" i="1" s="1"/>
  <c r="CP261" i="1"/>
  <c r="CR261" i="1" s="1"/>
  <c r="CT261" i="1" s="1"/>
  <c r="CO261" i="1"/>
  <c r="CQ261" i="1" s="1"/>
  <c r="CS261" i="1" s="1"/>
  <c r="CP266" i="1"/>
  <c r="CR266" i="1" s="1"/>
  <c r="CT266" i="1" s="1"/>
  <c r="CO266" i="1"/>
  <c r="CQ266" i="1" s="1"/>
  <c r="CS266" i="1" s="1"/>
  <c r="CP272" i="1"/>
  <c r="CR272" i="1" s="1"/>
  <c r="CT272" i="1" s="1"/>
  <c r="CO272" i="1"/>
  <c r="CQ272" i="1" s="1"/>
  <c r="CS272" i="1" s="1"/>
  <c r="CP277" i="1"/>
  <c r="CR277" i="1" s="1"/>
  <c r="CT277" i="1" s="1"/>
  <c r="CO277" i="1"/>
  <c r="CQ277" i="1" s="1"/>
  <c r="CS277" i="1" s="1"/>
  <c r="CO193" i="1"/>
  <c r="CQ193" i="1" s="1"/>
  <c r="CS193" i="1" s="1"/>
  <c r="CP193" i="1"/>
  <c r="CR193" i="1" s="1"/>
  <c r="CT193" i="1" s="1"/>
  <c r="CP201" i="1"/>
  <c r="CR201" i="1" s="1"/>
  <c r="CT201" i="1" s="1"/>
  <c r="CO201" i="1"/>
  <c r="CQ201" i="1" s="1"/>
  <c r="CS201" i="1" s="1"/>
  <c r="CP213" i="1"/>
  <c r="CR213" i="1" s="1"/>
  <c r="CT213" i="1" s="1"/>
  <c r="CO213" i="1"/>
  <c r="CQ213" i="1" s="1"/>
  <c r="CS213" i="1" s="1"/>
  <c r="CP231" i="1"/>
  <c r="CR231" i="1" s="1"/>
  <c r="CT231" i="1" s="1"/>
  <c r="CO231" i="1"/>
  <c r="CQ231" i="1" s="1"/>
  <c r="CS231" i="1" s="1"/>
  <c r="CP239" i="1"/>
  <c r="CR239" i="1" s="1"/>
  <c r="CT239" i="1" s="1"/>
  <c r="CO239" i="1"/>
  <c r="CQ239" i="1" s="1"/>
  <c r="CS239" i="1" s="1"/>
  <c r="CP247" i="1"/>
  <c r="CR247" i="1" s="1"/>
  <c r="CT247" i="1" s="1"/>
  <c r="CO247" i="1"/>
  <c r="CQ247" i="1" s="1"/>
  <c r="CS247" i="1" s="1"/>
  <c r="CP263" i="1"/>
  <c r="CR263" i="1" s="1"/>
  <c r="CT263" i="1" s="1"/>
  <c r="CO263" i="1"/>
  <c r="CQ263" i="1" s="1"/>
  <c r="CS263" i="1" s="1"/>
  <c r="CP192" i="1"/>
  <c r="CR192" i="1" s="1"/>
  <c r="CT192" i="1" s="1"/>
  <c r="CO192" i="1"/>
  <c r="CQ192" i="1" s="1"/>
  <c r="CS192" i="1" s="1"/>
  <c r="CP198" i="1"/>
  <c r="CR198" i="1" s="1"/>
  <c r="CT198" i="1" s="1"/>
  <c r="CO198" i="1"/>
  <c r="CQ198" i="1" s="1"/>
  <c r="CS198" i="1" s="1"/>
  <c r="CP202" i="1"/>
  <c r="CR202" i="1" s="1"/>
  <c r="CT202" i="1" s="1"/>
  <c r="CO202" i="1"/>
  <c r="CQ202" i="1" s="1"/>
  <c r="CS202" i="1" s="1"/>
  <c r="CP207" i="1"/>
  <c r="CR207" i="1" s="1"/>
  <c r="CT207" i="1" s="1"/>
  <c r="CO207" i="1"/>
  <c r="CQ207" i="1" s="1"/>
  <c r="CS207" i="1" s="1"/>
  <c r="CP214" i="1"/>
  <c r="CR214" i="1" s="1"/>
  <c r="CT214" i="1" s="1"/>
  <c r="CO214" i="1"/>
  <c r="CQ214" i="1" s="1"/>
  <c r="CS214" i="1" s="1"/>
  <c r="CP218" i="1"/>
  <c r="CR218" i="1" s="1"/>
  <c r="CT218" i="1" s="1"/>
  <c r="CO218" i="1"/>
  <c r="CQ218" i="1" s="1"/>
  <c r="CS218" i="1" s="1"/>
  <c r="CP224" i="1"/>
  <c r="CR224" i="1" s="1"/>
  <c r="CT224" i="1" s="1"/>
  <c r="CO224" i="1"/>
  <c r="CQ224" i="1" s="1"/>
  <c r="CS224" i="1" s="1"/>
  <c r="CP229" i="1"/>
  <c r="CR229" i="1" s="1"/>
  <c r="CT229" i="1" s="1"/>
  <c r="CO229" i="1"/>
  <c r="CQ229" i="1" s="1"/>
  <c r="CS229" i="1" s="1"/>
  <c r="CP234" i="1"/>
  <c r="CR234" i="1" s="1"/>
  <c r="CT234" i="1" s="1"/>
  <c r="CO234" i="1"/>
  <c r="CQ234" i="1" s="1"/>
  <c r="CS234" i="1" s="1"/>
  <c r="CP240" i="1"/>
  <c r="CR240" i="1" s="1"/>
  <c r="CT240" i="1" s="1"/>
  <c r="CO240" i="1"/>
  <c r="CQ240" i="1" s="1"/>
  <c r="CS240" i="1" s="1"/>
  <c r="CP246" i="1"/>
  <c r="CR246" i="1" s="1"/>
  <c r="CT246" i="1" s="1"/>
  <c r="CO246" i="1"/>
  <c r="CQ246" i="1" s="1"/>
  <c r="CS246" i="1" s="1"/>
  <c r="CP252" i="1"/>
  <c r="CR252" i="1" s="1"/>
  <c r="CT252" i="1" s="1"/>
  <c r="CO252" i="1"/>
  <c r="CQ252" i="1" s="1"/>
  <c r="CS252" i="1" s="1"/>
  <c r="CP257" i="1"/>
  <c r="CR257" i="1" s="1"/>
  <c r="CT257" i="1" s="1"/>
  <c r="CO257" i="1"/>
  <c r="CQ257" i="1" s="1"/>
  <c r="CS257" i="1" s="1"/>
  <c r="CP262" i="1"/>
  <c r="CR262" i="1" s="1"/>
  <c r="CT262" i="1" s="1"/>
  <c r="CO262" i="1"/>
  <c r="CQ262" i="1" s="1"/>
  <c r="CS262" i="1" s="1"/>
  <c r="CP268" i="1"/>
  <c r="CR268" i="1" s="1"/>
  <c r="CT268" i="1" s="1"/>
  <c r="CO268" i="1"/>
  <c r="CQ268" i="1" s="1"/>
  <c r="CS268" i="1" s="1"/>
  <c r="CP273" i="1"/>
  <c r="CR273" i="1" s="1"/>
  <c r="CT273" i="1" s="1"/>
  <c r="CO273" i="1"/>
  <c r="CQ273" i="1" s="1"/>
  <c r="CS273" i="1" s="1"/>
  <c r="CP205" i="1"/>
  <c r="CR205" i="1" s="1"/>
  <c r="CT205" i="1" s="1"/>
  <c r="CO205" i="1"/>
  <c r="CQ205" i="1" s="1"/>
  <c r="CS205" i="1" s="1"/>
  <c r="CP227" i="1"/>
  <c r="CR227" i="1" s="1"/>
  <c r="CT227" i="1" s="1"/>
  <c r="CO227" i="1"/>
  <c r="CQ227" i="1" s="1"/>
  <c r="CS227" i="1" s="1"/>
  <c r="CP259" i="1"/>
  <c r="CR259" i="1" s="1"/>
  <c r="CT259" i="1" s="1"/>
  <c r="CO259" i="1"/>
  <c r="CQ259" i="1" s="1"/>
  <c r="CS259" i="1" s="1"/>
  <c r="CP275" i="1"/>
  <c r="CR275" i="1" s="1"/>
  <c r="CT275" i="1" s="1"/>
  <c r="CO275" i="1"/>
  <c r="CQ275" i="1" s="1"/>
  <c r="CS275" i="1" s="1"/>
  <c r="CE245" i="1"/>
  <c r="CG245" i="1" s="1"/>
  <c r="CI245" i="1" s="1"/>
  <c r="CE205" i="1"/>
  <c r="CG205" i="1" s="1"/>
  <c r="CI205" i="1" s="1"/>
  <c r="CD205" i="1"/>
  <c r="CF205" i="1" s="1"/>
  <c r="CH205" i="1" s="1"/>
  <c r="CE235" i="1"/>
  <c r="CG235" i="1" s="1"/>
  <c r="CI235" i="1" s="1"/>
  <c r="CD235" i="1"/>
  <c r="CF235" i="1" s="1"/>
  <c r="CH235" i="1" s="1"/>
  <c r="CC280" i="1"/>
  <c r="CD202" i="1"/>
  <c r="CF202" i="1" s="1"/>
  <c r="CH202" i="1" s="1"/>
  <c r="CE202" i="1"/>
  <c r="CG202" i="1" s="1"/>
  <c r="CI202" i="1" s="1"/>
  <c r="CE207" i="1"/>
  <c r="CG207" i="1" s="1"/>
  <c r="CI207" i="1" s="1"/>
  <c r="CD207" i="1"/>
  <c r="CF207" i="1" s="1"/>
  <c r="CH207" i="1" s="1"/>
  <c r="CE214" i="1"/>
  <c r="CG214" i="1" s="1"/>
  <c r="CI214" i="1" s="1"/>
  <c r="CD214" i="1"/>
  <c r="CF214" i="1" s="1"/>
  <c r="CH214" i="1" s="1"/>
  <c r="CE225" i="1"/>
  <c r="CG225" i="1" s="1"/>
  <c r="CI225" i="1" s="1"/>
  <c r="CD225" i="1"/>
  <c r="CF225" i="1" s="1"/>
  <c r="CH225" i="1" s="1"/>
  <c r="CE239" i="1"/>
  <c r="CG239" i="1" s="1"/>
  <c r="CI239" i="1" s="1"/>
  <c r="CD239" i="1"/>
  <c r="CF239" i="1" s="1"/>
  <c r="CH239" i="1" s="1"/>
  <c r="CD244" i="1"/>
  <c r="CF244" i="1" s="1"/>
  <c r="CH244" i="1" s="1"/>
  <c r="CE244" i="1"/>
  <c r="CG244" i="1" s="1"/>
  <c r="CI244" i="1" s="1"/>
  <c r="CD260" i="1"/>
  <c r="CF260" i="1" s="1"/>
  <c r="CH260" i="1" s="1"/>
  <c r="CE260" i="1"/>
  <c r="CG260" i="1" s="1"/>
  <c r="CI260" i="1" s="1"/>
  <c r="CE270" i="1"/>
  <c r="CG270" i="1" s="1"/>
  <c r="CI270" i="1" s="1"/>
  <c r="CD270" i="1"/>
  <c r="CF270" i="1" s="1"/>
  <c r="CH270" i="1" s="1"/>
  <c r="CD228" i="1"/>
  <c r="CF228" i="1" s="1"/>
  <c r="CH228" i="1" s="1"/>
  <c r="CE228" i="1"/>
  <c r="CG228" i="1" s="1"/>
  <c r="CI228" i="1" s="1"/>
  <c r="CE262" i="1"/>
  <c r="CG262" i="1" s="1"/>
  <c r="CI262" i="1" s="1"/>
  <c r="CD262" i="1"/>
  <c r="CF262" i="1" s="1"/>
  <c r="CH262" i="1" s="1"/>
  <c r="CE267" i="1"/>
  <c r="CG267" i="1" s="1"/>
  <c r="CI267" i="1" s="1"/>
  <c r="CD267" i="1"/>
  <c r="CF267" i="1" s="1"/>
  <c r="CH267" i="1" s="1"/>
  <c r="CE203" i="1"/>
  <c r="CG203" i="1" s="1"/>
  <c r="CI203" i="1" s="1"/>
  <c r="CD203" i="1"/>
  <c r="CF203" i="1" s="1"/>
  <c r="CH203" i="1" s="1"/>
  <c r="CD196" i="1"/>
  <c r="CF196" i="1" s="1"/>
  <c r="CH196" i="1" s="1"/>
  <c r="CE196" i="1"/>
  <c r="CG196" i="1" s="1"/>
  <c r="CI196" i="1" s="1"/>
  <c r="CD212" i="1"/>
  <c r="CF212" i="1" s="1"/>
  <c r="CH212" i="1" s="1"/>
  <c r="CE212" i="1"/>
  <c r="CG212" i="1" s="1"/>
  <c r="CI212" i="1" s="1"/>
  <c r="CE218" i="1"/>
  <c r="CG218" i="1" s="1"/>
  <c r="CI218" i="1" s="1"/>
  <c r="CD218" i="1"/>
  <c r="CF218" i="1" s="1"/>
  <c r="CH218" i="1" s="1"/>
  <c r="CE222" i="1"/>
  <c r="CG222" i="1" s="1"/>
  <c r="CI222" i="1" s="1"/>
  <c r="CD222" i="1"/>
  <c r="CF222" i="1" s="1"/>
  <c r="CH222" i="1" s="1"/>
  <c r="CE229" i="1"/>
  <c r="CG229" i="1" s="1"/>
  <c r="CI229" i="1" s="1"/>
  <c r="CD229" i="1"/>
  <c r="CF229" i="1" s="1"/>
  <c r="CH229" i="1" s="1"/>
  <c r="CE234" i="1"/>
  <c r="CG234" i="1" s="1"/>
  <c r="CI234" i="1" s="1"/>
  <c r="CD234" i="1"/>
  <c r="CF234" i="1" s="1"/>
  <c r="CH234" i="1" s="1"/>
  <c r="CE254" i="1"/>
  <c r="CG254" i="1" s="1"/>
  <c r="CI254" i="1" s="1"/>
  <c r="CD254" i="1"/>
  <c r="CF254" i="1" s="1"/>
  <c r="CH254" i="1" s="1"/>
  <c r="CE266" i="1"/>
  <c r="CG266" i="1" s="1"/>
  <c r="CI266" i="1" s="1"/>
  <c r="CD266" i="1"/>
  <c r="CF266" i="1" s="1"/>
  <c r="CH266" i="1" s="1"/>
  <c r="CD237" i="1"/>
  <c r="CF237" i="1" s="1"/>
  <c r="CH237" i="1" s="1"/>
  <c r="CE237" i="1"/>
  <c r="CG237" i="1" s="1"/>
  <c r="CI237" i="1" s="1"/>
  <c r="CD210" i="1"/>
  <c r="CF210" i="1" s="1"/>
  <c r="CH210" i="1" s="1"/>
  <c r="CE210" i="1"/>
  <c r="CG210" i="1" s="1"/>
  <c r="CI210" i="1" s="1"/>
  <c r="CE220" i="1"/>
  <c r="CG220" i="1" s="1"/>
  <c r="CI220" i="1" s="1"/>
  <c r="CD220" i="1"/>
  <c r="CF220" i="1" s="1"/>
  <c r="CH220" i="1" s="1"/>
  <c r="CE255" i="1"/>
  <c r="CG255" i="1" s="1"/>
  <c r="CI255" i="1" s="1"/>
  <c r="CD255" i="1"/>
  <c r="CF255" i="1" s="1"/>
  <c r="CH255" i="1" s="1"/>
  <c r="CE268" i="1"/>
  <c r="CG268" i="1" s="1"/>
  <c r="CI268" i="1" s="1"/>
  <c r="CD268" i="1"/>
  <c r="CF268" i="1" s="1"/>
  <c r="CH268" i="1" s="1"/>
  <c r="CE273" i="1"/>
  <c r="CG273" i="1" s="1"/>
  <c r="CI273" i="1" s="1"/>
  <c r="CD273" i="1"/>
  <c r="CF273" i="1" s="1"/>
  <c r="CH273" i="1" s="1"/>
  <c r="CE195" i="1"/>
  <c r="CG195" i="1" s="1"/>
  <c r="CI195" i="1" s="1"/>
  <c r="CD195" i="1"/>
  <c r="CF195" i="1" s="1"/>
  <c r="CH195" i="1" s="1"/>
  <c r="CE231" i="1"/>
  <c r="CG231" i="1" s="1"/>
  <c r="CI231" i="1" s="1"/>
  <c r="CD231" i="1"/>
  <c r="CF231" i="1" s="1"/>
  <c r="CH231" i="1" s="1"/>
  <c r="CD274" i="1"/>
  <c r="CF274" i="1" s="1"/>
  <c r="CH274" i="1" s="1"/>
  <c r="CE274" i="1"/>
  <c r="CG274" i="1" s="1"/>
  <c r="CI274" i="1" s="1"/>
  <c r="CE219" i="1"/>
  <c r="CG219" i="1" s="1"/>
  <c r="CI219" i="1" s="1"/>
  <c r="CD219" i="1"/>
  <c r="CF219" i="1" s="1"/>
  <c r="CH219" i="1" s="1"/>
  <c r="CE197" i="1"/>
  <c r="CG197" i="1" s="1"/>
  <c r="CI197" i="1" s="1"/>
  <c r="CD197" i="1"/>
  <c r="CF197" i="1" s="1"/>
  <c r="CH197" i="1" s="1"/>
  <c r="CE206" i="1"/>
  <c r="CG206" i="1" s="1"/>
  <c r="CI206" i="1" s="1"/>
  <c r="CD206" i="1"/>
  <c r="CF206" i="1" s="1"/>
  <c r="CH206" i="1" s="1"/>
  <c r="CE213" i="1"/>
  <c r="CG213" i="1" s="1"/>
  <c r="CI213" i="1" s="1"/>
  <c r="CD213" i="1"/>
  <c r="CF213" i="1" s="1"/>
  <c r="CH213" i="1" s="1"/>
  <c r="CD216" i="1"/>
  <c r="CF216" i="1" s="1"/>
  <c r="CH216" i="1" s="1"/>
  <c r="CE216" i="1"/>
  <c r="CG216" i="1" s="1"/>
  <c r="CI216" i="1" s="1"/>
  <c r="CE223" i="1"/>
  <c r="CG223" i="1" s="1"/>
  <c r="CI223" i="1" s="1"/>
  <c r="CD223" i="1"/>
  <c r="CF223" i="1" s="1"/>
  <c r="CH223" i="1" s="1"/>
  <c r="CE230" i="1"/>
  <c r="CG230" i="1" s="1"/>
  <c r="CI230" i="1" s="1"/>
  <c r="CD230" i="1"/>
  <c r="CF230" i="1" s="1"/>
  <c r="CH230" i="1" s="1"/>
  <c r="CE238" i="1"/>
  <c r="CG238" i="1" s="1"/>
  <c r="CI238" i="1" s="1"/>
  <c r="CD238" i="1"/>
  <c r="CF238" i="1" s="1"/>
  <c r="CH238" i="1" s="1"/>
  <c r="CE242" i="1"/>
  <c r="CG242" i="1" s="1"/>
  <c r="CI242" i="1" s="1"/>
  <c r="CD242" i="1"/>
  <c r="CF242" i="1" s="1"/>
  <c r="CH242" i="1" s="1"/>
  <c r="CE246" i="1"/>
  <c r="CG246" i="1" s="1"/>
  <c r="CI246" i="1" s="1"/>
  <c r="CD246" i="1"/>
  <c r="CF246" i="1" s="1"/>
  <c r="CH246" i="1" s="1"/>
  <c r="BB282" i="1"/>
  <c r="BD282" i="1"/>
  <c r="BA282" i="1"/>
  <c r="BE282" i="1"/>
  <c r="BF282" i="1"/>
  <c r="BG282" i="1"/>
  <c r="BC282" i="1"/>
  <c r="AZ282" i="1"/>
  <c r="T282" i="1"/>
  <c r="S282" i="1"/>
  <c r="V282" i="1"/>
  <c r="Q282" i="1"/>
  <c r="M282" i="1"/>
  <c r="R282" i="1"/>
  <c r="N282" i="1"/>
  <c r="U282" i="1"/>
  <c r="Y282" i="1"/>
  <c r="AA282" i="1"/>
  <c r="BU282" i="1" s="1"/>
  <c r="Z282" i="1"/>
  <c r="X282" i="1"/>
  <c r="W282" i="1"/>
  <c r="C278" i="2"/>
  <c r="C278" i="11"/>
  <c r="CV210" i="1"/>
  <c r="AY283" i="1"/>
  <c r="BX282" i="1"/>
  <c r="E278" i="11"/>
  <c r="E278" i="2"/>
  <c r="BS281" i="1"/>
  <c r="BR281" i="1"/>
  <c r="B282" i="1"/>
  <c r="B281" i="3" s="1"/>
  <c r="F282" i="1"/>
  <c r="J282" i="1"/>
  <c r="L282" i="1"/>
  <c r="AB282" i="1"/>
  <c r="D281" i="3" s="1"/>
  <c r="AF282" i="1"/>
  <c r="AJ282" i="1"/>
  <c r="AL282" i="1"/>
  <c r="AN282" i="1"/>
  <c r="AP282" i="1"/>
  <c r="AT282" i="1"/>
  <c r="I282" i="1"/>
  <c r="P282" i="1"/>
  <c r="AC282" i="1"/>
  <c r="E281" i="3" s="1"/>
  <c r="AH282" i="1"/>
  <c r="AS282" i="1"/>
  <c r="G282" i="1"/>
  <c r="K282" i="1"/>
  <c r="AM282" i="1"/>
  <c r="AQ282" i="1"/>
  <c r="AV282" i="1"/>
  <c r="C282" i="1"/>
  <c r="C281" i="3" s="1"/>
  <c r="AG282" i="1"/>
  <c r="AK282" i="1"/>
  <c r="AR282" i="1"/>
  <c r="AI282" i="1"/>
  <c r="AU282" i="1"/>
  <c r="H282" i="1"/>
  <c r="O282" i="1"/>
  <c r="AO282" i="1"/>
  <c r="A283" i="1"/>
  <c r="A281" i="3"/>
  <c r="BO281" i="1" l="1"/>
  <c r="BK282" i="1"/>
  <c r="BP279" i="1"/>
  <c r="BO1099" i="1"/>
  <c r="BK1100" i="1"/>
  <c r="BM281" i="1"/>
  <c r="BJ282" i="1"/>
  <c r="BN279" i="1"/>
  <c r="AW283" i="1"/>
  <c r="BV283" i="1" s="1"/>
  <c r="AE283" i="1"/>
  <c r="D280" i="11" s="1"/>
  <c r="E283" i="1"/>
  <c r="D280" i="2" s="1"/>
  <c r="AD283" i="1"/>
  <c r="C280" i="11" s="1"/>
  <c r="D283" i="1"/>
  <c r="C280" i="2" s="1"/>
  <c r="CO280" i="1"/>
  <c r="CQ280" i="1" s="1"/>
  <c r="CS280" i="1" s="1"/>
  <c r="CD280" i="1"/>
  <c r="CF280" i="1" s="1"/>
  <c r="CH280" i="1" s="1"/>
  <c r="CE280" i="1"/>
  <c r="CG280" i="1" s="1"/>
  <c r="CI280" i="1" s="1"/>
  <c r="BB283" i="1"/>
  <c r="BD283" i="1"/>
  <c r="AZ283" i="1"/>
  <c r="BC283" i="1"/>
  <c r="BG283" i="1"/>
  <c r="BA283" i="1"/>
  <c r="BE283" i="1"/>
  <c r="BF283" i="1"/>
  <c r="Q283" i="1"/>
  <c r="U283" i="1"/>
  <c r="R283" i="1"/>
  <c r="N283" i="1"/>
  <c r="Y283" i="1"/>
  <c r="S283" i="1"/>
  <c r="V283" i="1"/>
  <c r="T283" i="1"/>
  <c r="W283" i="1"/>
  <c r="X283" i="1"/>
  <c r="M283" i="1"/>
  <c r="AA283" i="1"/>
  <c r="BU283" i="1" s="1"/>
  <c r="Z283" i="1"/>
  <c r="D279" i="2"/>
  <c r="BX283" i="1"/>
  <c r="AY284" i="1"/>
  <c r="CV211" i="1"/>
  <c r="E279" i="2"/>
  <c r="E279" i="11"/>
  <c r="BS282" i="1"/>
  <c r="BR282" i="1"/>
  <c r="C283" i="1"/>
  <c r="C282" i="3" s="1"/>
  <c r="G283" i="1"/>
  <c r="O283" i="1"/>
  <c r="AC283" i="1"/>
  <c r="E282" i="3" s="1"/>
  <c r="AG283" i="1"/>
  <c r="AQ283" i="1"/>
  <c r="AU283" i="1"/>
  <c r="I283" i="1"/>
  <c r="P283" i="1"/>
  <c r="AB283" i="1"/>
  <c r="D282" i="3" s="1"/>
  <c r="AH283" i="1"/>
  <c r="AL283" i="1"/>
  <c r="AS283" i="1"/>
  <c r="F283" i="1"/>
  <c r="K283" i="1"/>
  <c r="AJ283" i="1"/>
  <c r="AM283" i="1"/>
  <c r="AP283" i="1"/>
  <c r="AV283" i="1"/>
  <c r="H283" i="1"/>
  <c r="L283" i="1"/>
  <c r="AN283" i="1"/>
  <c r="J283" i="1"/>
  <c r="AO283" i="1"/>
  <c r="B283" i="1"/>
  <c r="B282" i="3" s="1"/>
  <c r="AF283" i="1"/>
  <c r="AK283" i="1"/>
  <c r="AR283" i="1"/>
  <c r="AI283" i="1"/>
  <c r="AT283" i="1"/>
  <c r="A284" i="1"/>
  <c r="A282" i="3"/>
  <c r="BO282" i="1" l="1"/>
  <c r="BK283" i="1"/>
  <c r="BP280" i="1"/>
  <c r="BK1101" i="1"/>
  <c r="BO1100" i="1"/>
  <c r="BP1099" i="1" s="1"/>
  <c r="BP1098" i="1"/>
  <c r="BM282" i="1"/>
  <c r="BJ283" i="1"/>
  <c r="BN280" i="1"/>
  <c r="AW284" i="1"/>
  <c r="BV284" i="1" s="1"/>
  <c r="D284" i="1"/>
  <c r="C281" i="2" s="1"/>
  <c r="AE284" i="1"/>
  <c r="D281" i="11" s="1"/>
  <c r="AD284" i="1"/>
  <c r="C281" i="11" s="1"/>
  <c r="E284" i="1"/>
  <c r="D281" i="2" s="1"/>
  <c r="BB284" i="1"/>
  <c r="BD284" i="1"/>
  <c r="AZ284" i="1"/>
  <c r="BC284" i="1"/>
  <c r="BG284" i="1"/>
  <c r="BA284" i="1"/>
  <c r="BE284" i="1"/>
  <c r="BF284" i="1"/>
  <c r="U284" i="1"/>
  <c r="M284" i="1"/>
  <c r="S284" i="1"/>
  <c r="Q284" i="1"/>
  <c r="T284" i="1"/>
  <c r="N284" i="1"/>
  <c r="R284" i="1"/>
  <c r="Y284" i="1"/>
  <c r="W284" i="1"/>
  <c r="Z284" i="1"/>
  <c r="X284" i="1"/>
  <c r="AA284" i="1"/>
  <c r="BU284" i="1" s="1"/>
  <c r="V284" i="1"/>
  <c r="CV212" i="1"/>
  <c r="AY285" i="1"/>
  <c r="BX284" i="1"/>
  <c r="E280" i="11"/>
  <c r="E280" i="2"/>
  <c r="BS283" i="1"/>
  <c r="BR283" i="1"/>
  <c r="H284" i="1"/>
  <c r="P284" i="1"/>
  <c r="AH284" i="1"/>
  <c r="C284" i="1"/>
  <c r="C283" i="3" s="1"/>
  <c r="I284" i="1"/>
  <c r="O284" i="1"/>
  <c r="AB284" i="1"/>
  <c r="D283" i="3" s="1"/>
  <c r="AG284" i="1"/>
  <c r="AL284" i="1"/>
  <c r="AR284" i="1"/>
  <c r="AV284" i="1"/>
  <c r="F284" i="1"/>
  <c r="K284" i="1"/>
  <c r="AJ284" i="1"/>
  <c r="AM284" i="1"/>
  <c r="AP284" i="1"/>
  <c r="AT284" i="1"/>
  <c r="B284" i="1"/>
  <c r="B283" i="3" s="1"/>
  <c r="AF284" i="1"/>
  <c r="AK284" i="1"/>
  <c r="AQ284" i="1"/>
  <c r="AI284" i="1"/>
  <c r="AS284" i="1"/>
  <c r="G284" i="1"/>
  <c r="L284" i="1"/>
  <c r="AN284" i="1"/>
  <c r="AU284" i="1"/>
  <c r="J284" i="1"/>
  <c r="AC284" i="1"/>
  <c r="E283" i="3" s="1"/>
  <c r="AO284" i="1"/>
  <c r="A285" i="1"/>
  <c r="A283" i="3"/>
  <c r="BO283" i="1" l="1"/>
  <c r="BK284" i="1"/>
  <c r="BP281" i="1"/>
  <c r="BO1101" i="1"/>
  <c r="BP1100" i="1" s="1"/>
  <c r="BK1102" i="1"/>
  <c r="BM283" i="1"/>
  <c r="BJ284" i="1"/>
  <c r="BN281" i="1"/>
  <c r="AW285" i="1"/>
  <c r="BV285" i="1" s="1"/>
  <c r="AD285" i="1"/>
  <c r="C282" i="11" s="1"/>
  <c r="E285" i="1"/>
  <c r="D282" i="2" s="1"/>
  <c r="D285" i="1"/>
  <c r="C282" i="2" s="1"/>
  <c r="AE285" i="1"/>
  <c r="D282" i="11" s="1"/>
  <c r="BB285" i="1"/>
  <c r="BD285" i="1"/>
  <c r="BF285" i="1"/>
  <c r="AZ285" i="1"/>
  <c r="BC285" i="1"/>
  <c r="BG285" i="1"/>
  <c r="BA285" i="1"/>
  <c r="BE285" i="1"/>
  <c r="S285" i="1"/>
  <c r="U285" i="1"/>
  <c r="R285" i="1"/>
  <c r="X285" i="1"/>
  <c r="Z285" i="1"/>
  <c r="T285" i="1"/>
  <c r="W285" i="1"/>
  <c r="Y285" i="1"/>
  <c r="M285" i="1"/>
  <c r="N285" i="1"/>
  <c r="AA285" i="1"/>
  <c r="BU285" i="1" s="1"/>
  <c r="Q285" i="1"/>
  <c r="V285" i="1"/>
  <c r="CV213" i="1"/>
  <c r="BX285" i="1"/>
  <c r="AY286" i="1"/>
  <c r="E281" i="11"/>
  <c r="E281" i="2"/>
  <c r="BS284" i="1"/>
  <c r="BR284" i="1"/>
  <c r="I285" i="1"/>
  <c r="K285" i="1"/>
  <c r="AI285" i="1"/>
  <c r="AK285" i="1"/>
  <c r="AM285" i="1"/>
  <c r="AO285" i="1"/>
  <c r="AS285" i="1"/>
  <c r="C285" i="1"/>
  <c r="C284" i="3" s="1"/>
  <c r="G285" i="1"/>
  <c r="O285" i="1"/>
  <c r="AC285" i="1"/>
  <c r="E284" i="3" s="1"/>
  <c r="AG285" i="1"/>
  <c r="AQ285" i="1"/>
  <c r="AU285" i="1"/>
  <c r="P285" i="1"/>
  <c r="AH285" i="1"/>
  <c r="AV285" i="1"/>
  <c r="F285" i="1"/>
  <c r="AB285" i="1"/>
  <c r="D284" i="3" s="1"/>
  <c r="AJ285" i="1"/>
  <c r="AL285" i="1"/>
  <c r="AP285" i="1"/>
  <c r="H285" i="1"/>
  <c r="AR285" i="1"/>
  <c r="B285" i="1"/>
  <c r="B284" i="3" s="1"/>
  <c r="J285" i="1"/>
  <c r="L285" i="1"/>
  <c r="AF285" i="1"/>
  <c r="AN285" i="1"/>
  <c r="AT285" i="1"/>
  <c r="A286" i="1"/>
  <c r="A284" i="3"/>
  <c r="BO284" i="1" l="1"/>
  <c r="BK285" i="1"/>
  <c r="BP282" i="1"/>
  <c r="BK1103" i="1"/>
  <c r="BO1102" i="1"/>
  <c r="BP1101" i="1" s="1"/>
  <c r="BM284" i="1"/>
  <c r="BJ285" i="1"/>
  <c r="BN282" i="1"/>
  <c r="AW286" i="1"/>
  <c r="BV286" i="1" s="1"/>
  <c r="AD286" i="1"/>
  <c r="C283" i="11" s="1"/>
  <c r="D286" i="1"/>
  <c r="E286" i="1"/>
  <c r="D283" i="2" s="1"/>
  <c r="AE286" i="1"/>
  <c r="D283" i="11" s="1"/>
  <c r="BB286" i="1"/>
  <c r="BD286" i="1"/>
  <c r="BA286" i="1"/>
  <c r="BE286" i="1"/>
  <c r="BF286" i="1"/>
  <c r="BC286" i="1"/>
  <c r="BG286" i="1"/>
  <c r="AZ286" i="1"/>
  <c r="Q286" i="1"/>
  <c r="V286" i="1"/>
  <c r="M286" i="1"/>
  <c r="U286" i="1"/>
  <c r="T286" i="1"/>
  <c r="N286" i="1"/>
  <c r="R286" i="1"/>
  <c r="S286" i="1"/>
  <c r="Z286" i="1"/>
  <c r="W286" i="1"/>
  <c r="AA286" i="1"/>
  <c r="BU286" i="1" s="1"/>
  <c r="Y286" i="1"/>
  <c r="X286" i="1"/>
  <c r="BX286" i="1"/>
  <c r="AY287" i="1"/>
  <c r="CV214" i="1"/>
  <c r="E282" i="11"/>
  <c r="E282" i="2"/>
  <c r="BS285" i="1"/>
  <c r="BR285" i="1"/>
  <c r="B286" i="1"/>
  <c r="B285" i="3" s="1"/>
  <c r="F286" i="1"/>
  <c r="J286" i="1"/>
  <c r="L286" i="1"/>
  <c r="AB286" i="1"/>
  <c r="D285" i="3" s="1"/>
  <c r="AF286" i="1"/>
  <c r="AJ286" i="1"/>
  <c r="AL286" i="1"/>
  <c r="AN286" i="1"/>
  <c r="AP286" i="1"/>
  <c r="AT286" i="1"/>
  <c r="H286" i="1"/>
  <c r="P286" i="1"/>
  <c r="AH286" i="1"/>
  <c r="AR286" i="1"/>
  <c r="AV286" i="1"/>
  <c r="I286" i="1"/>
  <c r="K286" i="1"/>
  <c r="AM286" i="1"/>
  <c r="AS286" i="1"/>
  <c r="C286" i="1"/>
  <c r="C285" i="3" s="1"/>
  <c r="O286" i="1"/>
  <c r="AG286" i="1"/>
  <c r="AU286" i="1"/>
  <c r="AI286" i="1"/>
  <c r="AK286" i="1"/>
  <c r="AO286" i="1"/>
  <c r="G286" i="1"/>
  <c r="AC286" i="1"/>
  <c r="E285" i="3" s="1"/>
  <c r="AQ286" i="1"/>
  <c r="A287" i="1"/>
  <c r="A285" i="3"/>
  <c r="BO285" i="1" l="1"/>
  <c r="BK286" i="1"/>
  <c r="BP283" i="1"/>
  <c r="BO1103" i="1"/>
  <c r="BK1104" i="1"/>
  <c r="BM285" i="1"/>
  <c r="BN284" i="1" s="1"/>
  <c r="BJ286" i="1"/>
  <c r="BN283" i="1"/>
  <c r="AW287" i="1"/>
  <c r="BV287" i="1" s="1"/>
  <c r="D287" i="1"/>
  <c r="C284" i="2" s="1"/>
  <c r="AD287" i="1"/>
  <c r="C284" i="11" s="1"/>
  <c r="E287" i="1"/>
  <c r="AE287" i="1"/>
  <c r="D284" i="11" s="1"/>
  <c r="BB287" i="1"/>
  <c r="BD287" i="1"/>
  <c r="AZ287" i="1"/>
  <c r="BC287" i="1"/>
  <c r="BG287" i="1"/>
  <c r="BA287" i="1"/>
  <c r="BE287" i="1"/>
  <c r="BF287" i="1"/>
  <c r="N287" i="1"/>
  <c r="U287" i="1"/>
  <c r="V287" i="1"/>
  <c r="Q287" i="1"/>
  <c r="S287" i="1"/>
  <c r="T287" i="1"/>
  <c r="M287" i="1"/>
  <c r="R287" i="1"/>
  <c r="AA287" i="1"/>
  <c r="BU287" i="1" s="1"/>
  <c r="Y287" i="1"/>
  <c r="X287" i="1"/>
  <c r="W287" i="1"/>
  <c r="Z287" i="1"/>
  <c r="C283" i="2"/>
  <c r="CV215" i="1"/>
  <c r="AY288" i="1"/>
  <c r="BX287" i="1"/>
  <c r="E283" i="11"/>
  <c r="E283" i="2"/>
  <c r="BS286" i="1"/>
  <c r="BR286" i="1"/>
  <c r="C287" i="1"/>
  <c r="C286" i="3" s="1"/>
  <c r="G287" i="1"/>
  <c r="O287" i="1"/>
  <c r="AC287" i="1"/>
  <c r="E286" i="3" s="1"/>
  <c r="AG287" i="1"/>
  <c r="AQ287" i="1"/>
  <c r="AU287" i="1"/>
  <c r="I287" i="1"/>
  <c r="K287" i="1"/>
  <c r="AI287" i="1"/>
  <c r="AK287" i="1"/>
  <c r="AM287" i="1"/>
  <c r="AO287" i="1"/>
  <c r="AS287" i="1"/>
  <c r="F287" i="1"/>
  <c r="AB287" i="1"/>
  <c r="D286" i="3" s="1"/>
  <c r="AJ287" i="1"/>
  <c r="AL287" i="1"/>
  <c r="AP287" i="1"/>
  <c r="H287" i="1"/>
  <c r="AR287" i="1"/>
  <c r="B287" i="1"/>
  <c r="B286" i="3" s="1"/>
  <c r="J287" i="1"/>
  <c r="L287" i="1"/>
  <c r="AF287" i="1"/>
  <c r="AN287" i="1"/>
  <c r="AT287" i="1"/>
  <c r="P287" i="1"/>
  <c r="AH287" i="1"/>
  <c r="AV287" i="1"/>
  <c r="A288" i="1"/>
  <c r="A286" i="3"/>
  <c r="BO286" i="1" l="1"/>
  <c r="BK287" i="1"/>
  <c r="BP284" i="1"/>
  <c r="BK1105" i="1"/>
  <c r="BO1104" i="1"/>
  <c r="BP1102" i="1"/>
  <c r="BM286" i="1"/>
  <c r="BJ287" i="1"/>
  <c r="AW288" i="1"/>
  <c r="BV288" i="1" s="1"/>
  <c r="D288" i="1"/>
  <c r="C285" i="2" s="1"/>
  <c r="E288" i="1"/>
  <c r="D285" i="2" s="1"/>
  <c r="AE288" i="1"/>
  <c r="D285" i="11" s="1"/>
  <c r="AD288" i="1"/>
  <c r="C285" i="11" s="1"/>
  <c r="BB288" i="1"/>
  <c r="BD288" i="1"/>
  <c r="AZ288" i="1"/>
  <c r="BC288" i="1"/>
  <c r="BG288" i="1"/>
  <c r="BA288" i="1"/>
  <c r="BE288" i="1"/>
  <c r="BF288" i="1"/>
  <c r="S288" i="1"/>
  <c r="T288" i="1"/>
  <c r="U288" i="1"/>
  <c r="N288" i="1"/>
  <c r="M288" i="1"/>
  <c r="R288" i="1"/>
  <c r="V288" i="1"/>
  <c r="Y288" i="1"/>
  <c r="Q288" i="1"/>
  <c r="W288" i="1"/>
  <c r="X288" i="1"/>
  <c r="Z288" i="1"/>
  <c r="AA288" i="1"/>
  <c r="BU288" i="1" s="1"/>
  <c r="D284" i="2"/>
  <c r="CV216" i="1"/>
  <c r="AY289" i="1"/>
  <c r="BX288" i="1"/>
  <c r="E284" i="2"/>
  <c r="E284" i="11"/>
  <c r="BS287" i="1"/>
  <c r="BR287" i="1"/>
  <c r="H288" i="1"/>
  <c r="P288" i="1"/>
  <c r="AH288" i="1"/>
  <c r="AR288" i="1"/>
  <c r="AV288" i="1"/>
  <c r="B288" i="1"/>
  <c r="B287" i="3" s="1"/>
  <c r="F288" i="1"/>
  <c r="J288" i="1"/>
  <c r="L288" i="1"/>
  <c r="AB288" i="1"/>
  <c r="D287" i="3" s="1"/>
  <c r="AF288" i="1"/>
  <c r="AJ288" i="1"/>
  <c r="AL288" i="1"/>
  <c r="AN288" i="1"/>
  <c r="AP288" i="1"/>
  <c r="AT288" i="1"/>
  <c r="C288" i="1"/>
  <c r="C287" i="3" s="1"/>
  <c r="O288" i="1"/>
  <c r="AG288" i="1"/>
  <c r="AU288" i="1"/>
  <c r="AI288" i="1"/>
  <c r="AK288" i="1"/>
  <c r="AO288" i="1"/>
  <c r="G288" i="1"/>
  <c r="AC288" i="1"/>
  <c r="E287" i="3" s="1"/>
  <c r="AQ288" i="1"/>
  <c r="I288" i="1"/>
  <c r="K288" i="1"/>
  <c r="AM288" i="1"/>
  <c r="AS288" i="1"/>
  <c r="A289" i="1"/>
  <c r="A287" i="3"/>
  <c r="BO287" i="1" l="1"/>
  <c r="BK288" i="1"/>
  <c r="BP285" i="1"/>
  <c r="BP1103" i="1"/>
  <c r="BK1106" i="1"/>
  <c r="BO1105" i="1"/>
  <c r="BP1104" i="1" s="1"/>
  <c r="BN285" i="1"/>
  <c r="BM287" i="1"/>
  <c r="BJ288" i="1"/>
  <c r="AW289" i="1"/>
  <c r="BV289" i="1" s="1"/>
  <c r="AE289" i="1"/>
  <c r="D286" i="11" s="1"/>
  <c r="E289" i="1"/>
  <c r="D286" i="2" s="1"/>
  <c r="D289" i="1"/>
  <c r="AD289" i="1"/>
  <c r="C286" i="11" s="1"/>
  <c r="BB289" i="1"/>
  <c r="BD289" i="1"/>
  <c r="BF289" i="1"/>
  <c r="AZ289" i="1"/>
  <c r="BC289" i="1"/>
  <c r="BG289" i="1"/>
  <c r="BE289" i="1"/>
  <c r="BA289" i="1"/>
  <c r="Q289" i="1"/>
  <c r="S289" i="1"/>
  <c r="U289" i="1"/>
  <c r="V289" i="1"/>
  <c r="M289" i="1"/>
  <c r="Z289" i="1"/>
  <c r="T289" i="1"/>
  <c r="N289" i="1"/>
  <c r="Y289" i="1"/>
  <c r="X289" i="1"/>
  <c r="AA289" i="1"/>
  <c r="BU289" i="1" s="1"/>
  <c r="W289" i="1"/>
  <c r="R289" i="1"/>
  <c r="CV217" i="1"/>
  <c r="AY290" i="1"/>
  <c r="BX289" i="1"/>
  <c r="E285" i="11"/>
  <c r="E285" i="2"/>
  <c r="BS288" i="1"/>
  <c r="BR288" i="1"/>
  <c r="I289" i="1"/>
  <c r="K289" i="1"/>
  <c r="AI289" i="1"/>
  <c r="AK289" i="1"/>
  <c r="AM289" i="1"/>
  <c r="AO289" i="1"/>
  <c r="AS289" i="1"/>
  <c r="C289" i="1"/>
  <c r="C288" i="3" s="1"/>
  <c r="G289" i="1"/>
  <c r="O289" i="1"/>
  <c r="AC289" i="1"/>
  <c r="E288" i="3" s="1"/>
  <c r="AG289" i="1"/>
  <c r="AQ289" i="1"/>
  <c r="AU289" i="1"/>
  <c r="H289" i="1"/>
  <c r="AR289" i="1"/>
  <c r="B289" i="1"/>
  <c r="B288" i="3" s="1"/>
  <c r="J289" i="1"/>
  <c r="L289" i="1"/>
  <c r="AF289" i="1"/>
  <c r="AN289" i="1"/>
  <c r="AT289" i="1"/>
  <c r="P289" i="1"/>
  <c r="AH289" i="1"/>
  <c r="AV289" i="1"/>
  <c r="F289" i="1"/>
  <c r="AB289" i="1"/>
  <c r="D288" i="3" s="1"/>
  <c r="AJ289" i="1"/>
  <c r="AL289" i="1"/>
  <c r="AP289" i="1"/>
  <c r="A290" i="1"/>
  <c r="A288" i="3"/>
  <c r="BO288" i="1" l="1"/>
  <c r="BK289" i="1"/>
  <c r="BP286" i="1"/>
  <c r="BO1106" i="1"/>
  <c r="BP1105" i="1" s="1"/>
  <c r="BK1107" i="1"/>
  <c r="BM288" i="1"/>
  <c r="BJ289" i="1"/>
  <c r="BN286" i="1"/>
  <c r="AW290" i="1"/>
  <c r="BV290" i="1" s="1"/>
  <c r="AD290" i="1"/>
  <c r="C287" i="11" s="1"/>
  <c r="AE290" i="1"/>
  <c r="D287" i="11" s="1"/>
  <c r="E290" i="1"/>
  <c r="D287" i="2" s="1"/>
  <c r="D290" i="1"/>
  <c r="C287" i="2" s="1"/>
  <c r="BB290" i="1"/>
  <c r="BD290" i="1"/>
  <c r="BA290" i="1"/>
  <c r="BE290" i="1"/>
  <c r="BF290" i="1"/>
  <c r="AZ290" i="1"/>
  <c r="BC290" i="1"/>
  <c r="BG290" i="1"/>
  <c r="M290" i="1"/>
  <c r="V290" i="1"/>
  <c r="U290" i="1"/>
  <c r="S290" i="1"/>
  <c r="T290" i="1"/>
  <c r="N290" i="1"/>
  <c r="R290" i="1"/>
  <c r="Q290" i="1"/>
  <c r="W290" i="1"/>
  <c r="AA290" i="1"/>
  <c r="BU290" i="1" s="1"/>
  <c r="X290" i="1"/>
  <c r="Z290" i="1"/>
  <c r="Y290" i="1"/>
  <c r="C286" i="2"/>
  <c r="AY291" i="1"/>
  <c r="BX290" i="1"/>
  <c r="CV218" i="1"/>
  <c r="E286" i="2"/>
  <c r="E286" i="11"/>
  <c r="BS289" i="1"/>
  <c r="BR289" i="1"/>
  <c r="B290" i="1"/>
  <c r="B289" i="3" s="1"/>
  <c r="F290" i="1"/>
  <c r="J290" i="1"/>
  <c r="L290" i="1"/>
  <c r="AB290" i="1"/>
  <c r="D289" i="3" s="1"/>
  <c r="AF290" i="1"/>
  <c r="AJ290" i="1"/>
  <c r="AL290" i="1"/>
  <c r="AN290" i="1"/>
  <c r="AP290" i="1"/>
  <c r="AT290" i="1"/>
  <c r="H290" i="1"/>
  <c r="P290" i="1"/>
  <c r="AH290" i="1"/>
  <c r="AR290" i="1"/>
  <c r="AV290" i="1"/>
  <c r="AI290" i="1"/>
  <c r="AK290" i="1"/>
  <c r="AO290" i="1"/>
  <c r="G290" i="1"/>
  <c r="AC290" i="1"/>
  <c r="E289" i="3" s="1"/>
  <c r="AQ290" i="1"/>
  <c r="I290" i="1"/>
  <c r="K290" i="1"/>
  <c r="AM290" i="1"/>
  <c r="AS290" i="1"/>
  <c r="C290" i="1"/>
  <c r="C289" i="3" s="1"/>
  <c r="O290" i="1"/>
  <c r="AG290" i="1"/>
  <c r="AU290" i="1"/>
  <c r="A291" i="1"/>
  <c r="A289" i="3"/>
  <c r="BO289" i="1" l="1"/>
  <c r="BK290" i="1"/>
  <c r="BP287" i="1"/>
  <c r="BK1108" i="1"/>
  <c r="BO1107" i="1"/>
  <c r="BP1106" i="1" s="1"/>
  <c r="BM289" i="1"/>
  <c r="BJ290" i="1"/>
  <c r="BN287" i="1"/>
  <c r="AW291" i="1"/>
  <c r="BV291" i="1" s="1"/>
  <c r="AD291" i="1"/>
  <c r="C288" i="11" s="1"/>
  <c r="D291" i="1"/>
  <c r="C288" i="2" s="1"/>
  <c r="E291" i="1"/>
  <c r="AE291" i="1"/>
  <c r="D288" i="11" s="1"/>
  <c r="BB291" i="1"/>
  <c r="BD291" i="1"/>
  <c r="AZ291" i="1"/>
  <c r="BC291" i="1"/>
  <c r="BG291" i="1"/>
  <c r="BA291" i="1"/>
  <c r="BE291" i="1"/>
  <c r="BF291" i="1"/>
  <c r="S291" i="1"/>
  <c r="T291" i="1"/>
  <c r="M291" i="1"/>
  <c r="R291" i="1"/>
  <c r="U291" i="1"/>
  <c r="Q291" i="1"/>
  <c r="V291" i="1"/>
  <c r="AA291" i="1"/>
  <c r="BU291" i="1" s="1"/>
  <c r="Z291" i="1"/>
  <c r="X291" i="1"/>
  <c r="W291" i="1"/>
  <c r="Y291" i="1"/>
  <c r="N291" i="1"/>
  <c r="CV219" i="1"/>
  <c r="AY292" i="1"/>
  <c r="BX291" i="1"/>
  <c r="E287" i="11"/>
  <c r="E287" i="2"/>
  <c r="BS290" i="1"/>
  <c r="BR290" i="1"/>
  <c r="C291" i="1"/>
  <c r="C290" i="3" s="1"/>
  <c r="G291" i="1"/>
  <c r="O291" i="1"/>
  <c r="AC291" i="1"/>
  <c r="E290" i="3" s="1"/>
  <c r="AG291" i="1"/>
  <c r="AQ291" i="1"/>
  <c r="AU291" i="1"/>
  <c r="I291" i="1"/>
  <c r="K291" i="1"/>
  <c r="AI291" i="1"/>
  <c r="AK291" i="1"/>
  <c r="AM291" i="1"/>
  <c r="AO291" i="1"/>
  <c r="AS291" i="1"/>
  <c r="B291" i="1"/>
  <c r="B290" i="3" s="1"/>
  <c r="J291" i="1"/>
  <c r="L291" i="1"/>
  <c r="AF291" i="1"/>
  <c r="AN291" i="1"/>
  <c r="AT291" i="1"/>
  <c r="P291" i="1"/>
  <c r="AH291" i="1"/>
  <c r="AV291" i="1"/>
  <c r="F291" i="1"/>
  <c r="AB291" i="1"/>
  <c r="D290" i="3" s="1"/>
  <c r="AJ291" i="1"/>
  <c r="AL291" i="1"/>
  <c r="AP291" i="1"/>
  <c r="H291" i="1"/>
  <c r="AR291" i="1"/>
  <c r="A292" i="1"/>
  <c r="A290" i="3"/>
  <c r="BO290" i="1" l="1"/>
  <c r="BK291" i="1"/>
  <c r="BP288" i="1"/>
  <c r="BO1108" i="1"/>
  <c r="BK1109" i="1"/>
  <c r="BM290" i="1"/>
  <c r="BN289" i="1" s="1"/>
  <c r="BJ291" i="1"/>
  <c r="BN288" i="1"/>
  <c r="AW292" i="1"/>
  <c r="BV292" i="1" s="1"/>
  <c r="D292" i="1"/>
  <c r="C289" i="2" s="1"/>
  <c r="E292" i="1"/>
  <c r="D289" i="2" s="1"/>
  <c r="AE292" i="1"/>
  <c r="AD292" i="1"/>
  <c r="C289" i="11" s="1"/>
  <c r="BB292" i="1"/>
  <c r="BD292" i="1"/>
  <c r="AZ292" i="1"/>
  <c r="BC292" i="1"/>
  <c r="BG292" i="1"/>
  <c r="BA292" i="1"/>
  <c r="BE292" i="1"/>
  <c r="BF292" i="1"/>
  <c r="Q292" i="1"/>
  <c r="T292" i="1"/>
  <c r="V292" i="1"/>
  <c r="M292" i="1"/>
  <c r="N292" i="1"/>
  <c r="R292" i="1"/>
  <c r="X292" i="1"/>
  <c r="AA292" i="1"/>
  <c r="BU292" i="1" s="1"/>
  <c r="U292" i="1"/>
  <c r="W292" i="1"/>
  <c r="S292" i="1"/>
  <c r="Z292" i="1"/>
  <c r="Y292" i="1"/>
  <c r="D288" i="2"/>
  <c r="CV220" i="1"/>
  <c r="AY293" i="1"/>
  <c r="BX292" i="1"/>
  <c r="E288" i="2"/>
  <c r="E288" i="11"/>
  <c r="BS291" i="1"/>
  <c r="BR291" i="1"/>
  <c r="H292" i="1"/>
  <c r="P292" i="1"/>
  <c r="AH292" i="1"/>
  <c r="AR292" i="1"/>
  <c r="AV292" i="1"/>
  <c r="B292" i="1"/>
  <c r="B291" i="3" s="1"/>
  <c r="F292" i="1"/>
  <c r="J292" i="1"/>
  <c r="L292" i="1"/>
  <c r="AB292" i="1"/>
  <c r="D291" i="3" s="1"/>
  <c r="AF292" i="1"/>
  <c r="AJ292" i="1"/>
  <c r="AL292" i="1"/>
  <c r="AN292" i="1"/>
  <c r="AP292" i="1"/>
  <c r="AT292" i="1"/>
  <c r="G292" i="1"/>
  <c r="AC292" i="1"/>
  <c r="E291" i="3" s="1"/>
  <c r="AQ292" i="1"/>
  <c r="I292" i="1"/>
  <c r="K292" i="1"/>
  <c r="AM292" i="1"/>
  <c r="AS292" i="1"/>
  <c r="C292" i="1"/>
  <c r="C291" i="3" s="1"/>
  <c r="O292" i="1"/>
  <c r="AG292" i="1"/>
  <c r="AU292" i="1"/>
  <c r="AI292" i="1"/>
  <c r="AK292" i="1"/>
  <c r="AO292" i="1"/>
  <c r="A293" i="1"/>
  <c r="A291" i="3"/>
  <c r="BO291" i="1" l="1"/>
  <c r="BK292" i="1"/>
  <c r="BP289" i="1"/>
  <c r="BO1109" i="1"/>
  <c r="BP1108" i="1" s="1"/>
  <c r="BK1110" i="1"/>
  <c r="BP1107" i="1"/>
  <c r="BM291" i="1"/>
  <c r="BJ292" i="1"/>
  <c r="AW293" i="1"/>
  <c r="BV293" i="1" s="1"/>
  <c r="D293" i="1"/>
  <c r="C290" i="2" s="1"/>
  <c r="AE293" i="1"/>
  <c r="AD293" i="1"/>
  <c r="C290" i="11" s="1"/>
  <c r="E293" i="1"/>
  <c r="D290" i="2" s="1"/>
  <c r="BB293" i="1"/>
  <c r="BD293" i="1"/>
  <c r="BF293" i="1"/>
  <c r="AZ293" i="1"/>
  <c r="BC293" i="1"/>
  <c r="BG293" i="1"/>
  <c r="BE293" i="1"/>
  <c r="BA293" i="1"/>
  <c r="U293" i="1"/>
  <c r="S293" i="1"/>
  <c r="T293" i="1"/>
  <c r="M293" i="1"/>
  <c r="Q293" i="1"/>
  <c r="N293" i="1"/>
  <c r="X293" i="1"/>
  <c r="V293" i="1"/>
  <c r="R293" i="1"/>
  <c r="Y293" i="1"/>
  <c r="AA293" i="1"/>
  <c r="BU293" i="1" s="1"/>
  <c r="Z293" i="1"/>
  <c r="W293" i="1"/>
  <c r="D289" i="11"/>
  <c r="CV221" i="1"/>
  <c r="AY294" i="1"/>
  <c r="BX293" i="1"/>
  <c r="E289" i="2"/>
  <c r="E289" i="11"/>
  <c r="BS292" i="1"/>
  <c r="BR292" i="1"/>
  <c r="I293" i="1"/>
  <c r="K293" i="1"/>
  <c r="AI293" i="1"/>
  <c r="AK293" i="1"/>
  <c r="AM293" i="1"/>
  <c r="AO293" i="1"/>
  <c r="AS293" i="1"/>
  <c r="C293" i="1"/>
  <c r="C292" i="3" s="1"/>
  <c r="G293" i="1"/>
  <c r="O293" i="1"/>
  <c r="AC293" i="1"/>
  <c r="E292" i="3" s="1"/>
  <c r="AG293" i="1"/>
  <c r="AQ293" i="1"/>
  <c r="AU293" i="1"/>
  <c r="P293" i="1"/>
  <c r="AH293" i="1"/>
  <c r="AV293" i="1"/>
  <c r="F293" i="1"/>
  <c r="AB293" i="1"/>
  <c r="D292" i="3" s="1"/>
  <c r="AJ293" i="1"/>
  <c r="AL293" i="1"/>
  <c r="AP293" i="1"/>
  <c r="H293" i="1"/>
  <c r="AR293" i="1"/>
  <c r="B293" i="1"/>
  <c r="B292" i="3" s="1"/>
  <c r="J293" i="1"/>
  <c r="L293" i="1"/>
  <c r="AF293" i="1"/>
  <c r="AN293" i="1"/>
  <c r="AT293" i="1"/>
  <c r="A294" i="1"/>
  <c r="A292" i="3"/>
  <c r="BO292" i="1" l="1"/>
  <c r="BK293" i="1"/>
  <c r="BP290" i="1"/>
  <c r="BK1111" i="1"/>
  <c r="BO1110" i="1"/>
  <c r="BP1109" i="1" s="1"/>
  <c r="BM292" i="1"/>
  <c r="BN291" i="1" s="1"/>
  <c r="BJ293" i="1"/>
  <c r="BN290" i="1"/>
  <c r="AW294" i="1"/>
  <c r="BV294" i="1" s="1"/>
  <c r="D294" i="1"/>
  <c r="AD294" i="1"/>
  <c r="C291" i="11" s="1"/>
  <c r="AE294" i="1"/>
  <c r="D291" i="11" s="1"/>
  <c r="E294" i="1"/>
  <c r="D291" i="2" s="1"/>
  <c r="BB294" i="1"/>
  <c r="BD294" i="1"/>
  <c r="BA294" i="1"/>
  <c r="BE294" i="1"/>
  <c r="BF294" i="1"/>
  <c r="BG294" i="1"/>
  <c r="AZ294" i="1"/>
  <c r="BC294" i="1"/>
  <c r="N294" i="1"/>
  <c r="S294" i="1"/>
  <c r="V294" i="1"/>
  <c r="W294" i="1"/>
  <c r="U294" i="1"/>
  <c r="AA294" i="1"/>
  <c r="BU294" i="1" s="1"/>
  <c r="Y294" i="1"/>
  <c r="M294" i="1"/>
  <c r="R294" i="1"/>
  <c r="Q294" i="1"/>
  <c r="Z294" i="1"/>
  <c r="X294" i="1"/>
  <c r="T294" i="1"/>
  <c r="D290" i="11"/>
  <c r="BX294" i="1"/>
  <c r="AY295" i="1"/>
  <c r="CV222" i="1"/>
  <c r="E290" i="11"/>
  <c r="E290" i="2"/>
  <c r="BS293" i="1"/>
  <c r="BR293" i="1"/>
  <c r="B294" i="1"/>
  <c r="B293" i="3" s="1"/>
  <c r="F294" i="1"/>
  <c r="J294" i="1"/>
  <c r="L294" i="1"/>
  <c r="AB294" i="1"/>
  <c r="D293" i="3" s="1"/>
  <c r="AF294" i="1"/>
  <c r="AJ294" i="1"/>
  <c r="AL294" i="1"/>
  <c r="AN294" i="1"/>
  <c r="AP294" i="1"/>
  <c r="AT294" i="1"/>
  <c r="H294" i="1"/>
  <c r="P294" i="1"/>
  <c r="AH294" i="1"/>
  <c r="AR294" i="1"/>
  <c r="AV294" i="1"/>
  <c r="I294" i="1"/>
  <c r="K294" i="1"/>
  <c r="AM294" i="1"/>
  <c r="AS294" i="1"/>
  <c r="C294" i="1"/>
  <c r="C293" i="3" s="1"/>
  <c r="O294" i="1"/>
  <c r="AG294" i="1"/>
  <c r="AU294" i="1"/>
  <c r="AI294" i="1"/>
  <c r="AK294" i="1"/>
  <c r="AO294" i="1"/>
  <c r="G294" i="1"/>
  <c r="AC294" i="1"/>
  <c r="E293" i="3" s="1"/>
  <c r="AQ294" i="1"/>
  <c r="A295" i="1"/>
  <c r="A293" i="3"/>
  <c r="BO293" i="1" l="1"/>
  <c r="BK294" i="1"/>
  <c r="BP291" i="1"/>
  <c r="BK1112" i="1"/>
  <c r="BO1111" i="1"/>
  <c r="BM293" i="1"/>
  <c r="BJ294" i="1"/>
  <c r="AW295" i="1"/>
  <c r="BV295" i="1" s="1"/>
  <c r="D295" i="1"/>
  <c r="C292" i="2" s="1"/>
  <c r="AD295" i="1"/>
  <c r="C292" i="11" s="1"/>
  <c r="AE295" i="1"/>
  <c r="D292" i="11" s="1"/>
  <c r="E295" i="1"/>
  <c r="D292" i="2" s="1"/>
  <c r="BB295" i="1"/>
  <c r="BD295" i="1"/>
  <c r="AZ295" i="1"/>
  <c r="BC295" i="1"/>
  <c r="BG295" i="1"/>
  <c r="BA295" i="1"/>
  <c r="BE295" i="1"/>
  <c r="BF295" i="1"/>
  <c r="S295" i="1"/>
  <c r="U295" i="1"/>
  <c r="M295" i="1"/>
  <c r="N295" i="1"/>
  <c r="R295" i="1"/>
  <c r="Q295" i="1"/>
  <c r="W295" i="1"/>
  <c r="V295" i="1"/>
  <c r="X295" i="1"/>
  <c r="Y295" i="1"/>
  <c r="Z295" i="1"/>
  <c r="AA295" i="1"/>
  <c r="BU295" i="1" s="1"/>
  <c r="T295" i="1"/>
  <c r="C291" i="2"/>
  <c r="CV223" i="1"/>
  <c r="BX295" i="1"/>
  <c r="AY296" i="1"/>
  <c r="E291" i="11"/>
  <c r="E291" i="2"/>
  <c r="BS294" i="1"/>
  <c r="BR294" i="1"/>
  <c r="C295" i="1"/>
  <c r="C294" i="3" s="1"/>
  <c r="G295" i="1"/>
  <c r="O295" i="1"/>
  <c r="AC295" i="1"/>
  <c r="E294" i="3" s="1"/>
  <c r="AG295" i="1"/>
  <c r="AQ295" i="1"/>
  <c r="AU295" i="1"/>
  <c r="I295" i="1"/>
  <c r="K295" i="1"/>
  <c r="AI295" i="1"/>
  <c r="AK295" i="1"/>
  <c r="AM295" i="1"/>
  <c r="AO295" i="1"/>
  <c r="AS295" i="1"/>
  <c r="F295" i="1"/>
  <c r="AB295" i="1"/>
  <c r="D294" i="3" s="1"/>
  <c r="AJ295" i="1"/>
  <c r="AL295" i="1"/>
  <c r="AP295" i="1"/>
  <c r="H295" i="1"/>
  <c r="AR295" i="1"/>
  <c r="B295" i="1"/>
  <c r="B294" i="3" s="1"/>
  <c r="J295" i="1"/>
  <c r="L295" i="1"/>
  <c r="AF295" i="1"/>
  <c r="AN295" i="1"/>
  <c r="AT295" i="1"/>
  <c r="P295" i="1"/>
  <c r="AH295" i="1"/>
  <c r="AV295" i="1"/>
  <c r="A296" i="1"/>
  <c r="A294" i="3"/>
  <c r="BO294" i="1" l="1"/>
  <c r="BK295" i="1"/>
  <c r="BP292" i="1"/>
  <c r="BP1110" i="1"/>
  <c r="BK1113" i="1"/>
  <c r="BO1112" i="1"/>
  <c r="BJ295" i="1"/>
  <c r="BM294" i="1"/>
  <c r="BN293" i="1" s="1"/>
  <c r="BN292" i="1"/>
  <c r="AW296" i="1"/>
  <c r="BV296" i="1" s="1"/>
  <c r="D296" i="1"/>
  <c r="C293" i="2" s="1"/>
  <c r="AD296" i="1"/>
  <c r="C293" i="11" s="1"/>
  <c r="E296" i="1"/>
  <c r="D293" i="2" s="1"/>
  <c r="AE296" i="1"/>
  <c r="D293" i="11" s="1"/>
  <c r="BB296" i="1"/>
  <c r="BD296" i="1"/>
  <c r="AZ296" i="1"/>
  <c r="BC296" i="1"/>
  <c r="BG296" i="1"/>
  <c r="BA296" i="1"/>
  <c r="BE296" i="1"/>
  <c r="BF296" i="1"/>
  <c r="N296" i="1"/>
  <c r="M296" i="1"/>
  <c r="AA296" i="1"/>
  <c r="BU296" i="1" s="1"/>
  <c r="T296" i="1"/>
  <c r="U296" i="1"/>
  <c r="R296" i="1"/>
  <c r="V296" i="1"/>
  <c r="Z296" i="1"/>
  <c r="W296" i="1"/>
  <c r="Y296" i="1"/>
  <c r="Q296" i="1"/>
  <c r="S296" i="1"/>
  <c r="X296" i="1"/>
  <c r="CV224" i="1"/>
  <c r="AY297" i="1"/>
  <c r="BX296" i="1"/>
  <c r="E292" i="11"/>
  <c r="E292" i="2"/>
  <c r="BS295" i="1"/>
  <c r="BR295" i="1"/>
  <c r="H296" i="1"/>
  <c r="P296" i="1"/>
  <c r="AH296" i="1"/>
  <c r="AR296" i="1"/>
  <c r="AV296" i="1"/>
  <c r="B296" i="1"/>
  <c r="B295" i="3" s="1"/>
  <c r="F296" i="1"/>
  <c r="J296" i="1"/>
  <c r="L296" i="1"/>
  <c r="AB296" i="1"/>
  <c r="D295" i="3" s="1"/>
  <c r="AF296" i="1"/>
  <c r="AJ296" i="1"/>
  <c r="AL296" i="1"/>
  <c r="AN296" i="1"/>
  <c r="AP296" i="1"/>
  <c r="AT296" i="1"/>
  <c r="C296" i="1"/>
  <c r="C295" i="3" s="1"/>
  <c r="O296" i="1"/>
  <c r="AG296" i="1"/>
  <c r="AU296" i="1"/>
  <c r="AI296" i="1"/>
  <c r="AK296" i="1"/>
  <c r="AO296" i="1"/>
  <c r="G296" i="1"/>
  <c r="AC296" i="1"/>
  <c r="E295" i="3" s="1"/>
  <c r="AQ296" i="1"/>
  <c r="I296" i="1"/>
  <c r="K296" i="1"/>
  <c r="AM296" i="1"/>
  <c r="AS296" i="1"/>
  <c r="A297" i="1"/>
  <c r="A295" i="3"/>
  <c r="BO295" i="1" l="1"/>
  <c r="BK296" i="1"/>
  <c r="BP293" i="1"/>
  <c r="BP1111" i="1"/>
  <c r="BK1114" i="1"/>
  <c r="BO1113" i="1"/>
  <c r="BP1112" i="1" s="1"/>
  <c r="BM295" i="1"/>
  <c r="BJ296" i="1"/>
  <c r="AW297" i="1"/>
  <c r="BV297" i="1" s="1"/>
  <c r="AD297" i="1"/>
  <c r="C294" i="11" s="1"/>
  <c r="D297" i="1"/>
  <c r="C294" i="2" s="1"/>
  <c r="AE297" i="1"/>
  <c r="D294" i="11" s="1"/>
  <c r="E297" i="1"/>
  <c r="D294" i="2" s="1"/>
  <c r="BB297" i="1"/>
  <c r="BD297" i="1"/>
  <c r="BF297" i="1"/>
  <c r="AZ297" i="1"/>
  <c r="BC297" i="1"/>
  <c r="BG297" i="1"/>
  <c r="BA297" i="1"/>
  <c r="BE297" i="1"/>
  <c r="T297" i="1"/>
  <c r="U297" i="1"/>
  <c r="Q297" i="1"/>
  <c r="V297" i="1"/>
  <c r="S297" i="1"/>
  <c r="N297" i="1"/>
  <c r="W297" i="1"/>
  <c r="M297" i="1"/>
  <c r="R297" i="1"/>
  <c r="Y297" i="1"/>
  <c r="X297" i="1"/>
  <c r="AA297" i="1"/>
  <c r="BU297" i="1" s="1"/>
  <c r="Z297" i="1"/>
  <c r="CV225" i="1"/>
  <c r="BX297" i="1"/>
  <c r="AY298" i="1"/>
  <c r="E293" i="2"/>
  <c r="E293" i="11"/>
  <c r="BS296" i="1"/>
  <c r="BR296" i="1"/>
  <c r="I297" i="1"/>
  <c r="K297" i="1"/>
  <c r="AI297" i="1"/>
  <c r="AK297" i="1"/>
  <c r="AM297" i="1"/>
  <c r="AO297" i="1"/>
  <c r="AS297" i="1"/>
  <c r="C297" i="1"/>
  <c r="C296" i="3" s="1"/>
  <c r="G297" i="1"/>
  <c r="O297" i="1"/>
  <c r="AC297" i="1"/>
  <c r="E296" i="3" s="1"/>
  <c r="AG297" i="1"/>
  <c r="AQ297" i="1"/>
  <c r="AU297" i="1"/>
  <c r="H297" i="1"/>
  <c r="AR297" i="1"/>
  <c r="B297" i="1"/>
  <c r="B296" i="3" s="1"/>
  <c r="L297" i="1"/>
  <c r="AF297" i="1"/>
  <c r="AN297" i="1"/>
  <c r="AT297" i="1"/>
  <c r="P297" i="1"/>
  <c r="AH297" i="1"/>
  <c r="AV297" i="1"/>
  <c r="F297" i="1"/>
  <c r="AB297" i="1"/>
  <c r="D296" i="3" s="1"/>
  <c r="AJ297" i="1"/>
  <c r="AL297" i="1"/>
  <c r="AP297" i="1"/>
  <c r="J297" i="1"/>
  <c r="A298" i="1"/>
  <c r="A296" i="3"/>
  <c r="BO296" i="1" l="1"/>
  <c r="BK297" i="1"/>
  <c r="BP294" i="1"/>
  <c r="BO1114" i="1"/>
  <c r="BP1113" i="1" s="1"/>
  <c r="BK1115" i="1"/>
  <c r="BM296" i="1"/>
  <c r="BJ297" i="1"/>
  <c r="BN294" i="1"/>
  <c r="AW298" i="1"/>
  <c r="BV298" i="1" s="1"/>
  <c r="AD298" i="1"/>
  <c r="C295" i="11" s="1"/>
  <c r="D298" i="1"/>
  <c r="C295" i="2" s="1"/>
  <c r="AE298" i="1"/>
  <c r="D295" i="11" s="1"/>
  <c r="E298" i="1"/>
  <c r="D295" i="2" s="1"/>
  <c r="BB298" i="1"/>
  <c r="BD298" i="1"/>
  <c r="BA298" i="1"/>
  <c r="BE298" i="1"/>
  <c r="BF298" i="1"/>
  <c r="BG298" i="1"/>
  <c r="AZ298" i="1"/>
  <c r="BC298" i="1"/>
  <c r="Q298" i="1"/>
  <c r="N298" i="1"/>
  <c r="V298" i="1"/>
  <c r="T298" i="1"/>
  <c r="Z298" i="1"/>
  <c r="AA298" i="1"/>
  <c r="BU298" i="1" s="1"/>
  <c r="X298" i="1"/>
  <c r="Y298" i="1"/>
  <c r="R298" i="1"/>
  <c r="U298" i="1"/>
  <c r="M298" i="1"/>
  <c r="S298" i="1"/>
  <c r="W298" i="1"/>
  <c r="BX298" i="1"/>
  <c r="CV226" i="1"/>
  <c r="AY299" i="1"/>
  <c r="E294" i="11"/>
  <c r="E294" i="2"/>
  <c r="BS297" i="1"/>
  <c r="BR297" i="1"/>
  <c r="B298" i="1"/>
  <c r="B297" i="3" s="1"/>
  <c r="B5" i="3" s="1"/>
  <c r="F298" i="1"/>
  <c r="J298" i="1"/>
  <c r="L298" i="1"/>
  <c r="AB298" i="1"/>
  <c r="D297" i="3" s="1"/>
  <c r="D5" i="3" s="1"/>
  <c r="AF298" i="1"/>
  <c r="AJ298" i="1"/>
  <c r="AL298" i="1"/>
  <c r="AN298" i="1"/>
  <c r="AP298" i="1"/>
  <c r="AT298" i="1"/>
  <c r="H298" i="1"/>
  <c r="P298" i="1"/>
  <c r="AH298" i="1"/>
  <c r="AR298" i="1"/>
  <c r="AV298" i="1"/>
  <c r="AI298" i="1"/>
  <c r="AK298" i="1"/>
  <c r="AO298" i="1"/>
  <c r="AC298" i="1"/>
  <c r="E297" i="3" s="1"/>
  <c r="E5" i="3" s="1"/>
  <c r="AQ298" i="1"/>
  <c r="I298" i="1"/>
  <c r="K298" i="1"/>
  <c r="AM298" i="1"/>
  <c r="AS298" i="1"/>
  <c r="C298" i="1"/>
  <c r="C297" i="3" s="1"/>
  <c r="C5" i="3" s="1"/>
  <c r="O298" i="1"/>
  <c r="AG298" i="1"/>
  <c r="AU298" i="1"/>
  <c r="G298" i="1"/>
  <c r="A297" i="3"/>
  <c r="BO297" i="1" l="1"/>
  <c r="BK298" i="1"/>
  <c r="BP295" i="1"/>
  <c r="BK1116" i="1"/>
  <c r="BO1115" i="1"/>
  <c r="BM297" i="1"/>
  <c r="BJ298" i="1"/>
  <c r="BN295" i="1"/>
  <c r="BB299" i="1"/>
  <c r="BD299" i="1"/>
  <c r="AZ299" i="1"/>
  <c r="BC299" i="1"/>
  <c r="BG299" i="1"/>
  <c r="BA299" i="1"/>
  <c r="BE299" i="1"/>
  <c r="BF299" i="1"/>
  <c r="CV227" i="1"/>
  <c r="AY300" i="1"/>
  <c r="E295" i="2"/>
  <c r="E295" i="11"/>
  <c r="BS298" i="1"/>
  <c r="BR298" i="1"/>
  <c r="F5" i="3"/>
  <c r="BO298" i="1" l="1"/>
  <c r="BP297" i="1" s="1"/>
  <c r="BK299" i="1"/>
  <c r="BP296" i="1"/>
  <c r="BP1114" i="1"/>
  <c r="BK1117" i="1"/>
  <c r="BO1116" i="1"/>
  <c r="BP1115" i="1" s="1"/>
  <c r="BM298" i="1"/>
  <c r="BJ299" i="1"/>
  <c r="BN296" i="1"/>
  <c r="BB300" i="1"/>
  <c r="BD300" i="1"/>
  <c r="AZ300" i="1"/>
  <c r="BC300" i="1"/>
  <c r="BG300" i="1"/>
  <c r="BA300" i="1"/>
  <c r="BE300" i="1"/>
  <c r="BF300" i="1"/>
  <c r="CV228" i="1"/>
  <c r="AY301" i="1"/>
  <c r="F66" i="3"/>
  <c r="I66" i="3" s="1"/>
  <c r="B64" i="11" s="1"/>
  <c r="F260" i="3"/>
  <c r="I260" i="3" s="1"/>
  <c r="B258" i="11" s="1"/>
  <c r="F165" i="3"/>
  <c r="H165" i="3" s="1"/>
  <c r="B163" i="2" s="1"/>
  <c r="F276" i="3"/>
  <c r="H276" i="3" s="1"/>
  <c r="B274" i="2" s="1"/>
  <c r="F76" i="3"/>
  <c r="I76" i="3" s="1"/>
  <c r="B74" i="11" s="1"/>
  <c r="F261" i="3"/>
  <c r="H261" i="3" s="1"/>
  <c r="B259" i="2" s="1"/>
  <c r="F287" i="3"/>
  <c r="I287" i="3" s="1"/>
  <c r="B285" i="11" s="1"/>
  <c r="F223" i="3"/>
  <c r="I223" i="3" s="1"/>
  <c r="B221" i="11" s="1"/>
  <c r="F281" i="3"/>
  <c r="H281" i="3" s="1"/>
  <c r="B279" i="2" s="1"/>
  <c r="F249" i="3"/>
  <c r="I249" i="3" s="1"/>
  <c r="B247" i="11" s="1"/>
  <c r="F229" i="3"/>
  <c r="H229" i="3" s="1"/>
  <c r="B227" i="2" s="1"/>
  <c r="F208" i="3"/>
  <c r="H208" i="3" s="1"/>
  <c r="B206" i="2" s="1"/>
  <c r="F51" i="3"/>
  <c r="I51" i="3" s="1"/>
  <c r="B49" i="11" s="1"/>
  <c r="F239" i="3"/>
  <c r="I239" i="3" s="1"/>
  <c r="B237" i="11" s="1"/>
  <c r="F207" i="3"/>
  <c r="I207" i="3" s="1"/>
  <c r="B205" i="11" s="1"/>
  <c r="F173" i="3"/>
  <c r="I173" i="3" s="1"/>
  <c r="B171" i="11" s="1"/>
  <c r="F201" i="3"/>
  <c r="I201" i="3" s="1"/>
  <c r="B199" i="11" s="1"/>
  <c r="F144" i="3"/>
  <c r="H144" i="3" s="1"/>
  <c r="B142" i="2" s="1"/>
  <c r="F184" i="3"/>
  <c r="I184" i="3" s="1"/>
  <c r="B182" i="11" s="1"/>
  <c r="F125" i="3"/>
  <c r="I125" i="3" s="1"/>
  <c r="B123" i="11" s="1"/>
  <c r="F112" i="3"/>
  <c r="H112" i="3" s="1"/>
  <c r="B110" i="2" s="1"/>
  <c r="F292" i="3"/>
  <c r="I292" i="3" s="1"/>
  <c r="B290" i="11" s="1"/>
  <c r="F265" i="3"/>
  <c r="I265" i="3" s="1"/>
  <c r="B263" i="11" s="1"/>
  <c r="F244" i="3"/>
  <c r="I244" i="3" s="1"/>
  <c r="B242" i="11" s="1"/>
  <c r="F219" i="3"/>
  <c r="H219" i="3" s="1"/>
  <c r="B217" i="2" s="1"/>
  <c r="F189" i="3"/>
  <c r="I189" i="3" s="1"/>
  <c r="B187" i="11" s="1"/>
  <c r="F152" i="3"/>
  <c r="I152" i="3" s="1"/>
  <c r="B150" i="11" s="1"/>
  <c r="F109" i="3"/>
  <c r="I109" i="3" s="1"/>
  <c r="B107" i="11" s="1"/>
  <c r="F288" i="3"/>
  <c r="I288" i="3" s="1"/>
  <c r="B286" i="11" s="1"/>
  <c r="F272" i="3"/>
  <c r="H272" i="3" s="1"/>
  <c r="B270" i="2" s="1"/>
  <c r="F251" i="3"/>
  <c r="H251" i="3" s="1"/>
  <c r="B249" i="2" s="1"/>
  <c r="F233" i="3"/>
  <c r="I233" i="3" s="1"/>
  <c r="B231" i="11" s="1"/>
  <c r="F217" i="3"/>
  <c r="H217" i="3" s="1"/>
  <c r="B215" i="2" s="1"/>
  <c r="F196" i="3"/>
  <c r="I196" i="3" s="1"/>
  <c r="B194" i="11" s="1"/>
  <c r="F168" i="3"/>
  <c r="I168" i="3" s="1"/>
  <c r="B166" i="11" s="1"/>
  <c r="F136" i="3"/>
  <c r="I136" i="3" s="1"/>
  <c r="B134" i="11" s="1"/>
  <c r="F89" i="3"/>
  <c r="H89" i="3" s="1"/>
  <c r="B87" i="2" s="1"/>
  <c r="F293" i="3"/>
  <c r="I293" i="3" s="1"/>
  <c r="B291" i="11" s="1"/>
  <c r="F283" i="3"/>
  <c r="H283" i="3" s="1"/>
  <c r="B281" i="2" s="1"/>
  <c r="F271" i="3"/>
  <c r="I271" i="3" s="1"/>
  <c r="B269" i="11" s="1"/>
  <c r="F255" i="3"/>
  <c r="I255" i="3" s="1"/>
  <c r="B253" i="11" s="1"/>
  <c r="F240" i="3"/>
  <c r="H240" i="3" s="1"/>
  <c r="B238" i="2" s="1"/>
  <c r="F228" i="3"/>
  <c r="I228" i="3" s="1"/>
  <c r="B226" i="11" s="1"/>
  <c r="F212" i="3"/>
  <c r="I212" i="3" s="1"/>
  <c r="B210" i="11" s="1"/>
  <c r="F197" i="3"/>
  <c r="I197" i="3" s="1"/>
  <c r="B195" i="11" s="1"/>
  <c r="F181" i="3"/>
  <c r="H181" i="3" s="1"/>
  <c r="B179" i="2" s="1"/>
  <c r="F157" i="3"/>
  <c r="I157" i="3" s="1"/>
  <c r="B155" i="11" s="1"/>
  <c r="F128" i="3"/>
  <c r="H128" i="3" s="1"/>
  <c r="B126" i="2" s="1"/>
  <c r="F104" i="3"/>
  <c r="I104" i="3" s="1"/>
  <c r="B102" i="11" s="1"/>
  <c r="F277" i="3"/>
  <c r="H277" i="3" s="1"/>
  <c r="B275" i="2" s="1"/>
  <c r="F267" i="3"/>
  <c r="H267" i="3" s="1"/>
  <c r="B265" i="2" s="1"/>
  <c r="F256" i="3"/>
  <c r="H256" i="3" s="1"/>
  <c r="B254" i="2" s="1"/>
  <c r="F245" i="3"/>
  <c r="H245" i="3" s="1"/>
  <c r="B243" i="2" s="1"/>
  <c r="F235" i="3"/>
  <c r="I235" i="3" s="1"/>
  <c r="B233" i="11" s="1"/>
  <c r="F224" i="3"/>
  <c r="H224" i="3" s="1"/>
  <c r="B222" i="2" s="1"/>
  <c r="F213" i="3"/>
  <c r="H213" i="3" s="1"/>
  <c r="B211" i="2" s="1"/>
  <c r="F203" i="3"/>
  <c r="H203" i="3" s="1"/>
  <c r="B201" i="2" s="1"/>
  <c r="F192" i="3"/>
  <c r="H192" i="3" s="1"/>
  <c r="B190" i="2" s="1"/>
  <c r="F176" i="3"/>
  <c r="H176" i="3" s="1"/>
  <c r="B174" i="2" s="1"/>
  <c r="F160" i="3"/>
  <c r="H160" i="3" s="1"/>
  <c r="B158" i="2" s="1"/>
  <c r="F141" i="3"/>
  <c r="I141" i="3" s="1"/>
  <c r="B139" i="11" s="1"/>
  <c r="F120" i="3"/>
  <c r="H120" i="3" s="1"/>
  <c r="B118" i="2" s="1"/>
  <c r="F95" i="3"/>
  <c r="I95" i="3" s="1"/>
  <c r="B93" i="11" s="1"/>
  <c r="F42" i="3"/>
  <c r="H42" i="3" s="1"/>
  <c r="B40" i="2" s="1"/>
  <c r="F149" i="3"/>
  <c r="I149" i="3" s="1"/>
  <c r="B147" i="11" s="1"/>
  <c r="F133" i="3"/>
  <c r="I133" i="3" s="1"/>
  <c r="B131" i="11" s="1"/>
  <c r="F117" i="3"/>
  <c r="I117" i="3" s="1"/>
  <c r="B115" i="11" s="1"/>
  <c r="F101" i="3"/>
  <c r="I101" i="3" s="1"/>
  <c r="B99" i="11" s="1"/>
  <c r="F12" i="3"/>
  <c r="I12" i="3" s="1"/>
  <c r="B10" i="11" s="1"/>
  <c r="F44" i="3"/>
  <c r="H44" i="3" s="1"/>
  <c r="B42" i="2" s="1"/>
  <c r="F56" i="3"/>
  <c r="I56" i="3" s="1"/>
  <c r="B54" i="11" s="1"/>
  <c r="F71" i="3"/>
  <c r="H71" i="3" s="1"/>
  <c r="B69" i="2" s="1"/>
  <c r="F82" i="3"/>
  <c r="I82" i="3" s="1"/>
  <c r="B80" i="11" s="1"/>
  <c r="F90" i="3"/>
  <c r="H90" i="3" s="1"/>
  <c r="B88" i="2" s="1"/>
  <c r="F98" i="3"/>
  <c r="I98" i="3" s="1"/>
  <c r="B96" i="11" s="1"/>
  <c r="F102" i="3"/>
  <c r="H102" i="3" s="1"/>
  <c r="B100" i="2" s="1"/>
  <c r="F106" i="3"/>
  <c r="H106" i="3" s="1"/>
  <c r="B104" i="2" s="1"/>
  <c r="F110" i="3"/>
  <c r="I110" i="3" s="1"/>
  <c r="B108" i="11" s="1"/>
  <c r="F114" i="3"/>
  <c r="I114" i="3" s="1"/>
  <c r="B112" i="11" s="1"/>
  <c r="F118" i="3"/>
  <c r="I118" i="3" s="1"/>
  <c r="B116" i="11" s="1"/>
  <c r="F122" i="3"/>
  <c r="I122" i="3" s="1"/>
  <c r="B120" i="11" s="1"/>
  <c r="F126" i="3"/>
  <c r="H126" i="3" s="1"/>
  <c r="B124" i="2" s="1"/>
  <c r="F130" i="3"/>
  <c r="I130" i="3" s="1"/>
  <c r="B128" i="11" s="1"/>
  <c r="F134" i="3"/>
  <c r="I134" i="3" s="1"/>
  <c r="B132" i="11" s="1"/>
  <c r="F138" i="3"/>
  <c r="I138" i="3" s="1"/>
  <c r="B136" i="11" s="1"/>
  <c r="F142" i="3"/>
  <c r="H142" i="3" s="1"/>
  <c r="B140" i="2" s="1"/>
  <c r="F146" i="3"/>
  <c r="I146" i="3" s="1"/>
  <c r="B144" i="11" s="1"/>
  <c r="F150" i="3"/>
  <c r="I150" i="3" s="1"/>
  <c r="B148" i="11" s="1"/>
  <c r="F154" i="3"/>
  <c r="I154" i="3" s="1"/>
  <c r="B152" i="11" s="1"/>
  <c r="F158" i="3"/>
  <c r="H158" i="3" s="1"/>
  <c r="B156" i="2" s="1"/>
  <c r="F162" i="3"/>
  <c r="I162" i="3" s="1"/>
  <c r="B160" i="11" s="1"/>
  <c r="F166" i="3"/>
  <c r="I166" i="3" s="1"/>
  <c r="B164" i="11" s="1"/>
  <c r="F170" i="3"/>
  <c r="I170" i="3" s="1"/>
  <c r="B168" i="11" s="1"/>
  <c r="F174" i="3"/>
  <c r="H174" i="3" s="1"/>
  <c r="B172" i="2" s="1"/>
  <c r="F178" i="3"/>
  <c r="I178" i="3" s="1"/>
  <c r="B176" i="11" s="1"/>
  <c r="F182" i="3"/>
  <c r="I182" i="3" s="1"/>
  <c r="B180" i="11" s="1"/>
  <c r="F186" i="3"/>
  <c r="I186" i="3" s="1"/>
  <c r="B184" i="11" s="1"/>
  <c r="F190" i="3"/>
  <c r="H190" i="3" s="1"/>
  <c r="B188" i="2" s="1"/>
  <c r="F194" i="3"/>
  <c r="I194" i="3" s="1"/>
  <c r="B192" i="11" s="1"/>
  <c r="F198" i="3"/>
  <c r="I198" i="3" s="1"/>
  <c r="B196" i="11" s="1"/>
  <c r="F202" i="3"/>
  <c r="I202" i="3" s="1"/>
  <c r="B200" i="11" s="1"/>
  <c r="F206" i="3"/>
  <c r="H206" i="3" s="1"/>
  <c r="B204" i="2" s="1"/>
  <c r="F210" i="3"/>
  <c r="I210" i="3" s="1"/>
  <c r="B208" i="11" s="1"/>
  <c r="F214" i="3"/>
  <c r="I214" i="3" s="1"/>
  <c r="B212" i="11" s="1"/>
  <c r="F218" i="3"/>
  <c r="I218" i="3" s="1"/>
  <c r="B216" i="11" s="1"/>
  <c r="F222" i="3"/>
  <c r="H222" i="3" s="1"/>
  <c r="B220" i="2" s="1"/>
  <c r="F226" i="3"/>
  <c r="I226" i="3" s="1"/>
  <c r="B224" i="11" s="1"/>
  <c r="F230" i="3"/>
  <c r="I230" i="3" s="1"/>
  <c r="B228" i="11" s="1"/>
  <c r="F234" i="3"/>
  <c r="I234" i="3" s="1"/>
  <c r="B232" i="11" s="1"/>
  <c r="F238" i="3"/>
  <c r="H238" i="3" s="1"/>
  <c r="B236" i="2" s="1"/>
  <c r="F242" i="3"/>
  <c r="I242" i="3" s="1"/>
  <c r="B240" i="11" s="1"/>
  <c r="F246" i="3"/>
  <c r="I246" i="3" s="1"/>
  <c r="B244" i="11" s="1"/>
  <c r="F250" i="3"/>
  <c r="I250" i="3" s="1"/>
  <c r="B248" i="11" s="1"/>
  <c r="F254" i="3"/>
  <c r="H254" i="3" s="1"/>
  <c r="B252" i="2" s="1"/>
  <c r="F258" i="3"/>
  <c r="I258" i="3" s="1"/>
  <c r="B256" i="11" s="1"/>
  <c r="F262" i="3"/>
  <c r="I262" i="3" s="1"/>
  <c r="B260" i="11" s="1"/>
  <c r="F266" i="3"/>
  <c r="I266" i="3" s="1"/>
  <c r="B264" i="11" s="1"/>
  <c r="F270" i="3"/>
  <c r="H270" i="3" s="1"/>
  <c r="B268" i="2" s="1"/>
  <c r="F274" i="3"/>
  <c r="I274" i="3" s="1"/>
  <c r="B272" i="11" s="1"/>
  <c r="F278" i="3"/>
  <c r="I278" i="3" s="1"/>
  <c r="B276" i="11" s="1"/>
  <c r="F282" i="3"/>
  <c r="I282" i="3" s="1"/>
  <c r="B280" i="11" s="1"/>
  <c r="F286" i="3"/>
  <c r="H286" i="3" s="1"/>
  <c r="B284" i="2" s="1"/>
  <c r="F290" i="3"/>
  <c r="I290" i="3" s="1"/>
  <c r="B288" i="11" s="1"/>
  <c r="F294" i="3"/>
  <c r="I294" i="3" s="1"/>
  <c r="B292" i="11" s="1"/>
  <c r="F13" i="3"/>
  <c r="I13" i="3" s="1"/>
  <c r="B11" i="11" s="1"/>
  <c r="F47" i="3"/>
  <c r="I47" i="3" s="1"/>
  <c r="B45" i="11" s="1"/>
  <c r="F62" i="3"/>
  <c r="H62" i="3" s="1"/>
  <c r="B60" i="2" s="1"/>
  <c r="F72" i="3"/>
  <c r="I72" i="3" s="1"/>
  <c r="B70" i="11" s="1"/>
  <c r="F83" i="3"/>
  <c r="I83" i="3" s="1"/>
  <c r="B81" i="11" s="1"/>
  <c r="F94" i="3"/>
  <c r="H94" i="3" s="1"/>
  <c r="B92" i="2" s="1"/>
  <c r="F99" i="3"/>
  <c r="I99" i="3" s="1"/>
  <c r="B97" i="11" s="1"/>
  <c r="F103" i="3"/>
  <c r="I103" i="3" s="1"/>
  <c r="B101" i="11" s="1"/>
  <c r="F107" i="3"/>
  <c r="H107" i="3" s="1"/>
  <c r="B105" i="2" s="1"/>
  <c r="F111" i="3"/>
  <c r="I111" i="3" s="1"/>
  <c r="B109" i="11" s="1"/>
  <c r="F115" i="3"/>
  <c r="I115" i="3" s="1"/>
  <c r="B113" i="11" s="1"/>
  <c r="F119" i="3"/>
  <c r="H119" i="3" s="1"/>
  <c r="B117" i="2" s="1"/>
  <c r="F123" i="3"/>
  <c r="I123" i="3" s="1"/>
  <c r="B121" i="11" s="1"/>
  <c r="F127" i="3"/>
  <c r="I127" i="3" s="1"/>
  <c r="B125" i="11" s="1"/>
  <c r="F131" i="3"/>
  <c r="I131" i="3" s="1"/>
  <c r="B129" i="11" s="1"/>
  <c r="F135" i="3"/>
  <c r="H135" i="3" s="1"/>
  <c r="B133" i="2" s="1"/>
  <c r="F139" i="3"/>
  <c r="H139" i="3" s="1"/>
  <c r="B137" i="2" s="1"/>
  <c r="F143" i="3"/>
  <c r="I143" i="3" s="1"/>
  <c r="B141" i="11" s="1"/>
  <c r="F147" i="3"/>
  <c r="I147" i="3" s="1"/>
  <c r="B145" i="11" s="1"/>
  <c r="F151" i="3"/>
  <c r="I151" i="3" s="1"/>
  <c r="B149" i="11" s="1"/>
  <c r="F155" i="3"/>
  <c r="H155" i="3" s="1"/>
  <c r="B153" i="2" s="1"/>
  <c r="F159" i="3"/>
  <c r="I159" i="3" s="1"/>
  <c r="B157" i="11" s="1"/>
  <c r="F163" i="3"/>
  <c r="I163" i="3" s="1"/>
  <c r="B161" i="11" s="1"/>
  <c r="F167" i="3"/>
  <c r="H167" i="3" s="1"/>
  <c r="B165" i="2" s="1"/>
  <c r="F171" i="3"/>
  <c r="H171" i="3" s="1"/>
  <c r="B169" i="2" s="1"/>
  <c r="F175" i="3"/>
  <c r="I175" i="3" s="1"/>
  <c r="B173" i="11" s="1"/>
  <c r="F179" i="3"/>
  <c r="I179" i="3" s="1"/>
  <c r="B177" i="11" s="1"/>
  <c r="F183" i="3"/>
  <c r="H183" i="3" s="1"/>
  <c r="B181" i="2" s="1"/>
  <c r="F187" i="3"/>
  <c r="I187" i="3" s="1"/>
  <c r="B185" i="11" s="1"/>
  <c r="F191" i="3"/>
  <c r="I191" i="3" s="1"/>
  <c r="B189" i="11" s="1"/>
  <c r="F297" i="3"/>
  <c r="H297" i="3" s="1"/>
  <c r="B295" i="2" s="1"/>
  <c r="F291" i="3"/>
  <c r="I291" i="3" s="1"/>
  <c r="B289" i="11" s="1"/>
  <c r="F285" i="3"/>
  <c r="I285" i="3" s="1"/>
  <c r="B283" i="11" s="1"/>
  <c r="F280" i="3"/>
  <c r="H280" i="3" s="1"/>
  <c r="B278" i="2" s="1"/>
  <c r="F275" i="3"/>
  <c r="I275" i="3" s="1"/>
  <c r="B273" i="11" s="1"/>
  <c r="F269" i="3"/>
  <c r="I269" i="3" s="1"/>
  <c r="B267" i="11" s="1"/>
  <c r="F264" i="3"/>
  <c r="I264" i="3" s="1"/>
  <c r="B262" i="11" s="1"/>
  <c r="F259" i="3"/>
  <c r="H259" i="3" s="1"/>
  <c r="B257" i="2" s="1"/>
  <c r="F253" i="3"/>
  <c r="I253" i="3" s="1"/>
  <c r="B251" i="11" s="1"/>
  <c r="F248" i="3"/>
  <c r="I248" i="3" s="1"/>
  <c r="B246" i="11" s="1"/>
  <c r="F243" i="3"/>
  <c r="I243" i="3" s="1"/>
  <c r="B241" i="11" s="1"/>
  <c r="F237" i="3"/>
  <c r="H237" i="3" s="1"/>
  <c r="B235" i="2" s="1"/>
  <c r="F232" i="3"/>
  <c r="I232" i="3" s="1"/>
  <c r="B230" i="11" s="1"/>
  <c r="F227" i="3"/>
  <c r="H227" i="3" s="1"/>
  <c r="B225" i="2" s="1"/>
  <c r="F221" i="3"/>
  <c r="I221" i="3" s="1"/>
  <c r="B219" i="11" s="1"/>
  <c r="F216" i="3"/>
  <c r="I216" i="3" s="1"/>
  <c r="B214" i="11" s="1"/>
  <c r="F211" i="3"/>
  <c r="I211" i="3" s="1"/>
  <c r="B209" i="11" s="1"/>
  <c r="F205" i="3"/>
  <c r="I205" i="3" s="1"/>
  <c r="B203" i="11" s="1"/>
  <c r="F200" i="3"/>
  <c r="I200" i="3" s="1"/>
  <c r="B198" i="11" s="1"/>
  <c r="F195" i="3"/>
  <c r="H195" i="3" s="1"/>
  <c r="B193" i="2" s="1"/>
  <c r="F188" i="3"/>
  <c r="H188" i="3" s="1"/>
  <c r="B186" i="2" s="1"/>
  <c r="F180" i="3"/>
  <c r="I180" i="3" s="1"/>
  <c r="B178" i="11" s="1"/>
  <c r="F172" i="3"/>
  <c r="I172" i="3" s="1"/>
  <c r="B170" i="11" s="1"/>
  <c r="F164" i="3"/>
  <c r="I164" i="3" s="1"/>
  <c r="B162" i="11" s="1"/>
  <c r="F156" i="3"/>
  <c r="H156" i="3" s="1"/>
  <c r="B154" i="2" s="1"/>
  <c r="F148" i="3"/>
  <c r="I148" i="3" s="1"/>
  <c r="B146" i="11" s="1"/>
  <c r="F140" i="3"/>
  <c r="I140" i="3" s="1"/>
  <c r="B138" i="11" s="1"/>
  <c r="F132" i="3"/>
  <c r="I132" i="3" s="1"/>
  <c r="B130" i="11" s="1"/>
  <c r="F124" i="3"/>
  <c r="H124" i="3" s="1"/>
  <c r="B122" i="2" s="1"/>
  <c r="F116" i="3"/>
  <c r="I116" i="3" s="1"/>
  <c r="B114" i="11" s="1"/>
  <c r="F108" i="3"/>
  <c r="H108" i="3" s="1"/>
  <c r="B106" i="2" s="1"/>
  <c r="F100" i="3"/>
  <c r="I100" i="3" s="1"/>
  <c r="B98" i="11" s="1"/>
  <c r="F87" i="3"/>
  <c r="H87" i="3" s="1"/>
  <c r="B85" i="2" s="1"/>
  <c r="F63" i="3"/>
  <c r="I63" i="3" s="1"/>
  <c r="B61" i="11" s="1"/>
  <c r="F11" i="3"/>
  <c r="H11" i="3" s="1"/>
  <c r="B9" i="2" s="1"/>
  <c r="F296" i="3"/>
  <c r="I296" i="3" s="1"/>
  <c r="B294" i="11" s="1"/>
  <c r="F295" i="3"/>
  <c r="H295" i="3" s="1"/>
  <c r="B293" i="2" s="1"/>
  <c r="F289" i="3"/>
  <c r="H289" i="3" s="1"/>
  <c r="B287" i="2" s="1"/>
  <c r="F284" i="3"/>
  <c r="I284" i="3" s="1"/>
  <c r="B282" i="11" s="1"/>
  <c r="F279" i="3"/>
  <c r="H279" i="3" s="1"/>
  <c r="B277" i="2" s="1"/>
  <c r="F273" i="3"/>
  <c r="H273" i="3" s="1"/>
  <c r="B271" i="2" s="1"/>
  <c r="F268" i="3"/>
  <c r="I268" i="3" s="1"/>
  <c r="B266" i="11" s="1"/>
  <c r="F263" i="3"/>
  <c r="I263" i="3" s="1"/>
  <c r="B261" i="11" s="1"/>
  <c r="F257" i="3"/>
  <c r="H257" i="3" s="1"/>
  <c r="B255" i="2" s="1"/>
  <c r="F252" i="3"/>
  <c r="I252" i="3" s="1"/>
  <c r="B250" i="11" s="1"/>
  <c r="F247" i="3"/>
  <c r="I247" i="3" s="1"/>
  <c r="B245" i="11" s="1"/>
  <c r="F241" i="3"/>
  <c r="H241" i="3" s="1"/>
  <c r="B239" i="2" s="1"/>
  <c r="F236" i="3"/>
  <c r="I236" i="3" s="1"/>
  <c r="B234" i="11" s="1"/>
  <c r="F231" i="3"/>
  <c r="I231" i="3" s="1"/>
  <c r="B229" i="11" s="1"/>
  <c r="F225" i="3"/>
  <c r="H225" i="3" s="1"/>
  <c r="B223" i="2" s="1"/>
  <c r="F220" i="3"/>
  <c r="I220" i="3" s="1"/>
  <c r="B218" i="11" s="1"/>
  <c r="F215" i="3"/>
  <c r="H215" i="3" s="1"/>
  <c r="B213" i="2" s="1"/>
  <c r="F209" i="3"/>
  <c r="H209" i="3" s="1"/>
  <c r="B207" i="2" s="1"/>
  <c r="F204" i="3"/>
  <c r="H204" i="3" s="1"/>
  <c r="B202" i="2" s="1"/>
  <c r="F199" i="3"/>
  <c r="I199" i="3" s="1"/>
  <c r="B197" i="11" s="1"/>
  <c r="F193" i="3"/>
  <c r="H193" i="3" s="1"/>
  <c r="B191" i="2" s="1"/>
  <c r="F185" i="3"/>
  <c r="I185" i="3" s="1"/>
  <c r="B183" i="11" s="1"/>
  <c r="F177" i="3"/>
  <c r="H177" i="3" s="1"/>
  <c r="B175" i="2" s="1"/>
  <c r="F169" i="3"/>
  <c r="H169" i="3" s="1"/>
  <c r="B167" i="2" s="1"/>
  <c r="F161" i="3"/>
  <c r="H161" i="3" s="1"/>
  <c r="B159" i="2" s="1"/>
  <c r="F153" i="3"/>
  <c r="H153" i="3" s="1"/>
  <c r="B151" i="2" s="1"/>
  <c r="F145" i="3"/>
  <c r="H145" i="3" s="1"/>
  <c r="B143" i="2" s="1"/>
  <c r="F137" i="3"/>
  <c r="I137" i="3" s="1"/>
  <c r="B135" i="11" s="1"/>
  <c r="F129" i="3"/>
  <c r="I129" i="3" s="1"/>
  <c r="B127" i="11" s="1"/>
  <c r="F121" i="3"/>
  <c r="I121" i="3" s="1"/>
  <c r="B119" i="11" s="1"/>
  <c r="F113" i="3"/>
  <c r="I113" i="3" s="1"/>
  <c r="B111" i="11" s="1"/>
  <c r="F105" i="3"/>
  <c r="H105" i="3" s="1"/>
  <c r="B103" i="2" s="1"/>
  <c r="F96" i="3"/>
  <c r="H96" i="3" s="1"/>
  <c r="B94" i="2" s="1"/>
  <c r="F79" i="3"/>
  <c r="I79" i="3" s="1"/>
  <c r="B77" i="11" s="1"/>
  <c r="F55" i="3"/>
  <c r="I55" i="3" s="1"/>
  <c r="B53" i="11" s="1"/>
  <c r="F97" i="3"/>
  <c r="H97" i="3" s="1"/>
  <c r="B95" i="2" s="1"/>
  <c r="F93" i="3"/>
  <c r="H93" i="3" s="1"/>
  <c r="B91" i="2" s="1"/>
  <c r="F85" i="3"/>
  <c r="H85" i="3" s="1"/>
  <c r="B83" i="2" s="1"/>
  <c r="F78" i="3"/>
  <c r="I78" i="3" s="1"/>
  <c r="B76" i="11" s="1"/>
  <c r="F68" i="3"/>
  <c r="I68" i="3" s="1"/>
  <c r="B66" i="11" s="1"/>
  <c r="F58" i="3"/>
  <c r="H58" i="3" s="1"/>
  <c r="B56" i="2" s="1"/>
  <c r="F50" i="3"/>
  <c r="I50" i="3" s="1"/>
  <c r="B48" i="11" s="1"/>
  <c r="F39" i="3"/>
  <c r="H39" i="3" s="1"/>
  <c r="B37" i="2" s="1"/>
  <c r="F91" i="3"/>
  <c r="I91" i="3" s="1"/>
  <c r="B89" i="11" s="1"/>
  <c r="F86" i="3"/>
  <c r="I86" i="3" s="1"/>
  <c r="B84" i="11" s="1"/>
  <c r="F81" i="3"/>
  <c r="H81" i="3" s="1"/>
  <c r="B79" i="2" s="1"/>
  <c r="F74" i="3"/>
  <c r="H74" i="3" s="1"/>
  <c r="B72" i="2" s="1"/>
  <c r="F67" i="3"/>
  <c r="I67" i="3" s="1"/>
  <c r="B65" i="11" s="1"/>
  <c r="F60" i="3"/>
  <c r="H60" i="3" s="1"/>
  <c r="B58" i="2" s="1"/>
  <c r="F52" i="3"/>
  <c r="I52" i="3" s="1"/>
  <c r="B50" i="11" s="1"/>
  <c r="F46" i="3"/>
  <c r="H46" i="3" s="1"/>
  <c r="B44" i="2" s="1"/>
  <c r="F38" i="3"/>
  <c r="H38" i="3" s="1"/>
  <c r="B36" i="2" s="1"/>
  <c r="F92" i="3"/>
  <c r="I92" i="3" s="1"/>
  <c r="B90" i="11" s="1"/>
  <c r="F88" i="3"/>
  <c r="I88" i="3" s="1"/>
  <c r="B86" i="11" s="1"/>
  <c r="F84" i="3"/>
  <c r="I84" i="3" s="1"/>
  <c r="B82" i="11" s="1"/>
  <c r="F80" i="3"/>
  <c r="H80" i="3" s="1"/>
  <c r="B78" i="2" s="1"/>
  <c r="F75" i="3"/>
  <c r="I75" i="3" s="1"/>
  <c r="B73" i="11" s="1"/>
  <c r="F70" i="3"/>
  <c r="I70" i="3" s="1"/>
  <c r="B68" i="11" s="1"/>
  <c r="F64" i="3"/>
  <c r="H64" i="3" s="1"/>
  <c r="B62" i="2" s="1"/>
  <c r="F59" i="3"/>
  <c r="I59" i="3" s="1"/>
  <c r="B57" i="11" s="1"/>
  <c r="F54" i="3"/>
  <c r="H54" i="3" s="1"/>
  <c r="B52" i="2" s="1"/>
  <c r="F48" i="3"/>
  <c r="H48" i="3" s="1"/>
  <c r="B46" i="2" s="1"/>
  <c r="F43" i="3"/>
  <c r="H43" i="3" s="1"/>
  <c r="B41" i="2" s="1"/>
  <c r="F37" i="3"/>
  <c r="I37" i="3" s="1"/>
  <c r="B35" i="11" s="1"/>
  <c r="F77" i="3"/>
  <c r="H77" i="3" s="1"/>
  <c r="B75" i="2" s="1"/>
  <c r="F73" i="3"/>
  <c r="I73" i="3" s="1"/>
  <c r="B71" i="11" s="1"/>
  <c r="F69" i="3"/>
  <c r="I69" i="3" s="1"/>
  <c r="B67" i="11" s="1"/>
  <c r="F65" i="3"/>
  <c r="I65" i="3" s="1"/>
  <c r="B63" i="11" s="1"/>
  <c r="F61" i="3"/>
  <c r="I61" i="3" s="1"/>
  <c r="B59" i="11" s="1"/>
  <c r="F57" i="3"/>
  <c r="I57" i="3" s="1"/>
  <c r="B55" i="11" s="1"/>
  <c r="F53" i="3"/>
  <c r="I53" i="3" s="1"/>
  <c r="B51" i="11" s="1"/>
  <c r="F49" i="3"/>
  <c r="I49" i="3" s="1"/>
  <c r="B47" i="11" s="1"/>
  <c r="F45" i="3"/>
  <c r="H45" i="3" s="1"/>
  <c r="B43" i="2" s="1"/>
  <c r="F41" i="3"/>
  <c r="H41" i="3" s="1"/>
  <c r="B39" i="2" s="1"/>
  <c r="F34" i="3"/>
  <c r="I34" i="3" s="1"/>
  <c r="B32" i="11" s="1"/>
  <c r="F33" i="3"/>
  <c r="H33" i="3" s="1"/>
  <c r="B31" i="2" s="1"/>
  <c r="F31" i="3"/>
  <c r="I31" i="3" s="1"/>
  <c r="B29" i="11" s="1"/>
  <c r="F27" i="3"/>
  <c r="I27" i="3" s="1"/>
  <c r="B25" i="11" s="1"/>
  <c r="F26" i="3"/>
  <c r="H26" i="3" s="1"/>
  <c r="B24" i="2" s="1"/>
  <c r="F20" i="3"/>
  <c r="I20" i="3" s="1"/>
  <c r="B18" i="11" s="1"/>
  <c r="F19" i="3"/>
  <c r="I19" i="3" s="1"/>
  <c r="B17" i="11" s="1"/>
  <c r="F35" i="3"/>
  <c r="I35" i="3" s="1"/>
  <c r="B33" i="11" s="1"/>
  <c r="F30" i="3"/>
  <c r="H30" i="3" s="1"/>
  <c r="B28" i="2" s="1"/>
  <c r="F24" i="3"/>
  <c r="H24" i="3" s="1"/>
  <c r="B22" i="2" s="1"/>
  <c r="F16" i="3"/>
  <c r="I16" i="3" s="1"/>
  <c r="B14" i="11" s="1"/>
  <c r="F29" i="3"/>
  <c r="I29" i="3" s="1"/>
  <c r="B27" i="11" s="1"/>
  <c r="F22" i="3"/>
  <c r="I22" i="3" s="1"/>
  <c r="B20" i="11" s="1"/>
  <c r="F14" i="3"/>
  <c r="I14" i="3" s="1"/>
  <c r="B12" i="11" s="1"/>
  <c r="F15" i="3"/>
  <c r="I15" i="3" s="1"/>
  <c r="B13" i="11" s="1"/>
  <c r="F40" i="3"/>
  <c r="I40" i="3" s="1"/>
  <c r="B38" i="11" s="1"/>
  <c r="F36" i="3"/>
  <c r="I36" i="3" s="1"/>
  <c r="B34" i="11" s="1"/>
  <c r="F32" i="3"/>
  <c r="H32" i="3" s="1"/>
  <c r="B30" i="2" s="1"/>
  <c r="F28" i="3"/>
  <c r="I28" i="3" s="1"/>
  <c r="B26" i="11" s="1"/>
  <c r="F23" i="3"/>
  <c r="I23" i="3" s="1"/>
  <c r="B21" i="11" s="1"/>
  <c r="F18" i="3"/>
  <c r="I18" i="3" s="1"/>
  <c r="B16" i="11" s="1"/>
  <c r="F10" i="3"/>
  <c r="I10" i="3" s="1"/>
  <c r="F25" i="3"/>
  <c r="I25" i="3" s="1"/>
  <c r="B23" i="11" s="1"/>
  <c r="F21" i="3"/>
  <c r="H21" i="3" s="1"/>
  <c r="B19" i="2" s="1"/>
  <c r="F17" i="3"/>
  <c r="H17" i="3" s="1"/>
  <c r="B15" i="2" s="1"/>
  <c r="BO299" i="1" l="1"/>
  <c r="BK300" i="1"/>
  <c r="BO1117" i="1"/>
  <c r="BP1116" i="1" s="1"/>
  <c r="BK1118" i="1"/>
  <c r="BM299" i="1"/>
  <c r="BJ300" i="1"/>
  <c r="BN297" i="1"/>
  <c r="BB301" i="1"/>
  <c r="BD301" i="1"/>
  <c r="BF301" i="1"/>
  <c r="AZ301" i="1"/>
  <c r="BC301" i="1"/>
  <c r="BG301" i="1"/>
  <c r="BE301" i="1"/>
  <c r="BA301" i="1"/>
  <c r="CV229" i="1"/>
  <c r="AY302" i="1"/>
  <c r="I165" i="3"/>
  <c r="B163" i="11" s="1"/>
  <c r="I81" i="3"/>
  <c r="B79" i="11" s="1"/>
  <c r="H287" i="3"/>
  <c r="B285" i="2" s="1"/>
  <c r="H182" i="3"/>
  <c r="B180" i="2" s="1"/>
  <c r="H55" i="3"/>
  <c r="B53" i="2" s="1"/>
  <c r="I39" i="3"/>
  <c r="B37" i="11" s="1"/>
  <c r="I153" i="3"/>
  <c r="B151" i="11" s="1"/>
  <c r="H117" i="3"/>
  <c r="B115" i="2" s="1"/>
  <c r="I85" i="3"/>
  <c r="B83" i="11" s="1"/>
  <c r="I30" i="3"/>
  <c r="B28" i="11" s="1"/>
  <c r="H40" i="3"/>
  <c r="B38" i="2" s="1"/>
  <c r="H36" i="3"/>
  <c r="B34" i="2" s="1"/>
  <c r="H18" i="3"/>
  <c r="B16" i="2" s="1"/>
  <c r="H214" i="3"/>
  <c r="B212" i="2" s="1"/>
  <c r="I225" i="3"/>
  <c r="B223" i="11" s="1"/>
  <c r="H157" i="3"/>
  <c r="B155" i="2" s="1"/>
  <c r="I74" i="3"/>
  <c r="B72" i="11" s="1"/>
  <c r="I156" i="3"/>
  <c r="B154" i="11" s="1"/>
  <c r="I71" i="3"/>
  <c r="B69" i="11" s="1"/>
  <c r="H268" i="3"/>
  <c r="B266" i="2" s="1"/>
  <c r="H231" i="3"/>
  <c r="B229" i="2" s="1"/>
  <c r="H278" i="3"/>
  <c r="B276" i="2" s="1"/>
  <c r="H150" i="3"/>
  <c r="B148" i="2" s="1"/>
  <c r="H211" i="3"/>
  <c r="B209" i="2" s="1"/>
  <c r="H53" i="3"/>
  <c r="B51" i="2" s="1"/>
  <c r="I256" i="3"/>
  <c r="B254" i="11" s="1"/>
  <c r="H23" i="3"/>
  <c r="B21" i="2" s="1"/>
  <c r="H125" i="3"/>
  <c r="B123" i="2" s="1"/>
  <c r="H78" i="3"/>
  <c r="B76" i="2" s="1"/>
  <c r="H109" i="3"/>
  <c r="B107" i="2" s="1"/>
  <c r="H246" i="3"/>
  <c r="B244" i="2" s="1"/>
  <c r="H113" i="3"/>
  <c r="B111" i="2" s="1"/>
  <c r="H269" i="3"/>
  <c r="B267" i="2" s="1"/>
  <c r="I204" i="3"/>
  <c r="B202" i="11" s="1"/>
  <c r="I267" i="3"/>
  <c r="B265" i="11" s="1"/>
  <c r="H163" i="3"/>
  <c r="B161" i="2" s="1"/>
  <c r="H72" i="3"/>
  <c r="B70" i="2" s="1"/>
  <c r="H284" i="3"/>
  <c r="B282" i="2" s="1"/>
  <c r="H232" i="3"/>
  <c r="B230" i="2" s="1"/>
  <c r="H184" i="3"/>
  <c r="B182" i="2" s="1"/>
  <c r="H152" i="3"/>
  <c r="B150" i="2" s="1"/>
  <c r="H116" i="3"/>
  <c r="B114" i="2" s="1"/>
  <c r="H52" i="3"/>
  <c r="B50" i="2" s="1"/>
  <c r="I297" i="3"/>
  <c r="B295" i="11" s="1"/>
  <c r="I169" i="3"/>
  <c r="B167" i="11" s="1"/>
  <c r="H275" i="3"/>
  <c r="B273" i="2" s="1"/>
  <c r="H151" i="3"/>
  <c r="B149" i="2" s="1"/>
  <c r="H56" i="3"/>
  <c r="B54" i="2" s="1"/>
  <c r="H282" i="3"/>
  <c r="B280" i="2" s="1"/>
  <c r="H250" i="3"/>
  <c r="B248" i="2" s="1"/>
  <c r="H218" i="3"/>
  <c r="B216" i="2" s="1"/>
  <c r="H186" i="3"/>
  <c r="B184" i="2" s="1"/>
  <c r="H154" i="3"/>
  <c r="B152" i="2" s="1"/>
  <c r="H118" i="3"/>
  <c r="B116" i="2" s="1"/>
  <c r="H70" i="3"/>
  <c r="B68" i="2" s="1"/>
  <c r="I97" i="3"/>
  <c r="B95" i="11" s="1"/>
  <c r="H285" i="3"/>
  <c r="B283" i="2" s="1"/>
  <c r="H233" i="3"/>
  <c r="B231" i="2" s="1"/>
  <c r="H173" i="3"/>
  <c r="B171" i="2" s="1"/>
  <c r="H122" i="3"/>
  <c r="B120" i="2" s="1"/>
  <c r="I42" i="3"/>
  <c r="B40" i="11" s="1"/>
  <c r="I208" i="3"/>
  <c r="B206" i="11" s="1"/>
  <c r="I160" i="3"/>
  <c r="B158" i="11" s="1"/>
  <c r="I112" i="3"/>
  <c r="B110" i="11" s="1"/>
  <c r="I32" i="3"/>
  <c r="B30" i="11" s="1"/>
  <c r="H103" i="3"/>
  <c r="B101" i="2" s="1"/>
  <c r="H59" i="3"/>
  <c r="B57" i="2" s="1"/>
  <c r="H27" i="3"/>
  <c r="B25" i="2" s="1"/>
  <c r="I283" i="3"/>
  <c r="B281" i="11" s="1"/>
  <c r="I183" i="3"/>
  <c r="B181" i="11" s="1"/>
  <c r="I119" i="3"/>
  <c r="B117" i="11" s="1"/>
  <c r="I87" i="3"/>
  <c r="B85" i="11" s="1"/>
  <c r="I43" i="3"/>
  <c r="B41" i="11" s="1"/>
  <c r="I11" i="3"/>
  <c r="B9" i="11" s="1"/>
  <c r="I281" i="3"/>
  <c r="B279" i="11" s="1"/>
  <c r="I219" i="3"/>
  <c r="B217" i="11" s="1"/>
  <c r="H247" i="3"/>
  <c r="B245" i="2" s="1"/>
  <c r="H114" i="3"/>
  <c r="B112" i="2" s="1"/>
  <c r="H252" i="3"/>
  <c r="B250" i="2" s="1"/>
  <c r="H168" i="3"/>
  <c r="B166" i="2" s="1"/>
  <c r="H136" i="3"/>
  <c r="B134" i="2" s="1"/>
  <c r="H73" i="3"/>
  <c r="B71" i="2" s="1"/>
  <c r="I276" i="3"/>
  <c r="B274" i="11" s="1"/>
  <c r="I105" i="3"/>
  <c r="B103" i="11" s="1"/>
  <c r="H187" i="3"/>
  <c r="B185" i="2" s="1"/>
  <c r="H98" i="3"/>
  <c r="B96" i="2" s="1"/>
  <c r="I245" i="3"/>
  <c r="B243" i="11" s="1"/>
  <c r="H10" i="3"/>
  <c r="H266" i="3"/>
  <c r="B264" i="2" s="1"/>
  <c r="H234" i="3"/>
  <c r="B232" i="2" s="1"/>
  <c r="H202" i="3"/>
  <c r="B200" i="2" s="1"/>
  <c r="H170" i="3"/>
  <c r="B168" i="2" s="1"/>
  <c r="H138" i="3"/>
  <c r="B136" i="2" s="1"/>
  <c r="H12" i="3"/>
  <c r="B10" i="2" s="1"/>
  <c r="I209" i="3"/>
  <c r="B207" i="11" s="1"/>
  <c r="I33" i="3"/>
  <c r="B31" i="11" s="1"/>
  <c r="H29" i="3"/>
  <c r="B27" i="2" s="1"/>
  <c r="H265" i="3"/>
  <c r="B263" i="2" s="1"/>
  <c r="H205" i="3"/>
  <c r="B203" i="2" s="1"/>
  <c r="H101" i="3"/>
  <c r="B99" i="2" s="1"/>
  <c r="H37" i="3"/>
  <c r="B35" i="2" s="1"/>
  <c r="I62" i="3"/>
  <c r="B60" i="11" s="1"/>
  <c r="I26" i="3"/>
  <c r="B24" i="11" s="1"/>
  <c r="I188" i="3"/>
  <c r="B186" i="11" s="1"/>
  <c r="I128" i="3"/>
  <c r="B126" i="11" s="1"/>
  <c r="I64" i="3"/>
  <c r="B62" i="11" s="1"/>
  <c r="I251" i="3"/>
  <c r="B249" i="11" s="1"/>
  <c r="I203" i="3"/>
  <c r="B201" i="11" s="1"/>
  <c r="I167" i="3"/>
  <c r="B165" i="11" s="1"/>
  <c r="I135" i="3"/>
  <c r="B133" i="11" s="1"/>
  <c r="H220" i="3"/>
  <c r="B218" i="2" s="1"/>
  <c r="H172" i="3"/>
  <c r="B170" i="2" s="1"/>
  <c r="H140" i="3"/>
  <c r="B138" i="2" s="1"/>
  <c r="H221" i="3"/>
  <c r="B219" i="2" s="1"/>
  <c r="I80" i="3"/>
  <c r="B78" i="11" s="1"/>
  <c r="H123" i="3"/>
  <c r="B121" i="2" s="1"/>
  <c r="H91" i="3"/>
  <c r="B89" i="2" s="1"/>
  <c r="I171" i="3"/>
  <c r="B169" i="11" s="1"/>
  <c r="I139" i="3"/>
  <c r="B137" i="11" s="1"/>
  <c r="I107" i="3"/>
  <c r="B105" i="11" s="1"/>
  <c r="H82" i="3"/>
  <c r="B80" i="2" s="1"/>
  <c r="H248" i="3"/>
  <c r="B246" i="2" s="1"/>
  <c r="H121" i="3"/>
  <c r="B119" i="2" s="1"/>
  <c r="H57" i="3"/>
  <c r="B55" i="2" s="1"/>
  <c r="H14" i="3"/>
  <c r="B12" i="2" s="1"/>
  <c r="I41" i="3"/>
  <c r="B39" i="11" s="1"/>
  <c r="H179" i="3"/>
  <c r="B177" i="2" s="1"/>
  <c r="H66" i="3"/>
  <c r="B64" i="2" s="1"/>
  <c r="I213" i="3"/>
  <c r="B211" i="11" s="1"/>
  <c r="H294" i="3"/>
  <c r="B292" i="2" s="1"/>
  <c r="H262" i="3"/>
  <c r="B260" i="2" s="1"/>
  <c r="H230" i="3"/>
  <c r="B228" i="2" s="1"/>
  <c r="H198" i="3"/>
  <c r="B196" i="2" s="1"/>
  <c r="H166" i="3"/>
  <c r="B164" i="2" s="1"/>
  <c r="H134" i="3"/>
  <c r="B132" i="2" s="1"/>
  <c r="H76" i="3"/>
  <c r="B74" i="2" s="1"/>
  <c r="I145" i="3"/>
  <c r="B143" i="11" s="1"/>
  <c r="I17" i="3"/>
  <c r="B15" i="11" s="1"/>
  <c r="H253" i="3"/>
  <c r="B251" i="2" s="1"/>
  <c r="H185" i="3"/>
  <c r="B183" i="2" s="1"/>
  <c r="H141" i="3"/>
  <c r="B139" i="2" s="1"/>
  <c r="I46" i="3"/>
  <c r="B44" i="11" s="1"/>
  <c r="I224" i="3"/>
  <c r="B222" i="11" s="1"/>
  <c r="I176" i="3"/>
  <c r="B174" i="11" s="1"/>
  <c r="I124" i="3"/>
  <c r="B122" i="11" s="1"/>
  <c r="I48" i="3"/>
  <c r="B46" i="11" s="1"/>
  <c r="I295" i="3"/>
  <c r="B293" i="11" s="1"/>
  <c r="I155" i="3"/>
  <c r="B153" i="11" s="1"/>
  <c r="I280" i="3"/>
  <c r="B278" i="11" s="1"/>
  <c r="I161" i="3"/>
  <c r="B159" i="11" s="1"/>
  <c r="H189" i="3"/>
  <c r="B187" i="2" s="1"/>
  <c r="H16" i="3"/>
  <c r="B14" i="2" s="1"/>
  <c r="I237" i="3"/>
  <c r="B235" i="11" s="1"/>
  <c r="I45" i="3"/>
  <c r="B43" i="11" s="1"/>
  <c r="I254" i="3"/>
  <c r="B252" i="11" s="1"/>
  <c r="I222" i="3"/>
  <c r="B220" i="11" s="1"/>
  <c r="I190" i="3"/>
  <c r="B188" i="11" s="1"/>
  <c r="I158" i="3"/>
  <c r="B156" i="11" s="1"/>
  <c r="I126" i="3"/>
  <c r="B124" i="11" s="1"/>
  <c r="I240" i="3"/>
  <c r="B238" i="11" s="1"/>
  <c r="I144" i="3"/>
  <c r="B142" i="11" s="1"/>
  <c r="I96" i="3"/>
  <c r="B94" i="11" s="1"/>
  <c r="H75" i="3"/>
  <c r="B73" i="2" s="1"/>
  <c r="H235" i="3"/>
  <c r="B233" i="2" s="1"/>
  <c r="I261" i="3"/>
  <c r="B259" i="11" s="1"/>
  <c r="H296" i="3"/>
  <c r="B294" i="2" s="1"/>
  <c r="H264" i="3"/>
  <c r="B262" i="2" s="1"/>
  <c r="H216" i="3"/>
  <c r="B214" i="2" s="1"/>
  <c r="H200" i="3"/>
  <c r="B198" i="2" s="1"/>
  <c r="I217" i="3"/>
  <c r="B215" i="11" s="1"/>
  <c r="I89" i="3"/>
  <c r="B87" i="11" s="1"/>
  <c r="H263" i="3"/>
  <c r="B261" i="2" s="1"/>
  <c r="H92" i="3"/>
  <c r="B90" i="2" s="1"/>
  <c r="H49" i="3"/>
  <c r="B47" i="2" s="1"/>
  <c r="I272" i="3"/>
  <c r="B270" i="11" s="1"/>
  <c r="H199" i="3"/>
  <c r="B197" i="2" s="1"/>
  <c r="H201" i="3"/>
  <c r="B199" i="2" s="1"/>
  <c r="H137" i="3"/>
  <c r="B135" i="2" s="1"/>
  <c r="I277" i="3"/>
  <c r="B275" i="11" s="1"/>
  <c r="I106" i="3"/>
  <c r="B104" i="11" s="1"/>
  <c r="I90" i="3"/>
  <c r="B88" i="11" s="1"/>
  <c r="I58" i="3"/>
  <c r="B56" i="11" s="1"/>
  <c r="I108" i="3"/>
  <c r="B106" i="11" s="1"/>
  <c r="I44" i="3"/>
  <c r="B42" i="11" s="1"/>
  <c r="I279" i="3"/>
  <c r="B277" i="11" s="1"/>
  <c r="I215" i="3"/>
  <c r="B213" i="11" s="1"/>
  <c r="H271" i="3"/>
  <c r="B269" i="2" s="1"/>
  <c r="H223" i="3"/>
  <c r="B221" i="2" s="1"/>
  <c r="H147" i="3"/>
  <c r="B145" i="2" s="1"/>
  <c r="H104" i="3"/>
  <c r="B102" i="2" s="1"/>
  <c r="H61" i="3"/>
  <c r="B59" i="2" s="1"/>
  <c r="H13" i="3"/>
  <c r="B11" i="2" s="1"/>
  <c r="I229" i="3"/>
  <c r="B227" i="11" s="1"/>
  <c r="H292" i="3"/>
  <c r="B290" i="2" s="1"/>
  <c r="H260" i="3"/>
  <c r="B258" i="2" s="1"/>
  <c r="H244" i="3"/>
  <c r="B242" i="2" s="1"/>
  <c r="H228" i="3"/>
  <c r="B226" i="2" s="1"/>
  <c r="H212" i="3"/>
  <c r="B210" i="2" s="1"/>
  <c r="H196" i="3"/>
  <c r="B194" i="2" s="1"/>
  <c r="H180" i="3"/>
  <c r="B178" i="2" s="1"/>
  <c r="H164" i="3"/>
  <c r="B162" i="2" s="1"/>
  <c r="H148" i="3"/>
  <c r="B146" i="2" s="1"/>
  <c r="H132" i="3"/>
  <c r="B130" i="2" s="1"/>
  <c r="H110" i="3"/>
  <c r="B108" i="2" s="1"/>
  <c r="H68" i="3"/>
  <c r="B66" i="2" s="1"/>
  <c r="H25" i="3"/>
  <c r="B23" i="2" s="1"/>
  <c r="H207" i="3"/>
  <c r="B205" i="2" s="1"/>
  <c r="H88" i="3"/>
  <c r="B86" i="2" s="1"/>
  <c r="I181" i="3"/>
  <c r="B179" i="11" s="1"/>
  <c r="H290" i="3"/>
  <c r="B288" i="2" s="1"/>
  <c r="H274" i="3"/>
  <c r="B272" i="2" s="1"/>
  <c r="H258" i="3"/>
  <c r="B256" i="2" s="1"/>
  <c r="H242" i="3"/>
  <c r="B240" i="2" s="1"/>
  <c r="H226" i="3"/>
  <c r="B224" i="2" s="1"/>
  <c r="H210" i="3"/>
  <c r="B208" i="2" s="1"/>
  <c r="H194" i="3"/>
  <c r="B192" i="2" s="1"/>
  <c r="H178" i="3"/>
  <c r="B176" i="2" s="1"/>
  <c r="H162" i="3"/>
  <c r="B160" i="2" s="1"/>
  <c r="H146" i="3"/>
  <c r="B144" i="2" s="1"/>
  <c r="H129" i="3"/>
  <c r="B127" i="2" s="1"/>
  <c r="H86" i="3"/>
  <c r="B84" i="2" s="1"/>
  <c r="H65" i="3"/>
  <c r="B63" i="2" s="1"/>
  <c r="H22" i="3"/>
  <c r="B20" i="2" s="1"/>
  <c r="I289" i="3"/>
  <c r="B287" i="11" s="1"/>
  <c r="I257" i="3"/>
  <c r="B255" i="11" s="1"/>
  <c r="I193" i="3"/>
  <c r="B191" i="11" s="1"/>
  <c r="H291" i="3"/>
  <c r="B289" i="2" s="1"/>
  <c r="H243" i="3"/>
  <c r="B241" i="2" s="1"/>
  <c r="H293" i="3"/>
  <c r="B291" i="2" s="1"/>
  <c r="H197" i="3"/>
  <c r="B195" i="2" s="1"/>
  <c r="H149" i="3"/>
  <c r="B147" i="2" s="1"/>
  <c r="H133" i="3"/>
  <c r="B131" i="2" s="1"/>
  <c r="H69" i="3"/>
  <c r="B67" i="2" s="1"/>
  <c r="I77" i="3"/>
  <c r="B75" i="11" s="1"/>
  <c r="I102" i="3"/>
  <c r="B100" i="11" s="1"/>
  <c r="I54" i="3"/>
  <c r="B52" i="11" s="1"/>
  <c r="I38" i="3"/>
  <c r="B36" i="11" s="1"/>
  <c r="I120" i="3"/>
  <c r="B118" i="11" s="1"/>
  <c r="I24" i="3"/>
  <c r="B22" i="11" s="1"/>
  <c r="H131" i="3"/>
  <c r="B129" i="2" s="1"/>
  <c r="H115" i="3"/>
  <c r="B113" i="2" s="1"/>
  <c r="H99" i="3"/>
  <c r="B97" i="2" s="1"/>
  <c r="H83" i="3"/>
  <c r="B81" i="2" s="1"/>
  <c r="H67" i="3"/>
  <c r="B65" i="2" s="1"/>
  <c r="H51" i="3"/>
  <c r="B49" i="2" s="1"/>
  <c r="H35" i="3"/>
  <c r="B33" i="2" s="1"/>
  <c r="H19" i="3"/>
  <c r="B17" i="2" s="1"/>
  <c r="I259" i="3"/>
  <c r="B257" i="11" s="1"/>
  <c r="I227" i="3"/>
  <c r="B225" i="11" s="1"/>
  <c r="I195" i="3"/>
  <c r="B193" i="11" s="1"/>
  <c r="H236" i="3"/>
  <c r="B234" i="2" s="1"/>
  <c r="H100" i="3"/>
  <c r="B98" i="2" s="1"/>
  <c r="I270" i="3"/>
  <c r="B268" i="11" s="1"/>
  <c r="I238" i="3"/>
  <c r="B236" i="11" s="1"/>
  <c r="I206" i="3"/>
  <c r="B204" i="11" s="1"/>
  <c r="I174" i="3"/>
  <c r="B172" i="11" s="1"/>
  <c r="I142" i="3"/>
  <c r="B140" i="11" s="1"/>
  <c r="I94" i="3"/>
  <c r="B92" i="11" s="1"/>
  <c r="I192" i="3"/>
  <c r="B190" i="11" s="1"/>
  <c r="H191" i="3"/>
  <c r="B189" i="2" s="1"/>
  <c r="H143" i="3"/>
  <c r="B141" i="2" s="1"/>
  <c r="H28" i="3"/>
  <c r="B26" i="2" s="1"/>
  <c r="H255" i="3"/>
  <c r="B253" i="2" s="1"/>
  <c r="H249" i="3"/>
  <c r="B247" i="2" s="1"/>
  <c r="I93" i="3"/>
  <c r="B91" i="11" s="1"/>
  <c r="I60" i="3"/>
  <c r="B58" i="11" s="1"/>
  <c r="H175" i="3"/>
  <c r="B173" i="2" s="1"/>
  <c r="H50" i="3"/>
  <c r="B48" i="2" s="1"/>
  <c r="H288" i="3"/>
  <c r="B286" i="2" s="1"/>
  <c r="H84" i="3"/>
  <c r="B82" i="2" s="1"/>
  <c r="H20" i="3"/>
  <c r="B18" i="2" s="1"/>
  <c r="I286" i="3"/>
  <c r="B284" i="11" s="1"/>
  <c r="H239" i="3"/>
  <c r="B237" i="2" s="1"/>
  <c r="H159" i="3"/>
  <c r="B157" i="2" s="1"/>
  <c r="H34" i="3"/>
  <c r="B32" i="2" s="1"/>
  <c r="I273" i="3"/>
  <c r="B271" i="11" s="1"/>
  <c r="I21" i="3"/>
  <c r="B19" i="11" s="1"/>
  <c r="I241" i="3"/>
  <c r="B239" i="11" s="1"/>
  <c r="I177" i="3"/>
  <c r="B175" i="11" s="1"/>
  <c r="H130" i="3"/>
  <c r="B128" i="2" s="1"/>
  <c r="H127" i="3"/>
  <c r="B125" i="2" s="1"/>
  <c r="H111" i="3"/>
  <c r="B109" i="2" s="1"/>
  <c r="H95" i="3"/>
  <c r="B93" i="2" s="1"/>
  <c r="H79" i="3"/>
  <c r="B77" i="2" s="1"/>
  <c r="H63" i="3"/>
  <c r="B61" i="2" s="1"/>
  <c r="H47" i="3"/>
  <c r="B45" i="2" s="1"/>
  <c r="H31" i="3"/>
  <c r="B29" i="2" s="1"/>
  <c r="H15" i="3"/>
  <c r="B13" i="2" s="1"/>
  <c r="B8" i="11"/>
  <c r="BO300" i="1" l="1"/>
  <c r="BP299" i="1" s="1"/>
  <c r="BK301" i="1"/>
  <c r="BP298" i="1"/>
  <c r="BO1118" i="1"/>
  <c r="BK1119" i="1"/>
  <c r="BM300" i="1"/>
  <c r="BJ301" i="1"/>
  <c r="BN298" i="1"/>
  <c r="BB302" i="1"/>
  <c r="BD302" i="1"/>
  <c r="BA302" i="1"/>
  <c r="BE302" i="1"/>
  <c r="BF302" i="1"/>
  <c r="BC302" i="1"/>
  <c r="AZ302" i="1"/>
  <c r="BG302" i="1"/>
  <c r="B8" i="2"/>
  <c r="I2" i="3"/>
  <c r="G4" i="2" s="1"/>
  <c r="J2" i="3"/>
  <c r="G4" i="11" s="1"/>
  <c r="CV230" i="1"/>
  <c r="AY303" i="1"/>
  <c r="BO301" i="1" l="1"/>
  <c r="BK302" i="1"/>
  <c r="BO1119" i="1"/>
  <c r="BP1118" i="1" s="1"/>
  <c r="BK1120" i="1"/>
  <c r="BP1117" i="1"/>
  <c r="BM301" i="1"/>
  <c r="BN300" i="1" s="1"/>
  <c r="BJ302" i="1"/>
  <c r="BN299" i="1"/>
  <c r="BB303" i="1"/>
  <c r="BD303" i="1"/>
  <c r="AZ303" i="1"/>
  <c r="BC303" i="1"/>
  <c r="BG303" i="1"/>
  <c r="BA303" i="1"/>
  <c r="BE303" i="1"/>
  <c r="BF303" i="1"/>
  <c r="L2" i="3"/>
  <c r="BU8" i="1"/>
  <c r="C43" i="6" s="1"/>
  <c r="D43" i="6" s="1"/>
  <c r="BR8" i="1"/>
  <c r="D39" i="6" s="1"/>
  <c r="C21" i="6"/>
  <c r="D21" i="6" s="1"/>
  <c r="BR7" i="1"/>
  <c r="D38" i="6" s="1"/>
  <c r="BU7" i="1"/>
  <c r="C42" i="6" s="1"/>
  <c r="D42" i="6" s="1"/>
  <c r="C162" i="6"/>
  <c r="D162" i="6" s="1"/>
  <c r="BV8" i="1"/>
  <c r="C184" i="6" s="1"/>
  <c r="D184" i="6" s="1"/>
  <c r="BS8" i="1"/>
  <c r="D180" i="6" s="1"/>
  <c r="BV7" i="1"/>
  <c r="C183" i="6" s="1"/>
  <c r="D183" i="6" s="1"/>
  <c r="BS7" i="1"/>
  <c r="D179" i="6" s="1"/>
  <c r="C150" i="6"/>
  <c r="D150" i="6" s="1"/>
  <c r="AY304" i="1"/>
  <c r="CV231" i="1"/>
  <c r="J4" i="3"/>
  <c r="C9" i="6"/>
  <c r="D9" i="6" s="1"/>
  <c r="I4" i="3"/>
  <c r="BO302" i="1" l="1"/>
  <c r="BP301" i="1" s="1"/>
  <c r="BK303" i="1"/>
  <c r="BP300" i="1"/>
  <c r="BO1120" i="1"/>
  <c r="BP1119" i="1" s="1"/>
  <c r="BK1121" i="1"/>
  <c r="BM302" i="1"/>
  <c r="BJ303" i="1"/>
  <c r="BB304" i="1"/>
  <c r="BD304" i="1"/>
  <c r="AZ304" i="1"/>
  <c r="BC304" i="1"/>
  <c r="BG304" i="1"/>
  <c r="BA304" i="1"/>
  <c r="BE304" i="1"/>
  <c r="BF304" i="1"/>
  <c r="C38" i="6"/>
  <c r="C163" i="6"/>
  <c r="D163" i="6" s="1"/>
  <c r="C22" i="6"/>
  <c r="D22" i="6" s="1"/>
  <c r="AY305" i="1"/>
  <c r="CV232" i="1"/>
  <c r="L4" i="3"/>
  <c r="B5" i="6" s="1"/>
  <c r="BO303" i="1" l="1"/>
  <c r="BK304" i="1"/>
  <c r="BO1121" i="1"/>
  <c r="BP1120" i="1" s="1"/>
  <c r="BK1122" i="1"/>
  <c r="BM303" i="1"/>
  <c r="BJ304" i="1"/>
  <c r="BN301" i="1"/>
  <c r="BB305" i="1"/>
  <c r="BD305" i="1"/>
  <c r="BF305" i="1"/>
  <c r="AZ305" i="1"/>
  <c r="BC305" i="1"/>
  <c r="BG305" i="1"/>
  <c r="BE305" i="1"/>
  <c r="BA305" i="1"/>
  <c r="CV233" i="1"/>
  <c r="AY306" i="1"/>
  <c r="C39" i="6"/>
  <c r="BO304" i="1" l="1"/>
  <c r="BP303" i="1" s="1"/>
  <c r="BK305" i="1"/>
  <c r="BP302" i="1"/>
  <c r="BK1123" i="1"/>
  <c r="BO1122" i="1"/>
  <c r="BP1121" i="1" s="1"/>
  <c r="BM304" i="1"/>
  <c r="BJ305" i="1"/>
  <c r="BN302" i="1"/>
  <c r="BB306" i="1"/>
  <c r="BD306" i="1"/>
  <c r="BA306" i="1"/>
  <c r="BE306" i="1"/>
  <c r="BF306" i="1"/>
  <c r="AZ306" i="1"/>
  <c r="BC306" i="1"/>
  <c r="BG306" i="1"/>
  <c r="CV234" i="1"/>
  <c r="AY307" i="1"/>
  <c r="BO305" i="1" l="1"/>
  <c r="BK306" i="1"/>
  <c r="BK1124" i="1"/>
  <c r="BO1123" i="1"/>
  <c r="BM305" i="1"/>
  <c r="BJ306" i="1"/>
  <c r="BN303" i="1"/>
  <c r="BB307" i="1"/>
  <c r="BD307" i="1"/>
  <c r="AZ307" i="1"/>
  <c r="BC307" i="1"/>
  <c r="BG307" i="1"/>
  <c r="BA307" i="1"/>
  <c r="BE307" i="1"/>
  <c r="BF307" i="1"/>
  <c r="AY308" i="1"/>
  <c r="CV235" i="1"/>
  <c r="C180" i="6"/>
  <c r="C179" i="6"/>
  <c r="BO306" i="1" l="1"/>
  <c r="BP305" i="1" s="1"/>
  <c r="BK307" i="1"/>
  <c r="BP304" i="1"/>
  <c r="BP1122" i="1"/>
  <c r="BO1124" i="1"/>
  <c r="BK1125" i="1"/>
  <c r="BN304" i="1"/>
  <c r="BM306" i="1"/>
  <c r="BN305" i="1" s="1"/>
  <c r="BJ307" i="1"/>
  <c r="BB308" i="1"/>
  <c r="BD308" i="1"/>
  <c r="AZ308" i="1"/>
  <c r="BC308" i="1"/>
  <c r="BG308" i="1"/>
  <c r="BA308" i="1"/>
  <c r="BE308" i="1"/>
  <c r="BF308" i="1"/>
  <c r="CV236" i="1"/>
  <c r="AY309" i="1"/>
  <c r="BK308" i="1" l="1"/>
  <c r="BO307" i="1"/>
  <c r="BP306" i="1" s="1"/>
  <c r="BO1125" i="1"/>
  <c r="BP1124" i="1" s="1"/>
  <c r="BK1126" i="1"/>
  <c r="BP1123" i="1"/>
  <c r="BM307" i="1"/>
  <c r="BJ308" i="1"/>
  <c r="BB309" i="1"/>
  <c r="BD309" i="1"/>
  <c r="BF309" i="1"/>
  <c r="AZ309" i="1"/>
  <c r="BC309" i="1"/>
  <c r="BG309" i="1"/>
  <c r="BE309" i="1"/>
  <c r="BA309" i="1"/>
  <c r="AY310" i="1"/>
  <c r="CV237" i="1"/>
  <c r="BO308" i="1" l="1"/>
  <c r="BK309" i="1"/>
  <c r="BK1127" i="1"/>
  <c r="BO1126" i="1"/>
  <c r="BN306" i="1"/>
  <c r="BM308" i="1"/>
  <c r="BJ309" i="1"/>
  <c r="BB310" i="1"/>
  <c r="BD310" i="1"/>
  <c r="BA310" i="1"/>
  <c r="BE310" i="1"/>
  <c r="BF310" i="1"/>
  <c r="BC310" i="1"/>
  <c r="BG310" i="1"/>
  <c r="AZ310" i="1"/>
  <c r="CV238" i="1"/>
  <c r="AY311" i="1"/>
  <c r="BO309" i="1" l="1"/>
  <c r="BP308" i="1" s="1"/>
  <c r="BK310" i="1"/>
  <c r="BP307" i="1"/>
  <c r="BP1125" i="1"/>
  <c r="BK1128" i="1"/>
  <c r="BO1127" i="1"/>
  <c r="BM309" i="1"/>
  <c r="BJ310" i="1"/>
  <c r="BN307" i="1"/>
  <c r="BB311" i="1"/>
  <c r="BD311" i="1"/>
  <c r="AZ311" i="1"/>
  <c r="BC311" i="1"/>
  <c r="BG311" i="1"/>
  <c r="BA311" i="1"/>
  <c r="BE311" i="1"/>
  <c r="BF311" i="1"/>
  <c r="AY312" i="1"/>
  <c r="CV239" i="1"/>
  <c r="BO310" i="1" l="1"/>
  <c r="BK311" i="1"/>
  <c r="BP1126" i="1"/>
  <c r="BO1128" i="1"/>
  <c r="BP1127" i="1" s="1"/>
  <c r="BK1129" i="1"/>
  <c r="BM310" i="1"/>
  <c r="BJ311" i="1"/>
  <c r="BN308" i="1"/>
  <c r="BB312" i="1"/>
  <c r="BD312" i="1"/>
  <c r="AZ312" i="1"/>
  <c r="BC312" i="1"/>
  <c r="BG312" i="1"/>
  <c r="BA312" i="1"/>
  <c r="BE312" i="1"/>
  <c r="BF312" i="1"/>
  <c r="CV240" i="1"/>
  <c r="AY313" i="1"/>
  <c r="BO311" i="1" l="1"/>
  <c r="BP310" i="1" s="1"/>
  <c r="BK312" i="1"/>
  <c r="BP309" i="1"/>
  <c r="BK1130" i="1"/>
  <c r="BO1129" i="1"/>
  <c r="BP1128" i="1" s="1"/>
  <c r="BM311" i="1"/>
  <c r="BJ312" i="1"/>
  <c r="BN309" i="1"/>
  <c r="BB313" i="1"/>
  <c r="BD313" i="1"/>
  <c r="BF313" i="1"/>
  <c r="AZ313" i="1"/>
  <c r="BC313" i="1"/>
  <c r="BG313" i="1"/>
  <c r="BA313" i="1"/>
  <c r="BE313" i="1"/>
  <c r="AY314" i="1"/>
  <c r="CV241" i="1"/>
  <c r="BO312" i="1" l="1"/>
  <c r="BP311" i="1" s="1"/>
  <c r="BK313" i="1"/>
  <c r="BK1131" i="1"/>
  <c r="BO1130" i="1"/>
  <c r="BP1129" i="1" s="1"/>
  <c r="BM312" i="1"/>
  <c r="BN311" i="1" s="1"/>
  <c r="BJ313" i="1"/>
  <c r="BN310" i="1"/>
  <c r="BB314" i="1"/>
  <c r="BD314" i="1"/>
  <c r="BA314" i="1"/>
  <c r="BE314" i="1"/>
  <c r="BF314" i="1"/>
  <c r="BG314" i="1"/>
  <c r="AZ314" i="1"/>
  <c r="BC314" i="1"/>
  <c r="AY315" i="1"/>
  <c r="CV242" i="1"/>
  <c r="BK314" i="1" l="1"/>
  <c r="BO313" i="1"/>
  <c r="BK1132" i="1"/>
  <c r="BO1131" i="1"/>
  <c r="BM313" i="1"/>
  <c r="BJ314" i="1"/>
  <c r="BB315" i="1"/>
  <c r="BD315" i="1"/>
  <c r="AZ315" i="1"/>
  <c r="BC315" i="1"/>
  <c r="BG315" i="1"/>
  <c r="BA315" i="1"/>
  <c r="BE315" i="1"/>
  <c r="BF315" i="1"/>
  <c r="CV243" i="1"/>
  <c r="AY316" i="1"/>
  <c r="BP312" i="1" l="1"/>
  <c r="BK315" i="1"/>
  <c r="BO314" i="1"/>
  <c r="BP313" i="1" s="1"/>
  <c r="BP1130" i="1"/>
  <c r="BO1132" i="1"/>
  <c r="BK1133" i="1"/>
  <c r="BM314" i="1"/>
  <c r="BN313" i="1" s="1"/>
  <c r="BJ315" i="1"/>
  <c r="BN312" i="1"/>
  <c r="BB316" i="1"/>
  <c r="BD316" i="1"/>
  <c r="AZ316" i="1"/>
  <c r="BC316" i="1"/>
  <c r="BG316" i="1"/>
  <c r="BA316" i="1"/>
  <c r="BE316" i="1"/>
  <c r="BF316" i="1"/>
  <c r="CV244" i="1"/>
  <c r="AY317" i="1"/>
  <c r="BO315" i="1" l="1"/>
  <c r="BP314" i="1" s="1"/>
  <c r="BK316" i="1"/>
  <c r="BO1133" i="1"/>
  <c r="BK1134" i="1"/>
  <c r="BP1131" i="1"/>
  <c r="BP1132" i="1"/>
  <c r="BM315" i="1"/>
  <c r="BJ316" i="1"/>
  <c r="BB317" i="1"/>
  <c r="BD317" i="1"/>
  <c r="BF317" i="1"/>
  <c r="AZ317" i="1"/>
  <c r="BC317" i="1"/>
  <c r="BG317" i="1"/>
  <c r="BE317" i="1"/>
  <c r="BA317" i="1"/>
  <c r="CV245" i="1"/>
  <c r="AY318" i="1"/>
  <c r="BK317" i="1" l="1"/>
  <c r="BO316" i="1"/>
  <c r="BP315" i="1" s="1"/>
  <c r="BO1134" i="1"/>
  <c r="BP1133" i="1" s="1"/>
  <c r="BK1135" i="1"/>
  <c r="BM316" i="1"/>
  <c r="BJ317" i="1"/>
  <c r="BN314" i="1"/>
  <c r="BB318" i="1"/>
  <c r="BD318" i="1"/>
  <c r="BA318" i="1"/>
  <c r="BE318" i="1"/>
  <c r="BF318" i="1"/>
  <c r="BC318" i="1"/>
  <c r="AZ318" i="1"/>
  <c r="BG318" i="1"/>
  <c r="CV246" i="1"/>
  <c r="AY319" i="1"/>
  <c r="BK318" i="1" l="1"/>
  <c r="BO317" i="1"/>
  <c r="BP316" i="1" s="1"/>
  <c r="BK1136" i="1"/>
  <c r="BO1135" i="1"/>
  <c r="BM317" i="1"/>
  <c r="BN316" i="1" s="1"/>
  <c r="BJ318" i="1"/>
  <c r="BN315" i="1"/>
  <c r="BB319" i="1"/>
  <c r="BD319" i="1"/>
  <c r="AZ319" i="1"/>
  <c r="BC319" i="1"/>
  <c r="BG319" i="1"/>
  <c r="BA319" i="1"/>
  <c r="BE319" i="1"/>
  <c r="BF319" i="1"/>
  <c r="CV247" i="1"/>
  <c r="AY320" i="1"/>
  <c r="BO318" i="1" l="1"/>
  <c r="BP317" i="1" s="1"/>
  <c r="BK319" i="1"/>
  <c r="BP1134" i="1"/>
  <c r="BO1136" i="1"/>
  <c r="BP1135" i="1" s="1"/>
  <c r="BK1137" i="1"/>
  <c r="BM318" i="1"/>
  <c r="BJ319" i="1"/>
  <c r="BB320" i="1"/>
  <c r="BD320" i="1"/>
  <c r="AZ320" i="1"/>
  <c r="BC320" i="1"/>
  <c r="BG320" i="1"/>
  <c r="BA320" i="1"/>
  <c r="BE320" i="1"/>
  <c r="BF320" i="1"/>
  <c r="CV248" i="1"/>
  <c r="AY321" i="1"/>
  <c r="BK320" i="1" l="1"/>
  <c r="BO319" i="1"/>
  <c r="BK1138" i="1"/>
  <c r="BO1137" i="1"/>
  <c r="BP1136" i="1" s="1"/>
  <c r="BN317" i="1"/>
  <c r="BM319" i="1"/>
  <c r="BJ320" i="1"/>
  <c r="BB321" i="1"/>
  <c r="BD321" i="1"/>
  <c r="BF321" i="1"/>
  <c r="AZ321" i="1"/>
  <c r="BC321" i="1"/>
  <c r="BG321" i="1"/>
  <c r="BA321" i="1"/>
  <c r="BE321" i="1"/>
  <c r="CV249" i="1"/>
  <c r="AY322" i="1"/>
  <c r="BP318" i="1" l="1"/>
  <c r="BO320" i="1"/>
  <c r="BP319" i="1" s="1"/>
  <c r="BK321" i="1"/>
  <c r="BO1138" i="1"/>
  <c r="BK1139" i="1"/>
  <c r="BM320" i="1"/>
  <c r="BJ321" i="1"/>
  <c r="BN318" i="1"/>
  <c r="BB322" i="1"/>
  <c r="BD322" i="1"/>
  <c r="BA322" i="1"/>
  <c r="BE322" i="1"/>
  <c r="BF322" i="1"/>
  <c r="AZ322" i="1"/>
  <c r="BC322" i="1"/>
  <c r="BG322" i="1"/>
  <c r="AY323" i="1"/>
  <c r="CV250" i="1"/>
  <c r="BO321" i="1" l="1"/>
  <c r="BP320" i="1" s="1"/>
  <c r="BK322" i="1"/>
  <c r="BO1139" i="1"/>
  <c r="BK1140" i="1"/>
  <c r="BP1137" i="1"/>
  <c r="BM321" i="1"/>
  <c r="BN320" i="1" s="1"/>
  <c r="BJ322" i="1"/>
  <c r="BN319" i="1"/>
  <c r="BB323" i="1"/>
  <c r="BD323" i="1"/>
  <c r="AZ323" i="1"/>
  <c r="BC323" i="1"/>
  <c r="BG323" i="1"/>
  <c r="BA323" i="1"/>
  <c r="BE323" i="1"/>
  <c r="BF323" i="1"/>
  <c r="AY324" i="1"/>
  <c r="CV251" i="1"/>
  <c r="BO322" i="1" l="1"/>
  <c r="BP321" i="1" s="1"/>
  <c r="BK323" i="1"/>
  <c r="BK1141" i="1"/>
  <c r="BO1140" i="1"/>
  <c r="BP1139" i="1" s="1"/>
  <c r="BP1138" i="1"/>
  <c r="BM322" i="1"/>
  <c r="BJ323" i="1"/>
  <c r="BB324" i="1"/>
  <c r="BD324" i="1"/>
  <c r="AZ324" i="1"/>
  <c r="BC324" i="1"/>
  <c r="BG324" i="1"/>
  <c r="BA324" i="1"/>
  <c r="BE324" i="1"/>
  <c r="BF324" i="1"/>
  <c r="AY325" i="1"/>
  <c r="CV252" i="1"/>
  <c r="BO323" i="1" l="1"/>
  <c r="BK324" i="1"/>
  <c r="BO1141" i="1"/>
  <c r="BP1140" i="1" s="1"/>
  <c r="BK1142" i="1"/>
  <c r="BM323" i="1"/>
  <c r="BN322" i="1" s="1"/>
  <c r="BJ324" i="1"/>
  <c r="BN321" i="1"/>
  <c r="CK281" i="1"/>
  <c r="CL281" i="1"/>
  <c r="CJ281" i="1"/>
  <c r="CM281" i="1"/>
  <c r="CJ282" i="1"/>
  <c r="CK282" i="1"/>
  <c r="CM282" i="1"/>
  <c r="CL282" i="1"/>
  <c r="CL283" i="1"/>
  <c r="CJ283" i="1"/>
  <c r="CK283" i="1"/>
  <c r="CM283" i="1"/>
  <c r="CJ284" i="1"/>
  <c r="CL284" i="1"/>
  <c r="CK284" i="1"/>
  <c r="CM284" i="1"/>
  <c r="CL285" i="1"/>
  <c r="CJ285" i="1"/>
  <c r="CM285" i="1"/>
  <c r="CK285" i="1"/>
  <c r="CJ286" i="1"/>
  <c r="CK286" i="1"/>
  <c r="CM286" i="1"/>
  <c r="CL286" i="1"/>
  <c r="CL287" i="1"/>
  <c r="CJ287" i="1"/>
  <c r="CK287" i="1"/>
  <c r="CM287" i="1"/>
  <c r="CJ288" i="1"/>
  <c r="CL288" i="1"/>
  <c r="CK288" i="1"/>
  <c r="CM288" i="1"/>
  <c r="CL289" i="1"/>
  <c r="CJ289" i="1"/>
  <c r="CM289" i="1"/>
  <c r="CK289" i="1"/>
  <c r="CJ290" i="1"/>
  <c r="CK290" i="1"/>
  <c r="CM290" i="1"/>
  <c r="CL290" i="1"/>
  <c r="CL291" i="1"/>
  <c r="CK291" i="1"/>
  <c r="CM291" i="1"/>
  <c r="CJ291" i="1"/>
  <c r="CJ292" i="1"/>
  <c r="CL292" i="1"/>
  <c r="CK292" i="1"/>
  <c r="CM292" i="1"/>
  <c r="CL293" i="1"/>
  <c r="CM293" i="1"/>
  <c r="CK293" i="1"/>
  <c r="CJ293" i="1"/>
  <c r="CJ294" i="1"/>
  <c r="CK294" i="1"/>
  <c r="CM294" i="1"/>
  <c r="CL294" i="1"/>
  <c r="CL295" i="1"/>
  <c r="CK295" i="1"/>
  <c r="CJ295" i="1"/>
  <c r="CM295" i="1"/>
  <c r="CJ296" i="1"/>
  <c r="CM296" i="1"/>
  <c r="CL296" i="1"/>
  <c r="CK296" i="1"/>
  <c r="CL297" i="1"/>
  <c r="CK297" i="1"/>
  <c r="CM297" i="1"/>
  <c r="CJ297" i="1"/>
  <c r="CJ298" i="1"/>
  <c r="CL298" i="1"/>
  <c r="CM298" i="1"/>
  <c r="CK298" i="1"/>
  <c r="BY281" i="1"/>
  <c r="CA281" i="1"/>
  <c r="BZ281" i="1"/>
  <c r="CB281" i="1"/>
  <c r="CB282" i="1"/>
  <c r="BZ282" i="1"/>
  <c r="BY282" i="1"/>
  <c r="CA282" i="1"/>
  <c r="CA283" i="1"/>
  <c r="BY283" i="1"/>
  <c r="CB283" i="1"/>
  <c r="BZ283" i="1"/>
  <c r="CB284" i="1"/>
  <c r="BZ284" i="1"/>
  <c r="BY284" i="1"/>
  <c r="CA284" i="1"/>
  <c r="CA285" i="1"/>
  <c r="CB285" i="1"/>
  <c r="BY285" i="1"/>
  <c r="BZ285" i="1"/>
  <c r="BY286" i="1"/>
  <c r="CA286" i="1"/>
  <c r="CB286" i="1"/>
  <c r="BZ286" i="1"/>
  <c r="CA287" i="1"/>
  <c r="CB287" i="1"/>
  <c r="BY287" i="1"/>
  <c r="BZ287" i="1"/>
  <c r="CB288" i="1"/>
  <c r="CA288" i="1"/>
  <c r="BZ288" i="1"/>
  <c r="BY288" i="1"/>
  <c r="BZ289" i="1"/>
  <c r="CB289" i="1"/>
  <c r="CA289" i="1"/>
  <c r="BY289" i="1"/>
  <c r="CA290" i="1"/>
  <c r="CB290" i="1"/>
  <c r="BY290" i="1"/>
  <c r="BZ290" i="1"/>
  <c r="CA291" i="1"/>
  <c r="BZ291" i="1"/>
  <c r="CB291" i="1"/>
  <c r="BY291" i="1"/>
  <c r="CB292" i="1"/>
  <c r="BZ292" i="1"/>
  <c r="BY292" i="1"/>
  <c r="CA292" i="1"/>
  <c r="CB293" i="1"/>
  <c r="CA293" i="1"/>
  <c r="BY293" i="1"/>
  <c r="BZ293" i="1"/>
  <c r="CA294" i="1"/>
  <c r="BZ294" i="1"/>
  <c r="CB294" i="1"/>
  <c r="BY294" i="1"/>
  <c r="CA295" i="1"/>
  <c r="BZ295" i="1"/>
  <c r="BY295" i="1"/>
  <c r="CB295" i="1"/>
  <c r="CB296" i="1"/>
  <c r="BZ296" i="1"/>
  <c r="CA296" i="1"/>
  <c r="BY296" i="1"/>
  <c r="BZ297" i="1"/>
  <c r="CA297" i="1"/>
  <c r="CB297" i="1"/>
  <c r="BY297" i="1"/>
  <c r="BY298" i="1"/>
  <c r="BZ298" i="1"/>
  <c r="CB298" i="1"/>
  <c r="CA298" i="1"/>
  <c r="BB325" i="1"/>
  <c r="BD325" i="1"/>
  <c r="BF325" i="1"/>
  <c r="AZ325" i="1"/>
  <c r="BC325" i="1"/>
  <c r="BG325" i="1"/>
  <c r="BE325" i="1"/>
  <c r="BA325" i="1"/>
  <c r="CW251" i="1"/>
  <c r="CX251" i="1"/>
  <c r="DB251" i="1"/>
  <c r="DB209" i="1"/>
  <c r="CY209" i="1"/>
  <c r="CZ209" i="1"/>
  <c r="CW209" i="1"/>
  <c r="CX209" i="1"/>
  <c r="DA209" i="1"/>
  <c r="DB210" i="1"/>
  <c r="CX210" i="1"/>
  <c r="CW210" i="1"/>
  <c r="CZ210" i="1"/>
  <c r="DA210" i="1"/>
  <c r="CY210" i="1"/>
  <c r="DA211" i="1"/>
  <c r="CY211" i="1"/>
  <c r="CZ211" i="1"/>
  <c r="DB211" i="1"/>
  <c r="CW211" i="1"/>
  <c r="CX211" i="1"/>
  <c r="CZ212" i="1"/>
  <c r="CX212" i="1"/>
  <c r="CW212" i="1"/>
  <c r="CY212" i="1"/>
  <c r="DB212" i="1"/>
  <c r="DA212" i="1"/>
  <c r="DB213" i="1"/>
  <c r="CX213" i="1"/>
  <c r="CZ213" i="1"/>
  <c r="CW213" i="1"/>
  <c r="DA213" i="1"/>
  <c r="CY213" i="1"/>
  <c r="DB214" i="1"/>
  <c r="CY214" i="1"/>
  <c r="CX214" i="1"/>
  <c r="CZ214" i="1"/>
  <c r="DA214" i="1"/>
  <c r="CW214" i="1"/>
  <c r="DA215" i="1"/>
  <c r="CZ215" i="1"/>
  <c r="CY215" i="1"/>
  <c r="DB215" i="1"/>
  <c r="CW215" i="1"/>
  <c r="CX215" i="1"/>
  <c r="CZ216" i="1"/>
  <c r="CX216" i="1"/>
  <c r="CW216" i="1"/>
  <c r="CY216" i="1"/>
  <c r="DA216" i="1"/>
  <c r="DB216" i="1"/>
  <c r="DB217" i="1"/>
  <c r="CY217" i="1"/>
  <c r="CZ217" i="1"/>
  <c r="DA217" i="1"/>
  <c r="CW217" i="1"/>
  <c r="CX217" i="1"/>
  <c r="DB218" i="1"/>
  <c r="CZ218" i="1"/>
  <c r="CW218" i="1"/>
  <c r="CX218" i="1"/>
  <c r="DA218" i="1"/>
  <c r="CY218" i="1"/>
  <c r="DA219" i="1"/>
  <c r="DB219" i="1"/>
  <c r="CY219" i="1"/>
  <c r="CZ219" i="1"/>
  <c r="CW219" i="1"/>
  <c r="CX219" i="1"/>
  <c r="CZ220" i="1"/>
  <c r="CX220" i="1"/>
  <c r="DA220" i="1"/>
  <c r="CW220" i="1"/>
  <c r="DB220" i="1"/>
  <c r="CY220" i="1"/>
  <c r="CZ221" i="1"/>
  <c r="CW221" i="1"/>
  <c r="CX221" i="1"/>
  <c r="CY221" i="1"/>
  <c r="DA221" i="1"/>
  <c r="DB221" i="1"/>
  <c r="DB222" i="1"/>
  <c r="CX222" i="1"/>
  <c r="DA222" i="1"/>
  <c r="CZ222" i="1"/>
  <c r="CY222" i="1"/>
  <c r="CW222" i="1"/>
  <c r="DB223" i="1"/>
  <c r="CX223" i="1"/>
  <c r="CY223" i="1"/>
  <c r="DA223" i="1"/>
  <c r="CZ223" i="1"/>
  <c r="CW223" i="1"/>
  <c r="CZ224" i="1"/>
  <c r="CY224" i="1"/>
  <c r="CW224" i="1"/>
  <c r="CX224" i="1"/>
  <c r="DA224" i="1"/>
  <c r="DB224" i="1"/>
  <c r="CZ225" i="1"/>
  <c r="DA225" i="1"/>
  <c r="DB225" i="1"/>
  <c r="CW225" i="1"/>
  <c r="CX225" i="1"/>
  <c r="CY225" i="1"/>
  <c r="DB226" i="1"/>
  <c r="CX226" i="1"/>
  <c r="CZ226" i="1"/>
  <c r="DA226" i="1"/>
  <c r="CW226" i="1"/>
  <c r="CY226" i="1"/>
  <c r="CZ227" i="1"/>
  <c r="DB227" i="1"/>
  <c r="CX227" i="1"/>
  <c r="CW227" i="1"/>
  <c r="DA227" i="1"/>
  <c r="CY227" i="1"/>
  <c r="CZ228" i="1"/>
  <c r="CX228" i="1"/>
  <c r="DA228" i="1"/>
  <c r="CW228" i="1"/>
  <c r="DB228" i="1"/>
  <c r="CY228" i="1"/>
  <c r="CZ229" i="1"/>
  <c r="CX229" i="1"/>
  <c r="DA229" i="1"/>
  <c r="CW229" i="1"/>
  <c r="CY229" i="1"/>
  <c r="DB229" i="1"/>
  <c r="DB230" i="1"/>
  <c r="CW230" i="1"/>
  <c r="CX230" i="1"/>
  <c r="CZ230" i="1"/>
  <c r="DA230" i="1"/>
  <c r="CY230" i="1"/>
  <c r="DA231" i="1"/>
  <c r="CW231" i="1"/>
  <c r="CX231" i="1"/>
  <c r="DB231" i="1"/>
  <c r="CZ231" i="1"/>
  <c r="CY231" i="1"/>
  <c r="CZ232" i="1"/>
  <c r="CX232" i="1"/>
  <c r="DA232" i="1"/>
  <c r="CW232" i="1"/>
  <c r="CY232" i="1"/>
  <c r="DB232" i="1"/>
  <c r="CZ233" i="1"/>
  <c r="DA233" i="1"/>
  <c r="DB233" i="1"/>
  <c r="CY233" i="1"/>
  <c r="CW233" i="1"/>
  <c r="CX233" i="1"/>
  <c r="DB234" i="1"/>
  <c r="CX234" i="1"/>
  <c r="CY234" i="1"/>
  <c r="DA234" i="1"/>
  <c r="CW234" i="1"/>
  <c r="CZ234" i="1"/>
  <c r="DA235" i="1"/>
  <c r="CX235" i="1"/>
  <c r="DB235" i="1"/>
  <c r="CZ235" i="1"/>
  <c r="CY235" i="1"/>
  <c r="CW235" i="1"/>
  <c r="CZ236" i="1"/>
  <c r="DB236" i="1"/>
  <c r="CX236" i="1"/>
  <c r="CW236" i="1"/>
  <c r="DA236" i="1"/>
  <c r="CY236" i="1"/>
  <c r="CW237" i="1"/>
  <c r="DA237" i="1"/>
  <c r="DB237" i="1"/>
  <c r="CX237" i="1"/>
  <c r="CZ237" i="1"/>
  <c r="CY237" i="1"/>
  <c r="DB238" i="1"/>
  <c r="CX238" i="1"/>
  <c r="CW238" i="1"/>
  <c r="DA238" i="1"/>
  <c r="CY238" i="1"/>
  <c r="CZ238" i="1"/>
  <c r="DA239" i="1"/>
  <c r="CX239" i="1"/>
  <c r="CW239" i="1"/>
  <c r="CZ239" i="1"/>
  <c r="DB239" i="1"/>
  <c r="CY239" i="1"/>
  <c r="CZ240" i="1"/>
  <c r="CX240" i="1"/>
  <c r="DA240" i="1"/>
  <c r="DB240" i="1"/>
  <c r="CW240" i="1"/>
  <c r="CY240" i="1"/>
  <c r="DB241" i="1"/>
  <c r="DA241" i="1"/>
  <c r="CW241" i="1"/>
  <c r="CZ241" i="1"/>
  <c r="CX241" i="1"/>
  <c r="CY241" i="1"/>
  <c r="DA242" i="1"/>
  <c r="DB242" i="1"/>
  <c r="CX242" i="1"/>
  <c r="CW242" i="1"/>
  <c r="CZ242" i="1"/>
  <c r="CY242" i="1"/>
  <c r="DA243" i="1"/>
  <c r="CX243" i="1"/>
  <c r="CW243" i="1"/>
  <c r="CZ243" i="1"/>
  <c r="DB243" i="1"/>
  <c r="CY243" i="1"/>
  <c r="CZ244" i="1"/>
  <c r="CW244" i="1"/>
  <c r="CX244" i="1"/>
  <c r="CY244" i="1"/>
  <c r="DB244" i="1"/>
  <c r="DA244" i="1"/>
  <c r="CW245" i="1"/>
  <c r="CX245" i="1"/>
  <c r="CZ245" i="1"/>
  <c r="DB245" i="1"/>
  <c r="CY245" i="1"/>
  <c r="DA245" i="1"/>
  <c r="DB246" i="1"/>
  <c r="CY246" i="1"/>
  <c r="CX246" i="1"/>
  <c r="CZ246" i="1"/>
  <c r="DA246" i="1"/>
  <c r="CW246" i="1"/>
  <c r="DA247" i="1"/>
  <c r="CY247" i="1"/>
  <c r="DB247" i="1"/>
  <c r="CW247" i="1"/>
  <c r="CZ247" i="1"/>
  <c r="CX247" i="1"/>
  <c r="CZ248" i="1"/>
  <c r="CX248" i="1"/>
  <c r="DB248" i="1"/>
  <c r="CY248" i="1"/>
  <c r="CW248" i="1"/>
  <c r="DA248" i="1"/>
  <c r="DB249" i="1"/>
  <c r="CW249" i="1"/>
  <c r="CZ249" i="1"/>
  <c r="DA249" i="1"/>
  <c r="CX249" i="1"/>
  <c r="CY249" i="1"/>
  <c r="DB250" i="1"/>
  <c r="CY250" i="1"/>
  <c r="CX250" i="1"/>
  <c r="CW250" i="1"/>
  <c r="DA250" i="1"/>
  <c r="CZ250" i="1"/>
  <c r="CY251" i="1"/>
  <c r="CZ251" i="1"/>
  <c r="CZ252" i="1"/>
  <c r="DA252" i="1"/>
  <c r="CX252" i="1"/>
  <c r="DB252" i="1"/>
  <c r="CW252" i="1"/>
  <c r="CY252" i="1"/>
  <c r="DA251" i="1"/>
  <c r="CV253" i="1"/>
  <c r="AY326" i="1"/>
  <c r="BK325" i="1" l="1"/>
  <c r="BO324" i="1"/>
  <c r="BP322" i="1"/>
  <c r="BK1143" i="1"/>
  <c r="BO1142" i="1"/>
  <c r="BP1141" i="1" s="1"/>
  <c r="BM324" i="1"/>
  <c r="BJ325" i="1"/>
  <c r="F232" i="2"/>
  <c r="F220" i="2"/>
  <c r="CN281" i="1"/>
  <c r="CP281" i="1" s="1"/>
  <c r="CR281" i="1" s="1"/>
  <c r="F219" i="2"/>
  <c r="CC297" i="1"/>
  <c r="CE297" i="1" s="1"/>
  <c r="CG297" i="1" s="1"/>
  <c r="CC296" i="1"/>
  <c r="CD296" i="1" s="1"/>
  <c r="CF296" i="1" s="1"/>
  <c r="CC289" i="1"/>
  <c r="CE289" i="1" s="1"/>
  <c r="CG289" i="1" s="1"/>
  <c r="CN297" i="1"/>
  <c r="CP297" i="1" s="1"/>
  <c r="CR297" i="1" s="1"/>
  <c r="CN291" i="1"/>
  <c r="CP291" i="1" s="1"/>
  <c r="CR291" i="1" s="1"/>
  <c r="F244" i="2"/>
  <c r="F238" i="11"/>
  <c r="F235" i="11"/>
  <c r="F231" i="11"/>
  <c r="F226" i="2"/>
  <c r="F210" i="2"/>
  <c r="F228" i="11"/>
  <c r="F239" i="11"/>
  <c r="F222" i="2"/>
  <c r="F216" i="11"/>
  <c r="F211" i="2"/>
  <c r="CN282" i="1"/>
  <c r="CP282" i="1" s="1"/>
  <c r="CR282" i="1" s="1"/>
  <c r="F244" i="11"/>
  <c r="F242" i="11"/>
  <c r="F240" i="2"/>
  <c r="F236" i="2"/>
  <c r="F217" i="11"/>
  <c r="F210" i="11"/>
  <c r="F208" i="11"/>
  <c r="CN283" i="1"/>
  <c r="CP283" i="1" s="1"/>
  <c r="CR283" i="1" s="1"/>
  <c r="F219" i="11"/>
  <c r="F212" i="11"/>
  <c r="F224" i="2"/>
  <c r="CC284" i="1"/>
  <c r="CE284" i="1" s="1"/>
  <c r="CG284" i="1" s="1"/>
  <c r="F207" i="11"/>
  <c r="F248" i="2"/>
  <c r="F247" i="11"/>
  <c r="F243" i="2"/>
  <c r="F241" i="2"/>
  <c r="F240" i="11"/>
  <c r="F236" i="11"/>
  <c r="F232" i="11"/>
  <c r="F227" i="2"/>
  <c r="F215" i="11"/>
  <c r="F206" i="2"/>
  <c r="CC283" i="1"/>
  <c r="CE283" i="1" s="1"/>
  <c r="CG283" i="1" s="1"/>
  <c r="CN295" i="1"/>
  <c r="CP295" i="1" s="1"/>
  <c r="CR295" i="1" s="1"/>
  <c r="F249" i="2"/>
  <c r="F238" i="2"/>
  <c r="F237" i="11"/>
  <c r="F233" i="11"/>
  <c r="F229" i="11"/>
  <c r="F225" i="11"/>
  <c r="F248" i="11"/>
  <c r="F247" i="2"/>
  <c r="F246" i="2"/>
  <c r="F239" i="2"/>
  <c r="F233" i="2"/>
  <c r="F243" i="11"/>
  <c r="F227" i="11"/>
  <c r="F225" i="2"/>
  <c r="F218" i="2"/>
  <c r="F242" i="2"/>
  <c r="F235" i="2"/>
  <c r="F234" i="11"/>
  <c r="F234" i="2"/>
  <c r="F230" i="2"/>
  <c r="F230" i="11"/>
  <c r="F226" i="11"/>
  <c r="F224" i="11"/>
  <c r="F223" i="11"/>
  <c r="F222" i="11"/>
  <c r="F221" i="2"/>
  <c r="F220" i="11"/>
  <c r="F218" i="11"/>
  <c r="F216" i="2"/>
  <c r="F215" i="2"/>
  <c r="F214" i="2"/>
  <c r="F213" i="2"/>
  <c r="F212" i="2"/>
  <c r="F209" i="2"/>
  <c r="F208" i="2"/>
  <c r="F207" i="2"/>
  <c r="F249" i="11"/>
  <c r="F245" i="2"/>
  <c r="F237" i="2"/>
  <c r="F231" i="2"/>
  <c r="F223" i="2"/>
  <c r="F221" i="11"/>
  <c r="F214" i="11"/>
  <c r="F213" i="11"/>
  <c r="F209" i="11"/>
  <c r="F206" i="11"/>
  <c r="F246" i="11"/>
  <c r="F245" i="11"/>
  <c r="F241" i="11"/>
  <c r="F229" i="2"/>
  <c r="F228" i="2"/>
  <c r="F217" i="2"/>
  <c r="F211" i="11"/>
  <c r="CC290" i="1"/>
  <c r="CE290" i="1" s="1"/>
  <c r="CG290" i="1" s="1"/>
  <c r="CN298" i="1"/>
  <c r="CP298" i="1" s="1"/>
  <c r="CR298" i="1" s="1"/>
  <c r="CN294" i="1"/>
  <c r="CO294" i="1" s="1"/>
  <c r="CQ294" i="1" s="1"/>
  <c r="CN286" i="1"/>
  <c r="CO286" i="1" s="1"/>
  <c r="CQ286" i="1" s="1"/>
  <c r="CS286" i="1" s="1"/>
  <c r="CT297" i="1"/>
  <c r="CS297" i="1"/>
  <c r="CT296" i="1"/>
  <c r="CS296" i="1"/>
  <c r="CT295" i="1"/>
  <c r="CS295" i="1"/>
  <c r="CT291" i="1"/>
  <c r="CT298" i="1"/>
  <c r="CS298" i="1"/>
  <c r="CN296" i="1"/>
  <c r="CT294" i="1"/>
  <c r="CS294" i="1"/>
  <c r="CN292" i="1"/>
  <c r="CN290" i="1"/>
  <c r="CN289" i="1"/>
  <c r="CN288" i="1"/>
  <c r="CN285" i="1"/>
  <c r="CN284" i="1"/>
  <c r="CC292" i="1"/>
  <c r="CE292" i="1" s="1"/>
  <c r="CG292" i="1" s="1"/>
  <c r="CC281" i="1"/>
  <c r="CE281" i="1" s="1"/>
  <c r="CG281" i="1" s="1"/>
  <c r="CN293" i="1"/>
  <c r="CT293" i="1"/>
  <c r="CS293" i="1"/>
  <c r="CN287" i="1"/>
  <c r="CT282" i="1"/>
  <c r="CT281" i="1"/>
  <c r="CT283" i="1"/>
  <c r="CC298" i="1"/>
  <c r="CD298" i="1" s="1"/>
  <c r="CF298" i="1" s="1"/>
  <c r="CC294" i="1"/>
  <c r="CD294" i="1" s="1"/>
  <c r="CF294" i="1" s="1"/>
  <c r="CC293" i="1"/>
  <c r="CD293" i="1" s="1"/>
  <c r="CF293" i="1" s="1"/>
  <c r="CH293" i="1" s="1"/>
  <c r="CC282" i="1"/>
  <c r="CE282" i="1" s="1"/>
  <c r="CG282" i="1" s="1"/>
  <c r="CI297" i="1"/>
  <c r="CC291" i="1"/>
  <c r="CI289" i="1"/>
  <c r="CC288" i="1"/>
  <c r="CC287" i="1"/>
  <c r="CC286" i="1"/>
  <c r="CI283" i="1"/>
  <c r="CI282" i="1"/>
  <c r="CH298" i="1"/>
  <c r="CI284" i="1"/>
  <c r="CH294" i="1"/>
  <c r="CI290" i="1"/>
  <c r="CH296" i="1"/>
  <c r="CI292" i="1"/>
  <c r="CC295" i="1"/>
  <c r="CC285" i="1"/>
  <c r="CI281" i="1"/>
  <c r="BB326" i="1"/>
  <c r="BD326" i="1"/>
  <c r="BA326" i="1"/>
  <c r="BE326" i="1"/>
  <c r="BF326" i="1"/>
  <c r="BG326" i="1"/>
  <c r="AZ326" i="1"/>
  <c r="BC326" i="1"/>
  <c r="DA253" i="1"/>
  <c r="DB253" i="1"/>
  <c r="CZ253" i="1"/>
  <c r="CW253" i="1"/>
  <c r="CX253" i="1"/>
  <c r="CY253" i="1"/>
  <c r="CV254" i="1"/>
  <c r="AY327" i="1"/>
  <c r="BP323" i="1" l="1"/>
  <c r="BK326" i="1"/>
  <c r="BO325" i="1"/>
  <c r="BP324" i="1" s="1"/>
  <c r="BO1143" i="1"/>
  <c r="BK1144" i="1"/>
  <c r="BM325" i="1"/>
  <c r="BJ326" i="1"/>
  <c r="BN323" i="1"/>
  <c r="CD297" i="1"/>
  <c r="CF297" i="1" s="1"/>
  <c r="CH297" i="1" s="1"/>
  <c r="CO281" i="1"/>
  <c r="CQ281" i="1" s="1"/>
  <c r="CS281" i="1" s="1"/>
  <c r="CO291" i="1"/>
  <c r="CQ291" i="1" s="1"/>
  <c r="CS291" i="1" s="1"/>
  <c r="CO295" i="1"/>
  <c r="CQ295" i="1" s="1"/>
  <c r="CE296" i="1"/>
  <c r="CG296" i="1" s="1"/>
  <c r="CI296" i="1" s="1"/>
  <c r="CD289" i="1"/>
  <c r="CF289" i="1" s="1"/>
  <c r="CH289" i="1" s="1"/>
  <c r="CO297" i="1"/>
  <c r="CQ297" i="1" s="1"/>
  <c r="CD292" i="1"/>
  <c r="CF292" i="1" s="1"/>
  <c r="CH292" i="1" s="1"/>
  <c r="CO282" i="1"/>
  <c r="CQ282" i="1" s="1"/>
  <c r="CS282" i="1" s="1"/>
  <c r="CO283" i="1"/>
  <c r="CQ283" i="1" s="1"/>
  <c r="CS283" i="1" s="1"/>
  <c r="CD290" i="1"/>
  <c r="CF290" i="1" s="1"/>
  <c r="CH290" i="1" s="1"/>
  <c r="CO298" i="1"/>
  <c r="CQ298" i="1" s="1"/>
  <c r="CD283" i="1"/>
  <c r="CF283" i="1" s="1"/>
  <c r="CH283" i="1" s="1"/>
  <c r="CE298" i="1"/>
  <c r="CG298" i="1" s="1"/>
  <c r="CI298" i="1" s="1"/>
  <c r="CD284" i="1"/>
  <c r="CF284" i="1" s="1"/>
  <c r="CH284" i="1" s="1"/>
  <c r="CP294" i="1"/>
  <c r="CR294" i="1" s="1"/>
  <c r="CD281" i="1"/>
  <c r="CF281" i="1" s="1"/>
  <c r="CH281" i="1" s="1"/>
  <c r="CP286" i="1"/>
  <c r="CR286" i="1" s="1"/>
  <c r="CT286" i="1" s="1"/>
  <c r="F250" i="2"/>
  <c r="F250" i="11"/>
  <c r="CE294" i="1"/>
  <c r="CG294" i="1" s="1"/>
  <c r="CI294" i="1" s="1"/>
  <c r="CP293" i="1"/>
  <c r="CR293" i="1" s="1"/>
  <c r="CO293" i="1"/>
  <c r="CQ293" i="1" s="1"/>
  <c r="CP285" i="1"/>
  <c r="CR285" i="1" s="1"/>
  <c r="CT285" i="1" s="1"/>
  <c r="CO285" i="1"/>
  <c r="CQ285" i="1" s="1"/>
  <c r="CS285" i="1" s="1"/>
  <c r="CP289" i="1"/>
  <c r="CR289" i="1" s="1"/>
  <c r="CT289" i="1" s="1"/>
  <c r="CO289" i="1"/>
  <c r="CQ289" i="1" s="1"/>
  <c r="CS289" i="1" s="1"/>
  <c r="CP287" i="1"/>
  <c r="CR287" i="1" s="1"/>
  <c r="CT287" i="1" s="1"/>
  <c r="CO287" i="1"/>
  <c r="CQ287" i="1" s="1"/>
  <c r="CS287" i="1" s="1"/>
  <c r="CP296" i="1"/>
  <c r="CR296" i="1" s="1"/>
  <c r="CO296" i="1"/>
  <c r="CQ296" i="1" s="1"/>
  <c r="CP292" i="1"/>
  <c r="CR292" i="1" s="1"/>
  <c r="CT292" i="1" s="1"/>
  <c r="CO292" i="1"/>
  <c r="CQ292" i="1" s="1"/>
  <c r="CS292" i="1" s="1"/>
  <c r="CP290" i="1"/>
  <c r="CR290" i="1" s="1"/>
  <c r="CT290" i="1" s="1"/>
  <c r="CO290" i="1"/>
  <c r="CQ290" i="1" s="1"/>
  <c r="CS290" i="1" s="1"/>
  <c r="CP284" i="1"/>
  <c r="CR284" i="1" s="1"/>
  <c r="CT284" i="1" s="1"/>
  <c r="CO284" i="1"/>
  <c r="CQ284" i="1" s="1"/>
  <c r="CS284" i="1" s="1"/>
  <c r="CP288" i="1"/>
  <c r="CR288" i="1" s="1"/>
  <c r="CT288" i="1" s="1"/>
  <c r="CO288" i="1"/>
  <c r="CQ288" i="1" s="1"/>
  <c r="CS288" i="1" s="1"/>
  <c r="CD282" i="1"/>
  <c r="CF282" i="1" s="1"/>
  <c r="CH282" i="1" s="1"/>
  <c r="CE293" i="1"/>
  <c r="CG293" i="1" s="1"/>
  <c r="CI293" i="1" s="1"/>
  <c r="CE285" i="1"/>
  <c r="CG285" i="1" s="1"/>
  <c r="CI285" i="1" s="1"/>
  <c r="CD285" i="1"/>
  <c r="CF285" i="1" s="1"/>
  <c r="CH285" i="1" s="1"/>
  <c r="CE286" i="1"/>
  <c r="CG286" i="1" s="1"/>
  <c r="CI286" i="1" s="1"/>
  <c r="CD286" i="1"/>
  <c r="CF286" i="1" s="1"/>
  <c r="CH286" i="1" s="1"/>
  <c r="CD288" i="1"/>
  <c r="CF288" i="1" s="1"/>
  <c r="CH288" i="1" s="1"/>
  <c r="CE288" i="1"/>
  <c r="CG288" i="1" s="1"/>
  <c r="CI288" i="1" s="1"/>
  <c r="CE295" i="1"/>
  <c r="CG295" i="1" s="1"/>
  <c r="CI295" i="1" s="1"/>
  <c r="CD295" i="1"/>
  <c r="CF295" i="1" s="1"/>
  <c r="CH295" i="1" s="1"/>
  <c r="CE287" i="1"/>
  <c r="CG287" i="1" s="1"/>
  <c r="CI287" i="1" s="1"/>
  <c r="CD287" i="1"/>
  <c r="CF287" i="1" s="1"/>
  <c r="CH287" i="1" s="1"/>
  <c r="CE291" i="1"/>
  <c r="CG291" i="1" s="1"/>
  <c r="CI291" i="1" s="1"/>
  <c r="CD291" i="1"/>
  <c r="CF291" i="1" s="1"/>
  <c r="CH291" i="1" s="1"/>
  <c r="BB327" i="1"/>
  <c r="BD327" i="1"/>
  <c r="AZ327" i="1"/>
  <c r="BC327" i="1"/>
  <c r="BG327" i="1"/>
  <c r="BA327" i="1"/>
  <c r="BE327" i="1"/>
  <c r="BF327" i="1"/>
  <c r="CV255" i="1"/>
  <c r="AY328" i="1"/>
  <c r="BO326" i="1" l="1"/>
  <c r="BP325" i="1" s="1"/>
  <c r="BK327" i="1"/>
  <c r="BK1145" i="1"/>
  <c r="BO1144" i="1"/>
  <c r="BP1142" i="1"/>
  <c r="BM326" i="1"/>
  <c r="BJ327" i="1"/>
  <c r="BN324" i="1"/>
  <c r="BB328" i="1"/>
  <c r="BD328" i="1"/>
  <c r="AZ328" i="1"/>
  <c r="BC328" i="1"/>
  <c r="BG328" i="1"/>
  <c r="BA328" i="1"/>
  <c r="BE328" i="1"/>
  <c r="BF328" i="1"/>
  <c r="AY329" i="1"/>
  <c r="CV256" i="1"/>
  <c r="BO327" i="1" l="1"/>
  <c r="BP326" i="1" s="1"/>
  <c r="BK328" i="1"/>
  <c r="BP1143" i="1"/>
  <c r="BO1145" i="1"/>
  <c r="BP1144" i="1" s="1"/>
  <c r="BK1146" i="1"/>
  <c r="BJ328" i="1"/>
  <c r="BM327" i="1"/>
  <c r="BN326" i="1" s="1"/>
  <c r="BN325" i="1"/>
  <c r="BB329" i="1"/>
  <c r="BD329" i="1"/>
  <c r="BF329" i="1"/>
  <c r="AZ329" i="1"/>
  <c r="BC329" i="1"/>
  <c r="BG329" i="1"/>
  <c r="BA329" i="1"/>
  <c r="BE329" i="1"/>
  <c r="CV257" i="1"/>
  <c r="AY330" i="1"/>
  <c r="BK329" i="1" l="1"/>
  <c r="BO328" i="1"/>
  <c r="BK1147" i="1"/>
  <c r="BO1146" i="1"/>
  <c r="BP1145" i="1" s="1"/>
  <c r="BM328" i="1"/>
  <c r="BJ329" i="1"/>
  <c r="BB330" i="1"/>
  <c r="BD330" i="1"/>
  <c r="BA330" i="1"/>
  <c r="BE330" i="1"/>
  <c r="BF330" i="1"/>
  <c r="BG330" i="1"/>
  <c r="AZ330" i="1"/>
  <c r="BC330" i="1"/>
  <c r="CV258" i="1"/>
  <c r="AY331" i="1"/>
  <c r="BP327" i="1" l="1"/>
  <c r="BK330" i="1"/>
  <c r="BO330" i="1" s="1"/>
  <c r="BP331" i="1" s="1"/>
  <c r="BO329" i="1"/>
  <c r="BK1148" i="1"/>
  <c r="BO1147" i="1"/>
  <c r="BM329" i="1"/>
  <c r="BJ330" i="1"/>
  <c r="BN327" i="1"/>
  <c r="BB331" i="1"/>
  <c r="BD331" i="1"/>
  <c r="AZ331" i="1"/>
  <c r="BC331" i="1"/>
  <c r="BG331" i="1"/>
  <c r="BA331" i="1"/>
  <c r="BE331" i="1"/>
  <c r="BF331" i="1"/>
  <c r="AY332" i="1"/>
  <c r="CV259" i="1"/>
  <c r="BP328" i="1" l="1"/>
  <c r="BP330" i="1"/>
  <c r="BP329" i="1"/>
  <c r="BP1146" i="1"/>
  <c r="BO1148" i="1"/>
  <c r="BK1149" i="1"/>
  <c r="BM330" i="1"/>
  <c r="BN329" i="1" s="1"/>
  <c r="BJ331" i="1"/>
  <c r="BN328" i="1"/>
  <c r="BB332" i="1"/>
  <c r="BD332" i="1"/>
  <c r="AZ332" i="1"/>
  <c r="BC332" i="1"/>
  <c r="BG332" i="1"/>
  <c r="BA332" i="1"/>
  <c r="BE332" i="1"/>
  <c r="BF332" i="1"/>
  <c r="CV260" i="1"/>
  <c r="AY333" i="1"/>
  <c r="BO1149" i="1" l="1"/>
  <c r="BP1148" i="1" s="1"/>
  <c r="BK1150" i="1"/>
  <c r="BP1147" i="1"/>
  <c r="BM331" i="1"/>
  <c r="BJ332" i="1"/>
  <c r="BB333" i="1"/>
  <c r="BD333" i="1"/>
  <c r="BF333" i="1"/>
  <c r="AZ333" i="1"/>
  <c r="BC333" i="1"/>
  <c r="BG333" i="1"/>
  <c r="BE333" i="1"/>
  <c r="BA333" i="1"/>
  <c r="CV261" i="1"/>
  <c r="AY334" i="1"/>
  <c r="BO1150" i="1" l="1"/>
  <c r="BP1149" i="1" s="1"/>
  <c r="BK1151" i="1"/>
  <c r="BJ333" i="1"/>
  <c r="BM332" i="1"/>
  <c r="BN331" i="1" s="1"/>
  <c r="BN330" i="1"/>
  <c r="BB334" i="1"/>
  <c r="BD334" i="1"/>
  <c r="BA334" i="1"/>
  <c r="BE334" i="1"/>
  <c r="BF334" i="1"/>
  <c r="BC334" i="1"/>
  <c r="AZ334" i="1"/>
  <c r="BG334" i="1"/>
  <c r="CV262" i="1"/>
  <c r="AY335" i="1"/>
  <c r="BO1151" i="1" l="1"/>
  <c r="BP1150" i="1" s="1"/>
  <c r="BK1152" i="1"/>
  <c r="BM333" i="1"/>
  <c r="BN332" i="1" s="1"/>
  <c r="BJ334" i="1"/>
  <c r="BB335" i="1"/>
  <c r="BD335" i="1"/>
  <c r="AZ335" i="1"/>
  <c r="BC335" i="1"/>
  <c r="BG335" i="1"/>
  <c r="BA335" i="1"/>
  <c r="BE335" i="1"/>
  <c r="BF335" i="1"/>
  <c r="CV263" i="1"/>
  <c r="AY336" i="1"/>
  <c r="BK1153" i="1" l="1"/>
  <c r="BO1152" i="1"/>
  <c r="BM334" i="1"/>
  <c r="BJ335" i="1"/>
  <c r="BB336" i="1"/>
  <c r="BD336" i="1"/>
  <c r="AZ336" i="1"/>
  <c r="BC336" i="1"/>
  <c r="BG336" i="1"/>
  <c r="BA336" i="1"/>
  <c r="BE336" i="1"/>
  <c r="BF336" i="1"/>
  <c r="CV264" i="1"/>
  <c r="AY337" i="1"/>
  <c r="BP1151" i="1" l="1"/>
  <c r="BO1153" i="1"/>
  <c r="BK1154" i="1"/>
  <c r="BN333" i="1"/>
  <c r="BM335" i="1"/>
  <c r="BN334" i="1" s="1"/>
  <c r="BJ336" i="1"/>
  <c r="BB337" i="1"/>
  <c r="BD337" i="1"/>
  <c r="BF337" i="1"/>
  <c r="AZ337" i="1"/>
  <c r="BC337" i="1"/>
  <c r="BG337" i="1"/>
  <c r="BA337" i="1"/>
  <c r="BE337" i="1"/>
  <c r="CV265" i="1"/>
  <c r="AY338" i="1"/>
  <c r="BK1155" i="1" l="1"/>
  <c r="BO1154" i="1"/>
  <c r="BP1153" i="1" s="1"/>
  <c r="BP1152" i="1"/>
  <c r="BM336" i="1"/>
  <c r="BJ337" i="1"/>
  <c r="BB338" i="1"/>
  <c r="BD338" i="1"/>
  <c r="BA338" i="1"/>
  <c r="BE338" i="1"/>
  <c r="BF338" i="1"/>
  <c r="AZ338" i="1"/>
  <c r="BC338" i="1"/>
  <c r="BG338" i="1"/>
  <c r="CV266" i="1"/>
  <c r="AY339" i="1"/>
  <c r="BO1155" i="1" l="1"/>
  <c r="BK1156" i="1"/>
  <c r="BM337" i="1"/>
  <c r="BJ338" i="1"/>
  <c r="BN335" i="1"/>
  <c r="BB339" i="1"/>
  <c r="BD339" i="1"/>
  <c r="AZ339" i="1"/>
  <c r="BC339" i="1"/>
  <c r="BG339" i="1"/>
  <c r="BA339" i="1"/>
  <c r="BE339" i="1"/>
  <c r="BF339" i="1"/>
  <c r="CV267" i="1"/>
  <c r="AY340" i="1"/>
  <c r="BO1156" i="1" l="1"/>
  <c r="BK1157" i="1"/>
  <c r="BP1154" i="1"/>
  <c r="BN336" i="1"/>
  <c r="BJ339" i="1"/>
  <c r="BM338" i="1"/>
  <c r="BB340" i="1"/>
  <c r="BD340" i="1"/>
  <c r="AZ340" i="1"/>
  <c r="BC340" i="1"/>
  <c r="BG340" i="1"/>
  <c r="BA340" i="1"/>
  <c r="BE340" i="1"/>
  <c r="BF340" i="1"/>
  <c r="CV268" i="1"/>
  <c r="AY341" i="1"/>
  <c r="BO1157" i="1" l="1"/>
  <c r="BK1158" i="1"/>
  <c r="BP1155" i="1"/>
  <c r="BM339" i="1"/>
  <c r="BJ340" i="1"/>
  <c r="BN337" i="1"/>
  <c r="BB341" i="1"/>
  <c r="BD341" i="1"/>
  <c r="BF341" i="1"/>
  <c r="AZ341" i="1"/>
  <c r="BC341" i="1"/>
  <c r="BG341" i="1"/>
  <c r="BE341" i="1"/>
  <c r="BA341" i="1"/>
  <c r="CV269" i="1"/>
  <c r="AY342" i="1"/>
  <c r="BK1159" i="1" l="1"/>
  <c r="BO1158" i="1"/>
  <c r="BP1157" i="1" s="1"/>
  <c r="BP1156" i="1"/>
  <c r="BM340" i="1"/>
  <c r="BJ341" i="1"/>
  <c r="BN338" i="1"/>
  <c r="BB342" i="1"/>
  <c r="BD342" i="1"/>
  <c r="BA342" i="1"/>
  <c r="BE342" i="1"/>
  <c r="BF342" i="1"/>
  <c r="AZ342" i="1"/>
  <c r="BG342" i="1"/>
  <c r="BC342" i="1"/>
  <c r="CV270" i="1"/>
  <c r="AY343" i="1"/>
  <c r="BO1159" i="1" l="1"/>
  <c r="BK1160" i="1"/>
  <c r="BM341" i="1"/>
  <c r="BJ342" i="1"/>
  <c r="BN339" i="1"/>
  <c r="BB343" i="1"/>
  <c r="BD343" i="1"/>
  <c r="AZ343" i="1"/>
  <c r="BC343" i="1"/>
  <c r="BG343" i="1"/>
  <c r="BA343" i="1"/>
  <c r="BE343" i="1"/>
  <c r="BF343" i="1"/>
  <c r="CV271" i="1"/>
  <c r="AY344" i="1"/>
  <c r="BK1161" i="1" l="1"/>
  <c r="BO1160" i="1"/>
  <c r="BP1158" i="1"/>
  <c r="BN340" i="1"/>
  <c r="BM342" i="1"/>
  <c r="BJ343" i="1"/>
  <c r="BB344" i="1"/>
  <c r="BD344" i="1"/>
  <c r="AZ344" i="1"/>
  <c r="BC344" i="1"/>
  <c r="BG344" i="1"/>
  <c r="BA344" i="1"/>
  <c r="BE344" i="1"/>
  <c r="BF344" i="1"/>
  <c r="AY345" i="1"/>
  <c r="CV272" i="1"/>
  <c r="BP1159" i="1" l="1"/>
  <c r="BK1162" i="1"/>
  <c r="BO1161" i="1"/>
  <c r="BM343" i="1"/>
  <c r="BN342" i="1" s="1"/>
  <c r="BJ344" i="1"/>
  <c r="BN341" i="1"/>
  <c r="BB345" i="1"/>
  <c r="BD345" i="1"/>
  <c r="BF345" i="1"/>
  <c r="AZ345" i="1"/>
  <c r="BC345" i="1"/>
  <c r="BG345" i="1"/>
  <c r="BA345" i="1"/>
  <c r="BE345" i="1"/>
  <c r="CV273" i="1"/>
  <c r="AY346" i="1"/>
  <c r="BP1160" i="1" l="1"/>
  <c r="BK1163" i="1"/>
  <c r="BO1162" i="1"/>
  <c r="BP1161" i="1" s="1"/>
  <c r="BM344" i="1"/>
  <c r="BN343" i="1" s="1"/>
  <c r="BJ345" i="1"/>
  <c r="BB346" i="1"/>
  <c r="BD346" i="1"/>
  <c r="BA346" i="1"/>
  <c r="BE346" i="1"/>
  <c r="BF346" i="1"/>
  <c r="BG346" i="1"/>
  <c r="AZ346" i="1"/>
  <c r="BC346" i="1"/>
  <c r="CV274" i="1"/>
  <c r="AY347" i="1"/>
  <c r="BO1163" i="1" l="1"/>
  <c r="BK1164" i="1"/>
  <c r="BM345" i="1"/>
  <c r="BJ346" i="1"/>
  <c r="BB347" i="1"/>
  <c r="BD347" i="1"/>
  <c r="AZ347" i="1"/>
  <c r="BC347" i="1"/>
  <c r="BG347" i="1"/>
  <c r="BA347" i="1"/>
  <c r="BE347" i="1"/>
  <c r="BF347" i="1"/>
  <c r="CV275" i="1"/>
  <c r="AY348" i="1"/>
  <c r="BK1165" i="1" l="1"/>
  <c r="BO1164" i="1"/>
  <c r="BP1162" i="1"/>
  <c r="BM346" i="1"/>
  <c r="BN345" i="1" s="1"/>
  <c r="BJ347" i="1"/>
  <c r="BN344" i="1"/>
  <c r="BB348" i="1"/>
  <c r="BD348" i="1"/>
  <c r="AZ348" i="1"/>
  <c r="BC348" i="1"/>
  <c r="BG348" i="1"/>
  <c r="BA348" i="1"/>
  <c r="BE348" i="1"/>
  <c r="BF348" i="1"/>
  <c r="DB254" i="1"/>
  <c r="CX254" i="1"/>
  <c r="CW254" i="1"/>
  <c r="CY254" i="1"/>
  <c r="CZ254" i="1"/>
  <c r="DA254" i="1"/>
  <c r="DA255" i="1"/>
  <c r="CW255" i="1"/>
  <c r="CZ255" i="1"/>
  <c r="CX255" i="1"/>
  <c r="DB255" i="1"/>
  <c r="CY255" i="1"/>
  <c r="CZ256" i="1"/>
  <c r="CX256" i="1"/>
  <c r="CW256" i="1"/>
  <c r="DA256" i="1"/>
  <c r="DB256" i="1"/>
  <c r="CY256" i="1"/>
  <c r="CW257" i="1"/>
  <c r="CZ257" i="1"/>
  <c r="CX257" i="1"/>
  <c r="DB257" i="1"/>
  <c r="DA257" i="1"/>
  <c r="CY257" i="1"/>
  <c r="DB258" i="1"/>
  <c r="CX258" i="1"/>
  <c r="CY258" i="1"/>
  <c r="CW258" i="1"/>
  <c r="DA258" i="1"/>
  <c r="CZ258" i="1"/>
  <c r="DA259" i="1"/>
  <c r="CX259" i="1"/>
  <c r="CY259" i="1"/>
  <c r="CW259" i="1"/>
  <c r="CZ259" i="1"/>
  <c r="DB259" i="1"/>
  <c r="CZ260" i="1"/>
  <c r="CX260" i="1"/>
  <c r="DA260" i="1"/>
  <c r="CW260" i="1"/>
  <c r="DB260" i="1"/>
  <c r="CY260" i="1"/>
  <c r="CZ261" i="1"/>
  <c r="DB261" i="1"/>
  <c r="CX261" i="1"/>
  <c r="DA261" i="1"/>
  <c r="CW261" i="1"/>
  <c r="CY261" i="1"/>
  <c r="DB262" i="1"/>
  <c r="CX262" i="1"/>
  <c r="CW262" i="1"/>
  <c r="CZ262" i="1"/>
  <c r="DA262" i="1"/>
  <c r="CY262" i="1"/>
  <c r="DA263" i="1"/>
  <c r="CX263" i="1"/>
  <c r="CZ263" i="1"/>
  <c r="CY263" i="1"/>
  <c r="DB263" i="1"/>
  <c r="CW263" i="1"/>
  <c r="DA264" i="1"/>
  <c r="CY264" i="1"/>
  <c r="CX264" i="1"/>
  <c r="CZ264" i="1"/>
  <c r="DB264" i="1"/>
  <c r="CW264" i="1"/>
  <c r="CW265" i="1"/>
  <c r="CZ265" i="1"/>
  <c r="DB265" i="1"/>
  <c r="CX265" i="1"/>
  <c r="DA265" i="1"/>
  <c r="CY265" i="1"/>
  <c r="DB266" i="1"/>
  <c r="CZ266" i="1"/>
  <c r="DA266" i="1"/>
  <c r="CX266" i="1"/>
  <c r="CW266" i="1"/>
  <c r="CY266" i="1"/>
  <c r="DA267" i="1"/>
  <c r="CW267" i="1"/>
  <c r="CY267" i="1"/>
  <c r="CX267" i="1"/>
  <c r="DB267" i="1"/>
  <c r="CZ267" i="1"/>
  <c r="CZ268" i="1"/>
  <c r="DB268" i="1"/>
  <c r="CY268" i="1"/>
  <c r="DA268" i="1"/>
  <c r="CX268" i="1"/>
  <c r="CW268" i="1"/>
  <c r="CY269" i="1"/>
  <c r="CX269" i="1"/>
  <c r="DA269" i="1"/>
  <c r="CZ269" i="1"/>
  <c r="DB269" i="1"/>
  <c r="CW269" i="1"/>
  <c r="DB270" i="1"/>
  <c r="CZ270" i="1"/>
  <c r="DA270" i="1"/>
  <c r="CW270" i="1"/>
  <c r="CY270" i="1"/>
  <c r="CX270" i="1"/>
  <c r="DA271" i="1"/>
  <c r="DB271" i="1"/>
  <c r="CY271" i="1"/>
  <c r="CZ271" i="1"/>
  <c r="CX271" i="1"/>
  <c r="CW271" i="1"/>
  <c r="CZ272" i="1"/>
  <c r="CW272" i="1"/>
  <c r="CY272" i="1"/>
  <c r="DA272" i="1"/>
  <c r="DB272" i="1"/>
  <c r="CX272" i="1"/>
  <c r="CW273" i="1"/>
  <c r="DA273" i="1"/>
  <c r="DB273" i="1"/>
  <c r="CX273" i="1"/>
  <c r="CZ273" i="1"/>
  <c r="CY273" i="1"/>
  <c r="CY274" i="1"/>
  <c r="DA274" i="1"/>
  <c r="CW274" i="1"/>
  <c r="CX274" i="1"/>
  <c r="DA275" i="1"/>
  <c r="CZ275" i="1"/>
  <c r="DB275" i="1"/>
  <c r="CW275" i="1"/>
  <c r="CX275" i="1"/>
  <c r="CY275" i="1"/>
  <c r="CZ274" i="1"/>
  <c r="DB274" i="1"/>
  <c r="CV276" i="1"/>
  <c r="AY349" i="1"/>
  <c r="BP1163" i="1" l="1"/>
  <c r="BO1165" i="1"/>
  <c r="BK1166" i="1"/>
  <c r="BM347" i="1"/>
  <c r="BJ348" i="1"/>
  <c r="F266" i="2"/>
  <c r="F271" i="11"/>
  <c r="F270" i="2"/>
  <c r="F262" i="2"/>
  <c r="F259" i="2"/>
  <c r="F256" i="11"/>
  <c r="F260" i="2"/>
  <c r="F251" i="11"/>
  <c r="F271" i="2"/>
  <c r="F258" i="2"/>
  <c r="F258" i="11"/>
  <c r="F253" i="2"/>
  <c r="F251" i="2"/>
  <c r="F270" i="11"/>
  <c r="F256" i="2"/>
  <c r="F269" i="11"/>
  <c r="F265" i="11"/>
  <c r="F263" i="2"/>
  <c r="F253" i="11"/>
  <c r="F254" i="2"/>
  <c r="F272" i="11"/>
  <c r="F266" i="11"/>
  <c r="F265" i="2"/>
  <c r="F268" i="11"/>
  <c r="F272" i="2"/>
  <c r="F268" i="2"/>
  <c r="F267" i="2"/>
  <c r="F264" i="11"/>
  <c r="F264" i="2"/>
  <c r="F262" i="11"/>
  <c r="F261" i="11"/>
  <c r="F259" i="11"/>
  <c r="F257" i="2"/>
  <c r="F255" i="2"/>
  <c r="F254" i="11"/>
  <c r="F252" i="2"/>
  <c r="F269" i="2"/>
  <c r="F267" i="11"/>
  <c r="F263" i="11"/>
  <c r="F261" i="2"/>
  <c r="F255" i="11"/>
  <c r="F260" i="11"/>
  <c r="F257" i="11"/>
  <c r="F252" i="11"/>
  <c r="BB349" i="1"/>
  <c r="BD349" i="1"/>
  <c r="BF349" i="1"/>
  <c r="AZ349" i="1"/>
  <c r="BC349" i="1"/>
  <c r="BG349" i="1"/>
  <c r="BE349" i="1"/>
  <c r="BA349" i="1"/>
  <c r="CZ276" i="1"/>
  <c r="DB276" i="1"/>
  <c r="DA276" i="1"/>
  <c r="CX276" i="1"/>
  <c r="CW276" i="1"/>
  <c r="CY276" i="1"/>
  <c r="AY350" i="1"/>
  <c r="CV277" i="1"/>
  <c r="BO1166" i="1" l="1"/>
  <c r="BP1165" i="1" s="1"/>
  <c r="BK1167" i="1"/>
  <c r="BP1164" i="1"/>
  <c r="BM348" i="1"/>
  <c r="BJ349" i="1"/>
  <c r="BN346" i="1"/>
  <c r="F273" i="11"/>
  <c r="F273" i="2"/>
  <c r="BB350" i="1"/>
  <c r="BD350" i="1"/>
  <c r="BA350" i="1"/>
  <c r="BE350" i="1"/>
  <c r="BF350" i="1"/>
  <c r="BC350" i="1"/>
  <c r="BG350" i="1"/>
  <c r="AZ350" i="1"/>
  <c r="CV278" i="1"/>
  <c r="AY351" i="1"/>
  <c r="BO1167" i="1" l="1"/>
  <c r="BP1166" i="1" s="1"/>
  <c r="BK1168" i="1"/>
  <c r="BM349" i="1"/>
  <c r="BN348" i="1" s="1"/>
  <c r="BJ350" i="1"/>
  <c r="BN347" i="1"/>
  <c r="BB351" i="1"/>
  <c r="BD351" i="1"/>
  <c r="AZ351" i="1"/>
  <c r="BC351" i="1"/>
  <c r="BG351" i="1"/>
  <c r="BA351" i="1"/>
  <c r="BE351" i="1"/>
  <c r="BF351" i="1"/>
  <c r="CV279" i="1"/>
  <c r="AY352" i="1"/>
  <c r="BK1169" i="1" l="1"/>
  <c r="BO1168" i="1"/>
  <c r="BM350" i="1"/>
  <c r="BJ351" i="1"/>
  <c r="BB352" i="1"/>
  <c r="BD352" i="1"/>
  <c r="AZ352" i="1"/>
  <c r="BC352" i="1"/>
  <c r="BG352" i="1"/>
  <c r="BA352" i="1"/>
  <c r="BE352" i="1"/>
  <c r="BF352" i="1"/>
  <c r="CV280" i="1"/>
  <c r="AY353" i="1"/>
  <c r="BP1167" i="1" l="1"/>
  <c r="BK1170" i="1"/>
  <c r="BO1169" i="1"/>
  <c r="BP1168" i="1" s="1"/>
  <c r="BM351" i="1"/>
  <c r="BJ352" i="1"/>
  <c r="BN349" i="1"/>
  <c r="BB353" i="1"/>
  <c r="BD353" i="1"/>
  <c r="BF353" i="1"/>
  <c r="AZ353" i="1"/>
  <c r="BG353" i="1"/>
  <c r="BC353" i="1"/>
  <c r="BA353" i="1"/>
  <c r="BE353" i="1"/>
  <c r="CV281" i="1"/>
  <c r="AY354" i="1"/>
  <c r="BO1170" i="1" l="1"/>
  <c r="BP1169" i="1" s="1"/>
  <c r="BK1171" i="1"/>
  <c r="BN350" i="1"/>
  <c r="BM352" i="1"/>
  <c r="BJ353" i="1"/>
  <c r="BB354" i="1"/>
  <c r="BD354" i="1"/>
  <c r="BA354" i="1"/>
  <c r="BE354" i="1"/>
  <c r="BF354" i="1"/>
  <c r="AZ354" i="1"/>
  <c r="BC354" i="1"/>
  <c r="BG354" i="1"/>
  <c r="CV282" i="1"/>
  <c r="AY355" i="1"/>
  <c r="BK1172" i="1" l="1"/>
  <c r="BO1171" i="1"/>
  <c r="BP1170" i="1" s="1"/>
  <c r="BM353" i="1"/>
  <c r="BN352" i="1" s="1"/>
  <c r="BJ354" i="1"/>
  <c r="BN351" i="1"/>
  <c r="BB355" i="1"/>
  <c r="BD355" i="1"/>
  <c r="AZ355" i="1"/>
  <c r="BC355" i="1"/>
  <c r="BG355" i="1"/>
  <c r="BA355" i="1"/>
  <c r="BE355" i="1"/>
  <c r="BF355" i="1"/>
  <c r="CV283" i="1"/>
  <c r="AY356" i="1"/>
  <c r="BK1173" i="1" l="1"/>
  <c r="BO1172" i="1"/>
  <c r="BM354" i="1"/>
  <c r="BJ355" i="1"/>
  <c r="BB356" i="1"/>
  <c r="BD356" i="1"/>
  <c r="AZ356" i="1"/>
  <c r="BC356" i="1"/>
  <c r="BG356" i="1"/>
  <c r="BA356" i="1"/>
  <c r="BE356" i="1"/>
  <c r="BF356" i="1"/>
  <c r="CV284" i="1"/>
  <c r="AY357" i="1"/>
  <c r="BP1171" i="1" l="1"/>
  <c r="BO1173" i="1"/>
  <c r="BP1172" i="1" s="1"/>
  <c r="BK1174" i="1"/>
  <c r="BM355" i="1"/>
  <c r="BJ356" i="1"/>
  <c r="BN353" i="1"/>
  <c r="BB357" i="1"/>
  <c r="BD357" i="1"/>
  <c r="BF357" i="1"/>
  <c r="AZ357" i="1"/>
  <c r="BC357" i="1"/>
  <c r="BG357" i="1"/>
  <c r="BE357" i="1"/>
  <c r="BA357" i="1"/>
  <c r="CV285" i="1"/>
  <c r="AY358" i="1"/>
  <c r="BO1174" i="1" l="1"/>
  <c r="BP1173" i="1" s="1"/>
  <c r="BK1175" i="1"/>
  <c r="BM356" i="1"/>
  <c r="BN355" i="1" s="1"/>
  <c r="BJ357" i="1"/>
  <c r="BN354" i="1"/>
  <c r="BB358" i="1"/>
  <c r="BD358" i="1"/>
  <c r="BA358" i="1"/>
  <c r="BE358" i="1"/>
  <c r="BF358" i="1"/>
  <c r="AZ358" i="1"/>
  <c r="BC358" i="1"/>
  <c r="BG358" i="1"/>
  <c r="AY359" i="1"/>
  <c r="CV286" i="1"/>
  <c r="BO1175" i="1" l="1"/>
  <c r="BK1176" i="1"/>
  <c r="BM357" i="1"/>
  <c r="BJ358" i="1"/>
  <c r="BB359" i="1"/>
  <c r="BD359" i="1"/>
  <c r="AZ359" i="1"/>
  <c r="BC359" i="1"/>
  <c r="BG359" i="1"/>
  <c r="BA359" i="1"/>
  <c r="BE359" i="1"/>
  <c r="BF359" i="1"/>
  <c r="CY285" i="1"/>
  <c r="CX285" i="1"/>
  <c r="DB286" i="1"/>
  <c r="CZ286" i="1"/>
  <c r="DA286" i="1"/>
  <c r="CX286" i="1"/>
  <c r="CY286" i="1"/>
  <c r="CW286" i="1"/>
  <c r="DB277" i="1"/>
  <c r="CY277" i="1"/>
  <c r="CX277" i="1"/>
  <c r="DA277" i="1"/>
  <c r="CZ277" i="1"/>
  <c r="CW277" i="1"/>
  <c r="DB278" i="1"/>
  <c r="CW278" i="1"/>
  <c r="CY278" i="1"/>
  <c r="CZ278" i="1"/>
  <c r="DA278" i="1"/>
  <c r="CX278" i="1"/>
  <c r="CX279" i="1"/>
  <c r="CW279" i="1"/>
  <c r="DA279" i="1"/>
  <c r="CZ279" i="1"/>
  <c r="CY279" i="1"/>
  <c r="DB279" i="1"/>
  <c r="CZ280" i="1"/>
  <c r="DB280" i="1"/>
  <c r="CW280" i="1"/>
  <c r="CY280" i="1"/>
  <c r="DA280" i="1"/>
  <c r="CX280" i="1"/>
  <c r="DB281" i="1"/>
  <c r="CW281" i="1"/>
  <c r="CZ281" i="1"/>
  <c r="DA281" i="1"/>
  <c r="CX281" i="1"/>
  <c r="CY281" i="1"/>
  <c r="DB282" i="1"/>
  <c r="CZ282" i="1"/>
  <c r="CX282" i="1"/>
  <c r="DA282" i="1"/>
  <c r="CW282" i="1"/>
  <c r="CY282" i="1"/>
  <c r="CZ283" i="1"/>
  <c r="CX283" i="1"/>
  <c r="DA283" i="1"/>
  <c r="CY283" i="1"/>
  <c r="DB283" i="1"/>
  <c r="CW283" i="1"/>
  <c r="CZ284" i="1"/>
  <c r="DA284" i="1"/>
  <c r="CX284" i="1"/>
  <c r="DB284" i="1"/>
  <c r="CW284" i="1"/>
  <c r="CY284" i="1"/>
  <c r="CW285" i="1"/>
  <c r="CZ285" i="1"/>
  <c r="DB285" i="1"/>
  <c r="DA285" i="1"/>
  <c r="AY360" i="1"/>
  <c r="CV287" i="1"/>
  <c r="BO1176" i="1" l="1"/>
  <c r="BK1177" i="1"/>
  <c r="BP1174" i="1"/>
  <c r="BM358" i="1"/>
  <c r="BJ359" i="1"/>
  <c r="BN356" i="1"/>
  <c r="F280" i="2"/>
  <c r="F281" i="2"/>
  <c r="F279" i="2"/>
  <c r="F281" i="11"/>
  <c r="F279" i="11"/>
  <c r="F283" i="2"/>
  <c r="F278" i="11"/>
  <c r="F282" i="2"/>
  <c r="F283" i="11"/>
  <c r="F277" i="11"/>
  <c r="F278" i="2"/>
  <c r="F276" i="2"/>
  <c r="F276" i="11"/>
  <c r="F275" i="2"/>
  <c r="F275" i="11"/>
  <c r="F274" i="2"/>
  <c r="F282" i="11"/>
  <c r="F280" i="11"/>
  <c r="F277" i="2"/>
  <c r="F274" i="11"/>
  <c r="BB360" i="1"/>
  <c r="BD360" i="1"/>
  <c r="AZ360" i="1"/>
  <c r="BC360" i="1"/>
  <c r="BG360" i="1"/>
  <c r="BA360" i="1"/>
  <c r="BE360" i="1"/>
  <c r="BF360" i="1"/>
  <c r="DA287" i="1"/>
  <c r="CZ287" i="1"/>
  <c r="DB287" i="1"/>
  <c r="CX287" i="1"/>
  <c r="CY287" i="1"/>
  <c r="CW287" i="1"/>
  <c r="AY361" i="1"/>
  <c r="CV288" i="1"/>
  <c r="BK1178" i="1" l="1"/>
  <c r="BO1177" i="1"/>
  <c r="BP1176" i="1" s="1"/>
  <c r="BP1175" i="1"/>
  <c r="BM359" i="1"/>
  <c r="BJ360" i="1"/>
  <c r="BN357" i="1"/>
  <c r="F284" i="11"/>
  <c r="F284" i="2"/>
  <c r="BB361" i="1"/>
  <c r="BD361" i="1"/>
  <c r="BF361" i="1"/>
  <c r="AZ361" i="1"/>
  <c r="BC361" i="1"/>
  <c r="BG361" i="1"/>
  <c r="BA361" i="1"/>
  <c r="BE361" i="1"/>
  <c r="CV289" i="1"/>
  <c r="AY362" i="1"/>
  <c r="BK1179" i="1" l="1"/>
  <c r="BO1178" i="1"/>
  <c r="BP1177" i="1" s="1"/>
  <c r="BJ361" i="1"/>
  <c r="BM360" i="1"/>
  <c r="BN358" i="1"/>
  <c r="BB362" i="1"/>
  <c r="BD362" i="1"/>
  <c r="BA362" i="1"/>
  <c r="BE362" i="1"/>
  <c r="BF362" i="1"/>
  <c r="BG362" i="1"/>
  <c r="BC362" i="1"/>
  <c r="AZ362" i="1"/>
  <c r="AY363" i="1"/>
  <c r="CV290" i="1"/>
  <c r="BO1179" i="1" l="1"/>
  <c r="BP1178" i="1" s="1"/>
  <c r="BK1180" i="1"/>
  <c r="BM361" i="1"/>
  <c r="BJ362" i="1"/>
  <c r="BN359" i="1"/>
  <c r="BB363" i="1"/>
  <c r="BD363" i="1"/>
  <c r="AZ363" i="1"/>
  <c r="BC363" i="1"/>
  <c r="BG363" i="1"/>
  <c r="BA363" i="1"/>
  <c r="BE363" i="1"/>
  <c r="BF363" i="1"/>
  <c r="CV291" i="1"/>
  <c r="AY364" i="1"/>
  <c r="BO1180" i="1" l="1"/>
  <c r="BP1179" i="1" s="1"/>
  <c r="BK1181" i="1"/>
  <c r="BM362" i="1"/>
  <c r="BJ363" i="1"/>
  <c r="BN360" i="1"/>
  <c r="BB364" i="1"/>
  <c r="BD364" i="1"/>
  <c r="AZ364" i="1"/>
  <c r="BC364" i="1"/>
  <c r="BG364" i="1"/>
  <c r="BA364" i="1"/>
  <c r="BE364" i="1"/>
  <c r="BF364" i="1"/>
  <c r="AY365" i="1"/>
  <c r="CV292" i="1"/>
  <c r="BK1182" i="1" l="1"/>
  <c r="BO1181" i="1"/>
  <c r="BM363" i="1"/>
  <c r="BN362" i="1" s="1"/>
  <c r="BJ364" i="1"/>
  <c r="BN361" i="1"/>
  <c r="BB365" i="1"/>
  <c r="BD365" i="1"/>
  <c r="BF365" i="1"/>
  <c r="AZ365" i="1"/>
  <c r="BC365" i="1"/>
  <c r="BG365" i="1"/>
  <c r="BA365" i="1"/>
  <c r="BE365" i="1"/>
  <c r="CX291" i="1"/>
  <c r="CY291" i="1"/>
  <c r="CW291" i="1"/>
  <c r="CZ288" i="1"/>
  <c r="CY288" i="1"/>
  <c r="CW288" i="1"/>
  <c r="DA288" i="1"/>
  <c r="DB288" i="1"/>
  <c r="CX288" i="1"/>
  <c r="CZ289" i="1"/>
  <c r="CW289" i="1"/>
  <c r="CX289" i="1"/>
  <c r="DB289" i="1"/>
  <c r="CY289" i="1"/>
  <c r="DA289" i="1"/>
  <c r="DB290" i="1"/>
  <c r="DA290" i="1"/>
  <c r="CZ290" i="1"/>
  <c r="CX290" i="1"/>
  <c r="CW290" i="1"/>
  <c r="CY290" i="1"/>
  <c r="DB291" i="1"/>
  <c r="CZ291" i="1"/>
  <c r="CZ292" i="1"/>
  <c r="DB292" i="1"/>
  <c r="DA292" i="1"/>
  <c r="CX292" i="1"/>
  <c r="CW292" i="1"/>
  <c r="CY292" i="1"/>
  <c r="DA291" i="1"/>
  <c r="CV293" i="1"/>
  <c r="AY366" i="1"/>
  <c r="BP1180" i="1" l="1"/>
  <c r="BK1183" i="1"/>
  <c r="BO1182" i="1"/>
  <c r="BP1181" i="1" s="1"/>
  <c r="BM364" i="1"/>
  <c r="BJ365" i="1"/>
  <c r="F288" i="2"/>
  <c r="F286" i="2"/>
  <c r="F287" i="11"/>
  <c r="F285" i="2"/>
  <c r="F289" i="11"/>
  <c r="F288" i="11"/>
  <c r="F289" i="2"/>
  <c r="F287" i="2"/>
  <c r="F285" i="11"/>
  <c r="F286" i="11"/>
  <c r="BB366" i="1"/>
  <c r="BD366" i="1"/>
  <c r="BA366" i="1"/>
  <c r="BE366" i="1"/>
  <c r="BF366" i="1"/>
  <c r="BC366" i="1"/>
  <c r="AZ366" i="1"/>
  <c r="BG366" i="1"/>
  <c r="CZ293" i="1"/>
  <c r="DA293" i="1"/>
  <c r="DB293" i="1"/>
  <c r="CY293" i="1"/>
  <c r="CW293" i="1"/>
  <c r="CX293" i="1"/>
  <c r="CV294" i="1"/>
  <c r="AY367" i="1"/>
  <c r="BK1184" i="1" l="1"/>
  <c r="BO1183" i="1"/>
  <c r="BP1182" i="1" s="1"/>
  <c r="BM365" i="1"/>
  <c r="BN364" i="1" s="1"/>
  <c r="BJ366" i="1"/>
  <c r="BN363" i="1"/>
  <c r="F290" i="11"/>
  <c r="F290" i="2"/>
  <c r="BB367" i="1"/>
  <c r="BD367" i="1"/>
  <c r="AZ367" i="1"/>
  <c r="BC367" i="1"/>
  <c r="BG367" i="1"/>
  <c r="BA367" i="1"/>
  <c r="BE367" i="1"/>
  <c r="BF367" i="1"/>
  <c r="CV295" i="1"/>
  <c r="AY368" i="1"/>
  <c r="BO1184" i="1" l="1"/>
  <c r="BK1185" i="1"/>
  <c r="BM366" i="1"/>
  <c r="BJ367" i="1"/>
  <c r="DB294" i="1"/>
  <c r="BB368" i="1"/>
  <c r="BD368" i="1"/>
  <c r="AZ368" i="1"/>
  <c r="BC368" i="1"/>
  <c r="BG368" i="1"/>
  <c r="BA368" i="1"/>
  <c r="BE368" i="1"/>
  <c r="BF368" i="1"/>
  <c r="DA294" i="1"/>
  <c r="CZ294" i="1"/>
  <c r="CX294" i="1"/>
  <c r="DA295" i="1"/>
  <c r="DB295" i="1"/>
  <c r="CZ295" i="1"/>
  <c r="CX295" i="1"/>
  <c r="CY295" i="1"/>
  <c r="CW295" i="1"/>
  <c r="CY294" i="1"/>
  <c r="CW294" i="1"/>
  <c r="AY369" i="1"/>
  <c r="CV296" i="1"/>
  <c r="BO1185" i="1" l="1"/>
  <c r="BK1186" i="1"/>
  <c r="BP1183" i="1"/>
  <c r="BM367" i="1"/>
  <c r="BN366" i="1" s="1"/>
  <c r="BJ368" i="1"/>
  <c r="BN365" i="1"/>
  <c r="F291" i="2"/>
  <c r="F292" i="2"/>
  <c r="F292" i="11"/>
  <c r="F291" i="11"/>
  <c r="BB369" i="1"/>
  <c r="BD369" i="1"/>
  <c r="BF369" i="1"/>
  <c r="AZ369" i="1"/>
  <c r="BC369" i="1"/>
  <c r="BG369" i="1"/>
  <c r="BE369" i="1"/>
  <c r="BA369" i="1"/>
  <c r="CZ296" i="1"/>
  <c r="DB296" i="1"/>
  <c r="DA296" i="1"/>
  <c r="CX296" i="1"/>
  <c r="CW296" i="1"/>
  <c r="CY296" i="1"/>
  <c r="CV297" i="1"/>
  <c r="AY370" i="1"/>
  <c r="BK1187" i="1" l="1"/>
  <c r="BO1186" i="1"/>
  <c r="BP1184" i="1"/>
  <c r="BM368" i="1"/>
  <c r="BJ369" i="1"/>
  <c r="F293" i="2"/>
  <c r="F293" i="11"/>
  <c r="BB370" i="1"/>
  <c r="BD370" i="1"/>
  <c r="BA370" i="1"/>
  <c r="BE370" i="1"/>
  <c r="BF370" i="1"/>
  <c r="AZ370" i="1"/>
  <c r="BC370" i="1"/>
  <c r="BG370" i="1"/>
  <c r="CZ297" i="1"/>
  <c r="DA297" i="1"/>
  <c r="DB297" i="1"/>
  <c r="CW297" i="1"/>
  <c r="CX297" i="1"/>
  <c r="CY297" i="1"/>
  <c r="CV298" i="1"/>
  <c r="BP1185" i="1" l="1"/>
  <c r="BO1187" i="1"/>
  <c r="BP1186" i="1" s="1"/>
  <c r="BK1188" i="1"/>
  <c r="BN367" i="1"/>
  <c r="BM369" i="1"/>
  <c r="BJ370" i="1"/>
  <c r="CK11" i="1"/>
  <c r="CM11" i="1"/>
  <c r="BZ11" i="1"/>
  <c r="CL11" i="1"/>
  <c r="CA11" i="1"/>
  <c r="CB11" i="1"/>
  <c r="F294" i="11"/>
  <c r="F294" i="2"/>
  <c r="CJ11" i="1"/>
  <c r="BY11" i="1"/>
  <c r="DB298" i="1"/>
  <c r="DA298" i="1"/>
  <c r="CZ298" i="1"/>
  <c r="CX298" i="1"/>
  <c r="CW298" i="1"/>
  <c r="CY298" i="1"/>
  <c r="BK1189" i="1" l="1"/>
  <c r="BO1188" i="1"/>
  <c r="BP1187" i="1" s="1"/>
  <c r="BM370" i="1"/>
  <c r="BJ371" i="1"/>
  <c r="BN368" i="1"/>
  <c r="CC11" i="1"/>
  <c r="CE11" i="1" s="1"/>
  <c r="CG11" i="1" s="1"/>
  <c r="CI11" i="1" s="1"/>
  <c r="CI8" i="1" s="1"/>
  <c r="C27" i="6" s="1"/>
  <c r="D27" i="6" s="1"/>
  <c r="CN11" i="1"/>
  <c r="CP11" i="1" s="1"/>
  <c r="CR11" i="1" s="1"/>
  <c r="CR8" i="1" s="1"/>
  <c r="CS11" i="1"/>
  <c r="CS8" i="1" s="1"/>
  <c r="CT11" i="1"/>
  <c r="CT8" i="1" s="1"/>
  <c r="C168" i="6" s="1"/>
  <c r="D168" i="6" s="1"/>
  <c r="F295" i="2"/>
  <c r="A4" i="2" s="1"/>
  <c r="F295" i="11"/>
  <c r="A4" i="11" s="1"/>
  <c r="BK1190" i="1" l="1"/>
  <c r="BO1189" i="1"/>
  <c r="BM371" i="1"/>
  <c r="BJ372" i="1"/>
  <c r="BN369" i="1"/>
  <c r="CD11" i="1"/>
  <c r="CF11" i="1" s="1"/>
  <c r="CO11" i="1"/>
  <c r="CQ11" i="1" s="1"/>
  <c r="CQ8" i="1" s="1"/>
  <c r="C167" i="6" s="1"/>
  <c r="D167" i="6" s="1"/>
  <c r="CG8" i="1"/>
  <c r="BP1188" i="1" l="1"/>
  <c r="BK1191" i="1"/>
  <c r="BO1190" i="1"/>
  <c r="BP1189" i="1" s="1"/>
  <c r="BN370" i="1"/>
  <c r="BJ373" i="1"/>
  <c r="BM372" i="1"/>
  <c r="CF8" i="1"/>
  <c r="C26" i="6" s="1"/>
  <c r="D26" i="6" s="1"/>
  <c r="CH11" i="1"/>
  <c r="CH8" i="1" s="1"/>
  <c r="BO1191" i="1" l="1"/>
  <c r="BP1190" i="1" s="1"/>
  <c r="BK1192" i="1"/>
  <c r="BM373" i="1"/>
  <c r="BJ374" i="1"/>
  <c r="BN371" i="1"/>
  <c r="BK1193" i="1" l="1"/>
  <c r="BO1192" i="1"/>
  <c r="BP1191" i="1" s="1"/>
  <c r="BM374" i="1"/>
  <c r="BJ375" i="1"/>
  <c r="BN372" i="1"/>
  <c r="BO1193" i="1" l="1"/>
  <c r="BP1192" i="1" s="1"/>
  <c r="BK1194" i="1"/>
  <c r="BJ376" i="1"/>
  <c r="BM375" i="1"/>
  <c r="BN374" i="1" s="1"/>
  <c r="BN373" i="1"/>
  <c r="BK1195" i="1" l="1"/>
  <c r="BO1194" i="1"/>
  <c r="BM376" i="1"/>
  <c r="BJ377" i="1"/>
  <c r="BP1193" i="1" l="1"/>
  <c r="BO1195" i="1"/>
  <c r="BK1196" i="1"/>
  <c r="BM377" i="1"/>
  <c r="BJ378" i="1"/>
  <c r="BN375" i="1"/>
  <c r="BK1197" i="1" l="1"/>
  <c r="BO1196" i="1"/>
  <c r="BP1195" i="1" s="1"/>
  <c r="BP1194" i="1"/>
  <c r="BM378" i="1"/>
  <c r="BJ379" i="1"/>
  <c r="BN376" i="1"/>
  <c r="BO1197" i="1" l="1"/>
  <c r="BK1198" i="1"/>
  <c r="BJ380" i="1"/>
  <c r="BM379" i="1"/>
  <c r="BN378" i="1" s="1"/>
  <c r="BN377" i="1"/>
  <c r="BK1199" i="1" l="1"/>
  <c r="BO1198" i="1"/>
  <c r="BP1196" i="1"/>
  <c r="BJ381" i="1"/>
  <c r="BM380" i="1"/>
  <c r="BP1197" i="1" l="1"/>
  <c r="BO1199" i="1"/>
  <c r="BP1198" i="1" s="1"/>
  <c r="BK1200" i="1"/>
  <c r="BN379" i="1"/>
  <c r="BJ382" i="1"/>
  <c r="BM381" i="1"/>
  <c r="BK1201" i="1" l="1"/>
  <c r="BO1200" i="1"/>
  <c r="BP1199" i="1" s="1"/>
  <c r="BN380" i="1"/>
  <c r="BM382" i="1"/>
  <c r="BJ383" i="1"/>
  <c r="BO1201" i="1" l="1"/>
  <c r="BK1202" i="1"/>
  <c r="BM383" i="1"/>
  <c r="BJ384" i="1"/>
  <c r="BN381" i="1"/>
  <c r="BO1202" i="1" l="1"/>
  <c r="BP1201" i="1" s="1"/>
  <c r="BK1203" i="1"/>
  <c r="BP1200" i="1"/>
  <c r="BM384" i="1"/>
  <c r="BJ385" i="1"/>
  <c r="BN382" i="1"/>
  <c r="BO1203" i="1" l="1"/>
  <c r="BK1204" i="1"/>
  <c r="BM385" i="1"/>
  <c r="BN384" i="1" s="1"/>
  <c r="BJ386" i="1"/>
  <c r="BN383" i="1"/>
  <c r="BO1204" i="1" l="1"/>
  <c r="BP1203" i="1" s="1"/>
  <c r="BK1205" i="1"/>
  <c r="BP1202" i="1"/>
  <c r="BJ387" i="1"/>
  <c r="BM386" i="1"/>
  <c r="BO1205" i="1" l="1"/>
  <c r="BK1206" i="1"/>
  <c r="BN385" i="1"/>
  <c r="BM387" i="1"/>
  <c r="BJ388" i="1"/>
  <c r="BO1206" i="1" l="1"/>
  <c r="BK1207" i="1"/>
  <c r="BP1204" i="1"/>
  <c r="BM388" i="1"/>
  <c r="BJ389" i="1"/>
  <c r="BN386" i="1"/>
  <c r="BK1208" i="1" l="1"/>
  <c r="BO1207" i="1"/>
  <c r="BP1206" i="1" s="1"/>
  <c r="BP1205" i="1"/>
  <c r="BM389" i="1"/>
  <c r="BN388" i="1" s="1"/>
  <c r="BJ390" i="1"/>
  <c r="BN387" i="1"/>
  <c r="BK1209" i="1" l="1"/>
  <c r="BO1208" i="1"/>
  <c r="BP1207" i="1" s="1"/>
  <c r="BM390" i="1"/>
  <c r="BJ391" i="1"/>
  <c r="BO1209" i="1" l="1"/>
  <c r="BK1210" i="1"/>
  <c r="BN389" i="1"/>
  <c r="BM391" i="1"/>
  <c r="BJ392" i="1"/>
  <c r="BO1210" i="1" l="1"/>
  <c r="BP1209" i="1" s="1"/>
  <c r="BK1211" i="1"/>
  <c r="BP1208" i="1"/>
  <c r="BM392" i="1"/>
  <c r="BJ393" i="1"/>
  <c r="BN390" i="1"/>
  <c r="BK1212" i="1" l="1"/>
  <c r="BO1211" i="1"/>
  <c r="BP1210" i="1" s="1"/>
  <c r="BM393" i="1"/>
  <c r="BJ394" i="1"/>
  <c r="BN391" i="1"/>
  <c r="BO1212" i="1" l="1"/>
  <c r="BK1213" i="1"/>
  <c r="BM394" i="1"/>
  <c r="BN393" i="1" s="1"/>
  <c r="BJ395" i="1"/>
  <c r="BN392" i="1"/>
  <c r="BO1213" i="1" l="1"/>
  <c r="BK1214" i="1"/>
  <c r="BP1211" i="1"/>
  <c r="BM395" i="1"/>
  <c r="BJ396" i="1"/>
  <c r="BK1215" i="1" l="1"/>
  <c r="BO1214" i="1"/>
  <c r="BP1213" i="1" s="1"/>
  <c r="BP1212" i="1"/>
  <c r="BM396" i="1"/>
  <c r="BN395" i="1" s="1"/>
  <c r="BJ397" i="1"/>
  <c r="BN394" i="1"/>
  <c r="BO1215" i="1" l="1"/>
  <c r="BP1214" i="1" s="1"/>
  <c r="BK1216" i="1"/>
  <c r="BM397" i="1"/>
  <c r="BJ398" i="1"/>
  <c r="BO1216" i="1" l="1"/>
  <c r="BK1217" i="1"/>
  <c r="BM398" i="1"/>
  <c r="BJ399" i="1"/>
  <c r="BN396" i="1"/>
  <c r="BO1217" i="1" l="1"/>
  <c r="BK1218" i="1"/>
  <c r="BP1215" i="1"/>
  <c r="BM399" i="1"/>
  <c r="BN398" i="1" s="1"/>
  <c r="BJ400" i="1"/>
  <c r="BN397" i="1"/>
  <c r="BO1218" i="1" l="1"/>
  <c r="BP1217" i="1" s="1"/>
  <c r="BK1219" i="1"/>
  <c r="BP1216" i="1"/>
  <c r="BJ401" i="1"/>
  <c r="BM400" i="1"/>
  <c r="BN399" i="1" s="1"/>
  <c r="BO1219" i="1" l="1"/>
  <c r="BK1220" i="1"/>
  <c r="BM401" i="1"/>
  <c r="BJ402" i="1"/>
  <c r="BK1221" i="1" l="1"/>
  <c r="BO1220" i="1"/>
  <c r="BP1219" i="1" s="1"/>
  <c r="BP1218" i="1"/>
  <c r="BM402" i="1"/>
  <c r="BJ403" i="1"/>
  <c r="BN400" i="1"/>
  <c r="BK1222" i="1" l="1"/>
  <c r="BO1221" i="1"/>
  <c r="BM403" i="1"/>
  <c r="BJ404" i="1"/>
  <c r="BN401" i="1"/>
  <c r="BP1220" i="1" l="1"/>
  <c r="BK1223" i="1"/>
  <c r="BO1222" i="1"/>
  <c r="BP1221" i="1" s="1"/>
  <c r="BM404" i="1"/>
  <c r="BJ405" i="1"/>
  <c r="BN402" i="1"/>
  <c r="BK1224" i="1" l="1"/>
  <c r="BO1223" i="1"/>
  <c r="BP1222" i="1" s="1"/>
  <c r="BN403" i="1"/>
  <c r="BM405" i="1"/>
  <c r="BN404" i="1" s="1"/>
  <c r="BJ406" i="1"/>
  <c r="BK1225" i="1" l="1"/>
  <c r="BO1224" i="1"/>
  <c r="BP1223" i="1" s="1"/>
  <c r="BM406" i="1"/>
  <c r="BJ407" i="1"/>
  <c r="BK1226" i="1" l="1"/>
  <c r="BO1225" i="1"/>
  <c r="BM407" i="1"/>
  <c r="BJ408" i="1"/>
  <c r="BN405" i="1"/>
  <c r="BP1224" i="1" l="1"/>
  <c r="BO1226" i="1"/>
  <c r="BK1227" i="1"/>
  <c r="BJ409" i="1"/>
  <c r="BM408" i="1"/>
  <c r="BN407" i="1" s="1"/>
  <c r="BN406" i="1"/>
  <c r="BP1225" i="1" l="1"/>
  <c r="BK1228" i="1"/>
  <c r="BO1227" i="1"/>
  <c r="BP1226" i="1" s="1"/>
  <c r="BM409" i="1"/>
  <c r="BJ410" i="1"/>
  <c r="BO1228" i="1" l="1"/>
  <c r="BP1227" i="1" s="1"/>
  <c r="BK1229" i="1"/>
  <c r="BM410" i="1"/>
  <c r="BN409" i="1" s="1"/>
  <c r="BJ411" i="1"/>
  <c r="BN408" i="1"/>
  <c r="BO1229" i="1" l="1"/>
  <c r="BP1228" i="1" s="1"/>
  <c r="BK1230" i="1"/>
  <c r="BM411" i="1"/>
  <c r="BJ412" i="1"/>
  <c r="BK1231" i="1" l="1"/>
  <c r="BO1230" i="1"/>
  <c r="BM412" i="1"/>
  <c r="BJ413" i="1"/>
  <c r="BN410" i="1"/>
  <c r="BP1229" i="1" l="1"/>
  <c r="BK1232" i="1"/>
  <c r="BO1231" i="1"/>
  <c r="BM413" i="1"/>
  <c r="BJ414" i="1"/>
  <c r="BN411" i="1"/>
  <c r="BO1232" i="1" l="1"/>
  <c r="BP1231" i="1" s="1"/>
  <c r="BK1233" i="1"/>
  <c r="BP1230" i="1"/>
  <c r="BM414" i="1"/>
  <c r="BJ415" i="1"/>
  <c r="BN412" i="1"/>
  <c r="BK1234" i="1" l="1"/>
  <c r="BO1233" i="1"/>
  <c r="BM415" i="1"/>
  <c r="BJ416" i="1"/>
  <c r="BN413" i="1"/>
  <c r="BP1232" i="1" l="1"/>
  <c r="BO1234" i="1"/>
  <c r="BK1235" i="1"/>
  <c r="BM416" i="1"/>
  <c r="BJ417" i="1"/>
  <c r="BN414" i="1"/>
  <c r="BK1236" i="1" l="1"/>
  <c r="BO1235" i="1"/>
  <c r="BP1234" i="1" s="1"/>
  <c r="BP1233" i="1"/>
  <c r="BM417" i="1"/>
  <c r="BJ418" i="1"/>
  <c r="BN415" i="1"/>
  <c r="BK1237" i="1" l="1"/>
  <c r="BO1236" i="1"/>
  <c r="BP1235" i="1" s="1"/>
  <c r="BN416" i="1"/>
  <c r="BM418" i="1"/>
  <c r="BJ419" i="1"/>
  <c r="BO1237" i="1" l="1"/>
  <c r="BP1236" i="1" s="1"/>
  <c r="BK1238" i="1"/>
  <c r="BN417" i="1"/>
  <c r="BJ420" i="1"/>
  <c r="BM419" i="1"/>
  <c r="BN418" i="1" s="1"/>
  <c r="BO1238" i="1" l="1"/>
  <c r="BK1239" i="1"/>
  <c r="BJ421" i="1"/>
  <c r="BM420" i="1"/>
  <c r="BN419" i="1" s="1"/>
  <c r="BK1240" i="1" l="1"/>
  <c r="BO1239" i="1"/>
  <c r="BP1237" i="1"/>
  <c r="BM421" i="1"/>
  <c r="BJ422" i="1"/>
  <c r="BP1238" i="1" l="1"/>
  <c r="BK1241" i="1"/>
  <c r="BO1240" i="1"/>
  <c r="BP1239" i="1" s="1"/>
  <c r="BM422" i="1"/>
  <c r="BJ423" i="1"/>
  <c r="BN420" i="1"/>
  <c r="BK1242" i="1" l="1"/>
  <c r="BO1241" i="1"/>
  <c r="BP1240" i="1" s="1"/>
  <c r="BJ424" i="1"/>
  <c r="BM423" i="1"/>
  <c r="BN422" i="1" s="1"/>
  <c r="BN421" i="1"/>
  <c r="BK1243" i="1" l="1"/>
  <c r="BO1242" i="1"/>
  <c r="BP1241" i="1" s="1"/>
  <c r="BJ425" i="1"/>
  <c r="BM424" i="1"/>
  <c r="BO1243" i="1" l="1"/>
  <c r="BK1244" i="1"/>
  <c r="BN423" i="1"/>
  <c r="BM425" i="1"/>
  <c r="BN424" i="1" s="1"/>
  <c r="BJ426" i="1"/>
  <c r="BK1245" i="1" l="1"/>
  <c r="BO1244" i="1"/>
  <c r="BP1242" i="1"/>
  <c r="BJ427" i="1"/>
  <c r="BM426" i="1"/>
  <c r="BN425" i="1" s="1"/>
  <c r="BP1243" i="1" l="1"/>
  <c r="BO1245" i="1"/>
  <c r="BP1244" i="1" s="1"/>
  <c r="BK1246" i="1"/>
  <c r="BM427" i="1"/>
  <c r="BJ428" i="1"/>
  <c r="BK1247" i="1" l="1"/>
  <c r="BO1246" i="1"/>
  <c r="BP1245" i="1" s="1"/>
  <c r="BM428" i="1"/>
  <c r="BN427" i="1" s="1"/>
  <c r="BJ429" i="1"/>
  <c r="BN426" i="1"/>
  <c r="BK1248" i="1" l="1"/>
  <c r="BO1247" i="1"/>
  <c r="BM429" i="1"/>
  <c r="BJ430" i="1"/>
  <c r="BK1249" i="1" l="1"/>
  <c r="BO1248" i="1"/>
  <c r="BP1247" i="1" s="1"/>
  <c r="BP1246" i="1"/>
  <c r="BM430" i="1"/>
  <c r="BJ431" i="1"/>
  <c r="BN428" i="1"/>
  <c r="BK1250" i="1" l="1"/>
  <c r="BO1249" i="1"/>
  <c r="BM431" i="1"/>
  <c r="BJ432" i="1"/>
  <c r="BN429" i="1"/>
  <c r="BP1248" i="1" l="1"/>
  <c r="BO1250" i="1"/>
  <c r="BP1249" i="1" s="1"/>
  <c r="BK1251" i="1"/>
  <c r="BM432" i="1"/>
  <c r="BJ433" i="1"/>
  <c r="BN430" i="1"/>
  <c r="BK1252" i="1" l="1"/>
  <c r="BO1251" i="1"/>
  <c r="BM433" i="1"/>
  <c r="BJ434" i="1"/>
  <c r="BN431" i="1"/>
  <c r="BK1253" i="1" l="1"/>
  <c r="BO1252" i="1"/>
  <c r="BP1251" i="1" s="1"/>
  <c r="BP1250" i="1"/>
  <c r="BM434" i="1"/>
  <c r="BN433" i="1" s="1"/>
  <c r="BJ435" i="1"/>
  <c r="BN432" i="1"/>
  <c r="BO1253" i="1" l="1"/>
  <c r="BP1252" i="1" s="1"/>
  <c r="BK1254" i="1"/>
  <c r="BM435" i="1"/>
  <c r="BJ436" i="1"/>
  <c r="BK1255" i="1" l="1"/>
  <c r="BO1254" i="1"/>
  <c r="BN434" i="1"/>
  <c r="BM436" i="1"/>
  <c r="BN435" i="1" s="1"/>
  <c r="BJ437" i="1"/>
  <c r="BP1253" i="1" l="1"/>
  <c r="BO1255" i="1"/>
  <c r="BK1256" i="1"/>
  <c r="BM437" i="1"/>
  <c r="BJ438" i="1"/>
  <c r="BK1257" i="1" l="1"/>
  <c r="BO1256" i="1"/>
  <c r="BP1255" i="1" s="1"/>
  <c r="BP1254" i="1"/>
  <c r="BM438" i="1"/>
  <c r="BN437" i="1" s="1"/>
  <c r="BJ439" i="1"/>
  <c r="BN436" i="1"/>
  <c r="BK1258" i="1" l="1"/>
  <c r="BO1257" i="1"/>
  <c r="BP1256" i="1" s="1"/>
  <c r="BM439" i="1"/>
  <c r="BJ440" i="1"/>
  <c r="BK1259" i="1" l="1"/>
  <c r="BO1258" i="1"/>
  <c r="BP1257" i="1" s="1"/>
  <c r="BJ441" i="1"/>
  <c r="BM440" i="1"/>
  <c r="BN439" i="1" s="1"/>
  <c r="BN438" i="1"/>
  <c r="BK1260" i="1" l="1"/>
  <c r="BO1259" i="1"/>
  <c r="BP1258" i="1" s="1"/>
  <c r="BM441" i="1"/>
  <c r="BJ442" i="1"/>
  <c r="BK1261" i="1" l="1"/>
  <c r="BO1260" i="1"/>
  <c r="BM442" i="1"/>
  <c r="BN441" i="1" s="1"/>
  <c r="BJ443" i="1"/>
  <c r="BN440" i="1"/>
  <c r="BP1259" i="1" l="1"/>
  <c r="BK1262" i="1"/>
  <c r="BO1261" i="1"/>
  <c r="BM443" i="1"/>
  <c r="BJ444" i="1"/>
  <c r="BO1262" i="1" l="1"/>
  <c r="BP1261" i="1" s="1"/>
  <c r="BK1263" i="1"/>
  <c r="BP1260" i="1"/>
  <c r="BM444" i="1"/>
  <c r="BJ445" i="1"/>
  <c r="BN442" i="1"/>
  <c r="BO1263" i="1" l="1"/>
  <c r="BP1262" i="1" s="1"/>
  <c r="BK1264" i="1"/>
  <c r="BM445" i="1"/>
  <c r="BJ446" i="1"/>
  <c r="BN443" i="1"/>
  <c r="BO1264" i="1" l="1"/>
  <c r="BP1263" i="1" s="1"/>
  <c r="BK1265" i="1"/>
  <c r="BM446" i="1"/>
  <c r="BN445" i="1" s="1"/>
  <c r="BJ447" i="1"/>
  <c r="BN444" i="1"/>
  <c r="BO1265" i="1" l="1"/>
  <c r="BK1266" i="1"/>
  <c r="BM447" i="1"/>
  <c r="BJ448" i="1"/>
  <c r="BK1267" i="1" l="1"/>
  <c r="BO1266" i="1"/>
  <c r="BP1265" i="1" s="1"/>
  <c r="BP1264" i="1"/>
  <c r="BN446" i="1"/>
  <c r="BM448" i="1"/>
  <c r="BJ449" i="1"/>
  <c r="BO1267" i="1" l="1"/>
  <c r="BP1266" i="1" s="1"/>
  <c r="BK1268" i="1"/>
  <c r="BM449" i="1"/>
  <c r="BN448" i="1" s="1"/>
  <c r="BJ450" i="1"/>
  <c r="BN447" i="1"/>
  <c r="BK1269" i="1" l="1"/>
  <c r="BO1268" i="1"/>
  <c r="BM450" i="1"/>
  <c r="BJ451" i="1"/>
  <c r="BP1267" i="1" l="1"/>
  <c r="BK1270" i="1"/>
  <c r="BO1269" i="1"/>
  <c r="BP1268" i="1" s="1"/>
  <c r="BJ452" i="1"/>
  <c r="BM451" i="1"/>
  <c r="BN450" i="1" s="1"/>
  <c r="BN449" i="1"/>
  <c r="BO1270" i="1" l="1"/>
  <c r="BP1269" i="1" s="1"/>
  <c r="BK1271" i="1"/>
  <c r="BM452" i="1"/>
  <c r="BJ453" i="1"/>
  <c r="BO1271" i="1" l="1"/>
  <c r="BP1270" i="1" s="1"/>
  <c r="BK1272" i="1"/>
  <c r="BN451" i="1"/>
  <c r="BM453" i="1"/>
  <c r="BJ454" i="1"/>
  <c r="BO1272" i="1" l="1"/>
  <c r="BK1273" i="1"/>
  <c r="BM454" i="1"/>
  <c r="BJ455" i="1"/>
  <c r="BN452" i="1"/>
  <c r="BK1274" i="1" l="1"/>
  <c r="BO1273" i="1"/>
  <c r="BP1272" i="1" s="1"/>
  <c r="BP1271" i="1"/>
  <c r="BN453" i="1"/>
  <c r="BJ456" i="1"/>
  <c r="BM455" i="1"/>
  <c r="BN454" i="1" s="1"/>
  <c r="BK1275" i="1" l="1"/>
  <c r="BO1274" i="1"/>
  <c r="BP1273" i="1" s="1"/>
  <c r="BJ457" i="1"/>
  <c r="BM456" i="1"/>
  <c r="BO1275" i="1" l="1"/>
  <c r="BP1274" i="1" s="1"/>
  <c r="BK1276" i="1"/>
  <c r="BN455" i="1"/>
  <c r="BM457" i="1"/>
  <c r="BJ458" i="1"/>
  <c r="BO1276" i="1" l="1"/>
  <c r="BK1277" i="1"/>
  <c r="BM458" i="1"/>
  <c r="BJ459" i="1"/>
  <c r="BN456" i="1"/>
  <c r="BO1277" i="1" l="1"/>
  <c r="BK1278" i="1"/>
  <c r="BP1275" i="1"/>
  <c r="BM459" i="1"/>
  <c r="BN458" i="1" s="1"/>
  <c r="BJ460" i="1"/>
  <c r="BN457" i="1"/>
  <c r="BK1279" i="1" l="1"/>
  <c r="BO1278" i="1"/>
  <c r="BP1277" i="1" s="1"/>
  <c r="BP1276" i="1"/>
  <c r="BJ461" i="1"/>
  <c r="BM460" i="1"/>
  <c r="BK1280" i="1" l="1"/>
  <c r="BO1279" i="1"/>
  <c r="BP1278" i="1" s="1"/>
  <c r="BM461" i="1"/>
  <c r="BJ462" i="1"/>
  <c r="BN459" i="1"/>
  <c r="BK1281" i="1" l="1"/>
  <c r="BO1280" i="1"/>
  <c r="BM462" i="1"/>
  <c r="BN461" i="1" s="1"/>
  <c r="BJ463" i="1"/>
  <c r="BN460" i="1"/>
  <c r="BP1279" i="1" l="1"/>
  <c r="BO1281" i="1"/>
  <c r="BK1282" i="1"/>
  <c r="BM463" i="1"/>
  <c r="BJ464" i="1"/>
  <c r="BK1283" i="1" l="1"/>
  <c r="BO1282" i="1"/>
  <c r="BP1281" i="1" s="1"/>
  <c r="BP1280" i="1"/>
  <c r="BN462" i="1"/>
  <c r="BM464" i="1"/>
  <c r="BN463" i="1" s="1"/>
  <c r="BJ465" i="1"/>
  <c r="BK1284" i="1" l="1"/>
  <c r="BO1283" i="1"/>
  <c r="BP1282" i="1" s="1"/>
  <c r="BM465" i="1"/>
  <c r="BJ466" i="1"/>
  <c r="BK1285" i="1" l="1"/>
  <c r="BO1284" i="1"/>
  <c r="BP1283" i="1" s="1"/>
  <c r="BM466" i="1"/>
  <c r="BN465" i="1" s="1"/>
  <c r="BJ467" i="1"/>
  <c r="BN464" i="1"/>
  <c r="BK1286" i="1" l="1"/>
  <c r="BO1285" i="1"/>
  <c r="BP1284" i="1" s="1"/>
  <c r="BJ468" i="1"/>
  <c r="BM467" i="1"/>
  <c r="BN466" i="1" s="1"/>
  <c r="BO1286" i="1" l="1"/>
  <c r="BP1285" i="1" s="1"/>
  <c r="BK1287" i="1"/>
  <c r="BM468" i="1"/>
  <c r="BJ469" i="1"/>
  <c r="BO1287" i="1" l="1"/>
  <c r="BK1288" i="1"/>
  <c r="BN467" i="1"/>
  <c r="BM469" i="1"/>
  <c r="BJ470" i="1"/>
  <c r="BO1288" i="1" l="1"/>
  <c r="BK1289" i="1"/>
  <c r="BP1286" i="1"/>
  <c r="BM470" i="1"/>
  <c r="BJ471" i="1"/>
  <c r="BN468" i="1"/>
  <c r="BK1290" i="1" l="1"/>
  <c r="BO1289" i="1"/>
  <c r="BP1288" i="1" s="1"/>
  <c r="BP1287" i="1"/>
  <c r="BM471" i="1"/>
  <c r="BN470" i="1" s="1"/>
  <c r="BJ472" i="1"/>
  <c r="BN469" i="1"/>
  <c r="BK1291" i="1" l="1"/>
  <c r="BO1290" i="1"/>
  <c r="BP1289" i="1" s="1"/>
  <c r="BM472" i="1"/>
  <c r="BJ473" i="1"/>
  <c r="BK1292" i="1" l="1"/>
  <c r="BO1291" i="1"/>
  <c r="BN471" i="1"/>
  <c r="BM473" i="1"/>
  <c r="BN472" i="1" s="1"/>
  <c r="BJ474" i="1"/>
  <c r="BP1290" i="1" l="1"/>
  <c r="BO1292" i="1"/>
  <c r="BK1293" i="1"/>
  <c r="BM474" i="1"/>
  <c r="BN473" i="1" s="1"/>
  <c r="BJ475" i="1"/>
  <c r="BK1294" i="1" l="1"/>
  <c r="BO1293" i="1"/>
  <c r="BP1292" i="1" s="1"/>
  <c r="BP1291" i="1"/>
  <c r="BM475" i="1"/>
  <c r="BN474" i="1" s="1"/>
  <c r="BJ476" i="1"/>
  <c r="BK1295" i="1" l="1"/>
  <c r="BO1294" i="1"/>
  <c r="BP1293" i="1" s="1"/>
  <c r="BJ477" i="1"/>
  <c r="BM476" i="1"/>
  <c r="BK1296" i="1" l="1"/>
  <c r="BO1295" i="1"/>
  <c r="BP1294" i="1" s="1"/>
  <c r="BN475" i="1"/>
  <c r="BM477" i="1"/>
  <c r="BJ478" i="1"/>
  <c r="BK1297" i="1" l="1"/>
  <c r="BO1296" i="1"/>
  <c r="BP1295" i="1" s="1"/>
  <c r="BM478" i="1"/>
  <c r="BN477" i="1" s="1"/>
  <c r="BJ479" i="1"/>
  <c r="BN476" i="1"/>
  <c r="BO1297" i="1" l="1"/>
  <c r="BP1296" i="1" s="1"/>
  <c r="BK1298" i="1"/>
  <c r="BM479" i="1"/>
  <c r="BJ480" i="1"/>
  <c r="BO1298" i="1" l="1"/>
  <c r="BK1299" i="1"/>
  <c r="BN478" i="1"/>
  <c r="BM480" i="1"/>
  <c r="BJ481" i="1"/>
  <c r="BK1300" i="1" l="1"/>
  <c r="BO1299" i="1"/>
  <c r="BP1297" i="1"/>
  <c r="BJ482" i="1"/>
  <c r="BM481" i="1"/>
  <c r="BN479" i="1"/>
  <c r="BP1298" i="1" l="1"/>
  <c r="BO1300" i="1"/>
  <c r="BP1299" i="1" s="1"/>
  <c r="BK1301" i="1"/>
  <c r="BN480" i="1"/>
  <c r="BM482" i="1"/>
  <c r="BJ483" i="1"/>
  <c r="BK1302" i="1" l="1"/>
  <c r="BO1301" i="1"/>
  <c r="BM483" i="1"/>
  <c r="BN482" i="1" s="1"/>
  <c r="BJ484" i="1"/>
  <c r="BN481" i="1"/>
  <c r="BP1300" i="1" l="1"/>
  <c r="BK1303" i="1"/>
  <c r="BO1302" i="1"/>
  <c r="BP1301" i="1" s="1"/>
  <c r="BM484" i="1"/>
  <c r="BN483" i="1" s="1"/>
  <c r="BJ485" i="1"/>
  <c r="BK1304" i="1" l="1"/>
  <c r="BO1303" i="1"/>
  <c r="BP1302" i="1" s="1"/>
  <c r="BJ486" i="1"/>
  <c r="BM485" i="1"/>
  <c r="BK1305" i="1" l="1"/>
  <c r="BO1304" i="1"/>
  <c r="BN484" i="1"/>
  <c r="BM486" i="1"/>
  <c r="BJ487" i="1"/>
  <c r="BP1303" i="1" l="1"/>
  <c r="BO1305" i="1"/>
  <c r="BP1304" i="1" s="1"/>
  <c r="BK1306" i="1"/>
  <c r="BM487" i="1"/>
  <c r="BJ488" i="1"/>
  <c r="BN485" i="1"/>
  <c r="BK1307" i="1" l="1"/>
  <c r="BO1306" i="1"/>
  <c r="BP1305" i="1" s="1"/>
  <c r="BJ489" i="1"/>
  <c r="BM488" i="1"/>
  <c r="BN486" i="1"/>
  <c r="BK1308" i="1" l="1"/>
  <c r="BO1307" i="1"/>
  <c r="BP1306" i="1" s="1"/>
  <c r="BN487" i="1"/>
  <c r="BJ490" i="1"/>
  <c r="BM489" i="1"/>
  <c r="BK1309" i="1" l="1"/>
  <c r="BO1308" i="1"/>
  <c r="BP1307" i="1" s="1"/>
  <c r="BN488" i="1"/>
  <c r="BJ491" i="1"/>
  <c r="BM490" i="1"/>
  <c r="BN489" i="1" s="1"/>
  <c r="BO1309" i="1" l="1"/>
  <c r="BK1310" i="1"/>
  <c r="BM491" i="1"/>
  <c r="BJ492" i="1"/>
  <c r="BK1311" i="1" l="1"/>
  <c r="BO1310" i="1"/>
  <c r="BP1309" i="1" s="1"/>
  <c r="BP1308" i="1"/>
  <c r="BN490" i="1"/>
  <c r="BJ493" i="1"/>
  <c r="BM492" i="1"/>
  <c r="BN491" i="1" s="1"/>
  <c r="BO1311" i="1" l="1"/>
  <c r="BP1310" i="1" s="1"/>
  <c r="BK1312" i="1"/>
  <c r="BJ494" i="1"/>
  <c r="BM493" i="1"/>
  <c r="BO1312" i="1" l="1"/>
  <c r="BP1311" i="1" s="1"/>
  <c r="BK1313" i="1"/>
  <c r="BN492" i="1"/>
  <c r="BM494" i="1"/>
  <c r="BJ495" i="1"/>
  <c r="BK1314" i="1" l="1"/>
  <c r="BO1313" i="1"/>
  <c r="BJ496" i="1"/>
  <c r="BM495" i="1"/>
  <c r="BN494" i="1" s="1"/>
  <c r="BN493" i="1"/>
  <c r="BP1312" i="1" l="1"/>
  <c r="BK1315" i="1"/>
  <c r="BO1314" i="1"/>
  <c r="BM496" i="1"/>
  <c r="BJ497" i="1"/>
  <c r="BO1315" i="1" l="1"/>
  <c r="BP1314" i="1" s="1"/>
  <c r="BK1316" i="1"/>
  <c r="BP1313" i="1"/>
  <c r="BM497" i="1"/>
  <c r="BJ498" i="1"/>
  <c r="BN495" i="1"/>
  <c r="BK1317" i="1" l="1"/>
  <c r="BO1316" i="1"/>
  <c r="BM498" i="1"/>
  <c r="BN497" i="1" s="1"/>
  <c r="BJ499" i="1"/>
  <c r="BN496" i="1"/>
  <c r="BP1315" i="1" l="1"/>
  <c r="BO1317" i="1"/>
  <c r="BP1316" i="1" s="1"/>
  <c r="BK1318" i="1"/>
  <c r="BM499" i="1"/>
  <c r="BJ500" i="1"/>
  <c r="BK1319" i="1" l="1"/>
  <c r="BO1318" i="1"/>
  <c r="BP1317" i="1" s="1"/>
  <c r="BN498" i="1"/>
  <c r="BJ501" i="1"/>
  <c r="BM500" i="1"/>
  <c r="BK1320" i="1" l="1"/>
  <c r="BO1319" i="1"/>
  <c r="BM501" i="1"/>
  <c r="BN500" i="1" s="1"/>
  <c r="BJ502" i="1"/>
  <c r="BN499" i="1"/>
  <c r="BP1318" i="1" l="1"/>
  <c r="BO1320" i="1"/>
  <c r="BP1319" i="1" s="1"/>
  <c r="BK1321" i="1"/>
  <c r="BM502" i="1"/>
  <c r="BN501" i="1" s="1"/>
  <c r="BJ503" i="1"/>
  <c r="BO1321" i="1" l="1"/>
  <c r="BP1320" i="1" s="1"/>
  <c r="BK1322" i="1"/>
  <c r="BJ504" i="1"/>
  <c r="BM503" i="1"/>
  <c r="BN502" i="1" s="1"/>
  <c r="BO1322" i="1" l="1"/>
  <c r="BP1321" i="1" s="1"/>
  <c r="BK1323" i="1"/>
  <c r="BM504" i="1"/>
  <c r="BJ505" i="1"/>
  <c r="BO1323" i="1" l="1"/>
  <c r="BK1324" i="1"/>
  <c r="BM505" i="1"/>
  <c r="BN504" i="1" s="1"/>
  <c r="BJ506" i="1"/>
  <c r="BN503" i="1"/>
  <c r="BK1325" i="1" l="1"/>
  <c r="BO1324" i="1"/>
  <c r="BP1323" i="1" s="1"/>
  <c r="BP1322" i="1"/>
  <c r="BM506" i="1"/>
  <c r="BJ507" i="1"/>
  <c r="BO1325" i="1" l="1"/>
  <c r="BK1326" i="1"/>
  <c r="BM507" i="1"/>
  <c r="BJ508" i="1"/>
  <c r="BN505" i="1"/>
  <c r="BO1326" i="1" l="1"/>
  <c r="BK1327" i="1"/>
  <c r="BP1324" i="1"/>
  <c r="BN506" i="1"/>
  <c r="BM508" i="1"/>
  <c r="BJ509" i="1"/>
  <c r="BO1327" i="1" l="1"/>
  <c r="BP1326" i="1" s="1"/>
  <c r="BK1328" i="1"/>
  <c r="BP1325" i="1"/>
  <c r="BM509" i="1"/>
  <c r="BJ510" i="1"/>
  <c r="BN507" i="1"/>
  <c r="BK1329" i="1" l="1"/>
  <c r="BO1328" i="1"/>
  <c r="BP1327" i="1" s="1"/>
  <c r="BN508" i="1"/>
  <c r="BM510" i="1"/>
  <c r="BJ511" i="1"/>
  <c r="BK1330" i="1" l="1"/>
  <c r="BO1329" i="1"/>
  <c r="BP1328" i="1" s="1"/>
  <c r="BM511" i="1"/>
  <c r="BJ512" i="1"/>
  <c r="BN509" i="1"/>
  <c r="BO1330" i="1" l="1"/>
  <c r="BK1331" i="1"/>
  <c r="BN510" i="1"/>
  <c r="BM512" i="1"/>
  <c r="BJ513" i="1"/>
  <c r="BO1331" i="1" l="1"/>
  <c r="BK1332" i="1"/>
  <c r="BP1329" i="1"/>
  <c r="BM513" i="1"/>
  <c r="BJ514" i="1"/>
  <c r="BN511" i="1"/>
  <c r="BK1333" i="1" l="1"/>
  <c r="BO1332" i="1"/>
  <c r="BP1331" i="1" s="1"/>
  <c r="BP1330" i="1"/>
  <c r="BM514" i="1"/>
  <c r="BJ515" i="1"/>
  <c r="BN512" i="1"/>
  <c r="BO1333" i="1" l="1"/>
  <c r="BP1332" i="1" s="1"/>
  <c r="BK1334" i="1"/>
  <c r="BM515" i="1"/>
  <c r="BJ516" i="1"/>
  <c r="BN513" i="1"/>
  <c r="BO1334" i="1" l="1"/>
  <c r="BK1335" i="1"/>
  <c r="BM516" i="1"/>
  <c r="BJ517" i="1"/>
  <c r="BN514" i="1"/>
  <c r="BK1336" i="1" l="1"/>
  <c r="BO1335" i="1"/>
  <c r="BP1334" i="1" s="1"/>
  <c r="BP1333" i="1"/>
  <c r="BM517" i="1"/>
  <c r="BJ518" i="1"/>
  <c r="BN515" i="1"/>
  <c r="BK1337" i="1" l="1"/>
  <c r="BO1336" i="1"/>
  <c r="BP1335" i="1" s="1"/>
  <c r="BM518" i="1"/>
  <c r="BJ519" i="1"/>
  <c r="BN516" i="1"/>
  <c r="BK1338" i="1" l="1"/>
  <c r="BO1337" i="1"/>
  <c r="BM519" i="1"/>
  <c r="BJ520" i="1"/>
  <c r="BN517" i="1"/>
  <c r="BP1336" i="1" l="1"/>
  <c r="BK1339" i="1"/>
  <c r="BO1338" i="1"/>
  <c r="BM520" i="1"/>
  <c r="BJ521" i="1"/>
  <c r="BN518" i="1"/>
  <c r="BP1337" i="1" l="1"/>
  <c r="BK1340" i="1"/>
  <c r="BO1339" i="1"/>
  <c r="BP1338" i="1" s="1"/>
  <c r="BM521" i="1"/>
  <c r="BJ522" i="1"/>
  <c r="BN519" i="1"/>
  <c r="BO1340" i="1" l="1"/>
  <c r="BK1341" i="1"/>
  <c r="BJ523" i="1"/>
  <c r="BM522" i="1"/>
  <c r="BN520" i="1"/>
  <c r="BK1342" i="1" l="1"/>
  <c r="BO1341" i="1"/>
  <c r="BP1340" i="1" s="1"/>
  <c r="BP1339" i="1"/>
  <c r="BN521" i="1"/>
  <c r="BM523" i="1"/>
  <c r="BJ524" i="1"/>
  <c r="BK1343" i="1" l="1"/>
  <c r="BO1342" i="1"/>
  <c r="BM524" i="1"/>
  <c r="BN523" i="1" s="1"/>
  <c r="BJ525" i="1"/>
  <c r="BN522" i="1"/>
  <c r="BK1344" i="1" l="1"/>
  <c r="BO1343" i="1"/>
  <c r="BP1341" i="1"/>
  <c r="BJ526" i="1"/>
  <c r="BM525" i="1"/>
  <c r="BP1342" i="1" l="1"/>
  <c r="BK1345" i="1"/>
  <c r="BO1344" i="1"/>
  <c r="BN524" i="1"/>
  <c r="BJ527" i="1"/>
  <c r="BM526" i="1"/>
  <c r="BO1345" i="1" l="1"/>
  <c r="BP1344" i="1" s="1"/>
  <c r="BK1346" i="1"/>
  <c r="BP1343" i="1"/>
  <c r="BN525" i="1"/>
  <c r="BM527" i="1"/>
  <c r="BN526" i="1" s="1"/>
  <c r="BJ528" i="1"/>
  <c r="BK1347" i="1" l="1"/>
  <c r="BO1346" i="1"/>
  <c r="BM528" i="1"/>
  <c r="BN527" i="1" s="1"/>
  <c r="BJ529" i="1"/>
  <c r="BP1345" i="1" l="1"/>
  <c r="BO1347" i="1"/>
  <c r="BK1348" i="1"/>
  <c r="BM529" i="1"/>
  <c r="BJ530" i="1"/>
  <c r="BK1349" i="1" l="1"/>
  <c r="BO1348" i="1"/>
  <c r="BP1347" i="1" s="1"/>
  <c r="BP1346" i="1"/>
  <c r="BM530" i="1"/>
  <c r="BJ531" i="1"/>
  <c r="BN528" i="1"/>
  <c r="BK1350" i="1" l="1"/>
  <c r="BO1349" i="1"/>
  <c r="BP1348" i="1" s="1"/>
  <c r="BM531" i="1"/>
  <c r="BJ532" i="1"/>
  <c r="BN529" i="1"/>
  <c r="BK1351" i="1" l="1"/>
  <c r="BO1350" i="1"/>
  <c r="BJ533" i="1"/>
  <c r="BM532" i="1"/>
  <c r="BN530" i="1"/>
  <c r="BP1349" i="1" l="1"/>
  <c r="BO1351" i="1"/>
  <c r="BP1350" i="1" s="1"/>
  <c r="BK1352" i="1"/>
  <c r="BN531" i="1"/>
  <c r="BJ534" i="1"/>
  <c r="BM533" i="1"/>
  <c r="BO1352" i="1" l="1"/>
  <c r="BP1351" i="1" s="1"/>
  <c r="BK1353" i="1"/>
  <c r="BN532" i="1"/>
  <c r="BM534" i="1"/>
  <c r="BN533" i="1" s="1"/>
  <c r="BJ535" i="1"/>
  <c r="BK1354" i="1" l="1"/>
  <c r="BO1353" i="1"/>
  <c r="BM535" i="1"/>
  <c r="BN534" i="1" s="1"/>
  <c r="BJ536" i="1"/>
  <c r="BP1352" i="1" l="1"/>
  <c r="BO1354" i="1"/>
  <c r="BK1355" i="1"/>
  <c r="BJ537" i="1"/>
  <c r="BM536" i="1"/>
  <c r="BO1355" i="1" l="1"/>
  <c r="BP1354" i="1" s="1"/>
  <c r="BK1356" i="1"/>
  <c r="BP1353" i="1"/>
  <c r="BN535" i="1"/>
  <c r="BM537" i="1"/>
  <c r="BJ538" i="1"/>
  <c r="BK1357" i="1" l="1"/>
  <c r="BO1356" i="1"/>
  <c r="BJ539" i="1"/>
  <c r="BM538" i="1"/>
  <c r="BN537" i="1" s="1"/>
  <c r="BN536" i="1"/>
  <c r="BP1355" i="1" l="1"/>
  <c r="BO1357" i="1"/>
  <c r="BP1356" i="1" s="1"/>
  <c r="BK1358" i="1"/>
  <c r="BJ540" i="1"/>
  <c r="BM539" i="1"/>
  <c r="BO1358" i="1" l="1"/>
  <c r="BP1357" i="1" s="1"/>
  <c r="BK1359" i="1"/>
  <c r="BJ541" i="1"/>
  <c r="BM540" i="1"/>
  <c r="BN539" i="1" s="1"/>
  <c r="BN538" i="1"/>
  <c r="BK1360" i="1" l="1"/>
  <c r="BO1359" i="1"/>
  <c r="BM541" i="1"/>
  <c r="BJ542" i="1"/>
  <c r="BP1358" i="1" l="1"/>
  <c r="BO1360" i="1"/>
  <c r="BK1361" i="1"/>
  <c r="BN540" i="1"/>
  <c r="BM542" i="1"/>
  <c r="BN541" i="1" s="1"/>
  <c r="BJ543" i="1"/>
  <c r="BO1361" i="1" l="1"/>
  <c r="BP1360" i="1" s="1"/>
  <c r="BK1362" i="1"/>
  <c r="BP1359" i="1"/>
  <c r="BM543" i="1"/>
  <c r="BN542" i="1" s="1"/>
  <c r="BJ544" i="1"/>
  <c r="BK1363" i="1" l="1"/>
  <c r="BO1362" i="1"/>
  <c r="BM544" i="1"/>
  <c r="BJ545" i="1"/>
  <c r="BP1361" i="1" l="1"/>
  <c r="BO1363" i="1"/>
  <c r="BK1364" i="1"/>
  <c r="BM545" i="1"/>
  <c r="BJ546" i="1"/>
  <c r="BN543" i="1"/>
  <c r="BK1365" i="1" l="1"/>
  <c r="BO1364" i="1"/>
  <c r="BP1363" i="1" s="1"/>
  <c r="BP1362" i="1"/>
  <c r="BM546" i="1"/>
  <c r="BJ547" i="1"/>
  <c r="BN544" i="1"/>
  <c r="BO1365" i="1" l="1"/>
  <c r="BK1366" i="1"/>
  <c r="BM547" i="1"/>
  <c r="BJ548" i="1"/>
  <c r="BN545" i="1"/>
  <c r="BK1367" i="1" l="1"/>
  <c r="BO1366" i="1"/>
  <c r="BP1364" i="1"/>
  <c r="BJ549" i="1"/>
  <c r="BM548" i="1"/>
  <c r="BN546" i="1"/>
  <c r="BP1365" i="1" l="1"/>
  <c r="BO1367" i="1"/>
  <c r="BK1368" i="1"/>
  <c r="BN547" i="1"/>
  <c r="BM549" i="1"/>
  <c r="BJ550" i="1"/>
  <c r="BP1366" i="1" l="1"/>
  <c r="BO1368" i="1"/>
  <c r="BP1367" i="1" s="1"/>
  <c r="BK1369" i="1"/>
  <c r="BM550" i="1"/>
  <c r="BN549" i="1" s="1"/>
  <c r="BJ551" i="1"/>
  <c r="BN548" i="1"/>
  <c r="BO1369" i="1" l="1"/>
  <c r="BP1368" i="1" s="1"/>
  <c r="BK1370" i="1"/>
  <c r="BJ552" i="1"/>
  <c r="BM551" i="1"/>
  <c r="BK1371" i="1" l="1"/>
  <c r="BO1370" i="1"/>
  <c r="BP1369" i="1" s="1"/>
  <c r="BN550" i="1"/>
  <c r="BM552" i="1"/>
  <c r="BJ553" i="1"/>
  <c r="BO1371" i="1" l="1"/>
  <c r="BP1370" i="1" s="1"/>
  <c r="BK1372" i="1"/>
  <c r="BM553" i="1"/>
  <c r="BN552" i="1" s="1"/>
  <c r="BJ554" i="1"/>
  <c r="BN551" i="1"/>
  <c r="BO1372" i="1" l="1"/>
  <c r="BK1373" i="1"/>
  <c r="BM554" i="1"/>
  <c r="BJ555" i="1"/>
  <c r="BK1374" i="1" l="1"/>
  <c r="BO1373" i="1"/>
  <c r="BP1371" i="1"/>
  <c r="BM555" i="1"/>
  <c r="BJ556" i="1"/>
  <c r="BN553" i="1"/>
  <c r="BP1372" i="1" l="1"/>
  <c r="BO1374" i="1"/>
  <c r="BK1375" i="1"/>
  <c r="BM556" i="1"/>
  <c r="BJ557" i="1"/>
  <c r="BN554" i="1"/>
  <c r="BP1373" i="1" l="1"/>
  <c r="BK1376" i="1"/>
  <c r="BO1375" i="1"/>
  <c r="BM557" i="1"/>
  <c r="BJ558" i="1"/>
  <c r="BN555" i="1"/>
  <c r="BO1376" i="1" l="1"/>
  <c r="BP1375" i="1" s="1"/>
  <c r="BK1377" i="1"/>
  <c r="BP1374" i="1"/>
  <c r="BM558" i="1"/>
  <c r="BJ559" i="1"/>
  <c r="BN556" i="1"/>
  <c r="BO1377" i="1" l="1"/>
  <c r="BK1378" i="1"/>
  <c r="BJ560" i="1"/>
  <c r="BM559" i="1"/>
  <c r="BN557" i="1"/>
  <c r="BK1379" i="1" l="1"/>
  <c r="BO1378" i="1"/>
  <c r="BP1376" i="1"/>
  <c r="BN558" i="1"/>
  <c r="BM560" i="1"/>
  <c r="BJ561" i="1"/>
  <c r="BP1377" i="1" l="1"/>
  <c r="BO1379" i="1"/>
  <c r="BP1378" i="1" s="1"/>
  <c r="BK1380" i="1"/>
  <c r="BM561" i="1"/>
  <c r="BN560" i="1" s="1"/>
  <c r="BJ562" i="1"/>
  <c r="BN559" i="1"/>
  <c r="BO1380" i="1" l="1"/>
  <c r="BP1379" i="1" s="1"/>
  <c r="BK1381" i="1"/>
  <c r="BM562" i="1"/>
  <c r="BJ563" i="1"/>
  <c r="BO1381" i="1" l="1"/>
  <c r="BP1380" i="1" s="1"/>
  <c r="BK1382" i="1"/>
  <c r="BJ564" i="1"/>
  <c r="BM563" i="1"/>
  <c r="BN561" i="1"/>
  <c r="BO1382" i="1" l="1"/>
  <c r="BP1381" i="1" s="1"/>
  <c r="BK1383" i="1"/>
  <c r="BN562" i="1"/>
  <c r="BM564" i="1"/>
  <c r="BJ565" i="1"/>
  <c r="BO1383" i="1" l="1"/>
  <c r="BK1384" i="1"/>
  <c r="BJ566" i="1"/>
  <c r="BM565" i="1"/>
  <c r="BN564" i="1" s="1"/>
  <c r="BN563" i="1"/>
  <c r="BK1385" i="1" l="1"/>
  <c r="BO1384" i="1"/>
  <c r="BP1383" i="1" s="1"/>
  <c r="BP1382" i="1"/>
  <c r="BM566" i="1"/>
  <c r="BJ567" i="1"/>
  <c r="BO1385" i="1" l="1"/>
  <c r="BP1384" i="1" s="1"/>
  <c r="BK1386" i="1"/>
  <c r="BJ568" i="1"/>
  <c r="BM567" i="1"/>
  <c r="BN565" i="1"/>
  <c r="BO1386" i="1" l="1"/>
  <c r="BK1387" i="1"/>
  <c r="BN566" i="1"/>
  <c r="BJ569" i="1"/>
  <c r="BM568" i="1"/>
  <c r="BK1388" i="1" l="1"/>
  <c r="BO1387" i="1"/>
  <c r="BP1386" i="1" s="1"/>
  <c r="BP1385" i="1"/>
  <c r="BM569" i="1"/>
  <c r="BN568" i="1" s="1"/>
  <c r="BJ570" i="1"/>
  <c r="BN567" i="1"/>
  <c r="BO1388" i="1" l="1"/>
  <c r="BK1389" i="1"/>
  <c r="BJ571" i="1"/>
  <c r="BM570" i="1"/>
  <c r="BO1389" i="1" l="1"/>
  <c r="BK1390" i="1"/>
  <c r="BP1387" i="1"/>
  <c r="BN569" i="1"/>
  <c r="BM571" i="1"/>
  <c r="BJ572" i="1"/>
  <c r="BO1390" i="1" l="1"/>
  <c r="BP1389" i="1" s="1"/>
  <c r="BK1391" i="1"/>
  <c r="BP1388" i="1"/>
  <c r="BJ573" i="1"/>
  <c r="BM572" i="1"/>
  <c r="BN571" i="1" s="1"/>
  <c r="BN570" i="1"/>
  <c r="BK1392" i="1" l="1"/>
  <c r="BO1391" i="1"/>
  <c r="BP1390" i="1" s="1"/>
  <c r="BM573" i="1"/>
  <c r="BJ574" i="1"/>
  <c r="BO1392" i="1" l="1"/>
  <c r="BK1393" i="1"/>
  <c r="BN572" i="1"/>
  <c r="BM574" i="1"/>
  <c r="BN573" i="1" s="1"/>
  <c r="BJ575" i="1"/>
  <c r="BO1393" i="1" l="1"/>
  <c r="BK1394" i="1"/>
  <c r="BP1391" i="1"/>
  <c r="BM575" i="1"/>
  <c r="BN574" i="1" s="1"/>
  <c r="BJ576" i="1"/>
  <c r="BK1395" i="1" l="1"/>
  <c r="BO1394" i="1"/>
  <c r="BP1392" i="1"/>
  <c r="BM576" i="1"/>
  <c r="BJ577" i="1"/>
  <c r="BP1393" i="1" l="1"/>
  <c r="BO1395" i="1"/>
  <c r="BP1394" i="1" s="1"/>
  <c r="BK1396" i="1"/>
  <c r="BM577" i="1"/>
  <c r="BJ578" i="1"/>
  <c r="BN575" i="1"/>
  <c r="BK1397" i="1" l="1"/>
  <c r="BO1396" i="1"/>
  <c r="BP1395" i="1" s="1"/>
  <c r="BM578" i="1"/>
  <c r="BJ579" i="1"/>
  <c r="BN576" i="1"/>
  <c r="BK1398" i="1" l="1"/>
  <c r="BO1397" i="1"/>
  <c r="BM579" i="1"/>
  <c r="BJ580" i="1"/>
  <c r="BN577" i="1"/>
  <c r="BP1396" i="1" l="1"/>
  <c r="BK1399" i="1"/>
  <c r="BO1398" i="1"/>
  <c r="BM580" i="1"/>
  <c r="BJ581" i="1"/>
  <c r="BN578" i="1"/>
  <c r="BP1397" i="1" l="1"/>
  <c r="BK1400" i="1"/>
  <c r="BO1399" i="1"/>
  <c r="BP1398" i="1" s="1"/>
  <c r="BM581" i="1"/>
  <c r="BJ582" i="1"/>
  <c r="BN579" i="1"/>
  <c r="BO1400" i="1" l="1"/>
  <c r="BP1399" i="1" s="1"/>
  <c r="BK1401" i="1"/>
  <c r="BJ583" i="1"/>
  <c r="BM582" i="1"/>
  <c r="BN580" i="1"/>
  <c r="BK1402" i="1" l="1"/>
  <c r="BO1401" i="1"/>
  <c r="BP1400" i="1" s="1"/>
  <c r="BN581" i="1"/>
  <c r="BM583" i="1"/>
  <c r="BJ584" i="1"/>
  <c r="BO1402" i="1" l="1"/>
  <c r="BK1403" i="1"/>
  <c r="BM584" i="1"/>
  <c r="BN583" i="1" s="1"/>
  <c r="BJ585" i="1"/>
  <c r="BN582" i="1"/>
  <c r="BK1404" i="1" l="1"/>
  <c r="BO1403" i="1"/>
  <c r="BP1401" i="1"/>
  <c r="BM585" i="1"/>
  <c r="BJ586" i="1"/>
  <c r="BP1402" i="1" l="1"/>
  <c r="BO1404" i="1"/>
  <c r="BP1403" i="1" s="1"/>
  <c r="BK1405" i="1"/>
  <c r="BJ587" i="1"/>
  <c r="BM586" i="1"/>
  <c r="BN584" i="1"/>
  <c r="BO1405" i="1" l="1"/>
  <c r="BP1404" i="1" s="1"/>
  <c r="BK1406" i="1"/>
  <c r="BN585" i="1"/>
  <c r="BM587" i="1"/>
  <c r="BJ588" i="1"/>
  <c r="BK1407" i="1" l="1"/>
  <c r="BO1406" i="1"/>
  <c r="BM588" i="1"/>
  <c r="BN587" i="1" s="1"/>
  <c r="BJ589" i="1"/>
  <c r="BN586" i="1"/>
  <c r="BP1405" i="1" l="1"/>
  <c r="BK1408" i="1"/>
  <c r="BO1407" i="1"/>
  <c r="BP1406" i="1" s="1"/>
  <c r="BM589" i="1"/>
  <c r="BJ590" i="1"/>
  <c r="BO1408" i="1" l="1"/>
  <c r="BP1407" i="1" s="1"/>
  <c r="BK1409" i="1"/>
  <c r="BJ591" i="1"/>
  <c r="BM590" i="1"/>
  <c r="BN588" i="1"/>
  <c r="BK1410" i="1" l="1"/>
  <c r="BO1409" i="1"/>
  <c r="BP1408" i="1" s="1"/>
  <c r="BN589" i="1"/>
  <c r="BM591" i="1"/>
  <c r="BJ592" i="1"/>
  <c r="BO1410" i="1" l="1"/>
  <c r="BK1411" i="1"/>
  <c r="BM592" i="1"/>
  <c r="BN591" i="1" s="1"/>
  <c r="BJ593" i="1"/>
  <c r="BN590" i="1"/>
  <c r="BO1411" i="1" l="1"/>
  <c r="BK1412" i="1"/>
  <c r="BP1409" i="1"/>
  <c r="BM593" i="1"/>
  <c r="BJ594" i="1"/>
  <c r="BO1412" i="1" l="1"/>
  <c r="BP1411" i="1" s="1"/>
  <c r="BK1413" i="1"/>
  <c r="BP1410" i="1"/>
  <c r="BM594" i="1"/>
  <c r="BJ595" i="1"/>
  <c r="BN592" i="1"/>
  <c r="BK1414" i="1" l="1"/>
  <c r="BO1413" i="1"/>
  <c r="BP1412" i="1" s="1"/>
  <c r="BM595" i="1"/>
  <c r="BJ596" i="1"/>
  <c r="BN593" i="1"/>
  <c r="BK1415" i="1" l="1"/>
  <c r="BO1414" i="1"/>
  <c r="BM596" i="1"/>
  <c r="BJ597" i="1"/>
  <c r="BN594" i="1"/>
  <c r="BP1413" i="1" l="1"/>
  <c r="BO1415" i="1"/>
  <c r="BP1414" i="1" s="1"/>
  <c r="BK1416" i="1"/>
  <c r="BM597" i="1"/>
  <c r="BJ598" i="1"/>
  <c r="BN595" i="1"/>
  <c r="BO1416" i="1" l="1"/>
  <c r="BP1415" i="1" s="1"/>
  <c r="BK1417" i="1"/>
  <c r="BM598" i="1"/>
  <c r="BJ599" i="1"/>
  <c r="BN596" i="1"/>
  <c r="BK1418" i="1" l="1"/>
  <c r="BO1417" i="1"/>
  <c r="BJ600" i="1"/>
  <c r="BM599" i="1"/>
  <c r="BN597" i="1"/>
  <c r="BP1416" i="1" l="1"/>
  <c r="BO1418" i="1"/>
  <c r="BP1417" i="1" s="1"/>
  <c r="BK1419" i="1"/>
  <c r="BN598" i="1"/>
  <c r="BM600" i="1"/>
  <c r="BJ601" i="1"/>
  <c r="BO1419" i="1" l="1"/>
  <c r="BP1418" i="1" s="1"/>
  <c r="BK1420" i="1"/>
  <c r="BM601" i="1"/>
  <c r="BN600" i="1" s="1"/>
  <c r="BJ602" i="1"/>
  <c r="BN599" i="1"/>
  <c r="BO1420" i="1" l="1"/>
  <c r="BP1419" i="1" s="1"/>
  <c r="BK1421" i="1"/>
  <c r="BJ603" i="1"/>
  <c r="BM602" i="1"/>
  <c r="BO1421" i="1" l="1"/>
  <c r="BK1422" i="1"/>
  <c r="BN601" i="1"/>
  <c r="BM603" i="1"/>
  <c r="BJ604" i="1"/>
  <c r="BK1423" i="1" l="1"/>
  <c r="BO1422" i="1"/>
  <c r="BP1421" i="1" s="1"/>
  <c r="BP1420" i="1"/>
  <c r="BM604" i="1"/>
  <c r="BN603" i="1" s="1"/>
  <c r="BJ605" i="1"/>
  <c r="BN602" i="1"/>
  <c r="BK1424" i="1" l="1"/>
  <c r="BO1423" i="1"/>
  <c r="BM605" i="1"/>
  <c r="BJ606" i="1"/>
  <c r="BP1422" i="1" l="1"/>
  <c r="BK1425" i="1"/>
  <c r="BO1424" i="1"/>
  <c r="BM606" i="1"/>
  <c r="BJ607" i="1"/>
  <c r="BN604" i="1"/>
  <c r="BP1423" i="1" l="1"/>
  <c r="BO1425" i="1"/>
  <c r="BP1424" i="1" s="1"/>
  <c r="BK1426" i="1"/>
  <c r="BM607" i="1"/>
  <c r="BJ608" i="1"/>
  <c r="BN605" i="1"/>
  <c r="BK1427" i="1" l="1"/>
  <c r="BO1426" i="1"/>
  <c r="BP1425" i="1" s="1"/>
  <c r="BJ609" i="1"/>
  <c r="BM608" i="1"/>
  <c r="BN606" i="1"/>
  <c r="BO1427" i="1" l="1"/>
  <c r="BK1428" i="1"/>
  <c r="BN607" i="1"/>
  <c r="BJ610" i="1"/>
  <c r="BM609" i="1"/>
  <c r="BO1428" i="1" l="1"/>
  <c r="BP1427" i="1" s="1"/>
  <c r="BK1429" i="1"/>
  <c r="BP1426" i="1"/>
  <c r="BN608" i="1"/>
  <c r="BJ611" i="1"/>
  <c r="BM610" i="1"/>
  <c r="BN609" i="1" s="1"/>
  <c r="BK1430" i="1" l="1"/>
  <c r="BO1429" i="1"/>
  <c r="BM611" i="1"/>
  <c r="BN610" i="1" s="1"/>
  <c r="BJ612" i="1"/>
  <c r="BP1428" i="1" l="1"/>
  <c r="BO1430" i="1"/>
  <c r="BP1429" i="1" s="1"/>
  <c r="BK1431" i="1"/>
  <c r="BM612" i="1"/>
  <c r="BN611" i="1" s="1"/>
  <c r="BJ613" i="1"/>
  <c r="BK1432" i="1" l="1"/>
  <c r="BO1431" i="1"/>
  <c r="BP1430" i="1" s="1"/>
  <c r="BJ614" i="1"/>
  <c r="BM613" i="1"/>
  <c r="BN612" i="1" s="1"/>
  <c r="BK1433" i="1" l="1"/>
  <c r="BO1432" i="1"/>
  <c r="BP1431" i="1" s="1"/>
  <c r="BM614" i="1"/>
  <c r="BN613" i="1" s="1"/>
  <c r="BJ615" i="1"/>
  <c r="BO1433" i="1" l="1"/>
  <c r="BP1432" i="1" s="1"/>
  <c r="BK1434" i="1"/>
  <c r="BJ616" i="1"/>
  <c r="BM615" i="1"/>
  <c r="BO1434" i="1" l="1"/>
  <c r="BK1435" i="1"/>
  <c r="BN614" i="1"/>
  <c r="BM616" i="1"/>
  <c r="BJ617" i="1"/>
  <c r="BO1435" i="1" l="1"/>
  <c r="BP1434" i="1" s="1"/>
  <c r="BK1436" i="1"/>
  <c r="BP1433" i="1"/>
  <c r="BM617" i="1"/>
  <c r="BN616" i="1" s="1"/>
  <c r="BJ618" i="1"/>
  <c r="BN615" i="1"/>
  <c r="BO1436" i="1" l="1"/>
  <c r="BK1437" i="1"/>
  <c r="BM618" i="1"/>
  <c r="BJ619" i="1"/>
  <c r="BO1437" i="1" l="1"/>
  <c r="BK1438" i="1"/>
  <c r="BP1435" i="1"/>
  <c r="BM619" i="1"/>
  <c r="BJ620" i="1"/>
  <c r="BN617" i="1"/>
  <c r="BK1439" i="1" l="1"/>
  <c r="BO1438" i="1"/>
  <c r="BP1437" i="1" s="1"/>
  <c r="BP1436" i="1"/>
  <c r="BM620" i="1"/>
  <c r="BJ621" i="1"/>
  <c r="BN618" i="1"/>
  <c r="BO1439" i="1" l="1"/>
  <c r="BP1438" i="1" s="1"/>
  <c r="BK1440" i="1"/>
  <c r="BM621" i="1"/>
  <c r="BJ622" i="1"/>
  <c r="BN619" i="1"/>
  <c r="BK1441" i="1" l="1"/>
  <c r="BO1440" i="1"/>
  <c r="BM622" i="1"/>
  <c r="BJ623" i="1"/>
  <c r="BN620" i="1"/>
  <c r="BP1439" i="1" l="1"/>
  <c r="BO1441" i="1"/>
  <c r="BK1442" i="1"/>
  <c r="BM623" i="1"/>
  <c r="BJ624" i="1"/>
  <c r="BN621" i="1"/>
  <c r="BP1440" i="1" l="1"/>
  <c r="BK1443" i="1"/>
  <c r="BO1442" i="1"/>
  <c r="BP1441" i="1" s="1"/>
  <c r="BJ625" i="1"/>
  <c r="BM624" i="1"/>
  <c r="BN622" i="1"/>
  <c r="BK1444" i="1" l="1"/>
  <c r="BO1443" i="1"/>
  <c r="BP1442" i="1" s="1"/>
  <c r="BN623" i="1"/>
  <c r="BM625" i="1"/>
  <c r="BJ626" i="1"/>
  <c r="BK1445" i="1" l="1"/>
  <c r="BO1444" i="1"/>
  <c r="BM626" i="1"/>
  <c r="BN625" i="1" s="1"/>
  <c r="BJ627" i="1"/>
  <c r="BN624" i="1"/>
  <c r="BO1445" i="1" l="1"/>
  <c r="BK1446" i="1"/>
  <c r="BP1443" i="1"/>
  <c r="BM627" i="1"/>
  <c r="BJ628" i="1"/>
  <c r="BK1447" i="1" l="1"/>
  <c r="BO1446" i="1"/>
  <c r="BP1444" i="1"/>
  <c r="BM628" i="1"/>
  <c r="BJ629" i="1"/>
  <c r="BN626" i="1"/>
  <c r="BP1445" i="1" l="1"/>
  <c r="BO1447" i="1"/>
  <c r="BK1448" i="1"/>
  <c r="BM629" i="1"/>
  <c r="BJ630" i="1"/>
  <c r="BN627" i="1"/>
  <c r="BK1449" i="1" l="1"/>
  <c r="BO1448" i="1"/>
  <c r="BP1447" i="1" s="1"/>
  <c r="BP1446" i="1"/>
  <c r="BM630" i="1"/>
  <c r="BJ631" i="1"/>
  <c r="BN628" i="1"/>
  <c r="BO1449" i="1" l="1"/>
  <c r="BK1450" i="1"/>
  <c r="BO1450" i="1" s="1"/>
  <c r="BM631" i="1"/>
  <c r="BJ632" i="1"/>
  <c r="BN629" i="1"/>
  <c r="BP1450" i="1" l="1"/>
  <c r="BP1448" i="1"/>
  <c r="BP1449" i="1"/>
  <c r="BM632" i="1"/>
  <c r="BJ633" i="1"/>
  <c r="BN630" i="1"/>
  <c r="BP5" i="1" l="1"/>
  <c r="BO3" i="1"/>
  <c r="BP7" i="1"/>
  <c r="BP6" i="1"/>
  <c r="BO5" i="1"/>
  <c r="B154" i="6" s="1"/>
  <c r="BP8" i="1"/>
  <c r="BO8" i="1"/>
  <c r="BO6" i="1"/>
  <c r="B155" i="6" s="1"/>
  <c r="BP3" i="1"/>
  <c r="BO7" i="1"/>
  <c r="BP4" i="1"/>
  <c r="BO4" i="1"/>
  <c r="BM633" i="1"/>
  <c r="BJ634" i="1"/>
  <c r="BN631" i="1"/>
  <c r="B153" i="6" l="1"/>
  <c r="B156" i="6"/>
  <c r="B152" i="6"/>
  <c r="B157" i="6"/>
  <c r="BJ635" i="1"/>
  <c r="BM634" i="1"/>
  <c r="BN632" i="1"/>
  <c r="BN633" i="1" l="1"/>
  <c r="BM635" i="1"/>
  <c r="BJ636" i="1"/>
  <c r="BM636" i="1" l="1"/>
  <c r="BN635" i="1" s="1"/>
  <c r="BJ637" i="1"/>
  <c r="BN634" i="1"/>
  <c r="BM637" i="1" l="1"/>
  <c r="BJ638" i="1"/>
  <c r="BM638" i="1" l="1"/>
  <c r="BJ639" i="1"/>
  <c r="BN636" i="1"/>
  <c r="BM639" i="1" l="1"/>
  <c r="BJ640" i="1"/>
  <c r="BN637" i="1"/>
  <c r="BM640" i="1" l="1"/>
  <c r="BJ641" i="1"/>
  <c r="BN638" i="1"/>
  <c r="BM641" i="1" l="1"/>
  <c r="BJ642" i="1"/>
  <c r="BN639" i="1"/>
  <c r="BM642" i="1" l="1"/>
  <c r="BJ643" i="1"/>
  <c r="BN640" i="1"/>
  <c r="BJ644" i="1" l="1"/>
  <c r="BM643" i="1"/>
  <c r="BN641" i="1"/>
  <c r="BN642" i="1" l="1"/>
  <c r="BJ645" i="1"/>
  <c r="BM644" i="1"/>
  <c r="BN643" i="1" l="1"/>
  <c r="BM645" i="1"/>
  <c r="BN644" i="1" s="1"/>
  <c r="BJ646" i="1"/>
  <c r="BM646" i="1" l="1"/>
  <c r="BN645" i="1" s="1"/>
  <c r="BJ647" i="1"/>
  <c r="BJ648" i="1" l="1"/>
  <c r="BM647" i="1"/>
  <c r="BN646" i="1" l="1"/>
  <c r="BM648" i="1"/>
  <c r="BJ649" i="1"/>
  <c r="BM649" i="1" l="1"/>
  <c r="BN648" i="1" s="1"/>
  <c r="BJ650" i="1"/>
  <c r="BN647" i="1"/>
  <c r="BM650" i="1" l="1"/>
  <c r="BJ651" i="1"/>
  <c r="BM651" i="1" l="1"/>
  <c r="BJ652" i="1"/>
  <c r="BN649" i="1"/>
  <c r="BM652" i="1" l="1"/>
  <c r="BJ653" i="1"/>
  <c r="BN650" i="1"/>
  <c r="BM653" i="1" l="1"/>
  <c r="BJ654" i="1"/>
  <c r="BN651" i="1"/>
  <c r="BM654" i="1" l="1"/>
  <c r="BJ655" i="1"/>
  <c r="BN652" i="1"/>
  <c r="BM655" i="1" l="1"/>
  <c r="BJ656" i="1"/>
  <c r="BN653" i="1"/>
  <c r="BM656" i="1" l="1"/>
  <c r="BJ657" i="1"/>
  <c r="BN654" i="1"/>
  <c r="BM657" i="1" l="1"/>
  <c r="BJ658" i="1"/>
  <c r="BN655" i="1"/>
  <c r="BM658" i="1" l="1"/>
  <c r="BJ659" i="1"/>
  <c r="BN656" i="1"/>
  <c r="BM659" i="1" l="1"/>
  <c r="BJ660" i="1"/>
  <c r="BN657" i="1"/>
  <c r="BM660" i="1" l="1"/>
  <c r="BJ661" i="1"/>
  <c r="BN658" i="1"/>
  <c r="BM661" i="1" l="1"/>
  <c r="BJ662" i="1"/>
  <c r="BN659" i="1"/>
  <c r="BM662" i="1" l="1"/>
  <c r="BJ663" i="1"/>
  <c r="BN660" i="1"/>
  <c r="BM663" i="1" l="1"/>
  <c r="BJ664" i="1"/>
  <c r="BN661" i="1"/>
  <c r="BM664" i="1" l="1"/>
  <c r="BJ665" i="1"/>
  <c r="BN662" i="1"/>
  <c r="BM665" i="1" l="1"/>
  <c r="BJ666" i="1"/>
  <c r="BN663" i="1"/>
  <c r="BM666" i="1" l="1"/>
  <c r="BJ667" i="1"/>
  <c r="BN664" i="1"/>
  <c r="BM667" i="1" l="1"/>
  <c r="BJ668" i="1"/>
  <c r="BN665" i="1"/>
  <c r="BM668" i="1" l="1"/>
  <c r="BJ669" i="1"/>
  <c r="BN666" i="1"/>
  <c r="BM669" i="1" l="1"/>
  <c r="BJ670" i="1"/>
  <c r="BN667" i="1"/>
  <c r="BM670" i="1" l="1"/>
  <c r="BJ671" i="1"/>
  <c r="BN668" i="1"/>
  <c r="BM671" i="1" l="1"/>
  <c r="BJ672" i="1"/>
  <c r="BN669" i="1"/>
  <c r="BM672" i="1" l="1"/>
  <c r="BJ673" i="1"/>
  <c r="BN670" i="1"/>
  <c r="BM673" i="1" l="1"/>
  <c r="BJ674" i="1"/>
  <c r="BN671" i="1"/>
  <c r="BM674" i="1" l="1"/>
  <c r="BJ675" i="1"/>
  <c r="BN672" i="1"/>
  <c r="BM675" i="1" l="1"/>
  <c r="BJ676" i="1"/>
  <c r="BN673" i="1"/>
  <c r="BM676" i="1" l="1"/>
  <c r="BJ677" i="1"/>
  <c r="BN674" i="1"/>
  <c r="BM677" i="1" l="1"/>
  <c r="BJ678" i="1"/>
  <c r="BN675" i="1"/>
  <c r="BM678" i="1" l="1"/>
  <c r="BJ679" i="1"/>
  <c r="BN676" i="1"/>
  <c r="BM679" i="1" l="1"/>
  <c r="BJ680" i="1"/>
  <c r="BN677" i="1"/>
  <c r="BM680" i="1" l="1"/>
  <c r="BJ681" i="1"/>
  <c r="BN678" i="1"/>
  <c r="BM681" i="1" l="1"/>
  <c r="BJ682" i="1"/>
  <c r="BN679" i="1"/>
  <c r="BM682" i="1" l="1"/>
  <c r="BJ683" i="1"/>
  <c r="BN680" i="1"/>
  <c r="BM683" i="1" l="1"/>
  <c r="BJ684" i="1"/>
  <c r="BN681" i="1"/>
  <c r="BJ685" i="1" l="1"/>
  <c r="BM684" i="1"/>
  <c r="BN682" i="1"/>
  <c r="BN683" i="1" l="1"/>
  <c r="BJ686" i="1"/>
  <c r="BM685" i="1"/>
  <c r="BN684" i="1" l="1"/>
  <c r="BM686" i="1"/>
  <c r="BN685" i="1" s="1"/>
  <c r="BJ687" i="1"/>
  <c r="BM687" i="1" l="1"/>
  <c r="BN686" i="1" s="1"/>
  <c r="BJ688" i="1"/>
  <c r="BM688" i="1" l="1"/>
  <c r="BJ689" i="1"/>
  <c r="BJ690" i="1" l="1"/>
  <c r="BM689" i="1"/>
  <c r="BN687" i="1"/>
  <c r="BN688" i="1" l="1"/>
  <c r="BJ691" i="1"/>
  <c r="BM690" i="1"/>
  <c r="BN689" i="1" l="1"/>
  <c r="BM691" i="1"/>
  <c r="BN690" i="1" s="1"/>
  <c r="BJ692" i="1"/>
  <c r="BM692" i="1" l="1"/>
  <c r="BN691" i="1" s="1"/>
  <c r="BJ693" i="1"/>
  <c r="BM693" i="1" l="1"/>
  <c r="BJ694" i="1"/>
  <c r="BM694" i="1" l="1"/>
  <c r="BJ695" i="1"/>
  <c r="BN692" i="1"/>
  <c r="BM695" i="1" l="1"/>
  <c r="BJ696" i="1"/>
  <c r="BN693" i="1"/>
  <c r="BM696" i="1" l="1"/>
  <c r="BJ697" i="1"/>
  <c r="BN694" i="1"/>
  <c r="BM697" i="1" l="1"/>
  <c r="BJ698" i="1"/>
  <c r="BN695" i="1"/>
  <c r="BM698" i="1" l="1"/>
  <c r="BJ699" i="1"/>
  <c r="BN696" i="1"/>
  <c r="BM699" i="1" l="1"/>
  <c r="BJ700" i="1"/>
  <c r="BN697" i="1"/>
  <c r="BJ701" i="1" l="1"/>
  <c r="BM700" i="1"/>
  <c r="BN698" i="1"/>
  <c r="BN699" i="1" l="1"/>
  <c r="BM701" i="1"/>
  <c r="BJ702" i="1"/>
  <c r="BM702" i="1" l="1"/>
  <c r="BN701" i="1" s="1"/>
  <c r="BJ703" i="1"/>
  <c r="BN700" i="1"/>
  <c r="BM703" i="1" l="1"/>
  <c r="BJ704" i="1"/>
  <c r="BM704" i="1" l="1"/>
  <c r="BJ705" i="1"/>
  <c r="BN702" i="1"/>
  <c r="BM705" i="1" l="1"/>
  <c r="BJ706" i="1"/>
  <c r="BN703" i="1"/>
  <c r="BM706" i="1" l="1"/>
  <c r="BJ707" i="1"/>
  <c r="BN704" i="1"/>
  <c r="BM707" i="1" l="1"/>
  <c r="BJ708" i="1"/>
  <c r="BN705" i="1"/>
  <c r="BM708" i="1" l="1"/>
  <c r="BJ709" i="1"/>
  <c r="BN706" i="1"/>
  <c r="BM709" i="1" l="1"/>
  <c r="BJ710" i="1"/>
  <c r="BN707" i="1"/>
  <c r="BJ711" i="1" l="1"/>
  <c r="BM710" i="1"/>
  <c r="BN708" i="1"/>
  <c r="BN709" i="1" l="1"/>
  <c r="BM711" i="1"/>
  <c r="BJ712" i="1"/>
  <c r="BJ713" i="1" l="1"/>
  <c r="BM712" i="1"/>
  <c r="BN711" i="1" s="1"/>
  <c r="BN710" i="1"/>
  <c r="BJ714" i="1" l="1"/>
  <c r="BM713" i="1"/>
  <c r="BJ715" i="1" l="1"/>
  <c r="BM714" i="1"/>
  <c r="BN713" i="1" s="1"/>
  <c r="BN712" i="1"/>
  <c r="BM715" i="1" l="1"/>
  <c r="BJ716" i="1"/>
  <c r="BN714" i="1" l="1"/>
  <c r="BM716" i="1"/>
  <c r="BN715" i="1" s="1"/>
  <c r="BJ717" i="1"/>
  <c r="BM717" i="1" l="1"/>
  <c r="BN716" i="1" s="1"/>
  <c r="BJ718" i="1"/>
  <c r="BM718" i="1" l="1"/>
  <c r="BJ719" i="1"/>
  <c r="BM719" i="1" l="1"/>
  <c r="BJ720" i="1"/>
  <c r="BN717" i="1"/>
  <c r="BM720" i="1" l="1"/>
  <c r="BJ721" i="1"/>
  <c r="BN718" i="1"/>
  <c r="BJ722" i="1" l="1"/>
  <c r="BM721" i="1"/>
  <c r="BN719" i="1"/>
  <c r="BN720" i="1" l="1"/>
  <c r="BM722" i="1"/>
  <c r="BJ723" i="1"/>
  <c r="BJ724" i="1" l="1"/>
  <c r="BM723" i="1"/>
  <c r="BN722" i="1" s="1"/>
  <c r="BN721" i="1"/>
  <c r="BM724" i="1" l="1"/>
  <c r="BJ725" i="1"/>
  <c r="BN723" i="1" l="1"/>
  <c r="BM725" i="1"/>
  <c r="BN724" i="1" s="1"/>
  <c r="BJ726" i="1"/>
  <c r="BM726" i="1" l="1"/>
  <c r="BN725" i="1" s="1"/>
  <c r="BJ727" i="1"/>
  <c r="BM727" i="1" l="1"/>
  <c r="BJ728" i="1"/>
  <c r="BM728" i="1" l="1"/>
  <c r="BJ729" i="1"/>
  <c r="BN726" i="1"/>
  <c r="BM729" i="1" l="1"/>
  <c r="BJ730" i="1"/>
  <c r="BN727" i="1"/>
  <c r="BM730" i="1" l="1"/>
  <c r="BJ731" i="1"/>
  <c r="BN728" i="1"/>
  <c r="BM731" i="1" l="1"/>
  <c r="BJ732" i="1"/>
  <c r="BN729" i="1"/>
  <c r="BM732" i="1" l="1"/>
  <c r="BJ733" i="1"/>
  <c r="BN730" i="1"/>
  <c r="BM733" i="1" l="1"/>
  <c r="BJ734" i="1"/>
  <c r="BN731" i="1"/>
  <c r="BM734" i="1" l="1"/>
  <c r="BJ735" i="1"/>
  <c r="BN732" i="1"/>
  <c r="BM735" i="1" l="1"/>
  <c r="BJ736" i="1"/>
  <c r="BN733" i="1"/>
  <c r="BM736" i="1" l="1"/>
  <c r="BJ737" i="1"/>
  <c r="BN734" i="1"/>
  <c r="BM737" i="1" l="1"/>
  <c r="BJ738" i="1"/>
  <c r="BN735" i="1"/>
  <c r="BM738" i="1" l="1"/>
  <c r="BJ739" i="1"/>
  <c r="BN736" i="1"/>
  <c r="BM739" i="1" l="1"/>
  <c r="BJ740" i="1"/>
  <c r="BN737" i="1"/>
  <c r="BJ741" i="1" l="1"/>
  <c r="BM740" i="1"/>
  <c r="BN738" i="1"/>
  <c r="BN739" i="1" l="1"/>
  <c r="BM741" i="1"/>
  <c r="BJ742" i="1"/>
  <c r="BJ743" i="1" l="1"/>
  <c r="BM742" i="1"/>
  <c r="BN741" i="1" s="1"/>
  <c r="BN740" i="1"/>
  <c r="BM743" i="1" l="1"/>
  <c r="BJ744" i="1"/>
  <c r="BN742" i="1" l="1"/>
  <c r="BM744" i="1"/>
  <c r="BN743" i="1" s="1"/>
  <c r="BJ745" i="1"/>
  <c r="BM745" i="1" l="1"/>
  <c r="BN744" i="1" s="1"/>
  <c r="BJ746" i="1"/>
  <c r="BM746" i="1" l="1"/>
  <c r="BJ747" i="1"/>
  <c r="BM747" i="1" l="1"/>
  <c r="BJ748" i="1"/>
  <c r="BN745" i="1"/>
  <c r="BM748" i="1" l="1"/>
  <c r="BJ749" i="1"/>
  <c r="BN746" i="1"/>
  <c r="BJ750" i="1" l="1"/>
  <c r="BM749" i="1"/>
  <c r="BN747" i="1"/>
  <c r="BN748" i="1" l="1"/>
  <c r="BM750" i="1"/>
  <c r="BJ751" i="1"/>
  <c r="BM751" i="1" l="1"/>
  <c r="BN750" i="1" s="1"/>
  <c r="BJ752" i="1"/>
  <c r="BN749" i="1"/>
  <c r="BM752" i="1" l="1"/>
  <c r="BJ753" i="1"/>
  <c r="BM753" i="1" l="1"/>
  <c r="BJ754" i="1"/>
  <c r="BN751" i="1"/>
  <c r="BM754" i="1" l="1"/>
  <c r="BJ755" i="1"/>
  <c r="BN752" i="1"/>
  <c r="BM755" i="1" l="1"/>
  <c r="BJ756" i="1"/>
  <c r="BN753" i="1"/>
  <c r="BM756" i="1" l="1"/>
  <c r="BJ757" i="1"/>
  <c r="BN754" i="1"/>
  <c r="BM757" i="1" l="1"/>
  <c r="BJ758" i="1"/>
  <c r="BN755" i="1"/>
  <c r="BM758" i="1" l="1"/>
  <c r="BJ759" i="1"/>
  <c r="BN756" i="1"/>
  <c r="BM759" i="1" l="1"/>
  <c r="BJ760" i="1"/>
  <c r="BN757" i="1"/>
  <c r="BM760" i="1" l="1"/>
  <c r="BJ761" i="1"/>
  <c r="BN758" i="1"/>
  <c r="BM761" i="1" l="1"/>
  <c r="BJ762" i="1"/>
  <c r="BN759" i="1"/>
  <c r="BM762" i="1" l="1"/>
  <c r="BJ763" i="1"/>
  <c r="BN760" i="1"/>
  <c r="BM763" i="1" l="1"/>
  <c r="BJ764" i="1"/>
  <c r="BN761" i="1"/>
  <c r="BM764" i="1" l="1"/>
  <c r="BJ765" i="1"/>
  <c r="BN762" i="1"/>
  <c r="BM765" i="1" l="1"/>
  <c r="BJ766" i="1"/>
  <c r="BN763" i="1"/>
  <c r="BM766" i="1" l="1"/>
  <c r="BJ767" i="1"/>
  <c r="BN764" i="1"/>
  <c r="BM767" i="1" l="1"/>
  <c r="BJ768" i="1"/>
  <c r="BN765" i="1"/>
  <c r="BM768" i="1" l="1"/>
  <c r="BJ769" i="1"/>
  <c r="BN766" i="1"/>
  <c r="BM769" i="1" l="1"/>
  <c r="BJ770" i="1"/>
  <c r="BN767" i="1"/>
  <c r="BM770" i="1" l="1"/>
  <c r="BJ771" i="1"/>
  <c r="BN768" i="1"/>
  <c r="BJ772" i="1" l="1"/>
  <c r="BM771" i="1"/>
  <c r="BN769" i="1"/>
  <c r="BN770" i="1" l="1"/>
  <c r="BM772" i="1"/>
  <c r="BJ773" i="1"/>
  <c r="BM773" i="1" l="1"/>
  <c r="BN772" i="1" s="1"/>
  <c r="BJ774" i="1"/>
  <c r="BN771" i="1"/>
  <c r="BM774" i="1" l="1"/>
  <c r="BJ775" i="1"/>
  <c r="BM775" i="1" l="1"/>
  <c r="BJ776" i="1"/>
  <c r="BN773" i="1"/>
  <c r="BM776" i="1" l="1"/>
  <c r="BJ777" i="1"/>
  <c r="BN774" i="1"/>
  <c r="BM777" i="1" l="1"/>
  <c r="BJ778" i="1"/>
  <c r="BN775" i="1"/>
  <c r="BM778" i="1" l="1"/>
  <c r="BJ779" i="1"/>
  <c r="BN776" i="1"/>
  <c r="BM779" i="1" l="1"/>
  <c r="BJ780" i="1"/>
  <c r="BN777" i="1"/>
  <c r="BM780" i="1" l="1"/>
  <c r="BJ781" i="1"/>
  <c r="BN778" i="1"/>
  <c r="BM781" i="1" l="1"/>
  <c r="BJ782" i="1"/>
  <c r="BN779" i="1"/>
  <c r="BM782" i="1" l="1"/>
  <c r="BJ783" i="1"/>
  <c r="BN780" i="1"/>
  <c r="BM783" i="1" l="1"/>
  <c r="BJ784" i="1"/>
  <c r="BN781" i="1"/>
  <c r="BM784" i="1" l="1"/>
  <c r="BJ785" i="1"/>
  <c r="BN782" i="1"/>
  <c r="BM785" i="1" l="1"/>
  <c r="BJ786" i="1"/>
  <c r="BN783" i="1"/>
  <c r="BM786" i="1" l="1"/>
  <c r="BJ787" i="1"/>
  <c r="BN784" i="1"/>
  <c r="BJ788" i="1" l="1"/>
  <c r="BM787" i="1"/>
  <c r="BN785" i="1"/>
  <c r="BN786" i="1" l="1"/>
  <c r="BM788" i="1"/>
  <c r="BJ789" i="1"/>
  <c r="BJ790" i="1" l="1"/>
  <c r="BM789" i="1"/>
  <c r="BN788" i="1" s="1"/>
  <c r="BN787" i="1"/>
  <c r="BM790" i="1" l="1"/>
  <c r="BJ791" i="1"/>
  <c r="BJ792" i="1" l="1"/>
  <c r="BM791" i="1"/>
  <c r="BN790" i="1" s="1"/>
  <c r="BN789" i="1"/>
  <c r="BM792" i="1" l="1"/>
  <c r="BJ793" i="1"/>
  <c r="BN791" i="1" l="1"/>
  <c r="BM793" i="1"/>
  <c r="BN792" i="1" s="1"/>
  <c r="BJ794" i="1"/>
  <c r="BM794" i="1" l="1"/>
  <c r="BN793" i="1" s="1"/>
  <c r="BJ795" i="1"/>
  <c r="BM795" i="1" l="1"/>
  <c r="BJ796" i="1"/>
  <c r="BM796" i="1" l="1"/>
  <c r="BJ797" i="1"/>
  <c r="BN794" i="1"/>
  <c r="BM797" i="1" l="1"/>
  <c r="BJ798" i="1"/>
  <c r="BN795" i="1"/>
  <c r="BM798" i="1" l="1"/>
  <c r="BJ799" i="1"/>
  <c r="BN796" i="1"/>
  <c r="BM799" i="1" l="1"/>
  <c r="BJ800" i="1"/>
  <c r="BN797" i="1"/>
  <c r="BM800" i="1" l="1"/>
  <c r="BJ801" i="1"/>
  <c r="BN798" i="1"/>
  <c r="BM801" i="1" l="1"/>
  <c r="BJ802" i="1"/>
  <c r="BN799" i="1"/>
  <c r="BM802" i="1" l="1"/>
  <c r="BJ803" i="1"/>
  <c r="BN800" i="1"/>
  <c r="BM803" i="1" l="1"/>
  <c r="BJ804" i="1"/>
  <c r="BN801" i="1"/>
  <c r="BM804" i="1" l="1"/>
  <c r="BJ805" i="1"/>
  <c r="BN802" i="1"/>
  <c r="BM805" i="1" l="1"/>
  <c r="BJ806" i="1"/>
  <c r="BN803" i="1"/>
  <c r="BM806" i="1" l="1"/>
  <c r="BJ807" i="1"/>
  <c r="BN804" i="1"/>
  <c r="BM807" i="1" l="1"/>
  <c r="BJ808" i="1"/>
  <c r="BN805" i="1"/>
  <c r="BM808" i="1" l="1"/>
  <c r="BJ809" i="1"/>
  <c r="BN806" i="1"/>
  <c r="BM809" i="1" l="1"/>
  <c r="BJ810" i="1"/>
  <c r="BN807" i="1"/>
  <c r="BM810" i="1" l="1"/>
  <c r="BJ811" i="1"/>
  <c r="BN808" i="1"/>
  <c r="BM811" i="1" l="1"/>
  <c r="BJ812" i="1"/>
  <c r="BN809" i="1"/>
  <c r="BM812" i="1" l="1"/>
  <c r="BJ813" i="1"/>
  <c r="BN810" i="1"/>
  <c r="BM813" i="1" l="1"/>
  <c r="BJ814" i="1"/>
  <c r="BN811" i="1"/>
  <c r="BM814" i="1" l="1"/>
  <c r="BJ815" i="1"/>
  <c r="BN812" i="1"/>
  <c r="BM815" i="1" l="1"/>
  <c r="BJ816" i="1"/>
  <c r="BN813" i="1"/>
  <c r="BJ817" i="1" l="1"/>
  <c r="BM816" i="1"/>
  <c r="BN814" i="1"/>
  <c r="BN815" i="1" l="1"/>
  <c r="BM817" i="1"/>
  <c r="BJ818" i="1"/>
  <c r="BM818" i="1" l="1"/>
  <c r="BN817" i="1" s="1"/>
  <c r="BJ819" i="1"/>
  <c r="BN816" i="1"/>
  <c r="BM819" i="1" l="1"/>
  <c r="BJ820" i="1"/>
  <c r="BJ821" i="1" l="1"/>
  <c r="BM820" i="1"/>
  <c r="BN818" i="1"/>
  <c r="BN819" i="1" l="1"/>
  <c r="BM821" i="1"/>
  <c r="BJ822" i="1"/>
  <c r="BM822" i="1" l="1"/>
  <c r="BN821" i="1" s="1"/>
  <c r="BJ823" i="1"/>
  <c r="BN820" i="1"/>
  <c r="BM823" i="1" l="1"/>
  <c r="BJ824" i="1"/>
  <c r="BJ825" i="1" l="1"/>
  <c r="BM824" i="1"/>
  <c r="BN822" i="1"/>
  <c r="BN823" i="1" l="1"/>
  <c r="BJ826" i="1"/>
  <c r="BM825" i="1"/>
  <c r="BN824" i="1" l="1"/>
  <c r="BJ827" i="1"/>
  <c r="BM826" i="1"/>
  <c r="BN825" i="1" s="1"/>
  <c r="BM827" i="1" l="1"/>
  <c r="BN826" i="1" s="1"/>
  <c r="BJ828" i="1"/>
  <c r="BM828" i="1" l="1"/>
  <c r="BN827" i="1" s="1"/>
  <c r="BJ829" i="1"/>
  <c r="BM829" i="1" l="1"/>
  <c r="BN828" i="1" s="1"/>
  <c r="BJ830" i="1"/>
  <c r="BM830" i="1" l="1"/>
  <c r="BN829" i="1" s="1"/>
  <c r="BJ831" i="1"/>
  <c r="BM831" i="1" l="1"/>
  <c r="BN830" i="1" s="1"/>
  <c r="BJ832" i="1"/>
  <c r="BM832" i="1" l="1"/>
  <c r="BN831" i="1" s="1"/>
  <c r="BJ833" i="1"/>
  <c r="BM833" i="1" l="1"/>
  <c r="BJ834" i="1"/>
  <c r="BM834" i="1" l="1"/>
  <c r="BJ835" i="1"/>
  <c r="BN832" i="1"/>
  <c r="BM835" i="1" l="1"/>
  <c r="BJ836" i="1"/>
  <c r="BN833" i="1"/>
  <c r="BM836" i="1" l="1"/>
  <c r="BJ837" i="1"/>
  <c r="BN834" i="1"/>
  <c r="BJ838" i="1" l="1"/>
  <c r="BM837" i="1"/>
  <c r="BN835" i="1"/>
  <c r="BN836" i="1" l="1"/>
  <c r="BM838" i="1"/>
  <c r="BJ839" i="1"/>
  <c r="BM839" i="1" l="1"/>
  <c r="BN838" i="1" s="1"/>
  <c r="BJ840" i="1"/>
  <c r="BN837" i="1"/>
  <c r="BJ841" i="1" l="1"/>
  <c r="BM840" i="1"/>
  <c r="BN839" i="1" l="1"/>
  <c r="BM841" i="1"/>
  <c r="BJ842" i="1"/>
  <c r="BJ843" i="1" l="1"/>
  <c r="BM842" i="1"/>
  <c r="BN840" i="1"/>
  <c r="BM843" i="1" l="1"/>
  <c r="BJ844" i="1"/>
  <c r="BN841" i="1"/>
  <c r="BJ845" i="1" l="1"/>
  <c r="BM844" i="1"/>
  <c r="BN843" i="1" s="1"/>
  <c r="BN842" i="1"/>
  <c r="BM845" i="1" l="1"/>
  <c r="BJ846" i="1"/>
  <c r="BJ847" i="1" l="1"/>
  <c r="BM846" i="1"/>
  <c r="BN844" i="1"/>
  <c r="BN845" i="1" l="1"/>
  <c r="BJ848" i="1"/>
  <c r="BM847" i="1"/>
  <c r="BN846" i="1" l="1"/>
  <c r="BJ849" i="1"/>
  <c r="BM848" i="1"/>
  <c r="BN847" i="1" s="1"/>
  <c r="BJ850" i="1" l="1"/>
  <c r="BM849" i="1"/>
  <c r="BN848" i="1" s="1"/>
  <c r="BM850" i="1" l="1"/>
  <c r="BN849" i="1" s="1"/>
  <c r="BJ851" i="1"/>
  <c r="BM851" i="1" l="1"/>
  <c r="BJ852" i="1"/>
  <c r="BM852" i="1" l="1"/>
  <c r="BJ853" i="1"/>
  <c r="BN850" i="1"/>
  <c r="BJ854" i="1" l="1"/>
  <c r="BM853" i="1"/>
  <c r="BN851" i="1"/>
  <c r="BN852" i="1" l="1"/>
  <c r="BM854" i="1"/>
  <c r="BJ855" i="1"/>
  <c r="BJ856" i="1" l="1"/>
  <c r="BM855" i="1"/>
  <c r="BN854" i="1" s="1"/>
  <c r="BN853" i="1"/>
  <c r="BM856" i="1" l="1"/>
  <c r="BJ857" i="1"/>
  <c r="BN855" i="1" l="1"/>
  <c r="BM857" i="1"/>
  <c r="BN856" i="1" s="1"/>
  <c r="BJ858" i="1"/>
  <c r="BM858" i="1" l="1"/>
  <c r="BN857" i="1" s="1"/>
  <c r="BJ859" i="1"/>
  <c r="BM859" i="1" l="1"/>
  <c r="BJ860" i="1"/>
  <c r="BM860" i="1" l="1"/>
  <c r="BJ861" i="1"/>
  <c r="BN858" i="1"/>
  <c r="BM861" i="1" l="1"/>
  <c r="BJ862" i="1"/>
  <c r="BN859" i="1"/>
  <c r="BJ863" i="1" l="1"/>
  <c r="BM862" i="1"/>
  <c r="BN860" i="1"/>
  <c r="BN861" i="1" l="1"/>
  <c r="BJ864" i="1"/>
  <c r="BM863" i="1"/>
  <c r="BN862" i="1" l="1"/>
  <c r="BM864" i="1"/>
  <c r="BN863" i="1" s="1"/>
  <c r="BJ865" i="1"/>
  <c r="BJ866" i="1" l="1"/>
  <c r="BM865" i="1"/>
  <c r="BN864" i="1" s="1"/>
  <c r="BJ867" i="1" l="1"/>
  <c r="BM866" i="1"/>
  <c r="BM867" i="1" l="1"/>
  <c r="BN866" i="1" s="1"/>
  <c r="BJ868" i="1"/>
  <c r="BN865" i="1"/>
  <c r="BM868" i="1" l="1"/>
  <c r="BJ869" i="1"/>
  <c r="BJ870" i="1" l="1"/>
  <c r="BM869" i="1"/>
  <c r="BN867" i="1"/>
  <c r="BN868" i="1" l="1"/>
  <c r="BM870" i="1"/>
  <c r="BJ871" i="1"/>
  <c r="BM871" i="1" l="1"/>
  <c r="BN870" i="1" s="1"/>
  <c r="BJ872" i="1"/>
  <c r="BN869" i="1"/>
  <c r="BM872" i="1" l="1"/>
  <c r="BJ873" i="1"/>
  <c r="BM873" i="1" l="1"/>
  <c r="BJ874" i="1"/>
  <c r="BN871" i="1"/>
  <c r="BM874" i="1" l="1"/>
  <c r="BJ875" i="1"/>
  <c r="BN872" i="1"/>
  <c r="BM875" i="1" l="1"/>
  <c r="BJ876" i="1"/>
  <c r="BN873" i="1"/>
  <c r="BM876" i="1" l="1"/>
  <c r="BJ877" i="1"/>
  <c r="BN874" i="1"/>
  <c r="BM877" i="1" l="1"/>
  <c r="BJ878" i="1"/>
  <c r="BN875" i="1"/>
  <c r="BM878" i="1" l="1"/>
  <c r="BJ879" i="1"/>
  <c r="BN876" i="1"/>
  <c r="BM879" i="1" l="1"/>
  <c r="BJ880" i="1"/>
  <c r="BN877" i="1"/>
  <c r="BM880" i="1" l="1"/>
  <c r="BJ881" i="1"/>
  <c r="BN878" i="1"/>
  <c r="BM881" i="1" l="1"/>
  <c r="BJ882" i="1"/>
  <c r="BN879" i="1"/>
  <c r="BM882" i="1" l="1"/>
  <c r="BJ883" i="1"/>
  <c r="BN880" i="1"/>
  <c r="BM883" i="1" l="1"/>
  <c r="BJ884" i="1"/>
  <c r="BN881" i="1"/>
  <c r="BM884" i="1" l="1"/>
  <c r="BJ885" i="1"/>
  <c r="BN882" i="1"/>
  <c r="BM885" i="1" l="1"/>
  <c r="BJ886" i="1"/>
  <c r="BN883" i="1"/>
  <c r="BM886" i="1" l="1"/>
  <c r="BJ887" i="1"/>
  <c r="BN884" i="1"/>
  <c r="BM887" i="1" l="1"/>
  <c r="BJ888" i="1"/>
  <c r="BN885" i="1"/>
  <c r="BM888" i="1" l="1"/>
  <c r="BJ889" i="1"/>
  <c r="BN886" i="1"/>
  <c r="BM889" i="1" l="1"/>
  <c r="BJ890" i="1"/>
  <c r="BN887" i="1"/>
  <c r="BM890" i="1" l="1"/>
  <c r="BJ891" i="1"/>
  <c r="BN888" i="1"/>
  <c r="BM891" i="1" l="1"/>
  <c r="BJ892" i="1"/>
  <c r="BN889" i="1"/>
  <c r="BM892" i="1" l="1"/>
  <c r="BJ893" i="1"/>
  <c r="BN890" i="1"/>
  <c r="BM893" i="1" l="1"/>
  <c r="BJ894" i="1"/>
  <c r="BN891" i="1"/>
  <c r="BM894" i="1" l="1"/>
  <c r="BJ895" i="1"/>
  <c r="BN892" i="1"/>
  <c r="BM895" i="1" l="1"/>
  <c r="BJ896" i="1"/>
  <c r="BN893" i="1"/>
  <c r="BM896" i="1" l="1"/>
  <c r="BJ897" i="1"/>
  <c r="BN894" i="1"/>
  <c r="BM897" i="1" l="1"/>
  <c r="BJ898" i="1"/>
  <c r="BN895" i="1"/>
  <c r="BJ899" i="1" l="1"/>
  <c r="BM898" i="1"/>
  <c r="BN896" i="1"/>
  <c r="BN897" i="1" l="1"/>
  <c r="BM899" i="1"/>
  <c r="BJ900" i="1"/>
  <c r="BN898" i="1" l="1"/>
  <c r="BJ901" i="1"/>
  <c r="BM900" i="1"/>
  <c r="BN899" i="1" s="1"/>
  <c r="BJ902" i="1" l="1"/>
  <c r="BM901" i="1"/>
  <c r="BN900" i="1" s="1"/>
  <c r="BM902" i="1" l="1"/>
  <c r="BJ903" i="1"/>
  <c r="BM903" i="1" l="1"/>
  <c r="BN902" i="1" s="1"/>
  <c r="BJ904" i="1"/>
  <c r="BN901" i="1"/>
  <c r="BM904" i="1" l="1"/>
  <c r="BJ905" i="1"/>
  <c r="BM905" i="1" l="1"/>
  <c r="BJ906" i="1"/>
  <c r="BN903" i="1"/>
  <c r="BM906" i="1" l="1"/>
  <c r="BJ907" i="1"/>
  <c r="BN904" i="1"/>
  <c r="BM907" i="1" l="1"/>
  <c r="BJ908" i="1"/>
  <c r="BN905" i="1"/>
  <c r="BM908" i="1" l="1"/>
  <c r="BJ909" i="1"/>
  <c r="BN906" i="1"/>
  <c r="BM909" i="1" l="1"/>
  <c r="BJ910" i="1"/>
  <c r="BN907" i="1"/>
  <c r="BM910" i="1" l="1"/>
  <c r="BJ911" i="1"/>
  <c r="BN908" i="1"/>
  <c r="BM911" i="1" l="1"/>
  <c r="BJ912" i="1"/>
  <c r="BN909" i="1"/>
  <c r="BM912" i="1" l="1"/>
  <c r="BJ913" i="1"/>
  <c r="BN910" i="1"/>
  <c r="BM913" i="1" l="1"/>
  <c r="BJ914" i="1"/>
  <c r="BN911" i="1"/>
  <c r="BM914" i="1" l="1"/>
  <c r="BJ915" i="1"/>
  <c r="BN912" i="1"/>
  <c r="BM915" i="1" l="1"/>
  <c r="BJ916" i="1"/>
  <c r="BN913" i="1"/>
  <c r="BM916" i="1" l="1"/>
  <c r="BJ917" i="1"/>
  <c r="BN914" i="1"/>
  <c r="BM917" i="1" l="1"/>
  <c r="BJ918" i="1"/>
  <c r="BN915" i="1"/>
  <c r="BM918" i="1" l="1"/>
  <c r="BJ919" i="1"/>
  <c r="BN916" i="1"/>
  <c r="BM919" i="1" l="1"/>
  <c r="BJ920" i="1"/>
  <c r="BN917" i="1"/>
  <c r="BM920" i="1" l="1"/>
  <c r="BJ921" i="1"/>
  <c r="BN918" i="1"/>
  <c r="BM921" i="1" l="1"/>
  <c r="BJ922" i="1"/>
  <c r="BN919" i="1"/>
  <c r="BM922" i="1" l="1"/>
  <c r="BJ923" i="1"/>
  <c r="BN920" i="1"/>
  <c r="BM923" i="1" l="1"/>
  <c r="BJ924" i="1"/>
  <c r="BN921" i="1"/>
  <c r="BM924" i="1" l="1"/>
  <c r="BJ925" i="1"/>
  <c r="BN922" i="1"/>
  <c r="BM925" i="1" l="1"/>
  <c r="BN924" i="1" s="1"/>
  <c r="BJ926" i="1"/>
  <c r="BN923" i="1"/>
  <c r="BM926" i="1" l="1"/>
  <c r="BJ927" i="1"/>
  <c r="BM927" i="1" l="1"/>
  <c r="BJ928" i="1"/>
  <c r="BN925" i="1"/>
  <c r="BM928" i="1" l="1"/>
  <c r="BJ929" i="1"/>
  <c r="BN926" i="1"/>
  <c r="BM929" i="1" l="1"/>
  <c r="BJ930" i="1"/>
  <c r="BN927" i="1"/>
  <c r="BM930" i="1" l="1"/>
  <c r="BJ931" i="1"/>
  <c r="BN928" i="1"/>
  <c r="BM931" i="1" l="1"/>
  <c r="BJ932" i="1"/>
  <c r="BN929" i="1"/>
  <c r="BM932" i="1" l="1"/>
  <c r="BJ933" i="1"/>
  <c r="BN930" i="1"/>
  <c r="BM933" i="1" l="1"/>
  <c r="BJ934" i="1"/>
  <c r="BN931" i="1"/>
  <c r="BM934" i="1" l="1"/>
  <c r="BJ935" i="1"/>
  <c r="BN932" i="1"/>
  <c r="BJ936" i="1" l="1"/>
  <c r="BM935" i="1"/>
  <c r="BN933" i="1"/>
  <c r="BN934" i="1" l="1"/>
  <c r="BM936" i="1"/>
  <c r="BJ937" i="1"/>
  <c r="BM937" i="1" l="1"/>
  <c r="BJ938" i="1"/>
  <c r="BN935" i="1"/>
  <c r="BM938" i="1" l="1"/>
  <c r="BJ939" i="1"/>
  <c r="BN936" i="1"/>
  <c r="BM939" i="1" l="1"/>
  <c r="BJ940" i="1"/>
  <c r="BN937" i="1"/>
  <c r="BM940" i="1" l="1"/>
  <c r="BJ941" i="1"/>
  <c r="BN938" i="1"/>
  <c r="BM941" i="1" l="1"/>
  <c r="BJ942" i="1"/>
  <c r="BN939" i="1"/>
  <c r="BM942" i="1" l="1"/>
  <c r="BJ943" i="1"/>
  <c r="BN940" i="1"/>
  <c r="BM943" i="1" l="1"/>
  <c r="BJ944" i="1"/>
  <c r="BN941" i="1"/>
  <c r="BM944" i="1" l="1"/>
  <c r="BJ945" i="1"/>
  <c r="BN942" i="1"/>
  <c r="BM945" i="1" l="1"/>
  <c r="BJ946" i="1"/>
  <c r="BN943" i="1"/>
  <c r="BM946" i="1" l="1"/>
  <c r="BJ947" i="1"/>
  <c r="BN944" i="1"/>
  <c r="BM947" i="1" l="1"/>
  <c r="BJ948" i="1"/>
  <c r="BN945" i="1"/>
  <c r="BM948" i="1" l="1"/>
  <c r="BJ949" i="1"/>
  <c r="BN946" i="1"/>
  <c r="BM949" i="1" l="1"/>
  <c r="BJ950" i="1"/>
  <c r="BN947" i="1"/>
  <c r="BM950" i="1" l="1"/>
  <c r="BJ951" i="1"/>
  <c r="BN948" i="1"/>
  <c r="BM951" i="1" l="1"/>
  <c r="BJ952" i="1"/>
  <c r="BN949" i="1"/>
  <c r="BM952" i="1" l="1"/>
  <c r="BJ953" i="1"/>
  <c r="BN950" i="1"/>
  <c r="BM953" i="1" l="1"/>
  <c r="BJ954" i="1"/>
  <c r="BN951" i="1"/>
  <c r="BM954" i="1" l="1"/>
  <c r="BJ955" i="1"/>
  <c r="BN952" i="1"/>
  <c r="BM955" i="1" l="1"/>
  <c r="BJ956" i="1"/>
  <c r="BN953" i="1"/>
  <c r="BJ957" i="1" l="1"/>
  <c r="BM956" i="1"/>
  <c r="BN954" i="1"/>
  <c r="BN955" i="1" l="1"/>
  <c r="BM957" i="1"/>
  <c r="BJ958" i="1"/>
  <c r="BJ959" i="1" l="1"/>
  <c r="BM958" i="1"/>
  <c r="BN957" i="1" s="1"/>
  <c r="BN956" i="1"/>
  <c r="BM959" i="1" l="1"/>
  <c r="BJ960" i="1"/>
  <c r="BM960" i="1" l="1"/>
  <c r="BN959" i="1" s="1"/>
  <c r="BJ961" i="1"/>
  <c r="BN958" i="1"/>
  <c r="BJ962" i="1" l="1"/>
  <c r="BM961" i="1"/>
  <c r="BN960" i="1" l="1"/>
  <c r="BM962" i="1"/>
  <c r="BN961" i="1" s="1"/>
  <c r="BJ963" i="1"/>
  <c r="BM963" i="1" l="1"/>
  <c r="BN962" i="1" s="1"/>
  <c r="BJ964" i="1"/>
  <c r="BJ965" i="1" l="1"/>
  <c r="BM964" i="1"/>
  <c r="BN963" i="1" l="1"/>
  <c r="BJ966" i="1"/>
  <c r="BM965" i="1"/>
  <c r="BN964" i="1" s="1"/>
  <c r="BM966" i="1" l="1"/>
  <c r="BN965" i="1" s="1"/>
  <c r="BJ967" i="1"/>
  <c r="BM967" i="1" l="1"/>
  <c r="BJ968" i="1"/>
  <c r="BM968" i="1" l="1"/>
  <c r="BJ969" i="1"/>
  <c r="BN966" i="1"/>
  <c r="BM969" i="1" l="1"/>
  <c r="BJ970" i="1"/>
  <c r="BN967" i="1"/>
  <c r="BM970" i="1" l="1"/>
  <c r="BJ971" i="1"/>
  <c r="BN968" i="1"/>
  <c r="BJ972" i="1" l="1"/>
  <c r="BM971" i="1"/>
  <c r="BN970" i="1" s="1"/>
  <c r="BN969" i="1"/>
  <c r="BM972" i="1" l="1"/>
  <c r="BJ973" i="1"/>
  <c r="BM973" i="1" l="1"/>
  <c r="BJ974" i="1"/>
  <c r="BN971" i="1"/>
  <c r="BM974" i="1" l="1"/>
  <c r="BJ975" i="1"/>
  <c r="BN972" i="1"/>
  <c r="BJ976" i="1" l="1"/>
  <c r="BM975" i="1"/>
  <c r="BN974" i="1" s="1"/>
  <c r="BN973" i="1"/>
  <c r="BM976" i="1" l="1"/>
  <c r="BJ977" i="1"/>
  <c r="BM977" i="1" l="1"/>
  <c r="BJ978" i="1"/>
  <c r="BN975" i="1"/>
  <c r="BM978" i="1" l="1"/>
  <c r="BN977" i="1" s="1"/>
  <c r="BJ979" i="1"/>
  <c r="BN976" i="1"/>
  <c r="BJ980" i="1" l="1"/>
  <c r="BM979" i="1"/>
  <c r="BN978" i="1" l="1"/>
  <c r="BM980" i="1"/>
  <c r="BN979" i="1" s="1"/>
  <c r="BJ981" i="1"/>
  <c r="BJ982" i="1" l="1"/>
  <c r="BM981" i="1"/>
  <c r="BN980" i="1" s="1"/>
  <c r="BM982" i="1" l="1"/>
  <c r="BJ983" i="1"/>
  <c r="BM983" i="1" l="1"/>
  <c r="BN982" i="1" s="1"/>
  <c r="BJ984" i="1"/>
  <c r="BN981" i="1"/>
  <c r="BM984" i="1" l="1"/>
  <c r="BN983" i="1" s="1"/>
  <c r="BJ985" i="1"/>
  <c r="BJ986" i="1" l="1"/>
  <c r="BM985" i="1"/>
  <c r="BN984" i="1" s="1"/>
  <c r="BM986" i="1" l="1"/>
  <c r="BJ987" i="1"/>
  <c r="BJ988" i="1" l="1"/>
  <c r="BM987" i="1"/>
  <c r="BN985" i="1"/>
  <c r="BN986" i="1" l="1"/>
  <c r="BM988" i="1"/>
  <c r="BJ989" i="1"/>
  <c r="BJ990" i="1" l="1"/>
  <c r="BM989" i="1"/>
  <c r="BN988" i="1" s="1"/>
  <c r="BN987" i="1"/>
  <c r="BJ991" i="1" l="1"/>
  <c r="BM990" i="1"/>
  <c r="BN989" i="1" s="1"/>
  <c r="BM991" i="1" l="1"/>
  <c r="BN990" i="1" s="1"/>
  <c r="BJ992" i="1"/>
  <c r="BM992" i="1" l="1"/>
  <c r="BN991" i="1" s="1"/>
  <c r="BJ993" i="1"/>
  <c r="BM993" i="1" l="1"/>
  <c r="BJ994" i="1"/>
  <c r="BM994" i="1" l="1"/>
  <c r="BJ995" i="1"/>
  <c r="BN992" i="1"/>
  <c r="BJ996" i="1" l="1"/>
  <c r="BM995" i="1"/>
  <c r="BN994" i="1" s="1"/>
  <c r="BN993" i="1"/>
  <c r="BM996" i="1" l="1"/>
  <c r="BN995" i="1" s="1"/>
  <c r="BJ997" i="1"/>
  <c r="BM997" i="1" l="1"/>
  <c r="BJ998" i="1"/>
  <c r="BJ999" i="1" l="1"/>
  <c r="BM998" i="1"/>
  <c r="BN997" i="1" s="1"/>
  <c r="BN996" i="1"/>
  <c r="BM999" i="1" l="1"/>
  <c r="BN998" i="1" s="1"/>
  <c r="BJ1000" i="1"/>
  <c r="BM1000" i="1" l="1"/>
  <c r="BJ1001" i="1"/>
  <c r="BJ1002" i="1" l="1"/>
  <c r="BM1001" i="1"/>
  <c r="BN1000" i="1" s="1"/>
  <c r="BN999" i="1"/>
  <c r="BM1002" i="1" l="1"/>
  <c r="BN1001" i="1" s="1"/>
  <c r="BJ1003" i="1"/>
  <c r="BM1003" i="1" l="1"/>
  <c r="BN1002" i="1" s="1"/>
  <c r="BJ1004" i="1"/>
  <c r="BJ1005" i="1" l="1"/>
  <c r="BM1004" i="1"/>
  <c r="BN1003" i="1" l="1"/>
  <c r="BJ1006" i="1"/>
  <c r="BM1005" i="1"/>
  <c r="BN1004" i="1" l="1"/>
  <c r="BM1006" i="1"/>
  <c r="BN1005" i="1" s="1"/>
  <c r="BJ1007" i="1"/>
  <c r="BJ1008" i="1" l="1"/>
  <c r="BM1007" i="1"/>
  <c r="BN1006" i="1" s="1"/>
  <c r="BM1008" i="1" l="1"/>
  <c r="BN1007" i="1" s="1"/>
  <c r="BJ1009" i="1"/>
  <c r="BM1009" i="1" l="1"/>
  <c r="BJ1010" i="1"/>
  <c r="BJ1011" i="1" l="1"/>
  <c r="BM1010" i="1"/>
  <c r="BN1008" i="1"/>
  <c r="BN1009" i="1" l="1"/>
  <c r="BM1011" i="1"/>
  <c r="BJ1012" i="1"/>
  <c r="BJ1013" i="1" l="1"/>
  <c r="BM1012" i="1"/>
  <c r="BN1011" i="1" s="1"/>
  <c r="BN1010" i="1"/>
  <c r="BJ1014" i="1" l="1"/>
  <c r="BM1013" i="1"/>
  <c r="BN1012" i="1" s="1"/>
  <c r="BM1014" i="1" l="1"/>
  <c r="BN1013" i="1" s="1"/>
  <c r="BJ1015" i="1"/>
  <c r="BM1015" i="1" l="1"/>
  <c r="BN1014" i="1" s="1"/>
  <c r="BJ1016" i="1"/>
  <c r="BJ1017" i="1" l="1"/>
  <c r="BM1016" i="1"/>
  <c r="BN1015" i="1" s="1"/>
  <c r="BM1017" i="1" l="1"/>
  <c r="BJ1018" i="1"/>
  <c r="BJ1019" i="1" l="1"/>
  <c r="BM1018" i="1"/>
  <c r="BN1016" i="1"/>
  <c r="BN1017" i="1" l="1"/>
  <c r="BM1019" i="1"/>
  <c r="BJ1020" i="1"/>
  <c r="BM1020" i="1" l="1"/>
  <c r="BN1019" i="1" s="1"/>
  <c r="BJ1021" i="1"/>
  <c r="BN1018" i="1"/>
  <c r="BM1021" i="1" l="1"/>
  <c r="BJ1022" i="1"/>
  <c r="BJ1023" i="1" l="1"/>
  <c r="BM1022" i="1"/>
  <c r="BN1020" i="1"/>
  <c r="BN1021" i="1" l="1"/>
  <c r="BJ1024" i="1"/>
  <c r="BM1023" i="1"/>
  <c r="BN1022" i="1" l="1"/>
  <c r="BM1024" i="1"/>
  <c r="BN1023" i="1" s="1"/>
  <c r="BJ1025" i="1"/>
  <c r="BJ1026" i="1" l="1"/>
  <c r="BM1025" i="1"/>
  <c r="BJ1027" i="1" l="1"/>
  <c r="BM1026" i="1"/>
  <c r="BN1024" i="1"/>
  <c r="BN1025" i="1" l="1"/>
  <c r="BJ1028" i="1"/>
  <c r="BM1027" i="1"/>
  <c r="BN1026" i="1" s="1"/>
  <c r="BM1028" i="1" l="1"/>
  <c r="BJ1029" i="1"/>
  <c r="BN1027" i="1" l="1"/>
  <c r="BJ1030" i="1"/>
  <c r="BM1029" i="1"/>
  <c r="BN1028" i="1" s="1"/>
  <c r="BM1030" i="1" l="1"/>
  <c r="BN1029" i="1" s="1"/>
  <c r="BJ1031" i="1"/>
  <c r="BJ1032" i="1" l="1"/>
  <c r="BM1031" i="1"/>
  <c r="BN1030" i="1" s="1"/>
  <c r="BJ1033" i="1" l="1"/>
  <c r="BM1032" i="1"/>
  <c r="BN1031" i="1" s="1"/>
  <c r="BJ1034" i="1" l="1"/>
  <c r="BM1033" i="1"/>
  <c r="BN1032" i="1" s="1"/>
  <c r="BM1034" i="1" l="1"/>
  <c r="BJ1035" i="1"/>
  <c r="BJ1036" i="1" l="1"/>
  <c r="BM1035" i="1"/>
  <c r="BN1033" i="1"/>
  <c r="BN1034" i="1" l="1"/>
  <c r="BM1036" i="1"/>
  <c r="BN1035" i="1" s="1"/>
  <c r="BJ1037" i="1"/>
  <c r="BM1037" i="1" l="1"/>
  <c r="BN1036" i="1" s="1"/>
  <c r="BJ1038" i="1"/>
  <c r="BM1038" i="1" l="1"/>
  <c r="BJ1039" i="1"/>
  <c r="BM1039" i="1" l="1"/>
  <c r="BJ1040" i="1"/>
  <c r="BN1037" i="1"/>
  <c r="BJ1041" i="1" l="1"/>
  <c r="BM1040" i="1"/>
  <c r="BN1039" i="1" s="1"/>
  <c r="BN1038" i="1"/>
  <c r="BM1041" i="1" l="1"/>
  <c r="BJ1042" i="1"/>
  <c r="BM1042" i="1" l="1"/>
  <c r="BJ1043" i="1"/>
  <c r="BN1040" i="1"/>
  <c r="BM1043" i="1" l="1"/>
  <c r="BJ1044" i="1"/>
  <c r="BN1041" i="1"/>
  <c r="BM1044" i="1" l="1"/>
  <c r="BJ1045" i="1"/>
  <c r="BN1042" i="1"/>
  <c r="BM1045" i="1" l="1"/>
  <c r="BJ1046" i="1"/>
  <c r="BN1043" i="1"/>
  <c r="BJ1047" i="1" l="1"/>
  <c r="BM1046" i="1"/>
  <c r="BN1045" i="1" s="1"/>
  <c r="BN1044" i="1"/>
  <c r="BJ1048" i="1" l="1"/>
  <c r="BM1047" i="1"/>
  <c r="BN1046" i="1" l="1"/>
  <c r="BM1048" i="1"/>
  <c r="BJ1049" i="1"/>
  <c r="BM1049" i="1" l="1"/>
  <c r="BN1048" i="1" s="1"/>
  <c r="BJ1050" i="1"/>
  <c r="BN1047" i="1"/>
  <c r="BM1050" i="1" l="1"/>
  <c r="BJ1051" i="1"/>
  <c r="BM1051" i="1" l="1"/>
  <c r="BN1050" i="1" s="1"/>
  <c r="BJ1052" i="1"/>
  <c r="BN1049" i="1"/>
  <c r="BM1052" i="1" l="1"/>
  <c r="BJ1053" i="1"/>
  <c r="BJ1054" i="1" l="1"/>
  <c r="BM1053" i="1"/>
  <c r="BN1051" i="1"/>
  <c r="BN1052" i="1" l="1"/>
  <c r="BM1054" i="1"/>
  <c r="BN1053" i="1" s="1"/>
  <c r="BJ1055" i="1"/>
  <c r="BM1055" i="1" l="1"/>
  <c r="BN1054" i="1" s="1"/>
  <c r="BJ1056" i="1"/>
  <c r="BJ1057" i="1" l="1"/>
  <c r="BM1056" i="1"/>
  <c r="BN1055" i="1" l="1"/>
  <c r="BM1057" i="1"/>
  <c r="BJ1058" i="1"/>
  <c r="BJ1059" i="1" l="1"/>
  <c r="BM1058" i="1"/>
  <c r="BN1057" i="1" s="1"/>
  <c r="BN1056" i="1"/>
  <c r="BJ1060" i="1" l="1"/>
  <c r="BM1059" i="1"/>
  <c r="BN1058" i="1" l="1"/>
  <c r="BJ1061" i="1"/>
  <c r="BM1060" i="1"/>
  <c r="BN1059" i="1" l="1"/>
  <c r="BM1061" i="1"/>
  <c r="BJ1062" i="1"/>
  <c r="BM1062" i="1" l="1"/>
  <c r="BJ1063" i="1"/>
  <c r="BN1060" i="1"/>
  <c r="BJ1064" i="1" l="1"/>
  <c r="BM1063" i="1"/>
  <c r="BN1062" i="1" s="1"/>
  <c r="BN1061" i="1"/>
  <c r="BJ1065" i="1" l="1"/>
  <c r="BM1064" i="1"/>
  <c r="BN1063" i="1" l="1"/>
  <c r="BM1065" i="1"/>
  <c r="BJ1066" i="1"/>
  <c r="BJ1067" i="1" l="1"/>
  <c r="BM1066" i="1"/>
  <c r="BN1065" i="1" s="1"/>
  <c r="BN1064" i="1"/>
  <c r="BM1067" i="1" l="1"/>
  <c r="BJ1068" i="1"/>
  <c r="BJ1069" i="1" l="1"/>
  <c r="BM1068" i="1"/>
  <c r="BN1067" i="1" s="1"/>
  <c r="BN1066" i="1"/>
  <c r="BM1069" i="1" l="1"/>
  <c r="BJ1070" i="1"/>
  <c r="BM1070" i="1" l="1"/>
  <c r="BN1069" i="1" s="1"/>
  <c r="BJ1071" i="1"/>
  <c r="BN1068" i="1"/>
  <c r="BJ1072" i="1" l="1"/>
  <c r="BM1071" i="1"/>
  <c r="BN1070" i="1" l="1"/>
  <c r="BJ1073" i="1"/>
  <c r="BM1072" i="1"/>
  <c r="BN1071" i="1" l="1"/>
  <c r="BM1073" i="1"/>
  <c r="BN1072" i="1" s="1"/>
  <c r="BJ1074" i="1"/>
  <c r="BJ1075" i="1" l="1"/>
  <c r="BM1074" i="1"/>
  <c r="BN1073" i="1" l="1"/>
  <c r="BM1075" i="1"/>
  <c r="BJ1076" i="1"/>
  <c r="BM1076" i="1" l="1"/>
  <c r="BN1075" i="1" s="1"/>
  <c r="BJ1077" i="1"/>
  <c r="BN1074" i="1"/>
  <c r="BM1077" i="1" l="1"/>
  <c r="BJ1078" i="1"/>
  <c r="BJ1079" i="1" l="1"/>
  <c r="BM1078" i="1"/>
  <c r="BN1077" i="1" s="1"/>
  <c r="BN1076" i="1"/>
  <c r="BM1079" i="1" l="1"/>
  <c r="BJ1080" i="1"/>
  <c r="BJ1081" i="1" l="1"/>
  <c r="BM1080" i="1"/>
  <c r="BN1078" i="1"/>
  <c r="BN1079" i="1" l="1"/>
  <c r="BM1081" i="1"/>
  <c r="BN1080" i="1" s="1"/>
  <c r="BJ1082" i="1"/>
  <c r="BJ1083" i="1" l="1"/>
  <c r="BM1082" i="1"/>
  <c r="BN1081" i="1" s="1"/>
  <c r="BM1083" i="1" l="1"/>
  <c r="BJ1084" i="1"/>
  <c r="BN1082" i="1" l="1"/>
  <c r="BM1084" i="1"/>
  <c r="BN1083" i="1" s="1"/>
  <c r="BJ1085" i="1"/>
  <c r="BJ1086" i="1" l="1"/>
  <c r="BM1085" i="1"/>
  <c r="BN1084" i="1" l="1"/>
  <c r="BM1086" i="1"/>
  <c r="BN1085" i="1" s="1"/>
  <c r="BJ1087" i="1"/>
  <c r="BM1087" i="1" l="1"/>
  <c r="BN1086" i="1" s="1"/>
  <c r="BJ1088" i="1"/>
  <c r="BJ1089" i="1" l="1"/>
  <c r="BM1088" i="1"/>
  <c r="BN1087" i="1" l="1"/>
  <c r="BM1089" i="1"/>
  <c r="BJ1090" i="1"/>
  <c r="BM1090" i="1" l="1"/>
  <c r="BN1089" i="1" s="1"/>
  <c r="BJ1091" i="1"/>
  <c r="BN1088" i="1"/>
  <c r="BM1091" i="1" l="1"/>
  <c r="BN1090" i="1" s="1"/>
  <c r="BJ1092" i="1"/>
  <c r="BJ1093" i="1" l="1"/>
  <c r="BM1092" i="1"/>
  <c r="BN1091" i="1" s="1"/>
  <c r="BJ1094" i="1" l="1"/>
  <c r="BM1093" i="1"/>
  <c r="BN1092" i="1" s="1"/>
  <c r="BJ1095" i="1" l="1"/>
  <c r="BM1094" i="1"/>
  <c r="BN1093" i="1" l="1"/>
  <c r="BM1095" i="1"/>
  <c r="BN1094" i="1" s="1"/>
  <c r="BJ1096" i="1"/>
  <c r="BJ1097" i="1" l="1"/>
  <c r="BM1096" i="1"/>
  <c r="BN1095" i="1" s="1"/>
  <c r="BJ1098" i="1" l="1"/>
  <c r="BM1097" i="1"/>
  <c r="BN1096" i="1" l="1"/>
  <c r="BJ1099" i="1"/>
  <c r="BM1098" i="1"/>
  <c r="BJ1100" i="1" l="1"/>
  <c r="BM1099" i="1"/>
  <c r="BN1098" i="1" s="1"/>
  <c r="BN1097" i="1"/>
  <c r="BM1100" i="1" l="1"/>
  <c r="BN1099" i="1" s="1"/>
  <c r="BJ1101" i="1"/>
  <c r="BJ1102" i="1" l="1"/>
  <c r="BM1101" i="1"/>
  <c r="BN1100" i="1" s="1"/>
  <c r="BJ1103" i="1" l="1"/>
  <c r="BM1102" i="1"/>
  <c r="BN1101" i="1" l="1"/>
  <c r="BM1103" i="1"/>
  <c r="BN1102" i="1" s="1"/>
  <c r="BJ1104" i="1"/>
  <c r="BM1104" i="1" l="1"/>
  <c r="BN1103" i="1" s="1"/>
  <c r="BJ1105" i="1"/>
  <c r="BJ1106" i="1" l="1"/>
  <c r="BM1105" i="1"/>
  <c r="BN1104" i="1" s="1"/>
  <c r="BJ1107" i="1" l="1"/>
  <c r="BM1106" i="1"/>
  <c r="BN1105" i="1" l="1"/>
  <c r="BJ1108" i="1"/>
  <c r="BM1107" i="1"/>
  <c r="BN1106" i="1" l="1"/>
  <c r="BM1108" i="1"/>
  <c r="BN1107" i="1" s="1"/>
  <c r="BJ1109" i="1"/>
  <c r="BM1109" i="1" l="1"/>
  <c r="BN1108" i="1" s="1"/>
  <c r="BJ1110" i="1"/>
  <c r="BM1110" i="1" l="1"/>
  <c r="BN1109" i="1" s="1"/>
  <c r="BJ1111" i="1"/>
  <c r="BM1111" i="1" l="1"/>
  <c r="BJ1112" i="1"/>
  <c r="BM1112" i="1" l="1"/>
  <c r="BJ1113" i="1"/>
  <c r="BN1110" i="1"/>
  <c r="BM1113" i="1" l="1"/>
  <c r="BJ1114" i="1"/>
  <c r="BN1111" i="1"/>
  <c r="BJ1115" i="1" l="1"/>
  <c r="BM1114" i="1"/>
  <c r="BN1113" i="1" s="1"/>
  <c r="BN1112" i="1"/>
  <c r="BJ1116" i="1" l="1"/>
  <c r="BM1115" i="1"/>
  <c r="BN1114" i="1" l="1"/>
  <c r="BJ1117" i="1"/>
  <c r="BM1116" i="1"/>
  <c r="BJ1118" i="1" l="1"/>
  <c r="BM1117" i="1"/>
  <c r="BN1116" i="1" s="1"/>
  <c r="BN1115" i="1"/>
  <c r="BJ1119" i="1" l="1"/>
  <c r="BM1118" i="1"/>
  <c r="BN1117" i="1" s="1"/>
  <c r="BM1119" i="1" l="1"/>
  <c r="BJ1120" i="1"/>
  <c r="BM1120" i="1" l="1"/>
  <c r="BJ1121" i="1"/>
  <c r="BN1118" i="1"/>
  <c r="BM1121" i="1" l="1"/>
  <c r="BJ1122" i="1"/>
  <c r="BN1119" i="1"/>
  <c r="BM1122" i="1" l="1"/>
  <c r="BJ1123" i="1"/>
  <c r="BN1120" i="1"/>
  <c r="BM1123" i="1" l="1"/>
  <c r="BJ1124" i="1"/>
  <c r="BN1121" i="1"/>
  <c r="BM1124" i="1" l="1"/>
  <c r="BJ1125" i="1"/>
  <c r="BN1122" i="1"/>
  <c r="BJ1126" i="1" l="1"/>
  <c r="BM1125" i="1"/>
  <c r="BN1124" i="1" s="1"/>
  <c r="BN1123" i="1"/>
  <c r="BJ1127" i="1" l="1"/>
  <c r="BM1126" i="1"/>
  <c r="BN1125" i="1" s="1"/>
  <c r="BM1127" i="1" l="1"/>
  <c r="BJ1128" i="1"/>
  <c r="BJ1129" i="1" l="1"/>
  <c r="BM1128" i="1"/>
  <c r="BN1126" i="1"/>
  <c r="BN1127" i="1" l="1"/>
  <c r="BJ1130" i="1"/>
  <c r="BM1129" i="1"/>
  <c r="BN1128" i="1" s="1"/>
  <c r="BJ1131" i="1" l="1"/>
  <c r="BM1130" i="1"/>
  <c r="BN1129" i="1" s="1"/>
  <c r="BJ1132" i="1" l="1"/>
  <c r="BM1131" i="1"/>
  <c r="BN1130" i="1" l="1"/>
  <c r="BM1132" i="1"/>
  <c r="BJ1133" i="1"/>
  <c r="BJ1134" i="1" l="1"/>
  <c r="BM1133" i="1"/>
  <c r="BN1132" i="1" s="1"/>
  <c r="BN1131" i="1"/>
  <c r="BM1134" i="1" l="1"/>
  <c r="BJ1135" i="1"/>
  <c r="BJ1136" i="1" l="1"/>
  <c r="BM1135" i="1"/>
  <c r="BN1134" i="1" s="1"/>
  <c r="BN1133" i="1"/>
  <c r="BM1136" i="1" l="1"/>
  <c r="BJ1137" i="1"/>
  <c r="BN1135" i="1" l="1"/>
  <c r="BJ1138" i="1"/>
  <c r="BM1137" i="1"/>
  <c r="BN1136" i="1" l="1"/>
  <c r="BM1138" i="1"/>
  <c r="BN1137" i="1" s="1"/>
  <c r="BJ1139" i="1"/>
  <c r="BM1139" i="1" l="1"/>
  <c r="BJ1140" i="1"/>
  <c r="BM1140" i="1" l="1"/>
  <c r="BJ1141" i="1"/>
  <c r="BN1138" i="1"/>
  <c r="BJ1142" i="1" l="1"/>
  <c r="BM1141" i="1"/>
  <c r="BN1140" i="1" s="1"/>
  <c r="BN1139" i="1"/>
  <c r="BM1142" i="1" l="1"/>
  <c r="BJ1143" i="1"/>
  <c r="BJ1144" i="1" l="1"/>
  <c r="BM1143" i="1"/>
  <c r="BN1141" i="1"/>
  <c r="BN1142" i="1" l="1"/>
  <c r="BJ1145" i="1"/>
  <c r="BM1144" i="1"/>
  <c r="BM1145" i="1" l="1"/>
  <c r="BN1144" i="1" s="1"/>
  <c r="BJ1146" i="1"/>
  <c r="BN1143" i="1"/>
  <c r="BM1146" i="1" l="1"/>
  <c r="BJ1147" i="1"/>
  <c r="BJ1148" i="1" l="1"/>
  <c r="BM1147" i="1"/>
  <c r="BN1145" i="1"/>
  <c r="BN1146" i="1" l="1"/>
  <c r="BJ1149" i="1"/>
  <c r="BM1148" i="1"/>
  <c r="BN1147" i="1" s="1"/>
  <c r="BJ1150" i="1" l="1"/>
  <c r="BM1149" i="1"/>
  <c r="BN1148" i="1" s="1"/>
  <c r="BM1150" i="1" l="1"/>
  <c r="BN1149" i="1" s="1"/>
  <c r="BJ1151" i="1"/>
  <c r="BM1151" i="1" l="1"/>
  <c r="BN1150" i="1" s="1"/>
  <c r="BJ1152" i="1"/>
  <c r="BJ1153" i="1" l="1"/>
  <c r="BM1152" i="1"/>
  <c r="BN1151" i="1" l="1"/>
  <c r="BJ1154" i="1"/>
  <c r="BM1153" i="1"/>
  <c r="BN1152" i="1" l="1"/>
  <c r="BM1154" i="1"/>
  <c r="BN1153" i="1" s="1"/>
  <c r="BJ1155" i="1"/>
  <c r="BJ1156" i="1" l="1"/>
  <c r="BM1155" i="1"/>
  <c r="BJ1157" i="1" l="1"/>
  <c r="BM1156" i="1"/>
  <c r="BN1154" i="1"/>
  <c r="BN1155" i="1" l="1"/>
  <c r="BJ1158" i="1"/>
  <c r="BM1157" i="1"/>
  <c r="BN1156" i="1" s="1"/>
  <c r="BM1158" i="1" l="1"/>
  <c r="BN1157" i="1" s="1"/>
  <c r="BJ1159" i="1"/>
  <c r="BJ1160" i="1" l="1"/>
  <c r="BM1159" i="1"/>
  <c r="BN1158" i="1" s="1"/>
  <c r="BM1160" i="1" l="1"/>
  <c r="BJ1161" i="1"/>
  <c r="BJ1162" i="1" l="1"/>
  <c r="BM1161" i="1"/>
  <c r="BN1159" i="1"/>
  <c r="BN1160" i="1" l="1"/>
  <c r="BJ1163" i="1"/>
  <c r="BM1162" i="1"/>
  <c r="BN1161" i="1" s="1"/>
  <c r="BJ1164" i="1" l="1"/>
  <c r="BM1163" i="1"/>
  <c r="BN1162" i="1" l="1"/>
  <c r="BM1164" i="1"/>
  <c r="BN1163" i="1" s="1"/>
  <c r="BJ1165" i="1"/>
  <c r="BM1165" i="1" l="1"/>
  <c r="BN1164" i="1" s="1"/>
  <c r="BJ1166" i="1"/>
  <c r="BJ1167" i="1" l="1"/>
  <c r="BM1166" i="1"/>
  <c r="BN1165" i="1" s="1"/>
  <c r="BM1167" i="1" l="1"/>
  <c r="BJ1168" i="1"/>
  <c r="BM1168" i="1" l="1"/>
  <c r="BJ1169" i="1"/>
  <c r="BN1166" i="1"/>
  <c r="BM1169" i="1" l="1"/>
  <c r="BJ1170" i="1"/>
  <c r="BN1167" i="1"/>
  <c r="BJ1171" i="1" l="1"/>
  <c r="BM1170" i="1"/>
  <c r="BN1169" i="1" s="1"/>
  <c r="BN1168" i="1"/>
  <c r="BM1171" i="1" l="1"/>
  <c r="BN1170" i="1" s="1"/>
  <c r="BJ1172" i="1"/>
  <c r="BJ1173" i="1" l="1"/>
  <c r="BM1172" i="1"/>
  <c r="BN1171" i="1" l="1"/>
  <c r="BM1173" i="1"/>
  <c r="BJ1174" i="1"/>
  <c r="BM1174" i="1" l="1"/>
  <c r="BN1173" i="1" s="1"/>
  <c r="BJ1175" i="1"/>
  <c r="BN1172" i="1"/>
  <c r="BJ1176" i="1" l="1"/>
  <c r="BM1175" i="1"/>
  <c r="BN1174" i="1" s="1"/>
  <c r="BJ1177" i="1" l="1"/>
  <c r="BM1176" i="1"/>
  <c r="BN1175" i="1" s="1"/>
  <c r="BM1177" i="1" l="1"/>
  <c r="BJ1178" i="1"/>
  <c r="BM1178" i="1" l="1"/>
  <c r="BN1177" i="1" s="1"/>
  <c r="BJ1179" i="1"/>
  <c r="BN1176" i="1"/>
  <c r="BJ1180" i="1" l="1"/>
  <c r="BM1179" i="1"/>
  <c r="BN1178" i="1" l="1"/>
  <c r="BJ1181" i="1"/>
  <c r="BM1180" i="1"/>
  <c r="BN1179" i="1" s="1"/>
  <c r="BJ1182" i="1" l="1"/>
  <c r="BM1181" i="1"/>
  <c r="BN1180" i="1" s="1"/>
  <c r="BM1182" i="1" l="1"/>
  <c r="BJ1183" i="1"/>
  <c r="BN1181" i="1" l="1"/>
  <c r="BM1183" i="1"/>
  <c r="BN1182" i="1" s="1"/>
  <c r="BJ1184" i="1"/>
  <c r="BM1184" i="1" l="1"/>
  <c r="BN1183" i="1" s="1"/>
  <c r="BJ1185" i="1"/>
  <c r="BM1185" i="1" l="1"/>
  <c r="BJ1186" i="1"/>
  <c r="BM1186" i="1" l="1"/>
  <c r="BN1185" i="1" s="1"/>
  <c r="BJ1187" i="1"/>
  <c r="BN1184" i="1"/>
  <c r="BJ1188" i="1" l="1"/>
  <c r="BM1187" i="1"/>
  <c r="BN1186" i="1" l="1"/>
  <c r="BJ1189" i="1"/>
  <c r="BM1188" i="1"/>
  <c r="BN1187" i="1" l="1"/>
  <c r="BM1189" i="1"/>
  <c r="BN1188" i="1" s="1"/>
  <c r="BJ1190" i="1"/>
  <c r="BM1190" i="1" l="1"/>
  <c r="BN1189" i="1" s="1"/>
  <c r="BJ1191" i="1"/>
  <c r="BJ1192" i="1" l="1"/>
  <c r="BM1191" i="1"/>
  <c r="BN1190" i="1" l="1"/>
  <c r="BJ1193" i="1"/>
  <c r="BM1192" i="1"/>
  <c r="BN1191" i="1" l="1"/>
  <c r="BJ1194" i="1"/>
  <c r="BM1193" i="1"/>
  <c r="BN1192" i="1" s="1"/>
  <c r="BJ1195" i="1" l="1"/>
  <c r="BM1194" i="1"/>
  <c r="BN1193" i="1" s="1"/>
  <c r="BJ1196" i="1" l="1"/>
  <c r="BM1195" i="1"/>
  <c r="BJ1197" i="1" l="1"/>
  <c r="BM1196" i="1"/>
  <c r="BN1194" i="1"/>
  <c r="BN1195" i="1" l="1"/>
  <c r="BJ1198" i="1"/>
  <c r="BM1197" i="1"/>
  <c r="BN1196" i="1" s="1"/>
  <c r="BM1198" i="1" l="1"/>
  <c r="BJ1199" i="1"/>
  <c r="BM1199" i="1" l="1"/>
  <c r="BJ1200" i="1"/>
  <c r="BN1197" i="1"/>
  <c r="BJ1201" i="1" l="1"/>
  <c r="BM1200" i="1"/>
  <c r="BN1198" i="1"/>
  <c r="BN1199" i="1" l="1"/>
  <c r="BJ1202" i="1"/>
  <c r="BM1201" i="1"/>
  <c r="BN1200" i="1" l="1"/>
  <c r="BM1202" i="1"/>
  <c r="BN1201" i="1" s="1"/>
  <c r="BJ1203" i="1"/>
  <c r="BJ1204" i="1" l="1"/>
  <c r="BM1203" i="1"/>
  <c r="BN1202" i="1" s="1"/>
  <c r="BM1204" i="1" l="1"/>
  <c r="BJ1205" i="1"/>
  <c r="BM1205" i="1" l="1"/>
  <c r="BN1204" i="1" s="1"/>
  <c r="BJ1206" i="1"/>
  <c r="BN1203" i="1"/>
  <c r="BM1206" i="1" l="1"/>
  <c r="BJ1207" i="1"/>
  <c r="BM1207" i="1" l="1"/>
  <c r="BN1206" i="1" s="1"/>
  <c r="BJ1208" i="1"/>
  <c r="BN1205" i="1"/>
  <c r="BM1208" i="1" l="1"/>
  <c r="BJ1209" i="1"/>
  <c r="BJ1210" i="1" l="1"/>
  <c r="BM1209" i="1"/>
  <c r="BN1207" i="1"/>
  <c r="BN1208" i="1" l="1"/>
  <c r="BJ1211" i="1"/>
  <c r="BM1210" i="1"/>
  <c r="BJ1212" i="1" l="1"/>
  <c r="BM1211" i="1"/>
  <c r="BN1210" i="1" s="1"/>
  <c r="BN1209" i="1"/>
  <c r="BM1212" i="1" l="1"/>
  <c r="BJ1213" i="1"/>
  <c r="BJ1214" i="1" l="1"/>
  <c r="BM1213" i="1"/>
  <c r="BN1211" i="1"/>
  <c r="BN1212" i="1" l="1"/>
  <c r="BJ1215" i="1"/>
  <c r="BM1214" i="1"/>
  <c r="BN1213" i="1" l="1"/>
  <c r="BM1215" i="1"/>
  <c r="BN1214" i="1" s="1"/>
  <c r="BJ1216" i="1"/>
  <c r="BJ1217" i="1" l="1"/>
  <c r="BM1216" i="1"/>
  <c r="BN1215" i="1" l="1"/>
  <c r="BJ1218" i="1"/>
  <c r="BM1217" i="1"/>
  <c r="BM1218" i="1" l="1"/>
  <c r="BN1217" i="1" s="1"/>
  <c r="BJ1219" i="1"/>
  <c r="BN1216" i="1"/>
  <c r="BJ1220" i="1" l="1"/>
  <c r="BM1219" i="1"/>
  <c r="BN1218" i="1" s="1"/>
  <c r="BM1220" i="1" l="1"/>
  <c r="BJ1221" i="1"/>
  <c r="BJ1222" i="1" l="1"/>
  <c r="BM1221" i="1"/>
  <c r="BN1219" i="1"/>
  <c r="BN1220" i="1" l="1"/>
  <c r="BJ1223" i="1"/>
  <c r="BM1222" i="1"/>
  <c r="BN1221" i="1" s="1"/>
  <c r="BM1223" i="1" l="1"/>
  <c r="BN1222" i="1" s="1"/>
  <c r="BJ1224" i="1"/>
  <c r="BM1224" i="1" l="1"/>
  <c r="BN1223" i="1" s="1"/>
  <c r="BJ1225" i="1"/>
  <c r="BM1225" i="1" l="1"/>
  <c r="BJ1226" i="1"/>
  <c r="BM1226" i="1" l="1"/>
  <c r="BJ1227" i="1"/>
  <c r="BN1224" i="1"/>
  <c r="BM1227" i="1" l="1"/>
  <c r="BJ1228" i="1"/>
  <c r="BN1225" i="1"/>
  <c r="BM1228" i="1" l="1"/>
  <c r="BJ1229" i="1"/>
  <c r="BN1226" i="1"/>
  <c r="BM1229" i="1" l="1"/>
  <c r="BJ1230" i="1"/>
  <c r="BN1227" i="1"/>
  <c r="BM1230" i="1" l="1"/>
  <c r="BJ1231" i="1"/>
  <c r="BN1228" i="1"/>
  <c r="BM1231" i="1" l="1"/>
  <c r="BJ1232" i="1"/>
  <c r="BN1229" i="1"/>
  <c r="BM1232" i="1" l="1"/>
  <c r="BN1231" i="1" s="1"/>
  <c r="BJ1233" i="1"/>
  <c r="BN1230" i="1"/>
  <c r="BJ1234" i="1" l="1"/>
  <c r="BM1233" i="1"/>
  <c r="BN1232" i="1" s="1"/>
  <c r="BM1234" i="1" l="1"/>
  <c r="BJ1235" i="1"/>
  <c r="BM1235" i="1" l="1"/>
  <c r="BJ1236" i="1"/>
  <c r="BN1233" i="1"/>
  <c r="BJ1237" i="1" l="1"/>
  <c r="BM1236" i="1"/>
  <c r="BN1235" i="1" s="1"/>
  <c r="BN1234" i="1"/>
  <c r="BM1237" i="1" l="1"/>
  <c r="BN1236" i="1" s="1"/>
  <c r="BJ1238" i="1"/>
  <c r="BM1238" i="1" l="1"/>
  <c r="BJ1239" i="1"/>
  <c r="BM1239" i="1" l="1"/>
  <c r="BJ1240" i="1"/>
  <c r="BN1237" i="1"/>
  <c r="BM1240" i="1" l="1"/>
  <c r="BJ1241" i="1"/>
  <c r="BN1238" i="1"/>
  <c r="BM1241" i="1" l="1"/>
  <c r="BJ1242" i="1"/>
  <c r="BN1239" i="1"/>
  <c r="BM1242" i="1" l="1"/>
  <c r="BJ1243" i="1"/>
  <c r="BN1240" i="1"/>
  <c r="BM1243" i="1" l="1"/>
  <c r="BJ1244" i="1"/>
  <c r="BN1241" i="1"/>
  <c r="BJ1245" i="1" l="1"/>
  <c r="BM1244" i="1"/>
  <c r="BN1242" i="1"/>
  <c r="BN1243" i="1" l="1"/>
  <c r="BM1245" i="1"/>
  <c r="BN1244" i="1" s="1"/>
  <c r="BJ1246" i="1"/>
  <c r="BM1246" i="1" l="1"/>
  <c r="BN1245" i="1" s="1"/>
  <c r="BJ1247" i="1"/>
  <c r="BJ1248" i="1" l="1"/>
  <c r="BM1247" i="1"/>
  <c r="BN1246" i="1" s="1"/>
  <c r="BM1248" i="1" l="1"/>
  <c r="BN1247" i="1" s="1"/>
  <c r="BJ1249" i="1"/>
  <c r="BM1249" i="1" l="1"/>
  <c r="BN1248" i="1" s="1"/>
  <c r="BJ1250" i="1"/>
  <c r="BJ1251" i="1" l="1"/>
  <c r="BM1250" i="1"/>
  <c r="BN1249" i="1" l="1"/>
  <c r="BJ1252" i="1"/>
  <c r="BM1251" i="1"/>
  <c r="BN1250" i="1" l="1"/>
  <c r="BJ1253" i="1"/>
  <c r="BM1252" i="1"/>
  <c r="BN1251" i="1" s="1"/>
  <c r="BJ1254" i="1" l="1"/>
  <c r="BM1253" i="1"/>
  <c r="BN1252" i="1" s="1"/>
  <c r="BM1254" i="1" l="1"/>
  <c r="BN1253" i="1" s="1"/>
  <c r="BJ1255" i="1"/>
  <c r="BJ1256" i="1" l="1"/>
  <c r="BM1255" i="1"/>
  <c r="BN1254" i="1" s="1"/>
  <c r="BJ1257" i="1" l="1"/>
  <c r="BM1256" i="1"/>
  <c r="BN1255" i="1" l="1"/>
  <c r="BM1257" i="1"/>
  <c r="BJ1258" i="1"/>
  <c r="BM1258" i="1" l="1"/>
  <c r="BN1257" i="1" s="1"/>
  <c r="BJ1259" i="1"/>
  <c r="BN1256" i="1"/>
  <c r="BM1259" i="1" l="1"/>
  <c r="BJ1260" i="1"/>
  <c r="BJ1261" i="1" l="1"/>
  <c r="BM1260" i="1"/>
  <c r="BN1259" i="1" s="1"/>
  <c r="BN1258" i="1"/>
  <c r="BJ1262" i="1" l="1"/>
  <c r="BM1261" i="1"/>
  <c r="BN1260" i="1" s="1"/>
  <c r="BM1262" i="1" l="1"/>
  <c r="BJ1263" i="1"/>
  <c r="BJ1264" i="1" l="1"/>
  <c r="BM1263" i="1"/>
  <c r="BN1261" i="1"/>
  <c r="BN1262" i="1" l="1"/>
  <c r="BM1264" i="1"/>
  <c r="BJ1265" i="1"/>
  <c r="BJ1266" i="1" l="1"/>
  <c r="BM1265" i="1"/>
  <c r="BN1264" i="1" s="1"/>
  <c r="BN1263" i="1"/>
  <c r="BM1266" i="1" l="1"/>
  <c r="BJ1267" i="1"/>
  <c r="BJ1268" i="1" l="1"/>
  <c r="BM1267" i="1"/>
  <c r="BN1266" i="1" s="1"/>
  <c r="BN1265" i="1"/>
  <c r="BM1268" i="1" l="1"/>
  <c r="BJ1269" i="1"/>
  <c r="BM1269" i="1" l="1"/>
  <c r="BN1268" i="1" s="1"/>
  <c r="BJ1270" i="1"/>
  <c r="BN1267" i="1"/>
  <c r="BM1270" i="1" l="1"/>
  <c r="BJ1271" i="1"/>
  <c r="BM1271" i="1" l="1"/>
  <c r="BJ1272" i="1"/>
  <c r="BN1269" i="1"/>
  <c r="BJ1273" i="1" l="1"/>
  <c r="BM1272" i="1"/>
  <c r="BN1270" i="1"/>
  <c r="BN1271" i="1" l="1"/>
  <c r="BM1273" i="1"/>
  <c r="BN1272" i="1" s="1"/>
  <c r="BJ1274" i="1"/>
  <c r="BM1274" i="1" l="1"/>
  <c r="BN1273" i="1" s="1"/>
  <c r="BJ1275" i="1"/>
  <c r="BM1275" i="1" l="1"/>
  <c r="BJ1276" i="1"/>
  <c r="BM1276" i="1" l="1"/>
  <c r="BN1275" i="1" s="1"/>
  <c r="BJ1277" i="1"/>
  <c r="BN1274" i="1"/>
  <c r="BM1277" i="1" l="1"/>
  <c r="BN1276" i="1" s="1"/>
  <c r="BJ1278" i="1"/>
  <c r="BJ1279" i="1" l="1"/>
  <c r="BM1278" i="1"/>
  <c r="BN1277" i="1" l="1"/>
  <c r="BJ1280" i="1"/>
  <c r="BM1279" i="1"/>
  <c r="BN1278" i="1" s="1"/>
  <c r="BJ1281" i="1" l="1"/>
  <c r="BM1280" i="1"/>
  <c r="BN1279" i="1" s="1"/>
  <c r="BM1281" i="1" l="1"/>
  <c r="BN1280" i="1" s="1"/>
  <c r="BJ1282" i="1"/>
  <c r="BJ1283" i="1" l="1"/>
  <c r="BM1282" i="1"/>
  <c r="BN1281" i="1" l="1"/>
  <c r="BM1283" i="1"/>
  <c r="BJ1284" i="1"/>
  <c r="BM1284" i="1" l="1"/>
  <c r="BN1283" i="1" s="1"/>
  <c r="BJ1285" i="1"/>
  <c r="BN1282" i="1"/>
  <c r="BJ1286" i="1" l="1"/>
  <c r="BM1285" i="1"/>
  <c r="BN1284" i="1" l="1"/>
  <c r="BM1286" i="1"/>
  <c r="BJ1287" i="1"/>
  <c r="BJ1288" i="1" l="1"/>
  <c r="BM1287" i="1"/>
  <c r="BN1286" i="1" s="1"/>
  <c r="BN1285" i="1"/>
  <c r="BM1288" i="1" l="1"/>
  <c r="BJ1289" i="1"/>
  <c r="BM1289" i="1" l="1"/>
  <c r="BN1288" i="1" s="1"/>
  <c r="BJ1290" i="1"/>
  <c r="BN1287" i="1"/>
  <c r="BJ1291" i="1" l="1"/>
  <c r="BM1290" i="1"/>
  <c r="BN1289" i="1" s="1"/>
  <c r="BJ1292" i="1" l="1"/>
  <c r="BM1291" i="1"/>
  <c r="BN1290" i="1" s="1"/>
  <c r="BJ1293" i="1" l="1"/>
  <c r="BM1292" i="1"/>
  <c r="BN1291" i="1" l="1"/>
  <c r="BJ1294" i="1"/>
  <c r="BM1293" i="1"/>
  <c r="BM1294" i="1" l="1"/>
  <c r="BN1293" i="1" s="1"/>
  <c r="BJ1295" i="1"/>
  <c r="BN1292" i="1"/>
  <c r="BM1295" i="1" l="1"/>
  <c r="BJ1296" i="1"/>
  <c r="BJ1297" i="1" l="1"/>
  <c r="BM1296" i="1"/>
  <c r="BN1294" i="1"/>
  <c r="BN1295" i="1" l="1"/>
  <c r="BJ1298" i="1"/>
  <c r="BM1297" i="1"/>
  <c r="BN1296" i="1" s="1"/>
  <c r="BJ1299" i="1" l="1"/>
  <c r="BM1298" i="1"/>
  <c r="BN1297" i="1" s="1"/>
  <c r="BJ1300" i="1" l="1"/>
  <c r="BM1299" i="1"/>
  <c r="BN1298" i="1" l="1"/>
  <c r="BM1300" i="1"/>
  <c r="BN1299" i="1" s="1"/>
  <c r="BJ1301" i="1"/>
  <c r="BJ1302" i="1" l="1"/>
  <c r="BM1301" i="1"/>
  <c r="BN1300" i="1" s="1"/>
  <c r="BJ1303" i="1" l="1"/>
  <c r="BM1302" i="1"/>
  <c r="BN1301" i="1" l="1"/>
  <c r="BJ1304" i="1"/>
  <c r="BM1303" i="1"/>
  <c r="BN1302" i="1" s="1"/>
  <c r="BJ1305" i="1" l="1"/>
  <c r="BM1304" i="1"/>
  <c r="BN1303" i="1" s="1"/>
  <c r="BJ1306" i="1" l="1"/>
  <c r="BM1305" i="1"/>
  <c r="BN1304" i="1" s="1"/>
  <c r="BJ1307" i="1" l="1"/>
  <c r="BM1306" i="1"/>
  <c r="BN1305" i="1" s="1"/>
  <c r="BM1307" i="1" l="1"/>
  <c r="BJ1308" i="1"/>
  <c r="BM1308" i="1" l="1"/>
  <c r="BN1307" i="1" s="1"/>
  <c r="BJ1309" i="1"/>
  <c r="BN1306" i="1"/>
  <c r="BM1309" i="1" l="1"/>
  <c r="BJ1310" i="1"/>
  <c r="BJ1311" i="1" l="1"/>
  <c r="BM1310" i="1"/>
  <c r="BN1308" i="1"/>
  <c r="BN1309" i="1" l="1"/>
  <c r="BM1311" i="1"/>
  <c r="BJ1312" i="1"/>
  <c r="BJ1313" i="1" l="1"/>
  <c r="BM1312" i="1"/>
  <c r="BN1311" i="1" s="1"/>
  <c r="BN1310" i="1"/>
  <c r="BM1313" i="1" l="1"/>
  <c r="BJ1314" i="1"/>
  <c r="BM1314" i="1" l="1"/>
  <c r="BN1313" i="1" s="1"/>
  <c r="BJ1315" i="1"/>
  <c r="BN1312" i="1"/>
  <c r="BM1315" i="1" l="1"/>
  <c r="BN1314" i="1" s="1"/>
  <c r="BJ1316" i="1"/>
  <c r="BM1316" i="1" l="1"/>
  <c r="BN1315" i="1" s="1"/>
  <c r="BJ1317" i="1"/>
  <c r="BJ1318" i="1" l="1"/>
  <c r="BM1317" i="1"/>
  <c r="BN1316" i="1" l="1"/>
  <c r="BM1318" i="1"/>
  <c r="BJ1319" i="1"/>
  <c r="BJ1320" i="1" l="1"/>
  <c r="BM1319" i="1"/>
  <c r="BN1318" i="1" s="1"/>
  <c r="BN1317" i="1"/>
  <c r="BJ1321" i="1" l="1"/>
  <c r="BM1320" i="1"/>
  <c r="BN1319" i="1" l="1"/>
  <c r="BJ1322" i="1"/>
  <c r="BM1321" i="1"/>
  <c r="BN1320" i="1" l="1"/>
  <c r="BM1322" i="1"/>
  <c r="BN1321" i="1" s="1"/>
  <c r="BJ1323" i="1"/>
  <c r="BM1323" i="1" l="1"/>
  <c r="BJ1324" i="1"/>
  <c r="BM1324" i="1" l="1"/>
  <c r="BJ1325" i="1"/>
  <c r="BN1322" i="1"/>
  <c r="BM1325" i="1" l="1"/>
  <c r="BJ1326" i="1"/>
  <c r="BN1323" i="1"/>
  <c r="BJ1327" i="1" l="1"/>
  <c r="BM1326" i="1"/>
  <c r="BN1325" i="1" s="1"/>
  <c r="BN1324" i="1"/>
  <c r="BJ1328" i="1" l="1"/>
  <c r="BM1327" i="1"/>
  <c r="BN1326" i="1" s="1"/>
  <c r="BM1328" i="1" l="1"/>
  <c r="BJ1329" i="1"/>
  <c r="BJ1330" i="1" l="1"/>
  <c r="BM1329" i="1"/>
  <c r="BN1327" i="1"/>
  <c r="BN1328" i="1" l="1"/>
  <c r="BM1330" i="1"/>
  <c r="BJ1331" i="1"/>
  <c r="BM1331" i="1" l="1"/>
  <c r="BN1330" i="1" s="1"/>
  <c r="BJ1332" i="1"/>
  <c r="BN1329" i="1"/>
  <c r="BM1332" i="1" l="1"/>
  <c r="BN1331" i="1" s="1"/>
  <c r="BJ1333" i="1"/>
  <c r="BM1333" i="1" l="1"/>
  <c r="BJ1334" i="1"/>
  <c r="BM1334" i="1" l="1"/>
  <c r="BJ1335" i="1"/>
  <c r="BN1332" i="1"/>
  <c r="BM1335" i="1" l="1"/>
  <c r="BJ1336" i="1"/>
  <c r="BN1333" i="1"/>
  <c r="BJ1337" i="1" l="1"/>
  <c r="BM1336" i="1"/>
  <c r="BN1334" i="1"/>
  <c r="BN1335" i="1" l="1"/>
  <c r="BJ1338" i="1"/>
  <c r="BM1337" i="1"/>
  <c r="BM1338" i="1" l="1"/>
  <c r="BN1337" i="1" s="1"/>
  <c r="BJ1339" i="1"/>
  <c r="BN1336" i="1"/>
  <c r="BM1339" i="1" l="1"/>
  <c r="BN1338" i="1" s="1"/>
  <c r="BJ1340" i="1"/>
  <c r="BM1340" i="1" l="1"/>
  <c r="BN1339" i="1" s="1"/>
  <c r="BJ1341" i="1"/>
  <c r="BJ1342" i="1" l="1"/>
  <c r="BM1341" i="1"/>
  <c r="BN1340" i="1" l="1"/>
  <c r="BM1342" i="1"/>
  <c r="BN1341" i="1" s="1"/>
  <c r="BJ1343" i="1"/>
  <c r="BM1343" i="1" l="1"/>
  <c r="BN1342" i="1" s="1"/>
  <c r="BJ1344" i="1"/>
  <c r="BJ1345" i="1" l="1"/>
  <c r="BM1344" i="1"/>
  <c r="BN1343" i="1" l="1"/>
  <c r="BJ1346" i="1"/>
  <c r="BM1345" i="1"/>
  <c r="BN1344" i="1" l="1"/>
  <c r="BM1346" i="1"/>
  <c r="BN1345" i="1" s="1"/>
  <c r="BJ1347" i="1"/>
  <c r="BM1347" i="1" l="1"/>
  <c r="BN1346" i="1" s="1"/>
  <c r="BJ1348" i="1"/>
  <c r="BM1348" i="1" l="1"/>
  <c r="BJ1349" i="1"/>
  <c r="BM1349" i="1" l="1"/>
  <c r="BN1348" i="1" s="1"/>
  <c r="BJ1350" i="1"/>
  <c r="BN1347" i="1"/>
  <c r="BJ1351" i="1" l="1"/>
  <c r="BM1350" i="1"/>
  <c r="BN1349" i="1" s="1"/>
  <c r="BJ1352" i="1" l="1"/>
  <c r="BM1351" i="1"/>
  <c r="BN1350" i="1" l="1"/>
  <c r="BM1352" i="1"/>
  <c r="BJ1353" i="1"/>
  <c r="BJ1354" i="1" l="1"/>
  <c r="BM1353" i="1"/>
  <c r="BN1352" i="1" s="1"/>
  <c r="BN1351" i="1"/>
  <c r="BM1354" i="1" l="1"/>
  <c r="BJ1355" i="1"/>
  <c r="BJ1356" i="1" l="1"/>
  <c r="BM1355" i="1"/>
  <c r="BN1354" i="1" s="1"/>
  <c r="BN1353" i="1"/>
  <c r="BJ1357" i="1" l="1"/>
  <c r="BM1356" i="1"/>
  <c r="BN1355" i="1" s="1"/>
  <c r="BM1357" i="1" l="1"/>
  <c r="BN1356" i="1" s="1"/>
  <c r="BJ1358" i="1"/>
  <c r="BM1358" i="1" l="1"/>
  <c r="BJ1359" i="1"/>
  <c r="BJ1360" i="1" l="1"/>
  <c r="BM1359" i="1"/>
  <c r="BN1358" i="1" s="1"/>
  <c r="BN1357" i="1"/>
  <c r="BM1360" i="1" l="1"/>
  <c r="BJ1361" i="1"/>
  <c r="BM1361" i="1" l="1"/>
  <c r="BJ1362" i="1"/>
  <c r="BN1359" i="1"/>
  <c r="BJ1363" i="1" l="1"/>
  <c r="BM1362" i="1"/>
  <c r="BN1360" i="1"/>
  <c r="BN1361" i="1" l="1"/>
  <c r="BM1363" i="1"/>
  <c r="BJ1364" i="1"/>
  <c r="BJ1365" i="1" l="1"/>
  <c r="BM1364" i="1"/>
  <c r="BN1363" i="1" s="1"/>
  <c r="BN1362" i="1"/>
  <c r="BM1365" i="1" l="1"/>
  <c r="BN1364" i="1" s="1"/>
  <c r="BJ1366" i="1"/>
  <c r="BJ1367" i="1" l="1"/>
  <c r="BM1366" i="1"/>
  <c r="BN1365" i="1" s="1"/>
  <c r="BM1367" i="1" l="1"/>
  <c r="BJ1368" i="1"/>
  <c r="BM1368" i="1" l="1"/>
  <c r="BN1367" i="1" s="1"/>
  <c r="BJ1369" i="1"/>
  <c r="BN1366" i="1"/>
  <c r="BJ1370" i="1" l="1"/>
  <c r="BM1369" i="1"/>
  <c r="BN1368" i="1" s="1"/>
  <c r="BJ1371" i="1" l="1"/>
  <c r="BM1370" i="1"/>
  <c r="BN1369" i="1" l="1"/>
  <c r="BJ1372" i="1"/>
  <c r="BM1371" i="1"/>
  <c r="BN1370" i="1" l="1"/>
  <c r="BJ1373" i="1"/>
  <c r="BM1372" i="1"/>
  <c r="BN1371" i="1" l="1"/>
  <c r="BM1373" i="1"/>
  <c r="BJ1374" i="1"/>
  <c r="BM1374" i="1" l="1"/>
  <c r="BJ1375" i="1"/>
  <c r="BN1372" i="1"/>
  <c r="BM1375" i="1" l="1"/>
  <c r="BJ1376" i="1"/>
  <c r="BN1373" i="1"/>
  <c r="BM1376" i="1" l="1"/>
  <c r="BJ1377" i="1"/>
  <c r="BN1374" i="1"/>
  <c r="BJ1378" i="1" l="1"/>
  <c r="BM1377" i="1"/>
  <c r="BN1375" i="1"/>
  <c r="BN1376" i="1" l="1"/>
  <c r="BM1378" i="1"/>
  <c r="BJ1379" i="1"/>
  <c r="BM1379" i="1" l="1"/>
  <c r="BN1378" i="1" s="1"/>
  <c r="BJ1380" i="1"/>
  <c r="BN1377" i="1"/>
  <c r="BJ1381" i="1" l="1"/>
  <c r="BM1380" i="1"/>
  <c r="BN1379" i="1" s="1"/>
  <c r="BJ1382" i="1" l="1"/>
  <c r="BM1381" i="1"/>
  <c r="BN1380" i="1" l="1"/>
  <c r="BJ1383" i="1"/>
  <c r="BM1382" i="1"/>
  <c r="BN1381" i="1" l="1"/>
  <c r="BJ1384" i="1"/>
  <c r="BM1383" i="1"/>
  <c r="BN1382" i="1" s="1"/>
  <c r="BJ1385" i="1" l="1"/>
  <c r="BM1384" i="1"/>
  <c r="BN1383" i="1" s="1"/>
  <c r="BM1385" i="1" l="1"/>
  <c r="BJ1386" i="1"/>
  <c r="BM1386" i="1" l="1"/>
  <c r="BJ1387" i="1"/>
  <c r="BN1384" i="1"/>
  <c r="BJ1388" i="1" l="1"/>
  <c r="BM1387" i="1"/>
  <c r="BN1385" i="1"/>
  <c r="BN1386" i="1" l="1"/>
  <c r="BM1388" i="1"/>
  <c r="BJ1389" i="1"/>
  <c r="BJ1390" i="1" l="1"/>
  <c r="BM1389" i="1"/>
  <c r="BN1388" i="1" s="1"/>
  <c r="BN1387" i="1"/>
  <c r="BM1390" i="1" l="1"/>
  <c r="BJ1391" i="1"/>
  <c r="BM1391" i="1" l="1"/>
  <c r="BN1390" i="1" s="1"/>
  <c r="BJ1392" i="1"/>
  <c r="BN1389" i="1"/>
  <c r="BM1392" i="1" l="1"/>
  <c r="BN1391" i="1" s="1"/>
  <c r="BJ1393" i="1"/>
  <c r="BM1393" i="1" l="1"/>
  <c r="BN1392" i="1" s="1"/>
  <c r="BJ1394" i="1"/>
  <c r="BJ1395" i="1" l="1"/>
  <c r="BM1394" i="1"/>
  <c r="BN1393" i="1" l="1"/>
  <c r="BJ1396" i="1"/>
  <c r="BM1395" i="1"/>
  <c r="BN1394" i="1" l="1"/>
  <c r="BJ1397" i="1"/>
  <c r="BM1396" i="1"/>
  <c r="BN1395" i="1" s="1"/>
  <c r="BM1397" i="1" l="1"/>
  <c r="BJ1398" i="1"/>
  <c r="BM1398" i="1" l="1"/>
  <c r="BN1397" i="1" s="1"/>
  <c r="BJ1399" i="1"/>
  <c r="BN1396" i="1"/>
  <c r="BJ1400" i="1" l="1"/>
  <c r="BM1399" i="1"/>
  <c r="BN1398" i="1" s="1"/>
  <c r="BM1400" i="1" l="1"/>
  <c r="BJ1401" i="1"/>
  <c r="BM1401" i="1" l="1"/>
  <c r="BN1400" i="1" s="1"/>
  <c r="BJ1402" i="1"/>
  <c r="BN1399" i="1"/>
  <c r="BJ1403" i="1" l="1"/>
  <c r="BM1402" i="1"/>
  <c r="BN1401" i="1" l="1"/>
  <c r="BM1403" i="1"/>
  <c r="BN1402" i="1" s="1"/>
  <c r="BJ1404" i="1"/>
  <c r="BJ1405" i="1" l="1"/>
  <c r="BM1404" i="1"/>
  <c r="BN1403" i="1" s="1"/>
  <c r="BM1405" i="1" l="1"/>
  <c r="BJ1406" i="1"/>
  <c r="BM1406" i="1" l="1"/>
  <c r="BN1405" i="1" s="1"/>
  <c r="BJ1407" i="1"/>
  <c r="BN1404" i="1"/>
  <c r="BM1407" i="1" l="1"/>
  <c r="BJ1408" i="1"/>
  <c r="BJ1409" i="1" l="1"/>
  <c r="BM1408" i="1"/>
  <c r="BN1406" i="1"/>
  <c r="BN1407" i="1" l="1"/>
  <c r="BJ1410" i="1"/>
  <c r="BM1409" i="1"/>
  <c r="BN1408" i="1" l="1"/>
  <c r="BM1410" i="1"/>
  <c r="BN1409" i="1" s="1"/>
  <c r="BJ1411" i="1"/>
  <c r="BJ1412" i="1" l="1"/>
  <c r="BM1411" i="1"/>
  <c r="BN1410" i="1" s="1"/>
  <c r="BJ1413" i="1" l="1"/>
  <c r="BM1412" i="1"/>
  <c r="BN1411" i="1" l="1"/>
  <c r="BM1413" i="1"/>
  <c r="BN1412" i="1" s="1"/>
  <c r="BJ1414" i="1"/>
  <c r="BM1414" i="1" l="1"/>
  <c r="BN1413" i="1" s="1"/>
  <c r="BJ1415" i="1"/>
  <c r="BJ1416" i="1" l="1"/>
  <c r="BM1415" i="1"/>
  <c r="BN1414" i="1" l="1"/>
  <c r="BJ1417" i="1"/>
  <c r="BM1416" i="1"/>
  <c r="BN1415" i="1" s="1"/>
  <c r="BJ1418" i="1" l="1"/>
  <c r="BM1417" i="1"/>
  <c r="BN1416" i="1" s="1"/>
  <c r="BJ1419" i="1" l="1"/>
  <c r="BM1418" i="1"/>
  <c r="BN1417" i="1" l="1"/>
  <c r="BJ1420" i="1"/>
  <c r="BM1419" i="1"/>
  <c r="BN1418" i="1" s="1"/>
  <c r="BM1420" i="1" l="1"/>
  <c r="BN1419" i="1" s="1"/>
  <c r="BJ1421" i="1"/>
  <c r="BM1421" i="1" l="1"/>
  <c r="BJ1422" i="1"/>
  <c r="BM1422" i="1" l="1"/>
  <c r="BN1421" i="1" s="1"/>
  <c r="BJ1423" i="1"/>
  <c r="BN1420" i="1"/>
  <c r="BM1423" i="1" l="1"/>
  <c r="BJ1424" i="1"/>
  <c r="BJ1425" i="1" l="1"/>
  <c r="BM1424" i="1"/>
  <c r="BN1422" i="1"/>
  <c r="BN1423" i="1" l="1"/>
  <c r="BJ1426" i="1"/>
  <c r="BM1425" i="1"/>
  <c r="BN1424" i="1" s="1"/>
  <c r="BJ1427" i="1" l="1"/>
  <c r="BM1426" i="1"/>
  <c r="BN1425" i="1" s="1"/>
  <c r="BJ1428" i="1" l="1"/>
  <c r="BM1427" i="1"/>
  <c r="BN1426" i="1" s="1"/>
  <c r="BM1428" i="1" l="1"/>
  <c r="BN1427" i="1" s="1"/>
  <c r="BJ1429" i="1"/>
  <c r="BJ1430" i="1" l="1"/>
  <c r="BM1429" i="1"/>
  <c r="BN1428" i="1" l="1"/>
  <c r="BM1430" i="1"/>
  <c r="BN1429" i="1" s="1"/>
  <c r="BJ1431" i="1"/>
  <c r="BM1431" i="1" l="1"/>
  <c r="BN1430" i="1" s="1"/>
  <c r="BJ1432" i="1"/>
  <c r="BM1432" i="1" l="1"/>
  <c r="BN1431" i="1" s="1"/>
  <c r="BJ1433" i="1"/>
  <c r="BM1433" i="1" l="1"/>
  <c r="BJ1434" i="1"/>
  <c r="BM1434" i="1" l="1"/>
  <c r="BJ1435" i="1"/>
  <c r="BN1432" i="1"/>
  <c r="BM1435" i="1" l="1"/>
  <c r="BJ1436" i="1"/>
  <c r="BN1433" i="1"/>
  <c r="BJ1437" i="1" l="1"/>
  <c r="BM1436" i="1"/>
  <c r="BN1434" i="1"/>
  <c r="BN1435" i="1" l="1"/>
  <c r="BJ1438" i="1"/>
  <c r="BM1437" i="1"/>
  <c r="BN1436" i="1" l="1"/>
  <c r="BM1438" i="1"/>
  <c r="BN1437" i="1" s="1"/>
  <c r="BJ1439" i="1"/>
  <c r="BM1439" i="1" l="1"/>
  <c r="BN1438" i="1" s="1"/>
  <c r="BJ1440" i="1"/>
  <c r="BM1440" i="1" l="1"/>
  <c r="BN1439" i="1" s="1"/>
  <c r="BJ1441" i="1"/>
  <c r="BM1441" i="1" l="1"/>
  <c r="BN1440" i="1" s="1"/>
  <c r="BJ1442" i="1"/>
  <c r="BJ1443" i="1" l="1"/>
  <c r="BM1442" i="1"/>
  <c r="BN1441" i="1" l="1"/>
  <c r="BM1443" i="1"/>
  <c r="BJ1444" i="1"/>
  <c r="BJ1445" i="1" l="1"/>
  <c r="BM1444" i="1"/>
  <c r="BN1443" i="1" s="1"/>
  <c r="BN1442" i="1"/>
  <c r="BM1445" i="1" l="1"/>
  <c r="BJ1446" i="1"/>
  <c r="BJ1447" i="1" l="1"/>
  <c r="BM1446" i="1"/>
  <c r="BN1444" i="1"/>
  <c r="BN1445" i="1" l="1"/>
  <c r="BM1447" i="1"/>
  <c r="BJ1448" i="1"/>
  <c r="BM1448" i="1" l="1"/>
  <c r="BN1447" i="1" s="1"/>
  <c r="BJ1449" i="1"/>
  <c r="BN1446" i="1"/>
  <c r="BJ1450" i="1" l="1"/>
  <c r="BM1450" i="1" s="1"/>
  <c r="BM1449" i="1"/>
  <c r="BN1449" i="1" l="1"/>
  <c r="BN1450" i="1"/>
  <c r="BN1448" i="1"/>
  <c r="BN5" i="1" l="1"/>
  <c r="BN8" i="1"/>
  <c r="BM8" i="1"/>
  <c r="BN3" i="1"/>
  <c r="BN6" i="1"/>
  <c r="BN7" i="1"/>
  <c r="BM7" i="1"/>
  <c r="BM5" i="1"/>
  <c r="BN4" i="1"/>
  <c r="BM6" i="1"/>
  <c r="BM4" i="1"/>
  <c r="BM3" i="1"/>
  <c r="B13" i="6" l="1"/>
  <c r="B15" i="6"/>
  <c r="B16" i="6"/>
  <c r="B14" i="6"/>
  <c r="B11" i="6"/>
  <c r="B1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slegc</author>
  </authors>
  <commentList>
    <comment ref="AF2" authorId="0" shapeId="0" xr:uid="{B7381EBE-54D3-43E2-A250-F54C7F2DD729}">
      <text>
        <r>
          <rPr>
            <sz val="12"/>
            <color indexed="81"/>
            <rFont val="Frutiger-Bold"/>
          </rPr>
          <t>slegc</t>
        </r>
        <r>
          <rPr>
            <b/>
            <sz val="8"/>
            <color indexed="81"/>
            <rFont val="Tahoma"/>
            <family val="2"/>
          </rPr>
          <t xml:space="preserve">
</t>
        </r>
        <r>
          <rPr>
            <sz val="12"/>
            <color indexed="81"/>
            <rFont val="Frutiger-Light"/>
          </rPr>
          <t>1. Correción por temperatura final de operación
El modelo técnico opera únicamente a temperatura nominal de aceite. En cambio, en la operación real, la operación se alarga enfriando el aceite hasta alcanzar el mínimo intermitente de la turbina. Se mayora la producción esperada contabilizando la energía térmica del aceite desde condiciones nominales hasta condiciones de final de operación, a rendimiento de operación sólo caldera. La producción resultante se suma en el primer instante de no operación real.
2. Correción por consumo de calderas con ciclo saturado
En las simulaciones donde el consumo de gas es una entrada puede ocurrir que que el modelo técnico se vea obligado a rechazar energía en instantes donde hubo consumo de gas. Se contabiliza el consumo de gas en exceso para producción eléctrica al rendimiento de ese instante.
3. Correción por potencia menor que el mínimo teórico
En la operación real hay instantes en los que se opera con una potencia menor que el mínimo teórico del ciclo. El modelo rechazaba esa energía y ahora se contabiliza para producción a rendimiento de solo caldera.</t>
        </r>
      </text>
    </comment>
  </commentList>
</comments>
</file>

<file path=xl/sharedStrings.xml><?xml version="1.0" encoding="utf-8"?>
<sst xmlns="http://schemas.openxmlformats.org/spreadsheetml/2006/main" count="755" uniqueCount="331">
  <si>
    <t>W/m2</t>
  </si>
  <si>
    <t>%</t>
  </si>
  <si>
    <t>ºC</t>
  </si>
  <si>
    <t>km/h</t>
  </si>
  <si>
    <t>MWe</t>
  </si>
  <si>
    <t>300s</t>
  </si>
  <si>
    <t>Estimación DNI mediante todos los instrumentos de medida</t>
  </si>
  <si>
    <t>1. Descarga Cincominutal</t>
  </si>
  <si>
    <t>Total:</t>
  </si>
  <si>
    <t>kWh/m2</t>
  </si>
  <si>
    <t>Límite</t>
  </si>
  <si>
    <t>Clear Sky</t>
  </si>
  <si>
    <t>% clear sky</t>
  </si>
  <si>
    <t>-</t>
  </si>
  <si>
    <t>Total</t>
  </si>
  <si>
    <t>Clear Sky DNI</t>
  </si>
  <si>
    <t>DNI</t>
  </si>
  <si>
    <t>`</t>
  </si>
  <si>
    <t>Información de generación</t>
  </si>
  <si>
    <t>Datos principales sistemas de planta</t>
  </si>
  <si>
    <t>Bombas de condensación</t>
  </si>
  <si>
    <t>ABENGOA</t>
  </si>
  <si>
    <t>O&amp;M</t>
  </si>
  <si>
    <t>Equipo/s afectado/s:</t>
  </si>
  <si>
    <t>Tipo de incidencia:</t>
  </si>
  <si>
    <t>Enclavamiento:</t>
  </si>
  <si>
    <t>Sistemas de planta disponibles</t>
  </si>
  <si>
    <t>Condiciones meteorológicas del día</t>
  </si>
  <si>
    <t>¿Funciona bien?</t>
  </si>
  <si>
    <t>Parte de Producción Diario</t>
  </si>
  <si>
    <t>Sí</t>
  </si>
  <si>
    <t>¿Hay errores?</t>
  </si>
  <si>
    <t xml:space="preserve">  /  2 Unidades</t>
  </si>
  <si>
    <t>Nota:: Sólo las celdas azules deben ser configuradas de forma diaria</t>
  </si>
  <si>
    <t>Fecha reporte diario</t>
  </si>
  <si>
    <t>Generación Neta</t>
  </si>
  <si>
    <t>Incidencia 4</t>
  </si>
  <si>
    <t>Incidencia 3</t>
  </si>
  <si>
    <t>Incidencia 2</t>
  </si>
  <si>
    <t>Incidencia 1</t>
  </si>
  <si>
    <t>Fecha</t>
  </si>
  <si>
    <t>Fecha (5m)</t>
  </si>
  <si>
    <t>Hora Descarga PI</t>
  </si>
  <si>
    <t>IDN:</t>
  </si>
  <si>
    <t>Colectores en servicio</t>
  </si>
  <si>
    <t>Máximo:</t>
  </si>
  <si>
    <t>Promedio:</t>
  </si>
  <si>
    <t>Bombas HTF principales disponibles:</t>
  </si>
  <si>
    <t>Bombas HTF secundarias disponibles:</t>
  </si>
  <si>
    <t>Bombas de agua de alimentación disponibles:</t>
  </si>
  <si>
    <t>Bombas de condensación disponibles:</t>
  </si>
  <si>
    <t>Calderas disponibles:</t>
  </si>
  <si>
    <t>Generación neta:</t>
  </si>
  <si>
    <t>Generación neta Modelo Técnico:</t>
  </si>
  <si>
    <t>Desempeño de planta frente al Modelo Técnico:</t>
  </si>
  <si>
    <t>Consumo on-line:</t>
  </si>
  <si>
    <t>Consumo gas:</t>
  </si>
  <si>
    <t>Producción a partir de gas:</t>
  </si>
  <si>
    <t>Temperatura de salida de CS</t>
  </si>
  <si>
    <t>Bombas HTF principales</t>
  </si>
  <si>
    <t>Bombas HTF secundarias</t>
  </si>
  <si>
    <t>Bombas de agua de alimentación</t>
  </si>
  <si>
    <t>Calderas</t>
  </si>
  <si>
    <t xml:space="preserve">  /  4 Unidades</t>
  </si>
  <si>
    <t xml:space="preserve">  /  3 Unidades</t>
  </si>
  <si>
    <t>Incidencia 5</t>
  </si>
  <si>
    <t>Incidencia 6</t>
  </si>
  <si>
    <t>Incidencia 7</t>
  </si>
  <si>
    <t>Incidencia 8</t>
  </si>
  <si>
    <t>Incidencia 9</t>
  </si>
  <si>
    <t>Incidencia 10</t>
  </si>
  <si>
    <t>Nm3/h</t>
  </si>
  <si>
    <t>MW</t>
  </si>
  <si>
    <t>#</t>
  </si>
  <si>
    <t>Nº ccp</t>
  </si>
  <si>
    <t>Temperatura inicial CS</t>
  </si>
  <si>
    <t>Temperatura inicial GdV</t>
  </si>
  <si>
    <t>Temperatura carcasa TV HP</t>
  </si>
  <si>
    <t>Temperatura carcasa TV LP</t>
  </si>
  <si>
    <t>Pérdidas línea</t>
  </si>
  <si>
    <t>MWt</t>
  </si>
  <si>
    <t>GNL</t>
  </si>
  <si>
    <t>Temperatura Ambiente</t>
  </si>
  <si>
    <t>Humedad Relativa</t>
  </si>
  <si>
    <t>Velocidad Viento</t>
  </si>
  <si>
    <t>Potencia Neta</t>
  </si>
  <si>
    <t>¿Funciona el pirheliometro?</t>
  </si>
  <si>
    <t>Caudalímetro GNL</t>
  </si>
  <si>
    <t>PCI</t>
  </si>
  <si>
    <t>Simulation period:</t>
  </si>
  <si>
    <t>to</t>
  </si>
  <si>
    <t>Steps per hour</t>
  </si>
  <si>
    <t>JD</t>
  </si>
  <si>
    <t>UTC+1</t>
  </si>
  <si>
    <t>SolarTime</t>
  </si>
  <si>
    <t>Relative Humidity</t>
  </si>
  <si>
    <t>Wind Speed</t>
  </si>
  <si>
    <t>Ambient Temperature</t>
  </si>
  <si>
    <t>Wet Bulb Temperature</t>
  </si>
  <si>
    <t>Solar altitude</t>
  </si>
  <si>
    <t>SCA Position</t>
  </si>
  <si>
    <t>Theta</t>
  </si>
  <si>
    <t>IAM</t>
  </si>
  <si>
    <t>EndLoss</t>
  </si>
  <si>
    <t>RowShadow</t>
  </si>
  <si>
    <t>Perd Viento</t>
  </si>
  <si>
    <t>SfOptEff</t>
  </si>
  <si>
    <t>Sf Avail</t>
  </si>
  <si>
    <t>Qsfabs</t>
  </si>
  <si>
    <t>QsfPipeHl</t>
  </si>
  <si>
    <t>QsfHceHl</t>
  </si>
  <si>
    <t>Qsf</t>
  </si>
  <si>
    <t>QsfWarmUp</t>
  </si>
  <si>
    <t>QhtfFreezeProt</t>
  </si>
  <si>
    <t>Qdump</t>
  </si>
  <si>
    <t>AveSfTemp</t>
  </si>
  <si>
    <t>SfMassFlow</t>
  </si>
  <si>
    <t>Qcal</t>
  </si>
  <si>
    <t>QTurSu</t>
  </si>
  <si>
    <t>Qtpb</t>
  </si>
  <si>
    <t>Expected Gross Power</t>
  </si>
  <si>
    <t>Corrected Qtpb</t>
  </si>
  <si>
    <t>Expected Corrected Gross Power</t>
  </si>
  <si>
    <t>Aux. Bombas SF Online</t>
  </si>
  <si>
    <t>Aux Bombas SF Offline</t>
  </si>
  <si>
    <t>Aux BOP Online</t>
  </si>
  <si>
    <t>Aux BOP Offline</t>
  </si>
  <si>
    <t>Other SF Online</t>
  </si>
  <si>
    <t>Otros SF Offline</t>
  </si>
  <si>
    <t>Aux Online</t>
  </si>
  <si>
    <t>Aux Offline</t>
  </si>
  <si>
    <t>Calculated Gas Prod.</t>
  </si>
  <si>
    <t>Net Prod.</t>
  </si>
  <si>
    <t>Corrected Net Prod.</t>
  </si>
  <si>
    <t>Real Gross Power (PI)</t>
  </si>
  <si>
    <t>Real Defocusing</t>
  </si>
  <si>
    <t>Hr</t>
  </si>
  <si>
    <t>KWha</t>
  </si>
  <si>
    <t>Km/h</t>
  </si>
  <si>
    <t>º</t>
  </si>
  <si>
    <t>GWt</t>
  </si>
  <si>
    <t>Kg/s</t>
  </si>
  <si>
    <t>GWe</t>
  </si>
  <si>
    <t>Sum</t>
  </si>
  <si>
    <t>Max</t>
  </si>
  <si>
    <t>Min</t>
  </si>
  <si>
    <t>Rend BOP</t>
  </si>
  <si>
    <t>Disp Planta</t>
  </si>
  <si>
    <t>m/s</t>
  </si>
  <si>
    <t>Deg</t>
  </si>
  <si>
    <t>AmbTemp</t>
  </si>
  <si>
    <t>RelHum</t>
  </si>
  <si>
    <t>WindSpeed</t>
  </si>
  <si>
    <t>Date</t>
  </si>
  <si>
    <t>DryBulbTemp</t>
  </si>
  <si>
    <t>RelativeHumidity</t>
  </si>
  <si>
    <t>HeaterPowerToHtf</t>
  </si>
  <si>
    <t>PCS</t>
  </si>
  <si>
    <t>MWt-PCS</t>
  </si>
  <si>
    <t>Consumo on-line</t>
  </si>
  <si>
    <t>60s</t>
  </si>
  <si>
    <t>Datos 1 minuto</t>
  </si>
  <si>
    <t>kWh/Nm3</t>
  </si>
  <si>
    <t>MWt-PCI</t>
  </si>
  <si>
    <t>Generación Bruta</t>
  </si>
  <si>
    <t>Incidencias que afectan a la seguridad</t>
  </si>
  <si>
    <t>Incidencias que afectan a la producción</t>
  </si>
  <si>
    <t>MWe-PCI</t>
  </si>
  <si>
    <t>Rto. Térmico-Eléctrico GNL</t>
  </si>
  <si>
    <t>MWe-PCS</t>
  </si>
  <si>
    <t>GNL (PCI)</t>
  </si>
  <si>
    <t>Rendimiento Caldera</t>
  </si>
  <si>
    <t>Datos GNL para la ejecución del MT</t>
  </si>
  <si>
    <t>Datos GNL para el cálculo de consumo y producción</t>
  </si>
  <si>
    <t>Hora sincronización:</t>
  </si>
  <si>
    <t>Día de no operación - IDN &lt;</t>
  </si>
  <si>
    <t>Destinatarios email:</t>
  </si>
  <si>
    <t xml:space="preserve"> Uds.</t>
  </si>
  <si>
    <t>Plataforma Solar El Carpio - Solacor 1</t>
  </si>
  <si>
    <t>Plataforma Solar El Carpio - Solacor 2</t>
  </si>
  <si>
    <t>Principal</t>
  </si>
  <si>
    <t>Redundante</t>
  </si>
  <si>
    <t>Plataforma Solar El Carpio</t>
  </si>
  <si>
    <t>Plantas Termosolares CCP Solacor 1 y Solacor 2</t>
  </si>
  <si>
    <t>Solacor 1</t>
  </si>
  <si>
    <t>Solacor 2</t>
  </si>
  <si>
    <t>corabsapp01</t>
  </si>
  <si>
    <t>N1CF_01CR004</t>
  </si>
  <si>
    <t>N1CF_01CT001</t>
  </si>
  <si>
    <t>N1CF_01CM001</t>
  </si>
  <si>
    <t>Sc1-IDN, radiación directa-EM</t>
  </si>
  <si>
    <t>Sc1-IDN, radiación directa-EM redundante</t>
  </si>
  <si>
    <t>Sc1-Temperatura ambiente-EM</t>
  </si>
  <si>
    <t>Sc1-Humedad relativa-EM</t>
  </si>
  <si>
    <t>N1CF_01VV001</t>
  </si>
  <si>
    <t>N2CF_01VV001</t>
  </si>
  <si>
    <t>N2CF_02VV001</t>
  </si>
  <si>
    <t>N2CF_03VV001</t>
  </si>
  <si>
    <t>N2CF_04VV001</t>
  </si>
  <si>
    <t>Sc1-Velocidad del viento instantanea Isla Potencia - EM</t>
  </si>
  <si>
    <t>Sc1-Velocidad del viento instantanea Cuadrante SO-Estación meteorológica</t>
  </si>
  <si>
    <t>Sc1-Velocidad del viento instantanea Cuadrante SE-Estación meteorológica</t>
  </si>
  <si>
    <t>Sc1-Velocidad del viento instantanea Cuadrante NE-Estación meteorológica</t>
  </si>
  <si>
    <t>Sc1-Velocidad del viento instantanea Cuadrante NO-Estación meteorológica</t>
  </si>
  <si>
    <t>N2JB_86CT001</t>
  </si>
  <si>
    <t>N2JB_84CT001</t>
  </si>
  <si>
    <t>N2JB_10CT001</t>
  </si>
  <si>
    <t>N2JB_20CT001</t>
  </si>
  <si>
    <t>Sc1-Temp entrada cuadrante Este-Campo solar</t>
  </si>
  <si>
    <t>Sc1-Temp entrada cuadrante Oeste-Campo solar</t>
  </si>
  <si>
    <t>Sc1-Temp entrada cuadrante NO-Campo solar</t>
  </si>
  <si>
    <t>Sc1-Temp entrada cuadrante NE-Campo solar</t>
  </si>
  <si>
    <t>N2JB_88CT001</t>
  </si>
  <si>
    <t>N2JB_90CT001</t>
  </si>
  <si>
    <t>N2JB_15CT001</t>
  </si>
  <si>
    <t>N2JB_25CT001</t>
  </si>
  <si>
    <t>Sc1-Temp salida cuadrante Este-Campo solar</t>
  </si>
  <si>
    <t>Sc1-Temp salida cuadrante Oeste-Campo solar</t>
  </si>
  <si>
    <t>Sc1-Temp salida cuadrante NO-Campo solar</t>
  </si>
  <si>
    <t>Sc1-Temp salida cuadrante NE-Campo solar</t>
  </si>
  <si>
    <t>N1JS_15CT001XE01</t>
  </si>
  <si>
    <t>N1JS_20CT001XE01</t>
  </si>
  <si>
    <t>N1JS_55CT001XE01</t>
  </si>
  <si>
    <t>N1JS_60CT001XE01</t>
  </si>
  <si>
    <t>Sc1-Temperatura de HTF Línea 1 a la salida del Superheater y entrada Generador</t>
  </si>
  <si>
    <t>Sc1-Temperatura de HTF Línea 1 a la salida del Generador y entrada Precalentador</t>
  </si>
  <si>
    <t>Sc1-Temperatura de HTF Línea 2 a la salida del Superheater y entrada Generador</t>
  </si>
  <si>
    <t>Sc1-Temperatura de HTF Línea 2 a la salida del Generador y entrada Precalentador</t>
  </si>
  <si>
    <t>N1MAA10CT045</t>
  </si>
  <si>
    <t>N1MAC10CT045</t>
  </si>
  <si>
    <t>Sc1-Temperatura carcasa TV (HP)-Turbina</t>
  </si>
  <si>
    <t>Sc1-Temperatura carcasa TV (LP)-Turbina</t>
  </si>
  <si>
    <t>N1MKA10CE001</t>
  </si>
  <si>
    <t>COR1_CCP_FS</t>
  </si>
  <si>
    <t>Sc1-Generated Power</t>
  </si>
  <si>
    <t>Sc1-Indisponibilidad CS</t>
  </si>
  <si>
    <t>N1JB_35CT001</t>
  </si>
  <si>
    <t>Sc1-Temp salida campo solar (ºC)-Campo solar</t>
  </si>
  <si>
    <t>O1CF_01CR002</t>
  </si>
  <si>
    <t>O1CF_01CR004</t>
  </si>
  <si>
    <t>O1CF_01CT001</t>
  </si>
  <si>
    <t>O1CF_01CM001</t>
  </si>
  <si>
    <t>Sc2 - EM IdP: IDN Principal</t>
  </si>
  <si>
    <t>Sc2 - EM IdP: IDN Redundante</t>
  </si>
  <si>
    <t>Sc2 - EM IdP: Temperatura ambiente</t>
  </si>
  <si>
    <t>Sc2 - EM IdP: Humedad relativa</t>
  </si>
  <si>
    <t>O1CF_01VV001</t>
  </si>
  <si>
    <t>O2CF_01VV001</t>
  </si>
  <si>
    <t>O2CF_02VV001</t>
  </si>
  <si>
    <t>O2CF_03VV001</t>
  </si>
  <si>
    <t>O2CF_04VV001</t>
  </si>
  <si>
    <t>Sc2 - EM IdP: Velocidad de viento</t>
  </si>
  <si>
    <t>Sc2 - EM SO: Velocidad de viento</t>
  </si>
  <si>
    <t>Sc2 - EM SE: Velocidad de viento</t>
  </si>
  <si>
    <t>Sc2 - EM NO: Velocidad de viento</t>
  </si>
  <si>
    <t>Sc2 - EM NE: Velocidad de viento</t>
  </si>
  <si>
    <t>O2JB_86CT001</t>
  </si>
  <si>
    <t>O2JB_84CT001</t>
  </si>
  <si>
    <t>O2JB_88CT001</t>
  </si>
  <si>
    <t>O2JB_90CT001</t>
  </si>
  <si>
    <t>Sc2-Temp entrada cuadrante Este-Campo solar</t>
  </si>
  <si>
    <t>Sc2-Temp entrada cuadrante Oeste-Campo solar</t>
  </si>
  <si>
    <t>Sc2-Temp salida cuadrante Este-Campo solar</t>
  </si>
  <si>
    <t>Sc2-Temp salida cuadrante Oeste-Campo solar</t>
  </si>
  <si>
    <t>O1JS_15CT001XE01</t>
  </si>
  <si>
    <t>O1JS_20CT001XE01</t>
  </si>
  <si>
    <t>O1JS_55CT001XE01</t>
  </si>
  <si>
    <t>O1JS_60CT001XE01</t>
  </si>
  <si>
    <t>Sc2-Temperatura de HTF Línea 1 a la salida del Superheater y entrada Generador</t>
  </si>
  <si>
    <t>Sc2-Temperatura de HTF Línea 1 a la salida del Generador y entrada Precalentador</t>
  </si>
  <si>
    <t>Sc2-Temperatura de HTF Línea 2 a la salida del Superheater y entrada Generador</t>
  </si>
  <si>
    <t>Sc2-Temperatura de HTF Línea 2 a la salida del Generador y entrada Precalentador</t>
  </si>
  <si>
    <t>O1MAA10CT045</t>
  </si>
  <si>
    <t>O1MAC10CT045</t>
  </si>
  <si>
    <t>O1MKA10CE001</t>
  </si>
  <si>
    <t>COR2_CCP_FS</t>
  </si>
  <si>
    <t>O1JB_35CT001</t>
  </si>
  <si>
    <t>Sc2-Temperatura carcasa TV (HP)-Turbina</t>
  </si>
  <si>
    <t>Sc2-Temperatura carcasa TV (LP)-Turbina</t>
  </si>
  <si>
    <t>Sc2-Generated Power</t>
  </si>
  <si>
    <t>Sc2-Indisponibilidad CS</t>
  </si>
  <si>
    <t>Sc2-Temp salida campo solar (ºC)-Campo solar</t>
  </si>
  <si>
    <t>Sc1</t>
  </si>
  <si>
    <t>Sc2</t>
  </si>
  <si>
    <t>N1JFA01CF003XF01_C</t>
  </si>
  <si>
    <t>N1JFA02CF003XF01_C</t>
  </si>
  <si>
    <t>N1EKD11CF001XC01</t>
  </si>
  <si>
    <t>Sc1-Caudal GNL caldera 1 (m3/h)-Caldera</t>
  </si>
  <si>
    <t>Sc1-Caudal GNL caldera 2 (m3/h)-Caldera</t>
  </si>
  <si>
    <t xml:space="preserve">Sc1-totalizador GNL nomalizado </t>
  </si>
  <si>
    <t>O1JFA01CF003XF01_C</t>
  </si>
  <si>
    <t>O1JFA02CF003XF01_C</t>
  </si>
  <si>
    <t>O1EKD11CF001XC01</t>
  </si>
  <si>
    <t>Sc2-Caudal GNL caldera 1 (m3/h)-Caldera</t>
  </si>
  <si>
    <t>Sc2-Caudal GNL caldera 2 (m3/h)-Caldera</t>
  </si>
  <si>
    <t xml:space="preserve">Sc2-totalizador GNL nomalizado </t>
  </si>
  <si>
    <t>Hora arranque / parada Sc1</t>
  </si>
  <si>
    <t>Hora arranque / parada Sc2</t>
  </si>
  <si>
    <t>Sc1 - Caudal total GNL</t>
  </si>
  <si>
    <t>Sc1 - MWt PCI Eq. GNL</t>
  </si>
  <si>
    <t>Sc1 - MWt PCS Eq. GNL</t>
  </si>
  <si>
    <t>Sc1 - Mwe PCI Eq. GNL</t>
  </si>
  <si>
    <t>Consumo GNL on-line Sc1</t>
  </si>
  <si>
    <t>Sc1 &amp; Sc2 max daily DNI</t>
  </si>
  <si>
    <t>Avg. DNI -
Sc1</t>
  </si>
  <si>
    <t>Avg. DNI -
Sc2</t>
  </si>
  <si>
    <t>Sc1 - Nº CCP en Servicio TV&gt;15 MW</t>
  </si>
  <si>
    <t>Sc2 - Nº CCP en Servicio TV&gt;15 MW</t>
  </si>
  <si>
    <t>Sc2 - Caudal total GNL</t>
  </si>
  <si>
    <t>Sc2 - MWt PCI Eq. GNL</t>
  </si>
  <si>
    <t>Sc2 - MWt PCS Eq. GNL</t>
  </si>
  <si>
    <t>Sc2 - Mwe PCI Eq. GNL</t>
  </si>
  <si>
    <t>Consumo GNL on-line Sc2</t>
  </si>
  <si>
    <t>Bruta</t>
  </si>
  <si>
    <t>Neta</t>
  </si>
  <si>
    <t>Datos generación (Tarsys)</t>
  </si>
  <si>
    <t>Sc1 - Temp Promedio CS TV&gt;15 MW</t>
  </si>
  <si>
    <t>Sc2 - Temp Promedio CS TV&gt;15 MW</t>
  </si>
  <si>
    <t>Desplegable Temp Amb.</t>
  </si>
  <si>
    <t>Desplegable Humedad Relativa</t>
  </si>
  <si>
    <t>Tag Temperatura ambiente</t>
  </si>
  <si>
    <t>Tag Humedad relativa</t>
  </si>
  <si>
    <t xml:space="preserve">Lazos aislados por trabajos de MTO: 
AB079080, AB103104, AB057058 y AB073074 </t>
  </si>
  <si>
    <t>Campo Solar.</t>
  </si>
  <si>
    <t>NA.</t>
  </si>
  <si>
    <t>operacion.solacor@rioglass-servicios.com;antonio.l.rodriguez@rioglass-servicios.com;antonio.rojasrodriguez@rioglass-servicios.com;eduardo.rodriguez.c@rioglass-servicios.com;francisco.g.flores@rioglass-servicios.com;gema.luna@rioglass-servicios.com;jose.rodriguezsimoni@rioglass-servicios.com;juan.orden@rioglass-servicios.com;manuel.gonzalezmohino@rioglass-servicios.com;joseluis.cerezo@rioglass-servicios.com;jose.torres.ruiz@rioglass-servicios.com;ismael.gavilan@rioglass-servicios.com;jesus.villaecija@rioglass-servicios.com;monitoring.center@atlantica.com;operations@atlantica.com;rafael.rodriguez@atlantica.com;francisco.fortes@atlantica.com;alvaro.munoz@atlanticayield.com;fernando.gonzalez.f@rioglass-servicios.com;emilio.ruiz@rioglass-servicios.com;franciscojose.garcia@rioglass-servicios.com;alfonso.puyer@rioglass-servicios.com;gonzalo.gragera@atlantica.com;arurbano@rioglass-servicios.com;juanjose.moreno@rioglass-servicios.com;inmaculada.carrillo@rioglass-servicios.com;mariajose.cano@rioglass-servicios.com</t>
  </si>
  <si>
    <t>No</t>
  </si>
  <si>
    <t>CCPs fuera de servicio por exceso de par en junta rotativa:
A096.</t>
  </si>
  <si>
    <t xml:space="preserve">Día despejado: claro predominio del sol. </t>
  </si>
  <si>
    <t>CCPs fuera de servicio por falta de paralelismo en escalerilla doble:
B074</t>
  </si>
  <si>
    <t>Calima abundante durante toda la jornada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</si>
</sst>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dd\-mmm\-yy\ hh:mm:ss"/>
    <numFmt numFmtId="165" formatCode="h:mm;@"/>
    <numFmt numFmtId="166" formatCode="[$-F400]h:mm:ss\ AM/PM"/>
    <numFmt numFmtId="167" formatCode="0.0"/>
    <numFmt numFmtId="168" formatCode="0.0000"/>
    <numFmt numFmtId="169" formatCode="dd/mm/yyyy\ hh:mm:ss"/>
    <numFmt numFmtId="170" formatCode="d\-m\-yy\ h:mm;@"/>
    <numFmt numFmtId="171" formatCode="0.000"/>
    <numFmt numFmtId="172" formatCode="0.00000"/>
    <numFmt numFmtId="173" formatCode="0.0%"/>
    <numFmt numFmtId="174" formatCode="[$-C0A]mmm\-yy;@"/>
    <numFmt numFmtId="175" formatCode="hh:mm;@"/>
    <numFmt numFmtId="176" formatCode="###0;\-###0"/>
  </numFmts>
  <fonts count="34">
    <font>
      <sz val="11"/>
      <color theme="1"/>
      <name val="Frutiger-Light"/>
      <family val="2"/>
    </font>
    <font>
      <sz val="11"/>
      <color theme="1"/>
      <name val="Frutiger-Light"/>
      <family val="2"/>
    </font>
    <font>
      <sz val="11"/>
      <color theme="1"/>
      <name val="Frutiger-Bold"/>
    </font>
    <font>
      <sz val="11"/>
      <color theme="1"/>
      <name val="Frutiger-Light"/>
    </font>
    <font>
      <sz val="12"/>
      <color theme="1"/>
      <name val="Frutiger-Light"/>
    </font>
    <font>
      <sz val="16"/>
      <color theme="1"/>
      <name val="Frutiger-Bold"/>
    </font>
    <font>
      <sz val="28"/>
      <color rgb="FFFF0000"/>
      <name val="HandelGothic BT"/>
      <family val="5"/>
    </font>
    <font>
      <sz val="20"/>
      <color theme="0" tint="-0.34998626667073579"/>
      <name val="HandelGothic BT"/>
      <family val="5"/>
    </font>
    <font>
      <sz val="12"/>
      <color theme="1"/>
      <name val="Frutiger-Light"/>
      <family val="2"/>
    </font>
    <font>
      <sz val="14"/>
      <color theme="1"/>
      <name val="Frutiger-Bold"/>
    </font>
    <font>
      <sz val="11"/>
      <color theme="1"/>
      <name val="Calibri"/>
      <family val="2"/>
      <scheme val="minor"/>
    </font>
    <font>
      <sz val="11"/>
      <color rgb="FF9C6500"/>
      <name val="Frutiger-Light"/>
      <family val="2"/>
    </font>
    <font>
      <sz val="11"/>
      <color indexed="9"/>
      <name val="Calibri"/>
      <family val="2"/>
    </font>
    <font>
      <sz val="12"/>
      <color rgb="FFFF0000"/>
      <name val="Frutiger-Light"/>
    </font>
    <font>
      <sz val="11"/>
      <color rgb="FF5F574F"/>
      <name val="Frutiger-Light"/>
    </font>
    <font>
      <sz val="11"/>
      <color rgb="FFFF0000"/>
      <name val="Frutiger-Light"/>
    </font>
    <font>
      <sz val="14"/>
      <name val="Frutiger-Light"/>
    </font>
    <font>
      <sz val="14"/>
      <name val="Frutiger-Bold"/>
    </font>
    <font>
      <sz val="10"/>
      <name val="Arial"/>
      <family val="2"/>
    </font>
    <font>
      <sz val="10"/>
      <name val="Frutiger-Light"/>
    </font>
    <font>
      <sz val="10"/>
      <color indexed="10"/>
      <name val="Frutiger-Light"/>
    </font>
    <font>
      <sz val="10"/>
      <color indexed="9"/>
      <name val="Frutiger-Light"/>
    </font>
    <font>
      <sz val="12"/>
      <color indexed="81"/>
      <name val="Frutiger-Bold"/>
    </font>
    <font>
      <b/>
      <sz val="8"/>
      <color indexed="81"/>
      <name val="Tahoma"/>
      <family val="2"/>
    </font>
    <font>
      <sz val="12"/>
      <color indexed="81"/>
      <name val="Frutiger-Light"/>
    </font>
    <font>
      <sz val="20"/>
      <color theme="1"/>
      <name val="Frutiger-Light"/>
    </font>
    <font>
      <sz val="11"/>
      <color theme="7" tint="-0.499984740745262"/>
      <name val="Frutiger-Light"/>
    </font>
    <font>
      <u/>
      <sz val="11"/>
      <color theme="10"/>
      <name val="Frutiger-Light"/>
      <family val="2"/>
    </font>
    <font>
      <sz val="10"/>
      <color theme="1"/>
      <name val="Frutiger-Light"/>
      <family val="2"/>
    </font>
    <font>
      <sz val="8"/>
      <name val="MS Sans Serif"/>
      <charset val="1"/>
    </font>
    <font>
      <sz val="12"/>
      <color theme="1"/>
      <name val="Segoe UI Light"/>
      <family val="2"/>
    </font>
    <font>
      <sz val="18"/>
      <color theme="1"/>
      <name val="Segoe UI Light"/>
      <family val="2"/>
    </font>
    <font>
      <sz val="14"/>
      <color theme="1"/>
      <name val="Segoe UI Light"/>
      <family val="2"/>
    </font>
    <font>
      <sz val="16"/>
      <color theme="1"/>
      <name val="Segoe UI Light"/>
      <family val="2"/>
    </font>
  </fonts>
  <fills count="2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indexed="65"/>
        <bgColor theme="0"/>
      </patternFill>
    </fill>
    <fill>
      <patternFill patternType="solid">
        <fgColor theme="7"/>
        <bgColor indexed="64"/>
      </patternFill>
    </fill>
    <fill>
      <patternFill patternType="solid">
        <fgColor rgb="FFFFEB9C"/>
      </patternFill>
    </fill>
    <fill>
      <patternFill patternType="solid">
        <fgColor rgb="FFFFFFCC"/>
      </patternFill>
    </fill>
    <fill>
      <patternFill patternType="solid">
        <fgColor indexed="49"/>
      </patternFill>
    </fill>
    <fill>
      <patternFill patternType="solid">
        <fgColor theme="5"/>
        <bgColor indexed="64"/>
      </patternFill>
    </fill>
    <fill>
      <patternFill patternType="solid">
        <fgColor rgb="FFFFFF00"/>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indexed="51"/>
        <bgColor indexed="64"/>
      </patternFill>
    </fill>
    <fill>
      <patternFill patternType="solid">
        <fgColor indexed="40"/>
        <bgColor indexed="64"/>
      </patternFill>
    </fill>
    <fill>
      <patternFill patternType="solid">
        <fgColor indexed="43"/>
        <bgColor indexed="64"/>
      </patternFill>
    </fill>
    <fill>
      <patternFill patternType="solid">
        <fgColor indexed="52"/>
        <bgColor indexed="64"/>
      </patternFill>
    </fill>
    <fill>
      <patternFill patternType="solid">
        <fgColor indexed="44"/>
        <bgColor indexed="64"/>
      </patternFill>
    </fill>
    <fill>
      <patternFill patternType="solid">
        <fgColor indexed="41"/>
        <bgColor indexed="64"/>
      </patternFill>
    </fill>
    <fill>
      <patternFill patternType="solid">
        <fgColor indexed="23"/>
        <bgColor indexed="64"/>
      </patternFill>
    </fill>
    <fill>
      <patternFill patternType="solid">
        <fgColor theme="8"/>
        <bgColor indexed="64"/>
      </patternFill>
    </fill>
    <fill>
      <patternFill patternType="solid">
        <fgColor theme="4" tint="0.79998168889431442"/>
        <bgColor indexed="64"/>
      </patternFill>
    </fill>
    <fill>
      <patternFill patternType="solid">
        <fgColor theme="6" tint="0.59999389629810485"/>
        <bgColor indexed="64"/>
      </patternFill>
    </fill>
  </fills>
  <borders count="54">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0">
    <xf numFmtId="0" fontId="0" fillId="0" borderId="0"/>
    <xf numFmtId="9" fontId="1" fillId="0" borderId="0" applyFont="0" applyFill="0" applyBorder="0" applyAlignment="0" applyProtection="0"/>
    <xf numFmtId="0" fontId="10" fillId="0" borderId="0"/>
    <xf numFmtId="0" fontId="11" fillId="9" borderId="0" applyNumberFormat="0" applyBorder="0" applyAlignment="0" applyProtection="0"/>
    <xf numFmtId="0" fontId="10" fillId="10" borderId="16" applyNumberFormat="0" applyFont="0" applyAlignment="0" applyProtection="0"/>
    <xf numFmtId="0" fontId="12" fillId="11" borderId="0" applyNumberFormat="0" applyBorder="0" applyAlignment="0" applyProtection="0"/>
    <xf numFmtId="2" fontId="10" fillId="0" borderId="0"/>
    <xf numFmtId="166" fontId="18" fillId="0" borderId="0"/>
    <xf numFmtId="0" fontId="27" fillId="0" borderId="0" applyNumberFormat="0" applyFill="0" applyBorder="0" applyAlignment="0" applyProtection="0"/>
    <xf numFmtId="0" fontId="29" fillId="0" borderId="0" applyAlignment="0">
      <alignment vertical="top" wrapText="1"/>
      <protection locked="0"/>
    </xf>
  </cellStyleXfs>
  <cellXfs count="411">
    <xf numFmtId="0" fontId="0" fillId="0" borderId="0" xfId="0"/>
    <xf numFmtId="2" fontId="4" fillId="3" borderId="0" xfId="0" applyNumberFormat="1" applyFont="1" applyFill="1" applyAlignment="1">
      <alignment horizontal="right" vertical="center"/>
    </xf>
    <xf numFmtId="0" fontId="4" fillId="3" borderId="0" xfId="0" applyFont="1" applyFill="1" applyAlignment="1">
      <alignment horizontal="left" vertical="center"/>
    </xf>
    <xf numFmtId="0" fontId="4" fillId="3" borderId="0" xfId="0" applyFont="1" applyFill="1" applyAlignment="1">
      <alignment vertical="center"/>
    </xf>
    <xf numFmtId="0" fontId="4" fillId="3" borderId="0" xfId="0" applyFont="1" applyFill="1" applyAlignment="1">
      <alignment horizontal="left" vertical="center" indent="1"/>
    </xf>
    <xf numFmtId="0" fontId="3" fillId="0" borderId="0" xfId="0" applyFont="1" applyAlignment="1">
      <alignment horizontal="center" vertical="center"/>
    </xf>
    <xf numFmtId="0" fontId="3" fillId="0" borderId="0" xfId="0" applyFont="1" applyFill="1" applyAlignment="1">
      <alignment horizontal="center" vertical="center"/>
    </xf>
    <xf numFmtId="164" fontId="3" fillId="0" borderId="0" xfId="0" applyNumberFormat="1" applyFont="1" applyAlignment="1">
      <alignment horizontal="center" vertical="center"/>
    </xf>
    <xf numFmtId="0" fontId="3" fillId="0" borderId="0" xfId="0" applyNumberFormat="1" applyFont="1" applyAlignment="1">
      <alignment horizontal="center" vertical="center"/>
    </xf>
    <xf numFmtId="0" fontId="3" fillId="0" borderId="9" xfId="0" applyNumberFormat="1" applyFont="1" applyFill="1" applyBorder="1" applyAlignment="1">
      <alignment horizontal="center" vertical="center" wrapText="1"/>
    </xf>
    <xf numFmtId="0" fontId="3" fillId="0" borderId="9" xfId="0" applyFont="1" applyFill="1" applyBorder="1" applyAlignment="1">
      <alignment horizontal="center" vertical="center"/>
    </xf>
    <xf numFmtId="0" fontId="3" fillId="0" borderId="0" xfId="0" applyNumberFormat="1" applyFont="1" applyFill="1" applyAlignment="1">
      <alignment horizontal="center" vertical="center"/>
    </xf>
    <xf numFmtId="0" fontId="2" fillId="4" borderId="7" xfId="0" applyFont="1" applyFill="1" applyBorder="1" applyAlignment="1">
      <alignment horizontal="center" vertical="center"/>
    </xf>
    <xf numFmtId="2" fontId="2" fillId="4" borderId="8" xfId="0" applyNumberFormat="1" applyFont="1" applyFill="1" applyBorder="1" applyAlignment="1">
      <alignment horizontal="center" vertical="center"/>
    </xf>
    <xf numFmtId="0" fontId="2" fillId="4" borderId="2" xfId="0" applyFont="1" applyFill="1" applyBorder="1" applyAlignment="1">
      <alignment horizontal="center" vertical="center"/>
    </xf>
    <xf numFmtId="0" fontId="2" fillId="4" borderId="11" xfId="0" applyFont="1" applyFill="1" applyBorder="1" applyAlignment="1">
      <alignment horizontal="center" vertical="center"/>
    </xf>
    <xf numFmtId="2" fontId="2" fillId="4" borderId="12" xfId="1" applyNumberFormat="1" applyFont="1" applyFill="1" applyBorder="1" applyAlignment="1">
      <alignment horizontal="center" vertical="center"/>
    </xf>
    <xf numFmtId="0" fontId="2" fillId="4" borderId="6" xfId="0" applyFont="1" applyFill="1" applyBorder="1" applyAlignment="1">
      <alignment horizontal="center" vertical="center"/>
    </xf>
    <xf numFmtId="0" fontId="2" fillId="3" borderId="0" xfId="0" applyFont="1" applyFill="1" applyAlignment="1">
      <alignment horizontal="left" vertical="center"/>
    </xf>
    <xf numFmtId="0" fontId="2" fillId="3" borderId="0" xfId="0" applyFont="1" applyFill="1" applyAlignment="1">
      <alignment horizontal="right" vertical="center"/>
    </xf>
    <xf numFmtId="0" fontId="0" fillId="0" borderId="0" xfId="0" applyFont="1" applyFill="1" applyBorder="1" applyAlignment="1">
      <alignment horizontal="center" vertical="center"/>
    </xf>
    <xf numFmtId="0" fontId="0" fillId="0" borderId="0" xfId="0" applyFont="1" applyFill="1" applyAlignment="1">
      <alignment horizontal="center" vertical="center"/>
    </xf>
    <xf numFmtId="164" fontId="0" fillId="0" borderId="0" xfId="0" applyNumberFormat="1" applyFont="1" applyFill="1" applyBorder="1" applyAlignment="1">
      <alignment horizontal="center" vertical="center"/>
    </xf>
    <xf numFmtId="2" fontId="0" fillId="0" borderId="0" xfId="0" applyNumberFormat="1" applyFont="1" applyFill="1" applyBorder="1" applyAlignment="1">
      <alignment horizontal="center" vertical="center"/>
    </xf>
    <xf numFmtId="2" fontId="0" fillId="3" borderId="0" xfId="0" applyNumberFormat="1" applyFont="1" applyFill="1" applyAlignment="1">
      <alignment horizontal="center" vertical="center"/>
    </xf>
    <xf numFmtId="0" fontId="0" fillId="3" borderId="0" xfId="0" applyFont="1" applyFill="1" applyAlignment="1">
      <alignment horizontal="center" vertical="center"/>
    </xf>
    <xf numFmtId="164" fontId="0" fillId="3" borderId="0" xfId="0" applyNumberFormat="1" applyFont="1" applyFill="1" applyAlignment="1">
      <alignment horizontal="center" vertical="center"/>
    </xf>
    <xf numFmtId="0" fontId="0" fillId="3" borderId="1" xfId="0" applyFont="1" applyFill="1" applyBorder="1" applyAlignment="1">
      <alignment horizontal="center" vertical="center"/>
    </xf>
    <xf numFmtId="0" fontId="0" fillId="3" borderId="3" xfId="0" applyFont="1" applyFill="1" applyBorder="1" applyAlignment="1">
      <alignment horizontal="center" vertical="center"/>
    </xf>
    <xf numFmtId="0" fontId="0" fillId="3" borderId="0" xfId="0" applyFont="1" applyFill="1" applyAlignment="1">
      <alignment horizontal="right" vertical="center"/>
    </xf>
    <xf numFmtId="0" fontId="0" fillId="3" borderId="4" xfId="0" applyFont="1" applyFill="1" applyBorder="1" applyAlignment="1">
      <alignment horizontal="center" vertical="center"/>
    </xf>
    <xf numFmtId="0" fontId="0" fillId="6" borderId="9" xfId="0" applyFont="1" applyFill="1" applyBorder="1" applyAlignment="1">
      <alignment horizontal="center" vertical="center"/>
    </xf>
    <xf numFmtId="0" fontId="8" fillId="8" borderId="9" xfId="0" applyFont="1" applyFill="1" applyBorder="1" applyAlignment="1" applyProtection="1">
      <alignment horizontal="center" vertical="center"/>
      <protection locked="0"/>
    </xf>
    <xf numFmtId="0" fontId="6" fillId="3" borderId="0" xfId="0" applyFont="1" applyFill="1" applyAlignment="1" applyProtection="1">
      <alignment horizontal="left"/>
    </xf>
    <xf numFmtId="0" fontId="6" fillId="3" borderId="0" xfId="0" applyFont="1" applyFill="1" applyAlignment="1" applyProtection="1">
      <alignment horizontal="left" vertical="center"/>
    </xf>
    <xf numFmtId="0" fontId="8" fillId="3" borderId="0" xfId="0" applyFont="1" applyFill="1" applyAlignment="1" applyProtection="1"/>
    <xf numFmtId="0" fontId="7" fillId="7" borderId="0" xfId="0" applyFont="1" applyFill="1" applyAlignment="1" applyProtection="1">
      <alignment vertical="center"/>
    </xf>
    <xf numFmtId="0" fontId="7" fillId="7" borderId="0" xfId="0" applyFont="1" applyFill="1" applyAlignment="1" applyProtection="1"/>
    <xf numFmtId="0" fontId="8" fillId="3" borderId="0" xfId="0" applyFont="1" applyFill="1" applyAlignment="1" applyProtection="1">
      <alignment vertical="center"/>
    </xf>
    <xf numFmtId="0" fontId="5" fillId="3" borderId="0" xfId="0" applyFont="1" applyFill="1" applyAlignment="1" applyProtection="1">
      <alignment horizontal="left" vertical="center"/>
    </xf>
    <xf numFmtId="0" fontId="9" fillId="3" borderId="0" xfId="0" applyFont="1" applyFill="1" applyBorder="1" applyAlignment="1" applyProtection="1">
      <alignment vertical="center"/>
    </xf>
    <xf numFmtId="0" fontId="8" fillId="3" borderId="0" xfId="0" applyFont="1" applyFill="1" applyBorder="1" applyAlignment="1" applyProtection="1">
      <alignment vertical="center"/>
    </xf>
    <xf numFmtId="0" fontId="13" fillId="3" borderId="0" xfId="0" applyFont="1" applyFill="1" applyBorder="1" applyAlignment="1" applyProtection="1">
      <alignment vertical="center"/>
    </xf>
    <xf numFmtId="14" fontId="8" fillId="3" borderId="0" xfId="0" applyNumberFormat="1" applyFont="1" applyFill="1" applyBorder="1" applyAlignment="1" applyProtection="1">
      <alignment horizontal="center" vertical="center"/>
    </xf>
    <xf numFmtId="0" fontId="9" fillId="3" borderId="12" xfId="0" applyFont="1" applyFill="1" applyBorder="1" applyAlignment="1" applyProtection="1">
      <alignment vertical="center"/>
    </xf>
    <xf numFmtId="0" fontId="8" fillId="3" borderId="12" xfId="0" applyFont="1" applyFill="1" applyBorder="1" applyAlignment="1" applyProtection="1">
      <alignment vertical="center"/>
    </xf>
    <xf numFmtId="0" fontId="8" fillId="3" borderId="11" xfId="0" applyFont="1" applyFill="1" applyBorder="1" applyAlignment="1" applyProtection="1">
      <alignment vertical="center"/>
    </xf>
    <xf numFmtId="0" fontId="8" fillId="3" borderId="10" xfId="0" applyFont="1" applyFill="1" applyBorder="1" applyAlignment="1" applyProtection="1">
      <alignment vertical="center"/>
    </xf>
    <xf numFmtId="0" fontId="8" fillId="3" borderId="9" xfId="0" applyFont="1" applyFill="1" applyBorder="1" applyAlignment="1" applyProtection="1">
      <alignment vertical="center"/>
    </xf>
    <xf numFmtId="0" fontId="8" fillId="3" borderId="13" xfId="0" applyFont="1" applyFill="1" applyBorder="1" applyAlignment="1" applyProtection="1">
      <alignment vertical="center"/>
    </xf>
    <xf numFmtId="0" fontId="8" fillId="3" borderId="14" xfId="0" applyFont="1" applyFill="1" applyBorder="1" applyAlignment="1" applyProtection="1">
      <alignment vertical="center"/>
    </xf>
    <xf numFmtId="0" fontId="8" fillId="3" borderId="15" xfId="0" applyFont="1" applyFill="1" applyBorder="1" applyAlignment="1" applyProtection="1">
      <alignment vertical="center"/>
    </xf>
    <xf numFmtId="0" fontId="8" fillId="3" borderId="0" xfId="0" applyFont="1" applyFill="1" applyBorder="1" applyAlignment="1" applyProtection="1">
      <alignment horizontal="center" vertical="center"/>
    </xf>
    <xf numFmtId="0" fontId="8" fillId="0" borderId="9" xfId="0" applyFont="1" applyFill="1" applyBorder="1" applyAlignment="1" applyProtection="1">
      <alignment vertical="center"/>
    </xf>
    <xf numFmtId="0" fontId="8" fillId="3" borderId="0" xfId="0" applyFont="1" applyFill="1" applyBorder="1" applyAlignment="1" applyProtection="1">
      <alignment horizontal="left" vertical="center"/>
    </xf>
    <xf numFmtId="0" fontId="0" fillId="6" borderId="9" xfId="0" applyFont="1" applyFill="1" applyBorder="1" applyAlignment="1">
      <alignment horizontal="center" vertical="center" wrapText="1"/>
    </xf>
    <xf numFmtId="0" fontId="0" fillId="5" borderId="9" xfId="0" applyFont="1" applyFill="1" applyBorder="1" applyAlignment="1">
      <alignment horizontal="center" vertical="center"/>
    </xf>
    <xf numFmtId="0" fontId="8" fillId="0" borderId="3" xfId="0" applyFont="1" applyFill="1" applyBorder="1" applyAlignment="1" applyProtection="1">
      <alignment vertical="center"/>
    </xf>
    <xf numFmtId="14" fontId="8" fillId="8" borderId="9" xfId="0" applyNumberFormat="1" applyFont="1" applyFill="1" applyBorder="1" applyAlignment="1" applyProtection="1">
      <alignment horizontal="center" vertical="center"/>
      <protection locked="0"/>
    </xf>
    <xf numFmtId="0" fontId="0" fillId="3" borderId="9" xfId="0" applyFont="1" applyFill="1" applyBorder="1" applyAlignment="1">
      <alignment horizontal="center" vertical="center"/>
    </xf>
    <xf numFmtId="2" fontId="0" fillId="3" borderId="9" xfId="0" applyNumberFormat="1" applyFont="1" applyFill="1" applyBorder="1" applyAlignment="1">
      <alignment horizontal="center" vertical="center"/>
    </xf>
    <xf numFmtId="164" fontId="3" fillId="0" borderId="0" xfId="0" applyNumberFormat="1" applyFont="1" applyFill="1" applyBorder="1" applyAlignment="1">
      <alignment horizontal="center" vertical="center"/>
    </xf>
    <xf numFmtId="14" fontId="3" fillId="0" borderId="9" xfId="0" applyNumberFormat="1" applyFont="1" applyFill="1" applyBorder="1" applyAlignment="1">
      <alignment horizontal="center" vertical="center"/>
    </xf>
    <xf numFmtId="0" fontId="3" fillId="0" borderId="9" xfId="0" applyFont="1" applyFill="1" applyBorder="1" applyAlignment="1">
      <alignment horizontal="center" vertical="center" wrapText="1"/>
    </xf>
    <xf numFmtId="0" fontId="15" fillId="0" borderId="0" xfId="0" applyNumberFormat="1" applyFont="1" applyAlignment="1">
      <alignment horizontal="center" vertical="center"/>
    </xf>
    <xf numFmtId="14" fontId="3" fillId="0" borderId="0" xfId="0" applyNumberFormat="1" applyFont="1" applyFill="1" applyAlignment="1">
      <alignment horizontal="center" vertical="center"/>
    </xf>
    <xf numFmtId="14" fontId="8" fillId="3" borderId="0" xfId="0" applyNumberFormat="1" applyFont="1" applyFill="1" applyAlignment="1" applyProtection="1">
      <alignment vertical="center"/>
    </xf>
    <xf numFmtId="0" fontId="8" fillId="3" borderId="5" xfId="0" applyFont="1" applyFill="1" applyBorder="1" applyAlignment="1" applyProtection="1">
      <alignment vertical="center"/>
    </xf>
    <xf numFmtId="0" fontId="3" fillId="0" borderId="13" xfId="0" applyFont="1" applyFill="1" applyBorder="1" applyAlignment="1">
      <alignment horizontal="center" vertical="center" wrapText="1"/>
    </xf>
    <xf numFmtId="0" fontId="3" fillId="0" borderId="15" xfId="0" applyFont="1" applyFill="1" applyBorder="1" applyAlignment="1">
      <alignment horizontal="center" vertical="center" wrapText="1"/>
    </xf>
    <xf numFmtId="0" fontId="3" fillId="0"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3" fillId="0" borderId="21" xfId="0" applyNumberFormat="1" applyFont="1" applyFill="1" applyBorder="1" applyAlignment="1">
      <alignment horizontal="center" vertical="center" wrapText="1"/>
    </xf>
    <xf numFmtId="0" fontId="3" fillId="0" borderId="22" xfId="0" applyNumberFormat="1" applyFont="1" applyFill="1" applyBorder="1" applyAlignment="1">
      <alignment horizontal="center" vertical="center" wrapText="1"/>
    </xf>
    <xf numFmtId="0" fontId="3" fillId="0" borderId="23" xfId="0" applyNumberFormat="1" applyFont="1" applyFill="1" applyBorder="1" applyAlignment="1">
      <alignment horizontal="center" vertical="center" wrapText="1"/>
    </xf>
    <xf numFmtId="0" fontId="3" fillId="0" borderId="24" xfId="0" applyNumberFormat="1" applyFont="1" applyFill="1" applyBorder="1" applyAlignment="1">
      <alignment horizontal="center" vertical="center" wrapText="1"/>
    </xf>
    <xf numFmtId="0" fontId="3" fillId="0" borderId="25" xfId="0" applyNumberFormat="1" applyFont="1" applyFill="1" applyBorder="1" applyAlignment="1">
      <alignment horizontal="center" vertical="center" wrapText="1"/>
    </xf>
    <xf numFmtId="0" fontId="3" fillId="0" borderId="26"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2" xfId="0" applyFont="1" applyFill="1" applyBorder="1" applyAlignment="1">
      <alignment horizontal="center" vertical="center" wrapText="1"/>
    </xf>
    <xf numFmtId="0" fontId="3" fillId="0" borderId="24" xfId="0" applyFont="1" applyFill="1" applyBorder="1" applyAlignment="1">
      <alignment horizontal="center" vertical="center"/>
    </xf>
    <xf numFmtId="0" fontId="3" fillId="0" borderId="28" xfId="0" applyFont="1" applyFill="1" applyBorder="1" applyAlignment="1">
      <alignment horizontal="center" vertical="center"/>
    </xf>
    <xf numFmtId="0" fontId="3" fillId="0" borderId="29" xfId="0" applyFont="1" applyFill="1" applyBorder="1" applyAlignment="1">
      <alignment horizontal="center" vertical="center"/>
    </xf>
    <xf numFmtId="0" fontId="3" fillId="0" borderId="25" xfId="0" applyFont="1" applyFill="1" applyBorder="1" applyAlignment="1">
      <alignment horizontal="center" vertical="center"/>
    </xf>
    <xf numFmtId="0" fontId="15" fillId="0" borderId="0" xfId="0" applyFont="1" applyAlignment="1">
      <alignment horizontal="center" vertical="center"/>
    </xf>
    <xf numFmtId="0" fontId="15" fillId="0" borderId="19" xfId="0" quotePrefix="1" applyFont="1" applyFill="1" applyBorder="1" applyAlignment="1">
      <alignment horizontal="center" vertical="center"/>
    </xf>
    <xf numFmtId="0" fontId="15" fillId="0" borderId="9" xfId="0" applyNumberFormat="1" applyFont="1" applyFill="1" applyBorder="1" applyAlignment="1">
      <alignment horizontal="center" vertical="center" wrapText="1"/>
    </xf>
    <xf numFmtId="0" fontId="15" fillId="0" borderId="24" xfId="0" applyNumberFormat="1" applyFont="1" applyFill="1" applyBorder="1" applyAlignment="1">
      <alignment horizontal="center" vertical="center" wrapText="1"/>
    </xf>
    <xf numFmtId="0" fontId="15" fillId="0" borderId="19" xfId="0" applyFont="1" applyFill="1" applyBorder="1" applyAlignment="1">
      <alignment horizontal="center" vertical="center"/>
    </xf>
    <xf numFmtId="0" fontId="15" fillId="0" borderId="9" xfId="0" applyFont="1" applyFill="1" applyBorder="1" applyAlignment="1">
      <alignment horizontal="center" vertical="center" wrapText="1"/>
    </xf>
    <xf numFmtId="0" fontId="3" fillId="0" borderId="17" xfId="0" applyFont="1" applyFill="1" applyBorder="1" applyAlignment="1">
      <alignment horizontal="center" vertical="center"/>
    </xf>
    <xf numFmtId="0" fontId="3" fillId="0" borderId="0" xfId="0" applyFont="1" applyFill="1" applyBorder="1" applyAlignment="1">
      <alignment horizontal="center" vertical="center"/>
    </xf>
    <xf numFmtId="2" fontId="3" fillId="0" borderId="9" xfId="0" applyNumberFormat="1" applyFont="1" applyFill="1" applyBorder="1" applyAlignment="1">
      <alignment horizontal="center" vertical="center"/>
    </xf>
    <xf numFmtId="164" fontId="3" fillId="0" borderId="0" xfId="0" applyNumberFormat="1" applyFont="1" applyFill="1" applyAlignment="1">
      <alignment horizontal="center" vertical="center"/>
    </xf>
    <xf numFmtId="0" fontId="15" fillId="0" borderId="0" xfId="0" applyNumberFormat="1" applyFont="1" applyFill="1" applyAlignment="1">
      <alignment horizontal="center" vertical="center"/>
    </xf>
    <xf numFmtId="0" fontId="0" fillId="2" borderId="9" xfId="0" applyFont="1" applyFill="1" applyBorder="1" applyAlignment="1">
      <alignment horizontal="center" vertical="center" wrapText="1"/>
    </xf>
    <xf numFmtId="0" fontId="0" fillId="2" borderId="9" xfId="0" applyFont="1" applyFill="1" applyBorder="1" applyAlignment="1">
      <alignment horizontal="center" vertical="center"/>
    </xf>
    <xf numFmtId="0" fontId="0" fillId="12" borderId="9" xfId="0" applyFont="1" applyFill="1" applyBorder="1" applyAlignment="1">
      <alignment horizontal="center" vertical="center" wrapText="1"/>
    </xf>
    <xf numFmtId="0" fontId="0" fillId="12" borderId="9" xfId="0" applyFont="1" applyFill="1" applyBorder="1" applyAlignment="1">
      <alignment horizontal="center" vertical="center"/>
    </xf>
    <xf numFmtId="0" fontId="3" fillId="0" borderId="19" xfId="0" applyFont="1" applyFill="1" applyBorder="1" applyAlignment="1">
      <alignment horizontal="center" vertical="center" wrapText="1"/>
    </xf>
    <xf numFmtId="0" fontId="3" fillId="0" borderId="20" xfId="0" applyFont="1" applyFill="1" applyBorder="1" applyAlignment="1">
      <alignment horizontal="center" vertical="center" wrapText="1"/>
    </xf>
    <xf numFmtId="22" fontId="3" fillId="0" borderId="30" xfId="0" applyNumberFormat="1" applyFont="1" applyFill="1" applyBorder="1" applyAlignment="1">
      <alignment horizontal="center" vertical="center"/>
    </xf>
    <xf numFmtId="22" fontId="3" fillId="0" borderId="31" xfId="0" applyNumberFormat="1" applyFont="1" applyFill="1" applyBorder="1" applyAlignment="1">
      <alignment horizontal="center" vertical="center"/>
    </xf>
    <xf numFmtId="0" fontId="3" fillId="0" borderId="32" xfId="0" applyFont="1" applyFill="1" applyBorder="1" applyAlignment="1">
      <alignment horizontal="center" vertical="center"/>
    </xf>
    <xf numFmtId="0" fontId="3" fillId="0" borderId="9" xfId="0" applyFont="1" applyFill="1" applyBorder="1" applyAlignment="1">
      <alignment horizontal="left" vertical="center"/>
    </xf>
    <xf numFmtId="0" fontId="0" fillId="0" borderId="9" xfId="0" applyFont="1" applyFill="1" applyBorder="1" applyAlignment="1" applyProtection="1">
      <alignment horizontal="left" vertical="center"/>
    </xf>
    <xf numFmtId="2" fontId="0" fillId="5" borderId="1" xfId="0" applyNumberFormat="1" applyFont="1" applyFill="1" applyBorder="1" applyAlignment="1">
      <alignment horizontal="center" vertical="center"/>
    </xf>
    <xf numFmtId="2" fontId="0" fillId="5" borderId="4" xfId="0" applyNumberFormat="1" applyFont="1" applyFill="1" applyBorder="1" applyAlignment="1">
      <alignment horizontal="center" vertical="center"/>
    </xf>
    <xf numFmtId="2" fontId="0" fillId="5" borderId="3" xfId="0" applyNumberFormat="1" applyFont="1" applyFill="1" applyBorder="1" applyAlignment="1">
      <alignment horizontal="center" vertical="center"/>
    </xf>
    <xf numFmtId="10" fontId="0" fillId="3" borderId="9" xfId="0" applyNumberFormat="1" applyFont="1" applyFill="1" applyBorder="1" applyAlignment="1">
      <alignment horizontal="center" vertical="center"/>
    </xf>
    <xf numFmtId="0" fontId="3" fillId="5" borderId="9" xfId="0" applyFont="1" applyFill="1" applyBorder="1" applyAlignment="1">
      <alignment horizontal="center" vertical="center" wrapText="1"/>
    </xf>
    <xf numFmtId="2" fontId="3" fillId="5" borderId="1" xfId="0" applyNumberFormat="1" applyFont="1" applyFill="1" applyBorder="1" applyAlignment="1">
      <alignment horizontal="center" vertical="center"/>
    </xf>
    <xf numFmtId="0" fontId="2" fillId="4" borderId="13" xfId="0" applyFont="1" applyFill="1" applyBorder="1" applyAlignment="1">
      <alignment horizontal="center" vertical="center"/>
    </xf>
    <xf numFmtId="2" fontId="2" fillId="4" borderId="14" xfId="0" applyNumberFormat="1" applyFont="1" applyFill="1" applyBorder="1" applyAlignment="1">
      <alignment horizontal="center" vertical="center"/>
    </xf>
    <xf numFmtId="0" fontId="2" fillId="4" borderId="15" xfId="0" applyFont="1" applyFill="1" applyBorder="1" applyAlignment="1">
      <alignment horizontal="center" vertical="center"/>
    </xf>
    <xf numFmtId="2" fontId="2" fillId="4" borderId="9" xfId="1" applyNumberFormat="1" applyFont="1" applyFill="1" applyBorder="1" applyAlignment="1">
      <alignment horizontal="center" vertical="center"/>
    </xf>
    <xf numFmtId="2" fontId="2" fillId="4" borderId="9" xfId="0" applyNumberFormat="1" applyFont="1" applyFill="1" applyBorder="1" applyAlignment="1">
      <alignment horizontal="center" vertical="center"/>
    </xf>
    <xf numFmtId="2" fontId="16" fillId="14" borderId="0" xfId="6" applyNumberFormat="1" applyFont="1" applyFill="1" applyAlignment="1">
      <alignment horizontal="center" vertical="center"/>
    </xf>
    <xf numFmtId="2" fontId="3" fillId="0" borderId="0" xfId="6" applyFont="1"/>
    <xf numFmtId="2" fontId="17" fillId="14" borderId="0" xfId="6" applyNumberFormat="1" applyFont="1" applyFill="1" applyAlignment="1">
      <alignment horizontal="left" vertical="center"/>
    </xf>
    <xf numFmtId="169" fontId="3" fillId="0" borderId="0" xfId="6" applyNumberFormat="1" applyFont="1"/>
    <xf numFmtId="2" fontId="17" fillId="14" borderId="0" xfId="6" applyNumberFormat="1" applyFont="1" applyFill="1" applyAlignment="1">
      <alignment horizontal="center" vertical="center"/>
    </xf>
    <xf numFmtId="170" fontId="16" fillId="14" borderId="0" xfId="6" applyNumberFormat="1" applyFont="1" applyFill="1" applyAlignment="1">
      <alignment horizontal="center" vertical="center"/>
    </xf>
    <xf numFmtId="2" fontId="17" fillId="14" borderId="0" xfId="6" applyFont="1" applyFill="1" applyBorder="1" applyAlignment="1">
      <alignment vertical="center"/>
    </xf>
    <xf numFmtId="2" fontId="16" fillId="14" borderId="0" xfId="6" applyFont="1" applyFill="1" applyBorder="1" applyAlignment="1">
      <alignment vertical="center"/>
    </xf>
    <xf numFmtId="1" fontId="3" fillId="0" borderId="0" xfId="6" applyNumberFormat="1" applyFont="1"/>
    <xf numFmtId="2" fontId="16" fillId="0" borderId="0" xfId="6" applyFont="1" applyAlignment="1">
      <alignment horizontal="center" vertical="center"/>
    </xf>
    <xf numFmtId="2" fontId="16" fillId="14" borderId="0" xfId="6" applyFont="1" applyFill="1" applyAlignment="1">
      <alignment horizontal="center" vertical="center"/>
    </xf>
    <xf numFmtId="2" fontId="3" fillId="14" borderId="0" xfId="6" applyFont="1" applyFill="1"/>
    <xf numFmtId="0" fontId="3" fillId="0" borderId="0" xfId="0" applyFont="1"/>
    <xf numFmtId="2" fontId="19" fillId="15" borderId="18" xfId="7" applyNumberFormat="1" applyFont="1" applyFill="1" applyBorder="1" applyAlignment="1">
      <alignment horizontal="center" vertical="center" wrapText="1"/>
    </xf>
    <xf numFmtId="2" fontId="19" fillId="15" borderId="19" xfId="7" applyNumberFormat="1" applyFont="1" applyFill="1" applyBorder="1" applyAlignment="1">
      <alignment horizontal="center" vertical="center" wrapText="1"/>
    </xf>
    <xf numFmtId="2" fontId="19" fillId="15" borderId="20" xfId="7" applyNumberFormat="1" applyFont="1" applyFill="1" applyBorder="1" applyAlignment="1">
      <alignment horizontal="center" vertical="center" wrapText="1"/>
    </xf>
    <xf numFmtId="2" fontId="19" fillId="16" borderId="18" xfId="6" applyFont="1" applyFill="1" applyBorder="1" applyAlignment="1">
      <alignment horizontal="center" vertical="center" wrapText="1"/>
    </xf>
    <xf numFmtId="2" fontId="19" fillId="16" borderId="19" xfId="6" applyFont="1" applyFill="1" applyBorder="1" applyAlignment="1">
      <alignment horizontal="center" vertical="center" wrapText="1"/>
    </xf>
    <xf numFmtId="2" fontId="19" fillId="16" borderId="20" xfId="6" applyFont="1" applyFill="1" applyBorder="1" applyAlignment="1">
      <alignment horizontal="center" vertical="center" wrapText="1"/>
    </xf>
    <xf numFmtId="2" fontId="19" fillId="17" borderId="18" xfId="6" applyFont="1" applyFill="1" applyBorder="1" applyAlignment="1">
      <alignment horizontal="center" vertical="center" wrapText="1"/>
    </xf>
    <xf numFmtId="2" fontId="19" fillId="17" borderId="19" xfId="6" applyFont="1" applyFill="1" applyBorder="1" applyAlignment="1">
      <alignment horizontal="center" vertical="center" wrapText="1"/>
    </xf>
    <xf numFmtId="2" fontId="19" fillId="17" borderId="20" xfId="6" applyFont="1" applyFill="1" applyBorder="1" applyAlignment="1">
      <alignment horizontal="center" vertical="center" wrapText="1"/>
    </xf>
    <xf numFmtId="2" fontId="19" fillId="18" borderId="18" xfId="6" applyFont="1" applyFill="1" applyBorder="1" applyAlignment="1">
      <alignment horizontal="center" vertical="center" wrapText="1"/>
    </xf>
    <xf numFmtId="2" fontId="19" fillId="18" borderId="19" xfId="6" applyFont="1" applyFill="1" applyBorder="1" applyAlignment="1">
      <alignment horizontal="center" vertical="center" wrapText="1"/>
    </xf>
    <xf numFmtId="2" fontId="19" fillId="19" borderId="19" xfId="6" applyFont="1" applyFill="1" applyBorder="1" applyAlignment="1">
      <alignment horizontal="center" vertical="center" wrapText="1"/>
    </xf>
    <xf numFmtId="2" fontId="19" fillId="19" borderId="20" xfId="6" applyFont="1" applyFill="1" applyBorder="1" applyAlignment="1">
      <alignment horizontal="center" vertical="center" wrapText="1"/>
    </xf>
    <xf numFmtId="2" fontId="19" fillId="20" borderId="18" xfId="7" applyNumberFormat="1" applyFont="1" applyFill="1" applyBorder="1" applyAlignment="1">
      <alignment horizontal="center" vertical="center" wrapText="1"/>
    </xf>
    <xf numFmtId="2" fontId="19" fillId="20" borderId="19" xfId="7" applyNumberFormat="1" applyFont="1" applyFill="1" applyBorder="1" applyAlignment="1">
      <alignment horizontal="center" vertical="center" wrapText="1"/>
    </xf>
    <xf numFmtId="2" fontId="19" fillId="20" borderId="20" xfId="7" applyNumberFormat="1" applyFont="1" applyFill="1" applyBorder="1" applyAlignment="1">
      <alignment horizontal="center" vertical="center" wrapText="1"/>
    </xf>
    <xf numFmtId="2" fontId="19" fillId="21" borderId="30" xfId="7" applyNumberFormat="1" applyFont="1" applyFill="1" applyBorder="1" applyAlignment="1">
      <alignment horizontal="center" vertical="center" wrapText="1"/>
    </xf>
    <xf numFmtId="2" fontId="19" fillId="22" borderId="30" xfId="7" applyNumberFormat="1" applyFont="1" applyFill="1" applyBorder="1" applyAlignment="1">
      <alignment horizontal="center" vertical="center" wrapText="1"/>
    </xf>
    <xf numFmtId="2" fontId="19" fillId="15" borderId="23" xfId="7" applyNumberFormat="1" applyFont="1" applyFill="1" applyBorder="1" applyAlignment="1">
      <alignment horizontal="center" vertical="center" wrapText="1"/>
    </xf>
    <xf numFmtId="2" fontId="19" fillId="15" borderId="24" xfId="7" applyNumberFormat="1" applyFont="1" applyFill="1" applyBorder="1" applyAlignment="1">
      <alignment horizontal="center" vertical="center" wrapText="1"/>
    </xf>
    <xf numFmtId="2" fontId="19" fillId="15" borderId="25" xfId="7" applyNumberFormat="1" applyFont="1" applyFill="1" applyBorder="1" applyAlignment="1">
      <alignment horizontal="center" vertical="center" wrapText="1"/>
    </xf>
    <xf numFmtId="2" fontId="19" fillId="16" borderId="23" xfId="6" applyFont="1" applyFill="1" applyBorder="1" applyAlignment="1">
      <alignment horizontal="center" vertical="center" wrapText="1"/>
    </xf>
    <xf numFmtId="2" fontId="19" fillId="16" borderId="24" xfId="6" applyFont="1" applyFill="1" applyBorder="1" applyAlignment="1">
      <alignment horizontal="center" vertical="center" wrapText="1"/>
    </xf>
    <xf numFmtId="2" fontId="19" fillId="16" borderId="25" xfId="6" applyFont="1" applyFill="1" applyBorder="1" applyAlignment="1">
      <alignment horizontal="center" vertical="center" wrapText="1"/>
    </xf>
    <xf numFmtId="2" fontId="19" fillId="17" borderId="23" xfId="6" applyFont="1" applyFill="1" applyBorder="1" applyAlignment="1">
      <alignment horizontal="center" vertical="center" wrapText="1"/>
    </xf>
    <xf numFmtId="2" fontId="19" fillId="17" borderId="24" xfId="6" applyFont="1" applyFill="1" applyBorder="1" applyAlignment="1">
      <alignment horizontal="center" vertical="center" wrapText="1"/>
    </xf>
    <xf numFmtId="2" fontId="19" fillId="17" borderId="25" xfId="6" applyFont="1" applyFill="1" applyBorder="1" applyAlignment="1">
      <alignment horizontal="center" vertical="center" wrapText="1"/>
    </xf>
    <xf numFmtId="2" fontId="19" fillId="18" borderId="23" xfId="6" applyFont="1" applyFill="1" applyBorder="1" applyAlignment="1">
      <alignment horizontal="center" vertical="center" wrapText="1"/>
    </xf>
    <xf numFmtId="2" fontId="19" fillId="18" borderId="24" xfId="6" applyFont="1" applyFill="1" applyBorder="1" applyAlignment="1">
      <alignment horizontal="center" vertical="center" wrapText="1"/>
    </xf>
    <xf numFmtId="2" fontId="19" fillId="19" borderId="24" xfId="6" applyFont="1" applyFill="1" applyBorder="1" applyAlignment="1">
      <alignment horizontal="center" vertical="center" wrapText="1"/>
    </xf>
    <xf numFmtId="2" fontId="19" fillId="19" borderId="25" xfId="6" applyFont="1" applyFill="1" applyBorder="1" applyAlignment="1">
      <alignment horizontal="center" vertical="center" wrapText="1"/>
    </xf>
    <xf numFmtId="2" fontId="19" fillId="20" borderId="23" xfId="7" applyNumberFormat="1" applyFont="1" applyFill="1" applyBorder="1" applyAlignment="1">
      <alignment horizontal="center" vertical="center" wrapText="1"/>
    </xf>
    <xf numFmtId="2" fontId="19" fillId="20" borderId="24" xfId="7" applyNumberFormat="1" applyFont="1" applyFill="1" applyBorder="1" applyAlignment="1">
      <alignment horizontal="center" vertical="center" wrapText="1"/>
    </xf>
    <xf numFmtId="2" fontId="19" fillId="23" borderId="24" xfId="7" applyNumberFormat="1" applyFont="1" applyFill="1" applyBorder="1" applyAlignment="1">
      <alignment horizontal="center" vertical="center" wrapText="1"/>
    </xf>
    <xf numFmtId="2" fontId="19" fillId="23" borderId="25" xfId="7" applyNumberFormat="1" applyFont="1" applyFill="1" applyBorder="1" applyAlignment="1">
      <alignment horizontal="center" vertical="center" wrapText="1"/>
    </xf>
    <xf numFmtId="2" fontId="19" fillId="21" borderId="32" xfId="7" applyNumberFormat="1" applyFont="1" applyFill="1" applyBorder="1" applyAlignment="1">
      <alignment horizontal="center" vertical="center" wrapText="1"/>
    </xf>
    <xf numFmtId="2" fontId="19" fillId="22" borderId="32" xfId="7" applyNumberFormat="1" applyFont="1" applyFill="1" applyBorder="1" applyAlignment="1">
      <alignment horizontal="center" vertical="center" wrapText="1"/>
    </xf>
    <xf numFmtId="2" fontId="19" fillId="15" borderId="34" xfId="7" applyNumberFormat="1" applyFont="1" applyFill="1" applyBorder="1" applyAlignment="1">
      <alignment horizontal="center"/>
    </xf>
    <xf numFmtId="2" fontId="19" fillId="15" borderId="3" xfId="7" applyNumberFormat="1" applyFont="1" applyFill="1" applyBorder="1" applyAlignment="1">
      <alignment horizontal="center"/>
    </xf>
    <xf numFmtId="2" fontId="19" fillId="15" borderId="35" xfId="7" applyNumberFormat="1" applyFont="1" applyFill="1" applyBorder="1" applyAlignment="1">
      <alignment horizontal="center"/>
    </xf>
    <xf numFmtId="2" fontId="19" fillId="16" borderId="34" xfId="6" applyNumberFormat="1" applyFont="1" applyFill="1" applyBorder="1" applyAlignment="1">
      <alignment horizontal="center"/>
    </xf>
    <xf numFmtId="2" fontId="19" fillId="16" borderId="3" xfId="6" applyNumberFormat="1" applyFont="1" applyFill="1" applyBorder="1" applyAlignment="1">
      <alignment horizontal="center"/>
    </xf>
    <xf numFmtId="171" fontId="19" fillId="16" borderId="3" xfId="6" applyNumberFormat="1" applyFont="1" applyFill="1" applyBorder="1" applyAlignment="1">
      <alignment horizontal="center"/>
    </xf>
    <xf numFmtId="171" fontId="19" fillId="16" borderId="35" xfId="6" applyNumberFormat="1" applyFont="1" applyFill="1" applyBorder="1" applyAlignment="1">
      <alignment horizontal="center"/>
    </xf>
    <xf numFmtId="171" fontId="19" fillId="17" borderId="34" xfId="6" applyNumberFormat="1" applyFont="1" applyFill="1" applyBorder="1" applyAlignment="1">
      <alignment horizontal="center"/>
    </xf>
    <xf numFmtId="171" fontId="19" fillId="17" borderId="3" xfId="6" applyNumberFormat="1" applyFont="1" applyFill="1" applyBorder="1" applyAlignment="1">
      <alignment horizontal="center"/>
    </xf>
    <xf numFmtId="2" fontId="19" fillId="17" borderId="3" xfId="6" applyFont="1" applyFill="1" applyBorder="1" applyAlignment="1">
      <alignment horizontal="center"/>
    </xf>
    <xf numFmtId="2" fontId="19" fillId="17" borderId="35" xfId="6" applyFont="1" applyFill="1" applyBorder="1" applyAlignment="1">
      <alignment horizontal="center"/>
    </xf>
    <xf numFmtId="171" fontId="19" fillId="18" borderId="34" xfId="6" applyNumberFormat="1" applyFont="1" applyFill="1" applyBorder="1" applyAlignment="1">
      <alignment horizontal="center"/>
    </xf>
    <xf numFmtId="171" fontId="19" fillId="18" borderId="3" xfId="6" applyNumberFormat="1" applyFont="1" applyFill="1" applyBorder="1" applyAlignment="1">
      <alignment horizontal="center"/>
    </xf>
    <xf numFmtId="171" fontId="19" fillId="18" borderId="3" xfId="6" applyNumberFormat="1" applyFont="1" applyFill="1" applyBorder="1" applyAlignment="1">
      <alignment horizontal="center" vertical="center" wrapText="1"/>
    </xf>
    <xf numFmtId="171" fontId="19" fillId="19" borderId="3" xfId="6" applyNumberFormat="1" applyFont="1" applyFill="1" applyBorder="1" applyAlignment="1">
      <alignment horizontal="center"/>
    </xf>
    <xf numFmtId="171" fontId="19" fillId="19" borderId="35" xfId="6" applyNumberFormat="1" applyFont="1" applyFill="1" applyBorder="1" applyAlignment="1">
      <alignment horizontal="center"/>
    </xf>
    <xf numFmtId="171" fontId="19" fillId="16" borderId="34" xfId="6" applyNumberFormat="1" applyFont="1" applyFill="1" applyBorder="1" applyAlignment="1">
      <alignment horizontal="center" vertical="center" wrapText="1"/>
    </xf>
    <xf numFmtId="171" fontId="19" fillId="16" borderId="35" xfId="6" applyNumberFormat="1" applyFont="1" applyFill="1" applyBorder="1" applyAlignment="1">
      <alignment horizontal="center" vertical="center" wrapText="1"/>
    </xf>
    <xf numFmtId="2" fontId="20" fillId="20" borderId="34" xfId="7" applyNumberFormat="1" applyFont="1" applyFill="1" applyBorder="1" applyAlignment="1">
      <alignment horizontal="center"/>
    </xf>
    <xf numFmtId="2" fontId="19" fillId="20" borderId="3" xfId="7" applyNumberFormat="1" applyFont="1" applyFill="1" applyBorder="1" applyAlignment="1">
      <alignment horizontal="center"/>
    </xf>
    <xf numFmtId="2" fontId="20" fillId="23" borderId="3" xfId="7" applyNumberFormat="1" applyFont="1" applyFill="1" applyBorder="1" applyAlignment="1">
      <alignment horizontal="center"/>
    </xf>
    <xf numFmtId="172" fontId="20" fillId="23" borderId="35" xfId="7" applyNumberFormat="1" applyFont="1" applyFill="1" applyBorder="1" applyAlignment="1">
      <alignment horizontal="center"/>
    </xf>
    <xf numFmtId="2" fontId="19" fillId="21" borderId="33" xfId="7" applyNumberFormat="1" applyFont="1" applyFill="1" applyBorder="1" applyAlignment="1">
      <alignment horizontal="center"/>
    </xf>
    <xf numFmtId="2" fontId="19" fillId="22" borderId="33" xfId="7" applyNumberFormat="1" applyFont="1" applyFill="1" applyBorder="1" applyAlignment="1">
      <alignment horizontal="center"/>
    </xf>
    <xf numFmtId="2" fontId="19" fillId="15" borderId="21" xfId="7" applyNumberFormat="1" applyFont="1" applyFill="1" applyBorder="1" applyAlignment="1">
      <alignment horizontal="center"/>
    </xf>
    <xf numFmtId="2" fontId="19" fillId="15" borderId="9" xfId="7" applyNumberFormat="1" applyFont="1" applyFill="1" applyBorder="1" applyAlignment="1">
      <alignment horizontal="center"/>
    </xf>
    <xf numFmtId="2" fontId="19" fillId="15" borderId="22" xfId="7" applyNumberFormat="1" applyFont="1" applyFill="1" applyBorder="1" applyAlignment="1">
      <alignment horizontal="center"/>
    </xf>
    <xf numFmtId="171" fontId="19" fillId="16" borderId="21" xfId="6" applyNumberFormat="1" applyFont="1" applyFill="1" applyBorder="1" applyAlignment="1">
      <alignment horizontal="center"/>
    </xf>
    <xf numFmtId="171" fontId="19" fillId="16" borderId="9" xfId="6" applyNumberFormat="1" applyFont="1" applyFill="1" applyBorder="1" applyAlignment="1">
      <alignment horizontal="center"/>
    </xf>
    <xf numFmtId="171" fontId="19" fillId="16" borderId="22" xfId="6" applyNumberFormat="1" applyFont="1" applyFill="1" applyBorder="1" applyAlignment="1">
      <alignment horizontal="center"/>
    </xf>
    <xf numFmtId="171" fontId="19" fillId="17" borderId="21" xfId="6" applyNumberFormat="1" applyFont="1" applyFill="1" applyBorder="1" applyAlignment="1">
      <alignment horizontal="center"/>
    </xf>
    <xf numFmtId="171" fontId="19" fillId="17" borderId="9" xfId="6" applyNumberFormat="1" applyFont="1" applyFill="1" applyBorder="1" applyAlignment="1">
      <alignment horizontal="center"/>
    </xf>
    <xf numFmtId="171" fontId="19" fillId="17" borderId="22" xfId="6" applyNumberFormat="1" applyFont="1" applyFill="1" applyBorder="1" applyAlignment="1">
      <alignment horizontal="center"/>
    </xf>
    <xf numFmtId="171" fontId="19" fillId="18" borderId="21" xfId="6" applyNumberFormat="1" applyFont="1" applyFill="1" applyBorder="1" applyAlignment="1">
      <alignment horizontal="center"/>
    </xf>
    <xf numFmtId="171" fontId="19" fillId="18" borderId="9" xfId="6" applyNumberFormat="1" applyFont="1" applyFill="1" applyBorder="1" applyAlignment="1">
      <alignment horizontal="center"/>
    </xf>
    <xf numFmtId="171" fontId="19" fillId="18" borderId="9" xfId="6" applyNumberFormat="1" applyFont="1" applyFill="1" applyBorder="1" applyAlignment="1">
      <alignment horizontal="center" vertical="center" wrapText="1"/>
    </xf>
    <xf numFmtId="171" fontId="19" fillId="19" borderId="9" xfId="6" applyNumberFormat="1" applyFont="1" applyFill="1" applyBorder="1" applyAlignment="1">
      <alignment horizontal="center"/>
    </xf>
    <xf numFmtId="171" fontId="19" fillId="19" borderId="22" xfId="6" applyNumberFormat="1" applyFont="1" applyFill="1" applyBorder="1" applyAlignment="1">
      <alignment horizontal="center"/>
    </xf>
    <xf numFmtId="171" fontId="19" fillId="16" borderId="21" xfId="6" applyNumberFormat="1" applyFont="1" applyFill="1" applyBorder="1" applyAlignment="1">
      <alignment horizontal="center" vertical="center" wrapText="1"/>
    </xf>
    <xf numFmtId="171" fontId="19" fillId="16" borderId="22" xfId="6" applyNumberFormat="1" applyFont="1" applyFill="1" applyBorder="1" applyAlignment="1">
      <alignment horizontal="center" vertical="center" wrapText="1"/>
    </xf>
    <xf numFmtId="2" fontId="19" fillId="20" borderId="21" xfId="7" applyNumberFormat="1" applyFont="1" applyFill="1" applyBorder="1" applyAlignment="1">
      <alignment horizontal="center"/>
    </xf>
    <xf numFmtId="2" fontId="19" fillId="20" borderId="9" xfId="7" applyNumberFormat="1" applyFont="1" applyFill="1" applyBorder="1" applyAlignment="1">
      <alignment horizontal="center"/>
    </xf>
    <xf numFmtId="2" fontId="3" fillId="0" borderId="9" xfId="6" applyFont="1" applyBorder="1"/>
    <xf numFmtId="2" fontId="19" fillId="20" borderId="22" xfId="7" applyNumberFormat="1" applyFont="1" applyFill="1" applyBorder="1" applyAlignment="1">
      <alignment horizontal="center"/>
    </xf>
    <xf numFmtId="2" fontId="19" fillId="21" borderId="31" xfId="7" applyNumberFormat="1" applyFont="1" applyFill="1" applyBorder="1" applyAlignment="1">
      <alignment horizontal="center"/>
    </xf>
    <xf numFmtId="2" fontId="19" fillId="22" borderId="31" xfId="7" applyNumberFormat="1" applyFont="1" applyFill="1" applyBorder="1" applyAlignment="1">
      <alignment horizontal="center"/>
    </xf>
    <xf numFmtId="2" fontId="21" fillId="24" borderId="21" xfId="7" applyNumberFormat="1" applyFont="1" applyFill="1" applyBorder="1" applyAlignment="1">
      <alignment horizontal="center"/>
    </xf>
    <xf numFmtId="2" fontId="19" fillId="15" borderId="23" xfId="7" applyNumberFormat="1" applyFont="1" applyFill="1" applyBorder="1" applyAlignment="1">
      <alignment horizontal="center"/>
    </xf>
    <xf numFmtId="2" fontId="19" fillId="15" borderId="24" xfId="7" applyNumberFormat="1" applyFont="1" applyFill="1" applyBorder="1" applyAlignment="1">
      <alignment horizontal="center"/>
    </xf>
    <xf numFmtId="2" fontId="19" fillId="15" borderId="25" xfId="7" applyNumberFormat="1" applyFont="1" applyFill="1" applyBorder="1" applyAlignment="1">
      <alignment horizontal="center"/>
    </xf>
    <xf numFmtId="2" fontId="19" fillId="16" borderId="23" xfId="6" applyFont="1" applyFill="1" applyBorder="1" applyAlignment="1">
      <alignment horizontal="center"/>
    </xf>
    <xf numFmtId="2" fontId="19" fillId="16" borderId="24" xfId="6" applyFont="1" applyFill="1" applyBorder="1" applyAlignment="1">
      <alignment horizontal="center"/>
    </xf>
    <xf numFmtId="2" fontId="19" fillId="16" borderId="25" xfId="6" applyFont="1" applyFill="1" applyBorder="1" applyAlignment="1">
      <alignment horizontal="center"/>
    </xf>
    <xf numFmtId="2" fontId="19" fillId="17" borderId="23" xfId="6" applyFont="1" applyFill="1" applyBorder="1" applyAlignment="1">
      <alignment horizontal="center"/>
    </xf>
    <xf numFmtId="2" fontId="19" fillId="17" borderId="24" xfId="6" applyFont="1" applyFill="1" applyBorder="1" applyAlignment="1">
      <alignment horizontal="center"/>
    </xf>
    <xf numFmtId="2" fontId="19" fillId="17" borderId="25" xfId="6" applyFont="1" applyFill="1" applyBorder="1" applyAlignment="1">
      <alignment horizontal="center"/>
    </xf>
    <xf numFmtId="2" fontId="19" fillId="18" borderId="23" xfId="6" applyFont="1" applyFill="1" applyBorder="1" applyAlignment="1">
      <alignment horizontal="center"/>
    </xf>
    <xf numFmtId="2" fontId="19" fillId="18" borderId="24" xfId="6" applyFont="1" applyFill="1" applyBorder="1" applyAlignment="1">
      <alignment horizontal="center"/>
    </xf>
    <xf numFmtId="2" fontId="19" fillId="19" borderId="24" xfId="6" applyFont="1" applyFill="1" applyBorder="1" applyAlignment="1">
      <alignment horizontal="center"/>
    </xf>
    <xf numFmtId="2" fontId="19" fillId="19" borderId="25" xfId="6" applyFont="1" applyFill="1" applyBorder="1" applyAlignment="1">
      <alignment horizontal="center"/>
    </xf>
    <xf numFmtId="2" fontId="3" fillId="0" borderId="23" xfId="6" applyFont="1" applyBorder="1"/>
    <xf numFmtId="2" fontId="19" fillId="20" borderId="24" xfId="7" applyNumberFormat="1" applyFont="1" applyFill="1" applyBorder="1" applyAlignment="1">
      <alignment horizontal="center"/>
    </xf>
    <xf numFmtId="2" fontId="3" fillId="0" borderId="24" xfId="6" applyFont="1" applyBorder="1"/>
    <xf numFmtId="2" fontId="20" fillId="20" borderId="25" xfId="7" applyNumberFormat="1" applyFont="1" applyFill="1" applyBorder="1" applyAlignment="1">
      <alignment horizontal="center"/>
    </xf>
    <xf numFmtId="2" fontId="19" fillId="21" borderId="32" xfId="7" applyNumberFormat="1" applyFont="1" applyFill="1" applyBorder="1" applyAlignment="1">
      <alignment horizontal="center"/>
    </xf>
    <xf numFmtId="2" fontId="19" fillId="22" borderId="32" xfId="7" applyNumberFormat="1" applyFont="1" applyFill="1" applyBorder="1" applyAlignment="1">
      <alignment horizontal="center"/>
    </xf>
    <xf numFmtId="1" fontId="3" fillId="0" borderId="0" xfId="0" applyNumberFormat="1" applyFont="1"/>
    <xf numFmtId="4" fontId="3" fillId="0" borderId="0" xfId="0" applyNumberFormat="1" applyFont="1"/>
    <xf numFmtId="4" fontId="15" fillId="0" borderId="0" xfId="0" applyNumberFormat="1" applyFont="1"/>
    <xf numFmtId="4" fontId="3" fillId="0" borderId="0" xfId="0" applyNumberFormat="1" applyFont="1" applyFill="1"/>
    <xf numFmtId="4" fontId="15" fillId="0" borderId="0" xfId="0" applyNumberFormat="1" applyFont="1" applyFill="1"/>
    <xf numFmtId="4" fontId="3" fillId="13" borderId="0" xfId="0" applyNumberFormat="1" applyFont="1" applyFill="1"/>
    <xf numFmtId="173" fontId="15" fillId="0" borderId="0" xfId="1" applyNumberFormat="1" applyFont="1"/>
    <xf numFmtId="1" fontId="3" fillId="0" borderId="0" xfId="0" applyNumberFormat="1" applyFont="1" applyFill="1"/>
    <xf numFmtId="0" fontId="3" fillId="0" borderId="0" xfId="0" applyFont="1" applyFill="1"/>
    <xf numFmtId="2" fontId="0" fillId="3" borderId="0" xfId="0" applyNumberFormat="1" applyFill="1" applyAlignment="1">
      <alignment horizontal="center" vertical="center"/>
    </xf>
    <xf numFmtId="2" fontId="0" fillId="3" borderId="0" xfId="0" applyNumberFormat="1" applyFill="1" applyAlignment="1">
      <alignment horizontal="left" vertical="center"/>
    </xf>
    <xf numFmtId="2" fontId="0" fillId="25" borderId="8" xfId="0" applyNumberFormat="1" applyFill="1" applyBorder="1" applyAlignment="1">
      <alignment horizontal="center" vertical="center"/>
    </xf>
    <xf numFmtId="2" fontId="0" fillId="25" borderId="2" xfId="0" applyNumberFormat="1" applyFill="1" applyBorder="1" applyAlignment="1">
      <alignment horizontal="center" vertical="center"/>
    </xf>
    <xf numFmtId="0" fontId="0" fillId="25" borderId="1" xfId="0" applyFill="1" applyBorder="1" applyAlignment="1">
      <alignment horizontal="center" vertical="center"/>
    </xf>
    <xf numFmtId="2" fontId="0" fillId="25" borderId="12" xfId="0" applyNumberFormat="1" applyFill="1" applyBorder="1" applyAlignment="1">
      <alignment horizontal="center" vertical="center"/>
    </xf>
    <xf numFmtId="2" fontId="0" fillId="25" borderId="6" xfId="0" applyNumberFormat="1" applyFill="1" applyBorder="1" applyAlignment="1">
      <alignment horizontal="center" vertical="center"/>
    </xf>
    <xf numFmtId="0" fontId="0" fillId="25" borderId="3" xfId="0" applyFill="1" applyBorder="1" applyAlignment="1">
      <alignment horizontal="center" vertical="center"/>
    </xf>
    <xf numFmtId="2" fontId="0" fillId="6" borderId="9" xfId="0" applyNumberFormat="1" applyFill="1" applyBorder="1" applyAlignment="1">
      <alignment horizontal="center" vertical="center"/>
    </xf>
    <xf numFmtId="2" fontId="0" fillId="6" borderId="3" xfId="0" applyNumberFormat="1" applyFill="1" applyBorder="1" applyAlignment="1">
      <alignment horizontal="center" vertical="center"/>
    </xf>
    <xf numFmtId="2" fontId="0" fillId="3" borderId="0" xfId="0" applyNumberFormat="1" applyFill="1" applyBorder="1" applyAlignment="1">
      <alignment horizontal="center" vertical="center"/>
    </xf>
    <xf numFmtId="2" fontId="0" fillId="3" borderId="9" xfId="0" applyNumberFormat="1" applyFill="1" applyBorder="1" applyAlignment="1">
      <alignment horizontal="center" vertical="center"/>
    </xf>
    <xf numFmtId="2" fontId="0" fillId="3" borderId="10" xfId="0" applyNumberFormat="1" applyFill="1" applyBorder="1" applyAlignment="1">
      <alignment horizontal="center" vertical="center"/>
    </xf>
    <xf numFmtId="1" fontId="0" fillId="3" borderId="0" xfId="0" applyNumberFormat="1" applyFill="1" applyBorder="1" applyAlignment="1">
      <alignment horizontal="center" vertical="center"/>
    </xf>
    <xf numFmtId="2" fontId="0" fillId="25" borderId="7" xfId="0" applyNumberFormat="1" applyFill="1" applyBorder="1" applyAlignment="1">
      <alignment horizontal="center" vertical="center"/>
    </xf>
    <xf numFmtId="2" fontId="0" fillId="25" borderId="11" xfId="0" applyNumberFormat="1" applyFill="1" applyBorder="1" applyAlignment="1">
      <alignment horizontal="center" vertical="center"/>
    </xf>
    <xf numFmtId="2" fontId="3" fillId="0" borderId="0" xfId="0" applyNumberFormat="1" applyFont="1" applyFill="1" applyBorder="1" applyAlignment="1">
      <alignment horizontal="center" vertical="center"/>
    </xf>
    <xf numFmtId="0" fontId="3" fillId="0" borderId="36" xfId="0" applyFont="1" applyFill="1" applyBorder="1" applyAlignment="1">
      <alignment horizontal="center" vertical="center"/>
    </xf>
    <xf numFmtId="0" fontId="3" fillId="0" borderId="37" xfId="0" applyFont="1" applyFill="1" applyBorder="1" applyAlignment="1">
      <alignment horizontal="center" vertical="center"/>
    </xf>
    <xf numFmtId="0" fontId="3" fillId="0" borderId="38" xfId="0" applyFont="1" applyFill="1" applyBorder="1" applyAlignment="1">
      <alignment horizontal="center" vertical="center" wrapText="1"/>
    </xf>
    <xf numFmtId="0" fontId="3" fillId="0" borderId="39" xfId="0" applyFont="1" applyFill="1" applyBorder="1" applyAlignment="1">
      <alignment horizontal="center" vertical="center"/>
    </xf>
    <xf numFmtId="167" fontId="8" fillId="8" borderId="9" xfId="0" applyNumberFormat="1" applyFont="1" applyFill="1" applyBorder="1" applyAlignment="1" applyProtection="1">
      <alignment horizontal="center" vertical="center"/>
      <protection locked="0"/>
    </xf>
    <xf numFmtId="0" fontId="3" fillId="0" borderId="9" xfId="0" applyFont="1" applyFill="1" applyBorder="1" applyAlignment="1">
      <alignment horizontal="center" vertical="center" wrapText="1"/>
    </xf>
    <xf numFmtId="0" fontId="3" fillId="0" borderId="0" xfId="0" applyFont="1" applyFill="1" applyBorder="1" applyAlignment="1">
      <alignment horizontal="center" vertical="center" wrapText="1"/>
    </xf>
    <xf numFmtId="10" fontId="8" fillId="8" borderId="9" xfId="0" applyNumberFormat="1" applyFont="1" applyFill="1" applyBorder="1" applyAlignment="1" applyProtection="1">
      <alignment horizontal="center" vertical="center"/>
      <protection locked="0"/>
    </xf>
    <xf numFmtId="166" fontId="3" fillId="0" borderId="18" xfId="0" applyNumberFormat="1" applyFont="1" applyFill="1" applyBorder="1" applyAlignment="1">
      <alignment horizontal="center" vertical="center"/>
    </xf>
    <xf numFmtId="166" fontId="3" fillId="0" borderId="20" xfId="0" applyNumberFormat="1" applyFont="1" applyFill="1" applyBorder="1" applyAlignment="1">
      <alignment horizontal="center" vertical="center"/>
    </xf>
    <xf numFmtId="166" fontId="3" fillId="0" borderId="21" xfId="0" applyNumberFormat="1" applyFont="1" applyFill="1" applyBorder="1" applyAlignment="1">
      <alignment horizontal="center" vertical="center"/>
    </xf>
    <xf numFmtId="166" fontId="3" fillId="0" borderId="22" xfId="0" applyNumberFormat="1" applyFont="1" applyFill="1" applyBorder="1" applyAlignment="1">
      <alignment horizontal="center" vertical="center"/>
    </xf>
    <xf numFmtId="2" fontId="3" fillId="0" borderId="18" xfId="0" applyNumberFormat="1" applyFont="1" applyFill="1" applyBorder="1" applyAlignment="1">
      <alignment horizontal="center" vertical="center"/>
    </xf>
    <xf numFmtId="2" fontId="3" fillId="0" borderId="20" xfId="0" applyNumberFormat="1" applyFont="1" applyFill="1" applyBorder="1" applyAlignment="1">
      <alignment horizontal="center" vertical="center"/>
    </xf>
    <xf numFmtId="2" fontId="3" fillId="0" borderId="21" xfId="0" applyNumberFormat="1" applyFont="1" applyFill="1" applyBorder="1" applyAlignment="1">
      <alignment horizontal="center" vertical="center"/>
    </xf>
    <xf numFmtId="2" fontId="3" fillId="0" borderId="22" xfId="0" applyNumberFormat="1" applyFont="1" applyFill="1" applyBorder="1" applyAlignment="1">
      <alignment horizontal="center" vertical="center"/>
    </xf>
    <xf numFmtId="0" fontId="3" fillId="0" borderId="18" xfId="0" quotePrefix="1" applyFont="1" applyFill="1" applyBorder="1" applyAlignment="1">
      <alignment horizontal="center" vertical="center"/>
    </xf>
    <xf numFmtId="0" fontId="3" fillId="4" borderId="19"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3" fillId="4" borderId="24" xfId="0" applyFont="1" applyFill="1" applyBorder="1" applyAlignment="1">
      <alignment horizontal="center" vertical="center" wrapText="1"/>
    </xf>
    <xf numFmtId="164" fontId="3" fillId="0" borderId="9" xfId="0" applyNumberFormat="1" applyFont="1" applyBorder="1" applyAlignment="1">
      <alignment horizontal="center" vertical="center"/>
    </xf>
    <xf numFmtId="0" fontId="3" fillId="0" borderId="0" xfId="0" applyNumberFormat="1" applyFont="1" applyFill="1" applyBorder="1" applyAlignment="1">
      <alignment horizontal="center" vertical="center"/>
    </xf>
    <xf numFmtId="0" fontId="3" fillId="4" borderId="18"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3" fillId="4" borderId="36" xfId="0" applyFont="1" applyFill="1" applyBorder="1" applyAlignment="1">
      <alignment horizontal="center" vertical="center"/>
    </xf>
    <xf numFmtId="22" fontId="3" fillId="4" borderId="30" xfId="0" applyNumberFormat="1" applyFont="1" applyFill="1" applyBorder="1" applyAlignment="1">
      <alignment horizontal="center" vertical="center"/>
    </xf>
    <xf numFmtId="0" fontId="3" fillId="4" borderId="20" xfId="0" applyFont="1" applyFill="1" applyBorder="1" applyAlignment="1">
      <alignment horizontal="center" vertical="center" wrapText="1"/>
    </xf>
    <xf numFmtId="22" fontId="3" fillId="4" borderId="31" xfId="0" applyNumberFormat="1" applyFont="1" applyFill="1" applyBorder="1" applyAlignment="1">
      <alignment horizontal="center" vertical="center"/>
    </xf>
    <xf numFmtId="0" fontId="3" fillId="4" borderId="22"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4" borderId="32" xfId="0" applyFont="1" applyFill="1" applyBorder="1" applyAlignment="1">
      <alignment horizontal="center" vertical="center"/>
    </xf>
    <xf numFmtId="0" fontId="3" fillId="4" borderId="25" xfId="0" applyFont="1" applyFill="1" applyBorder="1" applyAlignment="1">
      <alignment horizontal="center" vertical="center" wrapText="1"/>
    </xf>
    <xf numFmtId="164" fontId="15" fillId="0" borderId="0" xfId="0" applyNumberFormat="1" applyFont="1" applyFill="1" applyAlignment="1">
      <alignment horizontal="center" vertical="center"/>
    </xf>
    <xf numFmtId="164" fontId="15" fillId="0" borderId="0" xfId="0" applyNumberFormat="1" applyFont="1" applyFill="1" applyBorder="1" applyAlignment="1">
      <alignment horizontal="center" vertical="center"/>
    </xf>
    <xf numFmtId="164" fontId="15" fillId="27" borderId="3" xfId="0" applyNumberFormat="1" applyFont="1" applyFill="1" applyBorder="1" applyAlignment="1">
      <alignment horizontal="center" vertical="center"/>
    </xf>
    <xf numFmtId="0" fontId="0" fillId="6" borderId="18" xfId="0" applyFont="1" applyFill="1" applyBorder="1" applyAlignment="1">
      <alignment horizontal="center" vertical="center" wrapText="1"/>
    </xf>
    <xf numFmtId="2" fontId="0" fillId="6" borderId="19" xfId="0" applyNumberFormat="1" applyFont="1" applyFill="1" applyBorder="1" applyAlignment="1">
      <alignment horizontal="center" vertical="center" wrapText="1"/>
    </xf>
    <xf numFmtId="0" fontId="0" fillId="5" borderId="20" xfId="0" applyFont="1" applyFill="1" applyBorder="1" applyAlignment="1">
      <alignment horizontal="center" vertical="center" wrapText="1"/>
    </xf>
    <xf numFmtId="0" fontId="0" fillId="6" borderId="23" xfId="0" applyFont="1" applyFill="1" applyBorder="1" applyAlignment="1">
      <alignment horizontal="center" vertical="center" wrapText="1"/>
    </xf>
    <xf numFmtId="2" fontId="0" fillId="6" borderId="24" xfId="0" applyNumberFormat="1" applyFont="1" applyFill="1" applyBorder="1" applyAlignment="1">
      <alignment horizontal="center" vertical="center" wrapText="1"/>
    </xf>
    <xf numFmtId="0" fontId="0" fillId="6" borderId="24" xfId="0" applyFont="1" applyFill="1" applyBorder="1" applyAlignment="1">
      <alignment horizontal="center" vertical="center"/>
    </xf>
    <xf numFmtId="0" fontId="0" fillId="5" borderId="25" xfId="0" applyFont="1" applyFill="1" applyBorder="1" applyAlignment="1">
      <alignment horizontal="center" vertical="center"/>
    </xf>
    <xf numFmtId="10" fontId="0" fillId="2" borderId="9" xfId="0" applyNumberFormat="1" applyFont="1" applyFill="1" applyBorder="1" applyAlignment="1">
      <alignment horizontal="center" vertical="center"/>
    </xf>
    <xf numFmtId="0" fontId="0" fillId="26" borderId="9" xfId="0" applyFont="1" applyFill="1" applyBorder="1" applyAlignment="1">
      <alignment horizontal="center" vertical="center"/>
    </xf>
    <xf numFmtId="22" fontId="3" fillId="4" borderId="40" xfId="0" applyNumberFormat="1" applyFont="1" applyFill="1" applyBorder="1" applyAlignment="1">
      <alignment horizontal="center" vertical="center"/>
    </xf>
    <xf numFmtId="22" fontId="3" fillId="4" borderId="41" xfId="0" applyNumberFormat="1" applyFont="1" applyFill="1" applyBorder="1" applyAlignment="1">
      <alignment horizontal="center" vertical="center"/>
    </xf>
    <xf numFmtId="0" fontId="3" fillId="4" borderId="42" xfId="0" applyFont="1" applyFill="1" applyBorder="1" applyAlignment="1">
      <alignment horizontal="center" vertical="center"/>
    </xf>
    <xf numFmtId="0" fontId="26" fillId="0" borderId="0" xfId="0" applyNumberFormat="1" applyFont="1" applyFill="1" applyAlignment="1">
      <alignment horizontal="center" vertical="center"/>
    </xf>
    <xf numFmtId="0" fontId="4" fillId="3" borderId="0" xfId="0" applyFont="1" applyFill="1" applyBorder="1" applyAlignment="1">
      <alignment vertical="center"/>
    </xf>
    <xf numFmtId="0" fontId="0" fillId="3" borderId="0" xfId="0" applyFont="1" applyFill="1" applyAlignment="1">
      <alignment horizontal="left" vertical="center"/>
    </xf>
    <xf numFmtId="2" fontId="0" fillId="3" borderId="8" xfId="0" applyNumberFormat="1" applyFont="1" applyFill="1" applyBorder="1" applyAlignment="1">
      <alignment horizontal="center" vertical="center"/>
    </xf>
    <xf numFmtId="2" fontId="0" fillId="3" borderId="0" xfId="0" applyNumberFormat="1" applyFont="1" applyFill="1" applyBorder="1" applyAlignment="1">
      <alignment horizontal="center" vertical="center"/>
    </xf>
    <xf numFmtId="2" fontId="0" fillId="3" borderId="12" xfId="0" applyNumberFormat="1" applyFont="1" applyFill="1" applyBorder="1" applyAlignment="1">
      <alignment horizontal="center" vertical="center"/>
    </xf>
    <xf numFmtId="174" fontId="0" fillId="3" borderId="1" xfId="0" applyNumberFormat="1" applyFont="1" applyFill="1" applyBorder="1" applyAlignment="1">
      <alignment horizontal="center" vertical="center"/>
    </xf>
    <xf numFmtId="174" fontId="0" fillId="3" borderId="4" xfId="0" applyNumberFormat="1" applyFont="1" applyFill="1" applyBorder="1" applyAlignment="1">
      <alignment horizontal="center" vertical="center"/>
    </xf>
    <xf numFmtId="174" fontId="0" fillId="3" borderId="3" xfId="0" applyNumberFormat="1" applyFont="1" applyFill="1" applyBorder="1" applyAlignment="1">
      <alignment horizontal="center" vertical="center"/>
    </xf>
    <xf numFmtId="166" fontId="3" fillId="0" borderId="26" xfId="0" applyNumberFormat="1" applyFont="1" applyFill="1" applyBorder="1" applyAlignment="1">
      <alignment horizontal="center" vertical="center"/>
    </xf>
    <xf numFmtId="166" fontId="3" fillId="0" borderId="13" xfId="0" applyNumberFormat="1" applyFont="1" applyFill="1" applyBorder="1" applyAlignment="1">
      <alignment horizontal="center" vertical="center"/>
    </xf>
    <xf numFmtId="166" fontId="3" fillId="0" borderId="23" xfId="0" applyNumberFormat="1" applyFont="1" applyFill="1" applyBorder="1" applyAlignment="1">
      <alignment horizontal="center" vertical="center"/>
    </xf>
    <xf numFmtId="166" fontId="3" fillId="0" borderId="25" xfId="0" applyNumberFormat="1" applyFont="1" applyFill="1" applyBorder="1" applyAlignment="1">
      <alignment horizontal="center" vertical="center"/>
    </xf>
    <xf numFmtId="166" fontId="3" fillId="0" borderId="28" xfId="0" applyNumberFormat="1" applyFont="1" applyFill="1" applyBorder="1" applyAlignment="1">
      <alignment horizontal="center" vertical="center"/>
    </xf>
    <xf numFmtId="0" fontId="3" fillId="0" borderId="0" xfId="0" applyFont="1" applyFill="1" applyAlignment="1">
      <alignment horizontal="right" vertical="center"/>
    </xf>
    <xf numFmtId="0" fontId="3" fillId="0" borderId="0" xfId="0" applyFont="1" applyFill="1" applyAlignment="1">
      <alignment horizontal="left" vertical="center"/>
    </xf>
    <xf numFmtId="0" fontId="15" fillId="3" borderId="0" xfId="0" applyFont="1" applyFill="1" applyBorder="1" applyAlignment="1" applyProtection="1">
      <alignment vertical="center"/>
    </xf>
    <xf numFmtId="167" fontId="8" fillId="3" borderId="0" xfId="0" applyNumberFormat="1" applyFont="1" applyFill="1" applyBorder="1" applyAlignment="1" applyProtection="1">
      <alignment vertical="center"/>
    </xf>
    <xf numFmtId="0" fontId="3" fillId="0" borderId="22" xfId="0" applyFont="1" applyFill="1" applyBorder="1" applyAlignment="1">
      <alignment horizontal="center" vertical="center" wrapText="1"/>
    </xf>
    <xf numFmtId="0" fontId="28" fillId="3" borderId="0" xfId="0" applyFont="1" applyFill="1" applyAlignment="1" applyProtection="1">
      <alignment horizontal="center"/>
    </xf>
    <xf numFmtId="168" fontId="0" fillId="0" borderId="0" xfId="0" applyNumberFormat="1" applyFont="1" applyFill="1" applyBorder="1" applyAlignment="1" applyProtection="1">
      <alignment horizontal="center" vertical="center"/>
    </xf>
    <xf numFmtId="2" fontId="3" fillId="0" borderId="51" xfId="0" applyNumberFormat="1" applyFont="1" applyFill="1" applyBorder="1" applyAlignment="1">
      <alignment horizontal="center" vertical="center"/>
    </xf>
    <xf numFmtId="2" fontId="3" fillId="0" borderId="52" xfId="0" quotePrefix="1" applyNumberFormat="1" applyFont="1" applyFill="1" applyBorder="1" applyAlignment="1">
      <alignment horizontal="center" vertical="center"/>
    </xf>
    <xf numFmtId="2" fontId="3" fillId="0" borderId="52" xfId="0" applyNumberFormat="1" applyFont="1" applyFill="1" applyBorder="1" applyAlignment="1">
      <alignment horizontal="center" vertical="center"/>
    </xf>
    <xf numFmtId="2" fontId="3" fillId="0" borderId="53" xfId="0" applyNumberFormat="1" applyFont="1" applyFill="1" applyBorder="1" applyAlignment="1">
      <alignment horizontal="center" vertical="center"/>
    </xf>
    <xf numFmtId="0" fontId="3" fillId="0" borderId="26" xfId="0" applyFont="1" applyFill="1" applyBorder="1" applyAlignment="1">
      <alignment horizontal="center" vertical="center" wrapText="1"/>
    </xf>
    <xf numFmtId="0" fontId="8" fillId="3" borderId="0" xfId="0" applyFont="1" applyFill="1" applyBorder="1" applyAlignment="1" applyProtection="1">
      <alignment horizontal="left" vertical="center"/>
      <protection locked="0"/>
    </xf>
    <xf numFmtId="0" fontId="8" fillId="3" borderId="0" xfId="0" applyFont="1" applyFill="1" applyAlignment="1" applyProtection="1">
      <alignment horizontal="center"/>
    </xf>
    <xf numFmtId="0" fontId="8" fillId="3" borderId="0" xfId="0" applyFont="1" applyFill="1" applyAlignment="1" applyProtection="1">
      <alignment horizontal="center" vertical="center"/>
    </xf>
    <xf numFmtId="0" fontId="9" fillId="3" borderId="0" xfId="0" applyFont="1" applyFill="1" applyBorder="1" applyAlignment="1" applyProtection="1">
      <alignment horizontal="center" vertical="center"/>
    </xf>
    <xf numFmtId="0" fontId="8" fillId="3" borderId="12" xfId="0" applyFont="1" applyFill="1" applyBorder="1" applyAlignment="1" applyProtection="1">
      <alignment horizontal="center" vertical="center"/>
    </xf>
    <xf numFmtId="0" fontId="8" fillId="3" borderId="0" xfId="0" applyFont="1" applyFill="1" applyBorder="1" applyAlignment="1" applyProtection="1">
      <alignment horizontal="center" vertical="center"/>
      <protection locked="0"/>
    </xf>
    <xf numFmtId="165" fontId="8" fillId="3" borderId="0" xfId="0" applyNumberFormat="1" applyFont="1" applyFill="1" applyBorder="1" applyAlignment="1" applyProtection="1">
      <alignment horizontal="right" vertical="center"/>
    </xf>
    <xf numFmtId="175" fontId="8" fillId="3" borderId="0" xfId="0" applyNumberFormat="1" applyFont="1" applyFill="1" applyAlignment="1" applyProtection="1">
      <alignment horizontal="center" vertical="center"/>
    </xf>
    <xf numFmtId="0" fontId="9" fillId="3" borderId="0" xfId="0" applyFont="1" applyFill="1" applyBorder="1" applyAlignment="1" applyProtection="1"/>
    <xf numFmtId="0" fontId="8" fillId="3" borderId="1" xfId="0" applyFont="1" applyFill="1" applyBorder="1" applyAlignment="1" applyProtection="1">
      <alignment vertical="center"/>
    </xf>
    <xf numFmtId="0" fontId="8" fillId="3" borderId="2" xfId="0" applyFont="1" applyFill="1" applyBorder="1" applyAlignment="1" applyProtection="1">
      <alignment vertical="center"/>
    </xf>
    <xf numFmtId="2" fontId="0" fillId="0" borderId="9" xfId="0" applyNumberFormat="1" applyFont="1" applyFill="1" applyBorder="1" applyAlignment="1" applyProtection="1">
      <alignment horizontal="center" vertical="center"/>
    </xf>
    <xf numFmtId="167" fontId="4" fillId="8" borderId="9" xfId="0" applyNumberFormat="1" applyFont="1" applyFill="1" applyBorder="1" applyAlignment="1" applyProtection="1">
      <alignment horizontal="center" vertical="center"/>
      <protection locked="0"/>
    </xf>
    <xf numFmtId="0" fontId="4" fillId="3" borderId="0" xfId="0" applyFont="1" applyFill="1" applyAlignment="1">
      <alignment vertical="center" wrapText="1"/>
    </xf>
    <xf numFmtId="0" fontId="4" fillId="3" borderId="0" xfId="0" applyFont="1" applyFill="1" applyAlignment="1">
      <alignment horizontal="left" vertical="center" wrapText="1" indent="1"/>
    </xf>
    <xf numFmtId="0" fontId="3" fillId="13" borderId="0" xfId="0" applyFont="1" applyFill="1" applyAlignment="1">
      <alignment horizontal="center" vertical="center"/>
    </xf>
    <xf numFmtId="0" fontId="3" fillId="13" borderId="0" xfId="0" applyFont="1" applyFill="1" applyAlignment="1">
      <alignment horizontal="right" vertical="center"/>
    </xf>
    <xf numFmtId="0" fontId="3" fillId="13" borderId="9" xfId="0" applyFont="1" applyFill="1" applyBorder="1" applyAlignment="1">
      <alignment horizontal="center" vertical="center"/>
    </xf>
    <xf numFmtId="14" fontId="3" fillId="0" borderId="0" xfId="0" applyNumberFormat="1" applyFont="1" applyAlignment="1">
      <alignment horizontal="center" vertical="center"/>
    </xf>
    <xf numFmtId="14" fontId="3" fillId="0" borderId="0" xfId="0" applyNumberFormat="1" applyFont="1" applyFill="1" applyBorder="1" applyAlignment="1">
      <alignment horizontal="center" vertical="center"/>
    </xf>
    <xf numFmtId="0" fontId="30" fillId="3" borderId="0" xfId="0" applyFont="1" applyFill="1" applyAlignment="1">
      <alignment vertical="center"/>
    </xf>
    <xf numFmtId="0" fontId="31" fillId="3" borderId="0" xfId="0" applyFont="1" applyFill="1" applyAlignment="1">
      <alignment horizontal="left" vertical="center"/>
    </xf>
    <xf numFmtId="2" fontId="30" fillId="3" borderId="0" xfId="0" applyNumberFormat="1" applyFont="1" applyFill="1" applyAlignment="1">
      <alignment horizontal="right" vertical="center"/>
    </xf>
    <xf numFmtId="0" fontId="30" fillId="3" borderId="0" xfId="0" applyFont="1" applyFill="1" applyAlignment="1">
      <alignment horizontal="left" vertical="center"/>
    </xf>
    <xf numFmtId="0" fontId="32" fillId="3" borderId="0" xfId="0" applyNumberFormat="1" applyFont="1" applyFill="1" applyAlignment="1">
      <alignment horizontal="left" vertical="center"/>
    </xf>
    <xf numFmtId="0" fontId="33" fillId="3" borderId="0" xfId="0" applyNumberFormat="1" applyFont="1" applyFill="1" applyAlignment="1">
      <alignment vertical="center"/>
    </xf>
    <xf numFmtId="0" fontId="30" fillId="3" borderId="0" xfId="0" applyNumberFormat="1" applyFont="1" applyFill="1" applyAlignment="1">
      <alignment horizontal="left" vertical="center"/>
    </xf>
    <xf numFmtId="2" fontId="30" fillId="3" borderId="0" xfId="0" applyNumberFormat="1" applyFont="1" applyFill="1" applyAlignment="1">
      <alignment vertical="center"/>
    </xf>
    <xf numFmtId="2" fontId="30" fillId="3" borderId="0" xfId="0" applyNumberFormat="1" applyFont="1" applyFill="1" applyAlignment="1">
      <alignment horizontal="left" vertical="center"/>
    </xf>
    <xf numFmtId="0" fontId="30" fillId="3" borderId="0" xfId="0" applyFont="1" applyFill="1" applyAlignment="1">
      <alignment vertical="center" wrapText="1"/>
    </xf>
    <xf numFmtId="0" fontId="30" fillId="3" borderId="0" xfId="0" applyNumberFormat="1" applyFont="1" applyFill="1" applyAlignment="1">
      <alignment vertical="top" wrapText="1"/>
    </xf>
    <xf numFmtId="0" fontId="30" fillId="3" borderId="0" xfId="0" applyNumberFormat="1" applyFont="1" applyFill="1" applyAlignment="1">
      <alignment vertical="center"/>
    </xf>
    <xf numFmtId="0" fontId="30" fillId="3" borderId="0" xfId="0" applyNumberFormat="1" applyFont="1" applyFill="1" applyAlignment="1">
      <alignment horizontal="left" vertical="center" indent="1"/>
    </xf>
    <xf numFmtId="1" fontId="30" fillId="3" borderId="0" xfId="0" applyNumberFormat="1" applyFont="1" applyFill="1" applyAlignment="1">
      <alignment horizontal="left" vertical="center"/>
    </xf>
    <xf numFmtId="0" fontId="30" fillId="3" borderId="0" xfId="0" applyNumberFormat="1" applyFont="1" applyFill="1" applyAlignment="1">
      <alignment horizontal="left" vertical="center" indent="2"/>
    </xf>
    <xf numFmtId="165" fontId="30" fillId="3" borderId="0" xfId="1" applyNumberFormat="1" applyFont="1" applyFill="1" applyBorder="1" applyAlignment="1">
      <alignment horizontal="right"/>
    </xf>
    <xf numFmtId="0" fontId="30" fillId="3" borderId="0" xfId="0" applyFont="1" applyFill="1" applyAlignment="1">
      <alignment horizontal="left" vertical="center" indent="1"/>
    </xf>
    <xf numFmtId="167" fontId="30" fillId="3" borderId="0" xfId="0" applyNumberFormat="1" applyFont="1" applyFill="1" applyAlignment="1">
      <alignment horizontal="right" vertical="center"/>
    </xf>
    <xf numFmtId="1" fontId="30" fillId="3" borderId="0" xfId="0" applyNumberFormat="1" applyFont="1" applyFill="1" applyAlignment="1">
      <alignment horizontal="right" vertical="center"/>
    </xf>
    <xf numFmtId="0" fontId="30" fillId="3" borderId="0" xfId="0" quotePrefix="1" applyFont="1" applyFill="1" applyAlignment="1">
      <alignment horizontal="left" vertical="center"/>
    </xf>
    <xf numFmtId="0" fontId="30" fillId="3" borderId="0" xfId="0" applyFont="1" applyFill="1" applyAlignment="1">
      <alignment horizontal="left" vertical="center" indent="2"/>
    </xf>
    <xf numFmtId="2" fontId="30" fillId="3" borderId="0" xfId="0" applyNumberFormat="1" applyFont="1" applyFill="1" applyBorder="1" applyAlignment="1">
      <alignment vertical="center"/>
    </xf>
    <xf numFmtId="9" fontId="30" fillId="3" borderId="0" xfId="0" applyNumberFormat="1" applyFont="1" applyFill="1" applyAlignment="1">
      <alignment horizontal="left" vertical="center"/>
    </xf>
    <xf numFmtId="0" fontId="30" fillId="3" borderId="0" xfId="0" applyFont="1" applyFill="1" applyAlignment="1">
      <alignment horizontal="left" vertical="center" wrapText="1" indent="1"/>
    </xf>
    <xf numFmtId="0" fontId="15" fillId="0" borderId="0" xfId="0" applyNumberFormat="1" applyFont="1" applyFill="1" applyAlignment="1">
      <alignment horizontal="center" vertical="center" wrapText="1"/>
    </xf>
    <xf numFmtId="176" fontId="0" fillId="0" borderId="0" xfId="0" applyNumberFormat="1" applyAlignment="1" applyProtection="1">
      <alignment horizontal="center" vertical="top"/>
      <protection locked="0"/>
    </xf>
    <xf numFmtId="0" fontId="8" fillId="8" borderId="13" xfId="0" applyFont="1" applyFill="1" applyBorder="1" applyAlignment="1" applyProtection="1">
      <alignment horizontal="left" vertical="center"/>
      <protection locked="0"/>
    </xf>
    <xf numFmtId="0" fontId="8" fillId="8" borderId="14" xfId="0" applyFont="1" applyFill="1" applyBorder="1" applyAlignment="1" applyProtection="1">
      <alignment horizontal="left" vertical="center"/>
      <protection locked="0"/>
    </xf>
    <xf numFmtId="0" fontId="8" fillId="8" borderId="15" xfId="0" applyFont="1" applyFill="1" applyBorder="1" applyAlignment="1" applyProtection="1">
      <alignment horizontal="left" vertical="center"/>
      <protection locked="0"/>
    </xf>
    <xf numFmtId="0" fontId="8" fillId="8" borderId="13" xfId="0" applyFont="1" applyFill="1" applyBorder="1" applyAlignment="1" applyProtection="1">
      <alignment horizontal="left" vertical="center" wrapText="1"/>
      <protection locked="0"/>
    </xf>
    <xf numFmtId="14" fontId="8" fillId="8" borderId="13" xfId="0" applyNumberFormat="1" applyFont="1" applyFill="1" applyBorder="1" applyAlignment="1" applyProtection="1">
      <alignment horizontal="center" vertical="center"/>
      <protection locked="0"/>
    </xf>
    <xf numFmtId="14" fontId="8" fillId="8" borderId="15" xfId="0" applyNumberFormat="1" applyFont="1" applyFill="1" applyBorder="1" applyAlignment="1" applyProtection="1">
      <alignment horizontal="center" vertical="center"/>
      <protection locked="0"/>
    </xf>
    <xf numFmtId="0" fontId="8" fillId="8" borderId="14" xfId="0" applyFont="1" applyFill="1" applyBorder="1" applyAlignment="1" applyProtection="1">
      <alignment horizontal="left" vertical="center" wrapText="1"/>
      <protection locked="0"/>
    </xf>
    <xf numFmtId="0" fontId="8" fillId="8" borderId="15" xfId="0" applyFont="1" applyFill="1" applyBorder="1" applyAlignment="1" applyProtection="1">
      <alignment horizontal="left" vertical="center" wrapText="1"/>
      <protection locked="0"/>
    </xf>
    <xf numFmtId="0" fontId="8" fillId="8" borderId="9" xfId="0" applyFont="1" applyFill="1" applyBorder="1" applyAlignment="1" applyProtection="1">
      <alignment horizontal="left" vertical="center" wrapText="1"/>
      <protection locked="0"/>
    </xf>
    <xf numFmtId="0" fontId="8" fillId="8" borderId="9" xfId="0" applyFont="1" applyFill="1" applyBorder="1" applyAlignment="1" applyProtection="1">
      <alignment horizontal="left" vertical="center"/>
      <protection locked="0"/>
    </xf>
    <xf numFmtId="0" fontId="8" fillId="8" borderId="9" xfId="8" applyFont="1" applyFill="1" applyBorder="1" applyAlignment="1" applyProtection="1">
      <alignment horizontal="left" vertical="top" wrapText="1"/>
      <protection locked="0"/>
    </xf>
    <xf numFmtId="0" fontId="3" fillId="0" borderId="49" xfId="0" applyFont="1" applyFill="1" applyBorder="1" applyAlignment="1">
      <alignment horizontal="center" vertical="center" wrapText="1"/>
    </xf>
    <xf numFmtId="0" fontId="3" fillId="0" borderId="50" xfId="0" applyFont="1" applyFill="1" applyBorder="1" applyAlignment="1">
      <alignment horizontal="center" vertical="center" wrapText="1"/>
    </xf>
    <xf numFmtId="0" fontId="3" fillId="0" borderId="46" xfId="0" applyFont="1" applyFill="1" applyBorder="1" applyAlignment="1">
      <alignment horizontal="center" vertical="center" wrapText="1"/>
    </xf>
    <xf numFmtId="0" fontId="3" fillId="0" borderId="48" xfId="0" applyFont="1" applyFill="1" applyBorder="1" applyAlignment="1">
      <alignment horizontal="center" vertical="center" wrapText="1"/>
    </xf>
    <xf numFmtId="0" fontId="25" fillId="0" borderId="43" xfId="0" applyFont="1" applyFill="1" applyBorder="1" applyAlignment="1">
      <alignment horizontal="center" vertical="center"/>
    </xf>
    <xf numFmtId="0" fontId="25" fillId="0" borderId="44" xfId="0" applyFont="1" applyFill="1" applyBorder="1" applyAlignment="1">
      <alignment horizontal="center" vertical="center"/>
    </xf>
    <xf numFmtId="0" fontId="25" fillId="0" borderId="45" xfId="0" applyFont="1" applyFill="1" applyBorder="1" applyAlignment="1">
      <alignment horizontal="center" vertical="center"/>
    </xf>
    <xf numFmtId="0" fontId="25" fillId="0" borderId="46" xfId="0" applyFont="1" applyFill="1" applyBorder="1" applyAlignment="1">
      <alignment horizontal="center" vertical="center"/>
    </xf>
    <xf numFmtId="0" fontId="25" fillId="0" borderId="47" xfId="0" applyFont="1" applyFill="1" applyBorder="1" applyAlignment="1">
      <alignment horizontal="center" vertical="center"/>
    </xf>
    <xf numFmtId="0" fontId="25" fillId="0" borderId="48" xfId="0" applyFont="1" applyFill="1" applyBorder="1" applyAlignment="1">
      <alignment horizontal="center" vertical="center"/>
    </xf>
    <xf numFmtId="0" fontId="3" fillId="0" borderId="22" xfId="0" applyFont="1" applyFill="1" applyBorder="1" applyAlignment="1">
      <alignment horizontal="center" vertical="center" wrapText="1"/>
    </xf>
    <xf numFmtId="0" fontId="3" fillId="0" borderId="25" xfId="0" applyFont="1" applyFill="1" applyBorder="1" applyAlignment="1">
      <alignment horizontal="center" vertical="center" wrapText="1"/>
    </xf>
    <xf numFmtId="0" fontId="3" fillId="0" borderId="21" xfId="0" applyFont="1" applyFill="1" applyBorder="1" applyAlignment="1">
      <alignment horizontal="center" vertical="center" wrapText="1"/>
    </xf>
    <xf numFmtId="0" fontId="3" fillId="0" borderId="23" xfId="0" applyFont="1" applyFill="1" applyBorder="1" applyAlignment="1">
      <alignment horizontal="center" vertical="center" wrapText="1"/>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2" xfId="0" applyFont="1" applyBorder="1" applyAlignment="1">
      <alignment horizontal="center" vertical="center"/>
    </xf>
    <xf numFmtId="0" fontId="2" fillId="3" borderId="13" xfId="0" applyFont="1" applyFill="1" applyBorder="1" applyAlignment="1">
      <alignment horizontal="right" vertical="center"/>
    </xf>
    <xf numFmtId="0" fontId="2" fillId="3" borderId="14" xfId="0" applyFont="1" applyFill="1" applyBorder="1" applyAlignment="1">
      <alignment horizontal="right" vertical="center"/>
    </xf>
    <xf numFmtId="0" fontId="2" fillId="3" borderId="15" xfId="0" applyFont="1" applyFill="1" applyBorder="1" applyAlignment="1">
      <alignment horizontal="right" vertical="center"/>
    </xf>
    <xf numFmtId="14" fontId="32" fillId="3" borderId="0" xfId="0" applyNumberFormat="1" applyFont="1" applyFill="1" applyAlignment="1">
      <alignment horizontal="right" vertical="center"/>
    </xf>
  </cellXfs>
  <cellStyles count="10">
    <cellStyle name="60% - Accent5" xfId="5" xr:uid="{00000000-0005-0000-0000-000004000000}"/>
    <cellStyle name="Hipervínculo" xfId="8" builtinId="8"/>
    <cellStyle name="Neutral 2" xfId="3" xr:uid="{00000000-0005-0000-0000-000006000000}"/>
    <cellStyle name="Normal" xfId="0" builtinId="0"/>
    <cellStyle name="Normal 10 10" xfId="2" xr:uid="{00000000-0005-0000-0000-000008000000}"/>
    <cellStyle name="Normal 2" xfId="9" xr:uid="{6216B8B3-AF30-4BE6-8020-B1EB0BE65DE0}"/>
    <cellStyle name="Normal 2 15" xfId="6" xr:uid="{ADE1AEE0-1F52-4851-8FF8-B159C79DA10A}"/>
    <cellStyle name="Normal 2 2 15" xfId="7" xr:uid="{DCB897DE-B7AF-4936-8157-4F1ECF6723A3}"/>
    <cellStyle name="Notas 2 10" xfId="4" xr:uid="{00000000-0005-0000-0000-00000900000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7</xdr:row>
          <xdr:rowOff>114300</xdr:rowOff>
        </xdr:from>
        <xdr:to>
          <xdr:col>1</xdr:col>
          <xdr:colOff>1914525</xdr:colOff>
          <xdr:row>10</xdr:row>
          <xdr:rowOff>85725</xdr:rowOff>
        </xdr:to>
        <xdr:sp macro="" textlink="">
          <xdr:nvSpPr>
            <xdr:cNvPr id="10245" name="Botó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100" b="0" i="0" u="none" strike="noStrike" baseline="0">
                  <a:solidFill>
                    <a:srgbClr val="5F574F"/>
                  </a:solidFill>
                  <a:latin typeface="Frutiger-Light"/>
                </a:rPr>
                <a:t>1.- Generar Reporte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7</xdr:row>
          <xdr:rowOff>114300</xdr:rowOff>
        </xdr:from>
        <xdr:to>
          <xdr:col>4</xdr:col>
          <xdr:colOff>114300</xdr:colOff>
          <xdr:row>10</xdr:row>
          <xdr:rowOff>85725</xdr:rowOff>
        </xdr:to>
        <xdr:sp macro="" textlink="">
          <xdr:nvSpPr>
            <xdr:cNvPr id="10249" name="Botón 5"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100" b="0" i="0" u="none" strike="noStrike" baseline="0">
                  <a:solidFill>
                    <a:srgbClr val="5F574F"/>
                  </a:solidFill>
                  <a:latin typeface="Frutiger-Light"/>
                </a:rPr>
                <a:t>2.- Preparar email</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Personalizado 1">
      <a:dk1>
        <a:srgbClr val="5F574F"/>
      </a:dk1>
      <a:lt1>
        <a:srgbClr val="FFFFFF"/>
      </a:lt1>
      <a:dk2>
        <a:srgbClr val="FFFFFF"/>
      </a:dk2>
      <a:lt2>
        <a:srgbClr val="FE4819"/>
      </a:lt2>
      <a:accent1>
        <a:srgbClr val="FE4819"/>
      </a:accent1>
      <a:accent2>
        <a:srgbClr val="B5B7B4"/>
      </a:accent2>
      <a:accent3>
        <a:srgbClr val="FF9900"/>
      </a:accent3>
      <a:accent4>
        <a:srgbClr val="99CCFF"/>
      </a:accent4>
      <a:accent5>
        <a:srgbClr val="FFCC99"/>
      </a:accent5>
      <a:accent6>
        <a:srgbClr val="92D050"/>
      </a:accent6>
      <a:hlink>
        <a:srgbClr val="FFFFFF"/>
      </a:hlink>
      <a:folHlink>
        <a:srgbClr val="FFFF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X133"/>
  <sheetViews>
    <sheetView tabSelected="1" topLeftCell="A2" zoomScale="70" zoomScaleNormal="70" workbookViewId="0">
      <selection activeCell="C45" sqref="C45:G45"/>
    </sheetView>
  </sheetViews>
  <sheetFormatPr baseColWidth="10" defaultRowHeight="15"/>
  <cols>
    <col min="1" max="1" width="6.625" style="38" customWidth="1"/>
    <col min="2" max="2" width="25.625" style="38" customWidth="1"/>
    <col min="3" max="7" width="13.625" style="38" customWidth="1"/>
    <col min="8" max="8" width="2.625" style="38" customWidth="1"/>
    <col min="9" max="9" width="6.625" style="335" customWidth="1"/>
    <col min="10" max="11" width="10.625" style="335" customWidth="1"/>
    <col min="12" max="13" width="6.625" style="38" customWidth="1"/>
    <col min="14" max="14" width="25.625" style="38" customWidth="1"/>
    <col min="15" max="19" width="13.625" style="38" customWidth="1"/>
    <col min="20" max="20" width="2.625" style="38" customWidth="1"/>
    <col min="21" max="21" width="6.625" style="38" customWidth="1"/>
    <col min="22" max="22" width="13.25" style="38" bestFit="1" customWidth="1"/>
    <col min="23" max="23" width="11" style="38"/>
    <col min="24" max="24" width="6.625" style="38" customWidth="1"/>
    <col min="25" max="16384" width="11" style="38"/>
  </cols>
  <sheetData>
    <row r="2" spans="1:24" s="35" customFormat="1" ht="33.950000000000003" customHeight="1">
      <c r="A2" s="33"/>
      <c r="B2" s="34" t="s">
        <v>21</v>
      </c>
      <c r="I2" s="334"/>
      <c r="J2" s="334"/>
      <c r="K2" s="334"/>
    </row>
    <row r="3" spans="1:24" ht="23.1" customHeight="1">
      <c r="A3" s="36"/>
      <c r="B3" s="37" t="s">
        <v>22</v>
      </c>
      <c r="K3" s="52"/>
      <c r="L3" s="52"/>
      <c r="M3" s="52"/>
      <c r="N3" s="52"/>
      <c r="O3" s="52"/>
      <c r="P3" s="52"/>
      <c r="Q3" s="52"/>
      <c r="R3" s="52"/>
      <c r="S3" s="52"/>
      <c r="T3" s="52"/>
    </row>
    <row r="4" spans="1:24" ht="15.75" customHeight="1">
      <c r="A4" s="39"/>
      <c r="D4" s="66"/>
      <c r="K4" s="52"/>
      <c r="L4" s="52"/>
      <c r="M4" s="52"/>
      <c r="N4" s="52"/>
      <c r="O4" s="52"/>
      <c r="P4" s="52"/>
      <c r="Q4" s="52"/>
      <c r="R4" s="52"/>
      <c r="S4" s="52"/>
      <c r="T4" s="52"/>
    </row>
    <row r="5" spans="1:24" ht="15.75" customHeight="1">
      <c r="B5" s="323" t="s">
        <v>33</v>
      </c>
      <c r="F5" s="342" t="s">
        <v>176</v>
      </c>
      <c r="G5" s="343"/>
      <c r="H5" s="41"/>
      <c r="I5" s="52"/>
      <c r="J5" s="52"/>
      <c r="K5" s="52"/>
      <c r="L5" s="52"/>
      <c r="M5" s="52"/>
      <c r="N5" s="52"/>
      <c r="O5" s="52"/>
      <c r="P5" s="52"/>
      <c r="Q5" s="52"/>
      <c r="R5" s="52"/>
      <c r="S5" s="52"/>
      <c r="T5" s="52"/>
    </row>
    <row r="6" spans="1:24" ht="15.75" customHeight="1">
      <c r="B6" s="40" t="s">
        <v>34</v>
      </c>
      <c r="C6" s="383">
        <v>45873</v>
      </c>
      <c r="D6" s="384"/>
      <c r="F6" s="389" t="s">
        <v>325</v>
      </c>
      <c r="G6" s="389"/>
      <c r="H6" s="389"/>
      <c r="I6" s="389"/>
      <c r="J6" s="389"/>
      <c r="K6" s="389"/>
      <c r="L6" s="389"/>
      <c r="M6" s="389"/>
      <c r="N6" s="389"/>
      <c r="O6" s="389"/>
      <c r="P6" s="389"/>
      <c r="Q6" s="389"/>
      <c r="R6" s="389"/>
      <c r="S6" s="389"/>
      <c r="T6" s="389"/>
      <c r="U6" s="389"/>
      <c r="V6" s="389"/>
      <c r="W6" s="389"/>
      <c r="X6" s="389"/>
    </row>
    <row r="7" spans="1:24" ht="15.75" customHeight="1">
      <c r="C7" s="43"/>
      <c r="D7" s="43"/>
      <c r="F7" s="389"/>
      <c r="G7" s="389"/>
      <c r="H7" s="389"/>
      <c r="I7" s="389"/>
      <c r="J7" s="389"/>
      <c r="K7" s="389"/>
      <c r="L7" s="389"/>
      <c r="M7" s="389"/>
      <c r="N7" s="389"/>
      <c r="O7" s="389"/>
      <c r="P7" s="389"/>
      <c r="Q7" s="389"/>
      <c r="R7" s="389"/>
      <c r="S7" s="389"/>
      <c r="T7" s="389"/>
      <c r="U7" s="389"/>
      <c r="V7" s="389"/>
      <c r="W7" s="389"/>
      <c r="X7" s="389"/>
    </row>
    <row r="8" spans="1:24" ht="15.75" customHeight="1">
      <c r="B8" s="42"/>
      <c r="C8" s="43"/>
      <c r="D8" s="43"/>
      <c r="F8" s="389"/>
      <c r="G8" s="389"/>
      <c r="H8" s="389"/>
      <c r="I8" s="389"/>
      <c r="J8" s="389"/>
      <c r="K8" s="389"/>
      <c r="L8" s="389"/>
      <c r="M8" s="389"/>
      <c r="N8" s="389"/>
      <c r="O8" s="389"/>
      <c r="P8" s="389"/>
      <c r="Q8" s="389"/>
      <c r="R8" s="389"/>
      <c r="S8" s="389"/>
      <c r="T8" s="389"/>
      <c r="U8" s="389"/>
      <c r="V8" s="389"/>
      <c r="W8" s="389"/>
      <c r="X8" s="389"/>
    </row>
    <row r="9" spans="1:24" ht="15.75" customHeight="1">
      <c r="B9" s="42"/>
      <c r="C9" s="43"/>
      <c r="D9" s="43"/>
      <c r="F9" s="389"/>
      <c r="G9" s="389"/>
      <c r="H9" s="389"/>
      <c r="I9" s="389"/>
      <c r="J9" s="389"/>
      <c r="K9" s="389"/>
      <c r="L9" s="389"/>
      <c r="M9" s="389"/>
      <c r="N9" s="389"/>
      <c r="O9" s="389"/>
      <c r="P9" s="389"/>
      <c r="Q9" s="389"/>
      <c r="R9" s="389"/>
      <c r="S9" s="389"/>
      <c r="T9" s="389"/>
      <c r="U9" s="389"/>
      <c r="V9" s="389"/>
      <c r="W9" s="389"/>
      <c r="X9" s="389"/>
    </row>
    <row r="10" spans="1:24" ht="15.75" customHeight="1">
      <c r="B10" s="42"/>
      <c r="C10" s="43"/>
      <c r="D10" s="43"/>
      <c r="F10" s="389"/>
      <c r="G10" s="389"/>
      <c r="H10" s="389"/>
      <c r="I10" s="389"/>
      <c r="J10" s="389"/>
      <c r="K10" s="389"/>
      <c r="L10" s="389"/>
      <c r="M10" s="389"/>
      <c r="N10" s="389"/>
      <c r="O10" s="389"/>
      <c r="P10" s="389"/>
      <c r="Q10" s="389"/>
      <c r="R10" s="389"/>
      <c r="S10" s="389"/>
      <c r="T10" s="389"/>
      <c r="U10" s="389"/>
      <c r="V10" s="389"/>
      <c r="W10" s="389"/>
      <c r="X10" s="389"/>
    </row>
    <row r="11" spans="1:24" ht="15.75" customHeight="1">
      <c r="B11" s="42"/>
      <c r="C11" s="43"/>
      <c r="D11" s="43"/>
      <c r="F11" s="389"/>
      <c r="G11" s="389"/>
      <c r="H11" s="389"/>
      <c r="I11" s="389"/>
      <c r="J11" s="389"/>
      <c r="K11" s="389"/>
      <c r="L11" s="389"/>
      <c r="M11" s="389"/>
      <c r="N11" s="389"/>
      <c r="O11" s="389"/>
      <c r="P11" s="389"/>
      <c r="Q11" s="389"/>
      <c r="R11" s="389"/>
      <c r="S11" s="389"/>
      <c r="T11" s="389"/>
      <c r="U11" s="389"/>
      <c r="V11" s="389"/>
      <c r="W11" s="389"/>
      <c r="X11" s="389"/>
    </row>
    <row r="12" spans="1:24">
      <c r="B12" s="42"/>
      <c r="C12" s="43"/>
      <c r="D12" s="43"/>
      <c r="K12" s="52"/>
      <c r="L12" s="52"/>
      <c r="M12" s="52"/>
      <c r="N12" s="52"/>
      <c r="O12" s="52"/>
      <c r="P12" s="52"/>
      <c r="Q12" s="52"/>
      <c r="R12" s="52"/>
      <c r="S12" s="52"/>
      <c r="T12" s="52"/>
    </row>
    <row r="13" spans="1:24" ht="18">
      <c r="B13" s="40" t="s">
        <v>27</v>
      </c>
      <c r="C13" s="40"/>
      <c r="D13" s="40"/>
      <c r="E13" s="40"/>
      <c r="F13" s="40"/>
      <c r="G13" s="40"/>
      <c r="H13" s="40"/>
      <c r="I13" s="336"/>
      <c r="J13" s="336"/>
      <c r="K13" s="336"/>
    </row>
    <row r="14" spans="1:24">
      <c r="B14" s="387" t="s">
        <v>328</v>
      </c>
      <c r="C14" s="388"/>
      <c r="D14" s="388"/>
      <c r="E14" s="388"/>
      <c r="F14" s="388"/>
      <c r="G14" s="388"/>
      <c r="H14" s="388"/>
      <c r="I14" s="388"/>
      <c r="J14" s="388"/>
      <c r="K14" s="388"/>
      <c r="L14" s="388"/>
      <c r="M14" s="388"/>
      <c r="N14" s="388"/>
      <c r="O14" s="388"/>
      <c r="P14" s="388"/>
      <c r="Q14" s="388"/>
      <c r="R14" s="388"/>
      <c r="S14" s="388"/>
      <c r="T14" s="388"/>
      <c r="U14" s="388"/>
      <c r="V14" s="388"/>
      <c r="W14" s="388"/>
      <c r="X14" s="388"/>
    </row>
    <row r="16" spans="1:24" ht="18">
      <c r="B16" s="44" t="s">
        <v>178</v>
      </c>
      <c r="C16" s="45"/>
      <c r="D16" s="45"/>
      <c r="E16" s="45"/>
      <c r="F16" s="45"/>
      <c r="G16" s="45"/>
      <c r="H16" s="45"/>
      <c r="I16" s="337"/>
      <c r="J16" s="337"/>
      <c r="K16" s="337"/>
      <c r="L16" s="45"/>
      <c r="M16" s="46"/>
      <c r="N16" s="44" t="s">
        <v>179</v>
      </c>
      <c r="O16" s="45"/>
      <c r="P16" s="45"/>
      <c r="Q16" s="45"/>
      <c r="R16" s="45"/>
      <c r="S16" s="45"/>
      <c r="T16" s="45"/>
      <c r="U16" s="45"/>
      <c r="V16" s="45"/>
      <c r="W16" s="45"/>
      <c r="X16" s="45"/>
    </row>
    <row r="17" spans="1:23" ht="18">
      <c r="C17" s="326" t="s">
        <v>180</v>
      </c>
      <c r="D17" s="326" t="s">
        <v>181</v>
      </c>
      <c r="I17" s="341" t="s">
        <v>315</v>
      </c>
      <c r="J17" s="35"/>
      <c r="K17" s="35"/>
      <c r="M17" s="47"/>
      <c r="O17" s="326" t="s">
        <v>180</v>
      </c>
      <c r="P17" s="326" t="s">
        <v>181</v>
      </c>
      <c r="U17" s="341" t="s">
        <v>315</v>
      </c>
      <c r="V17" s="35"/>
      <c r="W17" s="35"/>
    </row>
    <row r="18" spans="1:23">
      <c r="B18" s="48" t="s">
        <v>86</v>
      </c>
      <c r="C18" s="58" t="s">
        <v>30</v>
      </c>
      <c r="D18" s="58" t="s">
        <v>326</v>
      </c>
      <c r="J18" s="326" t="s">
        <v>313</v>
      </c>
      <c r="K18" s="326" t="s">
        <v>314</v>
      </c>
      <c r="M18" s="47"/>
      <c r="N18" s="48" t="s">
        <v>86</v>
      </c>
      <c r="O18" s="58" t="s">
        <v>30</v>
      </c>
      <c r="P18" s="58" t="s">
        <v>30</v>
      </c>
      <c r="U18" s="335"/>
      <c r="V18" s="326" t="s">
        <v>313</v>
      </c>
      <c r="W18" s="326" t="s">
        <v>314</v>
      </c>
    </row>
    <row r="19" spans="1:23">
      <c r="B19" s="48" t="s">
        <v>320</v>
      </c>
      <c r="C19" s="383" t="s">
        <v>188</v>
      </c>
      <c r="D19" s="384"/>
      <c r="I19" s="340">
        <v>0.33333333333333331</v>
      </c>
      <c r="J19" s="345"/>
      <c r="K19" s="345">
        <v>0</v>
      </c>
      <c r="M19" s="47"/>
      <c r="N19" s="48" t="s">
        <v>320</v>
      </c>
      <c r="O19" s="383" t="s">
        <v>240</v>
      </c>
      <c r="P19" s="384"/>
      <c r="U19" s="340">
        <v>0.33333333333333331</v>
      </c>
      <c r="V19" s="345"/>
      <c r="W19" s="345">
        <v>0</v>
      </c>
    </row>
    <row r="20" spans="1:23">
      <c r="B20" s="48" t="s">
        <v>321</v>
      </c>
      <c r="C20" s="383" t="s">
        <v>189</v>
      </c>
      <c r="D20" s="384"/>
      <c r="I20" s="340">
        <v>0.34375</v>
      </c>
      <c r="J20" s="345"/>
      <c r="K20" s="345">
        <v>0</v>
      </c>
      <c r="M20" s="47"/>
      <c r="N20" s="48" t="s">
        <v>321</v>
      </c>
      <c r="O20" s="383" t="s">
        <v>241</v>
      </c>
      <c r="P20" s="384"/>
      <c r="U20" s="340">
        <v>0.34375</v>
      </c>
      <c r="V20" s="345"/>
      <c r="W20" s="345">
        <v>0</v>
      </c>
    </row>
    <row r="21" spans="1:23">
      <c r="B21" s="41"/>
      <c r="C21" s="43"/>
      <c r="I21" s="340">
        <v>0.35416666666666669</v>
      </c>
      <c r="J21" s="345"/>
      <c r="K21" s="345">
        <v>0</v>
      </c>
      <c r="M21" s="47"/>
      <c r="N21" s="41"/>
      <c r="O21" s="43"/>
      <c r="U21" s="340">
        <v>0.35416666666666669</v>
      </c>
      <c r="V21" s="345"/>
      <c r="W21" s="345">
        <v>0</v>
      </c>
    </row>
    <row r="22" spans="1:23">
      <c r="B22" s="48" t="s">
        <v>87</v>
      </c>
      <c r="C22" s="58" t="s">
        <v>62</v>
      </c>
      <c r="E22" s="48" t="s">
        <v>88</v>
      </c>
      <c r="F22" s="264">
        <v>10.7</v>
      </c>
      <c r="G22" s="38" t="s">
        <v>162</v>
      </c>
      <c r="I22" s="340">
        <v>0.36458333333333337</v>
      </c>
      <c r="J22" s="345"/>
      <c r="K22" s="345">
        <v>0</v>
      </c>
      <c r="M22" s="47"/>
      <c r="N22" s="48" t="s">
        <v>87</v>
      </c>
      <c r="O22" s="58" t="s">
        <v>62</v>
      </c>
      <c r="Q22" s="48" t="s">
        <v>88</v>
      </c>
      <c r="R22" s="264">
        <v>10.7</v>
      </c>
      <c r="S22" s="38" t="s">
        <v>162</v>
      </c>
      <c r="U22" s="340">
        <v>0.36458333333333337</v>
      </c>
      <c r="V22" s="345"/>
      <c r="W22" s="345">
        <v>0</v>
      </c>
    </row>
    <row r="23" spans="1:23">
      <c r="B23" s="48" t="s">
        <v>168</v>
      </c>
      <c r="C23" s="267">
        <v>0.28610000000000002</v>
      </c>
      <c r="E23" s="48" t="s">
        <v>157</v>
      </c>
      <c r="F23" s="264">
        <v>12.1</v>
      </c>
      <c r="G23" s="38" t="s">
        <v>162</v>
      </c>
      <c r="I23" s="340">
        <v>0.37500000000000006</v>
      </c>
      <c r="J23" s="345"/>
      <c r="K23" s="345">
        <v>0</v>
      </c>
      <c r="M23" s="47"/>
      <c r="N23" s="48" t="s">
        <v>168</v>
      </c>
      <c r="O23" s="267">
        <v>0.28610000000000002</v>
      </c>
      <c r="Q23" s="48" t="s">
        <v>157</v>
      </c>
      <c r="R23" s="264">
        <v>12.1</v>
      </c>
      <c r="S23" s="38" t="s">
        <v>162</v>
      </c>
      <c r="U23" s="340">
        <v>0.37500000000000006</v>
      </c>
      <c r="V23" s="345"/>
      <c r="W23" s="345">
        <v>0</v>
      </c>
    </row>
    <row r="24" spans="1:23">
      <c r="A24" s="41"/>
      <c r="B24" s="41"/>
      <c r="C24" s="324"/>
      <c r="D24" s="324"/>
      <c r="E24" s="324"/>
      <c r="F24" s="324"/>
      <c r="G24" s="324"/>
      <c r="H24" s="324"/>
      <c r="I24" s="340">
        <v>0.38541666666666674</v>
      </c>
      <c r="J24" s="345"/>
      <c r="K24" s="345">
        <v>0</v>
      </c>
      <c r="M24" s="47"/>
      <c r="U24" s="340">
        <v>0.38541666666666674</v>
      </c>
      <c r="V24" s="345"/>
      <c r="W24" s="345">
        <v>0</v>
      </c>
    </row>
    <row r="25" spans="1:23" ht="18">
      <c r="B25" s="40" t="s">
        <v>26</v>
      </c>
      <c r="I25" s="340">
        <v>0.39583333333333343</v>
      </c>
      <c r="J25" s="345"/>
      <c r="K25" s="345">
        <v>0</v>
      </c>
      <c r="M25" s="47"/>
      <c r="N25" s="40" t="s">
        <v>26</v>
      </c>
      <c r="U25" s="340">
        <v>0.39583333333333343</v>
      </c>
      <c r="V25" s="345"/>
      <c r="W25" s="345">
        <v>0</v>
      </c>
    </row>
    <row r="26" spans="1:23">
      <c r="B26" s="49" t="s">
        <v>59</v>
      </c>
      <c r="C26" s="50"/>
      <c r="D26" s="32">
        <v>4</v>
      </c>
      <c r="E26" s="38" t="s">
        <v>63</v>
      </c>
      <c r="I26" s="340">
        <v>0.40625000000000011</v>
      </c>
      <c r="J26" s="345"/>
      <c r="K26" s="345">
        <v>0</v>
      </c>
      <c r="M26" s="47"/>
      <c r="N26" s="49" t="s">
        <v>59</v>
      </c>
      <c r="O26" s="50"/>
      <c r="P26" s="32">
        <v>4</v>
      </c>
      <c r="Q26" s="38" t="s">
        <v>63</v>
      </c>
      <c r="U26" s="340">
        <v>0.40625000000000011</v>
      </c>
      <c r="V26" s="345"/>
      <c r="W26" s="345">
        <v>0</v>
      </c>
    </row>
    <row r="27" spans="1:23">
      <c r="B27" s="49" t="s">
        <v>60</v>
      </c>
      <c r="C27" s="50"/>
      <c r="D27" s="32">
        <v>3</v>
      </c>
      <c r="E27" s="38" t="s">
        <v>64</v>
      </c>
      <c r="I27" s="340">
        <v>0.4166666666666668</v>
      </c>
      <c r="J27" s="345"/>
      <c r="K27" s="345">
        <v>1834</v>
      </c>
      <c r="M27" s="47"/>
      <c r="N27" s="49" t="s">
        <v>60</v>
      </c>
      <c r="O27" s="50"/>
      <c r="P27" s="32">
        <v>3</v>
      </c>
      <c r="Q27" s="38" t="s">
        <v>64</v>
      </c>
      <c r="U27" s="340">
        <v>0.4166666666666668</v>
      </c>
      <c r="V27" s="345"/>
      <c r="W27" s="345">
        <v>1613</v>
      </c>
    </row>
    <row r="28" spans="1:23">
      <c r="B28" s="49" t="s">
        <v>61</v>
      </c>
      <c r="C28" s="50"/>
      <c r="D28" s="32">
        <v>4</v>
      </c>
      <c r="E28" s="38" t="s">
        <v>63</v>
      </c>
      <c r="I28" s="340">
        <v>0.42708333333333348</v>
      </c>
      <c r="J28" s="345"/>
      <c r="K28" s="345">
        <v>3571</v>
      </c>
      <c r="M28" s="47"/>
      <c r="N28" s="49" t="s">
        <v>61</v>
      </c>
      <c r="O28" s="50"/>
      <c r="P28" s="32">
        <v>4</v>
      </c>
      <c r="Q28" s="38" t="s">
        <v>63</v>
      </c>
      <c r="U28" s="340">
        <v>0.42708333333333348</v>
      </c>
      <c r="V28" s="345"/>
      <c r="W28" s="345">
        <v>3216</v>
      </c>
    </row>
    <row r="29" spans="1:23">
      <c r="B29" s="49" t="s">
        <v>20</v>
      </c>
      <c r="C29" s="50"/>
      <c r="D29" s="32">
        <v>2</v>
      </c>
      <c r="E29" s="38" t="s">
        <v>32</v>
      </c>
      <c r="I29" s="340">
        <v>0.43750000000000017</v>
      </c>
      <c r="J29" s="345"/>
      <c r="K29" s="345">
        <v>4474</v>
      </c>
      <c r="M29" s="47"/>
      <c r="N29" s="49" t="s">
        <v>20</v>
      </c>
      <c r="O29" s="50"/>
      <c r="P29" s="32">
        <v>2</v>
      </c>
      <c r="Q29" s="38" t="s">
        <v>32</v>
      </c>
      <c r="U29" s="340">
        <v>0.43750000000000017</v>
      </c>
      <c r="V29" s="345"/>
      <c r="W29" s="345">
        <v>4157</v>
      </c>
    </row>
    <row r="30" spans="1:23">
      <c r="B30" s="49" t="s">
        <v>62</v>
      </c>
      <c r="C30" s="50"/>
      <c r="D30" s="32">
        <v>2</v>
      </c>
      <c r="E30" s="38" t="s">
        <v>32</v>
      </c>
      <c r="I30" s="340">
        <v>0.44791666666666685</v>
      </c>
      <c r="J30" s="345"/>
      <c r="K30" s="345">
        <v>5721</v>
      </c>
      <c r="M30" s="47"/>
      <c r="N30" s="49" t="s">
        <v>62</v>
      </c>
      <c r="O30" s="50"/>
      <c r="P30" s="32">
        <v>2</v>
      </c>
      <c r="Q30" s="38" t="s">
        <v>32</v>
      </c>
      <c r="U30" s="340">
        <v>0.44791666666666685</v>
      </c>
      <c r="V30" s="345"/>
      <c r="W30" s="345">
        <v>5414</v>
      </c>
    </row>
    <row r="31" spans="1:23">
      <c r="B31" s="41"/>
      <c r="C31" s="41"/>
      <c r="D31" s="41"/>
      <c r="E31" s="52"/>
      <c r="I31" s="340">
        <v>0.45833333333333354</v>
      </c>
      <c r="J31" s="345"/>
      <c r="K31" s="345">
        <v>7037</v>
      </c>
      <c r="M31" s="47"/>
      <c r="N31" s="41"/>
      <c r="O31" s="41"/>
      <c r="P31" s="41"/>
      <c r="Q31" s="52"/>
      <c r="U31" s="340">
        <v>0.45833333333333354</v>
      </c>
      <c r="V31" s="345"/>
      <c r="W31" s="345">
        <v>6576</v>
      </c>
    </row>
    <row r="32" spans="1:23" ht="18">
      <c r="B32" s="40" t="s">
        <v>166</v>
      </c>
      <c r="C32" s="40"/>
      <c r="D32" s="40"/>
      <c r="E32" s="40"/>
      <c r="F32" s="40"/>
      <c r="G32" s="40"/>
      <c r="H32" s="40"/>
      <c r="I32" s="340">
        <v>0.46875000000000022</v>
      </c>
      <c r="J32" s="345"/>
      <c r="K32" s="345">
        <v>8026</v>
      </c>
      <c r="M32" s="47"/>
      <c r="N32" s="40" t="s">
        <v>166</v>
      </c>
      <c r="O32" s="40"/>
      <c r="P32" s="40"/>
      <c r="Q32" s="40"/>
      <c r="R32" s="40"/>
      <c r="S32" s="40"/>
      <c r="U32" s="340">
        <v>0.46875000000000022</v>
      </c>
      <c r="V32" s="345"/>
      <c r="W32" s="345">
        <v>7709</v>
      </c>
    </row>
    <row r="33" spans="1:23">
      <c r="B33" s="49" t="s">
        <v>39</v>
      </c>
      <c r="C33" s="50"/>
      <c r="D33" s="50"/>
      <c r="E33" s="50"/>
      <c r="F33" s="50"/>
      <c r="G33" s="51"/>
      <c r="H33" s="41"/>
      <c r="I33" s="340">
        <v>0.47916666666666691</v>
      </c>
      <c r="J33" s="345"/>
      <c r="K33" s="345">
        <v>8870</v>
      </c>
      <c r="M33" s="47"/>
      <c r="N33" s="49" t="s">
        <v>39</v>
      </c>
      <c r="O33" s="50"/>
      <c r="P33" s="50"/>
      <c r="Q33" s="50"/>
      <c r="R33" s="50"/>
      <c r="S33" s="51"/>
      <c r="U33" s="340">
        <v>0.47916666666666691</v>
      </c>
      <c r="V33" s="345"/>
      <c r="W33" s="345">
        <v>8371</v>
      </c>
    </row>
    <row r="34" spans="1:23" ht="15.75" customHeight="1">
      <c r="B34" s="57" t="s">
        <v>24</v>
      </c>
      <c r="C34" s="382" t="s">
        <v>330</v>
      </c>
      <c r="D34" s="385"/>
      <c r="E34" s="385"/>
      <c r="F34" s="385"/>
      <c r="G34" s="386"/>
      <c r="H34" s="333"/>
      <c r="I34" s="340">
        <v>0.48958333333333359</v>
      </c>
      <c r="J34" s="345"/>
      <c r="K34" s="345">
        <v>9274</v>
      </c>
      <c r="M34" s="47"/>
      <c r="N34" s="53" t="s">
        <v>24</v>
      </c>
      <c r="O34" s="382" t="s">
        <v>327</v>
      </c>
      <c r="P34" s="385"/>
      <c r="Q34" s="385"/>
      <c r="R34" s="385"/>
      <c r="S34" s="386"/>
      <c r="U34" s="340">
        <v>0.48958333333333359</v>
      </c>
      <c r="V34" s="345"/>
      <c r="W34" s="345">
        <v>8948</v>
      </c>
    </row>
    <row r="35" spans="1:23">
      <c r="B35" s="53" t="s">
        <v>23</v>
      </c>
      <c r="C35" s="379" t="s">
        <v>323</v>
      </c>
      <c r="D35" s="380"/>
      <c r="E35" s="380"/>
      <c r="F35" s="380"/>
      <c r="G35" s="381"/>
      <c r="H35" s="333"/>
      <c r="I35" s="340">
        <v>0.50000000000000022</v>
      </c>
      <c r="J35" s="345"/>
      <c r="K35" s="345">
        <v>9840</v>
      </c>
      <c r="M35" s="47"/>
      <c r="N35" s="53" t="s">
        <v>23</v>
      </c>
      <c r="O35" s="379" t="s">
        <v>323</v>
      </c>
      <c r="P35" s="380"/>
      <c r="Q35" s="380"/>
      <c r="R35" s="380"/>
      <c r="S35" s="381"/>
      <c r="U35" s="340">
        <v>0.50000000000000022</v>
      </c>
      <c r="V35" s="345"/>
      <c r="W35" s="345">
        <v>9340</v>
      </c>
    </row>
    <row r="36" spans="1:23">
      <c r="B36" s="53" t="s">
        <v>25</v>
      </c>
      <c r="C36" s="379" t="s">
        <v>324</v>
      </c>
      <c r="D36" s="380"/>
      <c r="E36" s="380"/>
      <c r="F36" s="380"/>
      <c r="G36" s="381"/>
      <c r="H36" s="333"/>
      <c r="I36" s="340">
        <v>0.51041666666666685</v>
      </c>
      <c r="J36" s="345"/>
      <c r="K36" s="345">
        <v>10185</v>
      </c>
      <c r="M36" s="47"/>
      <c r="N36" s="53" t="s">
        <v>25</v>
      </c>
      <c r="O36" s="379" t="s">
        <v>324</v>
      </c>
      <c r="P36" s="380"/>
      <c r="Q36" s="380"/>
      <c r="R36" s="380"/>
      <c r="S36" s="381"/>
      <c r="U36" s="340">
        <v>0.51041666666666685</v>
      </c>
      <c r="V36" s="345"/>
      <c r="W36" s="345">
        <v>9658</v>
      </c>
    </row>
    <row r="37" spans="1:23">
      <c r="B37" s="41"/>
      <c r="C37" s="54"/>
      <c r="D37" s="54"/>
      <c r="E37" s="54"/>
      <c r="F37" s="54"/>
      <c r="G37" s="54"/>
      <c r="H37" s="54"/>
      <c r="I37" s="340">
        <v>0.52083333333333348</v>
      </c>
      <c r="J37" s="345"/>
      <c r="K37" s="345">
        <v>10368</v>
      </c>
      <c r="L37" s="41"/>
      <c r="M37" s="47"/>
      <c r="N37" s="41"/>
      <c r="O37" s="54"/>
      <c r="P37" s="54"/>
      <c r="Q37" s="54"/>
      <c r="R37" s="54"/>
      <c r="S37" s="54"/>
      <c r="U37" s="340">
        <v>0.52083333333333348</v>
      </c>
      <c r="V37" s="345"/>
      <c r="W37" s="345">
        <v>9830</v>
      </c>
    </row>
    <row r="38" spans="1:23">
      <c r="B38" s="49" t="s">
        <v>38</v>
      </c>
      <c r="C38" s="50"/>
      <c r="D38" s="50"/>
      <c r="E38" s="50"/>
      <c r="F38" s="50"/>
      <c r="G38" s="51"/>
      <c r="H38" s="41"/>
      <c r="I38" s="340">
        <v>0.53125000000000011</v>
      </c>
      <c r="J38" s="345"/>
      <c r="K38" s="345">
        <v>10781</v>
      </c>
      <c r="M38" s="47"/>
      <c r="N38" s="49" t="s">
        <v>38</v>
      </c>
      <c r="O38" s="50"/>
      <c r="P38" s="50"/>
      <c r="Q38" s="50"/>
      <c r="R38" s="50"/>
      <c r="S38" s="51"/>
      <c r="U38" s="340">
        <v>0.53125000000000011</v>
      </c>
      <c r="V38" s="345"/>
      <c r="W38" s="345">
        <v>10263</v>
      </c>
    </row>
    <row r="39" spans="1:23" ht="15.75" customHeight="1">
      <c r="B39" s="53" t="s">
        <v>24</v>
      </c>
      <c r="C39" s="382"/>
      <c r="D39" s="385"/>
      <c r="E39" s="385"/>
      <c r="F39" s="385"/>
      <c r="G39" s="386"/>
      <c r="H39" s="333"/>
      <c r="I39" s="340">
        <v>0.54166666666666674</v>
      </c>
      <c r="J39" s="345"/>
      <c r="K39" s="345">
        <v>10531</v>
      </c>
      <c r="M39" s="47"/>
      <c r="N39" s="53" t="s">
        <v>24</v>
      </c>
      <c r="O39" s="382" t="s">
        <v>329</v>
      </c>
      <c r="P39" s="385"/>
      <c r="Q39" s="385"/>
      <c r="R39" s="385"/>
      <c r="S39" s="386"/>
      <c r="U39" s="340">
        <v>0.54166666666666674</v>
      </c>
      <c r="V39" s="345"/>
      <c r="W39" s="345">
        <v>10013</v>
      </c>
    </row>
    <row r="40" spans="1:23">
      <c r="B40" s="53" t="s">
        <v>23</v>
      </c>
      <c r="C40" s="379"/>
      <c r="D40" s="380"/>
      <c r="E40" s="380"/>
      <c r="F40" s="380"/>
      <c r="G40" s="381"/>
      <c r="H40" s="333"/>
      <c r="I40" s="340">
        <v>0.55208333333333337</v>
      </c>
      <c r="J40" s="345"/>
      <c r="K40" s="345">
        <v>10608</v>
      </c>
      <c r="M40" s="47"/>
      <c r="N40" s="53" t="s">
        <v>23</v>
      </c>
      <c r="O40" s="379" t="s">
        <v>323</v>
      </c>
      <c r="P40" s="380"/>
      <c r="Q40" s="380"/>
      <c r="R40" s="380"/>
      <c r="S40" s="381"/>
      <c r="U40" s="340">
        <v>0.55208333333333337</v>
      </c>
      <c r="V40" s="345"/>
      <c r="W40" s="345">
        <v>10022</v>
      </c>
    </row>
    <row r="41" spans="1:23">
      <c r="B41" s="53" t="s">
        <v>25</v>
      </c>
      <c r="C41" s="379"/>
      <c r="D41" s="380"/>
      <c r="E41" s="380"/>
      <c r="F41" s="380"/>
      <c r="G41" s="381"/>
      <c r="H41" s="333"/>
      <c r="I41" s="340">
        <v>0.5625</v>
      </c>
      <c r="J41" s="345"/>
      <c r="K41" s="345">
        <v>10685</v>
      </c>
      <c r="M41" s="47"/>
      <c r="N41" s="53" t="s">
        <v>25</v>
      </c>
      <c r="O41" s="379" t="s">
        <v>324</v>
      </c>
      <c r="P41" s="380"/>
      <c r="Q41" s="380"/>
      <c r="R41" s="380"/>
      <c r="S41" s="381"/>
      <c r="U41" s="340">
        <v>0.5625</v>
      </c>
      <c r="V41" s="345"/>
      <c r="W41" s="345">
        <v>10118</v>
      </c>
    </row>
    <row r="42" spans="1:23">
      <c r="A42" s="41"/>
      <c r="B42" s="41"/>
      <c r="C42" s="54"/>
      <c r="D42" s="54"/>
      <c r="E42" s="54"/>
      <c r="F42" s="54"/>
      <c r="G42" s="54"/>
      <c r="H42" s="54"/>
      <c r="I42" s="340">
        <v>0.57291666666666663</v>
      </c>
      <c r="J42" s="345"/>
      <c r="K42" s="345">
        <v>10723</v>
      </c>
      <c r="L42" s="41"/>
      <c r="M42" s="47"/>
      <c r="N42" s="41"/>
      <c r="O42" s="54"/>
      <c r="P42" s="54"/>
      <c r="Q42" s="54"/>
      <c r="R42" s="54"/>
      <c r="S42" s="54"/>
      <c r="U42" s="340">
        <v>0.57291666666666663</v>
      </c>
      <c r="V42" s="345"/>
      <c r="W42" s="345">
        <v>10157</v>
      </c>
    </row>
    <row r="43" spans="1:23">
      <c r="B43" s="49" t="s">
        <v>37</v>
      </c>
      <c r="C43" s="50"/>
      <c r="D43" s="50"/>
      <c r="E43" s="50"/>
      <c r="F43" s="50"/>
      <c r="G43" s="51"/>
      <c r="H43" s="41"/>
      <c r="I43" s="340">
        <v>0.58333333333333326</v>
      </c>
      <c r="J43" s="345"/>
      <c r="K43" s="345">
        <v>10839</v>
      </c>
      <c r="M43" s="47"/>
      <c r="N43" s="49" t="s">
        <v>37</v>
      </c>
      <c r="O43" s="50"/>
      <c r="P43" s="50"/>
      <c r="Q43" s="50"/>
      <c r="R43" s="50"/>
      <c r="S43" s="51"/>
      <c r="U43" s="340">
        <v>0.58333333333333326</v>
      </c>
      <c r="V43" s="345"/>
      <c r="W43" s="345">
        <v>10426</v>
      </c>
    </row>
    <row r="44" spans="1:23" ht="15.75" customHeight="1">
      <c r="B44" s="53" t="s">
        <v>24</v>
      </c>
      <c r="C44" s="382"/>
      <c r="D44" s="385"/>
      <c r="E44" s="385"/>
      <c r="F44" s="385"/>
      <c r="G44" s="386"/>
      <c r="H44" s="333"/>
      <c r="I44" s="340">
        <v>0.59374999999999989</v>
      </c>
      <c r="J44" s="345"/>
      <c r="K44" s="345">
        <v>11059</v>
      </c>
      <c r="M44" s="47"/>
      <c r="N44" s="53" t="s">
        <v>24</v>
      </c>
      <c r="O44" s="382" t="s">
        <v>330</v>
      </c>
      <c r="P44" s="380"/>
      <c r="Q44" s="380"/>
      <c r="R44" s="380"/>
      <c r="S44" s="381"/>
      <c r="U44" s="340">
        <v>0.59374999999999989</v>
      </c>
      <c r="V44" s="345"/>
      <c r="W44" s="345">
        <v>10771</v>
      </c>
    </row>
    <row r="45" spans="1:23">
      <c r="B45" s="53" t="s">
        <v>23</v>
      </c>
      <c r="C45" s="379"/>
      <c r="D45" s="380"/>
      <c r="E45" s="380"/>
      <c r="F45" s="380"/>
      <c r="G45" s="381"/>
      <c r="H45" s="333"/>
      <c r="I45" s="340">
        <v>0.60416666666666652</v>
      </c>
      <c r="J45" s="345"/>
      <c r="K45" s="345">
        <v>11299</v>
      </c>
      <c r="M45" s="47"/>
      <c r="N45" s="53" t="s">
        <v>23</v>
      </c>
      <c r="O45" s="379" t="s">
        <v>323</v>
      </c>
      <c r="P45" s="380"/>
      <c r="Q45" s="380"/>
      <c r="R45" s="380"/>
      <c r="S45" s="381"/>
      <c r="U45" s="340">
        <v>0.60416666666666652</v>
      </c>
      <c r="V45" s="345"/>
      <c r="W45" s="345">
        <v>10925</v>
      </c>
    </row>
    <row r="46" spans="1:23">
      <c r="B46" s="53" t="s">
        <v>25</v>
      </c>
      <c r="C46" s="379"/>
      <c r="D46" s="380"/>
      <c r="E46" s="380"/>
      <c r="F46" s="380"/>
      <c r="G46" s="381"/>
      <c r="H46" s="333"/>
      <c r="I46" s="340">
        <v>0.61458333333333315</v>
      </c>
      <c r="J46" s="345"/>
      <c r="K46" s="345">
        <v>11318</v>
      </c>
      <c r="M46" s="47"/>
      <c r="N46" s="53" t="s">
        <v>25</v>
      </c>
      <c r="O46" s="379" t="s">
        <v>324</v>
      </c>
      <c r="P46" s="380"/>
      <c r="Q46" s="380"/>
      <c r="R46" s="380"/>
      <c r="S46" s="381"/>
      <c r="U46" s="340">
        <v>0.61458333333333315</v>
      </c>
      <c r="V46" s="345"/>
      <c r="W46" s="345">
        <v>10838</v>
      </c>
    </row>
    <row r="47" spans="1:23">
      <c r="A47" s="41"/>
      <c r="B47" s="41"/>
      <c r="C47" s="54"/>
      <c r="D47" s="54"/>
      <c r="E47" s="54"/>
      <c r="F47" s="54"/>
      <c r="G47" s="54"/>
      <c r="H47" s="54"/>
      <c r="I47" s="340">
        <v>0.62499999999999978</v>
      </c>
      <c r="J47" s="345"/>
      <c r="K47" s="345">
        <v>11261</v>
      </c>
      <c r="L47" s="41"/>
      <c r="M47" s="47"/>
      <c r="N47" s="41"/>
      <c r="O47" s="54"/>
      <c r="P47" s="54"/>
      <c r="Q47" s="54"/>
      <c r="R47" s="54"/>
      <c r="S47" s="54"/>
      <c r="U47" s="340">
        <v>0.62499999999999978</v>
      </c>
      <c r="V47" s="345"/>
      <c r="W47" s="345">
        <v>10589</v>
      </c>
    </row>
    <row r="48" spans="1:23">
      <c r="B48" s="49" t="s">
        <v>36</v>
      </c>
      <c r="C48" s="50"/>
      <c r="D48" s="50"/>
      <c r="E48" s="50"/>
      <c r="F48" s="50"/>
      <c r="G48" s="51"/>
      <c r="H48" s="41"/>
      <c r="I48" s="340">
        <v>0.63541666666666641</v>
      </c>
      <c r="J48" s="345"/>
      <c r="K48" s="345">
        <v>11107</v>
      </c>
      <c r="M48" s="47"/>
      <c r="N48" s="49" t="s">
        <v>36</v>
      </c>
      <c r="O48" s="50"/>
      <c r="P48" s="50"/>
      <c r="Q48" s="50"/>
      <c r="R48" s="50"/>
      <c r="S48" s="51"/>
      <c r="U48" s="340">
        <v>0.63541666666666641</v>
      </c>
      <c r="V48" s="345"/>
      <c r="W48" s="345">
        <v>10454</v>
      </c>
    </row>
    <row r="49" spans="2:23" ht="15.75" customHeight="1">
      <c r="B49" s="53" t="s">
        <v>24</v>
      </c>
      <c r="C49" s="382"/>
      <c r="D49" s="380"/>
      <c r="E49" s="380"/>
      <c r="F49" s="380"/>
      <c r="G49" s="381"/>
      <c r="H49" s="333"/>
      <c r="I49" s="340">
        <v>0.64583333333333304</v>
      </c>
      <c r="J49" s="345"/>
      <c r="K49" s="345">
        <v>10992</v>
      </c>
      <c r="M49" s="47"/>
      <c r="N49" s="53" t="s">
        <v>24</v>
      </c>
      <c r="O49" s="382"/>
      <c r="P49" s="380"/>
      <c r="Q49" s="380"/>
      <c r="R49" s="380"/>
      <c r="S49" s="381"/>
      <c r="U49" s="340">
        <v>0.64583333333333304</v>
      </c>
      <c r="V49" s="345"/>
      <c r="W49" s="345">
        <v>10263</v>
      </c>
    </row>
    <row r="50" spans="2:23" ht="15.75" customHeight="1">
      <c r="B50" s="53" t="s">
        <v>23</v>
      </c>
      <c r="C50" s="379"/>
      <c r="D50" s="380"/>
      <c r="E50" s="380"/>
      <c r="F50" s="380"/>
      <c r="G50" s="381"/>
      <c r="H50" s="333"/>
      <c r="I50" s="340">
        <v>0.65624999999999967</v>
      </c>
      <c r="J50" s="345"/>
      <c r="K50" s="345">
        <v>10781</v>
      </c>
      <c r="M50" s="47"/>
      <c r="N50" s="53" t="s">
        <v>23</v>
      </c>
      <c r="O50" s="379"/>
      <c r="P50" s="380"/>
      <c r="Q50" s="380"/>
      <c r="R50" s="380"/>
      <c r="S50" s="381"/>
      <c r="U50" s="340">
        <v>0.65624999999999967</v>
      </c>
      <c r="V50" s="345"/>
      <c r="W50" s="345">
        <v>10089</v>
      </c>
    </row>
    <row r="51" spans="2:23">
      <c r="B51" s="53" t="s">
        <v>25</v>
      </c>
      <c r="C51" s="379"/>
      <c r="D51" s="380"/>
      <c r="E51" s="380"/>
      <c r="F51" s="380"/>
      <c r="G51" s="381"/>
      <c r="H51" s="333"/>
      <c r="I51" s="340">
        <v>0.6666666666666663</v>
      </c>
      <c r="J51" s="345"/>
      <c r="K51" s="345">
        <v>10695</v>
      </c>
      <c r="M51" s="47"/>
      <c r="N51" s="53" t="s">
        <v>25</v>
      </c>
      <c r="O51" s="379"/>
      <c r="P51" s="380"/>
      <c r="Q51" s="380"/>
      <c r="R51" s="380"/>
      <c r="S51" s="381"/>
      <c r="U51" s="340">
        <v>0.6666666666666663</v>
      </c>
      <c r="V51" s="345"/>
      <c r="W51" s="345">
        <v>10090</v>
      </c>
    </row>
    <row r="52" spans="2:23">
      <c r="I52" s="340">
        <v>0.67708333333333293</v>
      </c>
      <c r="J52" s="345"/>
      <c r="K52" s="345">
        <v>10368</v>
      </c>
      <c r="M52" s="47"/>
      <c r="U52" s="340">
        <v>0.67708333333333293</v>
      </c>
      <c r="V52" s="345"/>
      <c r="W52" s="345">
        <v>9926</v>
      </c>
    </row>
    <row r="53" spans="2:23">
      <c r="B53" s="49" t="s">
        <v>65</v>
      </c>
      <c r="C53" s="50"/>
      <c r="D53" s="50"/>
      <c r="E53" s="50"/>
      <c r="F53" s="50"/>
      <c r="G53" s="51"/>
      <c r="H53" s="41"/>
      <c r="I53" s="340">
        <v>0.68749999999999956</v>
      </c>
      <c r="J53" s="345"/>
      <c r="K53" s="345">
        <v>10252</v>
      </c>
      <c r="M53" s="47"/>
      <c r="N53" s="49" t="s">
        <v>65</v>
      </c>
      <c r="O53" s="50"/>
      <c r="P53" s="50"/>
      <c r="Q53" s="50"/>
      <c r="R53" s="50"/>
      <c r="S53" s="51"/>
      <c r="U53" s="340">
        <v>0.68749999999999956</v>
      </c>
      <c r="V53" s="345"/>
      <c r="W53" s="345">
        <v>9610</v>
      </c>
    </row>
    <row r="54" spans="2:23">
      <c r="B54" s="53" t="s">
        <v>24</v>
      </c>
      <c r="C54" s="382"/>
      <c r="D54" s="380"/>
      <c r="E54" s="380"/>
      <c r="F54" s="380"/>
      <c r="G54" s="381"/>
      <c r="H54" s="333"/>
      <c r="I54" s="340">
        <v>0.69791666666666619</v>
      </c>
      <c r="J54" s="345"/>
      <c r="K54" s="345">
        <v>10109</v>
      </c>
      <c r="M54" s="47"/>
      <c r="N54" s="53" t="s">
        <v>24</v>
      </c>
      <c r="O54" s="382"/>
      <c r="P54" s="380"/>
      <c r="Q54" s="380"/>
      <c r="R54" s="380"/>
      <c r="S54" s="381"/>
      <c r="U54" s="340">
        <v>0.69791666666666619</v>
      </c>
      <c r="V54" s="345"/>
      <c r="W54" s="345">
        <v>9485</v>
      </c>
    </row>
    <row r="55" spans="2:23" ht="15" customHeight="1">
      <c r="B55" s="53" t="s">
        <v>23</v>
      </c>
      <c r="C55" s="379"/>
      <c r="D55" s="380"/>
      <c r="E55" s="380"/>
      <c r="F55" s="380"/>
      <c r="G55" s="381"/>
      <c r="H55" s="333"/>
      <c r="I55" s="340">
        <v>0.70833333333333282</v>
      </c>
      <c r="J55" s="345"/>
      <c r="K55" s="345">
        <v>9735</v>
      </c>
      <c r="M55" s="47"/>
      <c r="N55" s="53" t="s">
        <v>23</v>
      </c>
      <c r="O55" s="379"/>
      <c r="P55" s="380"/>
      <c r="Q55" s="380"/>
      <c r="R55" s="380"/>
      <c r="S55" s="381"/>
      <c r="U55" s="340">
        <v>0.70833333333333282</v>
      </c>
      <c r="V55" s="345"/>
      <c r="W55" s="345">
        <v>9302</v>
      </c>
    </row>
    <row r="56" spans="2:23">
      <c r="B56" s="53" t="s">
        <v>25</v>
      </c>
      <c r="C56" s="379"/>
      <c r="D56" s="380"/>
      <c r="E56" s="380"/>
      <c r="F56" s="380"/>
      <c r="G56" s="381"/>
      <c r="H56" s="333"/>
      <c r="I56" s="340">
        <v>0.71874999999999944</v>
      </c>
      <c r="J56" s="345"/>
      <c r="K56" s="345">
        <v>9302</v>
      </c>
      <c r="M56" s="47"/>
      <c r="N56" s="53" t="s">
        <v>25</v>
      </c>
      <c r="O56" s="379"/>
      <c r="P56" s="380"/>
      <c r="Q56" s="380"/>
      <c r="R56" s="380"/>
      <c r="S56" s="381"/>
      <c r="U56" s="340">
        <v>0.71874999999999944</v>
      </c>
      <c r="V56" s="345"/>
      <c r="W56" s="345">
        <v>8919</v>
      </c>
    </row>
    <row r="57" spans="2:23">
      <c r="I57" s="340">
        <v>0.72916666666666607</v>
      </c>
      <c r="J57" s="345"/>
      <c r="K57" s="345">
        <v>8669</v>
      </c>
      <c r="M57" s="47"/>
      <c r="U57" s="340">
        <v>0.72916666666666607</v>
      </c>
      <c r="V57" s="345"/>
      <c r="W57" s="345">
        <v>8448</v>
      </c>
    </row>
    <row r="58" spans="2:23">
      <c r="B58" s="49" t="s">
        <v>66</v>
      </c>
      <c r="C58" s="50"/>
      <c r="D58" s="50"/>
      <c r="E58" s="50"/>
      <c r="F58" s="50"/>
      <c r="G58" s="51"/>
      <c r="H58" s="41"/>
      <c r="I58" s="340">
        <v>0.7395833333333327</v>
      </c>
      <c r="J58" s="345"/>
      <c r="K58" s="345">
        <v>8429</v>
      </c>
      <c r="M58" s="47"/>
      <c r="N58" s="49" t="s">
        <v>66</v>
      </c>
      <c r="O58" s="50"/>
      <c r="P58" s="50"/>
      <c r="Q58" s="50"/>
      <c r="R58" s="50"/>
      <c r="S58" s="51"/>
      <c r="U58" s="340">
        <v>0.7395833333333327</v>
      </c>
      <c r="V58" s="345"/>
      <c r="W58" s="345">
        <v>8102</v>
      </c>
    </row>
    <row r="59" spans="2:23">
      <c r="B59" s="57" t="s">
        <v>24</v>
      </c>
      <c r="C59" s="382"/>
      <c r="D59" s="380"/>
      <c r="E59" s="380"/>
      <c r="F59" s="380"/>
      <c r="G59" s="381"/>
      <c r="H59" s="333"/>
      <c r="I59" s="340">
        <v>0.74999999999999933</v>
      </c>
      <c r="J59" s="345"/>
      <c r="K59" s="345">
        <v>8505</v>
      </c>
      <c r="M59" s="47"/>
      <c r="N59" s="57" t="s">
        <v>24</v>
      </c>
      <c r="O59" s="382"/>
      <c r="P59" s="380"/>
      <c r="Q59" s="380"/>
      <c r="R59" s="380"/>
      <c r="S59" s="381"/>
      <c r="U59" s="340">
        <v>0.74999999999999933</v>
      </c>
      <c r="V59" s="345"/>
      <c r="W59" s="345">
        <v>7766</v>
      </c>
    </row>
    <row r="60" spans="2:23">
      <c r="B60" s="53" t="s">
        <v>23</v>
      </c>
      <c r="C60" s="379"/>
      <c r="D60" s="380"/>
      <c r="E60" s="380"/>
      <c r="F60" s="380"/>
      <c r="G60" s="381"/>
      <c r="H60" s="333"/>
      <c r="I60" s="340">
        <v>0.76041666666666596</v>
      </c>
      <c r="J60" s="345"/>
      <c r="K60" s="345">
        <v>8333</v>
      </c>
      <c r="M60" s="47"/>
      <c r="N60" s="53" t="s">
        <v>23</v>
      </c>
      <c r="O60" s="379"/>
      <c r="P60" s="380"/>
      <c r="Q60" s="380"/>
      <c r="R60" s="380"/>
      <c r="S60" s="381"/>
      <c r="U60" s="340">
        <v>0.76041666666666596</v>
      </c>
      <c r="V60" s="345"/>
      <c r="W60" s="345">
        <v>7517</v>
      </c>
    </row>
    <row r="61" spans="2:23">
      <c r="B61" s="53" t="s">
        <v>25</v>
      </c>
      <c r="C61" s="379"/>
      <c r="D61" s="380"/>
      <c r="E61" s="380"/>
      <c r="F61" s="380"/>
      <c r="G61" s="381"/>
      <c r="H61" s="333"/>
      <c r="I61" s="340">
        <v>0.77083333333333259</v>
      </c>
      <c r="J61" s="345"/>
      <c r="K61" s="345">
        <v>7766</v>
      </c>
      <c r="M61" s="47"/>
      <c r="N61" s="53" t="s">
        <v>25</v>
      </c>
      <c r="O61" s="379"/>
      <c r="P61" s="380"/>
      <c r="Q61" s="380"/>
      <c r="R61" s="380"/>
      <c r="S61" s="381"/>
      <c r="U61" s="340">
        <v>0.77083333333333259</v>
      </c>
      <c r="V61" s="345"/>
      <c r="W61" s="345">
        <v>7056</v>
      </c>
    </row>
    <row r="62" spans="2:23">
      <c r="B62" s="41"/>
      <c r="C62" s="54"/>
      <c r="D62" s="54"/>
      <c r="E62" s="54"/>
      <c r="F62" s="54"/>
      <c r="G62" s="54"/>
      <c r="H62" s="54"/>
      <c r="I62" s="340">
        <v>0.78124999999999922</v>
      </c>
      <c r="J62" s="345"/>
      <c r="K62" s="345">
        <v>7143</v>
      </c>
      <c r="M62" s="47"/>
      <c r="N62" s="41"/>
      <c r="O62" s="54"/>
      <c r="P62" s="54"/>
      <c r="Q62" s="54"/>
      <c r="R62" s="54"/>
      <c r="S62" s="54"/>
      <c r="U62" s="340">
        <v>0.78124999999999922</v>
      </c>
      <c r="V62" s="345"/>
      <c r="W62" s="345">
        <v>6538</v>
      </c>
    </row>
    <row r="63" spans="2:23">
      <c r="B63" s="49" t="s">
        <v>67</v>
      </c>
      <c r="C63" s="50"/>
      <c r="D63" s="50"/>
      <c r="E63" s="50"/>
      <c r="F63" s="50"/>
      <c r="G63" s="51"/>
      <c r="H63" s="41"/>
      <c r="I63" s="340">
        <v>0.79166666666666585</v>
      </c>
      <c r="J63" s="345"/>
      <c r="K63" s="345">
        <v>6403</v>
      </c>
      <c r="M63" s="47"/>
      <c r="N63" s="49" t="s">
        <v>67</v>
      </c>
      <c r="O63" s="50"/>
      <c r="P63" s="50"/>
      <c r="Q63" s="50"/>
      <c r="R63" s="50"/>
      <c r="S63" s="51"/>
      <c r="U63" s="340">
        <v>0.79166666666666585</v>
      </c>
      <c r="V63" s="345"/>
      <c r="W63" s="345">
        <v>5856</v>
      </c>
    </row>
    <row r="64" spans="2:23">
      <c r="B64" s="53" t="s">
        <v>24</v>
      </c>
      <c r="C64" s="379"/>
      <c r="D64" s="380"/>
      <c r="E64" s="380"/>
      <c r="F64" s="380"/>
      <c r="G64" s="381"/>
      <c r="H64" s="333"/>
      <c r="I64" s="340">
        <v>0.80208333333333248</v>
      </c>
      <c r="J64" s="345"/>
      <c r="K64" s="345">
        <v>5741</v>
      </c>
      <c r="M64" s="47"/>
      <c r="N64" s="53" t="s">
        <v>24</v>
      </c>
      <c r="O64" s="379"/>
      <c r="P64" s="380"/>
      <c r="Q64" s="380"/>
      <c r="R64" s="380"/>
      <c r="S64" s="381"/>
      <c r="U64" s="340">
        <v>0.80208333333333248</v>
      </c>
      <c r="V64" s="345"/>
      <c r="W64" s="345">
        <v>5155</v>
      </c>
    </row>
    <row r="65" spans="2:23">
      <c r="B65" s="53" t="s">
        <v>23</v>
      </c>
      <c r="C65" s="379"/>
      <c r="D65" s="380"/>
      <c r="E65" s="380"/>
      <c r="F65" s="380"/>
      <c r="G65" s="381"/>
      <c r="H65" s="333"/>
      <c r="I65" s="340">
        <v>0.81249999999999911</v>
      </c>
      <c r="J65" s="345"/>
      <c r="K65" s="345">
        <v>5232</v>
      </c>
      <c r="M65" s="47"/>
      <c r="N65" s="53" t="s">
        <v>23</v>
      </c>
      <c r="O65" s="379"/>
      <c r="P65" s="380"/>
      <c r="Q65" s="380"/>
      <c r="R65" s="380"/>
      <c r="S65" s="381"/>
      <c r="U65" s="340">
        <v>0.81249999999999911</v>
      </c>
      <c r="V65" s="345"/>
      <c r="W65" s="345">
        <v>4608</v>
      </c>
    </row>
    <row r="66" spans="2:23">
      <c r="B66" s="53" t="s">
        <v>25</v>
      </c>
      <c r="C66" s="379"/>
      <c r="D66" s="380"/>
      <c r="E66" s="380"/>
      <c r="F66" s="380"/>
      <c r="G66" s="381"/>
      <c r="H66" s="333"/>
      <c r="I66" s="340">
        <v>0.82291666666666574</v>
      </c>
      <c r="J66" s="345"/>
      <c r="K66" s="345">
        <v>4598</v>
      </c>
      <c r="M66" s="47"/>
      <c r="N66" s="53" t="s">
        <v>25</v>
      </c>
      <c r="O66" s="379"/>
      <c r="P66" s="380"/>
      <c r="Q66" s="380"/>
      <c r="R66" s="380"/>
      <c r="S66" s="381"/>
      <c r="U66" s="340">
        <v>0.82291666666666574</v>
      </c>
      <c r="V66" s="345"/>
      <c r="W66" s="345">
        <v>4291</v>
      </c>
    </row>
    <row r="67" spans="2:23">
      <c r="B67" s="41"/>
      <c r="C67" s="54"/>
      <c r="D67" s="54"/>
      <c r="E67" s="54"/>
      <c r="F67" s="54"/>
      <c r="G67" s="54"/>
      <c r="H67" s="54"/>
      <c r="I67" s="340">
        <v>0.83333333333333237</v>
      </c>
      <c r="J67" s="345"/>
      <c r="K67" s="345">
        <v>3975</v>
      </c>
      <c r="M67" s="47"/>
      <c r="N67" s="41"/>
      <c r="O67" s="54"/>
      <c r="P67" s="54"/>
      <c r="Q67" s="54"/>
      <c r="R67" s="54"/>
      <c r="S67" s="54"/>
      <c r="U67" s="340">
        <v>0.83333333333333237</v>
      </c>
      <c r="V67" s="345"/>
      <c r="W67" s="345">
        <v>3927</v>
      </c>
    </row>
    <row r="68" spans="2:23">
      <c r="B68" s="49" t="s">
        <v>68</v>
      </c>
      <c r="C68" s="50"/>
      <c r="D68" s="50"/>
      <c r="E68" s="50"/>
      <c r="F68" s="50"/>
      <c r="G68" s="51"/>
      <c r="H68" s="41"/>
      <c r="I68" s="340">
        <v>0.843749999999999</v>
      </c>
      <c r="J68" s="345"/>
      <c r="K68" s="345">
        <v>3513</v>
      </c>
      <c r="M68" s="47"/>
      <c r="N68" s="49" t="s">
        <v>68</v>
      </c>
      <c r="O68" s="50"/>
      <c r="P68" s="50"/>
      <c r="Q68" s="50"/>
      <c r="R68" s="50"/>
      <c r="S68" s="51"/>
      <c r="U68" s="340">
        <v>0.843749999999999</v>
      </c>
      <c r="V68" s="345"/>
      <c r="W68" s="345">
        <v>3340</v>
      </c>
    </row>
    <row r="69" spans="2:23">
      <c r="B69" s="53" t="s">
        <v>24</v>
      </c>
      <c r="C69" s="379"/>
      <c r="D69" s="380"/>
      <c r="E69" s="380"/>
      <c r="F69" s="380"/>
      <c r="G69" s="381"/>
      <c r="H69" s="333"/>
      <c r="I69" s="340">
        <v>0.85416666666666563</v>
      </c>
      <c r="J69" s="345"/>
      <c r="K69" s="345">
        <v>2957</v>
      </c>
      <c r="M69" s="47"/>
      <c r="N69" s="53" t="s">
        <v>24</v>
      </c>
      <c r="O69" s="379"/>
      <c r="P69" s="380"/>
      <c r="Q69" s="380"/>
      <c r="R69" s="380"/>
      <c r="S69" s="381"/>
      <c r="U69" s="340">
        <v>0.85416666666666563</v>
      </c>
      <c r="V69" s="345"/>
      <c r="W69" s="345">
        <v>2621</v>
      </c>
    </row>
    <row r="70" spans="2:23">
      <c r="B70" s="53" t="s">
        <v>23</v>
      </c>
      <c r="C70" s="379"/>
      <c r="D70" s="380"/>
      <c r="E70" s="380"/>
      <c r="F70" s="380"/>
      <c r="G70" s="381"/>
      <c r="H70" s="333"/>
      <c r="I70" s="340">
        <v>0.86458333333333226</v>
      </c>
      <c r="J70" s="345"/>
      <c r="K70" s="345">
        <v>2323</v>
      </c>
      <c r="M70" s="47"/>
      <c r="N70" s="53" t="s">
        <v>23</v>
      </c>
      <c r="O70" s="379"/>
      <c r="P70" s="380"/>
      <c r="Q70" s="380"/>
      <c r="R70" s="380"/>
      <c r="S70" s="381"/>
      <c r="U70" s="340">
        <v>0.86458333333333226</v>
      </c>
      <c r="V70" s="345"/>
      <c r="W70" s="345">
        <v>1853</v>
      </c>
    </row>
    <row r="71" spans="2:23">
      <c r="B71" s="53" t="s">
        <v>25</v>
      </c>
      <c r="C71" s="379"/>
      <c r="D71" s="380"/>
      <c r="E71" s="380"/>
      <c r="F71" s="380"/>
      <c r="G71" s="381"/>
      <c r="H71" s="333"/>
      <c r="I71" s="340">
        <v>0.87499999999999889</v>
      </c>
      <c r="J71" s="345"/>
      <c r="K71" s="345">
        <v>1594</v>
      </c>
      <c r="M71" s="47"/>
      <c r="N71" s="53" t="s">
        <v>25</v>
      </c>
      <c r="O71" s="379"/>
      <c r="P71" s="380"/>
      <c r="Q71" s="380"/>
      <c r="R71" s="380"/>
      <c r="S71" s="381"/>
      <c r="U71" s="340">
        <v>0.87499999999999889</v>
      </c>
      <c r="V71" s="345"/>
      <c r="W71" s="345">
        <v>845</v>
      </c>
    </row>
    <row r="72" spans="2:23">
      <c r="B72" s="41"/>
      <c r="C72" s="54"/>
      <c r="D72" s="54"/>
      <c r="E72" s="54"/>
      <c r="F72" s="54"/>
      <c r="G72" s="54"/>
      <c r="H72" s="54"/>
      <c r="I72" s="340">
        <v>0.88541666666666552</v>
      </c>
      <c r="J72" s="345"/>
      <c r="K72" s="345">
        <v>422</v>
      </c>
      <c r="M72" s="47"/>
      <c r="N72" s="41"/>
      <c r="O72" s="54"/>
      <c r="P72" s="54"/>
      <c r="Q72" s="54"/>
      <c r="R72" s="54"/>
      <c r="S72" s="54"/>
      <c r="U72" s="340">
        <v>0.88541666666666552</v>
      </c>
      <c r="V72" s="345"/>
      <c r="W72" s="345">
        <v>0</v>
      </c>
    </row>
    <row r="73" spans="2:23">
      <c r="B73" s="49" t="s">
        <v>69</v>
      </c>
      <c r="C73" s="50"/>
      <c r="D73" s="50"/>
      <c r="E73" s="50"/>
      <c r="F73" s="50"/>
      <c r="G73" s="51"/>
      <c r="H73" s="41"/>
      <c r="I73" s="340">
        <v>0.89583333333333215</v>
      </c>
      <c r="J73" s="345"/>
      <c r="K73" s="345">
        <v>0</v>
      </c>
      <c r="M73" s="47"/>
      <c r="N73" s="49" t="s">
        <v>69</v>
      </c>
      <c r="O73" s="50"/>
      <c r="P73" s="50"/>
      <c r="Q73" s="50"/>
      <c r="R73" s="50"/>
      <c r="S73" s="51"/>
      <c r="U73" s="340">
        <v>0.89583333333333215</v>
      </c>
      <c r="V73" s="345"/>
      <c r="W73" s="345">
        <v>0</v>
      </c>
    </row>
    <row r="74" spans="2:23">
      <c r="B74" s="53" t="s">
        <v>24</v>
      </c>
      <c r="C74" s="379"/>
      <c r="D74" s="380"/>
      <c r="E74" s="380"/>
      <c r="F74" s="380"/>
      <c r="G74" s="381"/>
      <c r="H74" s="333"/>
      <c r="I74" s="340">
        <v>0.90624999999999878</v>
      </c>
      <c r="J74" s="345"/>
      <c r="K74" s="345">
        <v>0</v>
      </c>
      <c r="M74" s="47"/>
      <c r="N74" s="53" t="s">
        <v>24</v>
      </c>
      <c r="O74" s="379"/>
      <c r="P74" s="380"/>
      <c r="Q74" s="380"/>
      <c r="R74" s="380"/>
      <c r="S74" s="381"/>
      <c r="U74" s="340">
        <v>0.90624999999999878</v>
      </c>
      <c r="V74" s="345"/>
      <c r="W74" s="345">
        <v>0</v>
      </c>
    </row>
    <row r="75" spans="2:23">
      <c r="B75" s="53" t="s">
        <v>23</v>
      </c>
      <c r="C75" s="379"/>
      <c r="D75" s="380"/>
      <c r="E75" s="380"/>
      <c r="F75" s="380"/>
      <c r="G75" s="381"/>
      <c r="H75" s="333"/>
      <c r="I75" s="340">
        <v>0.91666666666666541</v>
      </c>
      <c r="J75" s="345"/>
      <c r="K75" s="345">
        <v>0</v>
      </c>
      <c r="M75" s="47"/>
      <c r="N75" s="53" t="s">
        <v>23</v>
      </c>
      <c r="O75" s="379"/>
      <c r="P75" s="380"/>
      <c r="Q75" s="380"/>
      <c r="R75" s="380"/>
      <c r="S75" s="381"/>
      <c r="U75" s="340">
        <v>0.91666666666666541</v>
      </c>
      <c r="V75" s="345"/>
      <c r="W75" s="345">
        <v>0</v>
      </c>
    </row>
    <row r="76" spans="2:23">
      <c r="B76" s="53" t="s">
        <v>25</v>
      </c>
      <c r="C76" s="379"/>
      <c r="D76" s="380"/>
      <c r="E76" s="380"/>
      <c r="F76" s="380"/>
      <c r="G76" s="381"/>
      <c r="H76" s="333"/>
      <c r="I76" s="340">
        <v>0.92708333333333204</v>
      </c>
      <c r="J76" s="345"/>
      <c r="K76" s="345">
        <v>0</v>
      </c>
      <c r="M76" s="47"/>
      <c r="N76" s="53" t="s">
        <v>25</v>
      </c>
      <c r="O76" s="379"/>
      <c r="P76" s="380"/>
      <c r="Q76" s="380"/>
      <c r="R76" s="380"/>
      <c r="S76" s="381"/>
      <c r="U76" s="340">
        <v>0.92708333333333204</v>
      </c>
      <c r="V76" s="345"/>
      <c r="W76" s="345">
        <v>0</v>
      </c>
    </row>
    <row r="77" spans="2:23">
      <c r="I77" s="340">
        <v>0.9375</v>
      </c>
      <c r="J77" s="345"/>
      <c r="K77" s="345">
        <v>0</v>
      </c>
      <c r="M77" s="47"/>
      <c r="U77" s="340">
        <v>0.9375</v>
      </c>
      <c r="V77" s="345"/>
      <c r="W77" s="345">
        <v>0</v>
      </c>
    </row>
    <row r="78" spans="2:23">
      <c r="B78" s="49" t="s">
        <v>70</v>
      </c>
      <c r="C78" s="50"/>
      <c r="D78" s="50"/>
      <c r="E78" s="50"/>
      <c r="F78" s="50"/>
      <c r="G78" s="51"/>
      <c r="H78" s="41"/>
      <c r="M78" s="47"/>
      <c r="N78" s="49" t="s">
        <v>70</v>
      </c>
      <c r="O78" s="50"/>
      <c r="P78" s="50"/>
      <c r="Q78" s="50"/>
      <c r="R78" s="50"/>
      <c r="S78" s="51"/>
    </row>
    <row r="79" spans="2:23">
      <c r="B79" s="53" t="s">
        <v>24</v>
      </c>
      <c r="C79" s="379"/>
      <c r="D79" s="380"/>
      <c r="E79" s="380"/>
      <c r="F79" s="380"/>
      <c r="G79" s="381"/>
      <c r="H79" s="333"/>
      <c r="M79" s="47"/>
      <c r="N79" s="53" t="s">
        <v>24</v>
      </c>
      <c r="O79" s="379"/>
      <c r="P79" s="380"/>
      <c r="Q79" s="380"/>
      <c r="R79" s="380"/>
      <c r="S79" s="381"/>
    </row>
    <row r="80" spans="2:23">
      <c r="B80" s="53" t="s">
        <v>23</v>
      </c>
      <c r="C80" s="379"/>
      <c r="D80" s="380"/>
      <c r="E80" s="380"/>
      <c r="F80" s="380"/>
      <c r="G80" s="381"/>
      <c r="H80" s="333"/>
      <c r="I80" s="339"/>
      <c r="J80" s="338"/>
      <c r="K80" s="52"/>
      <c r="M80" s="47"/>
      <c r="N80" s="53" t="s">
        <v>23</v>
      </c>
      <c r="O80" s="379"/>
      <c r="P80" s="380"/>
      <c r="Q80" s="380"/>
      <c r="R80" s="380"/>
      <c r="S80" s="381"/>
    </row>
    <row r="81" spans="2:19">
      <c r="B81" s="53" t="s">
        <v>25</v>
      </c>
      <c r="C81" s="379"/>
      <c r="D81" s="380"/>
      <c r="E81" s="380"/>
      <c r="F81" s="380"/>
      <c r="G81" s="381"/>
      <c r="H81" s="333"/>
      <c r="I81" s="339"/>
      <c r="J81" s="338"/>
      <c r="K81" s="52"/>
      <c r="M81" s="47"/>
      <c r="N81" s="53" t="s">
        <v>25</v>
      </c>
      <c r="O81" s="379"/>
      <c r="P81" s="380"/>
      <c r="Q81" s="380"/>
      <c r="R81" s="380"/>
      <c r="S81" s="381"/>
    </row>
    <row r="82" spans="2:19">
      <c r="M82" s="47"/>
    </row>
    <row r="83" spans="2:19" ht="18">
      <c r="B83" s="40" t="s">
        <v>165</v>
      </c>
      <c r="C83" s="40"/>
      <c r="D83" s="40"/>
      <c r="E83" s="40"/>
      <c r="F83" s="40"/>
      <c r="G83" s="40"/>
      <c r="H83" s="40"/>
      <c r="M83" s="47"/>
      <c r="N83" s="40" t="s">
        <v>165</v>
      </c>
      <c r="O83" s="40"/>
      <c r="P83" s="40"/>
      <c r="Q83" s="40"/>
      <c r="R83" s="40"/>
      <c r="S83" s="40"/>
    </row>
    <row r="84" spans="2:19">
      <c r="B84" s="49" t="s">
        <v>39</v>
      </c>
      <c r="C84" s="50"/>
      <c r="D84" s="50"/>
      <c r="E84" s="50"/>
      <c r="F84" s="50"/>
      <c r="G84" s="51"/>
      <c r="H84" s="41"/>
      <c r="M84" s="47"/>
      <c r="N84" s="49" t="s">
        <v>39</v>
      </c>
      <c r="O84" s="50"/>
      <c r="P84" s="50"/>
      <c r="Q84" s="50"/>
      <c r="R84" s="50"/>
      <c r="S84" s="51"/>
    </row>
    <row r="85" spans="2:19">
      <c r="B85" s="53" t="s">
        <v>24</v>
      </c>
      <c r="C85" s="379"/>
      <c r="D85" s="380"/>
      <c r="E85" s="380"/>
      <c r="F85" s="380"/>
      <c r="G85" s="381"/>
      <c r="H85" s="333"/>
      <c r="M85" s="47"/>
      <c r="N85" s="53" t="s">
        <v>24</v>
      </c>
      <c r="O85" s="379"/>
      <c r="P85" s="380"/>
      <c r="Q85" s="380"/>
      <c r="R85" s="380"/>
      <c r="S85" s="381"/>
    </row>
    <row r="86" spans="2:19">
      <c r="B86" s="53" t="s">
        <v>23</v>
      </c>
      <c r="C86" s="379"/>
      <c r="D86" s="380"/>
      <c r="E86" s="380"/>
      <c r="F86" s="380"/>
      <c r="G86" s="381"/>
      <c r="H86" s="333"/>
      <c r="M86" s="47"/>
      <c r="N86" s="53" t="s">
        <v>23</v>
      </c>
      <c r="O86" s="379"/>
      <c r="P86" s="380"/>
      <c r="Q86" s="380"/>
      <c r="R86" s="380"/>
      <c r="S86" s="381"/>
    </row>
    <row r="87" spans="2:19">
      <c r="B87" s="53" t="s">
        <v>25</v>
      </c>
      <c r="C87" s="379"/>
      <c r="D87" s="380"/>
      <c r="E87" s="380"/>
      <c r="F87" s="380"/>
      <c r="G87" s="381"/>
      <c r="H87" s="333"/>
      <c r="M87" s="47"/>
      <c r="N87" s="53" t="s">
        <v>25</v>
      </c>
      <c r="O87" s="379"/>
      <c r="P87" s="380"/>
      <c r="Q87" s="380"/>
      <c r="R87" s="380"/>
      <c r="S87" s="381"/>
    </row>
    <row r="88" spans="2:19">
      <c r="B88" s="41"/>
      <c r="C88" s="54"/>
      <c r="D88" s="54"/>
      <c r="E88" s="54"/>
      <c r="F88" s="54"/>
      <c r="G88" s="54"/>
      <c r="H88" s="54"/>
      <c r="M88" s="47"/>
      <c r="N88" s="41"/>
      <c r="O88" s="54"/>
      <c r="P88" s="54"/>
      <c r="Q88" s="54"/>
      <c r="R88" s="54"/>
      <c r="S88" s="54"/>
    </row>
    <row r="89" spans="2:19">
      <c r="B89" s="49" t="s">
        <v>38</v>
      </c>
      <c r="C89" s="50"/>
      <c r="D89" s="50"/>
      <c r="E89" s="50"/>
      <c r="F89" s="50"/>
      <c r="G89" s="51"/>
      <c r="H89" s="41"/>
      <c r="M89" s="47"/>
      <c r="N89" s="49" t="s">
        <v>38</v>
      </c>
      <c r="O89" s="50"/>
      <c r="P89" s="50"/>
      <c r="Q89" s="50"/>
      <c r="R89" s="50"/>
      <c r="S89" s="51"/>
    </row>
    <row r="90" spans="2:19">
      <c r="B90" s="53" t="s">
        <v>24</v>
      </c>
      <c r="C90" s="379"/>
      <c r="D90" s="380"/>
      <c r="E90" s="380"/>
      <c r="F90" s="380"/>
      <c r="G90" s="381"/>
      <c r="H90" s="333"/>
      <c r="M90" s="47"/>
      <c r="N90" s="53" t="s">
        <v>24</v>
      </c>
      <c r="O90" s="379"/>
      <c r="P90" s="380"/>
      <c r="Q90" s="380"/>
      <c r="R90" s="380"/>
      <c r="S90" s="381"/>
    </row>
    <row r="91" spans="2:19">
      <c r="B91" s="53" t="s">
        <v>23</v>
      </c>
      <c r="C91" s="379"/>
      <c r="D91" s="380"/>
      <c r="E91" s="380"/>
      <c r="F91" s="380"/>
      <c r="G91" s="381"/>
      <c r="H91" s="333"/>
      <c r="M91" s="47"/>
      <c r="N91" s="53" t="s">
        <v>23</v>
      </c>
      <c r="O91" s="379"/>
      <c r="P91" s="380"/>
      <c r="Q91" s="380"/>
      <c r="R91" s="380"/>
      <c r="S91" s="381"/>
    </row>
    <row r="92" spans="2:19">
      <c r="B92" s="53" t="s">
        <v>25</v>
      </c>
      <c r="C92" s="379"/>
      <c r="D92" s="380"/>
      <c r="E92" s="380"/>
      <c r="F92" s="380"/>
      <c r="G92" s="381"/>
      <c r="H92" s="333"/>
      <c r="M92" s="47"/>
      <c r="N92" s="53" t="s">
        <v>25</v>
      </c>
      <c r="O92" s="379"/>
      <c r="P92" s="380"/>
      <c r="Q92" s="380"/>
      <c r="R92" s="380"/>
      <c r="S92" s="381"/>
    </row>
    <row r="93" spans="2:19">
      <c r="B93" s="41"/>
      <c r="C93" s="54"/>
      <c r="D93" s="54"/>
      <c r="E93" s="54"/>
      <c r="F93" s="54"/>
      <c r="G93" s="54"/>
      <c r="H93" s="54"/>
      <c r="M93" s="47"/>
      <c r="N93" s="41"/>
      <c r="O93" s="54"/>
      <c r="P93" s="54"/>
      <c r="Q93" s="54"/>
      <c r="R93" s="54"/>
      <c r="S93" s="54"/>
    </row>
    <row r="94" spans="2:19">
      <c r="B94" s="49" t="s">
        <v>37</v>
      </c>
      <c r="C94" s="50"/>
      <c r="D94" s="50"/>
      <c r="E94" s="50"/>
      <c r="F94" s="50"/>
      <c r="G94" s="51"/>
      <c r="H94" s="41"/>
      <c r="M94" s="47"/>
      <c r="N94" s="49" t="s">
        <v>37</v>
      </c>
      <c r="O94" s="50"/>
      <c r="P94" s="50"/>
      <c r="Q94" s="50"/>
      <c r="R94" s="50"/>
      <c r="S94" s="51"/>
    </row>
    <row r="95" spans="2:19">
      <c r="B95" s="53" t="s">
        <v>24</v>
      </c>
      <c r="C95" s="379"/>
      <c r="D95" s="380"/>
      <c r="E95" s="380"/>
      <c r="F95" s="380"/>
      <c r="G95" s="381"/>
      <c r="H95" s="333"/>
      <c r="M95" s="47"/>
      <c r="N95" s="53" t="s">
        <v>24</v>
      </c>
      <c r="O95" s="379"/>
      <c r="P95" s="380"/>
      <c r="Q95" s="380"/>
      <c r="R95" s="380"/>
      <c r="S95" s="381"/>
    </row>
    <row r="96" spans="2:19">
      <c r="B96" s="53" t="s">
        <v>23</v>
      </c>
      <c r="C96" s="379"/>
      <c r="D96" s="380"/>
      <c r="E96" s="380"/>
      <c r="F96" s="380"/>
      <c r="G96" s="381"/>
      <c r="H96" s="333"/>
      <c r="M96" s="47"/>
      <c r="N96" s="53" t="s">
        <v>23</v>
      </c>
      <c r="O96" s="379"/>
      <c r="P96" s="380"/>
      <c r="Q96" s="380"/>
      <c r="R96" s="380"/>
      <c r="S96" s="381"/>
    </row>
    <row r="97" spans="2:19">
      <c r="B97" s="53" t="s">
        <v>25</v>
      </c>
      <c r="C97" s="379"/>
      <c r="D97" s="380"/>
      <c r="E97" s="380"/>
      <c r="F97" s="380"/>
      <c r="G97" s="381"/>
      <c r="H97" s="333"/>
      <c r="M97" s="47"/>
      <c r="N97" s="53" t="s">
        <v>25</v>
      </c>
      <c r="O97" s="379"/>
      <c r="P97" s="380"/>
      <c r="Q97" s="380"/>
      <c r="R97" s="380"/>
      <c r="S97" s="381"/>
    </row>
    <row r="98" spans="2:19">
      <c r="B98" s="41"/>
      <c r="C98" s="54"/>
      <c r="D98" s="54"/>
      <c r="E98" s="54"/>
      <c r="F98" s="54"/>
      <c r="G98" s="54"/>
      <c r="H98" s="54"/>
      <c r="M98" s="47"/>
      <c r="N98" s="41"/>
      <c r="O98" s="54"/>
      <c r="P98" s="54"/>
      <c r="Q98" s="54"/>
      <c r="R98" s="54"/>
      <c r="S98" s="54"/>
    </row>
    <row r="99" spans="2:19">
      <c r="B99" s="49" t="s">
        <v>36</v>
      </c>
      <c r="C99" s="50"/>
      <c r="D99" s="50"/>
      <c r="E99" s="50"/>
      <c r="F99" s="50"/>
      <c r="G99" s="51"/>
      <c r="H99" s="41"/>
      <c r="M99" s="47"/>
      <c r="N99" s="49" t="s">
        <v>36</v>
      </c>
      <c r="O99" s="50"/>
      <c r="P99" s="50"/>
      <c r="Q99" s="50"/>
      <c r="R99" s="50"/>
      <c r="S99" s="51"/>
    </row>
    <row r="100" spans="2:19">
      <c r="B100" s="53" t="s">
        <v>24</v>
      </c>
      <c r="C100" s="379"/>
      <c r="D100" s="380"/>
      <c r="E100" s="380"/>
      <c r="F100" s="380"/>
      <c r="G100" s="381"/>
      <c r="H100" s="333"/>
      <c r="L100" s="67"/>
      <c r="M100" s="41"/>
      <c r="N100" s="53" t="s">
        <v>24</v>
      </c>
      <c r="O100" s="379"/>
      <c r="P100" s="380"/>
      <c r="Q100" s="380"/>
      <c r="R100" s="380"/>
      <c r="S100" s="381"/>
    </row>
    <row r="101" spans="2:19">
      <c r="B101" s="53" t="s">
        <v>23</v>
      </c>
      <c r="C101" s="379"/>
      <c r="D101" s="380"/>
      <c r="E101" s="380"/>
      <c r="F101" s="380"/>
      <c r="G101" s="381"/>
      <c r="H101" s="333"/>
      <c r="L101" s="67"/>
      <c r="M101" s="41"/>
      <c r="N101" s="53" t="s">
        <v>23</v>
      </c>
      <c r="O101" s="379"/>
      <c r="P101" s="380"/>
      <c r="Q101" s="380"/>
      <c r="R101" s="380"/>
      <c r="S101" s="381"/>
    </row>
    <row r="102" spans="2:19">
      <c r="B102" s="53" t="s">
        <v>25</v>
      </c>
      <c r="C102" s="379"/>
      <c r="D102" s="380"/>
      <c r="E102" s="380"/>
      <c r="F102" s="380"/>
      <c r="G102" s="381"/>
      <c r="H102" s="333"/>
      <c r="L102" s="67"/>
      <c r="M102" s="41"/>
      <c r="N102" s="53" t="s">
        <v>25</v>
      </c>
      <c r="O102" s="379"/>
      <c r="P102" s="380"/>
      <c r="Q102" s="380"/>
      <c r="R102" s="380"/>
      <c r="S102" s="381"/>
    </row>
    <row r="103" spans="2:19">
      <c r="L103" s="67"/>
    </row>
    <row r="104" spans="2:19">
      <c r="B104" s="49" t="s">
        <v>65</v>
      </c>
      <c r="C104" s="50"/>
      <c r="D104" s="50"/>
      <c r="E104" s="50"/>
      <c r="F104" s="50"/>
      <c r="G104" s="51"/>
      <c r="H104" s="41"/>
      <c r="L104" s="67"/>
      <c r="N104" s="49" t="s">
        <v>65</v>
      </c>
      <c r="O104" s="50"/>
      <c r="P104" s="50"/>
      <c r="Q104" s="50"/>
      <c r="R104" s="50"/>
      <c r="S104" s="51"/>
    </row>
    <row r="105" spans="2:19">
      <c r="B105" s="53" t="s">
        <v>24</v>
      </c>
      <c r="C105" s="379"/>
      <c r="D105" s="380"/>
      <c r="E105" s="380"/>
      <c r="F105" s="380"/>
      <c r="G105" s="381"/>
      <c r="H105" s="333"/>
      <c r="L105" s="67"/>
      <c r="N105" s="53" t="s">
        <v>24</v>
      </c>
      <c r="O105" s="379"/>
      <c r="P105" s="380"/>
      <c r="Q105" s="380"/>
      <c r="R105" s="380"/>
      <c r="S105" s="381"/>
    </row>
    <row r="106" spans="2:19">
      <c r="B106" s="53" t="s">
        <v>23</v>
      </c>
      <c r="C106" s="379"/>
      <c r="D106" s="380"/>
      <c r="E106" s="380"/>
      <c r="F106" s="380"/>
      <c r="G106" s="381"/>
      <c r="H106" s="333"/>
      <c r="L106" s="67"/>
      <c r="N106" s="53" t="s">
        <v>23</v>
      </c>
      <c r="O106" s="379"/>
      <c r="P106" s="380"/>
      <c r="Q106" s="380"/>
      <c r="R106" s="380"/>
      <c r="S106" s="381"/>
    </row>
    <row r="107" spans="2:19">
      <c r="B107" s="53" t="s">
        <v>25</v>
      </c>
      <c r="C107" s="379"/>
      <c r="D107" s="380"/>
      <c r="E107" s="380"/>
      <c r="F107" s="380"/>
      <c r="G107" s="381"/>
      <c r="H107" s="333"/>
      <c r="L107" s="67"/>
      <c r="N107" s="53" t="s">
        <v>25</v>
      </c>
      <c r="O107" s="379"/>
      <c r="P107" s="380"/>
      <c r="Q107" s="380"/>
      <c r="R107" s="380"/>
      <c r="S107" s="381"/>
    </row>
    <row r="108" spans="2:19">
      <c r="L108" s="67"/>
    </row>
    <row r="109" spans="2:19">
      <c r="B109" s="49" t="s">
        <v>66</v>
      </c>
      <c r="C109" s="50"/>
      <c r="D109" s="50"/>
      <c r="E109" s="50"/>
      <c r="F109" s="50"/>
      <c r="G109" s="51"/>
      <c r="H109" s="41"/>
      <c r="L109" s="67"/>
      <c r="N109" s="49" t="s">
        <v>66</v>
      </c>
      <c r="O109" s="50"/>
      <c r="P109" s="50"/>
      <c r="Q109" s="50"/>
      <c r="R109" s="50"/>
      <c r="S109" s="51"/>
    </row>
    <row r="110" spans="2:19">
      <c r="B110" s="53" t="s">
        <v>24</v>
      </c>
      <c r="C110" s="379"/>
      <c r="D110" s="380"/>
      <c r="E110" s="380"/>
      <c r="F110" s="380"/>
      <c r="G110" s="381"/>
      <c r="H110" s="333"/>
      <c r="L110" s="67"/>
      <c r="N110" s="53" t="s">
        <v>24</v>
      </c>
      <c r="O110" s="379"/>
      <c r="P110" s="380"/>
      <c r="Q110" s="380"/>
      <c r="R110" s="380"/>
      <c r="S110" s="381"/>
    </row>
    <row r="111" spans="2:19">
      <c r="B111" s="53" t="s">
        <v>23</v>
      </c>
      <c r="C111" s="379"/>
      <c r="D111" s="380"/>
      <c r="E111" s="380"/>
      <c r="F111" s="380"/>
      <c r="G111" s="381"/>
      <c r="H111" s="333"/>
      <c r="L111" s="67"/>
      <c r="N111" s="53" t="s">
        <v>23</v>
      </c>
      <c r="O111" s="379"/>
      <c r="P111" s="380"/>
      <c r="Q111" s="380"/>
      <c r="R111" s="380"/>
      <c r="S111" s="381"/>
    </row>
    <row r="112" spans="2:19">
      <c r="B112" s="53" t="s">
        <v>25</v>
      </c>
      <c r="C112" s="379"/>
      <c r="D112" s="380"/>
      <c r="E112" s="380"/>
      <c r="F112" s="380"/>
      <c r="G112" s="381"/>
      <c r="H112" s="333"/>
      <c r="L112" s="67"/>
      <c r="N112" s="53" t="s">
        <v>25</v>
      </c>
      <c r="O112" s="379"/>
      <c r="P112" s="380"/>
      <c r="Q112" s="380"/>
      <c r="R112" s="380"/>
      <c r="S112" s="381"/>
    </row>
    <row r="113" spans="2:19">
      <c r="B113" s="41"/>
      <c r="C113" s="54"/>
      <c r="D113" s="54"/>
      <c r="E113" s="54"/>
      <c r="F113" s="54"/>
      <c r="G113" s="54"/>
      <c r="H113" s="54"/>
      <c r="L113" s="67"/>
      <c r="N113" s="41"/>
      <c r="O113" s="54"/>
      <c r="P113" s="54"/>
      <c r="Q113" s="54"/>
      <c r="R113" s="54"/>
      <c r="S113" s="54"/>
    </row>
    <row r="114" spans="2:19">
      <c r="B114" s="49" t="s">
        <v>67</v>
      </c>
      <c r="C114" s="50"/>
      <c r="D114" s="50"/>
      <c r="E114" s="50"/>
      <c r="F114" s="50"/>
      <c r="G114" s="51"/>
      <c r="H114" s="41"/>
      <c r="L114" s="67"/>
      <c r="N114" s="49" t="s">
        <v>67</v>
      </c>
      <c r="O114" s="50"/>
      <c r="P114" s="50"/>
      <c r="Q114" s="50"/>
      <c r="R114" s="50"/>
      <c r="S114" s="51"/>
    </row>
    <row r="115" spans="2:19">
      <c r="B115" s="53" t="s">
        <v>24</v>
      </c>
      <c r="C115" s="379"/>
      <c r="D115" s="380"/>
      <c r="E115" s="380"/>
      <c r="F115" s="380"/>
      <c r="G115" s="381"/>
      <c r="H115" s="333"/>
      <c r="L115" s="67"/>
      <c r="N115" s="53" t="s">
        <v>24</v>
      </c>
      <c r="O115" s="379"/>
      <c r="P115" s="380"/>
      <c r="Q115" s="380"/>
      <c r="R115" s="380"/>
      <c r="S115" s="381"/>
    </row>
    <row r="116" spans="2:19">
      <c r="B116" s="53" t="s">
        <v>23</v>
      </c>
      <c r="C116" s="379"/>
      <c r="D116" s="380"/>
      <c r="E116" s="380"/>
      <c r="F116" s="380"/>
      <c r="G116" s="381"/>
      <c r="H116" s="333"/>
      <c r="L116" s="67"/>
      <c r="N116" s="53" t="s">
        <v>23</v>
      </c>
      <c r="O116" s="379"/>
      <c r="P116" s="380"/>
      <c r="Q116" s="380"/>
      <c r="R116" s="380"/>
      <c r="S116" s="381"/>
    </row>
    <row r="117" spans="2:19">
      <c r="B117" s="53" t="s">
        <v>25</v>
      </c>
      <c r="C117" s="379"/>
      <c r="D117" s="380"/>
      <c r="E117" s="380"/>
      <c r="F117" s="380"/>
      <c r="G117" s="381"/>
      <c r="H117" s="333"/>
      <c r="L117" s="67"/>
      <c r="N117" s="53" t="s">
        <v>25</v>
      </c>
      <c r="O117" s="379"/>
      <c r="P117" s="380"/>
      <c r="Q117" s="380"/>
      <c r="R117" s="380"/>
      <c r="S117" s="381"/>
    </row>
    <row r="118" spans="2:19">
      <c r="B118" s="41"/>
      <c r="C118" s="54"/>
      <c r="D118" s="54"/>
      <c r="E118" s="54"/>
      <c r="F118" s="54"/>
      <c r="G118" s="54"/>
      <c r="H118" s="54"/>
      <c r="L118" s="67"/>
      <c r="N118" s="41"/>
      <c r="O118" s="54"/>
      <c r="P118" s="54"/>
      <c r="Q118" s="54"/>
      <c r="R118" s="54"/>
      <c r="S118" s="54"/>
    </row>
    <row r="119" spans="2:19">
      <c r="B119" s="49" t="s">
        <v>68</v>
      </c>
      <c r="C119" s="50"/>
      <c r="D119" s="50"/>
      <c r="E119" s="50"/>
      <c r="F119" s="50"/>
      <c r="G119" s="51"/>
      <c r="H119" s="41"/>
      <c r="L119" s="67"/>
      <c r="N119" s="49" t="s">
        <v>68</v>
      </c>
      <c r="O119" s="50"/>
      <c r="P119" s="50"/>
      <c r="Q119" s="50"/>
      <c r="R119" s="50"/>
      <c r="S119" s="51"/>
    </row>
    <row r="120" spans="2:19">
      <c r="B120" s="53" t="s">
        <v>24</v>
      </c>
      <c r="C120" s="379"/>
      <c r="D120" s="380"/>
      <c r="E120" s="380"/>
      <c r="F120" s="380"/>
      <c r="G120" s="381"/>
      <c r="H120" s="333"/>
      <c r="L120" s="67"/>
      <c r="N120" s="53" t="s">
        <v>24</v>
      </c>
      <c r="O120" s="379"/>
      <c r="P120" s="380"/>
      <c r="Q120" s="380"/>
      <c r="R120" s="380"/>
      <c r="S120" s="381"/>
    </row>
    <row r="121" spans="2:19">
      <c r="B121" s="53" t="s">
        <v>23</v>
      </c>
      <c r="C121" s="379"/>
      <c r="D121" s="380"/>
      <c r="E121" s="380"/>
      <c r="F121" s="380"/>
      <c r="G121" s="381"/>
      <c r="H121" s="333"/>
      <c r="L121" s="67"/>
      <c r="N121" s="53" t="s">
        <v>23</v>
      </c>
      <c r="O121" s="379"/>
      <c r="P121" s="380"/>
      <c r="Q121" s="380"/>
      <c r="R121" s="380"/>
      <c r="S121" s="381"/>
    </row>
    <row r="122" spans="2:19">
      <c r="B122" s="53" t="s">
        <v>25</v>
      </c>
      <c r="C122" s="379"/>
      <c r="D122" s="380"/>
      <c r="E122" s="380"/>
      <c r="F122" s="380"/>
      <c r="G122" s="381"/>
      <c r="H122" s="333"/>
      <c r="L122" s="67"/>
      <c r="N122" s="53" t="s">
        <v>25</v>
      </c>
      <c r="O122" s="379"/>
      <c r="P122" s="380"/>
      <c r="Q122" s="380"/>
      <c r="R122" s="380"/>
      <c r="S122" s="381"/>
    </row>
    <row r="123" spans="2:19">
      <c r="B123" s="41"/>
      <c r="C123" s="54"/>
      <c r="D123" s="54"/>
      <c r="E123" s="54"/>
      <c r="F123" s="54"/>
      <c r="G123" s="54"/>
      <c r="H123" s="54"/>
      <c r="L123" s="67"/>
      <c r="N123" s="41"/>
      <c r="O123" s="54"/>
      <c r="P123" s="54"/>
      <c r="Q123" s="54"/>
      <c r="R123" s="54"/>
      <c r="S123" s="54"/>
    </row>
    <row r="124" spans="2:19">
      <c r="B124" s="49" t="s">
        <v>69</v>
      </c>
      <c r="C124" s="50"/>
      <c r="D124" s="50"/>
      <c r="E124" s="50"/>
      <c r="F124" s="50"/>
      <c r="G124" s="51"/>
      <c r="H124" s="41"/>
      <c r="L124" s="67"/>
      <c r="N124" s="49" t="s">
        <v>69</v>
      </c>
      <c r="O124" s="50"/>
      <c r="P124" s="50"/>
      <c r="Q124" s="50"/>
      <c r="R124" s="50"/>
      <c r="S124" s="51"/>
    </row>
    <row r="125" spans="2:19">
      <c r="B125" s="53" t="s">
        <v>24</v>
      </c>
      <c r="C125" s="379"/>
      <c r="D125" s="380"/>
      <c r="E125" s="380"/>
      <c r="F125" s="380"/>
      <c r="G125" s="381"/>
      <c r="H125" s="333"/>
      <c r="L125" s="67"/>
      <c r="N125" s="53" t="s">
        <v>24</v>
      </c>
      <c r="O125" s="379"/>
      <c r="P125" s="380"/>
      <c r="Q125" s="380"/>
      <c r="R125" s="380"/>
      <c r="S125" s="381"/>
    </row>
    <row r="126" spans="2:19">
      <c r="B126" s="53" t="s">
        <v>23</v>
      </c>
      <c r="C126" s="379"/>
      <c r="D126" s="380"/>
      <c r="E126" s="380"/>
      <c r="F126" s="380"/>
      <c r="G126" s="381"/>
      <c r="H126" s="333"/>
      <c r="L126" s="67"/>
      <c r="N126" s="53" t="s">
        <v>23</v>
      </c>
      <c r="O126" s="379"/>
      <c r="P126" s="380"/>
      <c r="Q126" s="380"/>
      <c r="R126" s="380"/>
      <c r="S126" s="381"/>
    </row>
    <row r="127" spans="2:19">
      <c r="B127" s="53" t="s">
        <v>25</v>
      </c>
      <c r="C127" s="379"/>
      <c r="D127" s="380"/>
      <c r="E127" s="380"/>
      <c r="F127" s="380"/>
      <c r="G127" s="381"/>
      <c r="H127" s="333"/>
      <c r="L127" s="67"/>
      <c r="N127" s="53" t="s">
        <v>25</v>
      </c>
      <c r="O127" s="379"/>
      <c r="P127" s="380"/>
      <c r="Q127" s="380"/>
      <c r="R127" s="380"/>
      <c r="S127" s="381"/>
    </row>
    <row r="128" spans="2:19">
      <c r="L128" s="67"/>
    </row>
    <row r="129" spans="2:19">
      <c r="B129" s="49" t="s">
        <v>70</v>
      </c>
      <c r="C129" s="50"/>
      <c r="D129" s="50"/>
      <c r="E129" s="50"/>
      <c r="F129" s="50"/>
      <c r="G129" s="51"/>
      <c r="H129" s="41"/>
      <c r="L129" s="67"/>
      <c r="N129" s="49" t="s">
        <v>70</v>
      </c>
      <c r="O129" s="50"/>
      <c r="P129" s="50"/>
      <c r="Q129" s="50"/>
      <c r="R129" s="50"/>
      <c r="S129" s="51"/>
    </row>
    <row r="130" spans="2:19">
      <c r="B130" s="53" t="s">
        <v>24</v>
      </c>
      <c r="C130" s="379"/>
      <c r="D130" s="380"/>
      <c r="E130" s="380"/>
      <c r="F130" s="380"/>
      <c r="G130" s="381"/>
      <c r="H130" s="333"/>
      <c r="L130" s="67"/>
      <c r="N130" s="53" t="s">
        <v>24</v>
      </c>
      <c r="O130" s="379"/>
      <c r="P130" s="380"/>
      <c r="Q130" s="380"/>
      <c r="R130" s="380"/>
      <c r="S130" s="381"/>
    </row>
    <row r="131" spans="2:19">
      <c r="B131" s="53" t="s">
        <v>23</v>
      </c>
      <c r="C131" s="379"/>
      <c r="D131" s="380"/>
      <c r="E131" s="380"/>
      <c r="F131" s="380"/>
      <c r="G131" s="381"/>
      <c r="H131" s="333"/>
      <c r="L131" s="67"/>
      <c r="N131" s="53" t="s">
        <v>23</v>
      </c>
      <c r="O131" s="379"/>
      <c r="P131" s="380"/>
      <c r="Q131" s="380"/>
      <c r="R131" s="380"/>
      <c r="S131" s="381"/>
    </row>
    <row r="132" spans="2:19">
      <c r="B132" s="53" t="s">
        <v>25</v>
      </c>
      <c r="C132" s="379"/>
      <c r="D132" s="380"/>
      <c r="E132" s="380"/>
      <c r="F132" s="380"/>
      <c r="G132" s="381"/>
      <c r="H132" s="333"/>
      <c r="L132" s="67"/>
      <c r="N132" s="53" t="s">
        <v>25</v>
      </c>
      <c r="O132" s="379"/>
      <c r="P132" s="380"/>
      <c r="Q132" s="380"/>
      <c r="R132" s="380"/>
      <c r="S132" s="381"/>
    </row>
    <row r="133" spans="2:19">
      <c r="L133" s="67"/>
    </row>
  </sheetData>
  <sheetProtection password="D9C1" sheet="1" objects="1" scenarios="1"/>
  <mergeCells count="127">
    <mergeCell ref="C20:D20"/>
    <mergeCell ref="O19:P19"/>
    <mergeCell ref="O20:P20"/>
    <mergeCell ref="O44:S44"/>
    <mergeCell ref="C100:G100"/>
    <mergeCell ref="C101:G101"/>
    <mergeCell ref="O59:S59"/>
    <mergeCell ref="O60:S60"/>
    <mergeCell ref="O79:S79"/>
    <mergeCell ref="O101:S101"/>
    <mergeCell ref="O46:S46"/>
    <mergeCell ref="O49:S49"/>
    <mergeCell ref="O50:S50"/>
    <mergeCell ref="O51:S51"/>
    <mergeCell ref="O85:S85"/>
    <mergeCell ref="O86:S86"/>
    <mergeCell ref="O87:S87"/>
    <mergeCell ref="O90:S90"/>
    <mergeCell ref="O91:S91"/>
    <mergeCell ref="O61:S61"/>
    <mergeCell ref="O64:S64"/>
    <mergeCell ref="O65:S65"/>
    <mergeCell ref="O66:S66"/>
    <mergeCell ref="O69:S69"/>
    <mergeCell ref="C6:D6"/>
    <mergeCell ref="C34:G34"/>
    <mergeCell ref="C54:G54"/>
    <mergeCell ref="C55:G55"/>
    <mergeCell ref="C35:G35"/>
    <mergeCell ref="C36:G36"/>
    <mergeCell ref="C39:G39"/>
    <mergeCell ref="C40:G40"/>
    <mergeCell ref="C41:G41"/>
    <mergeCell ref="C44:G44"/>
    <mergeCell ref="C45:G45"/>
    <mergeCell ref="C51:G51"/>
    <mergeCell ref="C49:G49"/>
    <mergeCell ref="C50:G50"/>
    <mergeCell ref="B14:X14"/>
    <mergeCell ref="F6:X11"/>
    <mergeCell ref="O45:S45"/>
    <mergeCell ref="O34:S34"/>
    <mergeCell ref="O35:S35"/>
    <mergeCell ref="O36:S36"/>
    <mergeCell ref="O39:S39"/>
    <mergeCell ref="O40:S40"/>
    <mergeCell ref="O41:S41"/>
    <mergeCell ref="C19:D19"/>
    <mergeCell ref="C105:G105"/>
    <mergeCell ref="C56:G56"/>
    <mergeCell ref="C59:G59"/>
    <mergeCell ref="C60:G60"/>
    <mergeCell ref="C61:G61"/>
    <mergeCell ref="C64:G64"/>
    <mergeCell ref="C65:G65"/>
    <mergeCell ref="C66:G66"/>
    <mergeCell ref="C69:G69"/>
    <mergeCell ref="C70:G70"/>
    <mergeCell ref="O54:S54"/>
    <mergeCell ref="O55:S55"/>
    <mergeCell ref="O56:S56"/>
    <mergeCell ref="O100:S100"/>
    <mergeCell ref="C96:G96"/>
    <mergeCell ref="C102:G102"/>
    <mergeCell ref="O92:S92"/>
    <mergeCell ref="O95:S95"/>
    <mergeCell ref="O96:S96"/>
    <mergeCell ref="O97:S97"/>
    <mergeCell ref="C106:G106"/>
    <mergeCell ref="O70:S70"/>
    <mergeCell ref="O71:S71"/>
    <mergeCell ref="O74:S74"/>
    <mergeCell ref="O75:S75"/>
    <mergeCell ref="O76:S76"/>
    <mergeCell ref="C75:G75"/>
    <mergeCell ref="C76:G76"/>
    <mergeCell ref="C79:G79"/>
    <mergeCell ref="C80:G80"/>
    <mergeCell ref="C81:G81"/>
    <mergeCell ref="C85:G85"/>
    <mergeCell ref="C86:G86"/>
    <mergeCell ref="C87:G87"/>
    <mergeCell ref="C90:G90"/>
    <mergeCell ref="C71:G71"/>
    <mergeCell ref="C74:G74"/>
    <mergeCell ref="C91:G91"/>
    <mergeCell ref="C92:G92"/>
    <mergeCell ref="C95:G95"/>
    <mergeCell ref="O80:S80"/>
    <mergeCell ref="O81:S81"/>
    <mergeCell ref="O102:S102"/>
    <mergeCell ref="C97:G97"/>
    <mergeCell ref="C131:G131"/>
    <mergeCell ref="C116:G116"/>
    <mergeCell ref="C117:G117"/>
    <mergeCell ref="C120:G120"/>
    <mergeCell ref="C121:G121"/>
    <mergeCell ref="C122:G122"/>
    <mergeCell ref="C107:G107"/>
    <mergeCell ref="C110:G110"/>
    <mergeCell ref="C111:G111"/>
    <mergeCell ref="C112:G112"/>
    <mergeCell ref="C115:G115"/>
    <mergeCell ref="C46:G46"/>
    <mergeCell ref="O130:S130"/>
    <mergeCell ref="O131:S131"/>
    <mergeCell ref="O132:S132"/>
    <mergeCell ref="C132:G132"/>
    <mergeCell ref="O105:S105"/>
    <mergeCell ref="O106:S106"/>
    <mergeCell ref="O107:S107"/>
    <mergeCell ref="O110:S110"/>
    <mergeCell ref="O111:S111"/>
    <mergeCell ref="O112:S112"/>
    <mergeCell ref="O115:S115"/>
    <mergeCell ref="O116:S116"/>
    <mergeCell ref="O117:S117"/>
    <mergeCell ref="O120:S120"/>
    <mergeCell ref="O121:S121"/>
    <mergeCell ref="O122:S122"/>
    <mergeCell ref="O125:S125"/>
    <mergeCell ref="O126:S126"/>
    <mergeCell ref="O127:S127"/>
    <mergeCell ref="C125:G125"/>
    <mergeCell ref="C126:G126"/>
    <mergeCell ref="C127:G127"/>
    <mergeCell ref="C130:G130"/>
  </mergeCells>
  <dataValidations disablePrompts="1" count="5">
    <dataValidation type="list" showInputMessage="1" showErrorMessage="1" sqref="D29:D30 P29:P30" xr:uid="{00000000-0002-0000-0000-000001000000}">
      <formula1>"0,1,2"</formula1>
    </dataValidation>
    <dataValidation type="list" showInputMessage="1" showErrorMessage="1" sqref="D26 D28 P26 P28" xr:uid="{F36E3D14-5C58-4351-8D04-210BD1DA1A73}">
      <formula1>"0,1,2,3,4"</formula1>
    </dataValidation>
    <dataValidation type="list" showInputMessage="1" showErrorMessage="1" sqref="D27 P27" xr:uid="{9477B366-1003-4A9C-9E23-54B154C49C4F}">
      <formula1>"0,1,2,3"</formula1>
    </dataValidation>
    <dataValidation type="list" showInputMessage="1" showErrorMessage="1" sqref="C18:D18 O18:P18" xr:uid="{00000000-0002-0000-0000-000002000000}">
      <formula1>"Sí,No"</formula1>
    </dataValidation>
    <dataValidation type="list" showInputMessage="1" showErrorMessage="1" sqref="C22 O22" xr:uid="{A91E3D42-E095-45A2-9373-2C2685614165}">
      <formula1>"Calderas,Planta"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otón 5">
              <controlPr defaultSize="0" print="0" autoFill="0" autoPict="0" macro="[0]!Hoja1.Boton1_Click">
                <anchor moveWithCells="1" sizeWithCells="1">
                  <from>
                    <xdr:col>1</xdr:col>
                    <xdr:colOff>57150</xdr:colOff>
                    <xdr:row>7</xdr:row>
                    <xdr:rowOff>114300</xdr:rowOff>
                  </from>
                  <to>
                    <xdr:col>1</xdr:col>
                    <xdr:colOff>1914525</xdr:colOff>
                    <xdr:row>10</xdr:row>
                    <xdr:rowOff>85725</xdr:rowOff>
                  </to>
                </anchor>
              </controlPr>
            </control>
          </mc:Choice>
        </mc:AlternateContent>
        <mc:AlternateContent xmlns:mc="http://schemas.openxmlformats.org/markup-compatibility/2006">
          <mc:Choice Requires="x14">
            <control shapeId="10249" r:id="rId5" name="Button 9">
              <controlPr defaultSize="0" print="0" autoFill="0" autoPict="0" macro="[0]!Hoja1.Boton2_Click">
                <anchor moveWithCells="1" sizeWithCells="1">
                  <from>
                    <xdr:col>2</xdr:col>
                    <xdr:colOff>314325</xdr:colOff>
                    <xdr:row>7</xdr:row>
                    <xdr:rowOff>114300</xdr:rowOff>
                  </from>
                  <to>
                    <xdr:col>4</xdr:col>
                    <xdr:colOff>114300</xdr:colOff>
                    <xdr:row>10</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showInputMessage="1" showErrorMessage="1" xr:uid="{95444114-1E6C-411E-9671-56C56FDD0297}">
          <x14:formula1>
            <xm:f>PI_data_original!$E$3:$F$3</xm:f>
          </x14:formula1>
          <xm:sqref>C19:D19 O19:P19</xm:sqref>
        </x14:dataValidation>
        <x14:dataValidation type="list" showInputMessage="1" showErrorMessage="1" xr:uid="{5C2F27C6-CF99-414D-AA4D-4F2DD5B6AE94}">
          <x14:formula1>
            <xm:f>PI_data_original!$E$4:$F$4</xm:f>
          </x14:formula1>
          <xm:sqref>C20:D20 O20:P20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DC1511"/>
  <sheetViews>
    <sheetView zoomScale="85" zoomScaleNormal="85" workbookViewId="0">
      <pane xSplit="1" ySplit="10" topLeftCell="B178" activePane="bottomRight" state="frozen"/>
      <selection activeCell="G8" sqref="G8:G295"/>
      <selection pane="topRight" activeCell="G8" sqref="G8:G295"/>
      <selection pane="bottomLeft" activeCell="G8" sqref="G8:G295"/>
      <selection pane="bottomRight" activeCell="G8" sqref="G8:G295"/>
    </sheetView>
  </sheetViews>
  <sheetFormatPr baseColWidth="10" defaultColWidth="12.625" defaultRowHeight="14.25"/>
  <cols>
    <col min="1" max="1" width="18.125" style="6" bestFit="1" customWidth="1"/>
    <col min="2" max="8" width="12.625" style="6"/>
    <col min="9" max="9" width="17.375" style="6" customWidth="1"/>
    <col min="10" max="14" width="12.625" style="6"/>
    <col min="15" max="15" width="25" style="6" customWidth="1"/>
    <col min="16" max="50" width="12.625" style="6"/>
    <col min="51" max="51" width="18.125" style="6" customWidth="1"/>
    <col min="52" max="60" width="12.625" style="6"/>
    <col min="61" max="61" width="17.75" style="6" customWidth="1"/>
    <col min="62" max="75" width="12.625" style="6" customWidth="1"/>
    <col min="76" max="76" width="18" style="6" bestFit="1" customWidth="1"/>
    <col min="77" max="99" width="12.625" style="6" customWidth="1"/>
    <col min="100" max="100" width="18" style="6" bestFit="1" customWidth="1"/>
    <col min="101" max="16384" width="12.625" style="6"/>
  </cols>
  <sheetData>
    <row r="1" spans="1:107">
      <c r="C1" s="281"/>
      <c r="D1" s="281"/>
      <c r="E1" s="281"/>
      <c r="F1" s="281"/>
      <c r="G1" s="281"/>
      <c r="J1" s="10" t="s">
        <v>282</v>
      </c>
      <c r="K1" s="10" t="s">
        <v>283</v>
      </c>
      <c r="P1" s="10" t="s">
        <v>282</v>
      </c>
      <c r="Q1" s="10" t="s">
        <v>283</v>
      </c>
      <c r="R1" s="92"/>
      <c r="S1" s="92"/>
    </row>
    <row r="2" spans="1:107" ht="15" customHeight="1" thickBot="1">
      <c r="A2" s="62">
        <f>PI_data_original!A2</f>
        <v>45873.25</v>
      </c>
      <c r="C2" s="281"/>
      <c r="D2" s="281"/>
      <c r="E2" s="281"/>
      <c r="F2" s="281"/>
      <c r="G2" s="281"/>
      <c r="I2" s="105" t="s">
        <v>74</v>
      </c>
      <c r="J2" s="10">
        <v>432</v>
      </c>
      <c r="K2" s="10">
        <v>360</v>
      </c>
      <c r="O2" s="106" t="s">
        <v>79</v>
      </c>
      <c r="P2" s="344">
        <v>1</v>
      </c>
      <c r="Q2" s="344">
        <v>1</v>
      </c>
      <c r="R2" s="327"/>
      <c r="S2" s="92"/>
    </row>
    <row r="3" spans="1:107" ht="15" customHeight="1">
      <c r="A3" s="62">
        <f>PI_data_original!A3</f>
        <v>45874.291666666664</v>
      </c>
      <c r="C3" s="281"/>
      <c r="D3" s="281"/>
      <c r="E3" s="281"/>
      <c r="F3" s="281"/>
      <c r="G3" s="281"/>
      <c r="I3" s="105" t="s">
        <v>75</v>
      </c>
      <c r="J3" s="93">
        <f>IFERROR(ROUND(AVERAGE(K11:R11),2),200)</f>
        <v>172.65</v>
      </c>
      <c r="K3" s="93">
        <f>IFERROR(ROUND(AVERAGE(AK11:AN11),2),200)</f>
        <v>166.28</v>
      </c>
      <c r="L3" s="92"/>
      <c r="M3" s="92"/>
      <c r="N3" s="92"/>
      <c r="O3" s="106" t="s">
        <v>35</v>
      </c>
      <c r="P3" s="93">
        <f>IFERROR(SUM(Rango_Generacion_Neta_Sc1)/1000*Perdida_Linea_Sc1,"N/A")</f>
        <v>367.24799999999999</v>
      </c>
      <c r="Q3" s="93">
        <f>IFERROR(SUM(Rango_Generacion_Neta_Sc2)/1000*Perdida_Linea_Sc2,"N/A")</f>
        <v>345.01499999999999</v>
      </c>
      <c r="R3" s="259"/>
      <c r="S3" s="92"/>
      <c r="BL3" s="321">
        <v>1</v>
      </c>
      <c r="BM3" s="268">
        <f>IF(COUNT($BN$11:$BN$1450) &gt;=BL3,_xlfn.AGGREGATE(15,6,$BN$11:$BN$1450,BL3),"N/A")</f>
        <v>45873.407638888886</v>
      </c>
      <c r="BN3" s="316">
        <f>IF(COUNT($BN$11:$BN$1450) &gt;=BQ3,_xlfn.AGGREGATE(15,6,$BN$11:$BN$1450,BQ3),"N/A")</f>
        <v>45873.879166666666</v>
      </c>
      <c r="BO3" s="268">
        <f>IF(COUNT($BP$11:$BP$1450) &gt;=BL3,_xlfn.AGGREGATE(15,6,$BP$11:$BP$1450,BL3),"N/A")</f>
        <v>45873.406944444447</v>
      </c>
      <c r="BP3" s="269">
        <f>IF(COUNT($BP$11:$BP$1450) &gt;=BQ3,_xlfn.AGGREGATE(15,6,$BP$11:$BP$1450,BQ3),"N/A")</f>
        <v>45873.871527777781</v>
      </c>
      <c r="BQ3" s="322">
        <f>BL3+1</f>
        <v>2</v>
      </c>
      <c r="CR3" s="259"/>
      <c r="CS3" s="259"/>
    </row>
    <row r="4" spans="1:107" ht="15" thickBot="1">
      <c r="A4" s="10" t="str">
        <f>PI_data_original!A4</f>
        <v>300s</v>
      </c>
      <c r="C4" s="281"/>
      <c r="D4" s="281"/>
      <c r="E4" s="281"/>
      <c r="F4" s="281"/>
      <c r="G4" s="281"/>
      <c r="I4" s="105" t="s">
        <v>76</v>
      </c>
      <c r="J4" s="93">
        <f>IFERROR(ROUND(AVERAGE(S11:V11),2),215)</f>
        <v>207.5</v>
      </c>
      <c r="K4" s="93">
        <f>IFERROR(ROUND(AVERAGE(AO11:AR11),2),215)</f>
        <v>209.29</v>
      </c>
      <c r="L4" s="92"/>
      <c r="M4" s="92"/>
      <c r="N4" s="92"/>
      <c r="O4" s="106" t="s">
        <v>164</v>
      </c>
      <c r="P4" s="93">
        <f>IFERROR(SUM(Rango_Generacion_Bruta_Sc1)/1000,"N/A")</f>
        <v>0</v>
      </c>
      <c r="Q4" s="93">
        <f>IFERROR(SUM(Rango_Generacion_Bruta_Sc2)/1000,"N/A")</f>
        <v>0</v>
      </c>
      <c r="R4" s="259"/>
      <c r="S4" s="92"/>
      <c r="BL4" s="321">
        <f>BL3+2</f>
        <v>3</v>
      </c>
      <c r="BM4" s="270" t="str">
        <f t="shared" ref="BM4:BM8" si="0">IF(COUNT($BN$11:$BN$1450) &gt;=BL4,_xlfn.AGGREGATE(15,6,$BN$11:$BN$1450,BL4),"N/A")</f>
        <v>N/A</v>
      </c>
      <c r="BN4" s="317" t="str">
        <f t="shared" ref="BN4:BN8" si="1">IF(COUNT($BN$11:$BN$1450) &gt;=BQ4,_xlfn.AGGREGATE(15,6,$BN$11:$BN$1450,BQ4),"N/A")</f>
        <v>N/A</v>
      </c>
      <c r="BO4" s="270" t="str">
        <f t="shared" ref="BO4:BO8" si="2">IF(COUNT($BP$11:$BP$1450) &gt;=BL4,_xlfn.AGGREGATE(15,6,$BP$11:$BP$1450,BL4),"N/A")</f>
        <v>N/A</v>
      </c>
      <c r="BP4" s="271" t="str">
        <f t="shared" ref="BP4:BP8" si="3">IF(COUNT($BP$11:$BP$1450) &gt;=BQ4,_xlfn.AGGREGATE(15,6,$BP$11:$BP$1450,BQ4),"N/A")</f>
        <v>N/A</v>
      </c>
      <c r="BQ4" s="322">
        <f>BQ3+2</f>
        <v>4</v>
      </c>
    </row>
    <row r="5" spans="1:107">
      <c r="A5" s="63" t="str">
        <f>PI_data_original!A5</f>
        <v>corabsapp01</v>
      </c>
      <c r="C5" s="281"/>
      <c r="D5" s="281"/>
      <c r="E5" s="281"/>
      <c r="F5" s="281"/>
      <c r="G5" s="281"/>
      <c r="I5" s="105" t="s">
        <v>77</v>
      </c>
      <c r="J5" s="93">
        <f>IFERROR(MAX(50,W11),250)</f>
        <v>174.8403761334813</v>
      </c>
      <c r="K5" s="93">
        <f>IFERROR(MAX(50,AS11),250)</f>
        <v>175.70021709794631</v>
      </c>
      <c r="L5" s="92"/>
      <c r="M5" s="92"/>
      <c r="N5" s="92"/>
      <c r="O5" s="106" t="s">
        <v>159</v>
      </c>
      <c r="P5" s="93">
        <f>IFERROR(Generacion_Bruta_Sc1-Generacion_Neta_Sc1,"N/A")</f>
        <v>-367.24799999999999</v>
      </c>
      <c r="Q5" s="93">
        <f>IFERROR(Generacion_Bruta_Sc2-Generacion_Neta_Sc2,"N/A")</f>
        <v>-345.01499999999999</v>
      </c>
      <c r="R5" s="259"/>
      <c r="S5" s="92"/>
      <c r="BL5" s="321">
        <f t="shared" ref="BL5:BL8" si="4">BL4+2</f>
        <v>5</v>
      </c>
      <c r="BM5" s="270" t="str">
        <f t="shared" si="0"/>
        <v>N/A</v>
      </c>
      <c r="BN5" s="317" t="str">
        <f t="shared" si="1"/>
        <v>N/A</v>
      </c>
      <c r="BO5" s="270" t="str">
        <f t="shared" si="2"/>
        <v>N/A</v>
      </c>
      <c r="BP5" s="271" t="str">
        <f t="shared" si="3"/>
        <v>N/A</v>
      </c>
      <c r="BQ5" s="322">
        <f t="shared" ref="BQ5:BQ8" si="5">BQ4+2</f>
        <v>6</v>
      </c>
      <c r="BX5" s="394" t="s">
        <v>173</v>
      </c>
      <c r="BY5" s="395"/>
      <c r="BZ5" s="395"/>
      <c r="CA5" s="395"/>
      <c r="CB5" s="395"/>
      <c r="CC5" s="395"/>
      <c r="CD5" s="395"/>
      <c r="CE5" s="395"/>
      <c r="CF5" s="395"/>
      <c r="CG5" s="395"/>
      <c r="CH5" s="395"/>
      <c r="CI5" s="395"/>
      <c r="CJ5" s="395"/>
      <c r="CK5" s="395"/>
      <c r="CL5" s="395"/>
      <c r="CM5" s="395"/>
      <c r="CN5" s="395"/>
      <c r="CO5" s="395"/>
      <c r="CP5" s="395"/>
      <c r="CQ5" s="395"/>
      <c r="CR5" s="395"/>
      <c r="CS5" s="395"/>
      <c r="CT5" s="396"/>
      <c r="CV5" s="394" t="s">
        <v>172</v>
      </c>
      <c r="CW5" s="395"/>
      <c r="CX5" s="395"/>
      <c r="CY5" s="395"/>
      <c r="CZ5" s="395"/>
      <c r="DA5" s="395"/>
      <c r="DB5" s="396"/>
    </row>
    <row r="6" spans="1:107" ht="15" thickBot="1">
      <c r="C6" s="352">
        <v>45873</v>
      </c>
      <c r="D6" s="281"/>
      <c r="E6" s="281"/>
      <c r="F6" s="281"/>
      <c r="G6" s="281"/>
      <c r="I6" s="105" t="s">
        <v>78</v>
      </c>
      <c r="J6" s="93">
        <f>IFERROR(MAX(50,X11),250)</f>
        <v>212.41170201240087</v>
      </c>
      <c r="K6" s="93">
        <f>IFERROR(MAX(50,AT11),250)</f>
        <v>212.87582895623328</v>
      </c>
      <c r="L6" s="259"/>
      <c r="M6" s="259"/>
      <c r="N6" s="259"/>
      <c r="BL6" s="321">
        <f t="shared" si="4"/>
        <v>7</v>
      </c>
      <c r="BM6" s="270" t="str">
        <f t="shared" si="0"/>
        <v>N/A</v>
      </c>
      <c r="BN6" s="317" t="str">
        <f t="shared" si="1"/>
        <v>N/A</v>
      </c>
      <c r="BO6" s="270" t="str">
        <f t="shared" si="2"/>
        <v>N/A</v>
      </c>
      <c r="BP6" s="271" t="str">
        <f t="shared" si="3"/>
        <v>N/A</v>
      </c>
      <c r="BQ6" s="322">
        <f t="shared" si="5"/>
        <v>8</v>
      </c>
      <c r="BX6" s="397"/>
      <c r="BY6" s="398"/>
      <c r="BZ6" s="398"/>
      <c r="CA6" s="398"/>
      <c r="CB6" s="398"/>
      <c r="CC6" s="398"/>
      <c r="CD6" s="398"/>
      <c r="CE6" s="398"/>
      <c r="CF6" s="398"/>
      <c r="CG6" s="398"/>
      <c r="CH6" s="398"/>
      <c r="CI6" s="398"/>
      <c r="CJ6" s="398"/>
      <c r="CK6" s="398"/>
      <c r="CL6" s="398"/>
      <c r="CM6" s="398"/>
      <c r="CN6" s="398"/>
      <c r="CO6" s="398"/>
      <c r="CP6" s="398"/>
      <c r="CQ6" s="398"/>
      <c r="CR6" s="398"/>
      <c r="CS6" s="398"/>
      <c r="CT6" s="399"/>
      <c r="CV6" s="397"/>
      <c r="CW6" s="398"/>
      <c r="CX6" s="398"/>
      <c r="CY6" s="398"/>
      <c r="CZ6" s="398"/>
      <c r="DA6" s="398"/>
      <c r="DB6" s="399"/>
    </row>
    <row r="7" spans="1:107" ht="15" thickBot="1">
      <c r="D7" s="65"/>
      <c r="BL7" s="321">
        <f t="shared" si="4"/>
        <v>9</v>
      </c>
      <c r="BM7" s="270" t="str">
        <f t="shared" si="0"/>
        <v>N/A</v>
      </c>
      <c r="BN7" s="317" t="str">
        <f t="shared" si="1"/>
        <v>N/A</v>
      </c>
      <c r="BO7" s="270" t="str">
        <f t="shared" si="2"/>
        <v>N/A</v>
      </c>
      <c r="BP7" s="271" t="str">
        <f t="shared" si="3"/>
        <v>N/A</v>
      </c>
      <c r="BQ7" s="322">
        <f t="shared" si="5"/>
        <v>10</v>
      </c>
      <c r="BR7" s="272">
        <f>IF(AND(MAX(Y11:Y298)&gt;15,Dni_Sc1&gt;=Limite_Dni_No_Ope),MIN(Num_Ccp_Sc1,ROUND(MAX(BR11:BR298),0)),"N/A")</f>
        <v>432</v>
      </c>
      <c r="BS7" s="273">
        <f>IF(AND(MAX(AU11:AU298)&gt;15,Dni_Sc2&gt;=Limite_Dni_No_Ope),MIN(Num_Ccp_Sc2,ROUND(MAX(BS11:BS298),0)),"N/A")</f>
        <v>358</v>
      </c>
      <c r="BU7" s="272">
        <f>IF(AND(MAX(Y11:Y298)&gt;15,Dni_Sc1&gt;=Limite_Dni_No_Ope),MAX(BU11:BU298),"N/A")</f>
        <v>379.33087405547656</v>
      </c>
      <c r="BV7" s="273">
        <f>IF(AND(MAX(AU11:AU298)&gt;15,Dni_Sc2&gt;=Limite_Dni_No_Ope),MAX(BV11:BV298),"N/A")</f>
        <v>377.36459144874163</v>
      </c>
      <c r="CN7" s="92"/>
      <c r="CO7" s="92"/>
      <c r="CP7" s="92"/>
      <c r="CQ7" s="92"/>
      <c r="CR7" s="92"/>
      <c r="CS7" s="92"/>
      <c r="CT7" s="92"/>
      <c r="CU7" s="92"/>
      <c r="CV7" s="92"/>
      <c r="CW7" s="92"/>
      <c r="CX7" s="92"/>
      <c r="CY7" s="92"/>
      <c r="CZ7" s="92"/>
      <c r="DA7" s="92"/>
      <c r="DB7" s="92"/>
      <c r="DC7" s="92"/>
    </row>
    <row r="8" spans="1:107" ht="33" customHeight="1" thickBot="1">
      <c r="A8" s="285" t="s">
        <v>42</v>
      </c>
      <c r="B8" s="282" t="str">
        <f>PI_data_original!B8</f>
        <v>O1CF_01CR002</v>
      </c>
      <c r="C8" s="277" t="str">
        <f>PI_data_original!C8</f>
        <v>N1CF_01CR004</v>
      </c>
      <c r="D8" s="277" t="str">
        <f>PI_data_original!D8</f>
        <v>N1CF_01CT001</v>
      </c>
      <c r="E8" s="277" t="str">
        <f>PI_data_original!E8</f>
        <v>N1CF_01CM001</v>
      </c>
      <c r="F8" s="277" t="str">
        <f>PI_data_original!F8</f>
        <v>N1CF_01VV001</v>
      </c>
      <c r="G8" s="277" t="str">
        <f>PI_data_original!G8</f>
        <v>N2CF_01VV001</v>
      </c>
      <c r="H8" s="277" t="str">
        <f>PI_data_original!H8</f>
        <v>N2CF_02VV001</v>
      </c>
      <c r="I8" s="277" t="str">
        <f>PI_data_original!I8</f>
        <v>N2CF_03VV001</v>
      </c>
      <c r="J8" s="277" t="str">
        <f>PI_data_original!J8</f>
        <v>N2CF_04VV001</v>
      </c>
      <c r="K8" s="277" t="str">
        <f>PI_data_original!K8</f>
        <v>N2JB_86CT001</v>
      </c>
      <c r="L8" s="277" t="str">
        <f>PI_data_original!L8</f>
        <v>N2JB_84CT001</v>
      </c>
      <c r="M8" s="277" t="str">
        <f>PI_data_original!M8</f>
        <v>N2JB_10CT001</v>
      </c>
      <c r="N8" s="277" t="str">
        <f>PI_data_original!N8</f>
        <v>N2JB_20CT001</v>
      </c>
      <c r="O8" s="277" t="str">
        <f>PI_data_original!O8</f>
        <v>N2JB_88CT001</v>
      </c>
      <c r="P8" s="277" t="str">
        <f>PI_data_original!P8</f>
        <v>N2JB_90CT001</v>
      </c>
      <c r="Q8" s="277" t="str">
        <f>PI_data_original!Q8</f>
        <v>N2JB_15CT001</v>
      </c>
      <c r="R8" s="277" t="str">
        <f>PI_data_original!R8</f>
        <v>N2JB_25CT001</v>
      </c>
      <c r="S8" s="277" t="str">
        <f>PI_data_original!S8</f>
        <v>N1JS_15CT001XE01</v>
      </c>
      <c r="T8" s="277" t="str">
        <f>PI_data_original!T8</f>
        <v>N1JS_20CT001XE01</v>
      </c>
      <c r="U8" s="277" t="str">
        <f>PI_data_original!U8</f>
        <v>N1JS_55CT001XE01</v>
      </c>
      <c r="V8" s="277" t="str">
        <f>PI_data_original!V8</f>
        <v>N1JS_60CT001XE01</v>
      </c>
      <c r="W8" s="277" t="str">
        <f>PI_data_original!W8</f>
        <v>N1MAA10CT045</v>
      </c>
      <c r="X8" s="277" t="str">
        <f>PI_data_original!X8</f>
        <v>N1MAC10CT045</v>
      </c>
      <c r="Y8" s="277" t="str">
        <f>PI_data_original!Y8</f>
        <v>N1MKA10CE001</v>
      </c>
      <c r="Z8" s="277" t="str">
        <f>PI_data_original!Z8</f>
        <v>COR1_CCP_FS</v>
      </c>
      <c r="AA8" s="277" t="str">
        <f>PI_data_original!AA8</f>
        <v>N1JB_35CT001</v>
      </c>
      <c r="AB8" s="282" t="str">
        <f>PI_data_original!AB8</f>
        <v>O1CF_01CR002</v>
      </c>
      <c r="AC8" s="282" t="str">
        <f>PI_data_original!AC8</f>
        <v>O1CF_01CR004</v>
      </c>
      <c r="AD8" s="277" t="str">
        <f>PI_data_original!AD8</f>
        <v>O1CF_01CT001</v>
      </c>
      <c r="AE8" s="277" t="str">
        <f>PI_data_original!AE8</f>
        <v>O1CF_01CM001</v>
      </c>
      <c r="AF8" s="277" t="str">
        <f>PI_data_original!AF8</f>
        <v>O1CF_01VV001</v>
      </c>
      <c r="AG8" s="277" t="str">
        <f>PI_data_original!AG8</f>
        <v>O2CF_01VV001</v>
      </c>
      <c r="AH8" s="277" t="str">
        <f>PI_data_original!AH8</f>
        <v>O2CF_02VV001</v>
      </c>
      <c r="AI8" s="277" t="str">
        <f>PI_data_original!AI8</f>
        <v>O2CF_03VV001</v>
      </c>
      <c r="AJ8" s="277" t="str">
        <f>PI_data_original!AJ8</f>
        <v>O2CF_04VV001</v>
      </c>
      <c r="AK8" s="277" t="str">
        <f>PI_data_original!AK8</f>
        <v>O2JB_86CT001</v>
      </c>
      <c r="AL8" s="277" t="str">
        <f>PI_data_original!AL8</f>
        <v>O2JB_84CT001</v>
      </c>
      <c r="AM8" s="277" t="str">
        <f>PI_data_original!AM8</f>
        <v>O2JB_88CT001</v>
      </c>
      <c r="AN8" s="277" t="str">
        <f>PI_data_original!AN8</f>
        <v>O2JB_90CT001</v>
      </c>
      <c r="AO8" s="277" t="str">
        <f>PI_data_original!AO8</f>
        <v>O1JS_15CT001XE01</v>
      </c>
      <c r="AP8" s="277" t="str">
        <f>PI_data_original!AP8</f>
        <v>O1JS_20CT001XE01</v>
      </c>
      <c r="AQ8" s="277" t="str">
        <f>PI_data_original!AQ8</f>
        <v>O1JS_55CT001XE01</v>
      </c>
      <c r="AR8" s="277" t="str">
        <f>PI_data_original!AR8</f>
        <v>O1JS_60CT001XE01</v>
      </c>
      <c r="AS8" s="277" t="str">
        <f>PI_data_original!AS8</f>
        <v>O1MAA10CT045</v>
      </c>
      <c r="AT8" s="277" t="str">
        <f>PI_data_original!AT8</f>
        <v>O1MAC10CT045</v>
      </c>
      <c r="AU8" s="277" t="str">
        <f>PI_data_original!AU8</f>
        <v>O1MKA10CE001</v>
      </c>
      <c r="AV8" s="277" t="str">
        <f>PI_data_original!AV8</f>
        <v>COR2_CCP_FS</v>
      </c>
      <c r="AW8" s="286" t="str">
        <f>PI_data_original!AW8</f>
        <v>O1JB_35CT001</v>
      </c>
      <c r="AY8" s="304" t="s">
        <v>42</v>
      </c>
      <c r="AZ8" s="282" t="str">
        <f>PI_data_original!AZ8</f>
        <v>N1JFA01CF003XF01_C</v>
      </c>
      <c r="BA8" s="277" t="str">
        <f>PI_data_original!BA8</f>
        <v>N1JFA02CF003XF01_C</v>
      </c>
      <c r="BB8" s="277" t="str">
        <f>PI_data_original!BB8</f>
        <v>N1EKD11CF001XC01</v>
      </c>
      <c r="BC8" s="277" t="str">
        <f>PI_data_original!BC8</f>
        <v>N1MKA10CE001</v>
      </c>
      <c r="BD8" s="282" t="str">
        <f>PI_data_original!BD8</f>
        <v>O1JFA01CF003XF01_C</v>
      </c>
      <c r="BE8" s="277" t="str">
        <f>PI_data_original!BE8</f>
        <v>O1JFA02CF003XF01_C</v>
      </c>
      <c r="BF8" s="277" t="str">
        <f>PI_data_original!BF8</f>
        <v>O1EKD11CF001XC01</v>
      </c>
      <c r="BG8" s="286" t="str">
        <f>PI_data_original!BG8</f>
        <v>O1MKA10CE001</v>
      </c>
      <c r="BI8" s="102" t="s">
        <v>42</v>
      </c>
      <c r="BJ8" s="79" t="str">
        <f>PI_data_original!BJ8</f>
        <v>N1MKA10CE001</v>
      </c>
      <c r="BK8" s="72" t="str">
        <f>PI_data_original!BK8</f>
        <v>O1MKA10CE001</v>
      </c>
      <c r="BL8" s="321">
        <f t="shared" si="4"/>
        <v>11</v>
      </c>
      <c r="BM8" s="318" t="str">
        <f t="shared" si="0"/>
        <v>N/A</v>
      </c>
      <c r="BN8" s="320" t="str">
        <f t="shared" si="1"/>
        <v>N/A</v>
      </c>
      <c r="BO8" s="318" t="str">
        <f t="shared" si="2"/>
        <v>N/A</v>
      </c>
      <c r="BP8" s="319" t="str">
        <f t="shared" si="3"/>
        <v>N/A</v>
      </c>
      <c r="BQ8" s="322">
        <f t="shared" si="5"/>
        <v>12</v>
      </c>
      <c r="BR8" s="274">
        <f>IF(Dni_Sc1&gt;=Limite_Dni_No_Ope,IFERROR(AVERAGEIF(BR11:BR298,"&lt;&gt;0"),"N/A"),"N/A")</f>
        <v>431.92047255448313</v>
      </c>
      <c r="BS8" s="275">
        <f>IF(Dni_Sc2&gt;=Limite_Dni_No_Ope,IFERROR(AVERAGEIF(BS11:BS298,"&lt;&gt;0"),"N/A"),"N/A")</f>
        <v>357.95211390111888</v>
      </c>
      <c r="BU8" s="274">
        <f>IF(Dni_Sc1&gt;=Limite_Dni_No_Ope,IFERROR(AVERAGEIF(Y11:Y298,"&gt;15",BU11:BU298),"N/A"),"N/A")</f>
        <v>363.45150454059359</v>
      </c>
      <c r="BV8" s="275">
        <f>IF(Dni_Sc2&gt;=Limite_Dni_No_Ope,IFERROR(AVERAGEIF(AU11:AU298,"&gt;15",BV11:BV298),"N/A"),"N/A")</f>
        <v>362.28002241864863</v>
      </c>
      <c r="CD8" s="259"/>
      <c r="CE8" s="259"/>
      <c r="CF8" s="328">
        <f>IFERROR(SUM(CF11:CF298)/12,"N/A")</f>
        <v>0</v>
      </c>
      <c r="CG8" s="329">
        <f>IFERROR(SUM(CG11:CG298)/12,"N/A")</f>
        <v>0</v>
      </c>
      <c r="CH8" s="330">
        <f>IFERROR(IF(SUM(CH11:CH298)/12&gt;Generacion_Neta_Sc1,Generacion_Neta_Sc1,SUM(CH11:CH298)/12),"N/A")</f>
        <v>0</v>
      </c>
      <c r="CI8" s="331">
        <f>IFERROR(IF(SUM(CI11:CI298)/12&gt;Generacion_Neta_Sc1,Generacion_Neta_Sc1,SUM(CI11:CI298)/12),"N/A")</f>
        <v>0</v>
      </c>
      <c r="CJ8" s="259"/>
      <c r="CK8" s="259"/>
      <c r="CL8" s="259"/>
      <c r="CM8" s="259"/>
      <c r="CO8" s="259"/>
      <c r="CP8" s="259"/>
      <c r="CQ8" s="328">
        <f>IFERROR(SUM(CQ11:CQ298)/12,"N/A")</f>
        <v>0</v>
      </c>
      <c r="CR8" s="330">
        <f>IFERROR(SUM(CR11:CR298)/12,"N/A")</f>
        <v>0</v>
      </c>
      <c r="CS8" s="330">
        <f>IFERROR(IF(SUM(CS11:CS298)/12&gt;Generacion_Neta_Sc2,Generacion_Neta_Sc2,SUM(CS11:CS298)/12),"N/A")</f>
        <v>0</v>
      </c>
      <c r="CT8" s="331">
        <f>IFERROR(IF(SUM(CT11:CT298)/12&gt;Generacion_Neta_Sc2,Generacion_Neta_Sc2,SUM(CT11:CT298)/12),"N/A")</f>
        <v>0</v>
      </c>
      <c r="CU8" s="259"/>
      <c r="CV8" s="259"/>
      <c r="CW8" s="259"/>
      <c r="CX8" s="259"/>
      <c r="CY8" s="259"/>
      <c r="CZ8" s="259"/>
      <c r="DA8" s="259"/>
      <c r="DB8" s="259"/>
      <c r="DC8" s="259"/>
    </row>
    <row r="9" spans="1:107" ht="45" customHeight="1" thickBot="1">
      <c r="A9" s="287">
        <v>45873.916666666664</v>
      </c>
      <c r="B9" s="289" t="str">
        <f>PI_data_original!B9</f>
        <v>Sc2 - EM IdP: IDN Principal</v>
      </c>
      <c r="C9" s="278" t="str">
        <f>PI_data_original!C9</f>
        <v>Sc1-IDN, radiación directa-EM redundante</v>
      </c>
      <c r="D9" s="278" t="str">
        <f>PI_data_original!D9</f>
        <v>Sc1-Temperatura ambiente-EM</v>
      </c>
      <c r="E9" s="278" t="str">
        <f>PI_data_original!E9</f>
        <v>Sc1-Humedad relativa-EM</v>
      </c>
      <c r="F9" s="278" t="str">
        <f>PI_data_original!F9</f>
        <v>Sc1-Velocidad del viento instantanea Isla Potencia - EM</v>
      </c>
      <c r="G9" s="278" t="str">
        <f>PI_data_original!G9</f>
        <v>Sc1-Velocidad del viento instantanea Cuadrante SO-Estación meteorológica</v>
      </c>
      <c r="H9" s="278" t="str">
        <f>PI_data_original!H9</f>
        <v>Sc1-Velocidad del viento instantanea Cuadrante SE-Estación meteorológica</v>
      </c>
      <c r="I9" s="278" t="str">
        <f>PI_data_original!I9</f>
        <v>Sc1-Velocidad del viento instantanea Cuadrante NE-Estación meteorológica</v>
      </c>
      <c r="J9" s="278" t="str">
        <f>PI_data_original!J9</f>
        <v>Sc1-Velocidad del viento instantanea Cuadrante NO-Estación meteorológica</v>
      </c>
      <c r="K9" s="278" t="str">
        <f>PI_data_original!K9</f>
        <v>Sc1-Temp entrada cuadrante Este-Campo solar</v>
      </c>
      <c r="L9" s="278" t="str">
        <f>PI_data_original!L9</f>
        <v>Sc1-Temp entrada cuadrante Oeste-Campo solar</v>
      </c>
      <c r="M9" s="278" t="str">
        <f>PI_data_original!M9</f>
        <v>Sc1-Temp entrada cuadrante NO-Campo solar</v>
      </c>
      <c r="N9" s="278" t="str">
        <f>PI_data_original!N9</f>
        <v>Sc1-Temp entrada cuadrante NE-Campo solar</v>
      </c>
      <c r="O9" s="278" t="str">
        <f>PI_data_original!O9</f>
        <v>Sc1-Temp salida cuadrante Este-Campo solar</v>
      </c>
      <c r="P9" s="278" t="str">
        <f>PI_data_original!P9</f>
        <v>Sc1-Temp salida cuadrante Oeste-Campo solar</v>
      </c>
      <c r="Q9" s="278" t="str">
        <f>PI_data_original!Q9</f>
        <v>Sc1-Temp salida cuadrante NO-Campo solar</v>
      </c>
      <c r="R9" s="278" t="str">
        <f>PI_data_original!R9</f>
        <v>Sc1-Temp salida cuadrante NE-Campo solar</v>
      </c>
      <c r="S9" s="278" t="str">
        <f>PI_data_original!S9</f>
        <v>Sc1-Temperatura de HTF Línea 1 a la salida del Superheater y entrada Generador</v>
      </c>
      <c r="T9" s="278" t="str">
        <f>PI_data_original!T9</f>
        <v>Sc1-Temperatura de HTF Línea 1 a la salida del Generador y entrada Precalentador</v>
      </c>
      <c r="U9" s="278" t="str">
        <f>PI_data_original!U9</f>
        <v>Sc1-Temperatura de HTF Línea 2 a la salida del Superheater y entrada Generador</v>
      </c>
      <c r="V9" s="278" t="str">
        <f>PI_data_original!V9</f>
        <v>Sc1-Temperatura de HTF Línea 2 a la salida del Generador y entrada Precalentador</v>
      </c>
      <c r="W9" s="278" t="str">
        <f>PI_data_original!W9</f>
        <v>Sc1-Temperatura carcasa TV (HP)-Turbina</v>
      </c>
      <c r="X9" s="278" t="str">
        <f>PI_data_original!X9</f>
        <v>Sc1-Temperatura carcasa TV (LP)-Turbina</v>
      </c>
      <c r="Y9" s="278" t="str">
        <f>PI_data_original!Y9</f>
        <v>Sc1-Generated Power</v>
      </c>
      <c r="Z9" s="278" t="str">
        <f>PI_data_original!Z9</f>
        <v>Sc1-Indisponibilidad CS</v>
      </c>
      <c r="AA9" s="278" t="str">
        <f>PI_data_original!AA9</f>
        <v>Sc1-Temp salida campo solar (ºC)-Campo solar</v>
      </c>
      <c r="AB9" s="289" t="str">
        <f>PI_data_original!AB9</f>
        <v>Sc2 - EM IdP: IDN Principal</v>
      </c>
      <c r="AC9" s="278" t="str">
        <f>PI_data_original!AC9</f>
        <v>Sc2 - EM IdP: IDN Redundante</v>
      </c>
      <c r="AD9" s="278" t="str">
        <f>PI_data_original!AD9</f>
        <v>Sc2 - EM IdP: Temperatura ambiente</v>
      </c>
      <c r="AE9" s="278" t="str">
        <f>PI_data_original!AE9</f>
        <v>Sc2 - EM IdP: Humedad relativa</v>
      </c>
      <c r="AF9" s="278" t="str">
        <f>PI_data_original!AF9</f>
        <v>Sc2 - EM IdP: Velocidad de viento</v>
      </c>
      <c r="AG9" s="278" t="str">
        <f>PI_data_original!AG9</f>
        <v>Sc2 - EM SO: Velocidad de viento</v>
      </c>
      <c r="AH9" s="278" t="str">
        <f>PI_data_original!AH9</f>
        <v>Sc2 - EM SE: Velocidad de viento</v>
      </c>
      <c r="AI9" s="278" t="str">
        <f>PI_data_original!AI9</f>
        <v>Sc2 - EM NO: Velocidad de viento</v>
      </c>
      <c r="AJ9" s="278" t="str">
        <f>PI_data_original!AJ9</f>
        <v>Sc2 - EM NE: Velocidad de viento</v>
      </c>
      <c r="AK9" s="278" t="str">
        <f>PI_data_original!AK9</f>
        <v>Sc2-Temp entrada cuadrante Este-Campo solar</v>
      </c>
      <c r="AL9" s="278" t="str">
        <f>PI_data_original!AL9</f>
        <v>Sc2-Temp entrada cuadrante Oeste-Campo solar</v>
      </c>
      <c r="AM9" s="278" t="str">
        <f>PI_data_original!AM9</f>
        <v>Sc2-Temp salida cuadrante Este-Campo solar</v>
      </c>
      <c r="AN9" s="278" t="str">
        <f>PI_data_original!AN9</f>
        <v>Sc2-Temp salida cuadrante Oeste-Campo solar</v>
      </c>
      <c r="AO9" s="278" t="str">
        <f>PI_data_original!AO9</f>
        <v>Sc2-Temperatura de HTF Línea 1 a la salida del Superheater y entrada Generador</v>
      </c>
      <c r="AP9" s="278" t="str">
        <f>PI_data_original!AP9</f>
        <v>Sc2-Temperatura de HTF Línea 1 a la salida del Generador y entrada Precalentador</v>
      </c>
      <c r="AQ9" s="278" t="str">
        <f>PI_data_original!AQ9</f>
        <v>Sc2-Temperatura de HTF Línea 2 a la salida del Superheater y entrada Generador</v>
      </c>
      <c r="AR9" s="278" t="str">
        <f>PI_data_original!AR9</f>
        <v>Sc2-Temperatura de HTF Línea 2 a la salida del Generador y entrada Precalentador</v>
      </c>
      <c r="AS9" s="278" t="str">
        <f>PI_data_original!AS9</f>
        <v>Sc2-Temperatura carcasa TV (HP)-Turbina</v>
      </c>
      <c r="AT9" s="278" t="str">
        <f>PI_data_original!AT9</f>
        <v>Sc2-Temperatura carcasa TV (LP)-Turbina</v>
      </c>
      <c r="AU9" s="278" t="str">
        <f>PI_data_original!AU9</f>
        <v>Sc2-Generated Power</v>
      </c>
      <c r="AV9" s="278" t="str">
        <f>PI_data_original!AV9</f>
        <v>Sc2-Indisponibilidad CS</v>
      </c>
      <c r="AW9" s="288" t="str">
        <f>PI_data_original!AW9</f>
        <v>Sc2-Temp salida campo solar (ºC)-Campo solar</v>
      </c>
      <c r="AY9" s="305">
        <f>Hora_Descarga_PI</f>
        <v>45873.916666666664</v>
      </c>
      <c r="AZ9" s="289" t="str">
        <f>PI_data_original!AZ9</f>
        <v>Sc1-Caudal GNL caldera 1 (m3/h)-Caldera</v>
      </c>
      <c r="BA9" s="278" t="str">
        <f>PI_data_original!BA9</f>
        <v>Sc1-Caudal GNL caldera 2 (m3/h)-Caldera</v>
      </c>
      <c r="BB9" s="278" t="str">
        <f>PI_data_original!BB9</f>
        <v xml:space="preserve">Sc1-totalizador GNL nomalizado </v>
      </c>
      <c r="BC9" s="278" t="str">
        <f>PI_data_original!BC9</f>
        <v>Sc1-Generated Power</v>
      </c>
      <c r="BD9" s="289" t="str">
        <f>PI_data_original!BD9</f>
        <v>Sc2-Caudal GNL caldera 1 (m3/h)-Caldera</v>
      </c>
      <c r="BE9" s="278" t="str">
        <f>PI_data_original!BE9</f>
        <v>Sc2-Caudal GNL caldera 2 (m3/h)-Caldera</v>
      </c>
      <c r="BF9" s="278" t="str">
        <f>PI_data_original!BF9</f>
        <v xml:space="preserve">Sc2-totalizador GNL nomalizado </v>
      </c>
      <c r="BG9" s="288" t="str">
        <f>PI_data_original!BG9</f>
        <v>Sc2-Generated Power</v>
      </c>
      <c r="BI9" s="103">
        <f>Hora_Descarga_PI</f>
        <v>45873.916666666664</v>
      </c>
      <c r="BJ9" s="69" t="str">
        <f>PI_data_original!BJ9</f>
        <v>Sc1-Generated Power</v>
      </c>
      <c r="BK9" s="80" t="str">
        <f>PI_data_original!BK9</f>
        <v>Sc2-Generated Power</v>
      </c>
      <c r="BM9" s="390" t="s">
        <v>296</v>
      </c>
      <c r="BN9" s="391"/>
      <c r="BO9" s="390" t="s">
        <v>297</v>
      </c>
      <c r="BP9" s="391"/>
      <c r="BR9" s="402" t="s">
        <v>306</v>
      </c>
      <c r="BS9" s="400" t="s">
        <v>307</v>
      </c>
      <c r="BU9" s="402" t="s">
        <v>316</v>
      </c>
      <c r="BV9" s="400" t="s">
        <v>317</v>
      </c>
      <c r="BY9" s="282" t="str">
        <f t="shared" ref="BY9:CB10" si="6">AZ9</f>
        <v>Sc1-Caudal GNL caldera 1 (m3/h)-Caldera</v>
      </c>
      <c r="BZ9" s="277" t="str">
        <f t="shared" si="6"/>
        <v>Sc1-Caudal GNL caldera 2 (m3/h)-Caldera</v>
      </c>
      <c r="CA9" s="277" t="str">
        <f t="shared" si="6"/>
        <v xml:space="preserve">Sc1-totalizador GNL nomalizado </v>
      </c>
      <c r="CB9" s="277" t="str">
        <f t="shared" si="6"/>
        <v>Sc1-Generated Power</v>
      </c>
      <c r="CC9" s="100" t="s">
        <v>298</v>
      </c>
      <c r="CD9" s="100" t="s">
        <v>299</v>
      </c>
      <c r="CE9" s="100" t="s">
        <v>300</v>
      </c>
      <c r="CF9" s="100" t="s">
        <v>301</v>
      </c>
      <c r="CG9" s="100" t="s">
        <v>301</v>
      </c>
      <c r="CH9" s="100" t="s">
        <v>302</v>
      </c>
      <c r="CI9" s="332" t="s">
        <v>302</v>
      </c>
      <c r="CJ9" s="282" t="str">
        <f t="shared" ref="CJ9:CM10" si="7">BD9</f>
        <v>Sc2-Caudal GNL caldera 1 (m3/h)-Caldera</v>
      </c>
      <c r="CK9" s="277" t="str">
        <f t="shared" si="7"/>
        <v>Sc2-Caudal GNL caldera 2 (m3/h)-Caldera</v>
      </c>
      <c r="CL9" s="277" t="str">
        <f t="shared" si="7"/>
        <v xml:space="preserve">Sc2-totalizador GNL nomalizado </v>
      </c>
      <c r="CM9" s="277" t="str">
        <f t="shared" si="7"/>
        <v>Sc2-Generated Power</v>
      </c>
      <c r="CN9" s="100" t="s">
        <v>308</v>
      </c>
      <c r="CO9" s="100" t="s">
        <v>309</v>
      </c>
      <c r="CP9" s="100" t="s">
        <v>310</v>
      </c>
      <c r="CQ9" s="100" t="s">
        <v>311</v>
      </c>
      <c r="CR9" s="100" t="s">
        <v>311</v>
      </c>
      <c r="CS9" s="100" t="s">
        <v>312</v>
      </c>
      <c r="CT9" s="101" t="s">
        <v>312</v>
      </c>
      <c r="CU9" s="266"/>
      <c r="CW9" s="282" t="str">
        <f t="shared" ref="CW9:CY10" si="8">AZ9</f>
        <v>Sc1-Caudal GNL caldera 1 (m3/h)-Caldera</v>
      </c>
      <c r="CX9" s="277" t="str">
        <f t="shared" si="8"/>
        <v>Sc1-Caudal GNL caldera 2 (m3/h)-Caldera</v>
      </c>
      <c r="CY9" s="286" t="str">
        <f t="shared" si="8"/>
        <v xml:space="preserve">Sc1-totalizador GNL nomalizado </v>
      </c>
      <c r="CZ9" s="282" t="str">
        <f t="shared" ref="CZ9:DB10" si="9">BD9</f>
        <v>Sc2-Caudal GNL caldera 1 (m3/h)-Caldera</v>
      </c>
      <c r="DA9" s="277" t="str">
        <f t="shared" si="9"/>
        <v>Sc2-Caudal GNL caldera 2 (m3/h)-Caldera</v>
      </c>
      <c r="DB9" s="286" t="str">
        <f t="shared" si="9"/>
        <v xml:space="preserve">Sc2-totalizador GNL nomalizado </v>
      </c>
      <c r="DC9" s="266"/>
    </row>
    <row r="10" spans="1:107" ht="15" customHeight="1" thickBot="1">
      <c r="A10" s="290" t="s">
        <v>41</v>
      </c>
      <c r="B10" s="283" t="str">
        <f>PI_data_original!B10</f>
        <v>W/m2</v>
      </c>
      <c r="C10" s="279" t="str">
        <f>PI_data_original!C10</f>
        <v>W/m2</v>
      </c>
      <c r="D10" s="279" t="str">
        <f>PI_data_original!D10</f>
        <v>ºC</v>
      </c>
      <c r="E10" s="279" t="str">
        <f>PI_data_original!E10</f>
        <v>%</v>
      </c>
      <c r="F10" s="279" t="str">
        <f>PI_data_original!F10</f>
        <v>km/h</v>
      </c>
      <c r="G10" s="279" t="str">
        <f>PI_data_original!G10</f>
        <v>km/h</v>
      </c>
      <c r="H10" s="279" t="str">
        <f>PI_data_original!H10</f>
        <v>km/h</v>
      </c>
      <c r="I10" s="279" t="str">
        <f>PI_data_original!I10</f>
        <v>km/h</v>
      </c>
      <c r="J10" s="279" t="str">
        <f>PI_data_original!J10</f>
        <v>km/h</v>
      </c>
      <c r="K10" s="279" t="str">
        <f>PI_data_original!K10</f>
        <v>ºC</v>
      </c>
      <c r="L10" s="279" t="str">
        <f>PI_data_original!L10</f>
        <v>ºC</v>
      </c>
      <c r="M10" s="279" t="str">
        <f>PI_data_original!M10</f>
        <v>ºC</v>
      </c>
      <c r="N10" s="279" t="str">
        <f>PI_data_original!N10</f>
        <v>ºC</v>
      </c>
      <c r="O10" s="279" t="str">
        <f>PI_data_original!O10</f>
        <v>ºC</v>
      </c>
      <c r="P10" s="279" t="str">
        <f>PI_data_original!P10</f>
        <v>ºC</v>
      </c>
      <c r="Q10" s="279" t="str">
        <f>PI_data_original!Q10</f>
        <v>ºC</v>
      </c>
      <c r="R10" s="279" t="str">
        <f>PI_data_original!R10</f>
        <v>ºC</v>
      </c>
      <c r="S10" s="279" t="str">
        <f>PI_data_original!S10</f>
        <v>ºC</v>
      </c>
      <c r="T10" s="279" t="str">
        <f>PI_data_original!T10</f>
        <v>ºC</v>
      </c>
      <c r="U10" s="279" t="str">
        <f>PI_data_original!U10</f>
        <v>ºC</v>
      </c>
      <c r="V10" s="279" t="str">
        <f>PI_data_original!V10</f>
        <v>ºC</v>
      </c>
      <c r="W10" s="279" t="str">
        <f>PI_data_original!W10</f>
        <v>ºC</v>
      </c>
      <c r="X10" s="279" t="str">
        <f>PI_data_original!X10</f>
        <v>ºC</v>
      </c>
      <c r="Y10" s="279" t="str">
        <f>PI_data_original!Y10</f>
        <v>MW</v>
      </c>
      <c r="Z10" s="279" t="str">
        <f>PI_data_original!Z10</f>
        <v>#</v>
      </c>
      <c r="AA10" s="279" t="str">
        <f>PI_data_original!AA10</f>
        <v>ºC</v>
      </c>
      <c r="AB10" s="283" t="str">
        <f>PI_data_original!AB10</f>
        <v>W/m2</v>
      </c>
      <c r="AC10" s="279" t="str">
        <f>PI_data_original!AC10</f>
        <v>W/m2</v>
      </c>
      <c r="AD10" s="279" t="str">
        <f>PI_data_original!AD10</f>
        <v>ºC</v>
      </c>
      <c r="AE10" s="279" t="str">
        <f>PI_data_original!AE10</f>
        <v>%</v>
      </c>
      <c r="AF10" s="279" t="str">
        <f>PI_data_original!AF10</f>
        <v>km/h</v>
      </c>
      <c r="AG10" s="279" t="str">
        <f>PI_data_original!AG10</f>
        <v>km/h</v>
      </c>
      <c r="AH10" s="279" t="str">
        <f>PI_data_original!AH10</f>
        <v>km/h</v>
      </c>
      <c r="AI10" s="279" t="str">
        <f>PI_data_original!AI10</f>
        <v>km/h</v>
      </c>
      <c r="AJ10" s="279" t="str">
        <f>PI_data_original!AJ10</f>
        <v>km/h</v>
      </c>
      <c r="AK10" s="279" t="str">
        <f>PI_data_original!AK10</f>
        <v>ºC</v>
      </c>
      <c r="AL10" s="279" t="str">
        <f>PI_data_original!AL10</f>
        <v>ºC</v>
      </c>
      <c r="AM10" s="279" t="str">
        <f>PI_data_original!AM10</f>
        <v>ºC</v>
      </c>
      <c r="AN10" s="279" t="str">
        <f>PI_data_original!AN10</f>
        <v>ºC</v>
      </c>
      <c r="AO10" s="279" t="str">
        <f>PI_data_original!AO10</f>
        <v>ºC</v>
      </c>
      <c r="AP10" s="279" t="str">
        <f>PI_data_original!AP10</f>
        <v>ºC</v>
      </c>
      <c r="AQ10" s="279" t="str">
        <f>PI_data_original!AQ10</f>
        <v>ºC</v>
      </c>
      <c r="AR10" s="279" t="str">
        <f>PI_data_original!AR10</f>
        <v>ºC</v>
      </c>
      <c r="AS10" s="279" t="str">
        <f>PI_data_original!AS10</f>
        <v>ºC</v>
      </c>
      <c r="AT10" s="279" t="str">
        <f>PI_data_original!AT10</f>
        <v>ºC</v>
      </c>
      <c r="AU10" s="279" t="str">
        <f>PI_data_original!AU10</f>
        <v>MW</v>
      </c>
      <c r="AV10" s="279" t="str">
        <f>PI_data_original!AV10</f>
        <v>#</v>
      </c>
      <c r="AW10" s="291" t="str">
        <f>PI_data_original!AW10</f>
        <v>ºC</v>
      </c>
      <c r="AY10" s="306" t="str">
        <f>PI_data_original!AY10</f>
        <v>Fecha</v>
      </c>
      <c r="AZ10" s="283" t="str">
        <f>PI_data_original!AZ10</f>
        <v>Nm3/h</v>
      </c>
      <c r="BA10" s="279" t="str">
        <f>PI_data_original!BA10</f>
        <v>Nm3/h</v>
      </c>
      <c r="BB10" s="279" t="str">
        <f>PI_data_original!BB10</f>
        <v>Nm3/h</v>
      </c>
      <c r="BC10" s="279" t="str">
        <f>PI_data_original!BC10</f>
        <v>MW</v>
      </c>
      <c r="BD10" s="283" t="str">
        <f>PI_data_original!BD10</f>
        <v>Nm3/h</v>
      </c>
      <c r="BE10" s="279" t="str">
        <f>PI_data_original!BE10</f>
        <v>Nm3/h</v>
      </c>
      <c r="BF10" s="279" t="str">
        <f>PI_data_original!BF10</f>
        <v>Nm3/h</v>
      </c>
      <c r="BG10" s="291" t="str">
        <f>PI_data_original!BG10</f>
        <v>MW</v>
      </c>
      <c r="BI10" s="104" t="str">
        <f>PI_data_original!BI10</f>
        <v>Fecha</v>
      </c>
      <c r="BJ10" s="83" t="str">
        <f>PI_data_original!BJ10</f>
        <v>MW</v>
      </c>
      <c r="BK10" s="84" t="str">
        <f>PI_data_original!BK10</f>
        <v>MW</v>
      </c>
      <c r="BM10" s="392"/>
      <c r="BN10" s="393"/>
      <c r="BO10" s="392"/>
      <c r="BP10" s="393"/>
      <c r="BR10" s="403"/>
      <c r="BS10" s="401"/>
      <c r="BU10" s="403"/>
      <c r="BV10" s="401"/>
      <c r="BX10" s="284" t="s">
        <v>40</v>
      </c>
      <c r="BY10" s="283" t="str">
        <f t="shared" si="6"/>
        <v>Nm3/h</v>
      </c>
      <c r="BZ10" s="279" t="str">
        <f t="shared" si="6"/>
        <v>Nm3/h</v>
      </c>
      <c r="CA10" s="279" t="str">
        <f t="shared" si="6"/>
        <v>Nm3/h</v>
      </c>
      <c r="CB10" s="279" t="str">
        <f t="shared" si="6"/>
        <v>MW</v>
      </c>
      <c r="CC10" s="81" t="s">
        <v>71</v>
      </c>
      <c r="CD10" s="81" t="s">
        <v>163</v>
      </c>
      <c r="CE10" s="81" t="s">
        <v>158</v>
      </c>
      <c r="CF10" s="81" t="s">
        <v>167</v>
      </c>
      <c r="CG10" s="81" t="s">
        <v>169</v>
      </c>
      <c r="CH10" s="81" t="s">
        <v>167</v>
      </c>
      <c r="CI10" s="82" t="s">
        <v>169</v>
      </c>
      <c r="CJ10" s="283" t="str">
        <f t="shared" si="7"/>
        <v>Nm3/h</v>
      </c>
      <c r="CK10" s="279" t="str">
        <f t="shared" si="7"/>
        <v>Nm3/h</v>
      </c>
      <c r="CL10" s="279" t="str">
        <f t="shared" si="7"/>
        <v>Nm3/h</v>
      </c>
      <c r="CM10" s="279" t="str">
        <f t="shared" si="7"/>
        <v>MW</v>
      </c>
      <c r="CN10" s="81" t="s">
        <v>71</v>
      </c>
      <c r="CO10" s="81" t="s">
        <v>163</v>
      </c>
      <c r="CP10" s="81" t="s">
        <v>158</v>
      </c>
      <c r="CQ10" s="81" t="s">
        <v>167</v>
      </c>
      <c r="CR10" s="81" t="s">
        <v>169</v>
      </c>
      <c r="CS10" s="81" t="s">
        <v>167</v>
      </c>
      <c r="CT10" s="84" t="s">
        <v>169</v>
      </c>
      <c r="CU10" s="92"/>
      <c r="CV10" s="284" t="s">
        <v>40</v>
      </c>
      <c r="CW10" s="283" t="str">
        <f t="shared" si="8"/>
        <v>Nm3/h</v>
      </c>
      <c r="CX10" s="279" t="str">
        <f t="shared" si="8"/>
        <v>Nm3/h</v>
      </c>
      <c r="CY10" s="291" t="str">
        <f t="shared" si="8"/>
        <v>Nm3/h</v>
      </c>
      <c r="CZ10" s="283" t="str">
        <f t="shared" si="9"/>
        <v>Nm3/h</v>
      </c>
      <c r="DA10" s="279" t="str">
        <f t="shared" si="9"/>
        <v>Nm3/h</v>
      </c>
      <c r="DB10" s="291" t="str">
        <f t="shared" si="9"/>
        <v>Nm3/h</v>
      </c>
      <c r="DC10" s="92"/>
    </row>
    <row r="11" spans="1:107">
      <c r="A11" s="61">
        <f>PI_data_original!A11</f>
        <v>45873.25</v>
      </c>
      <c r="B11" s="11">
        <f>IF(AND($A11&lt;=$A$9,ISNUMBER(PI_data_original!B11)),PI_data_original!B11,0)</f>
        <v>0</v>
      </c>
      <c r="C11" s="11">
        <f>IF(AND($A11&lt;=$A$9,ISNUMBER(PI_data_original!C11)),PI_data_original!C11,0)</f>
        <v>0</v>
      </c>
      <c r="D11" s="11">
        <f>IF(TagTempAmbSel_Sc1=TagTempAmb_Sc1,IF(AND($A11&lt;=$A$9,ISNUMBER(PI_data_original!D11)),PI_data_original!D11,0),IF(AND($A11&lt;=$A$9,ISNUMBER(PI_data_original!AD11)),PI_data_original!AD11,0))</f>
        <v>23.924262709031414</v>
      </c>
      <c r="E11" s="11">
        <f>IF(TagHumRelSel_Sc1=TagHumRel_Sc1,IF(AND($A11&lt;=$A$9,ISNUMBER(PI_data_original!E11)),PI_data_original!E11,0),IF(AND($A11&lt;=$A$9,ISNUMBER(PI_data_original!AE11)),PI_data_original!AE11,0))</f>
        <v>54.476958562500073</v>
      </c>
      <c r="F11" s="11">
        <f>IF(AND($A11&lt;=$A$9,ISNUMBER(PI_data_original!F11)),PI_data_original!F11,0)</f>
        <v>1.5280466079711914</v>
      </c>
      <c r="G11" s="11">
        <f>IF(AND($A11&lt;=$A$9,ISNUMBER(PI_data_original!G11)),PI_data_original!G11,0)</f>
        <v>0.48022001981735229</v>
      </c>
      <c r="H11" s="11">
        <f>IF(AND($A11&lt;=$A$9,ISNUMBER(PI_data_original!H11)),PI_data_original!H11,0)</f>
        <v>0.74419528245925903</v>
      </c>
      <c r="I11" s="11">
        <f>IF(AND($A11&lt;=$A$9,ISNUMBER(PI_data_original!I11)),PI_data_original!I11,0)</f>
        <v>1.3023416996002197</v>
      </c>
      <c r="J11" s="11">
        <f>IF(AND($A11&lt;=$A$9,ISNUMBER(PI_data_original!J11)),PI_data_original!J11,0)</f>
        <v>2.046536922454834</v>
      </c>
      <c r="K11" s="11">
        <f>IF(AND($A11&lt;=$A$9,ISNUMBER(PI_data_original!K11)),PI_data_original!K11,0)</f>
        <v>176.02691449715479</v>
      </c>
      <c r="L11" s="11">
        <f>IF(AND($A11&lt;=$A$9,ISNUMBER(PI_data_original!L11)),PI_data_original!L11,0)</f>
        <v>174.51272812361847</v>
      </c>
      <c r="M11" s="11">
        <f>IF(AND($A11&lt;=$A$9,ISNUMBER(PI_data_original!M11)),PI_data_original!M11,0)</f>
        <v>172.45272001626347</v>
      </c>
      <c r="N11" s="11">
        <f>IF(AND($A11&lt;=$A$9,ISNUMBER(PI_data_original!N11)),PI_data_original!N11,0)</f>
        <v>173.30281684421132</v>
      </c>
      <c r="O11" s="11">
        <f>IF(AND($A11&lt;=$A$9,ISNUMBER(PI_data_original!O11)),PI_data_original!O11,0)</f>
        <v>170.16162365945573</v>
      </c>
      <c r="P11" s="11">
        <f>IF(AND($A11&lt;=$A$9,ISNUMBER(PI_data_original!P11)),PI_data_original!P11,0)</f>
        <v>167.37647327298129</v>
      </c>
      <c r="Q11" s="11">
        <f>IF(AND($A11&lt;=$A$9,ISNUMBER(PI_data_original!Q11)),PI_data_original!Q11,0)</f>
        <v>173.33390014393885</v>
      </c>
      <c r="R11" s="11">
        <f>IF(AND($A11&lt;=$A$9,ISNUMBER(PI_data_original!R11)),PI_data_original!R11,0)</f>
        <v>174.01781596430254</v>
      </c>
      <c r="S11" s="11">
        <f>IF(AND($A11&lt;=$A$9,ISNUMBER(PI_data_original!S11)),PI_data_original!S11,0)</f>
        <v>217.58673095703125</v>
      </c>
      <c r="T11" s="11">
        <f>IF(AND($A11&lt;=$A$9,ISNUMBER(PI_data_original!T11)),PI_data_original!T11,0)</f>
        <v>193.03561767634238</v>
      </c>
      <c r="U11" s="11">
        <f>IF(AND($A11&lt;=$A$9,ISNUMBER(PI_data_original!U11)),PI_data_original!U11,0)</f>
        <v>219.12803164423443</v>
      </c>
      <c r="V11" s="11">
        <f>IF(AND($A11&lt;=$A$9,ISNUMBER(PI_data_original!V11)),PI_data_original!V11,0)</f>
        <v>200.23739342129167</v>
      </c>
      <c r="W11" s="11">
        <f>IF(AND($A11&lt;=$A$9,ISNUMBER(PI_data_original!W11)),PI_data_original!W11,0)</f>
        <v>174.8403761334813</v>
      </c>
      <c r="X11" s="11">
        <f>IF(AND($A11&lt;=$A$9,ISNUMBER(PI_data_original!X11)),PI_data_original!X11,0)</f>
        <v>212.41170201240087</v>
      </c>
      <c r="Y11" s="11">
        <f>IF(AND($A11&lt;=$A$9,ISNUMBER(PI_data_original!Y11)),PI_data_original!Y11,0)</f>
        <v>1.3198602332361985E-2</v>
      </c>
      <c r="Z11" s="11">
        <f>IF(AND($A11&lt;=$A$9,ISNUMBER(PI_data_original!Z11)),PI_data_original!Z11,0)</f>
        <v>432</v>
      </c>
      <c r="AA11" s="11">
        <f>IF(AND($A11&lt;=$A$9,ISNUMBER(PI_data_original!AA11)),PI_data_original!AA11,0)</f>
        <v>177.37525352597004</v>
      </c>
      <c r="AB11" s="11">
        <f>IF(AND($A11&lt;=$A$9,ISNUMBER(PI_data_original!AB11)),PI_data_original!AB11,0)</f>
        <v>0</v>
      </c>
      <c r="AC11" s="11">
        <f>IF(AND($A11&lt;=$A$9,ISNUMBER(PI_data_original!AC11)),PI_data_original!AC11,0)</f>
        <v>0</v>
      </c>
      <c r="AD11" s="11">
        <f>IF(TagTempAmbSel_Sc2=TagTempAmb_Sc1,IF(AND($A11&lt;=$A$9,ISNUMBER(PI_data_original!D11)),PI_data_original!D11,0),IF(AND($A11&lt;=$A$9,ISNUMBER(PI_data_original!AD11)),PI_data_original!AD11,0))</f>
        <v>24.506328182701704</v>
      </c>
      <c r="AE11" s="11">
        <f>IF(TagHumRelSel_Sc2=TagHumRel_Sc1,IF(AND($A11&lt;=$A$9,ISNUMBER(PI_data_original!E11)),PI_data_original!E11,0),IF(AND($A11&lt;=$A$9,ISNUMBER(PI_data_original!AE11)),PI_data_original!AE11,0))</f>
        <v>55.350622397798503</v>
      </c>
      <c r="AF11" s="11">
        <f>IF(AND($A11&lt;=$A$9,ISNUMBER(PI_data_original!AF11)),PI_data_original!AF11,0)</f>
        <v>1.7560163736343384</v>
      </c>
      <c r="AG11" s="11">
        <f>IF(AND($A11&lt;=$A$9,ISNUMBER(PI_data_original!AG11)),PI_data_original!AG11,0)</f>
        <v>0</v>
      </c>
      <c r="AH11" s="11">
        <f>IF(AND($A11&lt;=$A$9,ISNUMBER(PI_data_original!AH11)),PI_data_original!AH11,0)</f>
        <v>3.4419031143188477</v>
      </c>
      <c r="AI11" s="11">
        <f>IF(AND($A11&lt;=$A$9,ISNUMBER(PI_data_original!AI11)),PI_data_original!AI11,0)</f>
        <v>0.48022001981735229</v>
      </c>
      <c r="AJ11" s="11">
        <f>IF(AND($A11&lt;=$A$9,ISNUMBER(PI_data_original!AJ11)),PI_data_original!AJ11,0)</f>
        <v>5.7675132751464844</v>
      </c>
      <c r="AK11" s="11">
        <f>IF(AND($A11&lt;=$A$9,ISNUMBER(PI_data_original!AK11)),PI_data_original!AK11,0)</f>
        <v>163.36058684984363</v>
      </c>
      <c r="AL11" s="11">
        <f>IF(AND($A11&lt;=$A$9,ISNUMBER(PI_data_original!AL11)),PI_data_original!AL11,0)</f>
        <v>161.8103544723929</v>
      </c>
      <c r="AM11" s="11">
        <f>IF(AND($A11&lt;=$A$9,ISNUMBER(PI_data_original!AM11)),PI_data_original!AM11,0)</f>
        <v>167.41446203346732</v>
      </c>
      <c r="AN11" s="11">
        <f>IF(AND($A11&lt;=$A$9,ISNUMBER(PI_data_original!AN11)),PI_data_original!AN11,0)</f>
        <v>172.52463902225639</v>
      </c>
      <c r="AO11" s="11">
        <f>IF(AND($A11&lt;=$A$9,ISNUMBER(PI_data_original!AO11)),PI_data_original!AO11,0)</f>
        <v>219.95904775693859</v>
      </c>
      <c r="AP11" s="11">
        <f>IF(AND($A11&lt;=$A$9,ISNUMBER(PI_data_original!AP11)),PI_data_original!AP11,0)</f>
        <v>199.38777111778501</v>
      </c>
      <c r="AQ11" s="11">
        <f>IF(AND($A11&lt;=$A$9,ISNUMBER(PI_data_original!AQ11)),PI_data_original!AQ11,0)</f>
        <v>217.91048875394898</v>
      </c>
      <c r="AR11" s="11">
        <f>IF(AND($A11&lt;=$A$9,ISNUMBER(PI_data_original!AR11)),PI_data_original!AR11,0)</f>
        <v>199.89285185682897</v>
      </c>
      <c r="AS11" s="11">
        <f>IF(AND($A11&lt;=$A$9,ISNUMBER(PI_data_original!AS11)),PI_data_original!AS11,0)</f>
        <v>175.70021709794631</v>
      </c>
      <c r="AT11" s="11">
        <f>IF(AND($A11&lt;=$A$9,ISNUMBER(PI_data_original!AT11)),PI_data_original!AT11,0)</f>
        <v>212.87582895623328</v>
      </c>
      <c r="AU11" s="11">
        <f>IF(AND($A11&lt;=$A$9,ISNUMBER(PI_data_original!AU11)),PI_data_original!AU11,0)</f>
        <v>1.0070954449474812E-2</v>
      </c>
      <c r="AV11" s="11">
        <f>IF(AND($A11&lt;=$A$9,ISNUMBER(PI_data_original!AV11)),PI_data_original!AV11,0)</f>
        <v>360</v>
      </c>
      <c r="AW11" s="11">
        <f>IF(AND($A11&lt;=$A$9,ISNUMBER(PI_data_original!AW11)),PI_data_original!AW11,0)</f>
        <v>173.36894561005369</v>
      </c>
      <c r="AY11" s="94">
        <f>PI_data_original!AY11</f>
        <v>45873</v>
      </c>
      <c r="AZ11" s="11">
        <f>IF(AND($AY11&lt;=$AY$9,ISNUMBER(PI_data_original!AZ11)),PI_data_original!AZ11,0)</f>
        <v>0</v>
      </c>
      <c r="BA11" s="11">
        <f>IF(AND($AY11&lt;=$AY$9,ISNUMBER(PI_data_original!BA11)),PI_data_original!BA11,0)</f>
        <v>0</v>
      </c>
      <c r="BB11" s="11">
        <f>IF(AND($AY11&lt;=$AY$9,ISNUMBER(PI_data_original!BB11)),PI_data_original!BB11,0)</f>
        <v>0</v>
      </c>
      <c r="BC11" s="11">
        <f>IF(AND($AY11&lt;=$AY$9,ISNUMBER(PI_data_original!BC11)),PI_data_original!BC11,0)</f>
        <v>1.6479743644595146E-2</v>
      </c>
      <c r="BD11" s="11">
        <f>IF(AND($AY11&lt;=$AY$9,ISNUMBER(PI_data_original!BD11)),PI_data_original!BD11,0)</f>
        <v>0</v>
      </c>
      <c r="BE11" s="11">
        <f>IF(AND($AY11&lt;=$AY$9,ISNUMBER(PI_data_original!BE11)),PI_data_original!BE11,0)</f>
        <v>0</v>
      </c>
      <c r="BF11" s="11">
        <f>IF(AND($AY11&lt;=$AY$9,ISNUMBER(PI_data_original!BF11)),PI_data_original!BF11,0)</f>
        <v>0</v>
      </c>
      <c r="BG11" s="11">
        <f>IF(AND($AY11&lt;=$AY$9,ISNUMBER(PI_data_original!BG11)),PI_data_original!BG11,0)</f>
        <v>1.0070954449474812E-2</v>
      </c>
      <c r="BI11" s="61">
        <f>PI_data_original!BI11</f>
        <v>45873.25</v>
      </c>
      <c r="BJ11" s="6">
        <f>IF(AND($BI11&lt;=$BI$9,ISNUMBER(PI_data_original!BJ11)),PI_data_original!BJ11,0)</f>
        <v>1.4722698100847253E-2</v>
      </c>
      <c r="BK11" s="6">
        <f>IF(AND($BI11&lt;=$BI$9,ISNUMBER(PI_data_original!BK11)),PI_data_original!BK11,0)</f>
        <v>1.0070954449474812E-2</v>
      </c>
      <c r="BM11" s="6" t="b">
        <f>IF(BJ11&gt;1,$BI11)</f>
        <v>0</v>
      </c>
      <c r="BN11" s="6" t="str">
        <f>IF(OR(AND(BM10=FALSE,ISNUMBER(BM11)),AND(ISNUMBER(BM11),BM12=FALSE)),BM11,"N/A")</f>
        <v>N/A</v>
      </c>
      <c r="BO11" s="6" t="b">
        <f>IF(BK11&gt;1,$BI11)</f>
        <v>0</v>
      </c>
      <c r="BP11" s="6" t="str">
        <f>IF(OR(AND(BO10=FALSE,ISNUMBER(BO11)),AND(ISNUMBER(BO11),BO12=FALSE)),BO11,"N/A")</f>
        <v>N/A</v>
      </c>
      <c r="BR11" s="6">
        <f t="shared" ref="BR11:BR74" si="10">+IF(Y11&gt;15,Num_Ccp_Sc1-Z11,0)</f>
        <v>0</v>
      </c>
      <c r="BS11" s="6">
        <f t="shared" ref="BS11:BS74" si="11">+IF(AU11&gt;15,Num_Ccp_Sc2-AV11,0)</f>
        <v>0</v>
      </c>
      <c r="BU11" s="6">
        <f>IFERROR(AA11,0)</f>
        <v>177.37525352597004</v>
      </c>
      <c r="BV11" s="6">
        <f>IFERROR(AW11,0)</f>
        <v>173.36894561005369</v>
      </c>
      <c r="BX11" s="294">
        <f t="shared" ref="BX11:BX74" si="12">AY11</f>
        <v>45873</v>
      </c>
      <c r="BY11" s="11">
        <f t="shared" ref="BY11:CB30" si="13">VLOOKUP($BX11,$AY$11:$BG$370,MATCH(BY$9,$AY$9:$BG$9,0))</f>
        <v>0</v>
      </c>
      <c r="BZ11" s="11">
        <f t="shared" si="13"/>
        <v>0</v>
      </c>
      <c r="CA11" s="11">
        <f t="shared" si="13"/>
        <v>0</v>
      </c>
      <c r="CB11" s="11">
        <f t="shared" si="13"/>
        <v>1.6479743644595146E-2</v>
      </c>
      <c r="CC11" s="11">
        <f>IF(Inicio!$C$22="Calderas",BY11+BZ11,CA11)</f>
        <v>0</v>
      </c>
      <c r="CD11" s="11">
        <f t="shared" ref="CD11:CD74" si="14">CC11*PCI_Sc1/1000</f>
        <v>0</v>
      </c>
      <c r="CE11" s="11">
        <f t="shared" ref="CE11:CE74" si="15">CC11*PCS_Sc1/1000</f>
        <v>0</v>
      </c>
      <c r="CF11" s="11">
        <f t="shared" ref="CF11:CF74" si="16">CD11*Rto_T_E_Sc1</f>
        <v>0</v>
      </c>
      <c r="CG11" s="11">
        <f t="shared" ref="CG11:CG74" si="17">CE11*Rto_T_E_Sc1</f>
        <v>0</v>
      </c>
      <c r="CH11" s="11">
        <f>IF(CB11&lt;1,0,CF11)</f>
        <v>0</v>
      </c>
      <c r="CI11" s="11">
        <f>IF(CB11&lt;1,0,CG11)</f>
        <v>0</v>
      </c>
      <c r="CJ11" s="11">
        <f t="shared" ref="CJ11:CM30" si="18">VLOOKUP($BX11,$AY$11:$BG$370,MATCH(CJ$9,$AY$9:$BG$9,0))</f>
        <v>0</v>
      </c>
      <c r="CK11" s="11">
        <f t="shared" si="18"/>
        <v>0</v>
      </c>
      <c r="CL11" s="11">
        <f t="shared" si="18"/>
        <v>0</v>
      </c>
      <c r="CM11" s="11">
        <f t="shared" si="18"/>
        <v>1.0070954449474812E-2</v>
      </c>
      <c r="CN11" s="281">
        <f>IF(Inicio!$O$22="Calderas",CJ11+CK11,CL11)</f>
        <v>0</v>
      </c>
      <c r="CO11" s="11">
        <f t="shared" ref="CO11:CO74" si="19">CN11*PCI_Sc2/1000</f>
        <v>0</v>
      </c>
      <c r="CP11" s="11">
        <f t="shared" ref="CP11:CP74" si="20">CN11*PCS_Sc2/1000</f>
        <v>0</v>
      </c>
      <c r="CQ11" s="11">
        <f t="shared" ref="CQ11:CQ74" si="21">CO11*Rto_T_E_Sc2</f>
        <v>0</v>
      </c>
      <c r="CR11" s="11">
        <f t="shared" ref="CR11:CR74" si="22">CP11*Rto_T_E_Sc2</f>
        <v>0</v>
      </c>
      <c r="CS11" s="11">
        <f>IF(CM11&lt;1,0,CQ11)</f>
        <v>0</v>
      </c>
      <c r="CT11" s="11">
        <f>IF(CM11&lt;1,0,CR11)</f>
        <v>0</v>
      </c>
      <c r="CU11" s="92"/>
      <c r="CV11" s="294">
        <f t="shared" ref="CV11:CV74" si="23">AY83</f>
        <v>45873.249999999767</v>
      </c>
      <c r="CW11" s="92">
        <f t="shared" ref="CW11:DB20" si="24">VLOOKUP($CV11,$AY$11:$BG$370,MATCH(CW$9,$AY$9:$BG$9,0))</f>
        <v>0</v>
      </c>
      <c r="CX11" s="92">
        <f t="shared" si="24"/>
        <v>0</v>
      </c>
      <c r="CY11" s="92">
        <f t="shared" si="24"/>
        <v>0</v>
      </c>
      <c r="CZ11" s="92">
        <f t="shared" si="24"/>
        <v>0</v>
      </c>
      <c r="DA11" s="92">
        <f t="shared" si="24"/>
        <v>0</v>
      </c>
      <c r="DB11" s="92">
        <f t="shared" si="24"/>
        <v>0</v>
      </c>
      <c r="DC11" s="92"/>
    </row>
    <row r="12" spans="1:107">
      <c r="A12" s="94">
        <f>A11+1/24/12</f>
        <v>45873.253472222219</v>
      </c>
      <c r="B12" s="95">
        <f>IF($A12&lt;=$A$9,IF(NOT(ISNUMBER(PI_data_original!B12)),B11,PI_data_original!B12),0)</f>
        <v>0</v>
      </c>
      <c r="C12" s="95">
        <f>IF($A12&lt;=$A$9,IF(NOT(ISNUMBER(PI_data_original!C12)),C11,PI_data_original!C12),0)</f>
        <v>0</v>
      </c>
      <c r="D12" s="307">
        <f>IF(TagTempAmbSel_Sc1=TagTempAmb_Sc1,IF($A12&lt;=$A$9,IF(NOT(ISNUMBER(PI_data_original!D12)),D11,PI_data_original!D12),D11),IF($A12&lt;=$A$9,IF(NOT(ISNUMBER(PI_data_original!AD12)),AD11,PI_data_original!AD12),AD11))</f>
        <v>24</v>
      </c>
      <c r="E12" s="307">
        <f>IF(TagHumRelSel_Sc1=TagHumRel_Sc1,IF($A12&lt;=$A$9,IF(NOT(ISNUMBER(PI_data_original!E12)),E11,PI_data_original!E12),E11),IF($A12&lt;=$A$9,IF(NOT(ISNUMBER(PI_data_original!AE12)),AE11,PI_data_original!AE12),AE11))</f>
        <v>54.365282891558209</v>
      </c>
      <c r="F12" s="95">
        <f>IF($A12&lt;=$A$9,IF(NOT(ISNUMBER(PI_data_original!F12)),F11,PI_data_original!F12),0)</f>
        <v>0.44942548871040344</v>
      </c>
      <c r="G12" s="95">
        <f>IF($A12&lt;=$A$9,IF(NOT(ISNUMBER(PI_data_original!G12)),G11,PI_data_original!G12),0)</f>
        <v>0.76835203170776367</v>
      </c>
      <c r="H12" s="95">
        <f>IF($A12&lt;=$A$9,IF(NOT(ISNUMBER(PI_data_original!H12)),H11,PI_data_original!H12),0)</f>
        <v>1.3023416996002197</v>
      </c>
      <c r="I12" s="95">
        <f>IF($A12&lt;=$A$9,IF(NOT(ISNUMBER(PI_data_original!I12)),I11,PI_data_original!I12),0)</f>
        <v>2.046536922454834</v>
      </c>
      <c r="J12" s="95">
        <f>IF($A12&lt;=$A$9,IF(NOT(ISNUMBER(PI_data_original!J12)),J11,PI_data_original!J12),0)</f>
        <v>1.023268461227417</v>
      </c>
      <c r="K12" s="95">
        <f>IF($A12&lt;=$A$9,IF(NOT(ISNUMBER(PI_data_original!K12)),K11,PI_data_original!K12),0)</f>
        <v>175.82979306236399</v>
      </c>
      <c r="L12" s="95">
        <f>IF($A12&lt;=$A$9,IF(NOT(ISNUMBER(PI_data_original!L12)),L11,PI_data_original!L12),0)</f>
        <v>174.27200447091283</v>
      </c>
      <c r="M12" s="95">
        <f>IF($A12&lt;=$A$9,IF(NOT(ISNUMBER(PI_data_original!M12)),M11,PI_data_original!M12),0)</f>
        <v>172.06839820065298</v>
      </c>
      <c r="N12" s="95">
        <f>IF($A12&lt;=$A$9,IF(NOT(ISNUMBER(PI_data_original!N12)),N11,PI_data_original!N12),0)</f>
        <v>173.05432490803011</v>
      </c>
      <c r="O12" s="95">
        <f>IF($A12&lt;=$A$9,IF(NOT(ISNUMBER(PI_data_original!O12)),O11,PI_data_original!O12),0)</f>
        <v>169.53132778744501</v>
      </c>
      <c r="P12" s="95">
        <f>IF($A12&lt;=$A$9,IF(NOT(ISNUMBER(PI_data_original!P12)),P11,PI_data_original!P12),0)</f>
        <v>166.76076992254977</v>
      </c>
      <c r="Q12" s="95">
        <f>IF($A12&lt;=$A$9,IF(NOT(ISNUMBER(PI_data_original!Q12)),Q11,PI_data_original!Q12),0)</f>
        <v>173.13031321528308</v>
      </c>
      <c r="R12" s="95">
        <f>IF($A12&lt;=$A$9,IF(NOT(ISNUMBER(PI_data_original!R12)),R11,PI_data_original!R12),0)</f>
        <v>173.79583570388186</v>
      </c>
      <c r="S12" s="95">
        <f>IF($A12&lt;=$A$9,IF(NOT(ISNUMBER(PI_data_original!S12)),S11,PI_data_original!S12),0)</f>
        <v>217.37549588023376</v>
      </c>
      <c r="T12" s="95">
        <f>IF($A12&lt;=$A$9,IF(NOT(ISNUMBER(PI_data_original!T12)),T11,PI_data_original!T12),0)</f>
        <v>192.75853018691762</v>
      </c>
      <c r="U12" s="95">
        <f>IF($A12&lt;=$A$9,IF(NOT(ISNUMBER(PI_data_original!U12)),U11,PI_data_original!U12),0)</f>
        <v>219.03347778320313</v>
      </c>
      <c r="V12" s="95">
        <f>IF($A12&lt;=$A$9,IF(NOT(ISNUMBER(PI_data_original!V12)),V11,PI_data_original!V12),0)</f>
        <v>199.94423756913747</v>
      </c>
      <c r="W12" s="95">
        <f>IF($A12&lt;=$A$9,IF(NOT(ISNUMBER(PI_data_original!W12)),W11,PI_data_original!W12),0)</f>
        <v>174.53007792527342</v>
      </c>
      <c r="X12" s="95">
        <f>IF($A12&lt;=$A$9,IF(NOT(ISNUMBER(PI_data_original!X12)),X11,PI_data_original!X12),0)</f>
        <v>211.96909449018139</v>
      </c>
      <c r="Y12" s="95">
        <f>IF($A12&lt;=$A$9,IF(NOT(ISNUMBER(PI_data_original!Y12)),Y11,PI_data_original!Y12),0)</f>
        <v>1.5924797307604877E-2</v>
      </c>
      <c r="Z12" s="95">
        <f>IF($A12&lt;=$A$9,IF(NOT(ISNUMBER(PI_data_original!Z12)),Z11,PI_data_original!Z12),0)</f>
        <v>432</v>
      </c>
      <c r="AA12" s="95">
        <f>IF($A12&lt;=$A$9,IF(NOT(ISNUMBER(PI_data_original!AA12)),AA11,PI_data_original!AA12),0)</f>
        <v>177.33320397872555</v>
      </c>
      <c r="AB12" s="95">
        <f>IF($A12&lt;=$A$9,IF(NOT(ISNUMBER(PI_data_original!AB12)),AB11,PI_data_original!AB12),0)</f>
        <v>0</v>
      </c>
      <c r="AC12" s="95">
        <f>IF($A12&lt;=$A$9,IF(NOT(ISNUMBER(PI_data_original!AC12)),AC11,PI_data_original!AC12),0)</f>
        <v>0</v>
      </c>
      <c r="AD12" s="307">
        <f>IF(TagTempAmbSel_Sc2=TagTempAmb_Sc1,IF($A12&lt;=$A$9,IF(NOT(ISNUMBER(PI_data_original!D12)),D11,PI_data_original!D12),D11),IF($A12&lt;=$A$9,IF(NOT(ISNUMBER(PI_data_original!AD12)),AD11,PI_data_original!AD12),AD11))</f>
        <v>24.415601671676633</v>
      </c>
      <c r="AE12" s="307">
        <f>IF(TagHumRelSel_Sc2=TagHumRel_Sc1,IF($A12&lt;=$A$9,IF(NOT(ISNUMBER(PI_data_original!E12)),E11,PI_data_original!E12),E11),IF($A12&lt;=$A$9,IF(NOT(ISNUMBER(PI_data_original!AE12)),AE11,PI_data_original!AE12),AE11))</f>
        <v>55.984969829810616</v>
      </c>
      <c r="AF12" s="95">
        <f>IF($A12&lt;=$A$9,IF(NOT(ISNUMBER(PI_data_original!AF12)),AF11,PI_data_original!AF12),0)</f>
        <v>1.5064350366592407</v>
      </c>
      <c r="AG12" s="95">
        <f>IF($A12&lt;=$A$9,IF(NOT(ISNUMBER(PI_data_original!AG12)),AG11,PI_data_original!AG12),0)</f>
        <v>0.18604882061481476</v>
      </c>
      <c r="AH12" s="95">
        <f>IF($A12&lt;=$A$9,IF(NOT(ISNUMBER(PI_data_original!AH12)),AH11,PI_data_original!AH12),0)</f>
        <v>5.0233182907104492</v>
      </c>
      <c r="AI12" s="95">
        <f>IF($A12&lt;=$A$9,IF(NOT(ISNUMBER(PI_data_original!AI12)),AI11,PI_data_original!AI12),0)</f>
        <v>0</v>
      </c>
      <c r="AJ12" s="95">
        <f>IF($A12&lt;=$A$9,IF(NOT(ISNUMBER(PI_data_original!AJ12)),AJ11,PI_data_original!AJ12),0)</f>
        <v>5.7675132751464844</v>
      </c>
      <c r="AK12" s="95">
        <f>IF($A12&lt;=$A$9,IF(NOT(ISNUMBER(PI_data_original!AK12)),AK11,PI_data_original!AK12),0)</f>
        <v>162.89579683455901</v>
      </c>
      <c r="AL12" s="95">
        <f>IF($A12&lt;=$A$9,IF(NOT(ISNUMBER(PI_data_original!AL12)),AL11,PI_data_original!AL12),0)</f>
        <v>161.1906238085198</v>
      </c>
      <c r="AM12" s="95">
        <f>IF($A12&lt;=$A$9,IF(NOT(ISNUMBER(PI_data_original!AM12)),AM11,PI_data_original!AM12),0)</f>
        <v>167.18705186008447</v>
      </c>
      <c r="AN12" s="95">
        <f>IF($A12&lt;=$A$9,IF(NOT(ISNUMBER(PI_data_original!AN12)),AN11,PI_data_original!AN12),0)</f>
        <v>172.43296619589029</v>
      </c>
      <c r="AO12" s="95">
        <f>IF($A12&lt;=$A$9,IF(NOT(ISNUMBER(PI_data_original!AO12)),AO11,PI_data_original!AO12),0)</f>
        <v>219.87604834681221</v>
      </c>
      <c r="AP12" s="95">
        <f>IF($A12&lt;=$A$9,IF(NOT(ISNUMBER(PI_data_original!AP12)),AP11,PI_data_original!AP12),0)</f>
        <v>199.17566695831715</v>
      </c>
      <c r="AQ12" s="95">
        <f>IF($A12&lt;=$A$9,IF(NOT(ISNUMBER(PI_data_original!AQ12)),AQ11,PI_data_original!AQ12),0)</f>
        <v>217.7837059370824</v>
      </c>
      <c r="AR12" s="95">
        <f>IF($A12&lt;=$A$9,IF(NOT(ISNUMBER(PI_data_original!AR12)),AR11,PI_data_original!AR12),0)</f>
        <v>199.74789736460738</v>
      </c>
      <c r="AS12" s="95">
        <f>IF($A12&lt;=$A$9,IF(NOT(ISNUMBER(PI_data_original!AS12)),AS11,PI_data_original!AS12),0)</f>
        <v>175.14570769409104</v>
      </c>
      <c r="AT12" s="95">
        <f>IF($A12&lt;=$A$9,IF(NOT(ISNUMBER(PI_data_original!AT12)),AT11,PI_data_original!AT12),0)</f>
        <v>212.448523450225</v>
      </c>
      <c r="AU12" s="95">
        <f>IF($A12&lt;=$A$9,IF(NOT(ISNUMBER(PI_data_original!AU12)),AU11,PI_data_original!AU12),0)</f>
        <v>1.0070954449474812E-2</v>
      </c>
      <c r="AV12" s="95">
        <f>IF($A12&lt;=$A$9,IF(NOT(ISNUMBER(PI_data_original!AV12)),AV11,PI_data_original!AV12),0)</f>
        <v>360</v>
      </c>
      <c r="AW12" s="95">
        <f>IF($A12&lt;=$A$9,IF(NOT(ISNUMBER(PI_data_original!AW12)),AW11,PI_data_original!AW12),0)</f>
        <v>173.3028947579395</v>
      </c>
      <c r="AY12" s="94">
        <f>AY11+1/24/12</f>
        <v>45873.003472222219</v>
      </c>
      <c r="AZ12" s="95">
        <f>IF($AY12&lt;=$AY$9,IF(NOT(ISNUMBER(PI_data_original!AZ12)),AZ11,PI_data_original!AZ12),0)</f>
        <v>0</v>
      </c>
      <c r="BA12" s="95">
        <f>IF($AY12&lt;=$AY$9,IF(NOT(ISNUMBER(PI_data_original!BA12)),BA11,PI_data_original!BA12),0)</f>
        <v>0</v>
      </c>
      <c r="BB12" s="95">
        <f>IF($AY12&lt;=$AY$9,IF(NOT(ISNUMBER(PI_data_original!BB12)),BB11,PI_data_original!BB12),0)</f>
        <v>0</v>
      </c>
      <c r="BC12" s="95">
        <f>IF($AY12&lt;=$AY$9,IF(NOT(ISNUMBER(PI_data_original!BC12)),BC11,PI_data_original!BC12),0)</f>
        <v>1.6479743644595146E-2</v>
      </c>
      <c r="BD12" s="95">
        <f>IF($AY12&lt;=$AY$9,IF(NOT(ISNUMBER(PI_data_original!BD12)),BD11,PI_data_original!BD12),0)</f>
        <v>0</v>
      </c>
      <c r="BE12" s="95">
        <f>IF($AY12&lt;=$AY$9,IF(NOT(ISNUMBER(PI_data_original!BE12)),BE11,PI_data_original!BE12),0)</f>
        <v>0</v>
      </c>
      <c r="BF12" s="95">
        <f>IF($AY12&lt;=$AY$9,IF(NOT(ISNUMBER(PI_data_original!BF12)),BF11,PI_data_original!BF12),0)</f>
        <v>0</v>
      </c>
      <c r="BG12" s="95">
        <f>IF($AY12&lt;=$AY$9,IF(NOT(ISNUMBER(PI_data_original!BG12)),BG11,PI_data_original!BG12),0)</f>
        <v>1.0070954449474812E-2</v>
      </c>
      <c r="BI12" s="61">
        <f>PI_data_original!BI12</f>
        <v>45873.250694444447</v>
      </c>
      <c r="BJ12" s="6">
        <f>IF($BI12&lt;=$BI$9,IF(NOT(ISNUMBER(PI_data_original!BJ12)),BJ11,PI_data_original!BJ12),0)</f>
        <v>1.2817578390240669E-2</v>
      </c>
      <c r="BK12" s="6">
        <f>IF($BI12&lt;=$BI$9,IF(NOT(ISNUMBER(PI_data_original!BK12)),BK11,PI_data_original!BK12),0)</f>
        <v>1.0070954449474812E-2</v>
      </c>
      <c r="BM12" s="6" t="b">
        <f t="shared" ref="BM12:BM75" si="25">IF(BJ12&gt;1,$BI12)</f>
        <v>0</v>
      </c>
      <c r="BN12" s="6" t="str">
        <f t="shared" ref="BN12:BN75" si="26">IF(OR(AND(BM11=FALSE,ISNUMBER(BM12)),AND(ISNUMBER(BM12),BM13=FALSE)),BM12,"N/A")</f>
        <v>N/A</v>
      </c>
      <c r="BO12" s="6" t="b">
        <f t="shared" ref="BO12:BO75" si="27">IF(BK12&gt;1,$BI12)</f>
        <v>0</v>
      </c>
      <c r="BP12" s="6" t="str">
        <f t="shared" ref="BP12:BP75" si="28">IF(OR(AND(BO11=FALSE,ISNUMBER(BO12)),AND(ISNUMBER(BO12),BO13=FALSE)),BO12,"N/A")</f>
        <v>N/A</v>
      </c>
      <c r="BR12" s="6">
        <f t="shared" si="10"/>
        <v>0</v>
      </c>
      <c r="BS12" s="6">
        <f t="shared" si="11"/>
        <v>0</v>
      </c>
      <c r="BU12" s="6">
        <f t="shared" ref="BU12:BU75" si="29">IFERROR(AA12,0)</f>
        <v>177.33320397872555</v>
      </c>
      <c r="BV12" s="6">
        <f t="shared" ref="BV12:BV75" si="30">IFERROR(AW12,0)</f>
        <v>173.3028947579395</v>
      </c>
      <c r="BX12" s="292">
        <f t="shared" si="12"/>
        <v>45873.003472222219</v>
      </c>
      <c r="BY12" s="11">
        <f t="shared" si="13"/>
        <v>0</v>
      </c>
      <c r="BZ12" s="11">
        <f t="shared" si="13"/>
        <v>0</v>
      </c>
      <c r="CA12" s="11">
        <f t="shared" si="13"/>
        <v>0</v>
      </c>
      <c r="CB12" s="11">
        <f t="shared" si="13"/>
        <v>1.6479743644595146E-2</v>
      </c>
      <c r="CC12" s="11">
        <f>IF(Inicio!$C$22="Calderas",BY12+BZ12,CA12)</f>
        <v>0</v>
      </c>
      <c r="CD12" s="11">
        <f t="shared" si="14"/>
        <v>0</v>
      </c>
      <c r="CE12" s="11">
        <f t="shared" si="15"/>
        <v>0</v>
      </c>
      <c r="CF12" s="11">
        <f t="shared" si="16"/>
        <v>0</v>
      </c>
      <c r="CG12" s="11">
        <f t="shared" si="17"/>
        <v>0</v>
      </c>
      <c r="CH12" s="11">
        <f t="shared" ref="CH12:CH75" si="31">IF(CB12&lt;1,0,CF12)</f>
        <v>0</v>
      </c>
      <c r="CI12" s="11">
        <f t="shared" ref="CI12:CI75" si="32">IF(CB12&lt;1,0,CG12)</f>
        <v>0</v>
      </c>
      <c r="CJ12" s="11">
        <f t="shared" si="18"/>
        <v>0</v>
      </c>
      <c r="CK12" s="11">
        <f t="shared" si="18"/>
        <v>0</v>
      </c>
      <c r="CL12" s="11">
        <f t="shared" si="18"/>
        <v>0</v>
      </c>
      <c r="CM12" s="11">
        <f t="shared" si="18"/>
        <v>1.0070954449474812E-2</v>
      </c>
      <c r="CN12" s="281">
        <f>IF(Inicio!$O$22="Calderas",CJ12+CK12,CL12)</f>
        <v>0</v>
      </c>
      <c r="CO12" s="11">
        <f t="shared" si="19"/>
        <v>0</v>
      </c>
      <c r="CP12" s="11">
        <f t="shared" si="20"/>
        <v>0</v>
      </c>
      <c r="CQ12" s="11">
        <f t="shared" si="21"/>
        <v>0</v>
      </c>
      <c r="CR12" s="11">
        <f t="shared" si="22"/>
        <v>0</v>
      </c>
      <c r="CS12" s="11">
        <f t="shared" ref="CS12:CS75" si="33">IF(CM12&lt;1,0,CQ12)</f>
        <v>0</v>
      </c>
      <c r="CT12" s="11">
        <f t="shared" ref="CT12:CT75" si="34">IF(CM12&lt;1,0,CR12)</f>
        <v>0</v>
      </c>
      <c r="CU12" s="92"/>
      <c r="CV12" s="293">
        <f t="shared" si="23"/>
        <v>45873.253472221986</v>
      </c>
      <c r="CW12" s="92">
        <f t="shared" si="24"/>
        <v>0</v>
      </c>
      <c r="CX12" s="92">
        <f t="shared" si="24"/>
        <v>0</v>
      </c>
      <c r="CY12" s="92">
        <f t="shared" si="24"/>
        <v>0</v>
      </c>
      <c r="CZ12" s="92">
        <f t="shared" si="24"/>
        <v>0</v>
      </c>
      <c r="DA12" s="92">
        <f t="shared" si="24"/>
        <v>0</v>
      </c>
      <c r="DB12" s="92">
        <f t="shared" si="24"/>
        <v>0</v>
      </c>
      <c r="DC12" s="92"/>
    </row>
    <row r="13" spans="1:107">
      <c r="A13" s="94">
        <f t="shared" ref="A13:A76" si="35">A12+1/24/12</f>
        <v>45873.256944444438</v>
      </c>
      <c r="B13" s="95">
        <f>IF($A13&lt;=$A$9,IF(NOT(ISNUMBER(PI_data_original!B13)),B12,PI_data_original!B13),0)</f>
        <v>0</v>
      </c>
      <c r="C13" s="95">
        <f>IF($A13&lt;=$A$9,IF(NOT(ISNUMBER(PI_data_original!C13)),C12,PI_data_original!C13),0)</f>
        <v>0</v>
      </c>
      <c r="D13" s="307">
        <f>IF(TagTempAmbSel_Sc1=TagTempAmb_Sc1,IF($A13&lt;=$A$9,IF(NOT(ISNUMBER(PI_data_original!D13)),D12,PI_data_original!D13),D12),IF($A13&lt;=$A$9,IF(NOT(ISNUMBER(PI_data_original!AD13)),AD12,PI_data_original!AD13),AD12))</f>
        <v>24</v>
      </c>
      <c r="E13" s="307">
        <f>IF(TagHumRelSel_Sc1=TagHumRel_Sc1,IF($A13&lt;=$A$9,IF(NOT(ISNUMBER(PI_data_original!E13)),E12,PI_data_original!E13),E12),IF($A13&lt;=$A$9,IF(NOT(ISNUMBER(PI_data_original!AE13)),AE12,PI_data_original!AE13),AE12))</f>
        <v>54.531280352699298</v>
      </c>
      <c r="F13" s="95">
        <f>IF($A13&lt;=$A$9,IF(NOT(ISNUMBER(PI_data_original!F13)),F12,PI_data_original!F13),0)</f>
        <v>0.98873609304428101</v>
      </c>
      <c r="G13" s="95">
        <f>IF($A13&lt;=$A$9,IF(NOT(ISNUMBER(PI_data_original!G13)),G12,PI_data_original!G13),0)</f>
        <v>0.48022001981735229</v>
      </c>
      <c r="H13" s="95">
        <f>IF($A13&lt;=$A$9,IF(NOT(ISNUMBER(PI_data_original!H13)),H12,PI_data_original!H13),0)</f>
        <v>0.74419528245925903</v>
      </c>
      <c r="I13" s="95">
        <f>IF($A13&lt;=$A$9,IF(NOT(ISNUMBER(PI_data_original!I13)),I12,PI_data_original!I13),0)</f>
        <v>1.3023416996002197</v>
      </c>
      <c r="J13" s="95">
        <f>IF($A13&lt;=$A$9,IF(NOT(ISNUMBER(PI_data_original!J13)),J12,PI_data_original!J13),0)</f>
        <v>0.74419528245925903</v>
      </c>
      <c r="K13" s="95">
        <f>IF($A13&lt;=$A$9,IF(NOT(ISNUMBER(PI_data_original!K13)),K12,PI_data_original!K13),0)</f>
        <v>175.6316656388708</v>
      </c>
      <c r="L13" s="95">
        <f>IF($A13&lt;=$A$9,IF(NOT(ISNUMBER(PI_data_original!L13)),L12,PI_data_original!L13),0)</f>
        <v>174.00292406824605</v>
      </c>
      <c r="M13" s="95">
        <f>IF($A13&lt;=$A$9,IF(NOT(ISNUMBER(PI_data_original!M13)),M12,PI_data_original!M13),0)</f>
        <v>171.69849242203622</v>
      </c>
      <c r="N13" s="95">
        <f>IF($A13&lt;=$A$9,IF(NOT(ISNUMBER(PI_data_original!N13)),N12,PI_data_original!N13),0)</f>
        <v>172.78350628157247</v>
      </c>
      <c r="O13" s="95">
        <f>IF($A13&lt;=$A$9,IF(NOT(ISNUMBER(PI_data_original!O13)),O12,PI_data_original!O13),0)</f>
        <v>168.94423678496651</v>
      </c>
      <c r="P13" s="95">
        <f>IF($A13&lt;=$A$9,IF(NOT(ISNUMBER(PI_data_original!P13)),P12,PI_data_original!P13),0)</f>
        <v>166.13211433539641</v>
      </c>
      <c r="Q13" s="95">
        <f>IF($A13&lt;=$A$9,IF(NOT(ISNUMBER(PI_data_original!Q13)),Q12,PI_data_original!Q13),0)</f>
        <v>172.96836270544193</v>
      </c>
      <c r="R13" s="95">
        <f>IF($A13&lt;=$A$9,IF(NOT(ISNUMBER(PI_data_original!R13)),R12,PI_data_original!R13),0)</f>
        <v>173.56841281217979</v>
      </c>
      <c r="S13" s="95">
        <f>IF($A13&lt;=$A$9,IF(NOT(ISNUMBER(PI_data_original!S13)),S12,PI_data_original!S13),0)</f>
        <v>217.17163830023259</v>
      </c>
      <c r="T13" s="95">
        <f>IF($A13&lt;=$A$9,IF(NOT(ISNUMBER(PI_data_original!T13)),T12,PI_data_original!T13),0)</f>
        <v>192.58151470335201</v>
      </c>
      <c r="U13" s="95">
        <f>IF($A13&lt;=$A$9,IF(NOT(ISNUMBER(PI_data_original!U13)),U12,PI_data_original!U13),0)</f>
        <v>218.78029862266499</v>
      </c>
      <c r="V13" s="95">
        <f>IF($A13&lt;=$A$9,IF(NOT(ISNUMBER(PI_data_original!V13)),V12,PI_data_original!V13),0)</f>
        <v>199.81090921617269</v>
      </c>
      <c r="W13" s="95">
        <f>IF($A13&lt;=$A$9,IF(NOT(ISNUMBER(PI_data_original!W13)),W12,PI_data_original!W13),0)</f>
        <v>173.95618670831584</v>
      </c>
      <c r="X13" s="95">
        <f>IF($A13&lt;=$A$9,IF(NOT(ISNUMBER(PI_data_original!X13)),X12,PI_data_original!X13),0)</f>
        <v>211.39373123447962</v>
      </c>
      <c r="Y13" s="95">
        <f>IF($A13&lt;=$A$9,IF(NOT(ISNUMBER(PI_data_original!Y13)),Y12,PI_data_original!Y13),0)</f>
        <v>1.5124154139371994E-2</v>
      </c>
      <c r="Z13" s="95">
        <f>IF($A13&lt;=$A$9,IF(NOT(ISNUMBER(PI_data_original!Z13)),Z12,PI_data_original!Z13),0)</f>
        <v>432</v>
      </c>
      <c r="AA13" s="95">
        <f>IF($A13&lt;=$A$9,IF(NOT(ISNUMBER(PI_data_original!AA13)),AA12,PI_data_original!AA13),0)</f>
        <v>177.26289654979638</v>
      </c>
      <c r="AB13" s="95">
        <f>IF($A13&lt;=$A$9,IF(NOT(ISNUMBER(PI_data_original!AB13)),AB12,PI_data_original!AB13),0)</f>
        <v>0</v>
      </c>
      <c r="AC13" s="95">
        <f>IF($A13&lt;=$A$9,IF(NOT(ISNUMBER(PI_data_original!AC13)),AC12,PI_data_original!AC13),0)</f>
        <v>0</v>
      </c>
      <c r="AD13" s="307">
        <f>IF(TagTempAmbSel_Sc2=TagTempAmb_Sc1,IF($A13&lt;=$A$9,IF(NOT(ISNUMBER(PI_data_original!D13)),D12,PI_data_original!D13),D12),IF($A13&lt;=$A$9,IF(NOT(ISNUMBER(PI_data_original!AD13)),AD12,PI_data_original!AD13),AD12))</f>
        <v>24.36366283705684</v>
      </c>
      <c r="AE13" s="307">
        <f>IF(TagHumRelSel_Sc2=TagHumRel_Sc1,IF($A13&lt;=$A$9,IF(NOT(ISNUMBER(PI_data_original!E13)),E12,PI_data_original!E13),E12),IF($A13&lt;=$A$9,IF(NOT(ISNUMBER(PI_data_original!AE13)),AE12,PI_data_original!AE13),AE12))</f>
        <v>56.372445119476176</v>
      </c>
      <c r="AF13" s="95">
        <f>IF($A13&lt;=$A$9,IF(NOT(ISNUMBER(PI_data_original!AF13)),AF12,PI_data_original!AF13),0)</f>
        <v>1.7526068687438965</v>
      </c>
      <c r="AG13" s="95">
        <f>IF($A13&lt;=$A$9,IF(NOT(ISNUMBER(PI_data_original!AG13)),AG12,PI_data_original!AG13),0)</f>
        <v>0.4651220440864563</v>
      </c>
      <c r="AH13" s="95">
        <f>IF($A13&lt;=$A$9,IF(NOT(ISNUMBER(PI_data_original!AH13)),AH12,PI_data_original!AH13),0)</f>
        <v>5.302391529083252</v>
      </c>
      <c r="AI13" s="95">
        <f>IF($A13&lt;=$A$9,IF(NOT(ISNUMBER(PI_data_original!AI13)),AI12,PI_data_original!AI13),0)</f>
        <v>0</v>
      </c>
      <c r="AJ13" s="95">
        <f>IF($A13&lt;=$A$9,IF(NOT(ISNUMBER(PI_data_original!AJ13)),AJ12,PI_data_original!AJ13),0)</f>
        <v>5.7675132751464844</v>
      </c>
      <c r="AK13" s="95">
        <f>IF($A13&lt;=$A$9,IF(NOT(ISNUMBER(PI_data_original!AK13)),AK12,PI_data_original!AK13),0)</f>
        <v>162.46110935960229</v>
      </c>
      <c r="AL13" s="95">
        <f>IF($A13&lt;=$A$9,IF(NOT(ISNUMBER(PI_data_original!AL13)),AL12,PI_data_original!AL13),0)</f>
        <v>160.5426422867389</v>
      </c>
      <c r="AM13" s="95">
        <f>IF($A13&lt;=$A$9,IF(NOT(ISNUMBER(PI_data_original!AM13)),AM12,PI_data_original!AM13),0)</f>
        <v>166.93982285037333</v>
      </c>
      <c r="AN13" s="95">
        <f>IF($A13&lt;=$A$9,IF(NOT(ISNUMBER(PI_data_original!AN13)),AN12,PI_data_original!AN13),0)</f>
        <v>172.21347068218228</v>
      </c>
      <c r="AO13" s="95">
        <f>IF($A13&lt;=$A$9,IF(NOT(ISNUMBER(PI_data_original!AO13)),AO12,PI_data_original!AO13),0)</f>
        <v>219.72578457173969</v>
      </c>
      <c r="AP13" s="95">
        <f>IF($A13&lt;=$A$9,IF(NOT(ISNUMBER(PI_data_original!AP13)),AP12,PI_data_original!AP13),0)</f>
        <v>198.98921733252084</v>
      </c>
      <c r="AQ13" s="95">
        <f>IF($A13&lt;=$A$9,IF(NOT(ISNUMBER(PI_data_original!AQ13)),AQ12,PI_data_original!AQ13),0)</f>
        <v>217.6473055299814</v>
      </c>
      <c r="AR13" s="95">
        <f>IF($A13&lt;=$A$9,IF(NOT(ISNUMBER(PI_data_original!AR13)),AR12,PI_data_original!AR13),0)</f>
        <v>199.61035330622923</v>
      </c>
      <c r="AS13" s="95">
        <f>IF($A13&lt;=$A$9,IF(NOT(ISNUMBER(PI_data_original!AS13)),AS12,PI_data_original!AS13),0)</f>
        <v>174.64966740262753</v>
      </c>
      <c r="AT13" s="95">
        <f>IF($A13&lt;=$A$9,IF(NOT(ISNUMBER(PI_data_original!AT13)),AT12,PI_data_original!AT13),0)</f>
        <v>211.85794779229161</v>
      </c>
      <c r="AU13" s="95">
        <f>IF($A13&lt;=$A$9,IF(NOT(ISNUMBER(PI_data_original!AU13)),AU12,PI_data_original!AU13),0)</f>
        <v>1.0070954449474812E-2</v>
      </c>
      <c r="AV13" s="95">
        <f>IF($A13&lt;=$A$9,IF(NOT(ISNUMBER(PI_data_original!AV13)),AV12,PI_data_original!AV13),0)</f>
        <v>360</v>
      </c>
      <c r="AW13" s="95">
        <f>IF($A13&lt;=$A$9,IF(NOT(ISNUMBER(PI_data_original!AW13)),AW12,PI_data_original!AW13),0)</f>
        <v>173.28393295232672</v>
      </c>
      <c r="AY13" s="94">
        <f t="shared" ref="AY13:AY76" si="36">AY12+1/24/12</f>
        <v>45873.006944444438</v>
      </c>
      <c r="AZ13" s="95">
        <f>IF($AY13&lt;=$AY$9,IF(NOT(ISNUMBER(PI_data_original!AZ13)),AZ12,PI_data_original!AZ13),0)</f>
        <v>0</v>
      </c>
      <c r="BA13" s="95">
        <f>IF($AY13&lt;=$AY$9,IF(NOT(ISNUMBER(PI_data_original!BA13)),BA12,PI_data_original!BA13),0)</f>
        <v>0</v>
      </c>
      <c r="BB13" s="95">
        <f>IF($AY13&lt;=$AY$9,IF(NOT(ISNUMBER(PI_data_original!BB13)),BB12,PI_data_original!BB13),0)</f>
        <v>0</v>
      </c>
      <c r="BC13" s="95">
        <f>IF($AY13&lt;=$AY$9,IF(NOT(ISNUMBER(PI_data_original!BC13)),BC12,PI_data_original!BC13),0)</f>
        <v>1.6479743644595146E-2</v>
      </c>
      <c r="BD13" s="95">
        <f>IF($AY13&lt;=$AY$9,IF(NOT(ISNUMBER(PI_data_original!BD13)),BD12,PI_data_original!BD13),0)</f>
        <v>0</v>
      </c>
      <c r="BE13" s="95">
        <f>IF($AY13&lt;=$AY$9,IF(NOT(ISNUMBER(PI_data_original!BE13)),BE12,PI_data_original!BE13),0)</f>
        <v>0</v>
      </c>
      <c r="BF13" s="95">
        <f>IF($AY13&lt;=$AY$9,IF(NOT(ISNUMBER(PI_data_original!BF13)),BF12,PI_data_original!BF13),0)</f>
        <v>0</v>
      </c>
      <c r="BG13" s="95">
        <f>IF($AY13&lt;=$AY$9,IF(NOT(ISNUMBER(PI_data_original!BG13)),BG12,PI_data_original!BG13),0)</f>
        <v>1.0070954449474812E-2</v>
      </c>
      <c r="BI13" s="61">
        <f>PI_data_original!BI13</f>
        <v>45873.251388888886</v>
      </c>
      <c r="BJ13" s="6">
        <f>IF($BI13&lt;=$BI$9,IF(NOT(ISNUMBER(PI_data_original!BJ13)),BJ12,PI_data_original!BJ13),0)</f>
        <v>1.2817578390240669E-2</v>
      </c>
      <c r="BK13" s="6">
        <f>IF($BI13&lt;=$BI$9,IF(NOT(ISNUMBER(PI_data_original!BK13)),BK12,PI_data_original!BK13),0)</f>
        <v>1.0070954449474812E-2</v>
      </c>
      <c r="BM13" s="6" t="b">
        <f t="shared" si="25"/>
        <v>0</v>
      </c>
      <c r="BN13" s="6" t="str">
        <f t="shared" si="26"/>
        <v>N/A</v>
      </c>
      <c r="BO13" s="6" t="b">
        <f t="shared" si="27"/>
        <v>0</v>
      </c>
      <c r="BP13" s="6" t="str">
        <f t="shared" si="28"/>
        <v>N/A</v>
      </c>
      <c r="BR13" s="6">
        <f t="shared" si="10"/>
        <v>0</v>
      </c>
      <c r="BS13" s="6">
        <f t="shared" si="11"/>
        <v>0</v>
      </c>
      <c r="BU13" s="6">
        <f t="shared" si="29"/>
        <v>177.26289654979638</v>
      </c>
      <c r="BV13" s="6">
        <f t="shared" si="30"/>
        <v>173.28393295232672</v>
      </c>
      <c r="BX13" s="292">
        <f t="shared" si="12"/>
        <v>45873.006944444438</v>
      </c>
      <c r="BY13" s="11">
        <f t="shared" si="13"/>
        <v>0</v>
      </c>
      <c r="BZ13" s="11">
        <f t="shared" si="13"/>
        <v>0</v>
      </c>
      <c r="CA13" s="11">
        <f t="shared" si="13"/>
        <v>0</v>
      </c>
      <c r="CB13" s="11">
        <f t="shared" si="13"/>
        <v>1.6479743644595146E-2</v>
      </c>
      <c r="CC13" s="11">
        <f>IF(Inicio!$C$22="Calderas",BY13+BZ13,CA13)</f>
        <v>0</v>
      </c>
      <c r="CD13" s="11">
        <f t="shared" si="14"/>
        <v>0</v>
      </c>
      <c r="CE13" s="11">
        <f t="shared" si="15"/>
        <v>0</v>
      </c>
      <c r="CF13" s="11">
        <f t="shared" si="16"/>
        <v>0</v>
      </c>
      <c r="CG13" s="11">
        <f t="shared" si="17"/>
        <v>0</v>
      </c>
      <c r="CH13" s="11">
        <f t="shared" si="31"/>
        <v>0</v>
      </c>
      <c r="CI13" s="11">
        <f t="shared" si="32"/>
        <v>0</v>
      </c>
      <c r="CJ13" s="11">
        <f t="shared" si="18"/>
        <v>0</v>
      </c>
      <c r="CK13" s="11">
        <f t="shared" si="18"/>
        <v>0</v>
      </c>
      <c r="CL13" s="11">
        <f t="shared" si="18"/>
        <v>0</v>
      </c>
      <c r="CM13" s="11">
        <f t="shared" si="18"/>
        <v>1.0070954449474812E-2</v>
      </c>
      <c r="CN13" s="281">
        <f>IF(Inicio!$O$22="Calderas",CJ13+CK13,CL13)</f>
        <v>0</v>
      </c>
      <c r="CO13" s="11">
        <f t="shared" si="19"/>
        <v>0</v>
      </c>
      <c r="CP13" s="11">
        <f t="shared" si="20"/>
        <v>0</v>
      </c>
      <c r="CQ13" s="11">
        <f t="shared" si="21"/>
        <v>0</v>
      </c>
      <c r="CR13" s="11">
        <f t="shared" si="22"/>
        <v>0</v>
      </c>
      <c r="CS13" s="11">
        <f t="shared" si="33"/>
        <v>0</v>
      </c>
      <c r="CT13" s="11">
        <f t="shared" si="34"/>
        <v>0</v>
      </c>
      <c r="CU13" s="92"/>
      <c r="CV13" s="293">
        <f t="shared" si="23"/>
        <v>45873.256944444205</v>
      </c>
      <c r="CW13" s="92">
        <f t="shared" si="24"/>
        <v>0</v>
      </c>
      <c r="CX13" s="92">
        <f t="shared" si="24"/>
        <v>0</v>
      </c>
      <c r="CY13" s="92">
        <f t="shared" si="24"/>
        <v>0</v>
      </c>
      <c r="CZ13" s="92">
        <f t="shared" si="24"/>
        <v>0</v>
      </c>
      <c r="DA13" s="92">
        <f t="shared" si="24"/>
        <v>0</v>
      </c>
      <c r="DB13" s="92">
        <f t="shared" si="24"/>
        <v>0</v>
      </c>
      <c r="DC13" s="92"/>
    </row>
    <row r="14" spans="1:107">
      <c r="A14" s="94">
        <f t="shared" si="35"/>
        <v>45873.260416666657</v>
      </c>
      <c r="B14" s="95">
        <f>IF($A14&lt;=$A$9,IF(NOT(ISNUMBER(PI_data_original!B14)),B13,PI_data_original!B14),0)</f>
        <v>0</v>
      </c>
      <c r="C14" s="95">
        <f>IF($A14&lt;=$A$9,IF(NOT(ISNUMBER(PI_data_original!C14)),C13,PI_data_original!C14),0)</f>
        <v>0</v>
      </c>
      <c r="D14" s="307">
        <f>IF(TagTempAmbSel_Sc1=TagTempAmb_Sc1,IF($A14&lt;=$A$9,IF(NOT(ISNUMBER(PI_data_original!D14)),D13,PI_data_original!D14),D13),IF($A14&lt;=$A$9,IF(NOT(ISNUMBER(PI_data_original!AD14)),AD13,PI_data_original!AD14),AD13))</f>
        <v>24.001151507035608</v>
      </c>
      <c r="E14" s="307">
        <f>IF(TagHumRelSel_Sc1=TagHumRel_Sc1,IF($A14&lt;=$A$9,IF(NOT(ISNUMBER(PI_data_original!E14)),E13,PI_data_original!E14),E13),IF($A14&lt;=$A$9,IF(NOT(ISNUMBER(PI_data_original!AE14)),AE13,PI_data_original!AE14),AE13))</f>
        <v>55.184127770306659</v>
      </c>
      <c r="F14" s="95">
        <f>IF($A14&lt;=$A$9,IF(NOT(ISNUMBER(PI_data_original!F14)),F13,PI_data_original!F14),0)</f>
        <v>1.2583913803100586</v>
      </c>
      <c r="G14" s="95">
        <f>IF($A14&lt;=$A$9,IF(NOT(ISNUMBER(PI_data_original!G14)),G13,PI_data_original!G14),0)</f>
        <v>0.19208800792694092</v>
      </c>
      <c r="H14" s="95">
        <f>IF($A14&lt;=$A$9,IF(NOT(ISNUMBER(PI_data_original!H14)),H13,PI_data_original!H14),0)</f>
        <v>0.74419528245925903</v>
      </c>
      <c r="I14" s="95">
        <f>IF($A14&lt;=$A$9,IF(NOT(ISNUMBER(PI_data_original!I14)),I13,PI_data_original!I14),0)</f>
        <v>0.74419528245925903</v>
      </c>
      <c r="J14" s="95">
        <f>IF($A14&lt;=$A$9,IF(NOT(ISNUMBER(PI_data_original!J14)),J13,PI_data_original!J14),0)</f>
        <v>1.3023416996002197</v>
      </c>
      <c r="K14" s="95">
        <f>IF($A14&lt;=$A$9,IF(NOT(ISNUMBER(PI_data_original!K14)),K13,PI_data_original!K14),0)</f>
        <v>175.43343524645294</v>
      </c>
      <c r="L14" s="95">
        <f>IF($A14&lt;=$A$9,IF(NOT(ISNUMBER(PI_data_original!L14)),L13,PI_data_original!L14),0)</f>
        <v>173.72080544606089</v>
      </c>
      <c r="M14" s="95">
        <f>IF($A14&lt;=$A$9,IF(NOT(ISNUMBER(PI_data_original!M14)),M13,PI_data_original!M14),0)</f>
        <v>171.37476174391568</v>
      </c>
      <c r="N14" s="95">
        <f>IF($A14&lt;=$A$9,IF(NOT(ISNUMBER(PI_data_original!N14)),N13,PI_data_original!N14),0)</f>
        <v>172.57288017217505</v>
      </c>
      <c r="O14" s="95">
        <f>IF($A14&lt;=$A$9,IF(NOT(ISNUMBER(PI_data_original!O14)),O13,PI_data_original!O14),0)</f>
        <v>168.39280103624074</v>
      </c>
      <c r="P14" s="95">
        <f>IF($A14&lt;=$A$9,IF(NOT(ISNUMBER(PI_data_original!P14)),P13,PI_data_original!P14),0)</f>
        <v>165.6678560505232</v>
      </c>
      <c r="Q14" s="95">
        <f>IF($A14&lt;=$A$9,IF(NOT(ISNUMBER(PI_data_original!Q14)),Q13,PI_data_original!Q14),0)</f>
        <v>172.79030542541773</v>
      </c>
      <c r="R14" s="95">
        <f>IF($A14&lt;=$A$9,IF(NOT(ISNUMBER(PI_data_original!R14)),R13,PI_data_original!R14),0)</f>
        <v>173.38304523248564</v>
      </c>
      <c r="S14" s="95">
        <f>IF($A14&lt;=$A$9,IF(NOT(ISNUMBER(PI_data_original!S14)),S13,PI_data_original!S14),0)</f>
        <v>217.08319442052317</v>
      </c>
      <c r="T14" s="95">
        <f>IF($A14&lt;=$A$9,IF(NOT(ISNUMBER(PI_data_original!T14)),T13,PI_data_original!T14),0)</f>
        <v>192.43279056439641</v>
      </c>
      <c r="U14" s="95">
        <f>IF($A14&lt;=$A$9,IF(NOT(ISNUMBER(PI_data_original!U14)),U13,PI_data_original!U14),0)</f>
        <v>218.62870983380282</v>
      </c>
      <c r="V14" s="95">
        <f>IF($A14&lt;=$A$9,IF(NOT(ISNUMBER(PI_data_original!V14)),V13,PI_data_original!V14),0)</f>
        <v>199.67249874038544</v>
      </c>
      <c r="W14" s="95">
        <f>IF($A14&lt;=$A$9,IF(NOT(ISNUMBER(PI_data_original!W14)),W13,PI_data_original!W14),0)</f>
        <v>173.46694225936037</v>
      </c>
      <c r="X14" s="95">
        <f>IF($A14&lt;=$A$9,IF(NOT(ISNUMBER(PI_data_original!X14)),X13,PI_data_original!X14),0)</f>
        <v>210.84230885502572</v>
      </c>
      <c r="Y14" s="95">
        <f>IF($A14&lt;=$A$9,IF(NOT(ISNUMBER(PI_data_original!Y14)),Y13,PI_data_original!Y14),0)</f>
        <v>1.4665610336699076E-2</v>
      </c>
      <c r="Z14" s="95">
        <f>IF($A14&lt;=$A$9,IF(NOT(ISNUMBER(PI_data_original!Z14)),Z13,PI_data_original!Z14),0)</f>
        <v>432</v>
      </c>
      <c r="AA14" s="95">
        <f>IF($A14&lt;=$A$9,IF(NOT(ISNUMBER(PI_data_original!AA14)),AA13,PI_data_original!AA14),0)</f>
        <v>177.20245118727286</v>
      </c>
      <c r="AB14" s="95">
        <f>IF($A14&lt;=$A$9,IF(NOT(ISNUMBER(PI_data_original!AB14)),AB13,PI_data_original!AB14),0)</f>
        <v>0</v>
      </c>
      <c r="AC14" s="95">
        <f>IF($A14&lt;=$A$9,IF(NOT(ISNUMBER(PI_data_original!AC14)),AC13,PI_data_original!AC14),0)</f>
        <v>0</v>
      </c>
      <c r="AD14" s="307">
        <f>IF(TagTempAmbSel_Sc2=TagTempAmb_Sc1,IF($A14&lt;=$A$9,IF(NOT(ISNUMBER(PI_data_original!D14)),D13,PI_data_original!D14),D13),IF($A14&lt;=$A$9,IF(NOT(ISNUMBER(PI_data_original!AD14)),AD13,PI_data_original!AD14),AD13))</f>
        <v>24.32845278530478</v>
      </c>
      <c r="AE14" s="307">
        <f>IF(TagHumRelSel_Sc2=TagHumRel_Sc1,IF($A14&lt;=$A$9,IF(NOT(ISNUMBER(PI_data_original!E14)),E13,PI_data_original!E14),E13),IF($A14&lt;=$A$9,IF(NOT(ISNUMBER(PI_data_original!AE14)),AE13,PI_data_original!AE14),AE13))</f>
        <v>56.677404532098578</v>
      </c>
      <c r="AF14" s="95">
        <f>IF($A14&lt;=$A$9,IF(NOT(ISNUMBER(PI_data_original!AF14)),AF13,PI_data_original!AF14),0)</f>
        <v>1.7528786659240723</v>
      </c>
      <c r="AG14" s="95">
        <f>IF($A14&lt;=$A$9,IF(NOT(ISNUMBER(PI_data_original!AG14)),AG13,PI_data_original!AG14),0)</f>
        <v>0.18604882061481476</v>
      </c>
      <c r="AH14" s="95">
        <f>IF($A14&lt;=$A$9,IF(NOT(ISNUMBER(PI_data_original!AH14)),AH13,PI_data_original!AH14),0)</f>
        <v>5.0233182907104492</v>
      </c>
      <c r="AI14" s="95">
        <f>IF($A14&lt;=$A$9,IF(NOT(ISNUMBER(PI_data_original!AI14)),AI13,PI_data_original!AI14),0)</f>
        <v>0.76835203170776367</v>
      </c>
      <c r="AJ14" s="95">
        <f>IF($A14&lt;=$A$9,IF(NOT(ISNUMBER(PI_data_original!AJ14)),AJ13,PI_data_original!AJ14),0)</f>
        <v>5.4884400367736816</v>
      </c>
      <c r="AK14" s="95">
        <f>IF($A14&lt;=$A$9,IF(NOT(ISNUMBER(PI_data_original!AK14)),AK13,PI_data_original!AK14),0)</f>
        <v>161.99634217371181</v>
      </c>
      <c r="AL14" s="95">
        <f>IF($A14&lt;=$A$9,IF(NOT(ISNUMBER(PI_data_original!AL14)),AL13,PI_data_original!AL14),0)</f>
        <v>159.91793901860979</v>
      </c>
      <c r="AM14" s="95">
        <f>IF($A14&lt;=$A$9,IF(NOT(ISNUMBER(PI_data_original!AM14)),AM13,PI_data_original!AM14),0)</f>
        <v>166.64891763256631</v>
      </c>
      <c r="AN14" s="95">
        <f>IF($A14&lt;=$A$9,IF(NOT(ISNUMBER(PI_data_original!AN14)),AN13,PI_data_original!AN14),0)</f>
        <v>172.07130459880435</v>
      </c>
      <c r="AO14" s="95">
        <f>IF($A14&lt;=$A$9,IF(NOT(ISNUMBER(PI_data_original!AO14)),AO13,PI_data_original!AO14),0)</f>
        <v>219.47353544336511</v>
      </c>
      <c r="AP14" s="95">
        <f>IF($A14&lt;=$A$9,IF(NOT(ISNUMBER(PI_data_original!AP14)),AP13,PI_data_original!AP14),0)</f>
        <v>198.85445804178715</v>
      </c>
      <c r="AQ14" s="95">
        <f>IF($A14&lt;=$A$9,IF(NOT(ISNUMBER(PI_data_original!AQ14)),AQ13,PI_data_original!AQ14),0)</f>
        <v>217.44460691232467</v>
      </c>
      <c r="AR14" s="95">
        <f>IF($A14&lt;=$A$9,IF(NOT(ISNUMBER(PI_data_original!AR14)),AR13,PI_data_original!AR14),0)</f>
        <v>199.31949662965178</v>
      </c>
      <c r="AS14" s="95">
        <f>IF($A14&lt;=$A$9,IF(NOT(ISNUMBER(PI_data_original!AS14)),AS13,PI_data_original!AS14),0)</f>
        <v>174.30687519922697</v>
      </c>
      <c r="AT14" s="95">
        <f>IF($A14&lt;=$A$9,IF(NOT(ISNUMBER(PI_data_original!AT14)),AT13,PI_data_original!AT14),0)</f>
        <v>211.30973036217446</v>
      </c>
      <c r="AU14" s="95">
        <f>IF($A14&lt;=$A$9,IF(NOT(ISNUMBER(PI_data_original!AU14)),AU13,PI_data_original!AU14),0)</f>
        <v>1.0070954449474812E-2</v>
      </c>
      <c r="AV14" s="95">
        <f>IF($A14&lt;=$A$9,IF(NOT(ISNUMBER(PI_data_original!AV14)),AV13,PI_data_original!AV14),0)</f>
        <v>360</v>
      </c>
      <c r="AW14" s="95">
        <f>IF($A14&lt;=$A$9,IF(NOT(ISNUMBER(PI_data_original!AW14)),AW13,PI_data_original!AW14),0)</f>
        <v>173.2297055440722</v>
      </c>
      <c r="AY14" s="94">
        <f t="shared" si="36"/>
        <v>45873.010416666657</v>
      </c>
      <c r="AZ14" s="95">
        <f>IF($AY14&lt;=$AY$9,IF(NOT(ISNUMBER(PI_data_original!AZ14)),AZ13,PI_data_original!AZ14),0)</f>
        <v>0</v>
      </c>
      <c r="BA14" s="95">
        <f>IF($AY14&lt;=$AY$9,IF(NOT(ISNUMBER(PI_data_original!BA14)),BA13,PI_data_original!BA14),0)</f>
        <v>0</v>
      </c>
      <c r="BB14" s="95">
        <f>IF($AY14&lt;=$AY$9,IF(NOT(ISNUMBER(PI_data_original!BB14)),BB13,PI_data_original!BB14),0)</f>
        <v>0</v>
      </c>
      <c r="BC14" s="95">
        <f>IF($AY14&lt;=$AY$9,IF(NOT(ISNUMBER(PI_data_original!BC14)),BC13,PI_data_original!BC14),0)</f>
        <v>1.6479743644595146E-2</v>
      </c>
      <c r="BD14" s="95">
        <f>IF($AY14&lt;=$AY$9,IF(NOT(ISNUMBER(PI_data_original!BD14)),BD13,PI_data_original!BD14),0)</f>
        <v>0</v>
      </c>
      <c r="BE14" s="95">
        <f>IF($AY14&lt;=$AY$9,IF(NOT(ISNUMBER(PI_data_original!BE14)),BE13,PI_data_original!BE14),0)</f>
        <v>0</v>
      </c>
      <c r="BF14" s="95">
        <f>IF($AY14&lt;=$AY$9,IF(NOT(ISNUMBER(PI_data_original!BF14)),BF13,PI_data_original!BF14),0)</f>
        <v>0</v>
      </c>
      <c r="BG14" s="95">
        <f>IF($AY14&lt;=$AY$9,IF(NOT(ISNUMBER(PI_data_original!BG14)),BG13,PI_data_original!BG14),0)</f>
        <v>1.0070954449474812E-2</v>
      </c>
      <c r="BI14" s="61">
        <f>PI_data_original!BI14</f>
        <v>45873.252083333333</v>
      </c>
      <c r="BJ14" s="6">
        <f>IF($BI14&lt;=$BI$9,IF(NOT(ISNUMBER(PI_data_original!BJ14)),BJ13,PI_data_original!BJ14),0)</f>
        <v>1.2817578390240669E-2</v>
      </c>
      <c r="BK14" s="6">
        <f>IF($BI14&lt;=$BI$9,IF(NOT(ISNUMBER(PI_data_original!BK14)),BK13,PI_data_original!BK14),0)</f>
        <v>1.0070954449474812E-2</v>
      </c>
      <c r="BM14" s="6" t="b">
        <f t="shared" si="25"/>
        <v>0</v>
      </c>
      <c r="BN14" s="6" t="str">
        <f t="shared" si="26"/>
        <v>N/A</v>
      </c>
      <c r="BO14" s="6" t="b">
        <f t="shared" si="27"/>
        <v>0</v>
      </c>
      <c r="BP14" s="6" t="str">
        <f t="shared" si="28"/>
        <v>N/A</v>
      </c>
      <c r="BR14" s="6">
        <f t="shared" si="10"/>
        <v>0</v>
      </c>
      <c r="BS14" s="6">
        <f t="shared" si="11"/>
        <v>0</v>
      </c>
      <c r="BU14" s="6">
        <f t="shared" si="29"/>
        <v>177.20245118727286</v>
      </c>
      <c r="BV14" s="6">
        <f t="shared" si="30"/>
        <v>173.2297055440722</v>
      </c>
      <c r="BX14" s="292">
        <f t="shared" si="12"/>
        <v>45873.010416666657</v>
      </c>
      <c r="BY14" s="11">
        <f t="shared" si="13"/>
        <v>0</v>
      </c>
      <c r="BZ14" s="11">
        <f t="shared" si="13"/>
        <v>0</v>
      </c>
      <c r="CA14" s="11">
        <f t="shared" si="13"/>
        <v>0</v>
      </c>
      <c r="CB14" s="11">
        <f t="shared" si="13"/>
        <v>1.6479743644595146E-2</v>
      </c>
      <c r="CC14" s="11">
        <f>IF(Inicio!$C$22="Calderas",BY14+BZ14,CA14)</f>
        <v>0</v>
      </c>
      <c r="CD14" s="11">
        <f t="shared" si="14"/>
        <v>0</v>
      </c>
      <c r="CE14" s="11">
        <f t="shared" si="15"/>
        <v>0</v>
      </c>
      <c r="CF14" s="11">
        <f t="shared" si="16"/>
        <v>0</v>
      </c>
      <c r="CG14" s="11">
        <f t="shared" si="17"/>
        <v>0</v>
      </c>
      <c r="CH14" s="11">
        <f t="shared" si="31"/>
        <v>0</v>
      </c>
      <c r="CI14" s="11">
        <f t="shared" si="32"/>
        <v>0</v>
      </c>
      <c r="CJ14" s="11">
        <f t="shared" si="18"/>
        <v>0</v>
      </c>
      <c r="CK14" s="11">
        <f t="shared" si="18"/>
        <v>0</v>
      </c>
      <c r="CL14" s="11">
        <f t="shared" si="18"/>
        <v>0</v>
      </c>
      <c r="CM14" s="11">
        <f t="shared" si="18"/>
        <v>1.0070954449474812E-2</v>
      </c>
      <c r="CN14" s="281">
        <f>IF(Inicio!$O$22="Calderas",CJ14+CK14,CL14)</f>
        <v>0</v>
      </c>
      <c r="CO14" s="11">
        <f t="shared" si="19"/>
        <v>0</v>
      </c>
      <c r="CP14" s="11">
        <f t="shared" si="20"/>
        <v>0</v>
      </c>
      <c r="CQ14" s="11">
        <f t="shared" si="21"/>
        <v>0</v>
      </c>
      <c r="CR14" s="11">
        <f t="shared" si="22"/>
        <v>0</v>
      </c>
      <c r="CS14" s="11">
        <f t="shared" si="33"/>
        <v>0</v>
      </c>
      <c r="CT14" s="11">
        <f t="shared" si="34"/>
        <v>0</v>
      </c>
      <c r="CV14" s="293">
        <f t="shared" si="23"/>
        <v>45873.260416666424</v>
      </c>
      <c r="CW14" s="92">
        <f t="shared" si="24"/>
        <v>0</v>
      </c>
      <c r="CX14" s="92">
        <f t="shared" si="24"/>
        <v>0</v>
      </c>
      <c r="CY14" s="92">
        <f t="shared" si="24"/>
        <v>0</v>
      </c>
      <c r="CZ14" s="92">
        <f t="shared" si="24"/>
        <v>0</v>
      </c>
      <c r="DA14" s="92">
        <f t="shared" si="24"/>
        <v>0</v>
      </c>
      <c r="DB14" s="92">
        <f t="shared" si="24"/>
        <v>0</v>
      </c>
    </row>
    <row r="15" spans="1:107">
      <c r="A15" s="94">
        <f t="shared" si="35"/>
        <v>45873.263888888876</v>
      </c>
      <c r="B15" s="95">
        <f>IF($A15&lt;=$A$9,IF(NOT(ISNUMBER(PI_data_original!B15)),B14,PI_data_original!B15),0)</f>
        <v>0</v>
      </c>
      <c r="C15" s="95">
        <f>IF($A15&lt;=$A$9,IF(NOT(ISNUMBER(PI_data_original!C15)),C14,PI_data_original!C15),0)</f>
        <v>0</v>
      </c>
      <c r="D15" s="307">
        <f>IF(TagTempAmbSel_Sc1=TagTempAmb_Sc1,IF($A15&lt;=$A$9,IF(NOT(ISNUMBER(PI_data_original!D15)),D14,PI_data_original!D15),D14),IF($A15&lt;=$A$9,IF(NOT(ISNUMBER(PI_data_original!AD15)),AD14,PI_data_original!AD15),AD14))</f>
        <v>24.08665116046393</v>
      </c>
      <c r="E15" s="307">
        <f>IF(TagHumRelSel_Sc1=TagHumRel_Sc1,IF($A15&lt;=$A$9,IF(NOT(ISNUMBER(PI_data_original!E15)),E14,PI_data_original!E15),E14),IF($A15&lt;=$A$9,IF(NOT(ISNUMBER(PI_data_original!AE15)),AE14,PI_data_original!AE15),AE14))</f>
        <v>55.761137394177688</v>
      </c>
      <c r="F15" s="95">
        <f>IF($A15&lt;=$A$9,IF(NOT(ISNUMBER(PI_data_original!F15)),F14,PI_data_original!F15),0)</f>
        <v>1.977472186088562</v>
      </c>
      <c r="G15" s="95">
        <f>IF($A15&lt;=$A$9,IF(NOT(ISNUMBER(PI_data_original!G15)),G14,PI_data_original!G15),0)</f>
        <v>0.76835203170776367</v>
      </c>
      <c r="H15" s="95">
        <f>IF($A15&lt;=$A$9,IF(NOT(ISNUMBER(PI_data_original!H15)),H14,PI_data_original!H15),0)</f>
        <v>1.3023416996002197</v>
      </c>
      <c r="I15" s="95">
        <f>IF($A15&lt;=$A$9,IF(NOT(ISNUMBER(PI_data_original!I15)),I14,PI_data_original!I15),0)</f>
        <v>1.7674638032913208</v>
      </c>
      <c r="J15" s="95">
        <f>IF($A15&lt;=$A$9,IF(NOT(ISNUMBER(PI_data_original!J15)),J14,PI_data_original!J15),0)</f>
        <v>2.046536922454834</v>
      </c>
      <c r="K15" s="95">
        <f>IF($A15&lt;=$A$9,IF(NOT(ISNUMBER(PI_data_original!K15)),K14,PI_data_original!K15),0)</f>
        <v>175.24463448935114</v>
      </c>
      <c r="L15" s="95">
        <f>IF($A15&lt;=$A$9,IF(NOT(ISNUMBER(PI_data_original!L15)),L14,PI_data_original!L15),0)</f>
        <v>173.37738361006157</v>
      </c>
      <c r="M15" s="95">
        <f>IF($A15&lt;=$A$9,IF(NOT(ISNUMBER(PI_data_original!M15)),M14,PI_data_original!M15),0)</f>
        <v>171.04158867577226</v>
      </c>
      <c r="N15" s="95">
        <f>IF($A15&lt;=$A$9,IF(NOT(ISNUMBER(PI_data_original!N15)),N14,PI_data_original!N15),0)</f>
        <v>172.32620992359654</v>
      </c>
      <c r="O15" s="95">
        <f>IF($A15&lt;=$A$9,IF(NOT(ISNUMBER(PI_data_original!O15)),O14,PI_data_original!O15),0)</f>
        <v>167.86810079507561</v>
      </c>
      <c r="P15" s="95">
        <f>IF($A15&lt;=$A$9,IF(NOT(ISNUMBER(PI_data_original!P15)),P14,PI_data_original!P15),0)</f>
        <v>165.29517044573092</v>
      </c>
      <c r="Q15" s="95">
        <f>IF($A15&lt;=$A$9,IF(NOT(ISNUMBER(PI_data_original!Q15)),Q14,PI_data_original!Q15),0)</f>
        <v>172.63305867198645</v>
      </c>
      <c r="R15" s="95">
        <f>IF($A15&lt;=$A$9,IF(NOT(ISNUMBER(PI_data_original!R15)),R14,PI_data_original!R15),0)</f>
        <v>173.10827359232835</v>
      </c>
      <c r="S15" s="95">
        <f>IF($A15&lt;=$A$9,IF(NOT(ISNUMBER(PI_data_original!S15)),S14,PI_data_original!S15),0)</f>
        <v>217.008056640625</v>
      </c>
      <c r="T15" s="95">
        <f>IF($A15&lt;=$A$9,IF(NOT(ISNUMBER(PI_data_original!T15)),T14,PI_data_original!T15),0)</f>
        <v>192.26996604191606</v>
      </c>
      <c r="U15" s="95">
        <f>IF($A15&lt;=$A$9,IF(NOT(ISNUMBER(PI_data_original!U15)),U14,PI_data_original!U15),0)</f>
        <v>218.57336729616549</v>
      </c>
      <c r="V15" s="95">
        <f>IF($A15&lt;=$A$9,IF(NOT(ISNUMBER(PI_data_original!V15)),V14,PI_data_original!V15),0)</f>
        <v>199.50915382179664</v>
      </c>
      <c r="W15" s="95">
        <f>IF($A15&lt;=$A$9,IF(NOT(ISNUMBER(PI_data_original!W15)),W14,PI_data_original!W15),0)</f>
        <v>172.98339910780712</v>
      </c>
      <c r="X15" s="95">
        <f>IF($A15&lt;=$A$9,IF(NOT(ISNUMBER(PI_data_original!X15)),X14,PI_data_original!X15),0)</f>
        <v>210.27698222847869</v>
      </c>
      <c r="Y15" s="95">
        <f>IF($A15&lt;=$A$9,IF(NOT(ISNUMBER(PI_data_original!Y15)),Y14,PI_data_original!Y15),0)</f>
        <v>1.4744783334366737E-2</v>
      </c>
      <c r="Z15" s="95">
        <f>IF($A15&lt;=$A$9,IF(NOT(ISNUMBER(PI_data_original!Z15)),Z14,PI_data_original!Z15),0)</f>
        <v>432</v>
      </c>
      <c r="AA15" s="95">
        <f>IF($A15&lt;=$A$9,IF(NOT(ISNUMBER(PI_data_original!AA15)),AA14,PI_data_original!AA15),0)</f>
        <v>177.13521098329997</v>
      </c>
      <c r="AB15" s="95">
        <f>IF($A15&lt;=$A$9,IF(NOT(ISNUMBER(PI_data_original!AB15)),AB14,PI_data_original!AB15),0)</f>
        <v>0</v>
      </c>
      <c r="AC15" s="95">
        <f>IF($A15&lt;=$A$9,IF(NOT(ISNUMBER(PI_data_original!AC15)),AC14,PI_data_original!AC15),0)</f>
        <v>0</v>
      </c>
      <c r="AD15" s="307">
        <f>IF(TagTempAmbSel_Sc2=TagTempAmb_Sc1,IF($A15&lt;=$A$9,IF(NOT(ISNUMBER(PI_data_original!D15)),D14,PI_data_original!D15),D14),IF($A15&lt;=$A$9,IF(NOT(ISNUMBER(PI_data_original!AD15)),AD14,PI_data_original!AD15),AD14))</f>
        <v>24.343464904402019</v>
      </c>
      <c r="AE15" s="307">
        <f>IF(TagHumRelSel_Sc2=TagHumRel_Sc1,IF($A15&lt;=$A$9,IF(NOT(ISNUMBER(PI_data_original!E15)),E14,PI_data_original!E15),E14),IF($A15&lt;=$A$9,IF(NOT(ISNUMBER(PI_data_original!AE15)),AE14,PI_data_original!AE15),AE14))</f>
        <v>57.349663352272657</v>
      </c>
      <c r="AF15" s="95">
        <f>IF($A15&lt;=$A$9,IF(NOT(ISNUMBER(PI_data_original!AF15)),AF14,PI_data_original!AF15),0)</f>
        <v>2.4956080913543701</v>
      </c>
      <c r="AG15" s="95">
        <f>IF($A15&lt;=$A$9,IF(NOT(ISNUMBER(PI_data_original!AG15)),AG14,PI_data_original!AG15),0)</f>
        <v>0.4651220440864563</v>
      </c>
      <c r="AH15" s="95">
        <f>IF($A15&lt;=$A$9,IF(NOT(ISNUMBER(PI_data_original!AH15)),AH14,PI_data_original!AH15),0)</f>
        <v>3.6279520988464355</v>
      </c>
      <c r="AI15" s="95">
        <f>IF($A15&lt;=$A$9,IF(NOT(ISNUMBER(PI_data_original!AI15)),AI14,PI_data_original!AI15),0)</f>
        <v>1.0564839839935303</v>
      </c>
      <c r="AJ15" s="95">
        <f>IF($A15&lt;=$A$9,IF(NOT(ISNUMBER(PI_data_original!AJ15)),AJ14,PI_data_original!AJ15),0)</f>
        <v>5.1885676383972168</v>
      </c>
      <c r="AK15" s="95">
        <f>IF($A15&lt;=$A$9,IF(NOT(ISNUMBER(PI_data_original!AK15)),AK14,PI_data_original!AK15),0)</f>
        <v>162.54312670685482</v>
      </c>
      <c r="AL15" s="95">
        <f>IF($A15&lt;=$A$9,IF(NOT(ISNUMBER(PI_data_original!AL15)),AL14,PI_data_original!AL15),0)</f>
        <v>161.39726459652428</v>
      </c>
      <c r="AM15" s="95">
        <f>IF($A15&lt;=$A$9,IF(NOT(ISNUMBER(PI_data_original!AM15)),AM14,PI_data_original!AM15),0)</f>
        <v>166.34824698015191</v>
      </c>
      <c r="AN15" s="95">
        <f>IF($A15&lt;=$A$9,IF(NOT(ISNUMBER(PI_data_original!AN15)),AN14,PI_data_original!AN15),0)</f>
        <v>171.70636543545999</v>
      </c>
      <c r="AO15" s="95">
        <f>IF($A15&lt;=$A$9,IF(NOT(ISNUMBER(PI_data_original!AO15)),AO14,PI_data_original!AO15),0)</f>
        <v>219.35163586556911</v>
      </c>
      <c r="AP15" s="95">
        <f>IF($A15&lt;=$A$9,IF(NOT(ISNUMBER(PI_data_original!AP15)),AP14,PI_data_original!AP15),0)</f>
        <v>198.59545899711316</v>
      </c>
      <c r="AQ15" s="95">
        <f>IF($A15&lt;=$A$9,IF(NOT(ISNUMBER(PI_data_original!AQ15)),AQ14,PI_data_original!AQ15),0)</f>
        <v>217.26376132136599</v>
      </c>
      <c r="AR15" s="95">
        <f>IF($A15&lt;=$A$9,IF(NOT(ISNUMBER(PI_data_original!AR15)),AR14,PI_data_original!AR15),0)</f>
        <v>199.12447976315704</v>
      </c>
      <c r="AS15" s="95">
        <f>IF($A15&lt;=$A$9,IF(NOT(ISNUMBER(PI_data_original!AS15)),AS14,PI_data_original!AS15),0)</f>
        <v>173.82345489051778</v>
      </c>
      <c r="AT15" s="95">
        <f>IF($A15&lt;=$A$9,IF(NOT(ISNUMBER(PI_data_original!AT15)),AT14,PI_data_original!AT15),0)</f>
        <v>210.9995529718839</v>
      </c>
      <c r="AU15" s="95">
        <f>IF($A15&lt;=$A$9,IF(NOT(ISNUMBER(PI_data_original!AU15)),AU14,PI_data_original!AU15),0)</f>
        <v>1.0070954449474812E-2</v>
      </c>
      <c r="AV15" s="95">
        <f>IF($A15&lt;=$A$9,IF(NOT(ISNUMBER(PI_data_original!AV15)),AV14,PI_data_original!AV15),0)</f>
        <v>360</v>
      </c>
      <c r="AW15" s="95">
        <f>IF($A15&lt;=$A$9,IF(NOT(ISNUMBER(PI_data_original!AW15)),AW14,PI_data_original!AW15),0)</f>
        <v>173.18574210552111</v>
      </c>
      <c r="AY15" s="94">
        <f t="shared" si="36"/>
        <v>45873.013888888876</v>
      </c>
      <c r="AZ15" s="95">
        <f>IF($AY15&lt;=$AY$9,IF(NOT(ISNUMBER(PI_data_original!AZ15)),AZ14,PI_data_original!AZ15),0)</f>
        <v>0</v>
      </c>
      <c r="BA15" s="95">
        <f>IF($AY15&lt;=$AY$9,IF(NOT(ISNUMBER(PI_data_original!BA15)),BA14,PI_data_original!BA15),0)</f>
        <v>0</v>
      </c>
      <c r="BB15" s="95">
        <f>IF($AY15&lt;=$AY$9,IF(NOT(ISNUMBER(PI_data_original!BB15)),BB14,PI_data_original!BB15),0)</f>
        <v>0</v>
      </c>
      <c r="BC15" s="95">
        <f>IF($AY15&lt;=$AY$9,IF(NOT(ISNUMBER(PI_data_original!BC15)),BC14,PI_data_original!BC15),0)</f>
        <v>1.6479743644595146E-2</v>
      </c>
      <c r="BD15" s="95">
        <f>IF($AY15&lt;=$AY$9,IF(NOT(ISNUMBER(PI_data_original!BD15)),BD14,PI_data_original!BD15),0)</f>
        <v>0</v>
      </c>
      <c r="BE15" s="95">
        <f>IF($AY15&lt;=$AY$9,IF(NOT(ISNUMBER(PI_data_original!BE15)),BE14,PI_data_original!BE15),0)</f>
        <v>0</v>
      </c>
      <c r="BF15" s="95">
        <f>IF($AY15&lt;=$AY$9,IF(NOT(ISNUMBER(PI_data_original!BF15)),BF14,PI_data_original!BF15),0)</f>
        <v>0</v>
      </c>
      <c r="BG15" s="95">
        <f>IF($AY15&lt;=$AY$9,IF(NOT(ISNUMBER(PI_data_original!BG15)),BG14,PI_data_original!BG15),0)</f>
        <v>1.0070954449474812E-2</v>
      </c>
      <c r="BI15" s="61">
        <f>PI_data_original!BI15</f>
        <v>45873.25277777778</v>
      </c>
      <c r="BJ15" s="6">
        <f>IF($BI15&lt;=$BI$9,IF(NOT(ISNUMBER(PI_data_original!BJ15)),BJ14,PI_data_original!BJ15),0)</f>
        <v>1.2817578390240669E-2</v>
      </c>
      <c r="BK15" s="6">
        <f>IF($BI15&lt;=$BI$9,IF(NOT(ISNUMBER(PI_data_original!BK15)),BK14,PI_data_original!BK15),0)</f>
        <v>1.0070954449474812E-2</v>
      </c>
      <c r="BM15" s="6" t="b">
        <f t="shared" si="25"/>
        <v>0</v>
      </c>
      <c r="BN15" s="6" t="str">
        <f t="shared" si="26"/>
        <v>N/A</v>
      </c>
      <c r="BO15" s="6" t="b">
        <f t="shared" si="27"/>
        <v>0</v>
      </c>
      <c r="BP15" s="6" t="str">
        <f t="shared" si="28"/>
        <v>N/A</v>
      </c>
      <c r="BR15" s="6">
        <f t="shared" si="10"/>
        <v>0</v>
      </c>
      <c r="BS15" s="6">
        <f t="shared" si="11"/>
        <v>0</v>
      </c>
      <c r="BU15" s="6">
        <f t="shared" si="29"/>
        <v>177.13521098329997</v>
      </c>
      <c r="BV15" s="6">
        <f t="shared" si="30"/>
        <v>173.18574210552111</v>
      </c>
      <c r="BX15" s="292">
        <f t="shared" si="12"/>
        <v>45873.013888888876</v>
      </c>
      <c r="BY15" s="11">
        <f t="shared" si="13"/>
        <v>0</v>
      </c>
      <c r="BZ15" s="11">
        <f t="shared" si="13"/>
        <v>0</v>
      </c>
      <c r="CA15" s="11">
        <f t="shared" si="13"/>
        <v>0</v>
      </c>
      <c r="CB15" s="11">
        <f t="shared" si="13"/>
        <v>1.6479743644595146E-2</v>
      </c>
      <c r="CC15" s="11">
        <f>IF(Inicio!$C$22="Calderas",BY15+BZ15,CA15)</f>
        <v>0</v>
      </c>
      <c r="CD15" s="11">
        <f t="shared" si="14"/>
        <v>0</v>
      </c>
      <c r="CE15" s="11">
        <f t="shared" si="15"/>
        <v>0</v>
      </c>
      <c r="CF15" s="11">
        <f t="shared" si="16"/>
        <v>0</v>
      </c>
      <c r="CG15" s="11">
        <f t="shared" si="17"/>
        <v>0</v>
      </c>
      <c r="CH15" s="11">
        <f t="shared" si="31"/>
        <v>0</v>
      </c>
      <c r="CI15" s="11">
        <f t="shared" si="32"/>
        <v>0</v>
      </c>
      <c r="CJ15" s="11">
        <f t="shared" si="18"/>
        <v>0</v>
      </c>
      <c r="CK15" s="11">
        <f t="shared" si="18"/>
        <v>0</v>
      </c>
      <c r="CL15" s="11">
        <f t="shared" si="18"/>
        <v>0</v>
      </c>
      <c r="CM15" s="11">
        <f t="shared" si="18"/>
        <v>1.0070954449474812E-2</v>
      </c>
      <c r="CN15" s="281">
        <f>IF(Inicio!$O$22="Calderas",CJ15+CK15,CL15)</f>
        <v>0</v>
      </c>
      <c r="CO15" s="11">
        <f t="shared" si="19"/>
        <v>0</v>
      </c>
      <c r="CP15" s="11">
        <f t="shared" si="20"/>
        <v>0</v>
      </c>
      <c r="CQ15" s="11">
        <f t="shared" si="21"/>
        <v>0</v>
      </c>
      <c r="CR15" s="11">
        <f t="shared" si="22"/>
        <v>0</v>
      </c>
      <c r="CS15" s="11">
        <f t="shared" si="33"/>
        <v>0</v>
      </c>
      <c r="CT15" s="11">
        <f t="shared" si="34"/>
        <v>0</v>
      </c>
      <c r="CV15" s="293">
        <f t="shared" si="23"/>
        <v>45873.263888888643</v>
      </c>
      <c r="CW15" s="92">
        <f t="shared" si="24"/>
        <v>0</v>
      </c>
      <c r="CX15" s="92">
        <f t="shared" si="24"/>
        <v>0</v>
      </c>
      <c r="CY15" s="92">
        <f t="shared" si="24"/>
        <v>0</v>
      </c>
      <c r="CZ15" s="92">
        <f t="shared" si="24"/>
        <v>0</v>
      </c>
      <c r="DA15" s="92">
        <f t="shared" si="24"/>
        <v>0</v>
      </c>
      <c r="DB15" s="92">
        <f t="shared" si="24"/>
        <v>0</v>
      </c>
    </row>
    <row r="16" spans="1:107">
      <c r="A16" s="94">
        <f t="shared" si="35"/>
        <v>45873.267361111095</v>
      </c>
      <c r="B16" s="95">
        <f>IF($A16&lt;=$A$9,IF(NOT(ISNUMBER(PI_data_original!B16)),B15,PI_data_original!B16),0)</f>
        <v>0</v>
      </c>
      <c r="C16" s="95">
        <f>IF($A16&lt;=$A$9,IF(NOT(ISNUMBER(PI_data_original!C16)),C15,PI_data_original!C16),0)</f>
        <v>0</v>
      </c>
      <c r="D16" s="307">
        <f>IF(TagTempAmbSel_Sc1=TagTempAmb_Sc1,IF($A16&lt;=$A$9,IF(NOT(ISNUMBER(PI_data_original!D16)),D15,PI_data_original!D16),D15),IF($A16&lt;=$A$9,IF(NOT(ISNUMBER(PI_data_original!AD16)),AD15,PI_data_original!AD16),AD15))</f>
        <v>24.100000381469727</v>
      </c>
      <c r="E16" s="307">
        <f>IF(TagHumRelSel_Sc1=TagHumRel_Sc1,IF($A16&lt;=$A$9,IF(NOT(ISNUMBER(PI_data_original!E16)),E15,PI_data_original!E16),E15),IF($A16&lt;=$A$9,IF(NOT(ISNUMBER(PI_data_original!AE16)),AE15,PI_data_original!AE16),AE15))</f>
        <v>56.162365515202787</v>
      </c>
      <c r="F16" s="95">
        <f>IF($A16&lt;=$A$9,IF(NOT(ISNUMBER(PI_data_original!F16)),F15,PI_data_original!F16),0)</f>
        <v>1.977472186088562</v>
      </c>
      <c r="G16" s="95">
        <f>IF($A16&lt;=$A$9,IF(NOT(ISNUMBER(PI_data_original!G16)),G15,PI_data_original!G16),0)</f>
        <v>0</v>
      </c>
      <c r="H16" s="95">
        <f>IF($A16&lt;=$A$9,IF(NOT(ISNUMBER(PI_data_original!H16)),H15,PI_data_original!H16),0)</f>
        <v>1.3023416996002197</v>
      </c>
      <c r="I16" s="95">
        <f>IF($A16&lt;=$A$9,IF(NOT(ISNUMBER(PI_data_original!I16)),I15,PI_data_original!I16),0)</f>
        <v>0</v>
      </c>
      <c r="J16" s="95">
        <f>IF($A16&lt;=$A$9,IF(NOT(ISNUMBER(PI_data_original!J16)),J15,PI_data_original!J16),0)</f>
        <v>2.046536922454834</v>
      </c>
      <c r="K16" s="95">
        <f>IF($A16&lt;=$A$9,IF(NOT(ISNUMBER(PI_data_original!K16)),K15,PI_data_original!K16),0)</f>
        <v>176.62231737120214</v>
      </c>
      <c r="L16" s="95">
        <f>IF($A16&lt;=$A$9,IF(NOT(ISNUMBER(PI_data_original!L16)),L15,PI_data_original!L16),0)</f>
        <v>175.66899685064055</v>
      </c>
      <c r="M16" s="95">
        <f>IF($A16&lt;=$A$9,IF(NOT(ISNUMBER(PI_data_original!M16)),M15,PI_data_original!M16),0)</f>
        <v>175.34312791580646</v>
      </c>
      <c r="N16" s="95">
        <f>IF($A16&lt;=$A$9,IF(NOT(ISNUMBER(PI_data_original!N16)),N15,PI_data_original!N16),0)</f>
        <v>174.32030663353967</v>
      </c>
      <c r="O16" s="95">
        <f>IF($A16&lt;=$A$9,IF(NOT(ISNUMBER(PI_data_original!O16)),O15,PI_data_original!O16),0)</f>
        <v>165.15479609875209</v>
      </c>
      <c r="P16" s="95">
        <f>IF($A16&lt;=$A$9,IF(NOT(ISNUMBER(PI_data_original!P16)),P15,PI_data_original!P16),0)</f>
        <v>162.34779690133377</v>
      </c>
      <c r="Q16" s="95">
        <f>IF($A16&lt;=$A$9,IF(NOT(ISNUMBER(PI_data_original!Q16)),Q15,PI_data_original!Q16),0)</f>
        <v>170.67153123096543</v>
      </c>
      <c r="R16" s="95">
        <f>IF($A16&lt;=$A$9,IF(NOT(ISNUMBER(PI_data_original!R16)),R15,PI_data_original!R16),0)</f>
        <v>170.45050803415518</v>
      </c>
      <c r="S16" s="95">
        <f>IF($A16&lt;=$A$9,IF(NOT(ISNUMBER(PI_data_original!S16)),S15,PI_data_original!S16),0)</f>
        <v>216.89201128741416</v>
      </c>
      <c r="T16" s="95">
        <f>IF($A16&lt;=$A$9,IF(NOT(ISNUMBER(PI_data_original!T16)),T15,PI_data_original!T16),0)</f>
        <v>192.08321230138498</v>
      </c>
      <c r="U16" s="95">
        <f>IF($A16&lt;=$A$9,IF(NOT(ISNUMBER(PI_data_original!U16)),U15,PI_data_original!U16),0)</f>
        <v>218.41979601952403</v>
      </c>
      <c r="V16" s="95">
        <f>IF($A16&lt;=$A$9,IF(NOT(ISNUMBER(PI_data_original!V16)),V15,PI_data_original!V16),0)</f>
        <v>199.25368386138618</v>
      </c>
      <c r="W16" s="95">
        <f>IF($A16&lt;=$A$9,IF(NOT(ISNUMBER(PI_data_original!W16)),W15,PI_data_original!W16),0)</f>
        <v>172.7020870658236</v>
      </c>
      <c r="X16" s="95">
        <f>IF($A16&lt;=$A$9,IF(NOT(ISNUMBER(PI_data_original!X16)),X15,PI_data_original!X16),0)</f>
        <v>209.94662836272673</v>
      </c>
      <c r="Y16" s="95">
        <f>IF($A16&lt;=$A$9,IF(NOT(ISNUMBER(PI_data_original!Y16)),Y15,PI_data_original!Y16),0)</f>
        <v>1.4731171623506123E-2</v>
      </c>
      <c r="Z16" s="95">
        <f>IF($A16&lt;=$A$9,IF(NOT(ISNUMBER(PI_data_original!Z16)),Z15,PI_data_original!Z16),0)</f>
        <v>432</v>
      </c>
      <c r="AA16" s="95">
        <f>IF($A16&lt;=$A$9,IF(NOT(ISNUMBER(PI_data_original!AA16)),AA15,PI_data_original!AA16),0)</f>
        <v>174.51435217430117</v>
      </c>
      <c r="AB16" s="95">
        <f>IF($A16&lt;=$A$9,IF(NOT(ISNUMBER(PI_data_original!AB16)),AB15,PI_data_original!AB16),0)</f>
        <v>0</v>
      </c>
      <c r="AC16" s="95">
        <f>IF($A16&lt;=$A$9,IF(NOT(ISNUMBER(PI_data_original!AC16)),AC15,PI_data_original!AC16),0)</f>
        <v>0</v>
      </c>
      <c r="AD16" s="307">
        <f>IF(TagTempAmbSel_Sc2=TagTempAmb_Sc1,IF($A16&lt;=$A$9,IF(NOT(ISNUMBER(PI_data_original!D16)),D15,PI_data_original!D16),D15),IF($A16&lt;=$A$9,IF(NOT(ISNUMBER(PI_data_original!AD16)),AD15,PI_data_original!AD16),AD15))</f>
        <v>24.30678864823965</v>
      </c>
      <c r="AE16" s="307">
        <f>IF(TagHumRelSel_Sc2=TagHumRel_Sc1,IF($A16&lt;=$A$9,IF(NOT(ISNUMBER(PI_data_original!E16)),E15,PI_data_original!E16),E15),IF($A16&lt;=$A$9,IF(NOT(ISNUMBER(PI_data_original!AE16)),AE15,PI_data_original!AE16),AE15))</f>
        <v>57.622642809901201</v>
      </c>
      <c r="AF16" s="95">
        <f>IF($A16&lt;=$A$9,IF(NOT(ISNUMBER(PI_data_original!AF16)),AF15,PI_data_original!AF16),0)</f>
        <v>1.7574560642242432</v>
      </c>
      <c r="AG16" s="95">
        <f>IF($A16&lt;=$A$9,IF(NOT(ISNUMBER(PI_data_original!AG16)),AG15,PI_data_original!AG16),0)</f>
        <v>1.3023416996002197</v>
      </c>
      <c r="AH16" s="95">
        <f>IF($A16&lt;=$A$9,IF(NOT(ISNUMBER(PI_data_original!AH16)),AH15,PI_data_original!AH16),0)</f>
        <v>2.8837566375732422</v>
      </c>
      <c r="AI16" s="95">
        <f>IF($A16&lt;=$A$9,IF(NOT(ISNUMBER(PI_data_original!AI16)),AI15,PI_data_original!AI16),0)</f>
        <v>1.0564839839935303</v>
      </c>
      <c r="AJ16" s="95">
        <f>IF($A16&lt;=$A$9,IF(NOT(ISNUMBER(PI_data_original!AJ16)),AJ15,PI_data_original!AJ16),0)</f>
        <v>5.302391529083252</v>
      </c>
      <c r="AK16" s="95">
        <f>IF($A16&lt;=$A$9,IF(NOT(ISNUMBER(PI_data_original!AK16)),AK15,PI_data_original!AK16),0)</f>
        <v>170.30997873450852</v>
      </c>
      <c r="AL16" s="95">
        <f>IF($A16&lt;=$A$9,IF(NOT(ISNUMBER(PI_data_original!AL16)),AL15,PI_data_original!AL16),0)</f>
        <v>173.11178503059605</v>
      </c>
      <c r="AM16" s="95">
        <f>IF($A16&lt;=$A$9,IF(NOT(ISNUMBER(PI_data_original!AM16)),AM15,PI_data_original!AM16),0)</f>
        <v>162.61701388976149</v>
      </c>
      <c r="AN16" s="95">
        <f>IF($A16&lt;=$A$9,IF(NOT(ISNUMBER(PI_data_original!AN16)),AN15,PI_data_original!AN16),0)</f>
        <v>168.06844526010292</v>
      </c>
      <c r="AO16" s="95">
        <f>IF($A16&lt;=$A$9,IF(NOT(ISNUMBER(PI_data_original!AO16)),AO15,PI_data_original!AO16),0)</f>
        <v>219.24035085335373</v>
      </c>
      <c r="AP16" s="95">
        <f>IF($A16&lt;=$A$9,IF(NOT(ISNUMBER(PI_data_original!AP16)),AP15,PI_data_original!AP16),0)</f>
        <v>198.38972741229227</v>
      </c>
      <c r="AQ16" s="95">
        <f>IF($A16&lt;=$A$9,IF(NOT(ISNUMBER(PI_data_original!AQ16)),AQ15,PI_data_original!AQ16),0)</f>
        <v>217.13338371446588</v>
      </c>
      <c r="AR16" s="95">
        <f>IF($A16&lt;=$A$9,IF(NOT(ISNUMBER(PI_data_original!AR16)),AR15,PI_data_original!AR16),0)</f>
        <v>199.01289389663222</v>
      </c>
      <c r="AS16" s="95">
        <f>IF($A16&lt;=$A$9,IF(NOT(ISNUMBER(PI_data_original!AS16)),AS15,PI_data_original!AS16),0)</f>
        <v>173.29571735664942</v>
      </c>
      <c r="AT16" s="95">
        <f>IF($A16&lt;=$A$9,IF(NOT(ISNUMBER(PI_data_original!AT16)),AT15,PI_data_original!AT16),0)</f>
        <v>210.45464521423128</v>
      </c>
      <c r="AU16" s="95">
        <f>IF($A16&lt;=$A$9,IF(NOT(ISNUMBER(PI_data_original!AU16)),AU15,PI_data_original!AU16),0)</f>
        <v>1.0070954449474812E-2</v>
      </c>
      <c r="AV16" s="95">
        <f>IF($A16&lt;=$A$9,IF(NOT(ISNUMBER(PI_data_original!AV16)),AV15,PI_data_original!AV16),0)</f>
        <v>360</v>
      </c>
      <c r="AW16" s="95">
        <f>IF($A16&lt;=$A$9,IF(NOT(ISNUMBER(PI_data_original!AW16)),AW15,PI_data_original!AW16),0)</f>
        <v>168.970173493505</v>
      </c>
      <c r="AY16" s="94">
        <f t="shared" si="36"/>
        <v>45873.017361111095</v>
      </c>
      <c r="AZ16" s="95">
        <f>IF($AY16&lt;=$AY$9,IF(NOT(ISNUMBER(PI_data_original!AZ16)),AZ15,PI_data_original!AZ16),0)</f>
        <v>0</v>
      </c>
      <c r="BA16" s="95">
        <f>IF($AY16&lt;=$AY$9,IF(NOT(ISNUMBER(PI_data_original!BA16)),BA15,PI_data_original!BA16),0)</f>
        <v>0</v>
      </c>
      <c r="BB16" s="95">
        <f>IF($AY16&lt;=$AY$9,IF(NOT(ISNUMBER(PI_data_original!BB16)),BB15,PI_data_original!BB16),0)</f>
        <v>0</v>
      </c>
      <c r="BC16" s="95">
        <f>IF($AY16&lt;=$AY$9,IF(NOT(ISNUMBER(PI_data_original!BC16)),BC15,PI_data_original!BC16),0)</f>
        <v>1.6479743644595146E-2</v>
      </c>
      <c r="BD16" s="95">
        <f>IF($AY16&lt;=$AY$9,IF(NOT(ISNUMBER(PI_data_original!BD16)),BD15,PI_data_original!BD16),0)</f>
        <v>0</v>
      </c>
      <c r="BE16" s="95">
        <f>IF($AY16&lt;=$AY$9,IF(NOT(ISNUMBER(PI_data_original!BE16)),BE15,PI_data_original!BE16),0)</f>
        <v>0</v>
      </c>
      <c r="BF16" s="95">
        <f>IF($AY16&lt;=$AY$9,IF(NOT(ISNUMBER(PI_data_original!BF16)),BF15,PI_data_original!BF16),0)</f>
        <v>0</v>
      </c>
      <c r="BG16" s="95">
        <f>IF($AY16&lt;=$AY$9,IF(NOT(ISNUMBER(PI_data_original!BG16)),BG15,PI_data_original!BG16),0)</f>
        <v>1.0070954449474812E-2</v>
      </c>
      <c r="BI16" s="61">
        <f>PI_data_original!BI16</f>
        <v>45873.253472222219</v>
      </c>
      <c r="BJ16" s="6">
        <f>IF($BI16&lt;=$BI$9,IF(NOT(ISNUMBER(PI_data_original!BJ16)),BJ15,PI_data_original!BJ16),0)</f>
        <v>1.3705011959643798E-2</v>
      </c>
      <c r="BK16" s="6">
        <f>IF($BI16&lt;=$BI$9,IF(NOT(ISNUMBER(PI_data_original!BK16)),BK15,PI_data_original!BK16),0)</f>
        <v>1.0070954449474812E-2</v>
      </c>
      <c r="BM16" s="6" t="b">
        <f t="shared" si="25"/>
        <v>0</v>
      </c>
      <c r="BN16" s="6" t="str">
        <f t="shared" si="26"/>
        <v>N/A</v>
      </c>
      <c r="BO16" s="6" t="b">
        <f t="shared" si="27"/>
        <v>0</v>
      </c>
      <c r="BP16" s="6" t="str">
        <f t="shared" si="28"/>
        <v>N/A</v>
      </c>
      <c r="BR16" s="6">
        <f t="shared" si="10"/>
        <v>0</v>
      </c>
      <c r="BS16" s="6">
        <f t="shared" si="11"/>
        <v>0</v>
      </c>
      <c r="BU16" s="6">
        <f t="shared" si="29"/>
        <v>174.51435217430117</v>
      </c>
      <c r="BV16" s="6">
        <f t="shared" si="30"/>
        <v>168.970173493505</v>
      </c>
      <c r="BX16" s="292">
        <f t="shared" si="12"/>
        <v>45873.017361111095</v>
      </c>
      <c r="BY16" s="11">
        <f t="shared" si="13"/>
        <v>0</v>
      </c>
      <c r="BZ16" s="11">
        <f t="shared" si="13"/>
        <v>0</v>
      </c>
      <c r="CA16" s="11">
        <f t="shared" si="13"/>
        <v>0</v>
      </c>
      <c r="CB16" s="11">
        <f t="shared" si="13"/>
        <v>1.6479743644595146E-2</v>
      </c>
      <c r="CC16" s="11">
        <f>IF(Inicio!$C$22="Calderas",BY16+BZ16,CA16)</f>
        <v>0</v>
      </c>
      <c r="CD16" s="11">
        <f t="shared" si="14"/>
        <v>0</v>
      </c>
      <c r="CE16" s="11">
        <f t="shared" si="15"/>
        <v>0</v>
      </c>
      <c r="CF16" s="11">
        <f t="shared" si="16"/>
        <v>0</v>
      </c>
      <c r="CG16" s="11">
        <f t="shared" si="17"/>
        <v>0</v>
      </c>
      <c r="CH16" s="11">
        <f t="shared" si="31"/>
        <v>0</v>
      </c>
      <c r="CI16" s="11">
        <f t="shared" si="32"/>
        <v>0</v>
      </c>
      <c r="CJ16" s="11">
        <f t="shared" si="18"/>
        <v>0</v>
      </c>
      <c r="CK16" s="11">
        <f t="shared" si="18"/>
        <v>0</v>
      </c>
      <c r="CL16" s="11">
        <f t="shared" si="18"/>
        <v>0</v>
      </c>
      <c r="CM16" s="11">
        <f t="shared" si="18"/>
        <v>1.0070954449474812E-2</v>
      </c>
      <c r="CN16" s="281">
        <f>IF(Inicio!$O$22="Calderas",CJ16+CK16,CL16)</f>
        <v>0</v>
      </c>
      <c r="CO16" s="11">
        <f t="shared" si="19"/>
        <v>0</v>
      </c>
      <c r="CP16" s="11">
        <f t="shared" si="20"/>
        <v>0</v>
      </c>
      <c r="CQ16" s="11">
        <f t="shared" si="21"/>
        <v>0</v>
      </c>
      <c r="CR16" s="11">
        <f t="shared" si="22"/>
        <v>0</v>
      </c>
      <c r="CS16" s="11">
        <f t="shared" si="33"/>
        <v>0</v>
      </c>
      <c r="CT16" s="11">
        <f t="shared" si="34"/>
        <v>0</v>
      </c>
      <c r="CV16" s="293">
        <f t="shared" si="23"/>
        <v>45873.267361110862</v>
      </c>
      <c r="CW16" s="92">
        <f t="shared" si="24"/>
        <v>0</v>
      </c>
      <c r="CX16" s="92">
        <f t="shared" si="24"/>
        <v>0</v>
      </c>
      <c r="CY16" s="92">
        <f t="shared" si="24"/>
        <v>0</v>
      </c>
      <c r="CZ16" s="92">
        <f t="shared" si="24"/>
        <v>0</v>
      </c>
      <c r="DA16" s="92">
        <f t="shared" si="24"/>
        <v>0</v>
      </c>
      <c r="DB16" s="92">
        <f t="shared" si="24"/>
        <v>0</v>
      </c>
    </row>
    <row r="17" spans="1:106">
      <c r="A17" s="94">
        <f t="shared" si="35"/>
        <v>45873.270833333314</v>
      </c>
      <c r="B17" s="95">
        <f>IF($A17&lt;=$A$9,IF(NOT(ISNUMBER(PI_data_original!B17)),B16,PI_data_original!B17),0)</f>
        <v>0</v>
      </c>
      <c r="C17" s="95">
        <f>IF($A17&lt;=$A$9,IF(NOT(ISNUMBER(PI_data_original!C17)),C16,PI_data_original!C17),0)</f>
        <v>0</v>
      </c>
      <c r="D17" s="307">
        <f>IF(TagTempAmbSel_Sc1=TagTempAmb_Sc1,IF($A17&lt;=$A$9,IF(NOT(ISNUMBER(PI_data_original!D17)),D16,PI_data_original!D17),D16),IF($A17&lt;=$A$9,IF(NOT(ISNUMBER(PI_data_original!AD17)),AD16,PI_data_original!AD17),AD16))</f>
        <v>24.07327447607026</v>
      </c>
      <c r="E17" s="307">
        <f>IF(TagHumRelSel_Sc1=TagHumRel_Sc1,IF($A17&lt;=$A$9,IF(NOT(ISNUMBER(PI_data_original!E17)),E16,PI_data_original!E17),E16),IF($A17&lt;=$A$9,IF(NOT(ISNUMBER(PI_data_original!AE17)),AE16,PI_data_original!AE17),AE16))</f>
        <v>56.641782771680155</v>
      </c>
      <c r="F17" s="95">
        <f>IF($A17&lt;=$A$9,IF(NOT(ISNUMBER(PI_data_original!F17)),F16,PI_data_original!F17),0)</f>
        <v>2.2471275329589844</v>
      </c>
      <c r="G17" s="95">
        <f>IF($A17&lt;=$A$9,IF(NOT(ISNUMBER(PI_data_original!G17)),G16,PI_data_original!G17),0)</f>
        <v>0</v>
      </c>
      <c r="H17" s="95">
        <f>IF($A17&lt;=$A$9,IF(NOT(ISNUMBER(PI_data_original!H17)),H16,PI_data_original!H17),0)</f>
        <v>0.4651220440864563</v>
      </c>
      <c r="I17" s="95">
        <f>IF($A17&lt;=$A$9,IF(NOT(ISNUMBER(PI_data_original!I17)),I16,PI_data_original!I17),0)</f>
        <v>0.18604882061481476</v>
      </c>
      <c r="J17" s="95">
        <f>IF($A17&lt;=$A$9,IF(NOT(ISNUMBER(PI_data_original!J17)),J16,PI_data_original!J17),0)</f>
        <v>1.7674638032913208</v>
      </c>
      <c r="K17" s="95">
        <f>IF($A17&lt;=$A$9,IF(NOT(ISNUMBER(PI_data_original!K17)),K16,PI_data_original!K17),0)</f>
        <v>177.62943535113209</v>
      </c>
      <c r="L17" s="95">
        <f>IF($A17&lt;=$A$9,IF(NOT(ISNUMBER(PI_data_original!L17)),L16,PI_data_original!L17),0)</f>
        <v>176.59016621533564</v>
      </c>
      <c r="M17" s="95">
        <f>IF($A17&lt;=$A$9,IF(NOT(ISNUMBER(PI_data_original!M17)),M16,PI_data_original!M17),0)</f>
        <v>178.3368396479909</v>
      </c>
      <c r="N17" s="95">
        <f>IF($A17&lt;=$A$9,IF(NOT(ISNUMBER(PI_data_original!N17)),N16,PI_data_original!N17),0)</f>
        <v>177.36972848344061</v>
      </c>
      <c r="O17" s="95">
        <f>IF($A17&lt;=$A$9,IF(NOT(ISNUMBER(PI_data_original!O17)),O16,PI_data_original!O17),0)</f>
        <v>155.01454337411442</v>
      </c>
      <c r="P17" s="95">
        <f>IF($A17&lt;=$A$9,IF(NOT(ISNUMBER(PI_data_original!P17)),P16,PI_data_original!P17),0)</f>
        <v>156.2760300754108</v>
      </c>
      <c r="Q17" s="95">
        <f>IF($A17&lt;=$A$9,IF(NOT(ISNUMBER(PI_data_original!Q17)),Q16,PI_data_original!Q17),0)</f>
        <v>162.77599773762489</v>
      </c>
      <c r="R17" s="95">
        <f>IF($A17&lt;=$A$9,IF(NOT(ISNUMBER(PI_data_original!R17)),R16,PI_data_original!R17),0)</f>
        <v>154.12794605734337</v>
      </c>
      <c r="S17" s="95">
        <f>IF($A17&lt;=$A$9,IF(NOT(ISNUMBER(PI_data_original!S17)),S16,PI_data_original!S17),0)</f>
        <v>216.66076427961468</v>
      </c>
      <c r="T17" s="95">
        <f>IF($A17&lt;=$A$9,IF(NOT(ISNUMBER(PI_data_original!T17)),T16,PI_data_original!T17),0)</f>
        <v>191.87754072259025</v>
      </c>
      <c r="U17" s="95">
        <f>IF($A17&lt;=$A$9,IF(NOT(ISNUMBER(PI_data_original!U17)),U16,PI_data_original!U17),0)</f>
        <v>218.31008911132813</v>
      </c>
      <c r="V17" s="95">
        <f>IF($A17&lt;=$A$9,IF(NOT(ISNUMBER(PI_data_original!V17)),V16,PI_data_original!V17),0)</f>
        <v>199.10073594516143</v>
      </c>
      <c r="W17" s="95">
        <f>IF($A17&lt;=$A$9,IF(NOT(ISNUMBER(PI_data_original!W17)),W16,PI_data_original!W17),0)</f>
        <v>172.10040374026349</v>
      </c>
      <c r="X17" s="95">
        <f>IF($A17&lt;=$A$9,IF(NOT(ISNUMBER(PI_data_original!X17)),X16,PI_data_original!X17),0)</f>
        <v>209.30920244713693</v>
      </c>
      <c r="Y17" s="95">
        <f>IF($A17&lt;=$A$9,IF(NOT(ISNUMBER(PI_data_original!Y17)),Y16,PI_data_original!Y17),0)</f>
        <v>1.3158115268058025E-2</v>
      </c>
      <c r="Z17" s="95">
        <f>IF($A17&lt;=$A$9,IF(NOT(ISNUMBER(PI_data_original!Z17)),Z16,PI_data_original!Z17),0)</f>
        <v>432</v>
      </c>
      <c r="AA17" s="95">
        <f>IF($A17&lt;=$A$9,IF(NOT(ISNUMBER(PI_data_original!AA17)),AA16,PI_data_original!AA17),0)</f>
        <v>164.77072781211851</v>
      </c>
      <c r="AB17" s="95">
        <f>IF($A17&lt;=$A$9,IF(NOT(ISNUMBER(PI_data_original!AB17)),AB16,PI_data_original!AB17),0)</f>
        <v>0</v>
      </c>
      <c r="AC17" s="95">
        <f>IF($A17&lt;=$A$9,IF(NOT(ISNUMBER(PI_data_original!AC17)),AC16,PI_data_original!AC17),0)</f>
        <v>0</v>
      </c>
      <c r="AD17" s="307">
        <f>IF(TagTempAmbSel_Sc2=TagTempAmb_Sc1,IF($A17&lt;=$A$9,IF(NOT(ISNUMBER(PI_data_original!D17)),D16,PI_data_original!D17),D16),IF($A17&lt;=$A$9,IF(NOT(ISNUMBER(PI_data_original!AD17)),AD16,PI_data_original!AD17),AD16))</f>
        <v>24.155929889885101</v>
      </c>
      <c r="AE17" s="307">
        <f>IF(TagHumRelSel_Sc2=TagHumRel_Sc1,IF($A17&lt;=$A$9,IF(NOT(ISNUMBER(PI_data_original!E17)),E16,PI_data_original!E17),E16),IF($A17&lt;=$A$9,IF(NOT(ISNUMBER(PI_data_original!AE17)),AE16,PI_data_original!AE17),AE16))</f>
        <v>57.938470881047408</v>
      </c>
      <c r="AF17" s="95">
        <f>IF($A17&lt;=$A$9,IF(NOT(ISNUMBER(PI_data_original!AF17)),AF16,PI_data_original!AF17),0)</f>
        <v>2.754997730255127</v>
      </c>
      <c r="AG17" s="95">
        <f>IF($A17&lt;=$A$9,IF(NOT(ISNUMBER(PI_data_original!AG17)),AG16,PI_data_original!AG17),0)</f>
        <v>0.74419528245925903</v>
      </c>
      <c r="AH17" s="95">
        <f>IF($A17&lt;=$A$9,IF(NOT(ISNUMBER(PI_data_original!AH17)),AH16,PI_data_original!AH17),0)</f>
        <v>3.4419031143188477</v>
      </c>
      <c r="AI17" s="95">
        <f>IF($A17&lt;=$A$9,IF(NOT(ISNUMBER(PI_data_original!AI17)),AI16,PI_data_original!AI17),0)</f>
        <v>0.48022001981735229</v>
      </c>
      <c r="AJ17" s="95">
        <f>IF($A17&lt;=$A$9,IF(NOT(ISNUMBER(PI_data_original!AJ17)),AJ16,PI_data_original!AJ17),0)</f>
        <v>5.4884400367736816</v>
      </c>
      <c r="AK17" s="95">
        <f>IF($A17&lt;=$A$9,IF(NOT(ISNUMBER(PI_data_original!AK17)),AK16,PI_data_original!AK17),0)</f>
        <v>169.50024700157709</v>
      </c>
      <c r="AL17" s="95">
        <f>IF($A17&lt;=$A$9,IF(NOT(ISNUMBER(PI_data_original!AL17)),AL16,PI_data_original!AL17),0)</f>
        <v>172.09312005092454</v>
      </c>
      <c r="AM17" s="95">
        <f>IF($A17&lt;=$A$9,IF(NOT(ISNUMBER(PI_data_original!AM17)),AM16,PI_data_original!AM17),0)</f>
        <v>156.47499414514903</v>
      </c>
      <c r="AN17" s="95">
        <f>IF($A17&lt;=$A$9,IF(NOT(ISNUMBER(PI_data_original!AN17)),AN16,PI_data_original!AN17),0)</f>
        <v>159.72700065341311</v>
      </c>
      <c r="AO17" s="95">
        <f>IF($A17&lt;=$A$9,IF(NOT(ISNUMBER(PI_data_original!AO17)),AO16,PI_data_original!AO17),0)</f>
        <v>219.14886885037802</v>
      </c>
      <c r="AP17" s="95">
        <f>IF($A17&lt;=$A$9,IF(NOT(ISNUMBER(PI_data_original!AP17)),AP16,PI_data_original!AP17),0)</f>
        <v>198.31094989010597</v>
      </c>
      <c r="AQ17" s="95">
        <f>IF($A17&lt;=$A$9,IF(NOT(ISNUMBER(PI_data_original!AQ17)),AQ16,PI_data_original!AQ17),0)</f>
        <v>216.9721603003936</v>
      </c>
      <c r="AR17" s="95">
        <f>IF($A17&lt;=$A$9,IF(NOT(ISNUMBER(PI_data_original!AR17)),AR16,PI_data_original!AR17),0)</f>
        <v>198.8952263533813</v>
      </c>
      <c r="AS17" s="95">
        <f>IF($A17&lt;=$A$9,IF(NOT(ISNUMBER(PI_data_original!AS17)),AS16,PI_data_original!AS17),0)</f>
        <v>172.85592950633838</v>
      </c>
      <c r="AT17" s="95">
        <f>IF($A17&lt;=$A$9,IF(NOT(ISNUMBER(PI_data_original!AT17)),AT16,PI_data_original!AT17),0)</f>
        <v>209.98809726685292</v>
      </c>
      <c r="AU17" s="95">
        <f>IF($A17&lt;=$A$9,IF(NOT(ISNUMBER(PI_data_original!AU17)),AU16,PI_data_original!AU17),0)</f>
        <v>1.0070954449474812E-2</v>
      </c>
      <c r="AV17" s="95">
        <f>IF($A17&lt;=$A$9,IF(NOT(ISNUMBER(PI_data_original!AV17)),AV16,PI_data_original!AV17),0)</f>
        <v>360</v>
      </c>
      <c r="AW17" s="95">
        <f>IF($A17&lt;=$A$9,IF(NOT(ISNUMBER(PI_data_original!AW17)),AW16,PI_data_original!AW17),0)</f>
        <v>162.70451448572257</v>
      </c>
      <c r="AY17" s="94">
        <f t="shared" si="36"/>
        <v>45873.020833333314</v>
      </c>
      <c r="AZ17" s="95">
        <f>IF($AY17&lt;=$AY$9,IF(NOT(ISNUMBER(PI_data_original!AZ17)),AZ16,PI_data_original!AZ17),0)</f>
        <v>0</v>
      </c>
      <c r="BA17" s="95">
        <f>IF($AY17&lt;=$AY$9,IF(NOT(ISNUMBER(PI_data_original!BA17)),BA16,PI_data_original!BA17),0)</f>
        <v>0</v>
      </c>
      <c r="BB17" s="95">
        <f>IF($AY17&lt;=$AY$9,IF(NOT(ISNUMBER(PI_data_original!BB17)),BB16,PI_data_original!BB17),0)</f>
        <v>0</v>
      </c>
      <c r="BC17" s="95">
        <f>IF($AY17&lt;=$AY$9,IF(NOT(ISNUMBER(PI_data_original!BC17)),BC16,PI_data_original!BC17),0)</f>
        <v>1.6479743644595146E-2</v>
      </c>
      <c r="BD17" s="95">
        <f>IF($AY17&lt;=$AY$9,IF(NOT(ISNUMBER(PI_data_original!BD17)),BD16,PI_data_original!BD17),0)</f>
        <v>0</v>
      </c>
      <c r="BE17" s="95">
        <f>IF($AY17&lt;=$AY$9,IF(NOT(ISNUMBER(PI_data_original!BE17)),BE16,PI_data_original!BE17),0)</f>
        <v>0</v>
      </c>
      <c r="BF17" s="95">
        <f>IF($AY17&lt;=$AY$9,IF(NOT(ISNUMBER(PI_data_original!BF17)),BF16,PI_data_original!BF17),0)</f>
        <v>0</v>
      </c>
      <c r="BG17" s="95">
        <f>IF($AY17&lt;=$AY$9,IF(NOT(ISNUMBER(PI_data_original!BG17)),BG16,PI_data_original!BG17),0)</f>
        <v>1.0070954449474812E-2</v>
      </c>
      <c r="BI17" s="61">
        <f>PI_data_original!BI17</f>
        <v>45873.254166666666</v>
      </c>
      <c r="BJ17" s="6">
        <f>IF($BI17&lt;=$BI$9,IF(NOT(ISNUMBER(PI_data_original!BJ17)),BJ16,PI_data_original!BJ17),0)</f>
        <v>1.6479743644595146E-2</v>
      </c>
      <c r="BK17" s="6">
        <f>IF($BI17&lt;=$BI$9,IF(NOT(ISNUMBER(PI_data_original!BK17)),BK16,PI_data_original!BK17),0)</f>
        <v>1.0070954449474812E-2</v>
      </c>
      <c r="BM17" s="6" t="b">
        <f t="shared" si="25"/>
        <v>0</v>
      </c>
      <c r="BN17" s="6" t="str">
        <f t="shared" si="26"/>
        <v>N/A</v>
      </c>
      <c r="BO17" s="6" t="b">
        <f t="shared" si="27"/>
        <v>0</v>
      </c>
      <c r="BP17" s="6" t="str">
        <f t="shared" si="28"/>
        <v>N/A</v>
      </c>
      <c r="BR17" s="6">
        <f t="shared" si="10"/>
        <v>0</v>
      </c>
      <c r="BS17" s="6">
        <f t="shared" si="11"/>
        <v>0</v>
      </c>
      <c r="BU17" s="6">
        <f t="shared" si="29"/>
        <v>164.77072781211851</v>
      </c>
      <c r="BV17" s="6">
        <f t="shared" si="30"/>
        <v>162.70451448572257</v>
      </c>
      <c r="BX17" s="292">
        <f t="shared" si="12"/>
        <v>45873.020833333314</v>
      </c>
      <c r="BY17" s="11">
        <f t="shared" si="13"/>
        <v>0</v>
      </c>
      <c r="BZ17" s="11">
        <f t="shared" si="13"/>
        <v>0</v>
      </c>
      <c r="CA17" s="11">
        <f t="shared" si="13"/>
        <v>0</v>
      </c>
      <c r="CB17" s="11">
        <f t="shared" si="13"/>
        <v>1.6479743644595146E-2</v>
      </c>
      <c r="CC17" s="11">
        <f>IF(Inicio!$C$22="Calderas",BY17+BZ17,CA17)</f>
        <v>0</v>
      </c>
      <c r="CD17" s="11">
        <f t="shared" si="14"/>
        <v>0</v>
      </c>
      <c r="CE17" s="11">
        <f t="shared" si="15"/>
        <v>0</v>
      </c>
      <c r="CF17" s="11">
        <f t="shared" si="16"/>
        <v>0</v>
      </c>
      <c r="CG17" s="11">
        <f t="shared" si="17"/>
        <v>0</v>
      </c>
      <c r="CH17" s="11">
        <f t="shared" si="31"/>
        <v>0</v>
      </c>
      <c r="CI17" s="11">
        <f t="shared" si="32"/>
        <v>0</v>
      </c>
      <c r="CJ17" s="11">
        <f t="shared" si="18"/>
        <v>0</v>
      </c>
      <c r="CK17" s="11">
        <f t="shared" si="18"/>
        <v>0</v>
      </c>
      <c r="CL17" s="11">
        <f t="shared" si="18"/>
        <v>0</v>
      </c>
      <c r="CM17" s="11">
        <f t="shared" si="18"/>
        <v>1.0070954449474812E-2</v>
      </c>
      <c r="CN17" s="281">
        <f>IF(Inicio!$O$22="Calderas",CJ17+CK17,CL17)</f>
        <v>0</v>
      </c>
      <c r="CO17" s="11">
        <f t="shared" si="19"/>
        <v>0</v>
      </c>
      <c r="CP17" s="11">
        <f t="shared" si="20"/>
        <v>0</v>
      </c>
      <c r="CQ17" s="11">
        <f t="shared" si="21"/>
        <v>0</v>
      </c>
      <c r="CR17" s="11">
        <f t="shared" si="22"/>
        <v>0</v>
      </c>
      <c r="CS17" s="11">
        <f t="shared" si="33"/>
        <v>0</v>
      </c>
      <c r="CT17" s="11">
        <f t="shared" si="34"/>
        <v>0</v>
      </c>
      <c r="CV17" s="293">
        <f t="shared" si="23"/>
        <v>45873.270833333081</v>
      </c>
      <c r="CW17" s="92">
        <f t="shared" si="24"/>
        <v>0</v>
      </c>
      <c r="CX17" s="92">
        <f t="shared" si="24"/>
        <v>0</v>
      </c>
      <c r="CY17" s="92">
        <f t="shared" si="24"/>
        <v>0</v>
      </c>
      <c r="CZ17" s="92">
        <f t="shared" si="24"/>
        <v>0</v>
      </c>
      <c r="DA17" s="92">
        <f t="shared" si="24"/>
        <v>0</v>
      </c>
      <c r="DB17" s="92">
        <f t="shared" si="24"/>
        <v>0</v>
      </c>
    </row>
    <row r="18" spans="1:106">
      <c r="A18" s="94">
        <f t="shared" si="35"/>
        <v>45873.274305555533</v>
      </c>
      <c r="B18" s="95">
        <f>IF($A18&lt;=$A$9,IF(NOT(ISNUMBER(PI_data_original!B18)),B17,PI_data_original!B18),0)</f>
        <v>0</v>
      </c>
      <c r="C18" s="95">
        <f>IF($A18&lt;=$A$9,IF(NOT(ISNUMBER(PI_data_original!C18)),C17,PI_data_original!C18),0)</f>
        <v>0</v>
      </c>
      <c r="D18" s="307">
        <f>IF(TagTempAmbSel_Sc1=TagTempAmb_Sc1,IF($A18&lt;=$A$9,IF(NOT(ISNUMBER(PI_data_original!D18)),D17,PI_data_original!D18),D17),IF($A18&lt;=$A$9,IF(NOT(ISNUMBER(PI_data_original!AD18)),AD17,PI_data_original!AD18),AD17))</f>
        <v>23.910306945726418</v>
      </c>
      <c r="E18" s="307">
        <f>IF(TagHumRelSel_Sc1=TagHumRel_Sc1,IF($A18&lt;=$A$9,IF(NOT(ISNUMBER(PI_data_original!E18)),E17,PI_data_original!E18),E17),IF($A18&lt;=$A$9,IF(NOT(ISNUMBER(PI_data_original!AE18)),AE17,PI_data_original!AE18),AE17))</f>
        <v>57.358406855756186</v>
      </c>
      <c r="F18" s="95">
        <f>IF($A18&lt;=$A$9,IF(NOT(ISNUMBER(PI_data_original!F18)),F17,PI_data_original!F18),0)</f>
        <v>1.7078168392181396</v>
      </c>
      <c r="G18" s="95">
        <f>IF($A18&lt;=$A$9,IF(NOT(ISNUMBER(PI_data_original!G18)),G17,PI_data_original!G18),0)</f>
        <v>0</v>
      </c>
      <c r="H18" s="95">
        <f>IF($A18&lt;=$A$9,IF(NOT(ISNUMBER(PI_data_original!H18)),H17,PI_data_original!H18),0)</f>
        <v>0.74419528245925903</v>
      </c>
      <c r="I18" s="95">
        <f>IF($A18&lt;=$A$9,IF(NOT(ISNUMBER(PI_data_original!I18)),I17,PI_data_original!I18),0)</f>
        <v>0</v>
      </c>
      <c r="J18" s="95">
        <f>IF($A18&lt;=$A$9,IF(NOT(ISNUMBER(PI_data_original!J18)),J17,PI_data_original!J18),0)</f>
        <v>1.3023416996002197</v>
      </c>
      <c r="K18" s="95">
        <f>IF($A18&lt;=$A$9,IF(NOT(ISNUMBER(PI_data_original!K18)),K17,PI_data_original!K18),0)</f>
        <v>175.46960103838003</v>
      </c>
      <c r="L18" s="95">
        <f>IF($A18&lt;=$A$9,IF(NOT(ISNUMBER(PI_data_original!L18)),L17,PI_data_original!L18),0)</f>
        <v>174.08076771748904</v>
      </c>
      <c r="M18" s="95">
        <f>IF($A18&lt;=$A$9,IF(NOT(ISNUMBER(PI_data_original!M18)),M17,PI_data_original!M18),0)</f>
        <v>178.06372214672311</v>
      </c>
      <c r="N18" s="95">
        <f>IF($A18&lt;=$A$9,IF(NOT(ISNUMBER(PI_data_original!N18)),N17,PI_data_original!N18),0)</f>
        <v>177.17725031857645</v>
      </c>
      <c r="O18" s="95">
        <f>IF($A18&lt;=$A$9,IF(NOT(ISNUMBER(PI_data_original!O18)),O17,PI_data_original!O18),0)</f>
        <v>152.29388742357966</v>
      </c>
      <c r="P18" s="95">
        <f>IF($A18&lt;=$A$9,IF(NOT(ISNUMBER(PI_data_original!P18)),P17,PI_data_original!P18),0)</f>
        <v>154.06666427711363</v>
      </c>
      <c r="Q18" s="95">
        <f>IF($A18&lt;=$A$9,IF(NOT(ISNUMBER(PI_data_original!Q18)),Q17,PI_data_original!Q18),0)</f>
        <v>154.54528828562223</v>
      </c>
      <c r="R18" s="95">
        <f>IF($A18&lt;=$A$9,IF(NOT(ISNUMBER(PI_data_original!R18)),R17,PI_data_original!R18),0)</f>
        <v>140.03715861577669</v>
      </c>
      <c r="S18" s="95">
        <f>IF($A18&lt;=$A$9,IF(NOT(ISNUMBER(PI_data_original!S18)),S17,PI_data_original!S18),0)</f>
        <v>216.51991993700696</v>
      </c>
      <c r="T18" s="95">
        <f>IF($A18&lt;=$A$9,IF(NOT(ISNUMBER(PI_data_original!T18)),T17,PI_data_original!T18),0)</f>
        <v>191.82514360310199</v>
      </c>
      <c r="U18" s="95">
        <f>IF($A18&lt;=$A$9,IF(NOT(ISNUMBER(PI_data_original!U18)),U17,PI_data_original!U18),0)</f>
        <v>218.1092860443176</v>
      </c>
      <c r="V18" s="95">
        <f>IF($A18&lt;=$A$9,IF(NOT(ISNUMBER(PI_data_original!V18)),V17,PI_data_original!V18),0)</f>
        <v>198.97688474960083</v>
      </c>
      <c r="W18" s="95">
        <f>IF($A18&lt;=$A$9,IF(NOT(ISNUMBER(PI_data_original!W18)),W17,PI_data_original!W18),0)</f>
        <v>171.67297112073828</v>
      </c>
      <c r="X18" s="95">
        <f>IF($A18&lt;=$A$9,IF(NOT(ISNUMBER(PI_data_original!X18)),X17,PI_data_original!X18),0)</f>
        <v>208.82441546184057</v>
      </c>
      <c r="Y18" s="95">
        <f>IF($A18&lt;=$A$9,IF(NOT(ISNUMBER(PI_data_original!Y18)),Y17,PI_data_original!Y18),0)</f>
        <v>1.2817578390240669E-2</v>
      </c>
      <c r="Z18" s="95">
        <f>IF($A18&lt;=$A$9,IF(NOT(ISNUMBER(PI_data_original!Z18)),Z17,PI_data_original!Z18),0)</f>
        <v>432</v>
      </c>
      <c r="AA18" s="95">
        <f>IF($A18&lt;=$A$9,IF(NOT(ISNUMBER(PI_data_original!AA18)),AA17,PI_data_original!AA18),0)</f>
        <v>160.34044739920179</v>
      </c>
      <c r="AB18" s="95">
        <f>IF($A18&lt;=$A$9,IF(NOT(ISNUMBER(PI_data_original!AB18)),AB17,PI_data_original!AB18),0)</f>
        <v>0</v>
      </c>
      <c r="AC18" s="95">
        <f>IF($A18&lt;=$A$9,IF(NOT(ISNUMBER(PI_data_original!AC18)),AC17,PI_data_original!AC18),0)</f>
        <v>0</v>
      </c>
      <c r="AD18" s="307">
        <f>IF(TagTempAmbSel_Sc2=TagTempAmb_Sc1,IF($A18&lt;=$A$9,IF(NOT(ISNUMBER(PI_data_original!D18)),D17,PI_data_original!D18),D17),IF($A18&lt;=$A$9,IF(NOT(ISNUMBER(PI_data_original!AD18)),AD17,PI_data_original!AD18),AD17))</f>
        <v>24.237684123718488</v>
      </c>
      <c r="AE18" s="307">
        <f>IF(TagHumRelSel_Sc2=TagHumRel_Sc1,IF($A18&lt;=$A$9,IF(NOT(ISNUMBER(PI_data_original!E18)),E17,PI_data_original!E18),E17),IF($A18&lt;=$A$9,IF(NOT(ISNUMBER(PI_data_original!AE18)),AE17,PI_data_original!AE18),AE17))</f>
        <v>57.968411681977429</v>
      </c>
      <c r="AF18" s="95">
        <f>IF($A18&lt;=$A$9,IF(NOT(ISNUMBER(PI_data_original!AF18)),AF17,PI_data_original!AF18),0)</f>
        <v>3.4886748790740967</v>
      </c>
      <c r="AG18" s="95">
        <f>IF($A18&lt;=$A$9,IF(NOT(ISNUMBER(PI_data_original!AG18)),AG17,PI_data_original!AG18),0)</f>
        <v>0.74419528245925903</v>
      </c>
      <c r="AH18" s="95">
        <f>IF($A18&lt;=$A$9,IF(NOT(ISNUMBER(PI_data_original!AH18)),AH17,PI_data_original!AH18),0)</f>
        <v>2.6046833992004395</v>
      </c>
      <c r="AI18" s="95">
        <f>IF($A18&lt;=$A$9,IF(NOT(ISNUMBER(PI_data_original!AI18)),AI17,PI_data_original!AI18),0)</f>
        <v>0.19208800792694092</v>
      </c>
      <c r="AJ18" s="95">
        <f>IF($A18&lt;=$A$9,IF(NOT(ISNUMBER(PI_data_original!AJ18)),AJ17,PI_data_original!AJ18),0)</f>
        <v>5.7675132751464844</v>
      </c>
      <c r="AK18" s="95">
        <f>IF($A18&lt;=$A$9,IF(NOT(ISNUMBER(PI_data_original!AK18)),AK17,PI_data_original!AK18),0)</f>
        <v>163.95986056008323</v>
      </c>
      <c r="AL18" s="95">
        <f>IF($A18&lt;=$A$9,IF(NOT(ISNUMBER(PI_data_original!AL18)),AL17,PI_data_original!AL18),0)</f>
        <v>166.1871134200295</v>
      </c>
      <c r="AM18" s="95">
        <f>IF($A18&lt;=$A$9,IF(NOT(ISNUMBER(PI_data_original!AM18)),AM17,PI_data_original!AM18),0)</f>
        <v>144.35864969657024</v>
      </c>
      <c r="AN18" s="95">
        <f>IF($A18&lt;=$A$9,IF(NOT(ISNUMBER(PI_data_original!AN18)),AN17,PI_data_original!AN18),0)</f>
        <v>149.54284767471097</v>
      </c>
      <c r="AO18" s="95">
        <f>IF($A18&lt;=$A$9,IF(NOT(ISNUMBER(PI_data_original!AO18)),AO17,PI_data_original!AO18),0)</f>
        <v>218.98518349513333</v>
      </c>
      <c r="AP18" s="95">
        <f>IF($A18&lt;=$A$9,IF(NOT(ISNUMBER(PI_data_original!AP18)),AP17,PI_data_original!AP18),0)</f>
        <v>198.13944217711688</v>
      </c>
      <c r="AQ18" s="95">
        <f>IF($A18&lt;=$A$9,IF(NOT(ISNUMBER(PI_data_original!AQ18)),AQ17,PI_data_original!AQ18),0)</f>
        <v>216.7646399694394</v>
      </c>
      <c r="AR18" s="95">
        <f>IF($A18&lt;=$A$9,IF(NOT(ISNUMBER(PI_data_original!AR18)),AR17,PI_data_original!AR18),0)</f>
        <v>198.74868367367424</v>
      </c>
      <c r="AS18" s="95">
        <f>IF($A18&lt;=$A$9,IF(NOT(ISNUMBER(PI_data_original!AS18)),AS17,PI_data_original!AS18),0)</f>
        <v>172.47931232518769</v>
      </c>
      <c r="AT18" s="95">
        <f>IF($A18&lt;=$A$9,IF(NOT(ISNUMBER(PI_data_original!AT18)),AT17,PI_data_original!AT18),0)</f>
        <v>209.38285737675835</v>
      </c>
      <c r="AU18" s="95">
        <f>IF($A18&lt;=$A$9,IF(NOT(ISNUMBER(PI_data_original!AU18)),AU17,PI_data_original!AU18),0)</f>
        <v>1.0070954449474812E-2</v>
      </c>
      <c r="AV18" s="95">
        <f>IF($A18&lt;=$A$9,IF(NOT(ISNUMBER(PI_data_original!AV18)),AV17,PI_data_original!AV18),0)</f>
        <v>360</v>
      </c>
      <c r="AW18" s="95">
        <f>IF($A18&lt;=$A$9,IF(NOT(ISNUMBER(PI_data_original!AW18)),AW17,PI_data_original!AW18),0)</f>
        <v>153.01434052718804</v>
      </c>
      <c r="AY18" s="94">
        <f t="shared" si="36"/>
        <v>45873.024305555533</v>
      </c>
      <c r="AZ18" s="95">
        <f>IF($AY18&lt;=$AY$9,IF(NOT(ISNUMBER(PI_data_original!AZ18)),AZ17,PI_data_original!AZ18),0)</f>
        <v>0</v>
      </c>
      <c r="BA18" s="95">
        <f>IF($AY18&lt;=$AY$9,IF(NOT(ISNUMBER(PI_data_original!BA18)),BA17,PI_data_original!BA18),0)</f>
        <v>0</v>
      </c>
      <c r="BB18" s="95">
        <f>IF($AY18&lt;=$AY$9,IF(NOT(ISNUMBER(PI_data_original!BB18)),BB17,PI_data_original!BB18),0)</f>
        <v>0</v>
      </c>
      <c r="BC18" s="95">
        <f>IF($AY18&lt;=$AY$9,IF(NOT(ISNUMBER(PI_data_original!BC18)),BC17,PI_data_original!BC18),0)</f>
        <v>1.6479743644595146E-2</v>
      </c>
      <c r="BD18" s="95">
        <f>IF($AY18&lt;=$AY$9,IF(NOT(ISNUMBER(PI_data_original!BD18)),BD17,PI_data_original!BD18),0)</f>
        <v>0</v>
      </c>
      <c r="BE18" s="95">
        <f>IF($AY18&lt;=$AY$9,IF(NOT(ISNUMBER(PI_data_original!BE18)),BE17,PI_data_original!BE18),0)</f>
        <v>0</v>
      </c>
      <c r="BF18" s="95">
        <f>IF($AY18&lt;=$AY$9,IF(NOT(ISNUMBER(PI_data_original!BF18)),BF17,PI_data_original!BF18),0)</f>
        <v>0</v>
      </c>
      <c r="BG18" s="95">
        <f>IF($AY18&lt;=$AY$9,IF(NOT(ISNUMBER(PI_data_original!BG18)),BG17,PI_data_original!BG18),0)</f>
        <v>1.0070954449474812E-2</v>
      </c>
      <c r="BI18" s="61">
        <f>PI_data_original!BI18</f>
        <v>45873.254861111112</v>
      </c>
      <c r="BJ18" s="6">
        <f>IF($BI18&lt;=$BI$9,IF(NOT(ISNUMBER(PI_data_original!BJ18)),BJ17,PI_data_original!BJ18),0)</f>
        <v>1.6479743644595146E-2</v>
      </c>
      <c r="BK18" s="6">
        <f>IF($BI18&lt;=$BI$9,IF(NOT(ISNUMBER(PI_data_original!BK18)),BK17,PI_data_original!BK18),0)</f>
        <v>1.0070954449474812E-2</v>
      </c>
      <c r="BM18" s="6" t="b">
        <f t="shared" si="25"/>
        <v>0</v>
      </c>
      <c r="BN18" s="6" t="str">
        <f t="shared" si="26"/>
        <v>N/A</v>
      </c>
      <c r="BO18" s="6" t="b">
        <f t="shared" si="27"/>
        <v>0</v>
      </c>
      <c r="BP18" s="6" t="str">
        <f t="shared" si="28"/>
        <v>N/A</v>
      </c>
      <c r="BR18" s="6">
        <f t="shared" si="10"/>
        <v>0</v>
      </c>
      <c r="BS18" s="6">
        <f t="shared" si="11"/>
        <v>0</v>
      </c>
      <c r="BU18" s="6">
        <f t="shared" si="29"/>
        <v>160.34044739920179</v>
      </c>
      <c r="BV18" s="6">
        <f t="shared" si="30"/>
        <v>153.01434052718804</v>
      </c>
      <c r="BX18" s="292">
        <f t="shared" si="12"/>
        <v>45873.024305555533</v>
      </c>
      <c r="BY18" s="11">
        <f t="shared" si="13"/>
        <v>0</v>
      </c>
      <c r="BZ18" s="11">
        <f t="shared" si="13"/>
        <v>0</v>
      </c>
      <c r="CA18" s="11">
        <f t="shared" si="13"/>
        <v>0</v>
      </c>
      <c r="CB18" s="11">
        <f t="shared" si="13"/>
        <v>1.6479743644595146E-2</v>
      </c>
      <c r="CC18" s="11">
        <f>IF(Inicio!$C$22="Calderas",BY18+BZ18,CA18)</f>
        <v>0</v>
      </c>
      <c r="CD18" s="11">
        <f t="shared" si="14"/>
        <v>0</v>
      </c>
      <c r="CE18" s="11">
        <f t="shared" si="15"/>
        <v>0</v>
      </c>
      <c r="CF18" s="11">
        <f t="shared" si="16"/>
        <v>0</v>
      </c>
      <c r="CG18" s="11">
        <f t="shared" si="17"/>
        <v>0</v>
      </c>
      <c r="CH18" s="11">
        <f t="shared" si="31"/>
        <v>0</v>
      </c>
      <c r="CI18" s="11">
        <f t="shared" si="32"/>
        <v>0</v>
      </c>
      <c r="CJ18" s="11">
        <f t="shared" si="18"/>
        <v>0</v>
      </c>
      <c r="CK18" s="11">
        <f t="shared" si="18"/>
        <v>0</v>
      </c>
      <c r="CL18" s="11">
        <f t="shared" si="18"/>
        <v>0</v>
      </c>
      <c r="CM18" s="11">
        <f t="shared" si="18"/>
        <v>1.0070954449474812E-2</v>
      </c>
      <c r="CN18" s="281">
        <f>IF(Inicio!$O$22="Calderas",CJ18+CK18,CL18)</f>
        <v>0</v>
      </c>
      <c r="CO18" s="11">
        <f t="shared" si="19"/>
        <v>0</v>
      </c>
      <c r="CP18" s="11">
        <f t="shared" si="20"/>
        <v>0</v>
      </c>
      <c r="CQ18" s="11">
        <f t="shared" si="21"/>
        <v>0</v>
      </c>
      <c r="CR18" s="11">
        <f t="shared" si="22"/>
        <v>0</v>
      </c>
      <c r="CS18" s="11">
        <f t="shared" si="33"/>
        <v>0</v>
      </c>
      <c r="CT18" s="11">
        <f t="shared" si="34"/>
        <v>0</v>
      </c>
      <c r="CV18" s="293">
        <f t="shared" si="23"/>
        <v>45873.2743055553</v>
      </c>
      <c r="CW18" s="92">
        <f t="shared" si="24"/>
        <v>0</v>
      </c>
      <c r="CX18" s="92">
        <f t="shared" si="24"/>
        <v>0</v>
      </c>
      <c r="CY18" s="92">
        <f t="shared" si="24"/>
        <v>0</v>
      </c>
      <c r="CZ18" s="92">
        <f t="shared" si="24"/>
        <v>0</v>
      </c>
      <c r="DA18" s="92">
        <f t="shared" si="24"/>
        <v>0</v>
      </c>
      <c r="DB18" s="92">
        <f t="shared" si="24"/>
        <v>0</v>
      </c>
    </row>
    <row r="19" spans="1:106">
      <c r="A19" s="94">
        <f t="shared" si="35"/>
        <v>45873.277777777752</v>
      </c>
      <c r="B19" s="95">
        <f>IF($A19&lt;=$A$9,IF(NOT(ISNUMBER(PI_data_original!B19)),B18,PI_data_original!B19),0)</f>
        <v>0</v>
      </c>
      <c r="C19" s="95">
        <f>IF($A19&lt;=$A$9,IF(NOT(ISNUMBER(PI_data_original!C19)),C18,PI_data_original!C19),0)</f>
        <v>0</v>
      </c>
      <c r="D19" s="307">
        <f>IF(TagTempAmbSel_Sc1=TagTempAmb_Sc1,IF($A19&lt;=$A$9,IF(NOT(ISNUMBER(PI_data_original!D19)),D18,PI_data_original!D19),D18),IF($A19&lt;=$A$9,IF(NOT(ISNUMBER(PI_data_original!AD19)),AD18,PI_data_original!AD19),AD18))</f>
        <v>23.773117460080368</v>
      </c>
      <c r="E19" s="307">
        <f>IF(TagHumRelSel_Sc1=TagHumRel_Sc1,IF($A19&lt;=$A$9,IF(NOT(ISNUMBER(PI_data_original!E19)),E18,PI_data_original!E19),E18),IF($A19&lt;=$A$9,IF(NOT(ISNUMBER(PI_data_original!AE19)),AE18,PI_data_original!AE19),AE18))</f>
        <v>57.645939913152056</v>
      </c>
      <c r="F19" s="95">
        <f>IF($A19&lt;=$A$9,IF(NOT(ISNUMBER(PI_data_original!F19)),F18,PI_data_original!F19),0)</f>
        <v>0.17977020144462585</v>
      </c>
      <c r="G19" s="95">
        <f>IF($A19&lt;=$A$9,IF(NOT(ISNUMBER(PI_data_original!G19)),G18,PI_data_original!G19),0)</f>
        <v>0</v>
      </c>
      <c r="H19" s="95">
        <f>IF($A19&lt;=$A$9,IF(NOT(ISNUMBER(PI_data_original!H19)),H18,PI_data_original!H19),0)</f>
        <v>1.5814149379730225</v>
      </c>
      <c r="I19" s="95">
        <f>IF($A19&lt;=$A$9,IF(NOT(ISNUMBER(PI_data_original!I19)),I18,PI_data_original!I19),0)</f>
        <v>2.3256101608276367</v>
      </c>
      <c r="J19" s="95">
        <v>0</v>
      </c>
      <c r="K19" s="95">
        <v>0</v>
      </c>
      <c r="L19" s="95">
        <f>IF($A19&lt;=$A$9,IF(NOT(ISNUMBER(PI_data_original!L19)),L18,PI_data_original!L19),0)</f>
        <v>169.16162557179086</v>
      </c>
      <c r="M19" s="95">
        <f>IF($A19&lt;=$A$9,IF(NOT(ISNUMBER(PI_data_original!M19)),M18,PI_data_original!M19),0)</f>
        <v>178.54774093024704</v>
      </c>
      <c r="N19" s="95">
        <f>IF($A19&lt;=$A$9,IF(NOT(ISNUMBER(PI_data_original!N19)),N18,PI_data_original!N19),0)</f>
        <v>177.62301086756148</v>
      </c>
      <c r="O19" s="95">
        <f>IF($A19&lt;=$A$9,IF(NOT(ISNUMBER(PI_data_original!O19)),O18,PI_data_original!O19),0)</f>
        <v>147.72146294915504</v>
      </c>
      <c r="P19" s="95">
        <f>IF($A19&lt;=$A$9,IF(NOT(ISNUMBER(PI_data_original!P19)),P18,PI_data_original!P19),0)</f>
        <v>147.44806521516767</v>
      </c>
      <c r="Q19" s="95">
        <f>IF($A19&lt;=$A$9,IF(NOT(ISNUMBER(PI_data_original!Q19)),Q18,PI_data_original!Q19),0)</f>
        <v>148.14807460950502</v>
      </c>
      <c r="R19" s="95">
        <f>IF($A19&lt;=$A$9,IF(NOT(ISNUMBER(PI_data_original!R19)),R18,PI_data_original!R19),0)</f>
        <v>135.65126922368856</v>
      </c>
      <c r="S19" s="95">
        <f>IF($A19&lt;=$A$9,IF(NOT(ISNUMBER(PI_data_original!S19)),S18,PI_data_original!S19),0)</f>
        <v>216.42142476624809</v>
      </c>
      <c r="T19" s="95">
        <f>IF($A19&lt;=$A$9,IF(NOT(ISNUMBER(PI_data_original!T19)),T18,PI_data_original!T19),0)</f>
        <v>191.69055890301863</v>
      </c>
      <c r="U19" s="95">
        <f>IF($A19&lt;=$A$9,IF(NOT(ISNUMBER(PI_data_original!U19)),U18,PI_data_original!U19),0)</f>
        <v>217.96788322244461</v>
      </c>
      <c r="V19" s="95">
        <v>0</v>
      </c>
      <c r="W19" s="378">
        <v>0</v>
      </c>
      <c r="X19" s="95">
        <f>IF($A19&lt;=$A$9,IF(NOT(ISNUMBER(PI_data_original!X19)),X18,PI_data_original!X19),0)</f>
        <v>208.38621757978362</v>
      </c>
      <c r="Y19" s="95">
        <f>IF($A19&lt;=$A$9,IF(NOT(ISNUMBER(PI_data_original!Y19)),Y18,PI_data_original!Y19),0)</f>
        <v>1.2817578390240669E-2</v>
      </c>
      <c r="Z19" s="95">
        <f>IF($A19&lt;=$A$9,IF(NOT(ISNUMBER(PI_data_original!Z19)),Z18,PI_data_original!Z19),0)</f>
        <v>432</v>
      </c>
      <c r="AA19" s="95">
        <f>IF($A19&lt;=$A$9,IF(NOT(ISNUMBER(PI_data_original!AA19)),AA18,PI_data_original!AA19),0)</f>
        <v>157.14123062371121</v>
      </c>
      <c r="AB19" s="95">
        <f>IF($A19&lt;=$A$9,IF(NOT(ISNUMBER(PI_data_original!AB19)),AB18,PI_data_original!AB19),0)</f>
        <v>0</v>
      </c>
      <c r="AC19" s="95">
        <f>IF($A19&lt;=$A$9,IF(NOT(ISNUMBER(PI_data_original!AC19)),AC18,PI_data_original!AC19),0)</f>
        <v>0</v>
      </c>
      <c r="AD19" s="307">
        <f>IF(TagTempAmbSel_Sc2=TagTempAmb_Sc1,IF($A19&lt;=$A$9,IF(NOT(ISNUMBER(PI_data_original!D19)),D18,PI_data_original!D19),D18),IF($A19&lt;=$A$9,IF(NOT(ISNUMBER(PI_data_original!AD19)),AD18,PI_data_original!AD19),AD18))</f>
        <v>24.28315585242348</v>
      </c>
      <c r="AE19" s="307">
        <f>IF(TagHumRelSel_Sc2=TagHumRel_Sc1,IF($A19&lt;=$A$9,IF(NOT(ISNUMBER(PI_data_original!E19)),E18,PI_data_original!E19),E18),IF($A19&lt;=$A$9,IF(NOT(ISNUMBER(PI_data_original!AE19)),AE18,PI_data_original!AE19),AE18))</f>
        <v>58.248296935030595</v>
      </c>
      <c r="AF19" s="95">
        <f>IF($A19&lt;=$A$9,IF(NOT(ISNUMBER(PI_data_original!AF19)),AF18,PI_data_original!AF19),0)</f>
        <v>2.2486131191253662</v>
      </c>
      <c r="AG19" s="95">
        <f>IF($A19&lt;=$A$9,IF(NOT(ISNUMBER(PI_data_original!AG19)),AG18,PI_data_original!AG19),0)</f>
        <v>1.023268461227417</v>
      </c>
      <c r="AH19" s="95">
        <f>IF($A19&lt;=$A$9,IF(NOT(ISNUMBER(PI_data_original!AH19)),AH18,PI_data_original!AH19),0)</f>
        <v>2.6046833992004395</v>
      </c>
      <c r="AI19" s="95">
        <f>IF($A19&lt;=$A$9,IF(NOT(ISNUMBER(PI_data_original!AI19)),AI18,PI_data_original!AI19),0)</f>
        <v>0.19208800792694092</v>
      </c>
      <c r="AJ19" s="95">
        <f>IF($A19&lt;=$A$9,IF(NOT(ISNUMBER(PI_data_original!AJ19)),AJ18,PI_data_original!AJ19),0)</f>
        <v>6.3256597518920898</v>
      </c>
      <c r="AK19" s="95">
        <f>IF($A19&lt;=$A$9,IF(NOT(ISNUMBER(PI_data_original!AK19)),AK18,PI_data_original!AK19),0)</f>
        <v>162.64992584682989</v>
      </c>
      <c r="AL19" s="95">
        <f>IF($A19&lt;=$A$9,IF(NOT(ISNUMBER(PI_data_original!AL19)),AL18,PI_data_original!AL19),0)</f>
        <v>164.97753672497805</v>
      </c>
      <c r="AM19" s="95">
        <f>IF($A19&lt;=$A$9,IF(NOT(ISNUMBER(PI_data_original!AM19)),AM18,PI_data_original!AM19),0)</f>
        <v>136.54461515121127</v>
      </c>
      <c r="AN19" s="95">
        <f>IF($A19&lt;=$A$9,IF(NOT(ISNUMBER(PI_data_original!AN19)),AN18,PI_data_original!AN19),0)</f>
        <v>143.5027806023586</v>
      </c>
      <c r="AO19" s="95">
        <f>IF($A19&lt;=$A$9,IF(NOT(ISNUMBER(PI_data_original!AO19)),AO18,PI_data_original!AO19),0)</f>
        <v>218.75419255980057</v>
      </c>
      <c r="AP19" s="95">
        <f>IF($A19&lt;=$A$9,IF(NOT(ISNUMBER(PI_data_original!AP19)),AP18,PI_data_original!AP19),0)</f>
        <v>197.90145736852116</v>
      </c>
      <c r="AQ19" s="95">
        <f>IF($A19&lt;=$A$9,IF(NOT(ISNUMBER(PI_data_original!AQ19)),AQ18,PI_data_original!AQ19),0)</f>
        <v>216.52117161420563</v>
      </c>
      <c r="AR19" s="95">
        <f>IF($A19&lt;=$A$9,IF(NOT(ISNUMBER(PI_data_original!AR19)),AR18,PI_data_original!AR19),0)</f>
        <v>198.49219705196873</v>
      </c>
      <c r="AS19" s="95">
        <f>IF($A19&lt;=$A$9,IF(NOT(ISNUMBER(PI_data_original!AS19)),AS18,PI_data_original!AS19),0)</f>
        <v>171.99288318621117</v>
      </c>
      <c r="AT19" s="95">
        <f>IF($A19&lt;=$A$9,IF(NOT(ISNUMBER(PI_data_original!AT19)),AT18,PI_data_original!AT19),0)</f>
        <v>209.09561477746081</v>
      </c>
      <c r="AU19" s="95">
        <f>IF($A19&lt;=$A$9,IF(NOT(ISNUMBER(PI_data_original!AU19)),AU18,PI_data_original!AU19),0)</f>
        <v>1.0070954449474812E-2</v>
      </c>
      <c r="AV19" s="95">
        <f>IF($A19&lt;=$A$9,IF(NOT(ISNUMBER(PI_data_original!AV19)),AV18,PI_data_original!AV19),0)</f>
        <v>360</v>
      </c>
      <c r="AW19" s="95">
        <f>IF($A19&lt;=$A$9,IF(NOT(ISNUMBER(PI_data_original!AW19)),AW18,PI_data_original!AW19),0)</f>
        <v>143.43185108624166</v>
      </c>
      <c r="AY19" s="94">
        <f t="shared" si="36"/>
        <v>45873.027777777752</v>
      </c>
      <c r="AZ19" s="95">
        <f>IF($AY19&lt;=$AY$9,IF(NOT(ISNUMBER(PI_data_original!AZ19)),AZ18,PI_data_original!AZ19),0)</f>
        <v>0</v>
      </c>
      <c r="BA19" s="95">
        <f>IF($AY19&lt;=$AY$9,IF(NOT(ISNUMBER(PI_data_original!BA19)),BA18,PI_data_original!BA19),0)</f>
        <v>0</v>
      </c>
      <c r="BB19" s="95">
        <f>IF($AY19&lt;=$AY$9,IF(NOT(ISNUMBER(PI_data_original!BB19)),BB18,PI_data_original!BB19),0)</f>
        <v>0</v>
      </c>
      <c r="BC19" s="95">
        <f>IF($AY19&lt;=$AY$9,IF(NOT(ISNUMBER(PI_data_original!BC19)),BC18,PI_data_original!BC19),0)</f>
        <v>1.6479743644595146E-2</v>
      </c>
      <c r="BD19" s="95">
        <f>IF($AY19&lt;=$AY$9,IF(NOT(ISNUMBER(PI_data_original!BD19)),BD18,PI_data_original!BD19),0)</f>
        <v>0</v>
      </c>
      <c r="BE19" s="95">
        <f>IF($AY19&lt;=$AY$9,IF(NOT(ISNUMBER(PI_data_original!BE19)),BE18,PI_data_original!BE19),0)</f>
        <v>0</v>
      </c>
      <c r="BF19" s="95">
        <f>IF($AY19&lt;=$AY$9,IF(NOT(ISNUMBER(PI_data_original!BF19)),BF18,PI_data_original!BF19),0)</f>
        <v>0</v>
      </c>
      <c r="BG19" s="95">
        <f>IF($AY19&lt;=$AY$9,IF(NOT(ISNUMBER(PI_data_original!BG19)),BG18,PI_data_original!BG19),0)</f>
        <v>1.0070954449474812E-2</v>
      </c>
      <c r="BI19" s="61">
        <f>PI_data_original!BI19</f>
        <v>45873.255555555559</v>
      </c>
      <c r="BJ19" s="6">
        <f>IF($BI19&lt;=$BI$9,IF(NOT(ISNUMBER(PI_data_original!BJ19)),BJ18,PI_data_original!BJ19),0)</f>
        <v>1.6479743644595146E-2</v>
      </c>
      <c r="BK19" s="6">
        <f>IF($BI19&lt;=$BI$9,IF(NOT(ISNUMBER(PI_data_original!BK19)),BK18,PI_data_original!BK19),0)</f>
        <v>1.0070954449474812E-2</v>
      </c>
      <c r="BM19" s="6" t="b">
        <f t="shared" si="25"/>
        <v>0</v>
      </c>
      <c r="BN19" s="6" t="str">
        <f t="shared" si="26"/>
        <v>N/A</v>
      </c>
      <c r="BO19" s="6" t="b">
        <f t="shared" si="27"/>
        <v>0</v>
      </c>
      <c r="BP19" s="6" t="str">
        <f t="shared" si="28"/>
        <v>N/A</v>
      </c>
      <c r="BR19" s="6">
        <f t="shared" si="10"/>
        <v>0</v>
      </c>
      <c r="BS19" s="6">
        <f t="shared" si="11"/>
        <v>0</v>
      </c>
      <c r="BU19" s="6">
        <f t="shared" si="29"/>
        <v>157.14123062371121</v>
      </c>
      <c r="BV19" s="6">
        <f t="shared" si="30"/>
        <v>143.43185108624166</v>
      </c>
      <c r="BX19" s="292">
        <f t="shared" si="12"/>
        <v>45873.027777777752</v>
      </c>
      <c r="BY19" s="11">
        <f t="shared" si="13"/>
        <v>0</v>
      </c>
      <c r="BZ19" s="11">
        <f t="shared" si="13"/>
        <v>0</v>
      </c>
      <c r="CA19" s="11">
        <f t="shared" si="13"/>
        <v>0</v>
      </c>
      <c r="CB19" s="11">
        <f t="shared" si="13"/>
        <v>1.6479743644595146E-2</v>
      </c>
      <c r="CC19" s="11">
        <f>IF(Inicio!$C$22="Calderas",BY19+BZ19,CA19)</f>
        <v>0</v>
      </c>
      <c r="CD19" s="11">
        <f t="shared" si="14"/>
        <v>0</v>
      </c>
      <c r="CE19" s="11">
        <f t="shared" si="15"/>
        <v>0</v>
      </c>
      <c r="CF19" s="11">
        <f t="shared" si="16"/>
        <v>0</v>
      </c>
      <c r="CG19" s="11">
        <f t="shared" si="17"/>
        <v>0</v>
      </c>
      <c r="CH19" s="11">
        <f t="shared" si="31"/>
        <v>0</v>
      </c>
      <c r="CI19" s="11">
        <f t="shared" si="32"/>
        <v>0</v>
      </c>
      <c r="CJ19" s="11">
        <f t="shared" si="18"/>
        <v>0</v>
      </c>
      <c r="CK19" s="11">
        <f t="shared" si="18"/>
        <v>0</v>
      </c>
      <c r="CL19" s="11">
        <f t="shared" si="18"/>
        <v>0</v>
      </c>
      <c r="CM19" s="11">
        <f t="shared" si="18"/>
        <v>1.0070954449474812E-2</v>
      </c>
      <c r="CN19" s="281">
        <f>IF(Inicio!$O$22="Calderas",CJ19+CK19,CL19)</f>
        <v>0</v>
      </c>
      <c r="CO19" s="11">
        <f t="shared" si="19"/>
        <v>0</v>
      </c>
      <c r="CP19" s="11">
        <f t="shared" si="20"/>
        <v>0</v>
      </c>
      <c r="CQ19" s="11">
        <f t="shared" si="21"/>
        <v>0</v>
      </c>
      <c r="CR19" s="11">
        <f t="shared" si="22"/>
        <v>0</v>
      </c>
      <c r="CS19" s="11">
        <f t="shared" si="33"/>
        <v>0</v>
      </c>
      <c r="CT19" s="11">
        <f t="shared" si="34"/>
        <v>0</v>
      </c>
      <c r="CV19" s="293">
        <f t="shared" si="23"/>
        <v>45873.277777777519</v>
      </c>
      <c r="CW19" s="92">
        <f t="shared" si="24"/>
        <v>0</v>
      </c>
      <c r="CX19" s="92">
        <f t="shared" si="24"/>
        <v>0</v>
      </c>
      <c r="CY19" s="92">
        <f t="shared" si="24"/>
        <v>0</v>
      </c>
      <c r="CZ19" s="92">
        <f t="shared" si="24"/>
        <v>0</v>
      </c>
      <c r="DA19" s="92">
        <f t="shared" si="24"/>
        <v>0</v>
      </c>
      <c r="DB19" s="92">
        <f t="shared" si="24"/>
        <v>0</v>
      </c>
    </row>
    <row r="20" spans="1:106">
      <c r="A20" s="94">
        <f t="shared" si="35"/>
        <v>45873.281249999971</v>
      </c>
      <c r="B20" s="95">
        <f>IF($A20&lt;=$A$9,IF(NOT(ISNUMBER(PI_data_original!B20)),B19,PI_data_original!B20),0)</f>
        <v>0</v>
      </c>
      <c r="C20" s="95">
        <f>IF($A20&lt;=$A$9,IF(NOT(ISNUMBER(PI_data_original!C20)),C19,PI_data_original!C20),0)</f>
        <v>0</v>
      </c>
      <c r="D20" s="307">
        <f>IF(TagTempAmbSel_Sc1=TagTempAmb_Sc1,IF($A20&lt;=$A$9,IF(NOT(ISNUMBER(PI_data_original!D20)),D19,PI_data_original!D20),D19),IF($A20&lt;=$A$9,IF(NOT(ISNUMBER(PI_data_original!AD20)),AD19,PI_data_original!AD20),AD19))</f>
        <v>23.608270731519589</v>
      </c>
      <c r="E20" s="307">
        <f>IF(TagHumRelSel_Sc1=TagHumRel_Sc1,IF($A20&lt;=$A$9,IF(NOT(ISNUMBER(PI_data_original!E20)),E19,PI_data_original!E20),E19),IF($A20&lt;=$A$9,IF(NOT(ISNUMBER(PI_data_original!AE20)),AE19,PI_data_original!AE20),AE19))</f>
        <v>58.420934601928842</v>
      </c>
      <c r="F20" s="95">
        <f>IF($A20&lt;=$A$9,IF(NOT(ISNUMBER(PI_data_original!F20)),F19,PI_data_original!F20),0)</f>
        <v>1.7078168392181396</v>
      </c>
      <c r="G20" s="95">
        <f>IF($A20&lt;=$A$9,IF(NOT(ISNUMBER(PI_data_original!G20)),G19,PI_data_original!G20),0)</f>
        <v>4.3219799995422363</v>
      </c>
      <c r="H20" s="95">
        <f>IF($A20&lt;=$A$9,IF(NOT(ISNUMBER(PI_data_original!H20)),H19,PI_data_original!H20),0)</f>
        <v>2.046536922454834</v>
      </c>
      <c r="I20" s="95">
        <f>IF($A20&lt;=$A$9,IF(NOT(ISNUMBER(PI_data_original!I20)),I19,PI_data_original!I20),0)</f>
        <v>0</v>
      </c>
      <c r="J20" s="95">
        <v>0</v>
      </c>
      <c r="K20" s="95">
        <v>0</v>
      </c>
      <c r="L20" s="95">
        <f>IF($A20&lt;=$A$9,IF(NOT(ISNUMBER(PI_data_original!L20)),L19,PI_data_original!L20),0)</f>
        <v>165.15322233824025</v>
      </c>
      <c r="M20" s="95">
        <f>IF($A20&lt;=$A$9,IF(NOT(ISNUMBER(PI_data_original!M20)),M19,PI_data_original!M20),0)</f>
        <v>178.13043809912256</v>
      </c>
      <c r="N20" s="95">
        <f>IF($A20&lt;=$A$9,IF(NOT(ISNUMBER(PI_data_original!N20)),N19,PI_data_original!N20),0)</f>
        <v>177.4512936409912</v>
      </c>
      <c r="O20" s="95">
        <f>IF($A20&lt;=$A$9,IF(NOT(ISNUMBER(PI_data_original!O20)),O19,PI_data_original!O20),0)</f>
        <v>143.54893170357096</v>
      </c>
      <c r="P20" s="95">
        <f>IF($A20&lt;=$A$9,IF(NOT(ISNUMBER(PI_data_original!P20)),P19,PI_data_original!P20),0)</f>
        <v>140.47882273367435</v>
      </c>
      <c r="Q20" s="95">
        <f>IF($A20&lt;=$A$9,IF(NOT(ISNUMBER(PI_data_original!Q20)),Q19,PI_data_original!Q20),0)</f>
        <v>145.44737715942568</v>
      </c>
      <c r="R20" s="95">
        <f>IF($A20&lt;=$A$9,IF(NOT(ISNUMBER(PI_data_original!R20)),R19,PI_data_original!R20),0)</f>
        <v>137.80815704578083</v>
      </c>
      <c r="S20" s="95">
        <f>IF($A20&lt;=$A$9,IF(NOT(ISNUMBER(PI_data_original!S20)),S19,PI_data_original!S20),0)</f>
        <v>216.29012924032131</v>
      </c>
      <c r="T20" s="95">
        <f>IF($A20&lt;=$A$9,IF(NOT(ISNUMBER(PI_data_original!T20)),T19,PI_data_original!T20),0)</f>
        <v>191.66542614258361</v>
      </c>
      <c r="U20" s="95">
        <f>IF($A20&lt;=$A$9,IF(NOT(ISNUMBER(PI_data_original!U20)),U19,PI_data_original!U20),0)</f>
        <v>217.86765221777839</v>
      </c>
      <c r="V20" s="95">
        <v>0</v>
      </c>
      <c r="W20" s="378">
        <v>0</v>
      </c>
      <c r="X20" s="95">
        <f>IF($A20&lt;=$A$9,IF(NOT(ISNUMBER(PI_data_original!X20)),X19,PI_data_original!X20),0)</f>
        <v>207.98210811914188</v>
      </c>
      <c r="Y20" s="95">
        <f>IF($A20&lt;=$A$9,IF(NOT(ISNUMBER(PI_data_original!Y20)),Y19,PI_data_original!Y20),0)</f>
        <v>1.2817578390240669E-2</v>
      </c>
      <c r="Z20" s="95">
        <f>IF($A20&lt;=$A$9,IF(NOT(ISNUMBER(PI_data_original!Z20)),Z19,PI_data_original!Z20),0)</f>
        <v>432</v>
      </c>
      <c r="AA20" s="95">
        <f>IF($A20&lt;=$A$9,IF(NOT(ISNUMBER(PI_data_original!AA20)),AA19,PI_data_original!AA20),0)</f>
        <v>151.01344545968962</v>
      </c>
      <c r="AB20" s="95">
        <f>IF($A20&lt;=$A$9,IF(NOT(ISNUMBER(PI_data_original!AB20)),AB19,PI_data_original!AB20),0)</f>
        <v>0</v>
      </c>
      <c r="AC20" s="95">
        <f>IF($A20&lt;=$A$9,IF(NOT(ISNUMBER(PI_data_original!AC20)),AC19,PI_data_original!AC20),0)</f>
        <v>0</v>
      </c>
      <c r="AD20" s="307">
        <f>IF(TagTempAmbSel_Sc2=TagTempAmb_Sc1,IF($A20&lt;=$A$9,IF(NOT(ISNUMBER(PI_data_original!D20)),D19,PI_data_original!D20),D19),IF($A20&lt;=$A$9,IF(NOT(ISNUMBER(PI_data_original!AD20)),AD19,PI_data_original!AD20),AD19))</f>
        <v>24.218211672463887</v>
      </c>
      <c r="AE20" s="307">
        <f>IF(TagHumRelSel_Sc2=TagHumRel_Sc1,IF($A20&lt;=$A$9,IF(NOT(ISNUMBER(PI_data_original!E20)),E19,PI_data_original!E20),E19),IF($A20&lt;=$A$9,IF(NOT(ISNUMBER(PI_data_original!AE20)),AE19,PI_data_original!AE20),AE19))</f>
        <v>58.485622771492224</v>
      </c>
      <c r="AF20" s="95">
        <f>IF($A20&lt;=$A$9,IF(NOT(ISNUMBER(PI_data_original!AF20)),AF19,PI_data_original!AF20),0)</f>
        <v>1.2601931095123291</v>
      </c>
      <c r="AG20" s="95">
        <f>IF($A20&lt;=$A$9,IF(NOT(ISNUMBER(PI_data_original!AG20)),AG19,PI_data_original!AG20),0)</f>
        <v>1.7674638032913208</v>
      </c>
      <c r="AH20" s="95">
        <f>IF($A20&lt;=$A$9,IF(NOT(ISNUMBER(PI_data_original!AH20)),AH19,PI_data_original!AH20),0)</f>
        <v>3.4419031143188477</v>
      </c>
      <c r="AI20" s="95">
        <f>IF($A20&lt;=$A$9,IF(NOT(ISNUMBER(PI_data_original!AI20)),AI19,PI_data_original!AI20),0)</f>
        <v>0.19208800792694092</v>
      </c>
      <c r="AJ20" s="95">
        <f>IF($A20&lt;=$A$9,IF(NOT(ISNUMBER(PI_data_original!AJ20)),AJ19,PI_data_original!AJ20),0)</f>
        <v>4.4651718139648438</v>
      </c>
      <c r="AK20" s="95">
        <f>IF($A20&lt;=$A$9,IF(NOT(ISNUMBER(PI_data_original!AK20)),AK19,PI_data_original!AK20),0)</f>
        <v>158.00528052965612</v>
      </c>
      <c r="AL20" s="95">
        <f>IF($A20&lt;=$A$9,IF(NOT(ISNUMBER(PI_data_original!AL20)),AL19,PI_data_original!AL20),0)</f>
        <v>159.94261138521955</v>
      </c>
      <c r="AM20" s="95">
        <f>IF($A20&lt;=$A$9,IF(NOT(ISNUMBER(PI_data_original!AM20)),AM19,PI_data_original!AM20),0)</f>
        <v>137.60412743821826</v>
      </c>
      <c r="AN20" s="95">
        <f>IF($A20&lt;=$A$9,IF(NOT(ISNUMBER(PI_data_original!AN20)),AN19,PI_data_original!AN20),0)</f>
        <v>143.21612110769502</v>
      </c>
      <c r="AO20" s="95">
        <f>IF($A20&lt;=$A$9,IF(NOT(ISNUMBER(PI_data_original!AO20)),AO19,PI_data_original!AO20),0)</f>
        <v>218.64909135291973</v>
      </c>
      <c r="AP20" s="95">
        <f>IF($A20&lt;=$A$9,IF(NOT(ISNUMBER(PI_data_original!AP20)),AP19,PI_data_original!AP20),0)</f>
        <v>197.70642289264595</v>
      </c>
      <c r="AQ20" s="95">
        <f>IF($A20&lt;=$A$9,IF(NOT(ISNUMBER(PI_data_original!AQ20)),AQ19,PI_data_original!AQ20),0)</f>
        <v>216.38478125211472</v>
      </c>
      <c r="AR20" s="95">
        <f>IF($A20&lt;=$A$9,IF(NOT(ISNUMBER(PI_data_original!AR20)),AR19,PI_data_original!AR20),0)</f>
        <v>198.34576928153945</v>
      </c>
      <c r="AS20" s="95">
        <f>IF($A20&lt;=$A$9,IF(NOT(ISNUMBER(PI_data_original!AS20)),AS19,PI_data_original!AS20),0)</f>
        <v>171.48452364398707</v>
      </c>
      <c r="AT20" s="95">
        <f>IF($A20&lt;=$A$9,IF(NOT(ISNUMBER(PI_data_original!AT20)),AT19,PI_data_original!AT20),0)</f>
        <v>208.5358376751972</v>
      </c>
      <c r="AU20" s="95">
        <f>IF($A20&lt;=$A$9,IF(NOT(ISNUMBER(PI_data_original!AU20)),AU19,PI_data_original!AU20),0)</f>
        <v>1.0070954449474812E-2</v>
      </c>
      <c r="AV20" s="95">
        <f>IF($A20&lt;=$A$9,IF(NOT(ISNUMBER(PI_data_original!AV20)),AV19,PI_data_original!AV20),0)</f>
        <v>360</v>
      </c>
      <c r="AW20" s="95">
        <f>IF($A20&lt;=$A$9,IF(NOT(ISNUMBER(PI_data_original!AW20)),AW19,PI_data_original!AW20),0)</f>
        <v>140.05971763182663</v>
      </c>
      <c r="AY20" s="94">
        <f t="shared" si="36"/>
        <v>45873.031249999971</v>
      </c>
      <c r="AZ20" s="95">
        <f>IF($AY20&lt;=$AY$9,IF(NOT(ISNUMBER(PI_data_original!AZ20)),AZ19,PI_data_original!AZ20),0)</f>
        <v>0</v>
      </c>
      <c r="BA20" s="95">
        <f>IF($AY20&lt;=$AY$9,IF(NOT(ISNUMBER(PI_data_original!BA20)),BA19,PI_data_original!BA20),0)</f>
        <v>0</v>
      </c>
      <c r="BB20" s="95">
        <f>IF($AY20&lt;=$AY$9,IF(NOT(ISNUMBER(PI_data_original!BB20)),BB19,PI_data_original!BB20),0)</f>
        <v>0</v>
      </c>
      <c r="BC20" s="95">
        <f>IF($AY20&lt;=$AY$9,IF(NOT(ISNUMBER(PI_data_original!BC20)),BC19,PI_data_original!BC20),0)</f>
        <v>1.6479743644595146E-2</v>
      </c>
      <c r="BD20" s="95">
        <f>IF($AY20&lt;=$AY$9,IF(NOT(ISNUMBER(PI_data_original!BD20)),BD19,PI_data_original!BD20),0)</f>
        <v>0</v>
      </c>
      <c r="BE20" s="95">
        <f>IF($AY20&lt;=$AY$9,IF(NOT(ISNUMBER(PI_data_original!BE20)),BE19,PI_data_original!BE20),0)</f>
        <v>0</v>
      </c>
      <c r="BF20" s="95">
        <f>IF($AY20&lt;=$AY$9,IF(NOT(ISNUMBER(PI_data_original!BF20)),BF19,PI_data_original!BF20),0)</f>
        <v>0</v>
      </c>
      <c r="BG20" s="95">
        <f>IF($AY20&lt;=$AY$9,IF(NOT(ISNUMBER(PI_data_original!BG20)),BG19,PI_data_original!BG20),0)</f>
        <v>1.0070954449474812E-2</v>
      </c>
      <c r="BI20" s="61">
        <f>PI_data_original!BI20</f>
        <v>45873.256249999999</v>
      </c>
      <c r="BJ20" s="6">
        <f>IF($BI20&lt;=$BI$9,IF(NOT(ISNUMBER(PI_data_original!BJ20)),BJ19,PI_data_original!BJ20),0)</f>
        <v>1.6479743644595146E-2</v>
      </c>
      <c r="BK20" s="6">
        <f>IF($BI20&lt;=$BI$9,IF(NOT(ISNUMBER(PI_data_original!BK20)),BK19,PI_data_original!BK20),0)</f>
        <v>1.0070954449474812E-2</v>
      </c>
      <c r="BM20" s="6" t="b">
        <f t="shared" si="25"/>
        <v>0</v>
      </c>
      <c r="BN20" s="6" t="str">
        <f t="shared" si="26"/>
        <v>N/A</v>
      </c>
      <c r="BO20" s="6" t="b">
        <f t="shared" si="27"/>
        <v>0</v>
      </c>
      <c r="BP20" s="6" t="str">
        <f t="shared" si="28"/>
        <v>N/A</v>
      </c>
      <c r="BR20" s="6">
        <f t="shared" si="10"/>
        <v>0</v>
      </c>
      <c r="BS20" s="6">
        <f t="shared" si="11"/>
        <v>0</v>
      </c>
      <c r="BU20" s="6">
        <f t="shared" si="29"/>
        <v>151.01344545968962</v>
      </c>
      <c r="BV20" s="6">
        <f t="shared" si="30"/>
        <v>140.05971763182663</v>
      </c>
      <c r="BX20" s="292">
        <f t="shared" si="12"/>
        <v>45873.031249999971</v>
      </c>
      <c r="BY20" s="11">
        <f t="shared" si="13"/>
        <v>0</v>
      </c>
      <c r="BZ20" s="11">
        <f t="shared" si="13"/>
        <v>0</v>
      </c>
      <c r="CA20" s="11">
        <f t="shared" si="13"/>
        <v>0</v>
      </c>
      <c r="CB20" s="11">
        <f t="shared" si="13"/>
        <v>1.6479743644595146E-2</v>
      </c>
      <c r="CC20" s="11">
        <f>IF(Inicio!$C$22="Calderas",BY20+BZ20,CA20)</f>
        <v>0</v>
      </c>
      <c r="CD20" s="11">
        <f t="shared" si="14"/>
        <v>0</v>
      </c>
      <c r="CE20" s="11">
        <f t="shared" si="15"/>
        <v>0</v>
      </c>
      <c r="CF20" s="11">
        <f t="shared" si="16"/>
        <v>0</v>
      </c>
      <c r="CG20" s="11">
        <f t="shared" si="17"/>
        <v>0</v>
      </c>
      <c r="CH20" s="11">
        <f t="shared" si="31"/>
        <v>0</v>
      </c>
      <c r="CI20" s="11">
        <f t="shared" si="32"/>
        <v>0</v>
      </c>
      <c r="CJ20" s="11">
        <f t="shared" si="18"/>
        <v>0</v>
      </c>
      <c r="CK20" s="11">
        <f t="shared" si="18"/>
        <v>0</v>
      </c>
      <c r="CL20" s="11">
        <f t="shared" si="18"/>
        <v>0</v>
      </c>
      <c r="CM20" s="11">
        <f t="shared" si="18"/>
        <v>1.0070954449474812E-2</v>
      </c>
      <c r="CN20" s="281">
        <f>IF(Inicio!$O$22="Calderas",CJ20+CK20,CL20)</f>
        <v>0</v>
      </c>
      <c r="CO20" s="11">
        <f t="shared" si="19"/>
        <v>0</v>
      </c>
      <c r="CP20" s="11">
        <f t="shared" si="20"/>
        <v>0</v>
      </c>
      <c r="CQ20" s="11">
        <f t="shared" si="21"/>
        <v>0</v>
      </c>
      <c r="CR20" s="11">
        <f t="shared" si="22"/>
        <v>0</v>
      </c>
      <c r="CS20" s="11">
        <f t="shared" si="33"/>
        <v>0</v>
      </c>
      <c r="CT20" s="11">
        <f t="shared" si="34"/>
        <v>0</v>
      </c>
      <c r="CV20" s="293">
        <f t="shared" si="23"/>
        <v>45873.281249999738</v>
      </c>
      <c r="CW20" s="92">
        <f t="shared" si="24"/>
        <v>0</v>
      </c>
      <c r="CX20" s="92">
        <f t="shared" si="24"/>
        <v>0</v>
      </c>
      <c r="CY20" s="92">
        <f t="shared" si="24"/>
        <v>0</v>
      </c>
      <c r="CZ20" s="92">
        <f t="shared" si="24"/>
        <v>0</v>
      </c>
      <c r="DA20" s="92">
        <f t="shared" si="24"/>
        <v>0</v>
      </c>
      <c r="DB20" s="92">
        <f t="shared" si="24"/>
        <v>0</v>
      </c>
    </row>
    <row r="21" spans="1:106">
      <c r="A21" s="94">
        <f t="shared" si="35"/>
        <v>45873.28472222219</v>
      </c>
      <c r="B21" s="95">
        <f>IF($A21&lt;=$A$9,IF(NOT(ISNUMBER(PI_data_original!B21)),B20,PI_data_original!B21),0)</f>
        <v>0</v>
      </c>
      <c r="C21" s="95">
        <f>IF($A21&lt;=$A$9,IF(NOT(ISNUMBER(PI_data_original!C21)),C20,PI_data_original!C21),0)</f>
        <v>0</v>
      </c>
      <c r="D21" s="307">
        <f>IF(TagTempAmbSel_Sc1=TagTempAmb_Sc1,IF($A21&lt;=$A$9,IF(NOT(ISNUMBER(PI_data_original!D21)),D20,PI_data_original!D21),D20),IF($A21&lt;=$A$9,IF(NOT(ISNUMBER(PI_data_original!AD21)),AD20,PI_data_original!AD21),AD20))</f>
        <v>23.392105538979656</v>
      </c>
      <c r="E21" s="307">
        <f>IF(TagHumRelSel_Sc1=TagHumRel_Sc1,IF($A21&lt;=$A$9,IF(NOT(ISNUMBER(PI_data_original!E21)),E20,PI_data_original!E21),E20),IF($A21&lt;=$A$9,IF(NOT(ISNUMBER(PI_data_original!AE21)),AE20,PI_data_original!AE21),AE20))</f>
        <v>59.05581325430559</v>
      </c>
      <c r="F21" s="95">
        <f>IF($A21&lt;=$A$9,IF(NOT(ISNUMBER(PI_data_original!F21)),F20,PI_data_original!F21),0)</f>
        <v>1.977472186088562</v>
      </c>
      <c r="G21" s="95">
        <f>IF($A21&lt;=$A$9,IF(NOT(ISNUMBER(PI_data_original!G21)),G20,PI_data_original!G21),0)</f>
        <v>4.3219799995422363</v>
      </c>
      <c r="H21" s="95">
        <f>IF($A21&lt;=$A$9,IF(NOT(ISNUMBER(PI_data_original!H21)),H20,PI_data_original!H21),0)</f>
        <v>1.3023416996002197</v>
      </c>
      <c r="I21" s="95">
        <f>IF($A21&lt;=$A$9,IF(NOT(ISNUMBER(PI_data_original!I21)),I20,PI_data_original!I21),0)</f>
        <v>0</v>
      </c>
      <c r="J21" s="95">
        <v>0</v>
      </c>
      <c r="K21" s="95">
        <v>0</v>
      </c>
      <c r="L21" s="95">
        <f>IF($A21&lt;=$A$9,IF(NOT(ISNUMBER(PI_data_original!L21)),L20,PI_data_original!L21),0)</f>
        <v>161.74371812285153</v>
      </c>
      <c r="M21" s="95">
        <f>IF($A21&lt;=$A$9,IF(NOT(ISNUMBER(PI_data_original!M21)),M20,PI_data_original!M21),0)</f>
        <v>174.7815867220462</v>
      </c>
      <c r="N21" s="95">
        <f>IF($A21&lt;=$A$9,IF(NOT(ISNUMBER(PI_data_original!N21)),N20,PI_data_original!N21),0)</f>
        <v>174.50056018299239</v>
      </c>
      <c r="O21" s="95">
        <f>IF($A21&lt;=$A$9,IF(NOT(ISNUMBER(PI_data_original!O21)),O20,PI_data_original!O21),0)</f>
        <v>142.18799181413445</v>
      </c>
      <c r="P21" s="95">
        <f>IF($A21&lt;=$A$9,IF(NOT(ISNUMBER(PI_data_original!P21)),P20,PI_data_original!P21),0)</f>
        <v>139.85134469506235</v>
      </c>
      <c r="Q21" s="95">
        <f>IF($A21&lt;=$A$9,IF(NOT(ISNUMBER(PI_data_original!Q21)),Q20,PI_data_original!Q21),0)</f>
        <v>143.67688793788901</v>
      </c>
      <c r="R21" s="95">
        <f>IF($A21&lt;=$A$9,IF(NOT(ISNUMBER(PI_data_original!R21)),R20,PI_data_original!R21),0)</f>
        <v>146.05215325376935</v>
      </c>
      <c r="S21" s="95">
        <f>IF($A21&lt;=$A$9,IF(NOT(ISNUMBER(PI_data_original!S21)),S20,PI_data_original!S21),0)</f>
        <v>216.190750789075</v>
      </c>
      <c r="T21" s="95">
        <f>IF($A21&lt;=$A$9,IF(NOT(ISNUMBER(PI_data_original!T21)),T20,PI_data_original!T21),0)</f>
        <v>191.5457763671875</v>
      </c>
      <c r="U21" s="95">
        <f>IF($A21&lt;=$A$9,IF(NOT(ISNUMBER(PI_data_original!U21)),U20,PI_data_original!U21),0)</f>
        <v>217.76346796116326</v>
      </c>
      <c r="V21" s="95">
        <v>0</v>
      </c>
      <c r="W21" s="378">
        <v>0</v>
      </c>
      <c r="X21" s="95">
        <f>IF($A21&lt;=$A$9,IF(NOT(ISNUMBER(PI_data_original!X21)),X20,PI_data_original!X21),0)</f>
        <v>207.44845572687402</v>
      </c>
      <c r="Y21" s="95">
        <f>IF($A21&lt;=$A$9,IF(NOT(ISNUMBER(PI_data_original!Y21)),Y20,PI_data_original!Y21),0)</f>
        <v>1.2817578390240669E-2</v>
      </c>
      <c r="Z21" s="95">
        <f>IF($A21&lt;=$A$9,IF(NOT(ISNUMBER(PI_data_original!Z21)),Z20,PI_data_original!Z21),0)</f>
        <v>432</v>
      </c>
      <c r="AA21" s="95">
        <f>IF($A21&lt;=$A$9,IF(NOT(ISNUMBER(PI_data_original!AA21)),AA20,PI_data_original!AA21),0)</f>
        <v>146.11848274700034</v>
      </c>
      <c r="AB21" s="95">
        <f>IF($A21&lt;=$A$9,IF(NOT(ISNUMBER(PI_data_original!AB21)),AB20,PI_data_original!AB21),0)</f>
        <v>0</v>
      </c>
      <c r="AC21" s="95">
        <f>IF($A21&lt;=$A$9,IF(NOT(ISNUMBER(PI_data_original!AC21)),AC20,PI_data_original!AC21),0)</f>
        <v>0</v>
      </c>
      <c r="AD21" s="307">
        <f>IF(TagTempAmbSel_Sc2=TagTempAmb_Sc1,IF($A21&lt;=$A$9,IF(NOT(ISNUMBER(PI_data_original!D21)),D20,PI_data_original!D21),D20),IF($A21&lt;=$A$9,IF(NOT(ISNUMBER(PI_data_original!AD21)),AD20,PI_data_original!AD21),AD20))</f>
        <v>24.119967021553663</v>
      </c>
      <c r="AE21" s="307">
        <f>IF(TagHumRelSel_Sc2=TagHumRel_Sc1,IF($A21&lt;=$A$9,IF(NOT(ISNUMBER(PI_data_original!E21)),E20,PI_data_original!E21),E20),IF($A21&lt;=$A$9,IF(NOT(ISNUMBER(PI_data_original!AE21)),AE20,PI_data_original!AE21),AE20))</f>
        <v>58.971646565021629</v>
      </c>
      <c r="AF21" s="95">
        <f>IF($A21&lt;=$A$9,IF(NOT(ISNUMBER(PI_data_original!AF21)),AF20,PI_data_original!AF21),0)</f>
        <v>1.7590529918670654</v>
      </c>
      <c r="AG21" s="95">
        <f>IF($A21&lt;=$A$9,IF(NOT(ISNUMBER(PI_data_original!AG21)),AG20,PI_data_original!AG21),0)</f>
        <v>1.023268461227417</v>
      </c>
      <c r="AH21" s="95">
        <f>IF($A21&lt;=$A$9,IF(NOT(ISNUMBER(PI_data_original!AH21)),AH20,PI_data_original!AH21),0)</f>
        <v>3.9070253372192383</v>
      </c>
      <c r="AI21" s="95">
        <f>IF($A21&lt;=$A$9,IF(NOT(ISNUMBER(PI_data_original!AI21)),AI20,PI_data_original!AI21),0)</f>
        <v>0.19208800792694092</v>
      </c>
      <c r="AJ21" s="95">
        <f>IF($A21&lt;=$A$9,IF(NOT(ISNUMBER(PI_data_original!AJ21)),AJ20,PI_data_original!AJ21),0)</f>
        <v>5.302391529083252</v>
      </c>
      <c r="AK21" s="95">
        <f>IF($A21&lt;=$A$9,IF(NOT(ISNUMBER(PI_data_original!AK21)),AK20,PI_data_original!AK21),0)</f>
        <v>150.57452606367164</v>
      </c>
      <c r="AL21" s="95">
        <f>IF($A21&lt;=$A$9,IF(NOT(ISNUMBER(PI_data_original!AL21)),AL20,PI_data_original!AL21),0)</f>
        <v>152.05161261267358</v>
      </c>
      <c r="AM21" s="95">
        <f>IF($A21&lt;=$A$9,IF(NOT(ISNUMBER(PI_data_original!AM21)),AM20,PI_data_original!AM21),0)</f>
        <v>142.34890551929672</v>
      </c>
      <c r="AN21" s="95">
        <f>IF($A21&lt;=$A$9,IF(NOT(ISNUMBER(PI_data_original!AN21)),AN20,PI_data_original!AN21),0)</f>
        <v>144.7324277230168</v>
      </c>
      <c r="AO21" s="95">
        <f>IF($A21&lt;=$A$9,IF(NOT(ISNUMBER(PI_data_original!AO21)),AO20,PI_data_original!AO21),0)</f>
        <v>218.49967957596294</v>
      </c>
      <c r="AP21" s="95">
        <f>IF($A21&lt;=$A$9,IF(NOT(ISNUMBER(PI_data_original!AP21)),AP20,PI_data_original!AP21),0)</f>
        <v>197.55428605719857</v>
      </c>
      <c r="AQ21" s="95">
        <f>IF($A21&lt;=$A$9,IF(NOT(ISNUMBER(PI_data_original!AQ21)),AQ20,PI_data_original!AQ21),0)</f>
        <v>216.25438961687576</v>
      </c>
      <c r="AR21" s="95">
        <f>IF($A21&lt;=$A$9,IF(NOT(ISNUMBER(PI_data_original!AR21)),AR20,PI_data_original!AR21),0)</f>
        <v>198.24267777490817</v>
      </c>
      <c r="AS21" s="95">
        <f>IF($A21&lt;=$A$9,IF(NOT(ISNUMBER(PI_data_original!AS21)),AS20,PI_data_original!AS21),0)</f>
        <v>171.04175316345052</v>
      </c>
      <c r="AT21" s="95">
        <f>IF($A21&lt;=$A$9,IF(NOT(ISNUMBER(PI_data_original!AT21)),AT20,PI_data_original!AT21),0)</f>
        <v>208.04356855423137</v>
      </c>
      <c r="AU21" s="95">
        <f>IF($A21&lt;=$A$9,IF(NOT(ISNUMBER(PI_data_original!AU21)),AU20,PI_data_original!AU21),0)</f>
        <v>1.0070954449474812E-2</v>
      </c>
      <c r="AV21" s="95">
        <f>IF($A21&lt;=$A$9,IF(NOT(ISNUMBER(PI_data_original!AV21)),AV20,PI_data_original!AV21),0)</f>
        <v>360</v>
      </c>
      <c r="AW21" s="95">
        <f>IF($A21&lt;=$A$9,IF(NOT(ISNUMBER(PI_data_original!AW21)),AW20,PI_data_original!AW21),0)</f>
        <v>141.66090614395372</v>
      </c>
      <c r="AY21" s="94">
        <f t="shared" si="36"/>
        <v>45873.03472222219</v>
      </c>
      <c r="AZ21" s="95">
        <f>IF($AY21&lt;=$AY$9,IF(NOT(ISNUMBER(PI_data_original!AZ21)),AZ20,PI_data_original!AZ21),0)</f>
        <v>0</v>
      </c>
      <c r="BA21" s="95">
        <f>IF($AY21&lt;=$AY$9,IF(NOT(ISNUMBER(PI_data_original!BA21)),BA20,PI_data_original!BA21),0)</f>
        <v>0</v>
      </c>
      <c r="BB21" s="95">
        <f>IF($AY21&lt;=$AY$9,IF(NOT(ISNUMBER(PI_data_original!BB21)),BB20,PI_data_original!BB21),0)</f>
        <v>0</v>
      </c>
      <c r="BC21" s="95">
        <f>IF($AY21&lt;=$AY$9,IF(NOT(ISNUMBER(PI_data_original!BC21)),BC20,PI_data_original!BC21),0)</f>
        <v>1.6479743644595146E-2</v>
      </c>
      <c r="BD21" s="95">
        <f>IF($AY21&lt;=$AY$9,IF(NOT(ISNUMBER(PI_data_original!BD21)),BD20,PI_data_original!BD21),0)</f>
        <v>0</v>
      </c>
      <c r="BE21" s="95">
        <f>IF($AY21&lt;=$AY$9,IF(NOT(ISNUMBER(PI_data_original!BE21)),BE20,PI_data_original!BE21),0)</f>
        <v>0</v>
      </c>
      <c r="BF21" s="95">
        <f>IF($AY21&lt;=$AY$9,IF(NOT(ISNUMBER(PI_data_original!BF21)),BF20,PI_data_original!BF21),0)</f>
        <v>0</v>
      </c>
      <c r="BG21" s="95">
        <f>IF($AY21&lt;=$AY$9,IF(NOT(ISNUMBER(PI_data_original!BG21)),BG20,PI_data_original!BG21),0)</f>
        <v>1.0070954449474812E-2</v>
      </c>
      <c r="BI21" s="61">
        <f>PI_data_original!BI21</f>
        <v>45873.256944444445</v>
      </c>
      <c r="BJ21" s="6">
        <f>IF($BI21&lt;=$BI$9,IF(NOT(ISNUMBER(PI_data_original!BJ21)),BJ20,PI_data_original!BJ21),0)</f>
        <v>1.6455025202370726E-2</v>
      </c>
      <c r="BK21" s="6">
        <f>IF($BI21&lt;=$BI$9,IF(NOT(ISNUMBER(PI_data_original!BK21)),BK20,PI_data_original!BK21),0)</f>
        <v>1.0070954449474812E-2</v>
      </c>
      <c r="BM21" s="6" t="b">
        <f t="shared" si="25"/>
        <v>0</v>
      </c>
      <c r="BN21" s="6" t="str">
        <f t="shared" si="26"/>
        <v>N/A</v>
      </c>
      <c r="BO21" s="6" t="b">
        <f t="shared" si="27"/>
        <v>0</v>
      </c>
      <c r="BP21" s="6" t="str">
        <f t="shared" si="28"/>
        <v>N/A</v>
      </c>
      <c r="BR21" s="6">
        <f t="shared" si="10"/>
        <v>0</v>
      </c>
      <c r="BS21" s="6">
        <f t="shared" si="11"/>
        <v>0</v>
      </c>
      <c r="BU21" s="6">
        <f t="shared" si="29"/>
        <v>146.11848274700034</v>
      </c>
      <c r="BV21" s="6">
        <f t="shared" si="30"/>
        <v>141.66090614395372</v>
      </c>
      <c r="BX21" s="292">
        <f t="shared" si="12"/>
        <v>45873.03472222219</v>
      </c>
      <c r="BY21" s="11">
        <f t="shared" si="13"/>
        <v>0</v>
      </c>
      <c r="BZ21" s="11">
        <f t="shared" si="13"/>
        <v>0</v>
      </c>
      <c r="CA21" s="11">
        <f t="shared" si="13"/>
        <v>0</v>
      </c>
      <c r="CB21" s="11">
        <f t="shared" si="13"/>
        <v>1.6479743644595146E-2</v>
      </c>
      <c r="CC21" s="11">
        <f>IF(Inicio!$C$22="Calderas",BY21+BZ21,CA21)</f>
        <v>0</v>
      </c>
      <c r="CD21" s="11">
        <f t="shared" si="14"/>
        <v>0</v>
      </c>
      <c r="CE21" s="11">
        <f t="shared" si="15"/>
        <v>0</v>
      </c>
      <c r="CF21" s="11">
        <f t="shared" si="16"/>
        <v>0</v>
      </c>
      <c r="CG21" s="11">
        <f t="shared" si="17"/>
        <v>0</v>
      </c>
      <c r="CH21" s="11">
        <f t="shared" si="31"/>
        <v>0</v>
      </c>
      <c r="CI21" s="11">
        <f t="shared" si="32"/>
        <v>0</v>
      </c>
      <c r="CJ21" s="11">
        <f t="shared" si="18"/>
        <v>0</v>
      </c>
      <c r="CK21" s="11">
        <f t="shared" si="18"/>
        <v>0</v>
      </c>
      <c r="CL21" s="11">
        <f t="shared" si="18"/>
        <v>0</v>
      </c>
      <c r="CM21" s="11">
        <f t="shared" si="18"/>
        <v>1.0070954449474812E-2</v>
      </c>
      <c r="CN21" s="281">
        <f>IF(Inicio!$O$22="Calderas",CJ21+CK21,CL21)</f>
        <v>0</v>
      </c>
      <c r="CO21" s="11">
        <f t="shared" si="19"/>
        <v>0</v>
      </c>
      <c r="CP21" s="11">
        <f t="shared" si="20"/>
        <v>0</v>
      </c>
      <c r="CQ21" s="11">
        <f t="shared" si="21"/>
        <v>0</v>
      </c>
      <c r="CR21" s="11">
        <f t="shared" si="22"/>
        <v>0</v>
      </c>
      <c r="CS21" s="11">
        <f t="shared" si="33"/>
        <v>0</v>
      </c>
      <c r="CT21" s="11">
        <f t="shared" si="34"/>
        <v>0</v>
      </c>
      <c r="CV21" s="293">
        <f t="shared" si="23"/>
        <v>45873.284722221957</v>
      </c>
      <c r="CW21" s="92">
        <f t="shared" ref="CW21:DB30" si="37">VLOOKUP($CV21,$AY$11:$BG$370,MATCH(CW$9,$AY$9:$BG$9,0))</f>
        <v>0</v>
      </c>
      <c r="CX21" s="92">
        <f t="shared" si="37"/>
        <v>0</v>
      </c>
      <c r="CY21" s="92">
        <f t="shared" si="37"/>
        <v>0</v>
      </c>
      <c r="CZ21" s="92">
        <f t="shared" si="37"/>
        <v>0</v>
      </c>
      <c r="DA21" s="92">
        <f t="shared" si="37"/>
        <v>0</v>
      </c>
      <c r="DB21" s="92">
        <f t="shared" si="37"/>
        <v>0</v>
      </c>
    </row>
    <row r="22" spans="1:106">
      <c r="A22" s="94">
        <f t="shared" si="35"/>
        <v>45873.288194444409</v>
      </c>
      <c r="B22" s="95">
        <f>IF($A22&lt;=$A$9,IF(NOT(ISNUMBER(PI_data_original!B22)),B21,PI_data_original!B22),0)</f>
        <v>0</v>
      </c>
      <c r="C22" s="95">
        <f>IF($A22&lt;=$A$9,IF(NOT(ISNUMBER(PI_data_original!C22)),C21,PI_data_original!C22),0)</f>
        <v>0</v>
      </c>
      <c r="D22" s="307">
        <f>IF(TagTempAmbSel_Sc1=TagTempAmb_Sc1,IF($A22&lt;=$A$9,IF(NOT(ISNUMBER(PI_data_original!D22)),D21,PI_data_original!D22),D21),IF($A22&lt;=$A$9,IF(NOT(ISNUMBER(PI_data_original!AD22)),AD21,PI_data_original!AD22),AD21))</f>
        <v>23.300730611380821</v>
      </c>
      <c r="E22" s="307">
        <f>IF(TagHumRelSel_Sc1=TagHumRel_Sc1,IF($A22&lt;=$A$9,IF(NOT(ISNUMBER(PI_data_original!E22)),E21,PI_data_original!E22),E21),IF($A22&lt;=$A$9,IF(NOT(ISNUMBER(PI_data_original!AE22)),AE21,PI_data_original!AE22),AE21))</f>
        <v>58.876955846084556</v>
      </c>
      <c r="F22" s="95">
        <f>IF($A22&lt;=$A$9,IF(NOT(ISNUMBER(PI_data_original!F22)),F21,PI_data_original!F22),0)</f>
        <v>3.0560932159423828</v>
      </c>
      <c r="G22" s="95">
        <f>IF($A22&lt;=$A$9,IF(NOT(ISNUMBER(PI_data_original!G22)),G21,PI_data_original!G22),0)</f>
        <v>3.2654960155487061</v>
      </c>
      <c r="H22" s="95">
        <f>IF($A22&lt;=$A$9,IF(NOT(ISNUMBER(PI_data_original!H22)),H21,PI_data_original!H22),0)</f>
        <v>1.023268461227417</v>
      </c>
      <c r="I22" s="95">
        <f>IF($A22&lt;=$A$9,IF(NOT(ISNUMBER(PI_data_original!I22)),I21,PI_data_original!I22),0)</f>
        <v>2.046536922454834</v>
      </c>
      <c r="J22" s="95">
        <v>0</v>
      </c>
      <c r="K22" s="95">
        <v>0</v>
      </c>
      <c r="L22" s="95">
        <f>IF($A22&lt;=$A$9,IF(NOT(ISNUMBER(PI_data_original!L22)),L21,PI_data_original!L22),0)</f>
        <v>157.08258637353057</v>
      </c>
      <c r="M22" s="95">
        <f>IF($A22&lt;=$A$9,IF(NOT(ISNUMBER(PI_data_original!M22)),M21,PI_data_original!M22),0)</f>
        <v>170.49293662412617</v>
      </c>
      <c r="N22" s="95">
        <f>IF($A22&lt;=$A$9,IF(NOT(ISNUMBER(PI_data_original!N22)),N21,PI_data_original!N22),0)</f>
        <v>170.25054498049684</v>
      </c>
      <c r="O22" s="95">
        <f>IF($A22&lt;=$A$9,IF(NOT(ISNUMBER(PI_data_original!O22)),O21,PI_data_original!O22),0)</f>
        <v>145.5618910645795</v>
      </c>
      <c r="P22" s="95">
        <f>IF($A22&lt;=$A$9,IF(NOT(ISNUMBER(PI_data_original!P22)),P21,PI_data_original!P22),0)</f>
        <v>144.43169381916076</v>
      </c>
      <c r="Q22" s="95">
        <f>IF($A22&lt;=$A$9,IF(NOT(ISNUMBER(PI_data_original!Q22)),Q21,PI_data_original!Q22),0)</f>
        <v>143.57050959964189</v>
      </c>
      <c r="R22" s="95">
        <f>IF($A22&lt;=$A$9,IF(NOT(ISNUMBER(PI_data_original!R22)),R21,PI_data_original!R22),0)</f>
        <v>151.01129148316937</v>
      </c>
      <c r="S22" s="95">
        <f>IF($A22&lt;=$A$9,IF(NOT(ISNUMBER(PI_data_original!S22)),S21,PI_data_original!S22),0)</f>
        <v>216.01845334351373</v>
      </c>
      <c r="T22" s="95">
        <f>IF($A22&lt;=$A$9,IF(NOT(ISNUMBER(PI_data_original!T22)),T21,PI_data_original!T22),0)</f>
        <v>191.44637957840538</v>
      </c>
      <c r="U22" s="95">
        <f>IF($A22&lt;=$A$9,IF(NOT(ISNUMBER(PI_data_original!U22)),U21,PI_data_original!U22),0)</f>
        <v>217.61446527461598</v>
      </c>
      <c r="V22" s="95">
        <v>0</v>
      </c>
      <c r="W22" s="378">
        <v>0</v>
      </c>
      <c r="X22" s="95">
        <f>IF($A22&lt;=$A$9,IF(NOT(ISNUMBER(PI_data_original!X22)),X21,PI_data_original!X22),0)</f>
        <v>206.86091228286188</v>
      </c>
      <c r="Y22" s="95">
        <f>IF($A22&lt;=$A$9,IF(NOT(ISNUMBER(PI_data_original!Y22)),Y21,PI_data_original!Y22),0)</f>
        <v>1.2817578390240669E-2</v>
      </c>
      <c r="Z22" s="95">
        <f>IF($A22&lt;=$A$9,IF(NOT(ISNUMBER(PI_data_original!Z22)),Z21,PI_data_original!Z22),0)</f>
        <v>432</v>
      </c>
      <c r="AA22" s="95">
        <f>IF($A22&lt;=$A$9,IF(NOT(ISNUMBER(PI_data_original!AA22)),AA21,PI_data_original!AA22),0)</f>
        <v>145.10931911700871</v>
      </c>
      <c r="AB22" s="95">
        <f>IF($A22&lt;=$A$9,IF(NOT(ISNUMBER(PI_data_original!AB22)),AB21,PI_data_original!AB22),0)</f>
        <v>0</v>
      </c>
      <c r="AC22" s="95">
        <f>IF($A22&lt;=$A$9,IF(NOT(ISNUMBER(PI_data_original!AC22)),AC21,PI_data_original!AC22),0)</f>
        <v>0</v>
      </c>
      <c r="AD22" s="307">
        <f>IF(TagTempAmbSel_Sc2=TagTempAmb_Sc1,IF($A22&lt;=$A$9,IF(NOT(ISNUMBER(PI_data_original!D22)),D21,PI_data_original!D22),D21),IF($A22&lt;=$A$9,IF(NOT(ISNUMBER(PI_data_original!AD22)),AD21,PI_data_original!AD22),AD21))</f>
        <v>23.787755197463142</v>
      </c>
      <c r="AE22" s="307">
        <f>IF(TagHumRelSel_Sc2=TagHumRel_Sc1,IF($A22&lt;=$A$9,IF(NOT(ISNUMBER(PI_data_original!E22)),E21,PI_data_original!E22),E21),IF($A22&lt;=$A$9,IF(NOT(ISNUMBER(PI_data_original!AE22)),AE21,PI_data_original!AE22),AE21))</f>
        <v>60.615634248734821</v>
      </c>
      <c r="AF22" s="95">
        <f>IF($A22&lt;=$A$9,IF(NOT(ISNUMBER(PI_data_original!AF22)),AF21,PI_data_original!AF22),0)</f>
        <v>3.4914677143096924</v>
      </c>
      <c r="AG22" s="95">
        <f>IF($A22&lt;=$A$9,IF(NOT(ISNUMBER(PI_data_original!AG22)),AG21,PI_data_original!AG22),0)</f>
        <v>1.5814149379730225</v>
      </c>
      <c r="AH22" s="95">
        <f>IF($A22&lt;=$A$9,IF(NOT(ISNUMBER(PI_data_original!AH22)),AH21,PI_data_original!AH22),0)</f>
        <v>4.7442450523376465</v>
      </c>
      <c r="AI22" s="95">
        <f>IF($A22&lt;=$A$9,IF(NOT(ISNUMBER(PI_data_original!AI22)),AI21,PI_data_original!AI22),0)</f>
        <v>0.48022001981735229</v>
      </c>
      <c r="AJ22" s="95">
        <f>IF($A22&lt;=$A$9,IF(NOT(ISNUMBER(PI_data_original!AJ22)),AJ21,PI_data_original!AJ22),0)</f>
        <v>4.4651718139648438</v>
      </c>
      <c r="AK22" s="95">
        <f>IF($A22&lt;=$A$9,IF(NOT(ISNUMBER(PI_data_original!AK22)),AK21,PI_data_original!AK22),0)</f>
        <v>144.83623262850173</v>
      </c>
      <c r="AL22" s="95">
        <f>IF($A22&lt;=$A$9,IF(NOT(ISNUMBER(PI_data_original!AL22)),AL21,PI_data_original!AL22),0)</f>
        <v>146.18006124659391</v>
      </c>
      <c r="AM22" s="95">
        <f>IF($A22&lt;=$A$9,IF(NOT(ISNUMBER(PI_data_original!AM22)),AM21,PI_data_original!AM22),0)</f>
        <v>145.98357115174946</v>
      </c>
      <c r="AN22" s="95">
        <f>IF($A22&lt;=$A$9,IF(NOT(ISNUMBER(PI_data_original!AN22)),AN21,PI_data_original!AN22),0)</f>
        <v>147.77058823403999</v>
      </c>
      <c r="AO22" s="95">
        <f>IF($A22&lt;=$A$9,IF(NOT(ISNUMBER(PI_data_original!AO22)),AO21,PI_data_original!AO22),0)</f>
        <v>218.32979709104325</v>
      </c>
      <c r="AP22" s="95">
        <f>IF($A22&lt;=$A$9,IF(NOT(ISNUMBER(PI_data_original!AP22)),AP21,PI_data_original!AP22),0)</f>
        <v>197.38245128123788</v>
      </c>
      <c r="AQ22" s="95">
        <f>IF($A22&lt;=$A$9,IF(NOT(ISNUMBER(PI_data_original!AQ22)),AQ21,PI_data_original!AQ22),0)</f>
        <v>216.12543472275138</v>
      </c>
      <c r="AR22" s="95">
        <f>IF($A22&lt;=$A$9,IF(NOT(ISNUMBER(PI_data_original!AR22)),AR21,PI_data_original!AR22),0)</f>
        <v>198.05940003636604</v>
      </c>
      <c r="AS22" s="95">
        <f>IF($A22&lt;=$A$9,IF(NOT(ISNUMBER(PI_data_original!AS22)),AS21,PI_data_original!AS22),0)</f>
        <v>170.69464637331646</v>
      </c>
      <c r="AT22" s="95">
        <f>IF($A22&lt;=$A$9,IF(NOT(ISNUMBER(PI_data_original!AT22)),AT21,PI_data_original!AT22),0)</f>
        <v>207.59126338018467</v>
      </c>
      <c r="AU22" s="95">
        <f>IF($A22&lt;=$A$9,IF(NOT(ISNUMBER(PI_data_original!AU22)),AU21,PI_data_original!AU22),0)</f>
        <v>1.0070954449474812E-2</v>
      </c>
      <c r="AV22" s="95">
        <f>IF($A22&lt;=$A$9,IF(NOT(ISNUMBER(PI_data_original!AV22)),AV21,PI_data_original!AV22),0)</f>
        <v>360</v>
      </c>
      <c r="AW22" s="95">
        <f>IF($A22&lt;=$A$9,IF(NOT(ISNUMBER(PI_data_original!AW22)),AW21,PI_data_original!AW22),0)</f>
        <v>144.6361051539906</v>
      </c>
      <c r="AY22" s="94">
        <f t="shared" si="36"/>
        <v>45873.038194444409</v>
      </c>
      <c r="AZ22" s="95">
        <f>IF($AY22&lt;=$AY$9,IF(NOT(ISNUMBER(PI_data_original!AZ22)),AZ21,PI_data_original!AZ22),0)</f>
        <v>0</v>
      </c>
      <c r="BA22" s="95">
        <f>IF($AY22&lt;=$AY$9,IF(NOT(ISNUMBER(PI_data_original!BA22)),BA21,PI_data_original!BA22),0)</f>
        <v>0</v>
      </c>
      <c r="BB22" s="95">
        <f>IF($AY22&lt;=$AY$9,IF(NOT(ISNUMBER(PI_data_original!BB22)),BB21,PI_data_original!BB22),0)</f>
        <v>0</v>
      </c>
      <c r="BC22" s="95">
        <f>IF($AY22&lt;=$AY$9,IF(NOT(ISNUMBER(PI_data_original!BC22)),BC21,PI_data_original!BC22),0)</f>
        <v>1.6479743644595146E-2</v>
      </c>
      <c r="BD22" s="95">
        <f>IF($AY22&lt;=$AY$9,IF(NOT(ISNUMBER(PI_data_original!BD22)),BD21,PI_data_original!BD22),0)</f>
        <v>0</v>
      </c>
      <c r="BE22" s="95">
        <f>IF($AY22&lt;=$AY$9,IF(NOT(ISNUMBER(PI_data_original!BE22)),BE21,PI_data_original!BE22),0)</f>
        <v>0</v>
      </c>
      <c r="BF22" s="95">
        <f>IF($AY22&lt;=$AY$9,IF(NOT(ISNUMBER(PI_data_original!BF22)),BF21,PI_data_original!BF22),0)</f>
        <v>0</v>
      </c>
      <c r="BG22" s="95">
        <f>IF($AY22&lt;=$AY$9,IF(NOT(ISNUMBER(PI_data_original!BG22)),BG21,PI_data_original!BG22),0)</f>
        <v>1.0070954449474812E-2</v>
      </c>
      <c r="BI22" s="61">
        <f>PI_data_original!BI22</f>
        <v>45873.257638888892</v>
      </c>
      <c r="BJ22" s="6">
        <f>IF($BI22&lt;=$BI$9,IF(NOT(ISNUMBER(PI_data_original!BJ22)),BJ21,PI_data_original!BJ22),0)</f>
        <v>1.5913442414485654E-2</v>
      </c>
      <c r="BK22" s="6">
        <f>IF($BI22&lt;=$BI$9,IF(NOT(ISNUMBER(PI_data_original!BK22)),BK21,PI_data_original!BK22),0)</f>
        <v>1.0070954449474812E-2</v>
      </c>
      <c r="BM22" s="6" t="b">
        <f t="shared" si="25"/>
        <v>0</v>
      </c>
      <c r="BN22" s="6" t="str">
        <f t="shared" si="26"/>
        <v>N/A</v>
      </c>
      <c r="BO22" s="6" t="b">
        <f t="shared" si="27"/>
        <v>0</v>
      </c>
      <c r="BP22" s="6" t="str">
        <f t="shared" si="28"/>
        <v>N/A</v>
      </c>
      <c r="BR22" s="6">
        <f t="shared" si="10"/>
        <v>0</v>
      </c>
      <c r="BS22" s="6">
        <f t="shared" si="11"/>
        <v>0</v>
      </c>
      <c r="BU22" s="6">
        <f t="shared" si="29"/>
        <v>145.10931911700871</v>
      </c>
      <c r="BV22" s="6">
        <f t="shared" si="30"/>
        <v>144.6361051539906</v>
      </c>
      <c r="BX22" s="292">
        <f t="shared" si="12"/>
        <v>45873.038194444409</v>
      </c>
      <c r="BY22" s="11">
        <f t="shared" si="13"/>
        <v>0</v>
      </c>
      <c r="BZ22" s="11">
        <f t="shared" si="13"/>
        <v>0</v>
      </c>
      <c r="CA22" s="11">
        <f t="shared" si="13"/>
        <v>0</v>
      </c>
      <c r="CB22" s="11">
        <f t="shared" si="13"/>
        <v>1.6479743644595146E-2</v>
      </c>
      <c r="CC22" s="11">
        <f>IF(Inicio!$C$22="Calderas",BY22+BZ22,CA22)</f>
        <v>0</v>
      </c>
      <c r="CD22" s="11">
        <f t="shared" si="14"/>
        <v>0</v>
      </c>
      <c r="CE22" s="11">
        <f t="shared" si="15"/>
        <v>0</v>
      </c>
      <c r="CF22" s="11">
        <f t="shared" si="16"/>
        <v>0</v>
      </c>
      <c r="CG22" s="11">
        <f t="shared" si="17"/>
        <v>0</v>
      </c>
      <c r="CH22" s="11">
        <f t="shared" si="31"/>
        <v>0</v>
      </c>
      <c r="CI22" s="11">
        <f t="shared" si="32"/>
        <v>0</v>
      </c>
      <c r="CJ22" s="11">
        <f t="shared" si="18"/>
        <v>0</v>
      </c>
      <c r="CK22" s="11">
        <f t="shared" si="18"/>
        <v>0</v>
      </c>
      <c r="CL22" s="11">
        <f t="shared" si="18"/>
        <v>0</v>
      </c>
      <c r="CM22" s="11">
        <f t="shared" si="18"/>
        <v>1.0070954449474812E-2</v>
      </c>
      <c r="CN22" s="281">
        <f>IF(Inicio!$O$22="Calderas",CJ22+CK22,CL22)</f>
        <v>0</v>
      </c>
      <c r="CO22" s="11">
        <f t="shared" si="19"/>
        <v>0</v>
      </c>
      <c r="CP22" s="11">
        <f t="shared" si="20"/>
        <v>0</v>
      </c>
      <c r="CQ22" s="11">
        <f t="shared" si="21"/>
        <v>0</v>
      </c>
      <c r="CR22" s="11">
        <f t="shared" si="22"/>
        <v>0</v>
      </c>
      <c r="CS22" s="11">
        <f t="shared" si="33"/>
        <v>0</v>
      </c>
      <c r="CT22" s="11">
        <f t="shared" si="34"/>
        <v>0</v>
      </c>
      <c r="CV22" s="293">
        <f t="shared" si="23"/>
        <v>45873.288194444176</v>
      </c>
      <c r="CW22" s="92">
        <f t="shared" si="37"/>
        <v>0</v>
      </c>
      <c r="CX22" s="92">
        <f t="shared" si="37"/>
        <v>0</v>
      </c>
      <c r="CY22" s="92">
        <f t="shared" si="37"/>
        <v>0</v>
      </c>
      <c r="CZ22" s="92">
        <f t="shared" si="37"/>
        <v>0</v>
      </c>
      <c r="DA22" s="92">
        <f t="shared" si="37"/>
        <v>0</v>
      </c>
      <c r="DB22" s="92">
        <f t="shared" si="37"/>
        <v>0</v>
      </c>
    </row>
    <row r="23" spans="1:106">
      <c r="A23" s="94">
        <f t="shared" si="35"/>
        <v>45873.291666666628</v>
      </c>
      <c r="B23" s="95">
        <f>IF($A23&lt;=$A$9,IF(NOT(ISNUMBER(PI_data_original!B23)),B22,PI_data_original!B23),0)</f>
        <v>0</v>
      </c>
      <c r="C23" s="95">
        <f>IF($A23&lt;=$A$9,IF(NOT(ISNUMBER(PI_data_original!C23)),C22,PI_data_original!C23),0)</f>
        <v>0</v>
      </c>
      <c r="D23" s="307">
        <f>IF(TagTempAmbSel_Sc1=TagTempAmb_Sc1,IF($A23&lt;=$A$9,IF(NOT(ISNUMBER(PI_data_original!D23)),D22,PI_data_original!D23),D22),IF($A23&lt;=$A$9,IF(NOT(ISNUMBER(PI_data_original!AD23)),AD22,PI_data_original!AD23),AD22))</f>
        <v>23.353934440364828</v>
      </c>
      <c r="E23" s="307">
        <f>IF(TagHumRelSel_Sc1=TagHumRel_Sc1,IF($A23&lt;=$A$9,IF(NOT(ISNUMBER(PI_data_original!E23)),E22,PI_data_original!E23),E22),IF($A23&lt;=$A$9,IF(NOT(ISNUMBER(PI_data_original!AE23)),AE22,PI_data_original!AE23),AE22))</f>
        <v>57.728113159937593</v>
      </c>
      <c r="F23" s="95">
        <f>IF($A23&lt;=$A$9,IF(NOT(ISNUMBER(PI_data_original!F23)),F22,PI_data_original!F23),0)</f>
        <v>2.2471275329589844</v>
      </c>
      <c r="G23" s="95">
        <f>IF($A23&lt;=$A$9,IF(NOT(ISNUMBER(PI_data_original!G23)),G22,PI_data_original!G23),0)</f>
        <v>2.6892321109771729</v>
      </c>
      <c r="H23" s="95">
        <f>IF($A23&lt;=$A$9,IF(NOT(ISNUMBER(PI_data_original!H23)),H22,PI_data_original!H23),0)</f>
        <v>0.74419528245925903</v>
      </c>
      <c r="I23" s="95">
        <f>IF($A23&lt;=$A$9,IF(NOT(ISNUMBER(PI_data_original!I23)),I22,PI_data_original!I23),0)</f>
        <v>2.046536922454834</v>
      </c>
      <c r="J23" s="95">
        <v>0</v>
      </c>
      <c r="K23" s="95">
        <v>0</v>
      </c>
      <c r="L23" s="95">
        <f>IF($A23&lt;=$A$9,IF(NOT(ISNUMBER(PI_data_original!L23)),L22,PI_data_original!L23),0)</f>
        <v>152.18274430724404</v>
      </c>
      <c r="M23" s="95">
        <f>IF($A23&lt;=$A$9,IF(NOT(ISNUMBER(PI_data_original!M23)),M22,PI_data_original!M23),0)</f>
        <v>166.74298839335236</v>
      </c>
      <c r="N23" s="95">
        <f>IF($A23&lt;=$A$9,IF(NOT(ISNUMBER(PI_data_original!N23)),N22,PI_data_original!N23),0)</f>
        <v>166.38854163642748</v>
      </c>
      <c r="O23" s="95">
        <f>IF($A23&lt;=$A$9,IF(NOT(ISNUMBER(PI_data_original!O23)),O22,PI_data_original!O23),0)</f>
        <v>150.91289195699335</v>
      </c>
      <c r="P23" s="95">
        <f>IF($A23&lt;=$A$9,IF(NOT(ISNUMBER(PI_data_original!P23)),P22,PI_data_original!P23),0)</f>
        <v>150.53847977634618</v>
      </c>
      <c r="Q23" s="95">
        <f>IF($A23&lt;=$A$9,IF(NOT(ISNUMBER(PI_data_original!Q23)),Q22,PI_data_original!Q23),0)</f>
        <v>146.74305829072179</v>
      </c>
      <c r="R23" s="95">
        <f>IF($A23&lt;=$A$9,IF(NOT(ISNUMBER(PI_data_original!R23)),R22,PI_data_original!R23),0)</f>
        <v>155.67852997599655</v>
      </c>
      <c r="S23" s="95">
        <f>IF($A23&lt;=$A$9,IF(NOT(ISNUMBER(PI_data_original!S23)),S22,PI_data_original!S23),0)</f>
        <v>215.85067749023438</v>
      </c>
      <c r="T23" s="95">
        <f>IF($A23&lt;=$A$9,IF(NOT(ISNUMBER(PI_data_original!T23)),T22,PI_data_original!T23),0)</f>
        <v>191.25643920898438</v>
      </c>
      <c r="U23" s="95">
        <f>IF($A23&lt;=$A$9,IF(NOT(ISNUMBER(PI_data_original!U23)),U22,PI_data_original!U23),0)</f>
        <v>217.37966227872917</v>
      </c>
      <c r="V23" s="95">
        <v>0</v>
      </c>
      <c r="W23" s="378">
        <v>0</v>
      </c>
      <c r="X23" s="95">
        <f>IF($A23&lt;=$A$9,IF(NOT(ISNUMBER(PI_data_original!X23)),X22,PI_data_original!X23),0)</f>
        <v>206.54758465868267</v>
      </c>
      <c r="Y23" s="95">
        <f>IF($A23&lt;=$A$9,IF(NOT(ISNUMBER(PI_data_original!Y23)),Y22,PI_data_original!Y23),0)</f>
        <v>1.2817578390240669E-2</v>
      </c>
      <c r="Z23" s="95">
        <f>IF($A23&lt;=$A$9,IF(NOT(ISNUMBER(PI_data_original!Z23)),Z22,PI_data_original!Z23),0)</f>
        <v>432</v>
      </c>
      <c r="AA23" s="95">
        <f>IF($A23&lt;=$A$9,IF(NOT(ISNUMBER(PI_data_original!AA23)),AA22,PI_data_original!AA23),0)</f>
        <v>147.15569203462064</v>
      </c>
      <c r="AB23" s="95">
        <f>IF($A23&lt;=$A$9,IF(NOT(ISNUMBER(PI_data_original!AB23)),AB22,PI_data_original!AB23),0)</f>
        <v>0</v>
      </c>
      <c r="AC23" s="95">
        <f>IF($A23&lt;=$A$9,IF(NOT(ISNUMBER(PI_data_original!AC23)),AC22,PI_data_original!AC23),0)</f>
        <v>0</v>
      </c>
      <c r="AD23" s="307">
        <f>IF(TagTempAmbSel_Sc2=TagTempAmb_Sc1,IF($A23&lt;=$A$9,IF(NOT(ISNUMBER(PI_data_original!D23)),D22,PI_data_original!D23),D22),IF($A23&lt;=$A$9,IF(NOT(ISNUMBER(PI_data_original!AD23)),AD22,PI_data_original!AD23),AD22))</f>
        <v>23.385187313825423</v>
      </c>
      <c r="AE23" s="307">
        <f>IF(TagHumRelSel_Sc2=TagHumRel_Sc1,IF($A23&lt;=$A$9,IF(NOT(ISNUMBER(PI_data_original!E23)),E22,PI_data_original!E23),E22),IF($A23&lt;=$A$9,IF(NOT(ISNUMBER(PI_data_original!AE23)),AE22,PI_data_original!AE23),AE22))</f>
        <v>61.018613397016885</v>
      </c>
      <c r="AF23" s="95">
        <f>IF($A23&lt;=$A$9,IF(NOT(ISNUMBER(PI_data_original!AF23)),AF22,PI_data_original!AF23),0)</f>
        <v>5.4816985130310059</v>
      </c>
      <c r="AG23" s="95">
        <f>IF($A23&lt;=$A$9,IF(NOT(ISNUMBER(PI_data_original!AG23)),AG22,PI_data_original!AG23),0)</f>
        <v>1.023268461227417</v>
      </c>
      <c r="AH23" s="95">
        <f>IF($A23&lt;=$A$9,IF(NOT(ISNUMBER(PI_data_original!AH23)),AH22,PI_data_original!AH23),0)</f>
        <v>3.4419031143188477</v>
      </c>
      <c r="AI23" s="95">
        <f>IF($A23&lt;=$A$9,IF(NOT(ISNUMBER(PI_data_original!AI23)),AI22,PI_data_original!AI23),0)</f>
        <v>2.9773640632629395</v>
      </c>
      <c r="AJ23" s="95">
        <f>IF($A23&lt;=$A$9,IF(NOT(ISNUMBER(PI_data_original!AJ23)),AJ22,PI_data_original!AJ23),0)</f>
        <v>3.4419031143188477</v>
      </c>
      <c r="AK23" s="95">
        <f>IF($A23&lt;=$A$9,IF(NOT(ISNUMBER(PI_data_original!AK23)),AK22,PI_data_original!AK23),0)</f>
        <v>142.82551110241604</v>
      </c>
      <c r="AL23" s="95">
        <f>IF($A23&lt;=$A$9,IF(NOT(ISNUMBER(PI_data_original!AL23)),AL22,PI_data_original!AL23),0)</f>
        <v>144.26426451907224</v>
      </c>
      <c r="AM23" s="95">
        <f>IF($A23&lt;=$A$9,IF(NOT(ISNUMBER(PI_data_original!AM23)),AM22,PI_data_original!AM23),0)</f>
        <v>149.10057724401742</v>
      </c>
      <c r="AN23" s="95">
        <f>IF($A23&lt;=$A$9,IF(NOT(ISNUMBER(PI_data_original!AN23)),AN22,PI_data_original!AN23),0)</f>
        <v>150.64863598669817</v>
      </c>
      <c r="AO23" s="95">
        <f>IF($A23&lt;=$A$9,IF(NOT(ISNUMBER(PI_data_original!AO23)),AO22,PI_data_original!AO23),0)</f>
        <v>218.22940595460591</v>
      </c>
      <c r="AP23" s="95">
        <f>IF($A23&lt;=$A$9,IF(NOT(ISNUMBER(PI_data_original!AP23)),AP22,PI_data_original!AP23),0)</f>
        <v>197.27734953766688</v>
      </c>
      <c r="AQ23" s="95">
        <f>IF($A23&lt;=$A$9,IF(NOT(ISNUMBER(PI_data_original!AQ23)),AQ22,PI_data_original!AQ23),0)</f>
        <v>215.87165860343492</v>
      </c>
      <c r="AR23" s="95">
        <f>IF($A23&lt;=$A$9,IF(NOT(ISNUMBER(PI_data_original!AR23)),AR22,PI_data_original!AR23),0)</f>
        <v>197.88603229707806</v>
      </c>
      <c r="AS23" s="95">
        <f>IF($A23&lt;=$A$9,IF(NOT(ISNUMBER(PI_data_original!AS23)),AS22,PI_data_original!AS23),0)</f>
        <v>170.2490301196375</v>
      </c>
      <c r="AT23" s="95">
        <f>IF($A23&lt;=$A$9,IF(NOT(ISNUMBER(PI_data_original!AT23)),AT22,PI_data_original!AT23),0)</f>
        <v>207.2855026717632</v>
      </c>
      <c r="AU23" s="95">
        <f>IF($A23&lt;=$A$9,IF(NOT(ISNUMBER(PI_data_original!AU23)),AU22,PI_data_original!AU23),0)</f>
        <v>1.0070954449474812E-2</v>
      </c>
      <c r="AV23" s="95">
        <f>IF($A23&lt;=$A$9,IF(NOT(ISNUMBER(PI_data_original!AV23)),AV22,PI_data_original!AV23),0)</f>
        <v>360</v>
      </c>
      <c r="AW23" s="95">
        <f>IF($A23&lt;=$A$9,IF(NOT(ISNUMBER(PI_data_original!AW23)),AW22,PI_data_original!AW23),0)</f>
        <v>147.75435917180576</v>
      </c>
      <c r="AY23" s="94">
        <f t="shared" si="36"/>
        <v>45873.041666666628</v>
      </c>
      <c r="AZ23" s="95">
        <f>IF($AY23&lt;=$AY$9,IF(NOT(ISNUMBER(PI_data_original!AZ23)),AZ22,PI_data_original!AZ23),0)</f>
        <v>0</v>
      </c>
      <c r="BA23" s="95">
        <f>IF($AY23&lt;=$AY$9,IF(NOT(ISNUMBER(PI_data_original!BA23)),BA22,PI_data_original!BA23),0)</f>
        <v>0</v>
      </c>
      <c r="BB23" s="95">
        <f>IF($AY23&lt;=$AY$9,IF(NOT(ISNUMBER(PI_data_original!BB23)),BB22,PI_data_original!BB23),0)</f>
        <v>0</v>
      </c>
      <c r="BC23" s="95">
        <f>IF($AY23&lt;=$AY$9,IF(NOT(ISNUMBER(PI_data_original!BC23)),BC22,PI_data_original!BC23),0)</f>
        <v>1.6479743644595146E-2</v>
      </c>
      <c r="BD23" s="95">
        <f>IF($AY23&lt;=$AY$9,IF(NOT(ISNUMBER(PI_data_original!BD23)),BD22,PI_data_original!BD23),0)</f>
        <v>0</v>
      </c>
      <c r="BE23" s="95">
        <f>IF($AY23&lt;=$AY$9,IF(NOT(ISNUMBER(PI_data_original!BE23)),BE22,PI_data_original!BE23),0)</f>
        <v>0</v>
      </c>
      <c r="BF23" s="95">
        <f>IF($AY23&lt;=$AY$9,IF(NOT(ISNUMBER(PI_data_original!BF23)),BF22,PI_data_original!BF23),0)</f>
        <v>0</v>
      </c>
      <c r="BG23" s="95">
        <f>IF($AY23&lt;=$AY$9,IF(NOT(ISNUMBER(PI_data_original!BG23)),BG22,PI_data_original!BG23),0)</f>
        <v>1.0070954449474812E-2</v>
      </c>
      <c r="BI23" s="61">
        <f>PI_data_original!BI23</f>
        <v>45873.258333333331</v>
      </c>
      <c r="BJ23" s="6">
        <f>IF($BI23&lt;=$BI$9,IF(NOT(ISNUMBER(PI_data_original!BJ23)),BJ22,PI_data_original!BJ23),0)</f>
        <v>1.5165438387243423E-2</v>
      </c>
      <c r="BK23" s="6">
        <f>IF($BI23&lt;=$BI$9,IF(NOT(ISNUMBER(PI_data_original!BK23)),BK22,PI_data_original!BK23),0)</f>
        <v>1.0070954449474812E-2</v>
      </c>
      <c r="BM23" s="6" t="b">
        <f t="shared" si="25"/>
        <v>0</v>
      </c>
      <c r="BN23" s="6" t="str">
        <f t="shared" si="26"/>
        <v>N/A</v>
      </c>
      <c r="BO23" s="6" t="b">
        <f t="shared" si="27"/>
        <v>0</v>
      </c>
      <c r="BP23" s="6" t="str">
        <f t="shared" si="28"/>
        <v>N/A</v>
      </c>
      <c r="BR23" s="6">
        <f t="shared" si="10"/>
        <v>0</v>
      </c>
      <c r="BS23" s="6">
        <f t="shared" si="11"/>
        <v>0</v>
      </c>
      <c r="BU23" s="6">
        <f t="shared" si="29"/>
        <v>147.15569203462064</v>
      </c>
      <c r="BV23" s="6">
        <f t="shared" si="30"/>
        <v>147.75435917180576</v>
      </c>
      <c r="BX23" s="292">
        <f t="shared" si="12"/>
        <v>45873.041666666628</v>
      </c>
      <c r="BY23" s="11">
        <f t="shared" si="13"/>
        <v>0</v>
      </c>
      <c r="BZ23" s="11">
        <f t="shared" si="13"/>
        <v>0</v>
      </c>
      <c r="CA23" s="11">
        <f t="shared" si="13"/>
        <v>0</v>
      </c>
      <c r="CB23" s="11">
        <f t="shared" si="13"/>
        <v>1.6479743644595146E-2</v>
      </c>
      <c r="CC23" s="11">
        <f>IF(Inicio!$C$22="Calderas",BY23+BZ23,CA23)</f>
        <v>0</v>
      </c>
      <c r="CD23" s="11">
        <f t="shared" si="14"/>
        <v>0</v>
      </c>
      <c r="CE23" s="11">
        <f t="shared" si="15"/>
        <v>0</v>
      </c>
      <c r="CF23" s="11">
        <f t="shared" si="16"/>
        <v>0</v>
      </c>
      <c r="CG23" s="11">
        <f t="shared" si="17"/>
        <v>0</v>
      </c>
      <c r="CH23" s="11">
        <f t="shared" si="31"/>
        <v>0</v>
      </c>
      <c r="CI23" s="11">
        <f t="shared" si="32"/>
        <v>0</v>
      </c>
      <c r="CJ23" s="11">
        <f t="shared" si="18"/>
        <v>0</v>
      </c>
      <c r="CK23" s="11">
        <f t="shared" si="18"/>
        <v>0</v>
      </c>
      <c r="CL23" s="11">
        <f t="shared" si="18"/>
        <v>0</v>
      </c>
      <c r="CM23" s="11">
        <f t="shared" si="18"/>
        <v>1.0070954449474812E-2</v>
      </c>
      <c r="CN23" s="281">
        <f>IF(Inicio!$O$22="Calderas",CJ23+CK23,CL23)</f>
        <v>0</v>
      </c>
      <c r="CO23" s="11">
        <f t="shared" si="19"/>
        <v>0</v>
      </c>
      <c r="CP23" s="11">
        <f t="shared" si="20"/>
        <v>0</v>
      </c>
      <c r="CQ23" s="11">
        <f t="shared" si="21"/>
        <v>0</v>
      </c>
      <c r="CR23" s="11">
        <f t="shared" si="22"/>
        <v>0</v>
      </c>
      <c r="CS23" s="11">
        <f t="shared" si="33"/>
        <v>0</v>
      </c>
      <c r="CT23" s="11">
        <f t="shared" si="34"/>
        <v>0</v>
      </c>
      <c r="CV23" s="293">
        <f t="shared" si="23"/>
        <v>45873.291666666395</v>
      </c>
      <c r="CW23" s="92">
        <f t="shared" si="37"/>
        <v>0</v>
      </c>
      <c r="CX23" s="92">
        <f t="shared" si="37"/>
        <v>0</v>
      </c>
      <c r="CY23" s="92">
        <f t="shared" si="37"/>
        <v>0</v>
      </c>
      <c r="CZ23" s="92">
        <f t="shared" si="37"/>
        <v>0</v>
      </c>
      <c r="DA23" s="92">
        <f t="shared" si="37"/>
        <v>0</v>
      </c>
      <c r="DB23" s="92">
        <f t="shared" si="37"/>
        <v>0</v>
      </c>
    </row>
    <row r="24" spans="1:106">
      <c r="A24" s="94">
        <f t="shared" si="35"/>
        <v>45873.295138888847</v>
      </c>
      <c r="B24" s="95">
        <f>IF($A24&lt;=$A$9,IF(NOT(ISNUMBER(PI_data_original!B24)),B23,PI_data_original!B24),0)</f>
        <v>0</v>
      </c>
      <c r="C24" s="95">
        <f>IF($A24&lt;=$A$9,IF(NOT(ISNUMBER(PI_data_original!C24)),C23,PI_data_original!C24),0)</f>
        <v>0</v>
      </c>
      <c r="D24" s="307">
        <f>IF(TagTempAmbSel_Sc1=TagTempAmb_Sc1,IF($A24&lt;=$A$9,IF(NOT(ISNUMBER(PI_data_original!D24)),D23,PI_data_original!D24),D23),IF($A24&lt;=$A$9,IF(NOT(ISNUMBER(PI_data_original!AD24)),AD23,PI_data_original!AD24),AD23))</f>
        <v>23.388185732602917</v>
      </c>
      <c r="E24" s="307">
        <f>IF(TagHumRelSel_Sc1=TagHumRel_Sc1,IF($A24&lt;=$A$9,IF(NOT(ISNUMBER(PI_data_original!E24)),E23,PI_data_original!E24),E23),IF($A24&lt;=$A$9,IF(NOT(ISNUMBER(PI_data_original!AE24)),AE23,PI_data_original!AE24),AE23))</f>
        <v>57.413093034711203</v>
      </c>
      <c r="F24" s="95">
        <f>IF($A24&lt;=$A$9,IF(NOT(ISNUMBER(PI_data_original!F24)),F23,PI_data_original!F24),0)</f>
        <v>3.0560932159423828</v>
      </c>
      <c r="G24" s="95">
        <f>IF($A24&lt;=$A$9,IF(NOT(ISNUMBER(PI_data_original!G24)),G23,PI_data_original!G24),0)</f>
        <v>2.1129679679870605</v>
      </c>
      <c r="H24" s="95">
        <f>IF($A24&lt;=$A$9,IF(NOT(ISNUMBER(PI_data_original!H24)),H23,PI_data_original!H24),0)</f>
        <v>0.74419528245925903</v>
      </c>
      <c r="I24" s="95">
        <f>IF($A24&lt;=$A$9,IF(NOT(ISNUMBER(PI_data_original!I24)),I23,PI_data_original!I24),0)</f>
        <v>2.046536922454834</v>
      </c>
      <c r="J24" s="95">
        <v>0</v>
      </c>
      <c r="K24" s="95">
        <v>0</v>
      </c>
      <c r="L24" s="95">
        <f>IF($A24&lt;=$A$9,IF(NOT(ISNUMBER(PI_data_original!L24)),L23,PI_data_original!L24),0)</f>
        <v>148.92834558662625</v>
      </c>
      <c r="M24" s="95">
        <f>IF($A24&lt;=$A$9,IF(NOT(ISNUMBER(PI_data_original!M24)),M23,PI_data_original!M24),0)</f>
        <v>162.72627154878145</v>
      </c>
      <c r="N24" s="95">
        <f>IF($A24&lt;=$A$9,IF(NOT(ISNUMBER(PI_data_original!N24)),N23,PI_data_original!N24),0)</f>
        <v>162.45960676077928</v>
      </c>
      <c r="O24" s="95">
        <f>IF($A24&lt;=$A$9,IF(NOT(ISNUMBER(PI_data_original!O24)),O23,PI_data_original!O24),0)</f>
        <v>155.36717924769661</v>
      </c>
      <c r="P24" s="95">
        <f>IF($A24&lt;=$A$9,IF(NOT(ISNUMBER(PI_data_original!P24)),P23,PI_data_original!P24),0)</f>
        <v>155.24274577790104</v>
      </c>
      <c r="Q24" s="95">
        <f>IF($A24&lt;=$A$9,IF(NOT(ISNUMBER(PI_data_original!Q24)),Q23,PI_data_original!Q24),0)</f>
        <v>151.26019812318222</v>
      </c>
      <c r="R24" s="95">
        <f>IF($A24&lt;=$A$9,IF(NOT(ISNUMBER(PI_data_original!R24)),R23,PI_data_original!R24),0)</f>
        <v>160.32758033539895</v>
      </c>
      <c r="S24" s="95">
        <f>IF($A24&lt;=$A$9,IF(NOT(ISNUMBER(PI_data_original!S24)),S23,PI_data_original!S24),0)</f>
        <v>215.79356527912276</v>
      </c>
      <c r="T24" s="95">
        <f>IF($A24&lt;=$A$9,IF(NOT(ISNUMBER(PI_data_original!T24)),T23,PI_data_original!T24),0)</f>
        <v>191.15496895778537</v>
      </c>
      <c r="U24" s="95">
        <f>IF($A24&lt;=$A$9,IF(NOT(ISNUMBER(PI_data_original!U24)),U23,PI_data_original!U24),0)</f>
        <v>217.28073742110359</v>
      </c>
      <c r="V24" s="95">
        <v>0</v>
      </c>
      <c r="W24" s="378">
        <v>0</v>
      </c>
      <c r="X24" s="95">
        <f>IF($A24&lt;=$A$9,IF(NOT(ISNUMBER(PI_data_original!X24)),X23,PI_data_original!X24),0)</f>
        <v>206.07659494736734</v>
      </c>
      <c r="Y24" s="95">
        <f>IF($A24&lt;=$A$9,IF(NOT(ISNUMBER(PI_data_original!Y24)),Y23,PI_data_original!Y24),0)</f>
        <v>1.2817578390240669E-2</v>
      </c>
      <c r="Z24" s="95">
        <f>IF($A24&lt;=$A$9,IF(NOT(ISNUMBER(PI_data_original!Z24)),Z23,PI_data_original!Z24),0)</f>
        <v>432</v>
      </c>
      <c r="AA24" s="95">
        <f>IF($A24&lt;=$A$9,IF(NOT(ISNUMBER(PI_data_original!AA24)),AA23,PI_data_original!AA24),0)</f>
        <v>150.37268787777438</v>
      </c>
      <c r="AB24" s="95">
        <f>IF($A24&lt;=$A$9,IF(NOT(ISNUMBER(PI_data_original!AB24)),AB23,PI_data_original!AB24),0)</f>
        <v>0</v>
      </c>
      <c r="AC24" s="95">
        <f>IF($A24&lt;=$A$9,IF(NOT(ISNUMBER(PI_data_original!AC24)),AC23,PI_data_original!AC24),0)</f>
        <v>0</v>
      </c>
      <c r="AD24" s="307">
        <f>IF(TagTempAmbSel_Sc2=TagTempAmb_Sc1,IF($A24&lt;=$A$9,IF(NOT(ISNUMBER(PI_data_original!D24)),D23,PI_data_original!D24),D23),IF($A24&lt;=$A$9,IF(NOT(ISNUMBER(PI_data_original!AD24)),AD23,PI_data_original!AD24),AD23))</f>
        <v>23.450024961983406</v>
      </c>
      <c r="AE24" s="307">
        <f>IF(TagHumRelSel_Sc2=TagHumRel_Sc1,IF($A24&lt;=$A$9,IF(NOT(ISNUMBER(PI_data_original!E24)),E23,PI_data_original!E24),E23),IF($A24&lt;=$A$9,IF(NOT(ISNUMBER(PI_data_original!AE24)),AE23,PI_data_original!AE24),AE23))</f>
        <v>59.312350195804754</v>
      </c>
      <c r="AF24" s="95">
        <f>IF($A24&lt;=$A$9,IF(NOT(ISNUMBER(PI_data_original!AF24)),AF23,PI_data_original!AF24),0)</f>
        <v>6.2250766754150391</v>
      </c>
      <c r="AG24" s="95">
        <f>IF($A24&lt;=$A$9,IF(NOT(ISNUMBER(PI_data_original!AG24)),AG23,PI_data_original!AG24),0)</f>
        <v>1.5814149379730225</v>
      </c>
      <c r="AH24" s="95">
        <f>IF($A24&lt;=$A$9,IF(NOT(ISNUMBER(PI_data_original!AH24)),AH23,PI_data_original!AH24),0)</f>
        <v>2.3256101608276367</v>
      </c>
      <c r="AI24" s="95">
        <f>IF($A24&lt;=$A$9,IF(NOT(ISNUMBER(PI_data_original!AI24)),AI23,PI_data_original!AI24),0)</f>
        <v>2.4011001586914063</v>
      </c>
      <c r="AJ24" s="95">
        <f>IF($A24&lt;=$A$9,IF(NOT(ISNUMBER(PI_data_original!AJ24)),AJ23,PI_data_original!AJ24),0)</f>
        <v>2.8837566375732422</v>
      </c>
      <c r="AK24" s="95">
        <f>IF($A24&lt;=$A$9,IF(NOT(ISNUMBER(PI_data_original!AK24)),AK23,PI_data_original!AK24),0)</f>
        <v>143.46988370957027</v>
      </c>
      <c r="AL24" s="95">
        <f>IF($A24&lt;=$A$9,IF(NOT(ISNUMBER(PI_data_original!AL24)),AL23,PI_data_original!AL24),0)</f>
        <v>144.8918398985748</v>
      </c>
      <c r="AM24" s="95">
        <f>IF($A24&lt;=$A$9,IF(NOT(ISNUMBER(PI_data_original!AM24)),AM23,PI_data_original!AM24),0)</f>
        <v>152.44212859454913</v>
      </c>
      <c r="AN24" s="95">
        <f>IF($A24&lt;=$A$9,IF(NOT(ISNUMBER(PI_data_original!AN24)),AN23,PI_data_original!AN24),0)</f>
        <v>152.26295176068382</v>
      </c>
      <c r="AO24" s="95">
        <f>IF($A24&lt;=$A$9,IF(NOT(ISNUMBER(PI_data_original!AO24)),AO23,PI_data_original!AO24),0)</f>
        <v>218.01117915529991</v>
      </c>
      <c r="AP24" s="95">
        <f>IF($A24&lt;=$A$9,IF(NOT(ISNUMBER(PI_data_original!AP24)),AP23,PI_data_original!AP24),0)</f>
        <v>197.02867531735527</v>
      </c>
      <c r="AQ24" s="95">
        <f>IF($A24&lt;=$A$9,IF(NOT(ISNUMBER(PI_data_original!AQ24)),AQ23,PI_data_original!AQ24),0)</f>
        <v>215.708132205635</v>
      </c>
      <c r="AR24" s="95">
        <f>IF($A24&lt;=$A$9,IF(NOT(ISNUMBER(PI_data_original!AR24)),AR23,PI_data_original!AR24),0)</f>
        <v>197.69282303356954</v>
      </c>
      <c r="AS24" s="95">
        <f>IF($A24&lt;=$A$9,IF(NOT(ISNUMBER(PI_data_original!AS24)),AS23,PI_data_original!AS24),0)</f>
        <v>169.74384739650887</v>
      </c>
      <c r="AT24" s="95">
        <f>IF($A24&lt;=$A$9,IF(NOT(ISNUMBER(PI_data_original!AT24)),AT23,PI_data_original!AT24),0)</f>
        <v>206.73943148442021</v>
      </c>
      <c r="AU24" s="95">
        <f>IF($A24&lt;=$A$9,IF(NOT(ISNUMBER(PI_data_original!AU24)),AU23,PI_data_original!AU24),0)</f>
        <v>1.0070954449474812E-2</v>
      </c>
      <c r="AV24" s="95">
        <f>IF($A24&lt;=$A$9,IF(NOT(ISNUMBER(PI_data_original!AV24)),AV23,PI_data_original!AV24),0)</f>
        <v>360</v>
      </c>
      <c r="AW24" s="95">
        <f>IF($A24&lt;=$A$9,IF(NOT(ISNUMBER(PI_data_original!AW24)),AW23,PI_data_original!AW24),0)</f>
        <v>150.32183900364365</v>
      </c>
      <c r="AY24" s="94">
        <f t="shared" si="36"/>
        <v>45873.045138888847</v>
      </c>
      <c r="AZ24" s="95">
        <f>IF($AY24&lt;=$AY$9,IF(NOT(ISNUMBER(PI_data_original!AZ24)),AZ23,PI_data_original!AZ24),0)</f>
        <v>0</v>
      </c>
      <c r="BA24" s="95">
        <f>IF($AY24&lt;=$AY$9,IF(NOT(ISNUMBER(PI_data_original!BA24)),BA23,PI_data_original!BA24),0)</f>
        <v>0</v>
      </c>
      <c r="BB24" s="95">
        <f>IF($AY24&lt;=$AY$9,IF(NOT(ISNUMBER(PI_data_original!BB24)),BB23,PI_data_original!BB24),0)</f>
        <v>0</v>
      </c>
      <c r="BC24" s="95">
        <f>IF($AY24&lt;=$AY$9,IF(NOT(ISNUMBER(PI_data_original!BC24)),BC23,PI_data_original!BC24),0)</f>
        <v>1.6479743644595146E-2</v>
      </c>
      <c r="BD24" s="95">
        <f>IF($AY24&lt;=$AY$9,IF(NOT(ISNUMBER(PI_data_original!BD24)),BD23,PI_data_original!BD24),0)</f>
        <v>0</v>
      </c>
      <c r="BE24" s="95">
        <f>IF($AY24&lt;=$AY$9,IF(NOT(ISNUMBER(PI_data_original!BE24)),BE23,PI_data_original!BE24),0)</f>
        <v>0</v>
      </c>
      <c r="BF24" s="95">
        <f>IF($AY24&lt;=$AY$9,IF(NOT(ISNUMBER(PI_data_original!BF24)),BF23,PI_data_original!BF24),0)</f>
        <v>0</v>
      </c>
      <c r="BG24" s="95">
        <f>IF($AY24&lt;=$AY$9,IF(NOT(ISNUMBER(PI_data_original!BG24)),BG23,PI_data_original!BG24),0)</f>
        <v>1.0070954449474812E-2</v>
      </c>
      <c r="BI24" s="61">
        <f>PI_data_original!BI24</f>
        <v>45873.259027777778</v>
      </c>
      <c r="BJ24" s="6">
        <f>IF($BI24&lt;=$BI$9,IF(NOT(ISNUMBER(PI_data_original!BJ24)),BJ23,PI_data_original!BJ24),0)</f>
        <v>1.4417434360001194E-2</v>
      </c>
      <c r="BK24" s="6">
        <f>IF($BI24&lt;=$BI$9,IF(NOT(ISNUMBER(PI_data_original!BK24)),BK23,PI_data_original!BK24),0)</f>
        <v>1.0070954449474812E-2</v>
      </c>
      <c r="BM24" s="6" t="b">
        <f t="shared" si="25"/>
        <v>0</v>
      </c>
      <c r="BN24" s="6" t="str">
        <f t="shared" si="26"/>
        <v>N/A</v>
      </c>
      <c r="BO24" s="6" t="b">
        <f t="shared" si="27"/>
        <v>0</v>
      </c>
      <c r="BP24" s="6" t="str">
        <f t="shared" si="28"/>
        <v>N/A</v>
      </c>
      <c r="BR24" s="6">
        <f t="shared" si="10"/>
        <v>0</v>
      </c>
      <c r="BS24" s="6">
        <f t="shared" si="11"/>
        <v>0</v>
      </c>
      <c r="BU24" s="6">
        <f t="shared" si="29"/>
        <v>150.37268787777438</v>
      </c>
      <c r="BV24" s="6">
        <f t="shared" si="30"/>
        <v>150.32183900364365</v>
      </c>
      <c r="BX24" s="292">
        <f t="shared" si="12"/>
        <v>45873.045138888847</v>
      </c>
      <c r="BY24" s="11">
        <f t="shared" si="13"/>
        <v>0</v>
      </c>
      <c r="BZ24" s="11">
        <f t="shared" si="13"/>
        <v>0</v>
      </c>
      <c r="CA24" s="11">
        <f t="shared" si="13"/>
        <v>0</v>
      </c>
      <c r="CB24" s="11">
        <f t="shared" si="13"/>
        <v>1.6479743644595146E-2</v>
      </c>
      <c r="CC24" s="11">
        <f>IF(Inicio!$C$22="Calderas",BY24+BZ24,CA24)</f>
        <v>0</v>
      </c>
      <c r="CD24" s="11">
        <f t="shared" si="14"/>
        <v>0</v>
      </c>
      <c r="CE24" s="11">
        <f t="shared" si="15"/>
        <v>0</v>
      </c>
      <c r="CF24" s="11">
        <f t="shared" si="16"/>
        <v>0</v>
      </c>
      <c r="CG24" s="11">
        <f t="shared" si="17"/>
        <v>0</v>
      </c>
      <c r="CH24" s="11">
        <f t="shared" si="31"/>
        <v>0</v>
      </c>
      <c r="CI24" s="11">
        <f t="shared" si="32"/>
        <v>0</v>
      </c>
      <c r="CJ24" s="11">
        <f t="shared" si="18"/>
        <v>0</v>
      </c>
      <c r="CK24" s="11">
        <f t="shared" si="18"/>
        <v>0</v>
      </c>
      <c r="CL24" s="11">
        <f t="shared" si="18"/>
        <v>0</v>
      </c>
      <c r="CM24" s="11">
        <f t="shared" si="18"/>
        <v>1.0070954449474812E-2</v>
      </c>
      <c r="CN24" s="281">
        <f>IF(Inicio!$O$22="Calderas",CJ24+CK24,CL24)</f>
        <v>0</v>
      </c>
      <c r="CO24" s="11">
        <f t="shared" si="19"/>
        <v>0</v>
      </c>
      <c r="CP24" s="11">
        <f t="shared" si="20"/>
        <v>0</v>
      </c>
      <c r="CQ24" s="11">
        <f t="shared" si="21"/>
        <v>0</v>
      </c>
      <c r="CR24" s="11">
        <f t="shared" si="22"/>
        <v>0</v>
      </c>
      <c r="CS24" s="11">
        <f t="shared" si="33"/>
        <v>0</v>
      </c>
      <c r="CT24" s="11">
        <f t="shared" si="34"/>
        <v>0</v>
      </c>
      <c r="CV24" s="293">
        <f t="shared" si="23"/>
        <v>45873.295138888614</v>
      </c>
      <c r="CW24" s="92">
        <f t="shared" si="37"/>
        <v>0</v>
      </c>
      <c r="CX24" s="92">
        <f t="shared" si="37"/>
        <v>0</v>
      </c>
      <c r="CY24" s="92">
        <f t="shared" si="37"/>
        <v>0</v>
      </c>
      <c r="CZ24" s="92">
        <f t="shared" si="37"/>
        <v>0</v>
      </c>
      <c r="DA24" s="92">
        <f t="shared" si="37"/>
        <v>0</v>
      </c>
      <c r="DB24" s="92">
        <f t="shared" si="37"/>
        <v>0</v>
      </c>
    </row>
    <row r="25" spans="1:106">
      <c r="A25" s="94">
        <f t="shared" si="35"/>
        <v>45873.298611111066</v>
      </c>
      <c r="B25" s="95">
        <f>IF($A25&lt;=$A$9,IF(NOT(ISNUMBER(PI_data_original!B25)),B24,PI_data_original!B25),0)</f>
        <v>0</v>
      </c>
      <c r="C25" s="95">
        <f>IF($A25&lt;=$A$9,IF(NOT(ISNUMBER(PI_data_original!C25)),C24,PI_data_original!C25),0)</f>
        <v>0</v>
      </c>
      <c r="D25" s="307">
        <f>IF(TagTempAmbSel_Sc1=TagTempAmb_Sc1,IF($A25&lt;=$A$9,IF(NOT(ISNUMBER(PI_data_original!D25)),D24,PI_data_original!D25),D24),IF($A25&lt;=$A$9,IF(NOT(ISNUMBER(PI_data_original!AD25)),AD24,PI_data_original!AD25),AD24))</f>
        <v>23.369023009702843</v>
      </c>
      <c r="E25" s="307">
        <f>IF(TagHumRelSel_Sc1=TagHumRel_Sc1,IF($A25&lt;=$A$9,IF(NOT(ISNUMBER(PI_data_original!E25)),E24,PI_data_original!E25),E24),IF($A25&lt;=$A$9,IF(NOT(ISNUMBER(PI_data_original!AE25)),AE24,PI_data_original!AE25),AE24))</f>
        <v>57.736326662114394</v>
      </c>
      <c r="F25" s="95">
        <f>IF($A25&lt;=$A$9,IF(NOT(ISNUMBER(PI_data_original!F25)),F24,PI_data_original!F25),0)</f>
        <v>3.0560932159423828</v>
      </c>
      <c r="G25" s="95">
        <f>IF($A25&lt;=$A$9,IF(NOT(ISNUMBER(PI_data_original!G25)),G24,PI_data_original!G25),0)</f>
        <v>1.8248360157012939</v>
      </c>
      <c r="H25" s="95">
        <f>IF($A25&lt;=$A$9,IF(NOT(ISNUMBER(PI_data_original!H25)),H24,PI_data_original!H25),0)</f>
        <v>1.7674638032913208</v>
      </c>
      <c r="I25" s="95">
        <f>IF($A25&lt;=$A$9,IF(NOT(ISNUMBER(PI_data_original!I25)),I24,PI_data_original!I25),0)</f>
        <v>3.1628298759460449</v>
      </c>
      <c r="J25" s="95">
        <v>0</v>
      </c>
      <c r="K25" s="95">
        <v>0</v>
      </c>
      <c r="L25" s="95">
        <f>IF($A25&lt;=$A$9,IF(NOT(ISNUMBER(PI_data_original!L25)),L24,PI_data_original!L25),0)</f>
        <v>148.95809310826135</v>
      </c>
      <c r="M25" s="95">
        <f>IF($A25&lt;=$A$9,IF(NOT(ISNUMBER(PI_data_original!M25)),M24,PI_data_original!M25),0)</f>
        <v>158.0156560585659</v>
      </c>
      <c r="N25" s="95">
        <f>IF($A25&lt;=$A$9,IF(NOT(ISNUMBER(PI_data_original!N25)),N24,PI_data_original!N25),0)</f>
        <v>157.8975346089596</v>
      </c>
      <c r="O25" s="95">
        <f>IF($A25&lt;=$A$9,IF(NOT(ISNUMBER(PI_data_original!O25)),O24,PI_data_original!O25),0)</f>
        <v>158.0095183720652</v>
      </c>
      <c r="P25" s="95">
        <f>IF($A25&lt;=$A$9,IF(NOT(ISNUMBER(PI_data_original!P25)),P24,PI_data_original!P25),0)</f>
        <v>157.58546166080788</v>
      </c>
      <c r="Q25" s="95">
        <f>IF($A25&lt;=$A$9,IF(NOT(ISNUMBER(PI_data_original!Q25)),Q24,PI_data_original!Q25),0)</f>
        <v>154.75244205642304</v>
      </c>
      <c r="R25" s="95">
        <f>IF($A25&lt;=$A$9,IF(NOT(ISNUMBER(PI_data_original!R25)),R24,PI_data_original!R25),0)</f>
        <v>163.45778979484601</v>
      </c>
      <c r="S25" s="95">
        <f>IF($A25&lt;=$A$9,IF(NOT(ISNUMBER(PI_data_original!S25)),S24,PI_data_original!S25),0)</f>
        <v>215.70599365234375</v>
      </c>
      <c r="T25" s="95">
        <f>IF($A25&lt;=$A$9,IF(NOT(ISNUMBER(PI_data_original!T25)),T24,PI_data_original!T25),0)</f>
        <v>191.11175537109375</v>
      </c>
      <c r="U25" s="95">
        <f>IF($A25&lt;=$A$9,IF(NOT(ISNUMBER(PI_data_original!U25)),U24,PI_data_original!U25),0)</f>
        <v>217.15440297430069</v>
      </c>
      <c r="V25" s="95">
        <v>0</v>
      </c>
      <c r="W25" s="378">
        <v>0</v>
      </c>
      <c r="X25" s="95">
        <f>IF($A25&lt;=$A$9,IF(NOT(ISNUMBER(PI_data_original!X25)),X24,PI_data_original!X25),0)</f>
        <v>205.59878844450139</v>
      </c>
      <c r="Y25" s="95">
        <f>IF($A25&lt;=$A$9,IF(NOT(ISNUMBER(PI_data_original!Y25)),Y24,PI_data_original!Y25),0)</f>
        <v>1.2817578390240669E-2</v>
      </c>
      <c r="Z25" s="95">
        <f>IF($A25&lt;=$A$9,IF(NOT(ISNUMBER(PI_data_original!Z25)),Z24,PI_data_original!Z25),0)</f>
        <v>432</v>
      </c>
      <c r="AA25" s="95">
        <f>IF($A25&lt;=$A$9,IF(NOT(ISNUMBER(PI_data_original!AA25)),AA24,PI_data_original!AA25),0)</f>
        <v>152.86842655971412</v>
      </c>
      <c r="AB25" s="95">
        <f>IF($A25&lt;=$A$9,IF(NOT(ISNUMBER(PI_data_original!AB25)),AB24,PI_data_original!AB25),0)</f>
        <v>0</v>
      </c>
      <c r="AC25" s="95">
        <f>IF($A25&lt;=$A$9,IF(NOT(ISNUMBER(PI_data_original!AC25)),AC24,PI_data_original!AC25),0)</f>
        <v>0</v>
      </c>
      <c r="AD25" s="307">
        <f>IF(TagTempAmbSel_Sc2=TagTempAmb_Sc1,IF($A25&lt;=$A$9,IF(NOT(ISNUMBER(PI_data_original!D25)),D24,PI_data_original!D25),D24),IF($A25&lt;=$A$9,IF(NOT(ISNUMBER(PI_data_original!AD25)),AD24,PI_data_original!AD25),AD24))</f>
        <v>23.623525217991002</v>
      </c>
      <c r="AE25" s="307">
        <f>IF(TagHumRelSel_Sc2=TagHumRel_Sc1,IF($A25&lt;=$A$9,IF(NOT(ISNUMBER(PI_data_original!E25)),E24,PI_data_original!E25),E24),IF($A25&lt;=$A$9,IF(NOT(ISNUMBER(PI_data_original!AE25)),AE24,PI_data_original!AE25),AE24))</f>
        <v>58.105706594692357</v>
      </c>
      <c r="AF25" s="95">
        <f>IF($A25&lt;=$A$9,IF(NOT(ISNUMBER(PI_data_original!AF25)),AF24,PI_data_original!AF25),0)</f>
        <v>6.2198033332824707</v>
      </c>
      <c r="AG25" s="95">
        <f>IF($A25&lt;=$A$9,IF(NOT(ISNUMBER(PI_data_original!AG25)),AG24,PI_data_original!AG25),0)</f>
        <v>2.8837566375732422</v>
      </c>
      <c r="AH25" s="95">
        <f>IF($A25&lt;=$A$9,IF(NOT(ISNUMBER(PI_data_original!AH25)),AH24,PI_data_original!AH25),0)</f>
        <v>1.7674638032913208</v>
      </c>
      <c r="AI25" s="95">
        <f>IF($A25&lt;=$A$9,IF(NOT(ISNUMBER(PI_data_original!AI25)),AI24,PI_data_original!AI25),0)</f>
        <v>2.4011001586914063</v>
      </c>
      <c r="AJ25" s="95">
        <f>IF($A25&lt;=$A$9,IF(NOT(ISNUMBER(PI_data_original!AJ25)),AJ24,PI_data_original!AJ25),0)</f>
        <v>4.4651718139648438</v>
      </c>
      <c r="AK25" s="95">
        <f>IF($A25&lt;=$A$9,IF(NOT(ISNUMBER(PI_data_original!AK25)),AK24,PI_data_original!AK25),0)</f>
        <v>145.24742634060988</v>
      </c>
      <c r="AL25" s="95">
        <f>IF($A25&lt;=$A$9,IF(NOT(ISNUMBER(PI_data_original!AL25)),AL24,PI_data_original!AL25),0)</f>
        <v>146.8100578873931</v>
      </c>
      <c r="AM25" s="95">
        <f>IF($A25&lt;=$A$9,IF(NOT(ISNUMBER(PI_data_original!AM25)),AM24,PI_data_original!AM25),0)</f>
        <v>155.05008749122291</v>
      </c>
      <c r="AN25" s="95">
        <f>IF($A25&lt;=$A$9,IF(NOT(ISNUMBER(PI_data_original!AN25)),AN24,PI_data_original!AN25),0)</f>
        <v>153.21188743796912</v>
      </c>
      <c r="AO25" s="95">
        <f>IF($A25&lt;=$A$9,IF(NOT(ISNUMBER(PI_data_original!AO25)),AO24,PI_data_original!AO25),0)</f>
        <v>217.87501042801887</v>
      </c>
      <c r="AP25" s="95">
        <f>IF($A25&lt;=$A$9,IF(NOT(ISNUMBER(PI_data_original!AP25)),AP24,PI_data_original!AP25),0)</f>
        <v>196.83340782854472</v>
      </c>
      <c r="AQ25" s="95">
        <f>IF($A25&lt;=$A$9,IF(NOT(ISNUMBER(PI_data_original!AQ25)),AQ24,PI_data_original!AQ25),0)</f>
        <v>215.60922739565217</v>
      </c>
      <c r="AR25" s="95">
        <f>IF($A25&lt;=$A$9,IF(NOT(ISNUMBER(PI_data_original!AR25)),AR24,PI_data_original!AR25),0)</f>
        <v>197.56845813367983</v>
      </c>
      <c r="AS25" s="95">
        <f>IF($A25&lt;=$A$9,IF(NOT(ISNUMBER(PI_data_original!AS25)),AS24,PI_data_original!AS25),0)</f>
        <v>169.31254338938595</v>
      </c>
      <c r="AT25" s="95">
        <f>IF($A25&lt;=$A$9,IF(NOT(ISNUMBER(PI_data_original!AT25)),AT24,PI_data_original!AT25),0)</f>
        <v>206.17920005702641</v>
      </c>
      <c r="AU25" s="95">
        <f>IF($A25&lt;=$A$9,IF(NOT(ISNUMBER(PI_data_original!AU25)),AU24,PI_data_original!AU25),0)</f>
        <v>1.0070954449474812E-2</v>
      </c>
      <c r="AV25" s="95">
        <f>IF($A25&lt;=$A$9,IF(NOT(ISNUMBER(PI_data_original!AV25)),AV24,PI_data_original!AV25),0)</f>
        <v>360</v>
      </c>
      <c r="AW25" s="95">
        <f>IF($A25&lt;=$A$9,IF(NOT(ISNUMBER(PI_data_original!AW25)),AW24,PI_data_original!AW25),0)</f>
        <v>152.30638551350529</v>
      </c>
      <c r="AY25" s="94">
        <f t="shared" si="36"/>
        <v>45873.048611111066</v>
      </c>
      <c r="AZ25" s="95">
        <f>IF($AY25&lt;=$AY$9,IF(NOT(ISNUMBER(PI_data_original!AZ25)),AZ24,PI_data_original!AZ25),0)</f>
        <v>0</v>
      </c>
      <c r="BA25" s="95">
        <f>IF($AY25&lt;=$AY$9,IF(NOT(ISNUMBER(PI_data_original!BA25)),BA24,PI_data_original!BA25),0)</f>
        <v>0</v>
      </c>
      <c r="BB25" s="95">
        <f>IF($AY25&lt;=$AY$9,IF(NOT(ISNUMBER(PI_data_original!BB25)),BB24,PI_data_original!BB25),0)</f>
        <v>0</v>
      </c>
      <c r="BC25" s="95">
        <f>IF($AY25&lt;=$AY$9,IF(NOT(ISNUMBER(PI_data_original!BC25)),BC24,PI_data_original!BC25),0)</f>
        <v>1.6479743644595146E-2</v>
      </c>
      <c r="BD25" s="95">
        <f>IF($AY25&lt;=$AY$9,IF(NOT(ISNUMBER(PI_data_original!BD25)),BD24,PI_data_original!BD25),0)</f>
        <v>0</v>
      </c>
      <c r="BE25" s="95">
        <f>IF($AY25&lt;=$AY$9,IF(NOT(ISNUMBER(PI_data_original!BE25)),BE24,PI_data_original!BE25),0)</f>
        <v>0</v>
      </c>
      <c r="BF25" s="95">
        <f>IF($AY25&lt;=$AY$9,IF(NOT(ISNUMBER(PI_data_original!BF25)),BF24,PI_data_original!BF25),0)</f>
        <v>0</v>
      </c>
      <c r="BG25" s="95">
        <f>IF($AY25&lt;=$AY$9,IF(NOT(ISNUMBER(PI_data_original!BG25)),BG24,PI_data_original!BG25),0)</f>
        <v>1.0070954449474812E-2</v>
      </c>
      <c r="BI25" s="61">
        <f>PI_data_original!BI25</f>
        <v>45873.259722222225</v>
      </c>
      <c r="BJ25" s="6">
        <f>IF($BI25&lt;=$BI$9,IF(NOT(ISNUMBER(PI_data_original!BJ25)),BJ24,PI_data_original!BJ25),0)</f>
        <v>1.3669430332758966E-2</v>
      </c>
      <c r="BK25" s="6">
        <f>IF($BI25&lt;=$BI$9,IF(NOT(ISNUMBER(PI_data_original!BK25)),BK24,PI_data_original!BK25),0)</f>
        <v>1.0070954449474812E-2</v>
      </c>
      <c r="BM25" s="6" t="b">
        <f t="shared" si="25"/>
        <v>0</v>
      </c>
      <c r="BN25" s="6" t="str">
        <f t="shared" si="26"/>
        <v>N/A</v>
      </c>
      <c r="BO25" s="6" t="b">
        <f t="shared" si="27"/>
        <v>0</v>
      </c>
      <c r="BP25" s="6" t="str">
        <f t="shared" si="28"/>
        <v>N/A</v>
      </c>
      <c r="BR25" s="6">
        <f t="shared" si="10"/>
        <v>0</v>
      </c>
      <c r="BS25" s="6">
        <f t="shared" si="11"/>
        <v>0</v>
      </c>
      <c r="BU25" s="6">
        <f t="shared" si="29"/>
        <v>152.86842655971412</v>
      </c>
      <c r="BV25" s="6">
        <f t="shared" si="30"/>
        <v>152.30638551350529</v>
      </c>
      <c r="BX25" s="292">
        <f t="shared" si="12"/>
        <v>45873.048611111066</v>
      </c>
      <c r="BY25" s="11">
        <f t="shared" si="13"/>
        <v>0</v>
      </c>
      <c r="BZ25" s="11">
        <f t="shared" si="13"/>
        <v>0</v>
      </c>
      <c r="CA25" s="11">
        <f t="shared" si="13"/>
        <v>0</v>
      </c>
      <c r="CB25" s="11">
        <f t="shared" si="13"/>
        <v>1.6479743644595146E-2</v>
      </c>
      <c r="CC25" s="11">
        <f>IF(Inicio!$C$22="Calderas",BY25+BZ25,CA25)</f>
        <v>0</v>
      </c>
      <c r="CD25" s="11">
        <f t="shared" si="14"/>
        <v>0</v>
      </c>
      <c r="CE25" s="11">
        <f t="shared" si="15"/>
        <v>0</v>
      </c>
      <c r="CF25" s="11">
        <f t="shared" si="16"/>
        <v>0</v>
      </c>
      <c r="CG25" s="11">
        <f t="shared" si="17"/>
        <v>0</v>
      </c>
      <c r="CH25" s="11">
        <f t="shared" si="31"/>
        <v>0</v>
      </c>
      <c r="CI25" s="11">
        <f t="shared" si="32"/>
        <v>0</v>
      </c>
      <c r="CJ25" s="11">
        <f t="shared" si="18"/>
        <v>0</v>
      </c>
      <c r="CK25" s="11">
        <f t="shared" si="18"/>
        <v>0</v>
      </c>
      <c r="CL25" s="11">
        <f t="shared" si="18"/>
        <v>0</v>
      </c>
      <c r="CM25" s="11">
        <f t="shared" si="18"/>
        <v>1.0070954449474812E-2</v>
      </c>
      <c r="CN25" s="281">
        <f>IF(Inicio!$O$22="Calderas",CJ25+CK25,CL25)</f>
        <v>0</v>
      </c>
      <c r="CO25" s="11">
        <f t="shared" si="19"/>
        <v>0</v>
      </c>
      <c r="CP25" s="11">
        <f t="shared" si="20"/>
        <v>0</v>
      </c>
      <c r="CQ25" s="11">
        <f t="shared" si="21"/>
        <v>0</v>
      </c>
      <c r="CR25" s="11">
        <f t="shared" si="22"/>
        <v>0</v>
      </c>
      <c r="CS25" s="11">
        <f t="shared" si="33"/>
        <v>0</v>
      </c>
      <c r="CT25" s="11">
        <f t="shared" si="34"/>
        <v>0</v>
      </c>
      <c r="CV25" s="293">
        <f t="shared" si="23"/>
        <v>45873.298611110833</v>
      </c>
      <c r="CW25" s="92">
        <f t="shared" si="37"/>
        <v>0</v>
      </c>
      <c r="CX25" s="92">
        <f t="shared" si="37"/>
        <v>0</v>
      </c>
      <c r="CY25" s="92">
        <f t="shared" si="37"/>
        <v>0</v>
      </c>
      <c r="CZ25" s="92">
        <f t="shared" si="37"/>
        <v>0</v>
      </c>
      <c r="DA25" s="92">
        <f t="shared" si="37"/>
        <v>0</v>
      </c>
      <c r="DB25" s="92">
        <f t="shared" si="37"/>
        <v>0</v>
      </c>
    </row>
    <row r="26" spans="1:106">
      <c r="A26" s="94">
        <f t="shared" si="35"/>
        <v>45873.302083333285</v>
      </c>
      <c r="B26" s="95">
        <f>IF($A26&lt;=$A$9,IF(NOT(ISNUMBER(PI_data_original!B26)),B25,PI_data_original!B26),0)</f>
        <v>0</v>
      </c>
      <c r="C26" s="95">
        <f>IF($A26&lt;=$A$9,IF(NOT(ISNUMBER(PI_data_original!C26)),C25,PI_data_original!C26),0)</f>
        <v>0</v>
      </c>
      <c r="D26" s="307">
        <f>IF(TagTempAmbSel_Sc1=TagTempAmb_Sc1,IF($A26&lt;=$A$9,IF(NOT(ISNUMBER(PI_data_original!D26)),D25,PI_data_original!D26),D25),IF($A26&lt;=$A$9,IF(NOT(ISNUMBER(PI_data_original!AD26)),AD25,PI_data_original!AD26),AD25))</f>
        <v>23.399999618530273</v>
      </c>
      <c r="E26" s="307">
        <f>IF(TagHumRelSel_Sc1=TagHumRel_Sc1,IF($A26&lt;=$A$9,IF(NOT(ISNUMBER(PI_data_original!E26)),E25,PI_data_original!E26),E25),IF($A26&lt;=$A$9,IF(NOT(ISNUMBER(PI_data_original!AE26)),AE25,PI_data_original!AE26),AE25))</f>
        <v>57.49861980189511</v>
      </c>
      <c r="F26" s="95">
        <f>IF($A26&lt;=$A$9,IF(NOT(ISNUMBER(PI_data_original!F26)),F25,PI_data_original!F26),0)</f>
        <v>2.5167827606201172</v>
      </c>
      <c r="G26" s="95">
        <f>IF($A26&lt;=$A$9,IF(NOT(ISNUMBER(PI_data_original!G26)),G25,PI_data_original!G26),0)</f>
        <v>1.0564839839935303</v>
      </c>
      <c r="H26" s="95">
        <f>IF($A26&lt;=$A$9,IF(NOT(ISNUMBER(PI_data_original!H26)),H25,PI_data_original!H26),0)</f>
        <v>0.74419528245925903</v>
      </c>
      <c r="I26" s="95">
        <f>IF($A26&lt;=$A$9,IF(NOT(ISNUMBER(PI_data_original!I26)),I25,PI_data_original!I26),0)</f>
        <v>3.6279520988464355</v>
      </c>
      <c r="J26" s="95">
        <v>0</v>
      </c>
      <c r="K26" s="95">
        <v>0</v>
      </c>
      <c r="L26" s="95">
        <f>IF($A26&lt;=$A$9,IF(NOT(ISNUMBER(PI_data_original!L26)),L25,PI_data_original!L26),0)</f>
        <v>151.07773221211136</v>
      </c>
      <c r="M26" s="95">
        <f>IF($A26&lt;=$A$9,IF(NOT(ISNUMBER(PI_data_original!M26)),M25,PI_data_original!M26),0)</f>
        <v>153.8034760401886</v>
      </c>
      <c r="N26" s="95">
        <f>IF($A26&lt;=$A$9,IF(NOT(ISNUMBER(PI_data_original!N26)),N25,PI_data_original!N26),0)</f>
        <v>153.60728974234374</v>
      </c>
      <c r="O26" s="95">
        <f>IF($A26&lt;=$A$9,IF(NOT(ISNUMBER(PI_data_original!O26)),O25,PI_data_original!O26),0)</f>
        <v>159.05584201092265</v>
      </c>
      <c r="P26" s="95">
        <f>IF($A26&lt;=$A$9,IF(NOT(ISNUMBER(PI_data_original!P26)),P25,PI_data_original!P26),0)</f>
        <v>158.20152687892326</v>
      </c>
      <c r="Q26" s="95">
        <f>IF($A26&lt;=$A$9,IF(NOT(ISNUMBER(PI_data_original!Q26)),Q25,PI_data_original!Q26),0)</f>
        <v>156.9730992558998</v>
      </c>
      <c r="R26" s="95">
        <f>IF($A26&lt;=$A$9,IF(NOT(ISNUMBER(PI_data_original!R26)),R25,PI_data_original!R26),0)</f>
        <v>164.89565185213388</v>
      </c>
      <c r="S26" s="95">
        <f>IF($A26&lt;=$A$9,IF(NOT(ISNUMBER(PI_data_original!S26)),S25,PI_data_original!S26),0)</f>
        <v>215.6833571206266</v>
      </c>
      <c r="T26" s="95">
        <f>IF($A26&lt;=$A$9,IF(NOT(ISNUMBER(PI_data_original!T26)),T25,PI_data_original!T26),0)</f>
        <v>191.02591255479959</v>
      </c>
      <c r="U26" s="95">
        <f>IF($A26&lt;=$A$9,IF(NOT(ISNUMBER(PI_data_original!U26)),U25,PI_data_original!U26),0)</f>
        <v>217.05073359957277</v>
      </c>
      <c r="V26" s="95">
        <v>0</v>
      </c>
      <c r="W26" s="378">
        <v>0</v>
      </c>
      <c r="X26" s="95">
        <f>IF($A26&lt;=$A$9,IF(NOT(ISNUMBER(PI_data_original!X26)),X25,PI_data_original!X26),0)</f>
        <v>205.04667574807263</v>
      </c>
      <c r="Y26" s="95">
        <f>IF($A26&lt;=$A$9,IF(NOT(ISNUMBER(PI_data_original!Y26)),Y25,PI_data_original!Y26),0)</f>
        <v>1.2817578390240669E-2</v>
      </c>
      <c r="Z26" s="95">
        <f>IF($A26&lt;=$A$9,IF(NOT(ISNUMBER(PI_data_original!Z26)),Z25,PI_data_original!Z26),0)</f>
        <v>432</v>
      </c>
      <c r="AA26" s="95">
        <f>IF($A26&lt;=$A$9,IF(NOT(ISNUMBER(PI_data_original!AA26)),AA25,PI_data_original!AA26),0)</f>
        <v>154.64296395140389</v>
      </c>
      <c r="AB26" s="95">
        <f>IF($A26&lt;=$A$9,IF(NOT(ISNUMBER(PI_data_original!AB26)),AB25,PI_data_original!AB26),0)</f>
        <v>0</v>
      </c>
      <c r="AC26" s="95">
        <f>IF($A26&lt;=$A$9,IF(NOT(ISNUMBER(PI_data_original!AC26)),AC25,PI_data_original!AC26),0)</f>
        <v>0</v>
      </c>
      <c r="AD26" s="307">
        <f>IF(TagTempAmbSel_Sc2=TagTempAmb_Sc1,IF($A26&lt;=$A$9,IF(NOT(ISNUMBER(PI_data_original!D26)),D25,PI_data_original!D26),D25),IF($A26&lt;=$A$9,IF(NOT(ISNUMBER(PI_data_original!AD26)),AD25,PI_data_original!AD26),AD25))</f>
        <v>23.653605313305039</v>
      </c>
      <c r="AE26" s="307">
        <f>IF(TagHumRelSel_Sc2=TagHumRel_Sc1,IF($A26&lt;=$A$9,IF(NOT(ISNUMBER(PI_data_original!E26)),E25,PI_data_original!E26),E25),IF($A26&lt;=$A$9,IF(NOT(ISNUMBER(PI_data_original!AE26)),AE25,PI_data_original!AE26),AE25))</f>
        <v>58.425119843740347</v>
      </c>
      <c r="AF26" s="95">
        <f>IF($A26&lt;=$A$9,IF(NOT(ISNUMBER(PI_data_original!AF26)),AF25,PI_data_original!AF26),0)</f>
        <v>7.431696891784668</v>
      </c>
      <c r="AG26" s="95">
        <f>IF($A26&lt;=$A$9,IF(NOT(ISNUMBER(PI_data_original!AG26)),AG25,PI_data_original!AG26),0)</f>
        <v>0.4651220440864563</v>
      </c>
      <c r="AH26" s="95">
        <f>IF($A26&lt;=$A$9,IF(NOT(ISNUMBER(PI_data_original!AH26)),AH25,PI_data_original!AH26),0)</f>
        <v>3.9070253372192383</v>
      </c>
      <c r="AI26" s="95">
        <f>IF($A26&lt;=$A$9,IF(NOT(ISNUMBER(PI_data_original!AI26)),AI25,PI_data_original!AI26),0)</f>
        <v>3.5536282062530518</v>
      </c>
      <c r="AJ26" s="95">
        <f>IF($A26&lt;=$A$9,IF(NOT(ISNUMBER(PI_data_original!AJ26)),AJ25,PI_data_original!AJ26),0)</f>
        <v>6.6047329902648926</v>
      </c>
      <c r="AK26" s="95">
        <f>IF($A26&lt;=$A$9,IF(NOT(ISNUMBER(PI_data_original!AK26)),AK25,PI_data_original!AK26),0)</f>
        <v>147.39279014651083</v>
      </c>
      <c r="AL26" s="95">
        <f>IF($A26&lt;=$A$9,IF(NOT(ISNUMBER(PI_data_original!AL26)),AL25,PI_data_original!AL26),0)</f>
        <v>149.07744605000161</v>
      </c>
      <c r="AM26" s="95">
        <f>IF($A26&lt;=$A$9,IF(NOT(ISNUMBER(PI_data_original!AM26)),AM25,PI_data_original!AM26),0)</f>
        <v>155.95807216190894</v>
      </c>
      <c r="AN26" s="95">
        <f>IF($A26&lt;=$A$9,IF(NOT(ISNUMBER(PI_data_original!AN26)),AN25,PI_data_original!AN26),0)</f>
        <v>153.40941705276822</v>
      </c>
      <c r="AO26" s="95">
        <f>IF($A26&lt;=$A$9,IF(NOT(ISNUMBER(PI_data_original!AO26)),AO25,PI_data_original!AO26),0)</f>
        <v>217.76136795825636</v>
      </c>
      <c r="AP26" s="95">
        <f>IF($A26&lt;=$A$9,IF(NOT(ISNUMBER(PI_data_original!AP26)),AP25,PI_data_original!AP26),0)</f>
        <v>196.72331020557633</v>
      </c>
      <c r="AQ26" s="95">
        <f>IF($A26&lt;=$A$9,IF(NOT(ISNUMBER(PI_data_original!AQ26)),AQ25,PI_data_original!AQ26),0)</f>
        <v>215.54345515147162</v>
      </c>
      <c r="AR26" s="95">
        <f>IF($A26&lt;=$A$9,IF(NOT(ISNUMBER(PI_data_original!AR26)),AR25,PI_data_original!AR26),0)</f>
        <v>197.46461856627215</v>
      </c>
      <c r="AS26" s="95">
        <f>IF($A26&lt;=$A$9,IF(NOT(ISNUMBER(PI_data_original!AS26)),AS25,PI_data_original!AS26),0)</f>
        <v>168.98778309252893</v>
      </c>
      <c r="AT26" s="95">
        <f>IF($A26&lt;=$A$9,IF(NOT(ISNUMBER(PI_data_original!AT26)),AT25,PI_data_original!AT26),0)</f>
        <v>205.80226907012673</v>
      </c>
      <c r="AU26" s="95">
        <f>IF($A26&lt;=$A$9,IF(NOT(ISNUMBER(PI_data_original!AU26)),AU25,PI_data_original!AU26),0)</f>
        <v>1.0070954449474812E-2</v>
      </c>
      <c r="AV26" s="95">
        <f>IF($A26&lt;=$A$9,IF(NOT(ISNUMBER(PI_data_original!AV26)),AV25,PI_data_original!AV26),0)</f>
        <v>360</v>
      </c>
      <c r="AW26" s="95">
        <f>IF($A26&lt;=$A$9,IF(NOT(ISNUMBER(PI_data_original!AW26)),AW25,PI_data_original!AW26),0)</f>
        <v>153.46284731706217</v>
      </c>
      <c r="AY26" s="94">
        <f t="shared" si="36"/>
        <v>45873.052083333285</v>
      </c>
      <c r="AZ26" s="95">
        <f>IF($AY26&lt;=$AY$9,IF(NOT(ISNUMBER(PI_data_original!AZ26)),AZ25,PI_data_original!AZ26),0)</f>
        <v>0</v>
      </c>
      <c r="BA26" s="95">
        <f>IF($AY26&lt;=$AY$9,IF(NOT(ISNUMBER(PI_data_original!BA26)),BA25,PI_data_original!BA26),0)</f>
        <v>0</v>
      </c>
      <c r="BB26" s="95">
        <f>IF($AY26&lt;=$AY$9,IF(NOT(ISNUMBER(PI_data_original!BB26)),BB25,PI_data_original!BB26),0)</f>
        <v>0</v>
      </c>
      <c r="BC26" s="95">
        <f>IF($AY26&lt;=$AY$9,IF(NOT(ISNUMBER(PI_data_original!BC26)),BC25,PI_data_original!BC26),0)</f>
        <v>1.6479743644595146E-2</v>
      </c>
      <c r="BD26" s="95">
        <f>IF($AY26&lt;=$AY$9,IF(NOT(ISNUMBER(PI_data_original!BD26)),BD25,PI_data_original!BD26),0)</f>
        <v>0</v>
      </c>
      <c r="BE26" s="95">
        <f>IF($AY26&lt;=$AY$9,IF(NOT(ISNUMBER(PI_data_original!BE26)),BE25,PI_data_original!BE26),0)</f>
        <v>0</v>
      </c>
      <c r="BF26" s="95">
        <f>IF($AY26&lt;=$AY$9,IF(NOT(ISNUMBER(PI_data_original!BF26)),BF25,PI_data_original!BF26),0)</f>
        <v>0</v>
      </c>
      <c r="BG26" s="95">
        <f>IF($AY26&lt;=$AY$9,IF(NOT(ISNUMBER(PI_data_original!BG26)),BG25,PI_data_original!BG26),0)</f>
        <v>1.0070954449474812E-2</v>
      </c>
      <c r="BI26" s="61">
        <f>PI_data_original!BI26</f>
        <v>45873.260416666664</v>
      </c>
      <c r="BJ26" s="6">
        <f>IF($BI26&lt;=$BI$9,IF(NOT(ISNUMBER(PI_data_original!BJ26)),BJ25,PI_data_original!BJ26),0)</f>
        <v>1.3677434969758958E-2</v>
      </c>
      <c r="BK26" s="6">
        <f>IF($BI26&lt;=$BI$9,IF(NOT(ISNUMBER(PI_data_original!BK26)),BK25,PI_data_original!BK26),0)</f>
        <v>1.0070954449474812E-2</v>
      </c>
      <c r="BM26" s="6" t="b">
        <f t="shared" si="25"/>
        <v>0</v>
      </c>
      <c r="BN26" s="6" t="str">
        <f t="shared" si="26"/>
        <v>N/A</v>
      </c>
      <c r="BO26" s="6" t="b">
        <f t="shared" si="27"/>
        <v>0</v>
      </c>
      <c r="BP26" s="6" t="str">
        <f t="shared" si="28"/>
        <v>N/A</v>
      </c>
      <c r="BR26" s="6">
        <f t="shared" si="10"/>
        <v>0</v>
      </c>
      <c r="BS26" s="6">
        <f t="shared" si="11"/>
        <v>0</v>
      </c>
      <c r="BU26" s="6">
        <f t="shared" si="29"/>
        <v>154.64296395140389</v>
      </c>
      <c r="BV26" s="6">
        <f t="shared" si="30"/>
        <v>153.46284731706217</v>
      </c>
      <c r="BX26" s="292">
        <f t="shared" si="12"/>
        <v>45873.052083333285</v>
      </c>
      <c r="BY26" s="11">
        <f t="shared" si="13"/>
        <v>0</v>
      </c>
      <c r="BZ26" s="11">
        <f t="shared" si="13"/>
        <v>0</v>
      </c>
      <c r="CA26" s="11">
        <f t="shared" si="13"/>
        <v>0</v>
      </c>
      <c r="CB26" s="11">
        <f t="shared" si="13"/>
        <v>1.6479743644595146E-2</v>
      </c>
      <c r="CC26" s="11">
        <f>IF(Inicio!$C$22="Calderas",BY26+BZ26,CA26)</f>
        <v>0</v>
      </c>
      <c r="CD26" s="11">
        <f t="shared" si="14"/>
        <v>0</v>
      </c>
      <c r="CE26" s="11">
        <f t="shared" si="15"/>
        <v>0</v>
      </c>
      <c r="CF26" s="11">
        <f t="shared" si="16"/>
        <v>0</v>
      </c>
      <c r="CG26" s="11">
        <f t="shared" si="17"/>
        <v>0</v>
      </c>
      <c r="CH26" s="11">
        <f t="shared" si="31"/>
        <v>0</v>
      </c>
      <c r="CI26" s="11">
        <f t="shared" si="32"/>
        <v>0</v>
      </c>
      <c r="CJ26" s="11">
        <f t="shared" si="18"/>
        <v>0</v>
      </c>
      <c r="CK26" s="11">
        <f t="shared" si="18"/>
        <v>0</v>
      </c>
      <c r="CL26" s="11">
        <f t="shared" si="18"/>
        <v>0</v>
      </c>
      <c r="CM26" s="11">
        <f t="shared" si="18"/>
        <v>1.0070954449474812E-2</v>
      </c>
      <c r="CN26" s="281">
        <f>IF(Inicio!$O$22="Calderas",CJ26+CK26,CL26)</f>
        <v>0</v>
      </c>
      <c r="CO26" s="11">
        <f t="shared" si="19"/>
        <v>0</v>
      </c>
      <c r="CP26" s="11">
        <f t="shared" si="20"/>
        <v>0</v>
      </c>
      <c r="CQ26" s="11">
        <f t="shared" si="21"/>
        <v>0</v>
      </c>
      <c r="CR26" s="11">
        <f t="shared" si="22"/>
        <v>0</v>
      </c>
      <c r="CS26" s="11">
        <f t="shared" si="33"/>
        <v>0</v>
      </c>
      <c r="CT26" s="11">
        <f t="shared" si="34"/>
        <v>0</v>
      </c>
      <c r="CV26" s="293">
        <f t="shared" si="23"/>
        <v>45873.302083333052</v>
      </c>
      <c r="CW26" s="92">
        <f t="shared" si="37"/>
        <v>0</v>
      </c>
      <c r="CX26" s="92">
        <f t="shared" si="37"/>
        <v>0</v>
      </c>
      <c r="CY26" s="92">
        <f t="shared" si="37"/>
        <v>0</v>
      </c>
      <c r="CZ26" s="92">
        <f t="shared" si="37"/>
        <v>0</v>
      </c>
      <c r="DA26" s="92">
        <f t="shared" si="37"/>
        <v>0</v>
      </c>
      <c r="DB26" s="92">
        <f t="shared" si="37"/>
        <v>0</v>
      </c>
    </row>
    <row r="27" spans="1:106">
      <c r="A27" s="94">
        <f t="shared" si="35"/>
        <v>45873.305555555504</v>
      </c>
      <c r="B27" s="95">
        <f>IF($A27&lt;=$A$9,IF(NOT(ISNUMBER(PI_data_original!B27)),B26,PI_data_original!B27),0)</f>
        <v>0</v>
      </c>
      <c r="C27" s="95">
        <f>IF($A27&lt;=$A$9,IF(NOT(ISNUMBER(PI_data_original!C27)),C26,PI_data_original!C27),0)</f>
        <v>0</v>
      </c>
      <c r="D27" s="307">
        <f>IF(TagTempAmbSel_Sc1=TagTempAmb_Sc1,IF($A27&lt;=$A$9,IF(NOT(ISNUMBER(PI_data_original!D27)),D26,PI_data_original!D27),D26),IF($A27&lt;=$A$9,IF(NOT(ISNUMBER(PI_data_original!AD27)),AD26,PI_data_original!AD27),AD26))</f>
        <v>23.399999618530273</v>
      </c>
      <c r="E27" s="307">
        <f>IF(TagHumRelSel_Sc1=TagHumRel_Sc1,IF($A27&lt;=$A$9,IF(NOT(ISNUMBER(PI_data_original!E27)),E26,PI_data_original!E27),E26),IF($A27&lt;=$A$9,IF(NOT(ISNUMBER(PI_data_original!AE27)),AE26,PI_data_original!AE27),AE26))</f>
        <v>57.108504140164783</v>
      </c>
      <c r="F27" s="95">
        <f>IF($A27&lt;=$A$9,IF(NOT(ISNUMBER(PI_data_original!F27)),F26,PI_data_original!F27),0)</f>
        <v>5.5728759765625</v>
      </c>
      <c r="G27" s="95">
        <f>IF($A27&lt;=$A$9,IF(NOT(ISNUMBER(PI_data_original!G27)),G26,PI_data_original!G27),0)</f>
        <v>0</v>
      </c>
      <c r="H27" s="95">
        <f>IF($A27&lt;=$A$9,IF(NOT(ISNUMBER(PI_data_original!H27)),H26,PI_data_original!H27),0)</f>
        <v>1.5814149379730225</v>
      </c>
      <c r="I27" s="95">
        <f>IF($A27&lt;=$A$9,IF(NOT(ISNUMBER(PI_data_original!I27)),I26,PI_data_original!I27),0)</f>
        <v>4.186098575592041</v>
      </c>
      <c r="J27" s="95">
        <v>0</v>
      </c>
      <c r="K27" s="95">
        <v>1613</v>
      </c>
      <c r="L27" s="95">
        <f>IF($A27&lt;=$A$9,IF(NOT(ISNUMBER(PI_data_original!L27)),L26,PI_data_original!L27),0)</f>
        <v>153.15152159587569</v>
      </c>
      <c r="M27" s="95">
        <f>IF($A27&lt;=$A$9,IF(NOT(ISNUMBER(PI_data_original!M27)),M26,PI_data_original!M27),0)</f>
        <v>151.39238014192165</v>
      </c>
      <c r="N27" s="95">
        <f>IF($A27&lt;=$A$9,IF(NOT(ISNUMBER(PI_data_original!N27)),N26,PI_data_original!N27),0)</f>
        <v>150.85792815175341</v>
      </c>
      <c r="O27" s="95">
        <f>IF($A27&lt;=$A$9,IF(NOT(ISNUMBER(PI_data_original!O27)),O26,PI_data_original!O27),0)</f>
        <v>158.98099692109625</v>
      </c>
      <c r="P27" s="95">
        <f>IF($A27&lt;=$A$9,IF(NOT(ISNUMBER(PI_data_original!P27)),P26,PI_data_original!P27),0)</f>
        <v>157.77136858662067</v>
      </c>
      <c r="Q27" s="95">
        <f>IF($A27&lt;=$A$9,IF(NOT(ISNUMBER(PI_data_original!Q27)),Q26,PI_data_original!Q27),0)</f>
        <v>158.36874284781342</v>
      </c>
      <c r="R27" s="95">
        <f>IF($A27&lt;=$A$9,IF(NOT(ISNUMBER(PI_data_original!R27)),R26,PI_data_original!R27),0)</f>
        <v>165.04549493306473</v>
      </c>
      <c r="S27" s="95">
        <f>IF($A27&lt;=$A$9,IF(NOT(ISNUMBER(PI_data_original!S27)),S26,PI_data_original!S27),0)</f>
        <v>215.56134033203125</v>
      </c>
      <c r="T27" s="95">
        <f>IF($A27&lt;=$A$9,IF(NOT(ISNUMBER(PI_data_original!T27)),T26,PI_data_original!T27),0)</f>
        <v>190.96896360850428</v>
      </c>
      <c r="U27" s="95">
        <f>IF($A27&lt;=$A$9,IF(NOT(ISNUMBER(PI_data_original!U27)),U26,PI_data_original!U27),0)</f>
        <v>216.95708085073935</v>
      </c>
      <c r="V27" s="95">
        <v>0</v>
      </c>
      <c r="W27" s="378">
        <v>1613</v>
      </c>
      <c r="X27" s="95">
        <f>IF($A27&lt;=$A$9,IF(NOT(ISNUMBER(PI_data_original!X27)),X26,PI_data_original!X27),0)</f>
        <v>204.62476273564732</v>
      </c>
      <c r="Y27" s="95">
        <f>IF($A27&lt;=$A$9,IF(NOT(ISNUMBER(PI_data_original!Y27)),Y26,PI_data_original!Y27),0)</f>
        <v>1.2817578390240669E-2</v>
      </c>
      <c r="Z27" s="95">
        <f>IF($A27&lt;=$A$9,IF(NOT(ISNUMBER(PI_data_original!Z27)),Z26,PI_data_original!Z27),0)</f>
        <v>427.30900007852694</v>
      </c>
      <c r="AA27" s="95">
        <f>IF($A27&lt;=$A$9,IF(NOT(ISNUMBER(PI_data_original!AA27)),AA26,PI_data_original!AA27),0)</f>
        <v>155.94543759629053</v>
      </c>
      <c r="AB27" s="95">
        <f>IF($A27&lt;=$A$9,IF(NOT(ISNUMBER(PI_data_original!AB27)),AB26,PI_data_original!AB27),0)</f>
        <v>0</v>
      </c>
      <c r="AC27" s="95">
        <f>IF($A27&lt;=$A$9,IF(NOT(ISNUMBER(PI_data_original!AC27)),AC26,PI_data_original!AC27),0)</f>
        <v>0</v>
      </c>
      <c r="AD27" s="307">
        <f>IF(TagTempAmbSel_Sc2=TagTempAmb_Sc1,IF($A27&lt;=$A$9,IF(NOT(ISNUMBER(PI_data_original!D27)),D26,PI_data_original!D27),D26),IF($A27&lt;=$A$9,IF(NOT(ISNUMBER(PI_data_original!AD27)),AD26,PI_data_original!AD27),AD26))</f>
        <v>23.392212701713653</v>
      </c>
      <c r="AE27" s="307">
        <f>IF(TagHumRelSel_Sc2=TagHumRel_Sc1,IF($A27&lt;=$A$9,IF(NOT(ISNUMBER(PI_data_original!E27)),E26,PI_data_original!E27),E26),IF($A27&lt;=$A$9,IF(NOT(ISNUMBER(PI_data_original!AE27)),AE26,PI_data_original!AE27),AE26))</f>
        <v>59.706689204387679</v>
      </c>
      <c r="AF27" s="95">
        <f>IF($A27&lt;=$A$9,IF(NOT(ISNUMBER(PI_data_original!AF27)),AF26,PI_data_original!AF27),0)</f>
        <v>7.9653944969177246</v>
      </c>
      <c r="AG27" s="95">
        <f>IF($A27&lt;=$A$9,IF(NOT(ISNUMBER(PI_data_original!AG27)),AG26,PI_data_original!AG27),0)</f>
        <v>0.4651220440864563</v>
      </c>
      <c r="AH27" s="95">
        <f>IF($A27&lt;=$A$9,IF(NOT(ISNUMBER(PI_data_original!AH27)),AH26,PI_data_original!AH27),0)</f>
        <v>4.7442450523376465</v>
      </c>
      <c r="AI27" s="95">
        <f>IF($A27&lt;=$A$9,IF(NOT(ISNUMBER(PI_data_original!AI27)),AI26,PI_data_original!AI27),0)</f>
        <v>4.3219799995422363</v>
      </c>
      <c r="AJ27" s="95">
        <f>IF($A27&lt;=$A$9,IF(NOT(ISNUMBER(PI_data_original!AJ27)),AJ26,PI_data_original!AJ27),0)</f>
        <v>7.162879467010498</v>
      </c>
      <c r="AK27" s="95">
        <f>IF($A27&lt;=$A$9,IF(NOT(ISNUMBER(PI_data_original!AK27)),AK26,PI_data_original!AK27),0)</f>
        <v>149.40961727471844</v>
      </c>
      <c r="AL27" s="95">
        <f>IF($A27&lt;=$A$9,IF(NOT(ISNUMBER(PI_data_original!AL27)),AL26,PI_data_original!AL27),0)</f>
        <v>151.21290385792838</v>
      </c>
      <c r="AM27" s="95">
        <f>IF($A27&lt;=$A$9,IF(NOT(ISNUMBER(PI_data_original!AM27)),AM26,PI_data_original!AM27),0)</f>
        <v>155.47123130035925</v>
      </c>
      <c r="AN27" s="95">
        <f>IF($A27&lt;=$A$9,IF(NOT(ISNUMBER(PI_data_original!AN27)),AN26,PI_data_original!AN27),0)</f>
        <v>152.80354679910423</v>
      </c>
      <c r="AO27" s="95">
        <f>IF($A27&lt;=$A$9,IF(NOT(ISNUMBER(PI_data_original!AO27)),AO26,PI_data_original!AO27),0)</f>
        <v>217.66389664294974</v>
      </c>
      <c r="AP27" s="95">
        <f>IF($A27&lt;=$A$9,IF(NOT(ISNUMBER(PI_data_original!AP27)),AP26,PI_data_original!AP27),0)</f>
        <v>196.5569473997744</v>
      </c>
      <c r="AQ27" s="95">
        <f>IF($A27&lt;=$A$9,IF(NOT(ISNUMBER(PI_data_original!AQ27)),AQ26,PI_data_original!AQ27),0)</f>
        <v>215.36987616818786</v>
      </c>
      <c r="AR27" s="95">
        <f>IF($A27&lt;=$A$9,IF(NOT(ISNUMBER(PI_data_original!AR27)),AR26,PI_data_original!AR27),0)</f>
        <v>197.34616182316404</v>
      </c>
      <c r="AS27" s="95">
        <f>IF($A27&lt;=$A$9,IF(NOT(ISNUMBER(PI_data_original!AS27)),AS26,PI_data_original!AS27),0)</f>
        <v>168.52162920544717</v>
      </c>
      <c r="AT27" s="95">
        <f>IF($A27&lt;=$A$9,IF(NOT(ISNUMBER(PI_data_original!AT27)),AT26,PI_data_original!AT27),0)</f>
        <v>205.41050309765444</v>
      </c>
      <c r="AU27" s="95">
        <f>IF($A27&lt;=$A$9,IF(NOT(ISNUMBER(PI_data_original!AU27)),AU26,PI_data_original!AU27),0)</f>
        <v>1.0070954449474812E-2</v>
      </c>
      <c r="AV27" s="95">
        <f>IF($A27&lt;=$A$9,IF(NOT(ISNUMBER(PI_data_original!AV27)),AV26,PI_data_original!AV27),0)</f>
        <v>277.60593565937756</v>
      </c>
      <c r="AW27" s="95">
        <f>IF($A27&lt;=$A$9,IF(NOT(ISNUMBER(PI_data_original!AW27)),AW26,PI_data_original!AW27),0)</f>
        <v>153.53306585615655</v>
      </c>
      <c r="AY27" s="94">
        <f t="shared" si="36"/>
        <v>45873.055555555504</v>
      </c>
      <c r="AZ27" s="95">
        <f>IF($AY27&lt;=$AY$9,IF(NOT(ISNUMBER(PI_data_original!AZ27)),AZ26,PI_data_original!AZ27),0)</f>
        <v>0</v>
      </c>
      <c r="BA27" s="95">
        <f>IF($AY27&lt;=$AY$9,IF(NOT(ISNUMBER(PI_data_original!BA27)),BA26,PI_data_original!BA27),0)</f>
        <v>0</v>
      </c>
      <c r="BB27" s="95">
        <f>IF($AY27&lt;=$AY$9,IF(NOT(ISNUMBER(PI_data_original!BB27)),BB26,PI_data_original!BB27),0)</f>
        <v>0</v>
      </c>
      <c r="BC27" s="95">
        <f>IF($AY27&lt;=$AY$9,IF(NOT(ISNUMBER(PI_data_original!BC27)),BC26,PI_data_original!BC27),0)</f>
        <v>1.6479743644595146E-2</v>
      </c>
      <c r="BD27" s="95">
        <f>IF($AY27&lt;=$AY$9,IF(NOT(ISNUMBER(PI_data_original!BD27)),BD26,PI_data_original!BD27),0)</f>
        <v>0</v>
      </c>
      <c r="BE27" s="95">
        <f>IF($AY27&lt;=$AY$9,IF(NOT(ISNUMBER(PI_data_original!BE27)),BE26,PI_data_original!BE27),0)</f>
        <v>0</v>
      </c>
      <c r="BF27" s="95">
        <f>IF($AY27&lt;=$AY$9,IF(NOT(ISNUMBER(PI_data_original!BF27)),BF26,PI_data_original!BF27),0)</f>
        <v>0</v>
      </c>
      <c r="BG27" s="95">
        <f>IF($AY27&lt;=$AY$9,IF(NOT(ISNUMBER(PI_data_original!BG27)),BG26,PI_data_original!BG27),0)</f>
        <v>1.0070954449474812E-2</v>
      </c>
      <c r="BI27" s="61">
        <f>PI_data_original!BI27</f>
        <v>45873.261111111111</v>
      </c>
      <c r="BJ27" s="6">
        <f>IF($BI27&lt;=$BI$9,IF(NOT(ISNUMBER(PI_data_original!BJ27)),BJ26,PI_data_original!BJ27),0)</f>
        <v>1.6073346617086606E-2</v>
      </c>
      <c r="BK27" s="6">
        <f>IF($BI27&lt;=$BI$9,IF(NOT(ISNUMBER(PI_data_original!BK27)),BK26,PI_data_original!BK27),0)</f>
        <v>1.0070954449474812E-2</v>
      </c>
      <c r="BM27" s="6" t="b">
        <f t="shared" si="25"/>
        <v>0</v>
      </c>
      <c r="BN27" s="6" t="str">
        <f t="shared" si="26"/>
        <v>N/A</v>
      </c>
      <c r="BO27" s="6" t="b">
        <f t="shared" si="27"/>
        <v>0</v>
      </c>
      <c r="BP27" s="6" t="str">
        <f t="shared" si="28"/>
        <v>N/A</v>
      </c>
      <c r="BR27" s="6">
        <f t="shared" si="10"/>
        <v>0</v>
      </c>
      <c r="BS27" s="6">
        <f t="shared" si="11"/>
        <v>0</v>
      </c>
      <c r="BU27" s="6">
        <f t="shared" si="29"/>
        <v>155.94543759629053</v>
      </c>
      <c r="BV27" s="6">
        <f t="shared" si="30"/>
        <v>153.53306585615655</v>
      </c>
      <c r="BX27" s="292">
        <f t="shared" si="12"/>
        <v>45873.055555555504</v>
      </c>
      <c r="BY27" s="11">
        <f t="shared" si="13"/>
        <v>0</v>
      </c>
      <c r="BZ27" s="11">
        <f t="shared" si="13"/>
        <v>0</v>
      </c>
      <c r="CA27" s="11">
        <f t="shared" si="13"/>
        <v>0</v>
      </c>
      <c r="CB27" s="11">
        <f t="shared" si="13"/>
        <v>1.6479743644595146E-2</v>
      </c>
      <c r="CC27" s="11">
        <f>IF(Inicio!$C$22="Calderas",BY27+BZ27,CA27)</f>
        <v>0</v>
      </c>
      <c r="CD27" s="11">
        <f t="shared" si="14"/>
        <v>0</v>
      </c>
      <c r="CE27" s="11">
        <f t="shared" si="15"/>
        <v>0</v>
      </c>
      <c r="CF27" s="11">
        <f t="shared" si="16"/>
        <v>0</v>
      </c>
      <c r="CG27" s="11">
        <f t="shared" si="17"/>
        <v>0</v>
      </c>
      <c r="CH27" s="11">
        <f t="shared" si="31"/>
        <v>0</v>
      </c>
      <c r="CI27" s="11">
        <f t="shared" si="32"/>
        <v>0</v>
      </c>
      <c r="CJ27" s="11">
        <f t="shared" si="18"/>
        <v>0</v>
      </c>
      <c r="CK27" s="11">
        <f t="shared" si="18"/>
        <v>0</v>
      </c>
      <c r="CL27" s="11">
        <f t="shared" si="18"/>
        <v>0</v>
      </c>
      <c r="CM27" s="11">
        <f t="shared" si="18"/>
        <v>1.0070954449474812E-2</v>
      </c>
      <c r="CN27" s="281">
        <f>IF(Inicio!$O$22="Calderas",CJ27+CK27,CL27)</f>
        <v>0</v>
      </c>
      <c r="CO27" s="11">
        <f t="shared" si="19"/>
        <v>0</v>
      </c>
      <c r="CP27" s="11">
        <f t="shared" si="20"/>
        <v>0</v>
      </c>
      <c r="CQ27" s="11">
        <f t="shared" si="21"/>
        <v>0</v>
      </c>
      <c r="CR27" s="11">
        <f t="shared" si="22"/>
        <v>0</v>
      </c>
      <c r="CS27" s="11">
        <f t="shared" si="33"/>
        <v>0</v>
      </c>
      <c r="CT27" s="11">
        <f t="shared" si="34"/>
        <v>0</v>
      </c>
      <c r="CV27" s="293">
        <f t="shared" si="23"/>
        <v>45873.305555555271</v>
      </c>
      <c r="CW27" s="92">
        <f t="shared" si="37"/>
        <v>0</v>
      </c>
      <c r="CX27" s="92">
        <f t="shared" si="37"/>
        <v>0</v>
      </c>
      <c r="CY27" s="92">
        <f t="shared" si="37"/>
        <v>0</v>
      </c>
      <c r="CZ27" s="92">
        <f t="shared" si="37"/>
        <v>0</v>
      </c>
      <c r="DA27" s="92">
        <f t="shared" si="37"/>
        <v>0</v>
      </c>
      <c r="DB27" s="92">
        <f t="shared" si="37"/>
        <v>0</v>
      </c>
    </row>
    <row r="28" spans="1:106">
      <c r="A28" s="94">
        <f t="shared" si="35"/>
        <v>45873.309027777723</v>
      </c>
      <c r="B28" s="95">
        <f>IF($A28&lt;=$A$9,IF(NOT(ISNUMBER(PI_data_original!B28)),B27,PI_data_original!B28),0)</f>
        <v>0</v>
      </c>
      <c r="C28" s="95">
        <f>IF($A28&lt;=$A$9,IF(NOT(ISNUMBER(PI_data_original!C28)),C27,PI_data_original!C28),0)</f>
        <v>0</v>
      </c>
      <c r="D28" s="307">
        <f>IF(TagTempAmbSel_Sc1=TagTempAmb_Sc1,IF($A28&lt;=$A$9,IF(NOT(ISNUMBER(PI_data_original!D28)),D27,PI_data_original!D28),D27),IF($A28&lt;=$A$9,IF(NOT(ISNUMBER(PI_data_original!AD28)),AD27,PI_data_original!AD28),AD27))</f>
        <v>23.422131912797521</v>
      </c>
      <c r="E28" s="307">
        <f>IF(TagHumRelSel_Sc1=TagHumRel_Sc1,IF($A28&lt;=$A$9,IF(NOT(ISNUMBER(PI_data_original!E28)),E27,PI_data_original!E28),E27),IF($A28&lt;=$A$9,IF(NOT(ISNUMBER(PI_data_original!AE28)),AE27,PI_data_original!AE28),AE27))</f>
        <v>56.425913043754605</v>
      </c>
      <c r="F28" s="95">
        <f>IF($A28&lt;=$A$9,IF(NOT(ISNUMBER(PI_data_original!F28)),F27,PI_data_original!F28),0)</f>
        <v>5.8425312042236328</v>
      </c>
      <c r="G28" s="95">
        <f>IF($A28&lt;=$A$9,IF(NOT(ISNUMBER(PI_data_original!G28)),G27,PI_data_original!G28),0)</f>
        <v>0</v>
      </c>
      <c r="H28" s="95">
        <f>IF($A28&lt;=$A$9,IF(NOT(ISNUMBER(PI_data_original!H28)),H27,PI_data_original!H28),0)</f>
        <v>1.5814149379730225</v>
      </c>
      <c r="I28" s="95">
        <f>IF($A28&lt;=$A$9,IF(NOT(ISNUMBER(PI_data_original!I28)),I27,PI_data_original!I28),0)</f>
        <v>3.1628298759460449</v>
      </c>
      <c r="J28" s="95">
        <v>0</v>
      </c>
      <c r="K28" s="95">
        <v>3216</v>
      </c>
      <c r="L28" s="95">
        <f>IF($A28&lt;=$A$9,IF(NOT(ISNUMBER(PI_data_original!L28)),L27,PI_data_original!L28),0)</f>
        <v>154.78926666965697</v>
      </c>
      <c r="M28" s="95">
        <f>IF($A28&lt;=$A$9,IF(NOT(ISNUMBER(PI_data_original!M28)),M27,PI_data_original!M28),0)</f>
        <v>151.87715343160471</v>
      </c>
      <c r="N28" s="95">
        <f>IF($A28&lt;=$A$9,IF(NOT(ISNUMBER(PI_data_original!N28)),N27,PI_data_original!N28),0)</f>
        <v>151.05777738753559</v>
      </c>
      <c r="O28" s="95">
        <f>IF($A28&lt;=$A$9,IF(NOT(ISNUMBER(PI_data_original!O28)),O27,PI_data_original!O28),0)</f>
        <v>158.10877208052335</v>
      </c>
      <c r="P28" s="95">
        <f>IF($A28&lt;=$A$9,IF(NOT(ISNUMBER(PI_data_original!P28)),P27,PI_data_original!P28),0)</f>
        <v>156.64227553988525</v>
      </c>
      <c r="Q28" s="95">
        <f>IF($A28&lt;=$A$9,IF(NOT(ISNUMBER(PI_data_original!Q28)),Q27,PI_data_original!Q28),0)</f>
        <v>159.02006695074621</v>
      </c>
      <c r="R28" s="95">
        <f>IF($A28&lt;=$A$9,IF(NOT(ISNUMBER(PI_data_original!R28)),R27,PI_data_original!R28),0)</f>
        <v>163.99030352405325</v>
      </c>
      <c r="S28" s="95">
        <f>IF($A28&lt;=$A$9,IF(NOT(ISNUMBER(PI_data_original!S28)),S27,PI_data_original!S28),0)</f>
        <v>215.45225270328112</v>
      </c>
      <c r="T28" s="95">
        <f>IF($A28&lt;=$A$9,IF(NOT(ISNUMBER(PI_data_original!T28)),T27,PI_data_original!T28),0)</f>
        <v>190.83970985793664</v>
      </c>
      <c r="U28" s="95">
        <f>IF($A28&lt;=$A$9,IF(NOT(ISNUMBER(PI_data_original!U28)),U27,PI_data_original!U28),0)</f>
        <v>216.83425454323259</v>
      </c>
      <c r="V28" s="95">
        <v>0</v>
      </c>
      <c r="W28" s="378">
        <v>3216</v>
      </c>
      <c r="X28" s="95">
        <f>IF($A28&lt;=$A$9,IF(NOT(ISNUMBER(PI_data_original!X28)),X27,PI_data_original!X28),0)</f>
        <v>204.21889587424084</v>
      </c>
      <c r="Y28" s="95">
        <f>IF($A28&lt;=$A$9,IF(NOT(ISNUMBER(PI_data_original!Y28)),Y27,PI_data_original!Y28),0)</f>
        <v>1.2817578390240669E-2</v>
      </c>
      <c r="Z28" s="95">
        <f>IF($A28&lt;=$A$9,IF(NOT(ISNUMBER(PI_data_original!Z28)),Z27,PI_data_original!Z28),0)</f>
        <v>95.928911730758557</v>
      </c>
      <c r="AA28" s="95">
        <f>IF($A28&lt;=$A$9,IF(NOT(ISNUMBER(PI_data_original!AA28)),AA27,PI_data_original!AA28),0)</f>
        <v>156.64776165053868</v>
      </c>
      <c r="AB28" s="95">
        <f>IF($A28&lt;=$A$9,IF(NOT(ISNUMBER(PI_data_original!AB28)),AB27,PI_data_original!AB28),0)</f>
        <v>0</v>
      </c>
      <c r="AC28" s="95">
        <f>IF($A28&lt;=$A$9,IF(NOT(ISNUMBER(PI_data_original!AC28)),AC27,PI_data_original!AC28),0)</f>
        <v>0</v>
      </c>
      <c r="AD28" s="307">
        <f>IF(TagTempAmbSel_Sc2=TagTempAmb_Sc1,IF($A28&lt;=$A$9,IF(NOT(ISNUMBER(PI_data_original!D28)),D27,PI_data_original!D28),D27),IF($A28&lt;=$A$9,IF(NOT(ISNUMBER(PI_data_original!AD28)),AD27,PI_data_original!AD28),AD27))</f>
        <v>23.348022724884554</v>
      </c>
      <c r="AE28" s="307">
        <f>IF(TagHumRelSel_Sc2=TagHumRel_Sc1,IF($A28&lt;=$A$9,IF(NOT(ISNUMBER(PI_data_original!E28)),E27,PI_data_original!E28),E27),IF($A28&lt;=$A$9,IF(NOT(ISNUMBER(PI_data_original!AE28)),AE27,PI_data_original!AE28),AE27))</f>
        <v>59.899058539506136</v>
      </c>
      <c r="AF28" s="95">
        <f>IF($A28&lt;=$A$9,IF(NOT(ISNUMBER(PI_data_original!AF28)),AF27,PI_data_original!AF28),0)</f>
        <v>7.4773769378662109</v>
      </c>
      <c r="AG28" s="95">
        <f>IF($A28&lt;=$A$9,IF(NOT(ISNUMBER(PI_data_original!AG28)),AG27,PI_data_original!AG28),0)</f>
        <v>1.5814149379730225</v>
      </c>
      <c r="AH28" s="95">
        <f>IF($A28&lt;=$A$9,IF(NOT(ISNUMBER(PI_data_original!AH28)),AH27,PI_data_original!AH28),0)</f>
        <v>4.7442450523376465</v>
      </c>
      <c r="AI28" s="95">
        <f>IF($A28&lt;=$A$9,IF(NOT(ISNUMBER(PI_data_original!AI28)),AI27,PI_data_original!AI28),0)</f>
        <v>5.4745082855224609</v>
      </c>
      <c r="AJ28" s="95">
        <f>IF($A28&lt;=$A$9,IF(NOT(ISNUMBER(PI_data_original!AJ28)),AJ27,PI_data_original!AJ28),0)</f>
        <v>6.0465865135192871</v>
      </c>
      <c r="AK28" s="95">
        <f>IF($A28&lt;=$A$9,IF(NOT(ISNUMBER(PI_data_original!AK28)),AK27,PI_data_original!AK28),0)</f>
        <v>150.91652436326879</v>
      </c>
      <c r="AL28" s="95">
        <f>IF($A28&lt;=$A$9,IF(NOT(ISNUMBER(PI_data_original!AL28)),AL27,PI_data_original!AL28),0)</f>
        <v>152.8436274930927</v>
      </c>
      <c r="AM28" s="95">
        <f>IF($A28&lt;=$A$9,IF(NOT(ISNUMBER(PI_data_original!AM28)),AM27,PI_data_original!AM28),0)</f>
        <v>154.32420085056091</v>
      </c>
      <c r="AN28" s="95">
        <f>IF($A28&lt;=$A$9,IF(NOT(ISNUMBER(PI_data_original!AN28)),AN27,PI_data_original!AN28),0)</f>
        <v>151.81739188583097</v>
      </c>
      <c r="AO28" s="95">
        <f>IF($A28&lt;=$A$9,IF(NOT(ISNUMBER(PI_data_original!AO28)),AO27,PI_data_original!AO28),0)</f>
        <v>217.5225050833146</v>
      </c>
      <c r="AP28" s="95">
        <f>IF($A28&lt;=$A$9,IF(NOT(ISNUMBER(PI_data_original!AP28)),AP27,PI_data_original!AP28),0)</f>
        <v>196.28640391725583</v>
      </c>
      <c r="AQ28" s="95">
        <f>IF($A28&lt;=$A$9,IF(NOT(ISNUMBER(PI_data_original!AQ28)),AQ27,PI_data_original!AQ28),0)</f>
        <v>215.12732535949289</v>
      </c>
      <c r="AR28" s="95">
        <f>IF($A28&lt;=$A$9,IF(NOT(ISNUMBER(PI_data_original!AR28)),AR27,PI_data_original!AR28),0)</f>
        <v>197.33267211914063</v>
      </c>
      <c r="AS28" s="95">
        <f>IF($A28&lt;=$A$9,IF(NOT(ISNUMBER(PI_data_original!AS28)),AS27,PI_data_original!AS28),0)</f>
        <v>168.07699664286611</v>
      </c>
      <c r="AT28" s="95">
        <f>IF($A28&lt;=$A$9,IF(NOT(ISNUMBER(PI_data_original!AT28)),AT27,PI_data_original!AT28),0)</f>
        <v>204.91866278906309</v>
      </c>
      <c r="AU28" s="95">
        <f>IF($A28&lt;=$A$9,IF(NOT(ISNUMBER(PI_data_original!AU28)),AU27,PI_data_original!AU28),0)</f>
        <v>1.0070954449474812E-2</v>
      </c>
      <c r="AV28" s="95">
        <f>IF($A28&lt;=$A$9,IF(NOT(ISNUMBER(PI_data_original!AV28)),AV27,PI_data_original!AV28),0)</f>
        <v>23.163593149216183</v>
      </c>
      <c r="AW28" s="95">
        <f>IF($A28&lt;=$A$9,IF(NOT(ISNUMBER(PI_data_original!AW28)),AW27,PI_data_original!AW28),0)</f>
        <v>152.71574761766706</v>
      </c>
      <c r="AY28" s="94">
        <f t="shared" si="36"/>
        <v>45873.059027777723</v>
      </c>
      <c r="AZ28" s="95">
        <f>IF($AY28&lt;=$AY$9,IF(NOT(ISNUMBER(PI_data_original!AZ28)),AZ27,PI_data_original!AZ28),0)</f>
        <v>0</v>
      </c>
      <c r="BA28" s="95">
        <f>IF($AY28&lt;=$AY$9,IF(NOT(ISNUMBER(PI_data_original!BA28)),BA27,PI_data_original!BA28),0)</f>
        <v>0</v>
      </c>
      <c r="BB28" s="95">
        <f>IF($AY28&lt;=$AY$9,IF(NOT(ISNUMBER(PI_data_original!BB28)),BB27,PI_data_original!BB28),0)</f>
        <v>0</v>
      </c>
      <c r="BC28" s="95">
        <f>IF($AY28&lt;=$AY$9,IF(NOT(ISNUMBER(PI_data_original!BC28)),BC27,PI_data_original!BC28),0)</f>
        <v>1.6479743644595146E-2</v>
      </c>
      <c r="BD28" s="95">
        <f>IF($AY28&lt;=$AY$9,IF(NOT(ISNUMBER(PI_data_original!BD28)),BD27,PI_data_original!BD28),0)</f>
        <v>0</v>
      </c>
      <c r="BE28" s="95">
        <f>IF($AY28&lt;=$AY$9,IF(NOT(ISNUMBER(PI_data_original!BE28)),BE27,PI_data_original!BE28),0)</f>
        <v>0</v>
      </c>
      <c r="BF28" s="95">
        <f>IF($AY28&lt;=$AY$9,IF(NOT(ISNUMBER(PI_data_original!BF28)),BF27,PI_data_original!BF28),0)</f>
        <v>0</v>
      </c>
      <c r="BG28" s="95">
        <f>IF($AY28&lt;=$AY$9,IF(NOT(ISNUMBER(PI_data_original!BG28)),BG27,PI_data_original!BG28),0)</f>
        <v>1.0070954449474812E-2</v>
      </c>
      <c r="BI28" s="61">
        <f>PI_data_original!BI28</f>
        <v>45873.261805555558</v>
      </c>
      <c r="BJ28" s="6">
        <f>IF($BI28&lt;=$BI$9,IF(NOT(ISNUMBER(PI_data_original!BJ28)),BJ27,PI_data_original!BJ28),0)</f>
        <v>1.5299551657984941E-2</v>
      </c>
      <c r="BK28" s="6">
        <f>IF($BI28&lt;=$BI$9,IF(NOT(ISNUMBER(PI_data_original!BK28)),BK27,PI_data_original!BK28),0)</f>
        <v>1.0070954449474812E-2</v>
      </c>
      <c r="BM28" s="6" t="b">
        <f t="shared" si="25"/>
        <v>0</v>
      </c>
      <c r="BN28" s="6" t="str">
        <f t="shared" si="26"/>
        <v>N/A</v>
      </c>
      <c r="BO28" s="6" t="b">
        <f t="shared" si="27"/>
        <v>0</v>
      </c>
      <c r="BP28" s="6" t="str">
        <f t="shared" si="28"/>
        <v>N/A</v>
      </c>
      <c r="BR28" s="6">
        <f t="shared" si="10"/>
        <v>0</v>
      </c>
      <c r="BS28" s="6">
        <f t="shared" si="11"/>
        <v>0</v>
      </c>
      <c r="BU28" s="6">
        <f t="shared" si="29"/>
        <v>156.64776165053868</v>
      </c>
      <c r="BV28" s="6">
        <f t="shared" si="30"/>
        <v>152.71574761766706</v>
      </c>
      <c r="BX28" s="292">
        <f t="shared" si="12"/>
        <v>45873.059027777723</v>
      </c>
      <c r="BY28" s="11">
        <f t="shared" si="13"/>
        <v>0</v>
      </c>
      <c r="BZ28" s="11">
        <f t="shared" si="13"/>
        <v>0</v>
      </c>
      <c r="CA28" s="11">
        <f t="shared" si="13"/>
        <v>0</v>
      </c>
      <c r="CB28" s="11">
        <f t="shared" si="13"/>
        <v>1.6479743644595146E-2</v>
      </c>
      <c r="CC28" s="11">
        <f>IF(Inicio!$C$22="Calderas",BY28+BZ28,CA28)</f>
        <v>0</v>
      </c>
      <c r="CD28" s="11">
        <f t="shared" si="14"/>
        <v>0</v>
      </c>
      <c r="CE28" s="11">
        <f t="shared" si="15"/>
        <v>0</v>
      </c>
      <c r="CF28" s="11">
        <f t="shared" si="16"/>
        <v>0</v>
      </c>
      <c r="CG28" s="11">
        <f t="shared" si="17"/>
        <v>0</v>
      </c>
      <c r="CH28" s="11">
        <f t="shared" si="31"/>
        <v>0</v>
      </c>
      <c r="CI28" s="11">
        <f t="shared" si="32"/>
        <v>0</v>
      </c>
      <c r="CJ28" s="11">
        <f t="shared" si="18"/>
        <v>0</v>
      </c>
      <c r="CK28" s="11">
        <f t="shared" si="18"/>
        <v>0</v>
      </c>
      <c r="CL28" s="11">
        <f t="shared" si="18"/>
        <v>0</v>
      </c>
      <c r="CM28" s="11">
        <f t="shared" si="18"/>
        <v>1.0070954449474812E-2</v>
      </c>
      <c r="CN28" s="281">
        <f>IF(Inicio!$O$22="Calderas",CJ28+CK28,CL28)</f>
        <v>0</v>
      </c>
      <c r="CO28" s="11">
        <f t="shared" si="19"/>
        <v>0</v>
      </c>
      <c r="CP28" s="11">
        <f t="shared" si="20"/>
        <v>0</v>
      </c>
      <c r="CQ28" s="11">
        <f t="shared" si="21"/>
        <v>0</v>
      </c>
      <c r="CR28" s="11">
        <f t="shared" si="22"/>
        <v>0</v>
      </c>
      <c r="CS28" s="11">
        <f t="shared" si="33"/>
        <v>0</v>
      </c>
      <c r="CT28" s="11">
        <f t="shared" si="34"/>
        <v>0</v>
      </c>
      <c r="CV28" s="293">
        <f t="shared" si="23"/>
        <v>45873.30902777749</v>
      </c>
      <c r="CW28" s="92">
        <f t="shared" si="37"/>
        <v>0</v>
      </c>
      <c r="CX28" s="92">
        <f t="shared" si="37"/>
        <v>0</v>
      </c>
      <c r="CY28" s="92">
        <f t="shared" si="37"/>
        <v>0</v>
      </c>
      <c r="CZ28" s="92">
        <f t="shared" si="37"/>
        <v>0</v>
      </c>
      <c r="DA28" s="92">
        <f t="shared" si="37"/>
        <v>0</v>
      </c>
      <c r="DB28" s="92">
        <f t="shared" si="37"/>
        <v>0</v>
      </c>
    </row>
    <row r="29" spans="1:106">
      <c r="A29" s="94">
        <f t="shared" si="35"/>
        <v>45873.312499999942</v>
      </c>
      <c r="B29" s="95">
        <f>IF($A29&lt;=$A$9,IF(NOT(ISNUMBER(PI_data_original!B29)),B28,PI_data_original!B29),0)</f>
        <v>0</v>
      </c>
      <c r="C29" s="95">
        <f>IF($A29&lt;=$A$9,IF(NOT(ISNUMBER(PI_data_original!C29)),C28,PI_data_original!C29),0)</f>
        <v>0</v>
      </c>
      <c r="D29" s="307">
        <f>IF(TagTempAmbSel_Sc1=TagTempAmb_Sc1,IF($A29&lt;=$A$9,IF(NOT(ISNUMBER(PI_data_original!D29)),D28,PI_data_original!D29),D28),IF($A29&lt;=$A$9,IF(NOT(ISNUMBER(PI_data_original!AD29)),AD28,PI_data_original!AD29),AD28))</f>
        <v>23.444020185739166</v>
      </c>
      <c r="E29" s="307">
        <f>IF(TagHumRelSel_Sc1=TagHumRel_Sc1,IF($A29&lt;=$A$9,IF(NOT(ISNUMBER(PI_data_original!E29)),E28,PI_data_original!E29),E28),IF($A29&lt;=$A$9,IF(NOT(ISNUMBER(PI_data_original!AE29)),AE28,PI_data_original!AE29),AE28))</f>
        <v>56.765641085151586</v>
      </c>
      <c r="F29" s="95">
        <f>IF($A29&lt;=$A$9,IF(NOT(ISNUMBER(PI_data_original!F29)),F28,PI_data_original!F29),0)</f>
        <v>3.0560932159423828</v>
      </c>
      <c r="G29" s="95">
        <f>IF($A29&lt;=$A$9,IF(NOT(ISNUMBER(PI_data_original!G29)),G28,PI_data_original!G29),0)</f>
        <v>0</v>
      </c>
      <c r="H29" s="95">
        <f>IF($A29&lt;=$A$9,IF(NOT(ISNUMBER(PI_data_original!H29)),H28,PI_data_original!H29),0)</f>
        <v>1.023268461227417</v>
      </c>
      <c r="I29" s="95">
        <f>IF($A29&lt;=$A$9,IF(NOT(ISNUMBER(PI_data_original!I29)),I28,PI_data_original!I29),0)</f>
        <v>2.3256101608276367</v>
      </c>
      <c r="J29" s="95">
        <v>0</v>
      </c>
      <c r="K29" s="95">
        <v>4157</v>
      </c>
      <c r="L29" s="95">
        <f>IF($A29&lt;=$A$9,IF(NOT(ISNUMBER(PI_data_original!L29)),L28,PI_data_original!L29),0)</f>
        <v>155.9802769659282</v>
      </c>
      <c r="M29" s="95">
        <f>IF($A29&lt;=$A$9,IF(NOT(ISNUMBER(PI_data_original!M29)),M28,PI_data_original!M29),0)</f>
        <v>153.61432643858379</v>
      </c>
      <c r="N29" s="95">
        <f>IF($A29&lt;=$A$9,IF(NOT(ISNUMBER(PI_data_original!N29)),N28,PI_data_original!N29),0)</f>
        <v>152.6270032788334</v>
      </c>
      <c r="O29" s="95">
        <f>IF($A29&lt;=$A$9,IF(NOT(ISNUMBER(PI_data_original!O29)),O28,PI_data_original!O29),0)</f>
        <v>156.86170836512463</v>
      </c>
      <c r="P29" s="95">
        <f>IF($A29&lt;=$A$9,IF(NOT(ISNUMBER(PI_data_original!P29)),P28,PI_data_original!P29),0)</f>
        <v>155.28008826605443</v>
      </c>
      <c r="Q29" s="95">
        <f>IF($A29&lt;=$A$9,IF(NOT(ISNUMBER(PI_data_original!Q29)),Q28,PI_data_original!Q29),0)</f>
        <v>158.74096204418001</v>
      </c>
      <c r="R29" s="95">
        <f>IF($A29&lt;=$A$9,IF(NOT(ISNUMBER(PI_data_original!R29)),R28,PI_data_original!R29),0)</f>
        <v>162.00707315533072</v>
      </c>
      <c r="S29" s="95">
        <f>IF($A29&lt;=$A$9,IF(NOT(ISNUMBER(PI_data_original!S29)),S28,PI_data_original!S29),0)</f>
        <v>215.41291859547297</v>
      </c>
      <c r="T29" s="95">
        <f>IF($A29&lt;=$A$9,IF(NOT(ISNUMBER(PI_data_original!T29)),T28,PI_data_original!T29),0)</f>
        <v>190.82241821289063</v>
      </c>
      <c r="U29" s="95">
        <f>IF($A29&lt;=$A$9,IF(NOT(ISNUMBER(PI_data_original!U29)),U28,PI_data_original!U29),0)</f>
        <v>216.63150469423428</v>
      </c>
      <c r="V29" s="95">
        <v>0</v>
      </c>
      <c r="W29" s="378">
        <v>4157</v>
      </c>
      <c r="X29" s="95">
        <f>IF($A29&lt;=$A$9,IF(NOT(ISNUMBER(PI_data_original!X29)),X28,PI_data_original!X29),0)</f>
        <v>203.80292833677359</v>
      </c>
      <c r="Y29" s="95">
        <f>IF($A29&lt;=$A$9,IF(NOT(ISNUMBER(PI_data_original!Y29)),Y28,PI_data_original!Y29),0)</f>
        <v>1.2817578390240669E-2</v>
      </c>
      <c r="Z29" s="95">
        <f>IF($A29&lt;=$A$9,IF(NOT(ISNUMBER(PI_data_original!Z29)),Z28,PI_data_original!Z29),0)</f>
        <v>1</v>
      </c>
      <c r="AA29" s="95">
        <f>IF($A29&lt;=$A$9,IF(NOT(ISNUMBER(PI_data_original!AA29)),AA28,PI_data_original!AA29),0)</f>
        <v>156.71240753286517</v>
      </c>
      <c r="AB29" s="95">
        <f>IF($A29&lt;=$A$9,IF(NOT(ISNUMBER(PI_data_original!AB29)),AB28,PI_data_original!AB29),0)</f>
        <v>0</v>
      </c>
      <c r="AC29" s="95">
        <f>IF($A29&lt;=$A$9,IF(NOT(ISNUMBER(PI_data_original!AC29)),AC28,PI_data_original!AC29),0)</f>
        <v>0</v>
      </c>
      <c r="AD29" s="307">
        <f>IF(TagTempAmbSel_Sc2=TagTempAmb_Sc1,IF($A29&lt;=$A$9,IF(NOT(ISNUMBER(PI_data_original!D29)),D28,PI_data_original!D29),D28),IF($A29&lt;=$A$9,IF(NOT(ISNUMBER(PI_data_original!AD29)),AD28,PI_data_original!AD29),AD28))</f>
        <v>23.244426915405068</v>
      </c>
      <c r="AE29" s="307">
        <f>IF(TagHumRelSel_Sc2=TagHumRel_Sc1,IF($A29&lt;=$A$9,IF(NOT(ISNUMBER(PI_data_original!E29)),E28,PI_data_original!E29),E28),IF($A29&lt;=$A$9,IF(NOT(ISNUMBER(PI_data_original!AE29)),AE28,PI_data_original!AE29),AE28))</f>
        <v>60.616285970748272</v>
      </c>
      <c r="AF29" s="95">
        <f>IF($A29&lt;=$A$9,IF(NOT(ISNUMBER(PI_data_original!AF29)),AF28,PI_data_original!AF29),0)</f>
        <v>8.2143192291259766</v>
      </c>
      <c r="AG29" s="95">
        <f>IF($A29&lt;=$A$9,IF(NOT(ISNUMBER(PI_data_original!AG29)),AG28,PI_data_original!AG29),0)</f>
        <v>1.023268461227417</v>
      </c>
      <c r="AH29" s="95">
        <f>IF($A29&lt;=$A$9,IF(NOT(ISNUMBER(PI_data_original!AH29)),AH28,PI_data_original!AH29),0)</f>
        <v>5.0233182907104492</v>
      </c>
      <c r="AI29" s="95">
        <f>IF($A29&lt;=$A$9,IF(NOT(ISNUMBER(PI_data_original!AI29)),AI28,PI_data_original!AI29),0)</f>
        <v>5.1863760948181152</v>
      </c>
      <c r="AJ29" s="95">
        <f>IF($A29&lt;=$A$9,IF(NOT(ISNUMBER(PI_data_original!AJ29)),AJ28,PI_data_original!AJ29),0)</f>
        <v>5.302391529083252</v>
      </c>
      <c r="AK29" s="95">
        <f>IF($A29&lt;=$A$9,IF(NOT(ISNUMBER(PI_data_original!AK29)),AK28,PI_data_original!AK29),0)</f>
        <v>151.65654434814277</v>
      </c>
      <c r="AL29" s="95">
        <f>IF($A29&lt;=$A$9,IF(NOT(ISNUMBER(PI_data_original!AL29)),AL28,PI_data_original!AL29),0)</f>
        <v>153.56950026127058</v>
      </c>
      <c r="AM29" s="95">
        <f>IF($A29&lt;=$A$9,IF(NOT(ISNUMBER(PI_data_original!AM29)),AM28,PI_data_original!AM29),0)</f>
        <v>152.66699018909796</v>
      </c>
      <c r="AN29" s="95">
        <f>IF($A29&lt;=$A$9,IF(NOT(ISNUMBER(PI_data_original!AN29)),AN28,PI_data_original!AN29),0)</f>
        <v>150.76291215080204</v>
      </c>
      <c r="AO29" s="95">
        <f>IF($A29&lt;=$A$9,IF(NOT(ISNUMBER(PI_data_original!AO29)),AO28,PI_data_original!AO29),0)</f>
        <v>217.33492386215599</v>
      </c>
      <c r="AP29" s="95">
        <f>IF($A29&lt;=$A$9,IF(NOT(ISNUMBER(PI_data_original!AP29)),AP28,PI_data_original!AP29),0)</f>
        <v>196.1561022691584</v>
      </c>
      <c r="AQ29" s="95">
        <f>IF($A29&lt;=$A$9,IF(NOT(ISNUMBER(PI_data_original!AQ29)),AQ28,PI_data_original!AQ29),0)</f>
        <v>215.02220493795349</v>
      </c>
      <c r="AR29" s="95">
        <f>IF($A29&lt;=$A$9,IF(NOT(ISNUMBER(PI_data_original!AR29)),AR28,PI_data_original!AR29),0)</f>
        <v>197.33267211914063</v>
      </c>
      <c r="AS29" s="95">
        <f>IF($A29&lt;=$A$9,IF(NOT(ISNUMBER(PI_data_original!AS29)),AS28,PI_data_original!AS29),0)</f>
        <v>167.63025740599016</v>
      </c>
      <c r="AT29" s="95">
        <f>IF($A29&lt;=$A$9,IF(NOT(ISNUMBER(PI_data_original!AT29)),AT28,PI_data_original!AT29),0)</f>
        <v>204.48069653907177</v>
      </c>
      <c r="AU29" s="95">
        <f>IF($A29&lt;=$A$9,IF(NOT(ISNUMBER(PI_data_original!AU29)),AU28,PI_data_original!AU29),0)</f>
        <v>1.0070954449474812E-2</v>
      </c>
      <c r="AV29" s="95">
        <f>IF($A29&lt;=$A$9,IF(NOT(ISNUMBER(PI_data_original!AV29)),AV28,PI_data_original!AV29),0)</f>
        <v>4</v>
      </c>
      <c r="AW29" s="95">
        <f>IF($A29&lt;=$A$9,IF(NOT(ISNUMBER(PI_data_original!AW29)),AW28,PI_data_original!AW29),0)</f>
        <v>151.53031708993637</v>
      </c>
      <c r="AY29" s="94">
        <f t="shared" si="36"/>
        <v>45873.062499999942</v>
      </c>
      <c r="AZ29" s="95">
        <f>IF($AY29&lt;=$AY$9,IF(NOT(ISNUMBER(PI_data_original!AZ29)),AZ28,PI_data_original!AZ29),0)</f>
        <v>0</v>
      </c>
      <c r="BA29" s="95">
        <f>IF($AY29&lt;=$AY$9,IF(NOT(ISNUMBER(PI_data_original!BA29)),BA28,PI_data_original!BA29),0)</f>
        <v>0</v>
      </c>
      <c r="BB29" s="95">
        <f>IF($AY29&lt;=$AY$9,IF(NOT(ISNUMBER(PI_data_original!BB29)),BB28,PI_data_original!BB29),0)</f>
        <v>0</v>
      </c>
      <c r="BC29" s="95">
        <f>IF($AY29&lt;=$AY$9,IF(NOT(ISNUMBER(PI_data_original!BC29)),BC28,PI_data_original!BC29),0)</f>
        <v>1.6479743644595146E-2</v>
      </c>
      <c r="BD29" s="95">
        <f>IF($AY29&lt;=$AY$9,IF(NOT(ISNUMBER(PI_data_original!BD29)),BD28,PI_data_original!BD29),0)</f>
        <v>0</v>
      </c>
      <c r="BE29" s="95">
        <f>IF($AY29&lt;=$AY$9,IF(NOT(ISNUMBER(PI_data_original!BE29)),BE28,PI_data_original!BE29),0)</f>
        <v>0</v>
      </c>
      <c r="BF29" s="95">
        <f>IF($AY29&lt;=$AY$9,IF(NOT(ISNUMBER(PI_data_original!BF29)),BF28,PI_data_original!BF29),0)</f>
        <v>0</v>
      </c>
      <c r="BG29" s="95">
        <f>IF($AY29&lt;=$AY$9,IF(NOT(ISNUMBER(PI_data_original!BG29)),BG28,PI_data_original!BG29),0)</f>
        <v>1.0070954449474812E-2</v>
      </c>
      <c r="BI29" s="61">
        <f>PI_data_original!BI29</f>
        <v>45873.262499999997</v>
      </c>
      <c r="BJ29" s="6">
        <f>IF($BI29&lt;=$BI$9,IF(NOT(ISNUMBER(PI_data_original!BJ29)),BJ28,PI_data_original!BJ29),0)</f>
        <v>1.4525756698883275E-2</v>
      </c>
      <c r="BK29" s="6">
        <f>IF($BI29&lt;=$BI$9,IF(NOT(ISNUMBER(PI_data_original!BK29)),BK28,PI_data_original!BK29),0)</f>
        <v>1.0070954449474812E-2</v>
      </c>
      <c r="BM29" s="6" t="b">
        <f t="shared" si="25"/>
        <v>0</v>
      </c>
      <c r="BN29" s="6" t="str">
        <f t="shared" si="26"/>
        <v>N/A</v>
      </c>
      <c r="BO29" s="6" t="b">
        <f t="shared" si="27"/>
        <v>0</v>
      </c>
      <c r="BP29" s="6" t="str">
        <f t="shared" si="28"/>
        <v>N/A</v>
      </c>
      <c r="BR29" s="6">
        <f t="shared" si="10"/>
        <v>0</v>
      </c>
      <c r="BS29" s="6">
        <f t="shared" si="11"/>
        <v>0</v>
      </c>
      <c r="BU29" s="6">
        <f t="shared" si="29"/>
        <v>156.71240753286517</v>
      </c>
      <c r="BV29" s="6">
        <f t="shared" si="30"/>
        <v>151.53031708993637</v>
      </c>
      <c r="BX29" s="292">
        <f t="shared" si="12"/>
        <v>45873.062499999942</v>
      </c>
      <c r="BY29" s="11">
        <f t="shared" si="13"/>
        <v>0</v>
      </c>
      <c r="BZ29" s="11">
        <f t="shared" si="13"/>
        <v>0</v>
      </c>
      <c r="CA29" s="11">
        <f t="shared" si="13"/>
        <v>0</v>
      </c>
      <c r="CB29" s="11">
        <f t="shared" si="13"/>
        <v>1.6479743644595146E-2</v>
      </c>
      <c r="CC29" s="11">
        <f>IF(Inicio!$C$22="Calderas",BY29+BZ29,CA29)</f>
        <v>0</v>
      </c>
      <c r="CD29" s="11">
        <f t="shared" si="14"/>
        <v>0</v>
      </c>
      <c r="CE29" s="11">
        <f t="shared" si="15"/>
        <v>0</v>
      </c>
      <c r="CF29" s="11">
        <f t="shared" si="16"/>
        <v>0</v>
      </c>
      <c r="CG29" s="11">
        <f t="shared" si="17"/>
        <v>0</v>
      </c>
      <c r="CH29" s="11">
        <f t="shared" si="31"/>
        <v>0</v>
      </c>
      <c r="CI29" s="11">
        <f t="shared" si="32"/>
        <v>0</v>
      </c>
      <c r="CJ29" s="11">
        <f t="shared" si="18"/>
        <v>0</v>
      </c>
      <c r="CK29" s="11">
        <f t="shared" si="18"/>
        <v>0</v>
      </c>
      <c r="CL29" s="11">
        <f t="shared" si="18"/>
        <v>0</v>
      </c>
      <c r="CM29" s="11">
        <f t="shared" si="18"/>
        <v>1.0070954449474812E-2</v>
      </c>
      <c r="CN29" s="281">
        <f>IF(Inicio!$O$22="Calderas",CJ29+CK29,CL29)</f>
        <v>0</v>
      </c>
      <c r="CO29" s="11">
        <f t="shared" si="19"/>
        <v>0</v>
      </c>
      <c r="CP29" s="11">
        <f t="shared" si="20"/>
        <v>0</v>
      </c>
      <c r="CQ29" s="11">
        <f t="shared" si="21"/>
        <v>0</v>
      </c>
      <c r="CR29" s="11">
        <f t="shared" si="22"/>
        <v>0</v>
      </c>
      <c r="CS29" s="11">
        <f t="shared" si="33"/>
        <v>0</v>
      </c>
      <c r="CT29" s="11">
        <f t="shared" si="34"/>
        <v>0</v>
      </c>
      <c r="CV29" s="293">
        <f t="shared" si="23"/>
        <v>45873.312499999709</v>
      </c>
      <c r="CW29" s="92">
        <f t="shared" si="37"/>
        <v>0</v>
      </c>
      <c r="CX29" s="92">
        <f t="shared" si="37"/>
        <v>0</v>
      </c>
      <c r="CY29" s="92">
        <f t="shared" si="37"/>
        <v>0</v>
      </c>
      <c r="CZ29" s="92">
        <f t="shared" si="37"/>
        <v>0</v>
      </c>
      <c r="DA29" s="92">
        <f t="shared" si="37"/>
        <v>0</v>
      </c>
      <c r="DB29" s="92">
        <f t="shared" si="37"/>
        <v>0</v>
      </c>
    </row>
    <row r="30" spans="1:106">
      <c r="A30" s="94">
        <f t="shared" si="35"/>
        <v>45873.315972222161</v>
      </c>
      <c r="B30" s="95">
        <f>IF($A30&lt;=$A$9,IF(NOT(ISNUMBER(PI_data_original!B30)),B29,PI_data_original!B30),0)</f>
        <v>0</v>
      </c>
      <c r="C30" s="95">
        <f>IF($A30&lt;=$A$9,IF(NOT(ISNUMBER(PI_data_original!C30)),C29,PI_data_original!C30),0)</f>
        <v>0</v>
      </c>
      <c r="D30" s="307">
        <f>IF(TagTempAmbSel_Sc1=TagTempAmb_Sc1,IF($A30&lt;=$A$9,IF(NOT(ISNUMBER(PI_data_original!D30)),D29,PI_data_original!D30),D29),IF($A30&lt;=$A$9,IF(NOT(ISNUMBER(PI_data_original!AD30)),AD29,PI_data_original!AD30),AD29))</f>
        <v>23.399999676134229</v>
      </c>
      <c r="E30" s="307">
        <f>IF(TagHumRelSel_Sc1=TagHumRel_Sc1,IF($A30&lt;=$A$9,IF(NOT(ISNUMBER(PI_data_original!E30)),E29,PI_data_original!E30),E29),IF($A30&lt;=$A$9,IF(NOT(ISNUMBER(PI_data_original!AE30)),AE29,PI_data_original!AE30),AE29))</f>
        <v>57.106127013094572</v>
      </c>
      <c r="F30" s="95">
        <f>IF($A30&lt;=$A$9,IF(NOT(ISNUMBER(PI_data_original!F30)),F29,PI_data_original!F30),0)</f>
        <v>2.78643798828125</v>
      </c>
      <c r="G30" s="95">
        <f>IF($A30&lt;=$A$9,IF(NOT(ISNUMBER(PI_data_original!G30)),G29,PI_data_original!G30),0)</f>
        <v>0.76835203170776367</v>
      </c>
      <c r="H30" s="95">
        <f>IF($A30&lt;=$A$9,IF(NOT(ISNUMBER(PI_data_original!H30)),H29,PI_data_original!H30),0)</f>
        <v>0.74419528245925903</v>
      </c>
      <c r="I30" s="95">
        <f>IF($A30&lt;=$A$9,IF(NOT(ISNUMBER(PI_data_original!I30)),I29,PI_data_original!I30),0)</f>
        <v>3.4419031143188477</v>
      </c>
      <c r="J30" s="95">
        <v>0</v>
      </c>
      <c r="K30" s="95">
        <v>5414</v>
      </c>
      <c r="L30" s="95">
        <f>IF($A30&lt;=$A$9,IF(NOT(ISNUMBER(PI_data_original!L30)),L29,PI_data_original!L30),0)</f>
        <v>156.58450402105947</v>
      </c>
      <c r="M30" s="95">
        <f>IF($A30&lt;=$A$9,IF(NOT(ISNUMBER(PI_data_original!M30)),M29,PI_data_original!M30),0)</f>
        <v>155.49552842628154</v>
      </c>
      <c r="N30" s="95">
        <f>IF($A30&lt;=$A$9,IF(NOT(ISNUMBER(PI_data_original!N30)),N29,PI_data_original!N30),0)</f>
        <v>154.49187060066515</v>
      </c>
      <c r="O30" s="95">
        <f>IF($A30&lt;=$A$9,IF(NOT(ISNUMBER(PI_data_original!O30)),O29,PI_data_original!O30),0)</f>
        <v>155.31203409803319</v>
      </c>
      <c r="P30" s="95">
        <f>IF($A30&lt;=$A$9,IF(NOT(ISNUMBER(PI_data_original!P30)),P29,PI_data_original!P30),0)</f>
        <v>153.74776023280398</v>
      </c>
      <c r="Q30" s="95">
        <f>IF($A30&lt;=$A$9,IF(NOT(ISNUMBER(PI_data_original!Q30)),Q29,PI_data_original!Q30),0)</f>
        <v>157.90195172935432</v>
      </c>
      <c r="R30" s="95">
        <f>IF($A30&lt;=$A$9,IF(NOT(ISNUMBER(PI_data_original!R30)),R29,PI_data_original!R30),0)</f>
        <v>159.34534807031136</v>
      </c>
      <c r="S30" s="95">
        <f>IF($A30&lt;=$A$9,IF(NOT(ISNUMBER(PI_data_original!S30)),S29,PI_data_original!S30),0)</f>
        <v>215.1610180135211</v>
      </c>
      <c r="T30" s="95">
        <f>IF($A30&lt;=$A$9,IF(NOT(ISNUMBER(PI_data_original!T30)),T29,PI_data_original!T30),0)</f>
        <v>190.76264587502229</v>
      </c>
      <c r="U30" s="95">
        <f>IF($A30&lt;=$A$9,IF(NOT(ISNUMBER(PI_data_original!U30)),U29,PI_data_original!U30),0)</f>
        <v>216.53809844884091</v>
      </c>
      <c r="V30" s="95">
        <v>0</v>
      </c>
      <c r="W30" s="378">
        <v>5414</v>
      </c>
      <c r="X30" s="95">
        <f>IF($A30&lt;=$A$9,IF(NOT(ISNUMBER(PI_data_original!X30)),X29,PI_data_original!X30),0)</f>
        <v>203.33243489074317</v>
      </c>
      <c r="Y30" s="95">
        <f>IF($A30&lt;=$A$9,IF(NOT(ISNUMBER(PI_data_original!Y30)),Y29,PI_data_original!Y30),0)</f>
        <v>1.2817578390240669E-2</v>
      </c>
      <c r="Z30" s="95">
        <f>IF($A30&lt;=$A$9,IF(NOT(ISNUMBER(PI_data_original!Z30)),Z29,PI_data_original!Z30),0)</f>
        <v>1.1320216878255209</v>
      </c>
      <c r="AA30" s="95">
        <f>IF($A30&lt;=$A$9,IF(NOT(ISNUMBER(PI_data_original!AA30)),AA29,PI_data_original!AA30),0)</f>
        <v>156.21868035026128</v>
      </c>
      <c r="AB30" s="95">
        <f>IF($A30&lt;=$A$9,IF(NOT(ISNUMBER(PI_data_original!AB30)),AB29,PI_data_original!AB30),0)</f>
        <v>0</v>
      </c>
      <c r="AC30" s="95">
        <f>IF($A30&lt;=$A$9,IF(NOT(ISNUMBER(PI_data_original!AC30)),AC29,PI_data_original!AC30),0)</f>
        <v>0</v>
      </c>
      <c r="AD30" s="307">
        <f>IF(TagTempAmbSel_Sc2=TagTempAmb_Sc1,IF($A30&lt;=$A$9,IF(NOT(ISNUMBER(PI_data_original!D30)),D29,PI_data_original!D30),D29),IF($A30&lt;=$A$9,IF(NOT(ISNUMBER(PI_data_original!AD30)),AD29,PI_data_original!AD30),AD29))</f>
        <v>23.296063902577679</v>
      </c>
      <c r="AE30" s="307">
        <f>IF(TagHumRelSel_Sc2=TagHumRel_Sc1,IF($A30&lt;=$A$9,IF(NOT(ISNUMBER(PI_data_original!E30)),E29,PI_data_original!E30),E29),IF($A30&lt;=$A$9,IF(NOT(ISNUMBER(PI_data_original!AE30)),AE29,PI_data_original!AE30),AE29))</f>
        <v>60.646373937330196</v>
      </c>
      <c r="AF30" s="95">
        <f>IF($A30&lt;=$A$9,IF(NOT(ISNUMBER(PI_data_original!AF30)),AF29,PI_data_original!AF30),0)</f>
        <v>7.9528837203979492</v>
      </c>
      <c r="AG30" s="95">
        <f>IF($A30&lt;=$A$9,IF(NOT(ISNUMBER(PI_data_original!AG30)),AG29,PI_data_original!AG30),0)</f>
        <v>1.3023416996002197</v>
      </c>
      <c r="AH30" s="95">
        <f>IF($A30&lt;=$A$9,IF(NOT(ISNUMBER(PI_data_original!AH30)),AH29,PI_data_original!AH30),0)</f>
        <v>3.1628298759460449</v>
      </c>
      <c r="AI30" s="95">
        <f>IF($A30&lt;=$A$9,IF(NOT(ISNUMBER(PI_data_original!AI30)),AI29,PI_data_original!AI30),0)</f>
        <v>2.1129679679870605</v>
      </c>
      <c r="AJ30" s="95">
        <f>IF($A30&lt;=$A$9,IF(NOT(ISNUMBER(PI_data_original!AJ30)),AJ29,PI_data_original!AJ30),0)</f>
        <v>1.7674638032913208</v>
      </c>
      <c r="AK30" s="95">
        <f>IF($A30&lt;=$A$9,IF(NOT(ISNUMBER(PI_data_original!AK30)),AK29,PI_data_original!AK30),0)</f>
        <v>151.17630876603741</v>
      </c>
      <c r="AL30" s="95">
        <f>IF($A30&lt;=$A$9,IF(NOT(ISNUMBER(PI_data_original!AL30)),AL29,PI_data_original!AL30),0)</f>
        <v>153.09687601329966</v>
      </c>
      <c r="AM30" s="95">
        <f>IF($A30&lt;=$A$9,IF(NOT(ISNUMBER(PI_data_original!AM30)),AM29,PI_data_original!AM30),0)</f>
        <v>150.54853420278903</v>
      </c>
      <c r="AN30" s="95">
        <f>IF($A30&lt;=$A$9,IF(NOT(ISNUMBER(PI_data_original!AN30)),AN29,PI_data_original!AN30),0)</f>
        <v>149.64329251677876</v>
      </c>
      <c r="AO30" s="95">
        <f>IF($A30&lt;=$A$9,IF(NOT(ISNUMBER(PI_data_original!AO30)),AO29,PI_data_original!AO30),0)</f>
        <v>217.1845735859514</v>
      </c>
      <c r="AP30" s="95">
        <f>IF($A30&lt;=$A$9,IF(NOT(ISNUMBER(PI_data_original!AP30)),AP29,PI_data_original!AP30),0)</f>
        <v>196.00548496526588</v>
      </c>
      <c r="AQ30" s="95">
        <f>IF($A30&lt;=$A$9,IF(NOT(ISNUMBER(PI_data_original!AQ30)),AQ29,PI_data_original!AQ30),0)</f>
        <v>214.92391607219665</v>
      </c>
      <c r="AR30" s="95">
        <f>IF($A30&lt;=$A$9,IF(NOT(ISNUMBER(PI_data_original!AR30)),AR29,PI_data_original!AR30),0)</f>
        <v>197.22323283815368</v>
      </c>
      <c r="AS30" s="95">
        <f>IF($A30&lt;=$A$9,IF(NOT(ISNUMBER(PI_data_original!AS30)),AS29,PI_data_original!AS30),0)</f>
        <v>167.35782177040218</v>
      </c>
      <c r="AT30" s="95">
        <f>IF($A30&lt;=$A$9,IF(NOT(ISNUMBER(PI_data_original!AT30)),AT29,PI_data_original!AT30),0)</f>
        <v>203.98457890719604</v>
      </c>
      <c r="AU30" s="95">
        <f>IF($A30&lt;=$A$9,IF(NOT(ISNUMBER(PI_data_original!AU30)),AU29,PI_data_original!AU30),0)</f>
        <v>1.0070954449474812E-2</v>
      </c>
      <c r="AV30" s="95">
        <f>IF($A30&lt;=$A$9,IF(NOT(ISNUMBER(PI_data_original!AV30)),AV29,PI_data_original!AV30),0)</f>
        <v>4</v>
      </c>
      <c r="AW30" s="95">
        <f>IF($A30&lt;=$A$9,IF(NOT(ISNUMBER(PI_data_original!AW30)),AW29,PI_data_original!AW30),0)</f>
        <v>150.19025137353455</v>
      </c>
      <c r="AY30" s="94">
        <f t="shared" si="36"/>
        <v>45873.065972222161</v>
      </c>
      <c r="AZ30" s="95">
        <f>IF($AY30&lt;=$AY$9,IF(NOT(ISNUMBER(PI_data_original!AZ30)),AZ29,PI_data_original!AZ30),0)</f>
        <v>0</v>
      </c>
      <c r="BA30" s="95">
        <f>IF($AY30&lt;=$AY$9,IF(NOT(ISNUMBER(PI_data_original!BA30)),BA29,PI_data_original!BA30),0)</f>
        <v>0</v>
      </c>
      <c r="BB30" s="95">
        <f>IF($AY30&lt;=$AY$9,IF(NOT(ISNUMBER(PI_data_original!BB30)),BB29,PI_data_original!BB30),0)</f>
        <v>0</v>
      </c>
      <c r="BC30" s="95">
        <f>IF($AY30&lt;=$AY$9,IF(NOT(ISNUMBER(PI_data_original!BC30)),BC29,PI_data_original!BC30),0)</f>
        <v>1.6479743644595146E-2</v>
      </c>
      <c r="BD30" s="95">
        <f>IF($AY30&lt;=$AY$9,IF(NOT(ISNUMBER(PI_data_original!BD30)),BD29,PI_data_original!BD30),0)</f>
        <v>0</v>
      </c>
      <c r="BE30" s="95">
        <f>IF($AY30&lt;=$AY$9,IF(NOT(ISNUMBER(PI_data_original!BE30)),BE29,PI_data_original!BE30),0)</f>
        <v>0</v>
      </c>
      <c r="BF30" s="95">
        <f>IF($AY30&lt;=$AY$9,IF(NOT(ISNUMBER(PI_data_original!BF30)),BF29,PI_data_original!BF30),0)</f>
        <v>0</v>
      </c>
      <c r="BG30" s="95">
        <f>IF($AY30&lt;=$AY$9,IF(NOT(ISNUMBER(PI_data_original!BG30)),BG29,PI_data_original!BG30),0)</f>
        <v>1.0070954449474812E-2</v>
      </c>
      <c r="BI30" s="61">
        <f>PI_data_original!BI30</f>
        <v>45873.263194444444</v>
      </c>
      <c r="BJ30" s="6">
        <f>IF($BI30&lt;=$BI$9,IF(NOT(ISNUMBER(PI_data_original!BJ30)),BJ29,PI_data_original!BJ30),0)</f>
        <v>1.3751961739781611E-2</v>
      </c>
      <c r="BK30" s="6">
        <f>IF($BI30&lt;=$BI$9,IF(NOT(ISNUMBER(PI_data_original!BK30)),BK29,PI_data_original!BK30),0)</f>
        <v>1.0070954449474812E-2</v>
      </c>
      <c r="BM30" s="6" t="b">
        <f t="shared" si="25"/>
        <v>0</v>
      </c>
      <c r="BN30" s="6" t="str">
        <f t="shared" si="26"/>
        <v>N/A</v>
      </c>
      <c r="BO30" s="6" t="b">
        <f t="shared" si="27"/>
        <v>0</v>
      </c>
      <c r="BP30" s="6" t="str">
        <f t="shared" si="28"/>
        <v>N/A</v>
      </c>
      <c r="BR30" s="6">
        <f t="shared" si="10"/>
        <v>0</v>
      </c>
      <c r="BS30" s="6">
        <f t="shared" si="11"/>
        <v>0</v>
      </c>
      <c r="BU30" s="6">
        <f t="shared" si="29"/>
        <v>156.21868035026128</v>
      </c>
      <c r="BV30" s="6">
        <f t="shared" si="30"/>
        <v>150.19025137353455</v>
      </c>
      <c r="BX30" s="292">
        <f t="shared" si="12"/>
        <v>45873.065972222161</v>
      </c>
      <c r="BY30" s="11">
        <f t="shared" si="13"/>
        <v>0</v>
      </c>
      <c r="BZ30" s="11">
        <f t="shared" si="13"/>
        <v>0</v>
      </c>
      <c r="CA30" s="11">
        <f t="shared" si="13"/>
        <v>0</v>
      </c>
      <c r="CB30" s="11">
        <f t="shared" si="13"/>
        <v>1.6479743644595146E-2</v>
      </c>
      <c r="CC30" s="11">
        <f>IF(Inicio!$C$22="Calderas",BY30+BZ30,CA30)</f>
        <v>0</v>
      </c>
      <c r="CD30" s="11">
        <f t="shared" si="14"/>
        <v>0</v>
      </c>
      <c r="CE30" s="11">
        <f t="shared" si="15"/>
        <v>0</v>
      </c>
      <c r="CF30" s="11">
        <f t="shared" si="16"/>
        <v>0</v>
      </c>
      <c r="CG30" s="11">
        <f t="shared" si="17"/>
        <v>0</v>
      </c>
      <c r="CH30" s="11">
        <f t="shared" si="31"/>
        <v>0</v>
      </c>
      <c r="CI30" s="11">
        <f t="shared" si="32"/>
        <v>0</v>
      </c>
      <c r="CJ30" s="11">
        <f t="shared" si="18"/>
        <v>0</v>
      </c>
      <c r="CK30" s="11">
        <f t="shared" si="18"/>
        <v>0</v>
      </c>
      <c r="CL30" s="11">
        <f t="shared" si="18"/>
        <v>0</v>
      </c>
      <c r="CM30" s="11">
        <f t="shared" si="18"/>
        <v>1.0070954449474812E-2</v>
      </c>
      <c r="CN30" s="281">
        <f>IF(Inicio!$O$22="Calderas",CJ30+CK30,CL30)</f>
        <v>0</v>
      </c>
      <c r="CO30" s="11">
        <f t="shared" si="19"/>
        <v>0</v>
      </c>
      <c r="CP30" s="11">
        <f t="shared" si="20"/>
        <v>0</v>
      </c>
      <c r="CQ30" s="11">
        <f t="shared" si="21"/>
        <v>0</v>
      </c>
      <c r="CR30" s="11">
        <f t="shared" si="22"/>
        <v>0</v>
      </c>
      <c r="CS30" s="11">
        <f t="shared" si="33"/>
        <v>0</v>
      </c>
      <c r="CT30" s="11">
        <f t="shared" si="34"/>
        <v>0</v>
      </c>
      <c r="CV30" s="293">
        <f t="shared" si="23"/>
        <v>45873.315972221928</v>
      </c>
      <c r="CW30" s="92">
        <f t="shared" si="37"/>
        <v>0</v>
      </c>
      <c r="CX30" s="92">
        <f t="shared" si="37"/>
        <v>0</v>
      </c>
      <c r="CY30" s="92">
        <f t="shared" si="37"/>
        <v>0</v>
      </c>
      <c r="CZ30" s="92">
        <f t="shared" si="37"/>
        <v>0</v>
      </c>
      <c r="DA30" s="92">
        <f t="shared" si="37"/>
        <v>0</v>
      </c>
      <c r="DB30" s="92">
        <f t="shared" si="37"/>
        <v>0</v>
      </c>
    </row>
    <row r="31" spans="1:106">
      <c r="A31" s="94">
        <f t="shared" si="35"/>
        <v>45873.31944444438</v>
      </c>
      <c r="B31" s="95">
        <f>IF($A31&lt;=$A$9,IF(NOT(ISNUMBER(PI_data_original!B31)),B30,PI_data_original!B31),0)</f>
        <v>0</v>
      </c>
      <c r="C31" s="95">
        <f>IF($A31&lt;=$A$9,IF(NOT(ISNUMBER(PI_data_original!C31)),C30,PI_data_original!C31),0)</f>
        <v>0</v>
      </c>
      <c r="D31" s="307">
        <f>IF(TagTempAmbSel_Sc1=TagTempAmb_Sc1,IF($A31&lt;=$A$9,IF(NOT(ISNUMBER(PI_data_original!D31)),D30,PI_data_original!D31),D30),IF($A31&lt;=$A$9,IF(NOT(ISNUMBER(PI_data_original!AD31)),AD30,PI_data_original!AD31),AD30))</f>
        <v>23.372219511235549</v>
      </c>
      <c r="E31" s="307">
        <f>IF(TagHumRelSel_Sc1=TagHumRel_Sc1,IF($A31&lt;=$A$9,IF(NOT(ISNUMBER(PI_data_original!E31)),E30,PI_data_original!E31),E30),IF($A31&lt;=$A$9,IF(NOT(ISNUMBER(PI_data_original!AE31)),AE30,PI_data_original!AE31),AE30))</f>
        <v>57.232527554361923</v>
      </c>
      <c r="F31" s="95">
        <f>IF($A31&lt;=$A$9,IF(NOT(ISNUMBER(PI_data_original!F31)),F30,PI_data_original!F31),0)</f>
        <v>1.977472186088562</v>
      </c>
      <c r="G31" s="95">
        <f>IF($A31&lt;=$A$9,IF(NOT(ISNUMBER(PI_data_original!G31)),G30,PI_data_original!G31),0)</f>
        <v>0</v>
      </c>
      <c r="H31" s="95">
        <f>IF($A31&lt;=$A$9,IF(NOT(ISNUMBER(PI_data_original!H31)),H30,PI_data_original!H31),0)</f>
        <v>2.046536922454834</v>
      </c>
      <c r="I31" s="95">
        <f>IF($A31&lt;=$A$9,IF(NOT(ISNUMBER(PI_data_original!I31)),I30,PI_data_original!I31),0)</f>
        <v>3.4419031143188477</v>
      </c>
      <c r="J31" s="95">
        <v>0</v>
      </c>
      <c r="K31" s="95">
        <v>6576</v>
      </c>
      <c r="L31" s="95">
        <f>IF($A31&lt;=$A$9,IF(NOT(ISNUMBER(PI_data_original!L31)),L30,PI_data_original!L31),0)</f>
        <v>156.60208794113854</v>
      </c>
      <c r="M31" s="95">
        <f>IF($A31&lt;=$A$9,IF(NOT(ISNUMBER(PI_data_original!M31)),M30,PI_data_original!M31),0)</f>
        <v>157.00400633594512</v>
      </c>
      <c r="N31" s="95">
        <f>IF($A31&lt;=$A$9,IF(NOT(ISNUMBER(PI_data_original!N31)),N30,PI_data_original!N31),0)</f>
        <v>156.06353543095739</v>
      </c>
      <c r="O31" s="95">
        <f>IF($A31&lt;=$A$9,IF(NOT(ISNUMBER(PI_data_original!O31)),O30,PI_data_original!O31),0)</f>
        <v>153.86643456587348</v>
      </c>
      <c r="P31" s="95">
        <f>IF($A31&lt;=$A$9,IF(NOT(ISNUMBER(PI_data_original!P31)),P30,PI_data_original!P31),0)</f>
        <v>152.37394250965815</v>
      </c>
      <c r="Q31" s="95">
        <f>IF($A31&lt;=$A$9,IF(NOT(ISNUMBER(PI_data_original!Q31)),Q30,PI_data_original!Q31),0)</f>
        <v>156.70523080160336</v>
      </c>
      <c r="R31" s="95">
        <f>IF($A31&lt;=$A$9,IF(NOT(ISNUMBER(PI_data_original!R31)),R30,PI_data_original!R31),0)</f>
        <v>156.41734052079909</v>
      </c>
      <c r="S31" s="95">
        <f>IF($A31&lt;=$A$9,IF(NOT(ISNUMBER(PI_data_original!S31)),S30,PI_data_original!S31),0)</f>
        <v>215.04306941380258</v>
      </c>
      <c r="T31" s="95">
        <f>IF($A31&lt;=$A$9,IF(NOT(ISNUMBER(PI_data_original!T31)),T30,PI_data_original!T31),0)</f>
        <v>190.53214549026143</v>
      </c>
      <c r="U31" s="95">
        <f>IF($A31&lt;=$A$9,IF(NOT(ISNUMBER(PI_data_original!U31)),U30,PI_data_original!U31),0)</f>
        <v>216.42198796276546</v>
      </c>
      <c r="V31" s="95">
        <v>0</v>
      </c>
      <c r="W31" s="378">
        <v>6576</v>
      </c>
      <c r="X31" s="95">
        <f>IF($A31&lt;=$A$9,IF(NOT(ISNUMBER(PI_data_original!X31)),X30,PI_data_original!X31),0)</f>
        <v>202.81930938630168</v>
      </c>
      <c r="Y31" s="95">
        <f>IF($A31&lt;=$A$9,IF(NOT(ISNUMBER(PI_data_original!Y31)),Y30,PI_data_original!Y31),0)</f>
        <v>1.2817578390240669E-2</v>
      </c>
      <c r="Z31" s="95">
        <f>IF($A31&lt;=$A$9,IF(NOT(ISNUMBER(PI_data_original!Z31)),Z30,PI_data_original!Z31),0)</f>
        <v>1</v>
      </c>
      <c r="AA31" s="95">
        <f>IF($A31&lt;=$A$9,IF(NOT(ISNUMBER(PI_data_original!AA31)),AA30,PI_data_original!AA31),0)</f>
        <v>155.41361307934548</v>
      </c>
      <c r="AB31" s="95">
        <f>IF($A31&lt;=$A$9,IF(NOT(ISNUMBER(PI_data_original!AB31)),AB30,PI_data_original!AB31),0)</f>
        <v>0</v>
      </c>
      <c r="AC31" s="95">
        <f>IF($A31&lt;=$A$9,IF(NOT(ISNUMBER(PI_data_original!AC31)),AC30,PI_data_original!AC31),0)</f>
        <v>0</v>
      </c>
      <c r="AD31" s="307">
        <f>IF(TagTempAmbSel_Sc2=TagTempAmb_Sc1,IF($A31&lt;=$A$9,IF(NOT(ISNUMBER(PI_data_original!D31)),D30,PI_data_original!D31),D30),IF($A31&lt;=$A$9,IF(NOT(ISNUMBER(PI_data_original!AD31)),AD30,PI_data_original!AD31),AD30))</f>
        <v>23.181981108078126</v>
      </c>
      <c r="AE31" s="307">
        <f>IF(TagHumRelSel_Sc2=TagHumRel_Sc1,IF($A31&lt;=$A$9,IF(NOT(ISNUMBER(PI_data_original!E31)),E30,PI_data_original!E31),E30),IF($A31&lt;=$A$9,IF(NOT(ISNUMBER(PI_data_original!AE31)),AE30,PI_data_original!AE31),AE30))</f>
        <v>60.779395395057385</v>
      </c>
      <c r="AF31" s="95">
        <f>IF($A31&lt;=$A$9,IF(NOT(ISNUMBER(PI_data_original!AF31)),AF30,PI_data_original!AF31),0)</f>
        <v>8.4419651031494141</v>
      </c>
      <c r="AG31" s="95">
        <f>IF($A31&lt;=$A$9,IF(NOT(ISNUMBER(PI_data_original!AG31)),AG30,PI_data_original!AG31),0)</f>
        <v>1.5814149379730225</v>
      </c>
      <c r="AH31" s="95">
        <f>IF($A31&lt;=$A$9,IF(NOT(ISNUMBER(PI_data_original!AH31)),AH30,PI_data_original!AH31),0)</f>
        <v>2.8837566375732422</v>
      </c>
      <c r="AI31" s="95">
        <f>IF($A31&lt;=$A$9,IF(NOT(ISNUMBER(PI_data_original!AI31)),AI30,PI_data_original!AI31),0)</f>
        <v>4.3219799995422363</v>
      </c>
      <c r="AJ31" s="95">
        <f>IF($A31&lt;=$A$9,IF(NOT(ISNUMBER(PI_data_original!AJ31)),AJ30,PI_data_original!AJ31),0)</f>
        <v>2.3256101608276367</v>
      </c>
      <c r="AK31" s="95">
        <f>IF($A31&lt;=$A$9,IF(NOT(ISNUMBER(PI_data_original!AK31)),AK30,PI_data_original!AK31),0)</f>
        <v>150.19662447548373</v>
      </c>
      <c r="AL31" s="95">
        <f>IF($A31&lt;=$A$9,IF(NOT(ISNUMBER(PI_data_original!AL31)),AL30,PI_data_original!AL31),0)</f>
        <v>152.03708576066148</v>
      </c>
      <c r="AM31" s="95">
        <f>IF($A31&lt;=$A$9,IF(NOT(ISNUMBER(PI_data_original!AM31)),AM30,PI_data_original!AM31),0)</f>
        <v>148.33675227506652</v>
      </c>
      <c r="AN31" s="95">
        <f>IF($A31&lt;=$A$9,IF(NOT(ISNUMBER(PI_data_original!AN31)),AN30,PI_data_original!AN31),0)</f>
        <v>148.61290488325332</v>
      </c>
      <c r="AO31" s="95">
        <f>IF($A31&lt;=$A$9,IF(NOT(ISNUMBER(PI_data_original!AO31)),AO30,PI_data_original!AO31),0)</f>
        <v>217.11692228825763</v>
      </c>
      <c r="AP31" s="95">
        <f>IF($A31&lt;=$A$9,IF(NOT(ISNUMBER(PI_data_original!AP31)),AP30,PI_data_original!AP31),0)</f>
        <v>195.79208508209092</v>
      </c>
      <c r="AQ31" s="95">
        <f>IF($A31&lt;=$A$9,IF(NOT(ISNUMBER(PI_data_original!AQ31)),AQ30,PI_data_original!AQ31),0)</f>
        <v>214.80949038605439</v>
      </c>
      <c r="AR31" s="95">
        <f>IF($A31&lt;=$A$9,IF(NOT(ISNUMBER(PI_data_original!AR31)),AR30,PI_data_original!AR31),0)</f>
        <v>197.0433349609375</v>
      </c>
      <c r="AS31" s="95">
        <f>IF($A31&lt;=$A$9,IF(NOT(ISNUMBER(PI_data_original!AS31)),AS30,PI_data_original!AS31),0)</f>
        <v>166.88700519190698</v>
      </c>
      <c r="AT31" s="95">
        <f>IF($A31&lt;=$A$9,IF(NOT(ISNUMBER(PI_data_original!AT31)),AT30,PI_data_original!AT31),0)</f>
        <v>203.64491583469723</v>
      </c>
      <c r="AU31" s="95">
        <f>IF($A31&lt;=$A$9,IF(NOT(ISNUMBER(PI_data_original!AU31)),AU30,PI_data_original!AU31),0)</f>
        <v>1.0070954449474812E-2</v>
      </c>
      <c r="AV31" s="95">
        <f>IF($A31&lt;=$A$9,IF(NOT(ISNUMBER(PI_data_original!AV31)),AV30,PI_data_original!AV31),0)</f>
        <v>4</v>
      </c>
      <c r="AW31" s="95">
        <f>IF($A31&lt;=$A$9,IF(NOT(ISNUMBER(PI_data_original!AW31)),AW30,PI_data_original!AW31),0)</f>
        <v>148.71433632355107</v>
      </c>
      <c r="AY31" s="94">
        <f t="shared" si="36"/>
        <v>45873.06944444438</v>
      </c>
      <c r="AZ31" s="95">
        <f>IF($AY31&lt;=$AY$9,IF(NOT(ISNUMBER(PI_data_original!AZ31)),AZ30,PI_data_original!AZ31),0)</f>
        <v>0</v>
      </c>
      <c r="BA31" s="95">
        <f>IF($AY31&lt;=$AY$9,IF(NOT(ISNUMBER(PI_data_original!BA31)),BA30,PI_data_original!BA31),0)</f>
        <v>0</v>
      </c>
      <c r="BB31" s="95">
        <f>IF($AY31&lt;=$AY$9,IF(NOT(ISNUMBER(PI_data_original!BB31)),BB30,PI_data_original!BB31),0)</f>
        <v>0</v>
      </c>
      <c r="BC31" s="95">
        <f>IF($AY31&lt;=$AY$9,IF(NOT(ISNUMBER(PI_data_original!BC31)),BC30,PI_data_original!BC31),0)</f>
        <v>1.6479743644595146E-2</v>
      </c>
      <c r="BD31" s="95">
        <f>IF($AY31&lt;=$AY$9,IF(NOT(ISNUMBER(PI_data_original!BD31)),BD30,PI_data_original!BD31),0)</f>
        <v>0</v>
      </c>
      <c r="BE31" s="95">
        <f>IF($AY31&lt;=$AY$9,IF(NOT(ISNUMBER(PI_data_original!BE31)),BE30,PI_data_original!BE31),0)</f>
        <v>0</v>
      </c>
      <c r="BF31" s="95">
        <f>IF($AY31&lt;=$AY$9,IF(NOT(ISNUMBER(PI_data_original!BF31)),BF30,PI_data_original!BF31),0)</f>
        <v>0</v>
      </c>
      <c r="BG31" s="95">
        <f>IF($AY31&lt;=$AY$9,IF(NOT(ISNUMBER(PI_data_original!BG31)),BG30,PI_data_original!BG31),0)</f>
        <v>1.0070954449474812E-2</v>
      </c>
      <c r="BI31" s="61">
        <f>PI_data_original!BI31</f>
        <v>45873.263888888891</v>
      </c>
      <c r="BJ31" s="6">
        <f>IF($BI31&lt;=$BI$9,IF(NOT(ISNUMBER(PI_data_original!BJ31)),BJ30,PI_data_original!BJ31),0)</f>
        <v>1.3321081324266452E-2</v>
      </c>
      <c r="BK31" s="6">
        <f>IF($BI31&lt;=$BI$9,IF(NOT(ISNUMBER(PI_data_original!BK31)),BK30,PI_data_original!BK31),0)</f>
        <v>1.0070954449474812E-2</v>
      </c>
      <c r="BM31" s="6" t="b">
        <f t="shared" si="25"/>
        <v>0</v>
      </c>
      <c r="BN31" s="6" t="str">
        <f t="shared" si="26"/>
        <v>N/A</v>
      </c>
      <c r="BO31" s="6" t="b">
        <f t="shared" si="27"/>
        <v>0</v>
      </c>
      <c r="BP31" s="6" t="str">
        <f t="shared" si="28"/>
        <v>N/A</v>
      </c>
      <c r="BR31" s="6">
        <f t="shared" si="10"/>
        <v>0</v>
      </c>
      <c r="BS31" s="6">
        <f t="shared" si="11"/>
        <v>0</v>
      </c>
      <c r="BU31" s="6">
        <f t="shared" si="29"/>
        <v>155.41361307934548</v>
      </c>
      <c r="BV31" s="6">
        <f t="shared" si="30"/>
        <v>148.71433632355107</v>
      </c>
      <c r="BX31" s="292">
        <f t="shared" si="12"/>
        <v>45873.06944444438</v>
      </c>
      <c r="BY31" s="11">
        <f t="shared" ref="BY31:CB50" si="38">VLOOKUP($BX31,$AY$11:$BG$370,MATCH(BY$9,$AY$9:$BG$9,0))</f>
        <v>0</v>
      </c>
      <c r="BZ31" s="11">
        <f t="shared" si="38"/>
        <v>0</v>
      </c>
      <c r="CA31" s="11">
        <f t="shared" si="38"/>
        <v>0</v>
      </c>
      <c r="CB31" s="11">
        <f t="shared" si="38"/>
        <v>1.6479743644595146E-2</v>
      </c>
      <c r="CC31" s="11">
        <f>IF(Inicio!$C$22="Calderas",BY31+BZ31,CA31)</f>
        <v>0</v>
      </c>
      <c r="CD31" s="11">
        <f t="shared" si="14"/>
        <v>0</v>
      </c>
      <c r="CE31" s="11">
        <f t="shared" si="15"/>
        <v>0</v>
      </c>
      <c r="CF31" s="11">
        <f t="shared" si="16"/>
        <v>0</v>
      </c>
      <c r="CG31" s="11">
        <f t="shared" si="17"/>
        <v>0</v>
      </c>
      <c r="CH31" s="11">
        <f t="shared" si="31"/>
        <v>0</v>
      </c>
      <c r="CI31" s="11">
        <f t="shared" si="32"/>
        <v>0</v>
      </c>
      <c r="CJ31" s="11">
        <f t="shared" ref="CJ31:CM50" si="39">VLOOKUP($BX31,$AY$11:$BG$370,MATCH(CJ$9,$AY$9:$BG$9,0))</f>
        <v>0</v>
      </c>
      <c r="CK31" s="11">
        <f t="shared" si="39"/>
        <v>0</v>
      </c>
      <c r="CL31" s="11">
        <f t="shared" si="39"/>
        <v>0</v>
      </c>
      <c r="CM31" s="11">
        <f t="shared" si="39"/>
        <v>1.0070954449474812E-2</v>
      </c>
      <c r="CN31" s="281">
        <f>IF(Inicio!$O$22="Calderas",CJ31+CK31,CL31)</f>
        <v>0</v>
      </c>
      <c r="CO31" s="11">
        <f t="shared" si="19"/>
        <v>0</v>
      </c>
      <c r="CP31" s="11">
        <f t="shared" si="20"/>
        <v>0</v>
      </c>
      <c r="CQ31" s="11">
        <f t="shared" si="21"/>
        <v>0</v>
      </c>
      <c r="CR31" s="11">
        <f t="shared" si="22"/>
        <v>0</v>
      </c>
      <c r="CS31" s="11">
        <f t="shared" si="33"/>
        <v>0</v>
      </c>
      <c r="CT31" s="11">
        <f t="shared" si="34"/>
        <v>0</v>
      </c>
      <c r="CV31" s="293">
        <f t="shared" si="23"/>
        <v>45873.319444444147</v>
      </c>
      <c r="CW31" s="92">
        <f t="shared" ref="CW31:DB40" si="40">VLOOKUP($CV31,$AY$11:$BG$370,MATCH(CW$9,$AY$9:$BG$9,0))</f>
        <v>0</v>
      </c>
      <c r="CX31" s="92">
        <f t="shared" si="40"/>
        <v>0</v>
      </c>
      <c r="CY31" s="92">
        <f t="shared" si="40"/>
        <v>0</v>
      </c>
      <c r="CZ31" s="92">
        <f t="shared" si="40"/>
        <v>0</v>
      </c>
      <c r="DA31" s="92">
        <f t="shared" si="40"/>
        <v>0</v>
      </c>
      <c r="DB31" s="92">
        <f t="shared" si="40"/>
        <v>0</v>
      </c>
    </row>
    <row r="32" spans="1:106">
      <c r="A32" s="94">
        <f t="shared" si="35"/>
        <v>45873.322916666599</v>
      </c>
      <c r="B32" s="95">
        <f>IF($A32&lt;=$A$9,IF(NOT(ISNUMBER(PI_data_original!B32)),B31,PI_data_original!B32),0)</f>
        <v>0</v>
      </c>
      <c r="C32" s="95">
        <f>IF($A32&lt;=$A$9,IF(NOT(ISNUMBER(PI_data_original!C32)),C31,PI_data_original!C32),0)</f>
        <v>0</v>
      </c>
      <c r="D32" s="307">
        <f>IF(TagTempAmbSel_Sc1=TagTempAmb_Sc1,IF($A32&lt;=$A$9,IF(NOT(ISNUMBER(PI_data_original!D32)),D31,PI_data_original!D32),D31),IF($A32&lt;=$A$9,IF(NOT(ISNUMBER(PI_data_original!AD32)),AD31,PI_data_original!AD32),AD31))</f>
        <v>23.425488965906268</v>
      </c>
      <c r="E32" s="307">
        <f>IF(TagHumRelSel_Sc1=TagHumRel_Sc1,IF($A32&lt;=$A$9,IF(NOT(ISNUMBER(PI_data_original!E32)),E31,PI_data_original!E32),E31),IF($A32&lt;=$A$9,IF(NOT(ISNUMBER(PI_data_original!AE32)),AE31,PI_data_original!AE32),AE31))</f>
        <v>56.861362315256848</v>
      </c>
      <c r="F32" s="95">
        <f>IF($A32&lt;=$A$9,IF(NOT(ISNUMBER(PI_data_original!F32)),F31,PI_data_original!F32),0)</f>
        <v>1.2583913803100586</v>
      </c>
      <c r="G32" s="95">
        <f>IF($A32&lt;=$A$9,IF(NOT(ISNUMBER(PI_data_original!G32)),G31,PI_data_original!G32),0)</f>
        <v>0</v>
      </c>
      <c r="H32" s="95">
        <f>IF($A32&lt;=$A$9,IF(NOT(ISNUMBER(PI_data_original!H32)),H31,PI_data_original!H32),0)</f>
        <v>1.5814149379730225</v>
      </c>
      <c r="I32" s="95">
        <f>IF($A32&lt;=$A$9,IF(NOT(ISNUMBER(PI_data_original!I32)),I31,PI_data_original!I32),0)</f>
        <v>4.7442450523376465</v>
      </c>
      <c r="J32" s="95">
        <v>1488</v>
      </c>
      <c r="K32" s="95">
        <v>7709</v>
      </c>
      <c r="L32" s="95">
        <f>IF($A32&lt;=$A$9,IF(NOT(ISNUMBER(PI_data_original!L32)),L31,PI_data_original!L32),0)</f>
        <v>156.17385050703766</v>
      </c>
      <c r="M32" s="95">
        <f>IF($A32&lt;=$A$9,IF(NOT(ISNUMBER(PI_data_original!M32)),M31,PI_data_original!M32),0)</f>
        <v>158.10475435639663</v>
      </c>
      <c r="N32" s="95">
        <f>IF($A32&lt;=$A$9,IF(NOT(ISNUMBER(PI_data_original!N32)),N31,PI_data_original!N32),0)</f>
        <v>157.22796028452751</v>
      </c>
      <c r="O32" s="95">
        <f>IF($A32&lt;=$A$9,IF(NOT(ISNUMBER(PI_data_original!O32)),O31,PI_data_original!O32),0)</f>
        <v>152.56479798646572</v>
      </c>
      <c r="P32" s="95">
        <f>IF($A32&lt;=$A$9,IF(NOT(ISNUMBER(PI_data_original!P32)),P31,PI_data_original!P32),0)</f>
        <v>151.24893128775022</v>
      </c>
      <c r="Q32" s="95">
        <f>IF($A32&lt;=$A$9,IF(NOT(ISNUMBER(PI_data_original!Q32)),Q31,PI_data_original!Q32),0)</f>
        <v>155.41914563688093</v>
      </c>
      <c r="R32" s="95">
        <f>IF($A32&lt;=$A$9,IF(NOT(ISNUMBER(PI_data_original!R32)),R31,PI_data_original!R32),0)</f>
        <v>153.64910877000059</v>
      </c>
      <c r="S32" s="95">
        <f>IF($A32&lt;=$A$9,IF(NOT(ISNUMBER(PI_data_original!S32)),S31,PI_data_original!S32),0)</f>
        <v>214.96450596268599</v>
      </c>
      <c r="T32" s="95">
        <f>IF($A32&lt;=$A$9,IF(NOT(ISNUMBER(PI_data_original!T32)),T31,PI_data_original!T32),0)</f>
        <v>190.46638671242866</v>
      </c>
      <c r="U32" s="95">
        <f>IF($A32&lt;=$A$9,IF(NOT(ISNUMBER(PI_data_original!U32)),U31,PI_data_original!U32),0)</f>
        <v>216.28469848632813</v>
      </c>
      <c r="V32" s="95">
        <v>0</v>
      </c>
      <c r="W32" s="378">
        <v>7709</v>
      </c>
      <c r="X32" s="95">
        <f>IF($A32&lt;=$A$9,IF(NOT(ISNUMBER(PI_data_original!X32)),X31,PI_data_original!X32),0)</f>
        <v>202.43616505264234</v>
      </c>
      <c r="Y32" s="95">
        <f>IF($A32&lt;=$A$9,IF(NOT(ISNUMBER(PI_data_original!Y32)),Y31,PI_data_original!Y32),0)</f>
        <v>1.2817578390240669E-2</v>
      </c>
      <c r="Z32" s="95">
        <f>IF($A32&lt;=$A$9,IF(NOT(ISNUMBER(PI_data_original!Z32)),Z31,PI_data_original!Z32),0)</f>
        <v>1</v>
      </c>
      <c r="AA32" s="95">
        <f>IF($A32&lt;=$A$9,IF(NOT(ISNUMBER(PI_data_original!AA32)),AA31,PI_data_original!AA32),0)</f>
        <v>154.44795501745926</v>
      </c>
      <c r="AB32" s="95">
        <f>IF($A32&lt;=$A$9,IF(NOT(ISNUMBER(PI_data_original!AB32)),AB31,PI_data_original!AB32),0)</f>
        <v>0</v>
      </c>
      <c r="AC32" s="95">
        <f>IF($A32&lt;=$A$9,IF(NOT(ISNUMBER(PI_data_original!AC32)),AC31,PI_data_original!AC32),0)</f>
        <v>0</v>
      </c>
      <c r="AD32" s="307">
        <f>IF(TagTempAmbSel_Sc2=TagTempAmb_Sc1,IF($A32&lt;=$A$9,IF(NOT(ISNUMBER(PI_data_original!D32)),D31,PI_data_original!D32),D31),IF($A32&lt;=$A$9,IF(NOT(ISNUMBER(PI_data_original!AD32)),AD31,PI_data_original!AD32),AD31))</f>
        <v>23.175748169558453</v>
      </c>
      <c r="AE32" s="307">
        <f>IF(TagHumRelSel_Sc2=TagHumRel_Sc1,IF($A32&lt;=$A$9,IF(NOT(ISNUMBER(PI_data_original!E32)),E31,PI_data_original!E32),E31),IF($A32&lt;=$A$9,IF(NOT(ISNUMBER(PI_data_original!AE32)),AE31,PI_data_original!AE32),AE31))</f>
        <v>61.099739098587477</v>
      </c>
      <c r="AF32" s="95">
        <f>IF($A32&lt;=$A$9,IF(NOT(ISNUMBER(PI_data_original!AF32)),AF31,PI_data_original!AF32),0)</f>
        <v>7.9679198265075684</v>
      </c>
      <c r="AG32" s="95">
        <f>IF($A32&lt;=$A$9,IF(NOT(ISNUMBER(PI_data_original!AG32)),AG31,PI_data_original!AG32),0)</f>
        <v>2.3256101608276367</v>
      </c>
      <c r="AH32" s="95">
        <f>IF($A32&lt;=$A$9,IF(NOT(ISNUMBER(PI_data_original!AH32)),AH31,PI_data_original!AH32),0)</f>
        <v>1.7674638032913208</v>
      </c>
      <c r="AI32" s="95">
        <f>IF($A32&lt;=$A$9,IF(NOT(ISNUMBER(PI_data_original!AI32)),AI31,PI_data_original!AI32),0)</f>
        <v>1.632748007774353</v>
      </c>
      <c r="AJ32" s="95">
        <f>IF($A32&lt;=$A$9,IF(NOT(ISNUMBER(PI_data_original!AJ32)),AJ31,PI_data_original!AJ32),0)</f>
        <v>2.046536922454834</v>
      </c>
      <c r="AK32" s="95">
        <f>IF($A32&lt;=$A$9,IF(NOT(ISNUMBER(PI_data_original!AK32)),AK31,PI_data_original!AK32),0)</f>
        <v>148.9840484905713</v>
      </c>
      <c r="AL32" s="95">
        <f>IF($A32&lt;=$A$9,IF(NOT(ISNUMBER(PI_data_original!AL32)),AL31,PI_data_original!AL32),0)</f>
        <v>150.68325012777089</v>
      </c>
      <c r="AM32" s="95">
        <f>IF($A32&lt;=$A$9,IF(NOT(ISNUMBER(PI_data_original!AM32)),AM31,PI_data_original!AM32),0)</f>
        <v>146.40266686656634</v>
      </c>
      <c r="AN32" s="95">
        <f>IF($A32&lt;=$A$9,IF(NOT(ISNUMBER(PI_data_original!AN32)),AN31,PI_data_original!AN32),0)</f>
        <v>147.79313030942276</v>
      </c>
      <c r="AO32" s="95">
        <f>IF($A32&lt;=$A$9,IF(NOT(ISNUMBER(PI_data_original!AO32)),AO31,PI_data_original!AO32),0)</f>
        <v>217.00229687764619</v>
      </c>
      <c r="AP32" s="95">
        <f>IF($A32&lt;=$A$9,IF(NOT(ISNUMBER(PI_data_original!AP32)),AP31,PI_data_original!AP32),0)</f>
        <v>195.56065839444287</v>
      </c>
      <c r="AQ32" s="95">
        <f>IF($A32&lt;=$A$9,IF(NOT(ISNUMBER(PI_data_original!AQ32)),AQ31,PI_data_original!AQ32),0)</f>
        <v>214.62944887269134</v>
      </c>
      <c r="AR32" s="95">
        <f>IF($A32&lt;=$A$9,IF(NOT(ISNUMBER(PI_data_original!AR32)),AR31,PI_data_original!AR32),0)</f>
        <v>197.0433349609375</v>
      </c>
      <c r="AS32" s="95">
        <f>IF($A32&lt;=$A$9,IF(NOT(ISNUMBER(PI_data_original!AS32)),AS31,PI_data_original!AS32),0)</f>
        <v>166.45502011124046</v>
      </c>
      <c r="AT32" s="95">
        <f>IF($A32&lt;=$A$9,IF(NOT(ISNUMBER(PI_data_original!AT32)),AT31,PI_data_original!AT32),0)</f>
        <v>203.18377287047733</v>
      </c>
      <c r="AU32" s="95">
        <f>IF($A32&lt;=$A$9,IF(NOT(ISNUMBER(PI_data_original!AU32)),AU31,PI_data_original!AU32),0)</f>
        <v>1.0070954449474812E-2</v>
      </c>
      <c r="AV32" s="95">
        <f>IF($A32&lt;=$A$9,IF(NOT(ISNUMBER(PI_data_original!AV32)),AV31,PI_data_original!AV32),0)</f>
        <v>4.2163650004069009</v>
      </c>
      <c r="AW32" s="95">
        <f>IF($A32&lt;=$A$9,IF(NOT(ISNUMBER(PI_data_original!AW32)),AW31,PI_data_original!AW32),0)</f>
        <v>147.31647871702833</v>
      </c>
      <c r="AY32" s="94">
        <f t="shared" si="36"/>
        <v>45873.072916666599</v>
      </c>
      <c r="AZ32" s="95">
        <f>IF($AY32&lt;=$AY$9,IF(NOT(ISNUMBER(PI_data_original!AZ32)),AZ31,PI_data_original!AZ32),0)</f>
        <v>0</v>
      </c>
      <c r="BA32" s="95">
        <f>IF($AY32&lt;=$AY$9,IF(NOT(ISNUMBER(PI_data_original!BA32)),BA31,PI_data_original!BA32),0)</f>
        <v>0</v>
      </c>
      <c r="BB32" s="95">
        <f>IF($AY32&lt;=$AY$9,IF(NOT(ISNUMBER(PI_data_original!BB32)),BB31,PI_data_original!BB32),0)</f>
        <v>0</v>
      </c>
      <c r="BC32" s="95">
        <f>IF($AY32&lt;=$AY$9,IF(NOT(ISNUMBER(PI_data_original!BC32)),BC31,PI_data_original!BC32),0)</f>
        <v>1.6479743644595146E-2</v>
      </c>
      <c r="BD32" s="95">
        <f>IF($AY32&lt;=$AY$9,IF(NOT(ISNUMBER(PI_data_original!BD32)),BD31,PI_data_original!BD32),0)</f>
        <v>0</v>
      </c>
      <c r="BE32" s="95">
        <f>IF($AY32&lt;=$AY$9,IF(NOT(ISNUMBER(PI_data_original!BE32)),BE31,PI_data_original!BE32),0)</f>
        <v>0</v>
      </c>
      <c r="BF32" s="95">
        <f>IF($AY32&lt;=$AY$9,IF(NOT(ISNUMBER(PI_data_original!BF32)),BF31,PI_data_original!BF32),0)</f>
        <v>0</v>
      </c>
      <c r="BG32" s="95">
        <f>IF($AY32&lt;=$AY$9,IF(NOT(ISNUMBER(PI_data_original!BG32)),BG31,PI_data_original!BG32),0)</f>
        <v>1.0070954449474812E-2</v>
      </c>
      <c r="BI32" s="61">
        <f>PI_data_original!BI32</f>
        <v>45873.26458333333</v>
      </c>
      <c r="BJ32" s="6">
        <f>IF($BI32&lt;=$BI$9,IF(NOT(ISNUMBER(PI_data_original!BJ32)),BJ31,PI_data_original!BJ32),0)</f>
        <v>1.6084214166944853E-2</v>
      </c>
      <c r="BK32" s="6">
        <f>IF($BI32&lt;=$BI$9,IF(NOT(ISNUMBER(PI_data_original!BK32)),BK31,PI_data_original!BK32),0)</f>
        <v>1.0070954449474812E-2</v>
      </c>
      <c r="BM32" s="6" t="b">
        <f t="shared" si="25"/>
        <v>0</v>
      </c>
      <c r="BN32" s="6" t="str">
        <f t="shared" si="26"/>
        <v>N/A</v>
      </c>
      <c r="BO32" s="6" t="b">
        <f t="shared" si="27"/>
        <v>0</v>
      </c>
      <c r="BP32" s="6" t="str">
        <f t="shared" si="28"/>
        <v>N/A</v>
      </c>
      <c r="BR32" s="6">
        <f t="shared" si="10"/>
        <v>0</v>
      </c>
      <c r="BS32" s="6">
        <f t="shared" si="11"/>
        <v>0</v>
      </c>
      <c r="BU32" s="6">
        <f t="shared" si="29"/>
        <v>154.44795501745926</v>
      </c>
      <c r="BV32" s="6">
        <f t="shared" si="30"/>
        <v>147.31647871702833</v>
      </c>
      <c r="BX32" s="292">
        <f t="shared" si="12"/>
        <v>45873.072916666599</v>
      </c>
      <c r="BY32" s="11">
        <f t="shared" si="38"/>
        <v>0</v>
      </c>
      <c r="BZ32" s="11">
        <f t="shared" si="38"/>
        <v>0</v>
      </c>
      <c r="CA32" s="11">
        <f t="shared" si="38"/>
        <v>0</v>
      </c>
      <c r="CB32" s="11">
        <f t="shared" si="38"/>
        <v>1.6479743644595146E-2</v>
      </c>
      <c r="CC32" s="11">
        <f>IF(Inicio!$C$22="Calderas",BY32+BZ32,CA32)</f>
        <v>0</v>
      </c>
      <c r="CD32" s="11">
        <f t="shared" si="14"/>
        <v>0</v>
      </c>
      <c r="CE32" s="11">
        <f t="shared" si="15"/>
        <v>0</v>
      </c>
      <c r="CF32" s="11">
        <f t="shared" si="16"/>
        <v>0</v>
      </c>
      <c r="CG32" s="11">
        <f t="shared" si="17"/>
        <v>0</v>
      </c>
      <c r="CH32" s="11">
        <f t="shared" si="31"/>
        <v>0</v>
      </c>
      <c r="CI32" s="11">
        <f t="shared" si="32"/>
        <v>0</v>
      </c>
      <c r="CJ32" s="11">
        <f t="shared" si="39"/>
        <v>0</v>
      </c>
      <c r="CK32" s="11">
        <f t="shared" si="39"/>
        <v>0</v>
      </c>
      <c r="CL32" s="11">
        <f t="shared" si="39"/>
        <v>0</v>
      </c>
      <c r="CM32" s="11">
        <f t="shared" si="39"/>
        <v>1.0070954449474812E-2</v>
      </c>
      <c r="CN32" s="281">
        <f>IF(Inicio!$O$22="Calderas",CJ32+CK32,CL32)</f>
        <v>0</v>
      </c>
      <c r="CO32" s="11">
        <f t="shared" si="19"/>
        <v>0</v>
      </c>
      <c r="CP32" s="11">
        <f t="shared" si="20"/>
        <v>0</v>
      </c>
      <c r="CQ32" s="11">
        <f t="shared" si="21"/>
        <v>0</v>
      </c>
      <c r="CR32" s="11">
        <f t="shared" si="22"/>
        <v>0</v>
      </c>
      <c r="CS32" s="11">
        <f t="shared" si="33"/>
        <v>0</v>
      </c>
      <c r="CT32" s="11">
        <f t="shared" si="34"/>
        <v>0</v>
      </c>
      <c r="CV32" s="293">
        <f t="shared" si="23"/>
        <v>45873.322916666366</v>
      </c>
      <c r="CW32" s="92">
        <f t="shared" si="40"/>
        <v>0</v>
      </c>
      <c r="CX32" s="92">
        <f t="shared" si="40"/>
        <v>0</v>
      </c>
      <c r="CY32" s="92">
        <f t="shared" si="40"/>
        <v>0</v>
      </c>
      <c r="CZ32" s="92">
        <f t="shared" si="40"/>
        <v>0</v>
      </c>
      <c r="DA32" s="92">
        <f t="shared" si="40"/>
        <v>0</v>
      </c>
      <c r="DB32" s="92">
        <f t="shared" si="40"/>
        <v>0</v>
      </c>
    </row>
    <row r="33" spans="1:106">
      <c r="A33" s="94">
        <f t="shared" si="35"/>
        <v>45873.326388888818</v>
      </c>
      <c r="B33" s="95">
        <f>IF($A33&lt;=$A$9,IF(NOT(ISNUMBER(PI_data_original!B33)),B32,PI_data_original!B33),0)</f>
        <v>0</v>
      </c>
      <c r="C33" s="95">
        <f>IF($A33&lt;=$A$9,IF(NOT(ISNUMBER(PI_data_original!C33)),C32,PI_data_original!C33),0)</f>
        <v>0</v>
      </c>
      <c r="D33" s="307">
        <f>IF(TagTempAmbSel_Sc1=TagTempAmb_Sc1,IF($A33&lt;=$A$9,IF(NOT(ISNUMBER(PI_data_original!D33)),D32,PI_data_original!D33),D32),IF($A33&lt;=$A$9,IF(NOT(ISNUMBER(PI_data_original!AD33)),AD32,PI_data_original!AD33),AD32))</f>
        <v>23.603641889358922</v>
      </c>
      <c r="E33" s="307">
        <f>IF(TagHumRelSel_Sc1=TagHumRel_Sc1,IF($A33&lt;=$A$9,IF(NOT(ISNUMBER(PI_data_original!E33)),E32,PI_data_original!E33),E32),IF($A33&lt;=$A$9,IF(NOT(ISNUMBER(PI_data_original!AE33)),AE32,PI_data_original!AE33),AE32))</f>
        <v>56.410870648648512</v>
      </c>
      <c r="F33" s="95">
        <f>IF($A33&lt;=$A$9,IF(NOT(ISNUMBER(PI_data_original!F33)),F32,PI_data_original!F33),0)</f>
        <v>1.7078168392181396</v>
      </c>
      <c r="G33" s="95">
        <f>IF($A33&lt;=$A$9,IF(NOT(ISNUMBER(PI_data_original!G33)),G32,PI_data_original!G33),0)</f>
        <v>0</v>
      </c>
      <c r="H33" s="95">
        <f>IF($A33&lt;=$A$9,IF(NOT(ISNUMBER(PI_data_original!H33)),H32,PI_data_original!H33),0)</f>
        <v>1.3023416996002197</v>
      </c>
      <c r="I33" s="95">
        <f>IF($A33&lt;=$A$9,IF(NOT(ISNUMBER(PI_data_original!I33)),I32,PI_data_original!I33),0)</f>
        <v>3.6279520988464355</v>
      </c>
      <c r="J33" s="95">
        <v>3725</v>
      </c>
      <c r="K33" s="95">
        <v>8371</v>
      </c>
      <c r="L33" s="95">
        <f>IF($A33&lt;=$A$9,IF(NOT(ISNUMBER(PI_data_original!L33)),L32,PI_data_original!L33),0)</f>
        <v>155.36710909935002</v>
      </c>
      <c r="M33" s="95">
        <f>IF($A33&lt;=$A$9,IF(NOT(ISNUMBER(PI_data_original!M33)),M32,PI_data_original!M33),0)</f>
        <v>158.62072839834181</v>
      </c>
      <c r="N33" s="95">
        <f>IF($A33&lt;=$A$9,IF(NOT(ISNUMBER(PI_data_original!N33)),N32,PI_data_original!N33),0)</f>
        <v>157.8097552382863</v>
      </c>
      <c r="O33" s="95">
        <f>IF($A33&lt;=$A$9,IF(NOT(ISNUMBER(PI_data_original!O33)),O32,PI_data_original!O33),0)</f>
        <v>151.72923659039333</v>
      </c>
      <c r="P33" s="95">
        <f>IF($A33&lt;=$A$9,IF(NOT(ISNUMBER(PI_data_original!P33)),P32,PI_data_original!P33),0)</f>
        <v>150.50615055915949</v>
      </c>
      <c r="Q33" s="95">
        <f>IF($A33&lt;=$A$9,IF(NOT(ISNUMBER(PI_data_original!Q33)),Q32,PI_data_original!Q33),0)</f>
        <v>154.39105559127273</v>
      </c>
      <c r="R33" s="95">
        <f>IF($A33&lt;=$A$9,IF(NOT(ISNUMBER(PI_data_original!R33)),R32,PI_data_original!R33),0)</f>
        <v>151.77318324996557</v>
      </c>
      <c r="S33" s="95">
        <f>IF($A33&lt;=$A$9,IF(NOT(ISNUMBER(PI_data_original!S33)),S32,PI_data_original!S33),0)</f>
        <v>214.83798217773438</v>
      </c>
      <c r="T33" s="95">
        <f>IF($A33&lt;=$A$9,IF(NOT(ISNUMBER(PI_data_original!T33)),T32,PI_data_original!T33),0)</f>
        <v>190.38839721679688</v>
      </c>
      <c r="U33" s="95">
        <f>IF($A33&lt;=$A$9,IF(NOT(ISNUMBER(PI_data_original!U33)),U32,PI_data_original!U33),0)</f>
        <v>216.20314841568702</v>
      </c>
      <c r="V33" s="95">
        <v>0</v>
      </c>
      <c r="W33" s="378">
        <v>8371</v>
      </c>
      <c r="X33" s="95">
        <f>IF($A33&lt;=$A$9,IF(NOT(ISNUMBER(PI_data_original!X33)),X32,PI_data_original!X33),0)</f>
        <v>202.11978138178173</v>
      </c>
      <c r="Y33" s="95">
        <f>IF($A33&lt;=$A$9,IF(NOT(ISNUMBER(PI_data_original!Y33)),Y32,PI_data_original!Y33),0)</f>
        <v>1.2817578390240669E-2</v>
      </c>
      <c r="Z33" s="95">
        <f>IF($A33&lt;=$A$9,IF(NOT(ISNUMBER(PI_data_original!Z33)),Z32,PI_data_original!Z33),0)</f>
        <v>1.0205858909244707</v>
      </c>
      <c r="AA33" s="95">
        <f>IF($A33&lt;=$A$9,IF(NOT(ISNUMBER(PI_data_original!AA33)),AA32,PI_data_original!AA33),0)</f>
        <v>153.51372511128739</v>
      </c>
      <c r="AB33" s="95">
        <f>IF($A33&lt;=$A$9,IF(NOT(ISNUMBER(PI_data_original!AB33)),AB32,PI_data_original!AB33),0)</f>
        <v>0</v>
      </c>
      <c r="AC33" s="95">
        <f>IF($A33&lt;=$A$9,IF(NOT(ISNUMBER(PI_data_original!AC33)),AC32,PI_data_original!AC33),0)</f>
        <v>14.637316140509402</v>
      </c>
      <c r="AD33" s="307">
        <f>IF(TagTempAmbSel_Sc2=TagTempAmb_Sc1,IF($A33&lt;=$A$9,IF(NOT(ISNUMBER(PI_data_original!D33)),D32,PI_data_original!D33),D32),IF($A33&lt;=$A$9,IF(NOT(ISNUMBER(PI_data_original!AD33)),AD32,PI_data_original!AD33),AD32))</f>
        <v>23.234548359544764</v>
      </c>
      <c r="AE33" s="307">
        <f>IF(TagHumRelSel_Sc2=TagHumRel_Sc1,IF($A33&lt;=$A$9,IF(NOT(ISNUMBER(PI_data_original!E33)),E32,PI_data_original!E33),E32),IF($A33&lt;=$A$9,IF(NOT(ISNUMBER(PI_data_original!AE33)),AE32,PI_data_original!AE33),AE32))</f>
        <v>61.391327282598212</v>
      </c>
      <c r="AF33" s="95">
        <f>IF($A33&lt;=$A$9,IF(NOT(ISNUMBER(PI_data_original!AF33)),AF32,PI_data_original!AF33),0)</f>
        <v>5.7323312759399414</v>
      </c>
      <c r="AG33" s="95">
        <f>IF($A33&lt;=$A$9,IF(NOT(ISNUMBER(PI_data_original!AG33)),AG32,PI_data_original!AG33),0)</f>
        <v>2.046536922454834</v>
      </c>
      <c r="AH33" s="95">
        <f>IF($A33&lt;=$A$9,IF(NOT(ISNUMBER(PI_data_original!AH33)),AH32,PI_data_original!AH33),0)</f>
        <v>2.046536922454834</v>
      </c>
      <c r="AI33" s="95">
        <f>IF($A33&lt;=$A$9,IF(NOT(ISNUMBER(PI_data_original!AI33)),AI32,PI_data_original!AI33),0)</f>
        <v>1.632748007774353</v>
      </c>
      <c r="AJ33" s="95">
        <f>IF($A33&lt;=$A$9,IF(NOT(ISNUMBER(PI_data_original!AJ33)),AJ32,PI_data_original!AJ33),0)</f>
        <v>2.046536922454834</v>
      </c>
      <c r="AK33" s="95">
        <f>IF($A33&lt;=$A$9,IF(NOT(ISNUMBER(PI_data_original!AK33)),AK32,PI_data_original!AK33),0)</f>
        <v>147.56773505911789</v>
      </c>
      <c r="AL33" s="95">
        <f>IF($A33&lt;=$A$9,IF(NOT(ISNUMBER(PI_data_original!AL33)),AL32,PI_data_original!AL33),0)</f>
        <v>149.25850823914806</v>
      </c>
      <c r="AM33" s="95">
        <f>IF($A33&lt;=$A$9,IF(NOT(ISNUMBER(PI_data_original!AM33)),AM32,PI_data_original!AM33),0)</f>
        <v>145.07234318531852</v>
      </c>
      <c r="AN33" s="95">
        <f>IF($A33&lt;=$A$9,IF(NOT(ISNUMBER(PI_data_original!AN33)),AN32,PI_data_original!AN33),0)</f>
        <v>147.38211885577698</v>
      </c>
      <c r="AO33" s="95">
        <f>IF($A33&lt;=$A$9,IF(NOT(ISNUMBER(PI_data_original!AO33)),AO32,PI_data_original!AO33),0)</f>
        <v>216.91895044073462</v>
      </c>
      <c r="AP33" s="95">
        <f>IF($A33&lt;=$A$9,IF(NOT(ISNUMBER(PI_data_original!AP33)),AP32,PI_data_original!AP33),0)</f>
        <v>195.41593766467335</v>
      </c>
      <c r="AQ33" s="95">
        <f>IF($A33&lt;=$A$9,IF(NOT(ISNUMBER(PI_data_original!AQ33)),AQ32,PI_data_original!AQ33),0)</f>
        <v>214.3820994843426</v>
      </c>
      <c r="AR33" s="95">
        <f>IF($A33&lt;=$A$9,IF(NOT(ISNUMBER(PI_data_original!AR33)),AR32,PI_data_original!AR33),0)</f>
        <v>197.04279442264698</v>
      </c>
      <c r="AS33" s="95">
        <f>IF($A33&lt;=$A$9,IF(NOT(ISNUMBER(PI_data_original!AS33)),AS32,PI_data_original!AS33),0)</f>
        <v>166.00898992631326</v>
      </c>
      <c r="AT33" s="95">
        <f>IF($A33&lt;=$A$9,IF(NOT(ISNUMBER(PI_data_original!AT33)),AT32,PI_data_original!AT33),0)</f>
        <v>202.68322903186072</v>
      </c>
      <c r="AU33" s="95">
        <f>IF($A33&lt;=$A$9,IF(NOT(ISNUMBER(PI_data_original!AU33)),AU32,PI_data_original!AU33),0)</f>
        <v>1.0070954449474812E-2</v>
      </c>
      <c r="AV33" s="95">
        <f>IF($A33&lt;=$A$9,IF(NOT(ISNUMBER(PI_data_original!AV33)),AV32,PI_data_original!AV33),0)</f>
        <v>4</v>
      </c>
      <c r="AW33" s="95">
        <f>IF($A33&lt;=$A$9,IF(NOT(ISNUMBER(PI_data_original!AW33)),AW32,PI_data_original!AW33),0)</f>
        <v>146.26698226335924</v>
      </c>
      <c r="AY33" s="94">
        <f t="shared" si="36"/>
        <v>45873.076388888818</v>
      </c>
      <c r="AZ33" s="95">
        <f>IF($AY33&lt;=$AY$9,IF(NOT(ISNUMBER(PI_data_original!AZ33)),AZ32,PI_data_original!AZ33),0)</f>
        <v>0</v>
      </c>
      <c r="BA33" s="95">
        <f>IF($AY33&lt;=$AY$9,IF(NOT(ISNUMBER(PI_data_original!BA33)),BA32,PI_data_original!BA33),0)</f>
        <v>0</v>
      </c>
      <c r="BB33" s="95">
        <f>IF($AY33&lt;=$AY$9,IF(NOT(ISNUMBER(PI_data_original!BB33)),BB32,PI_data_original!BB33),0)</f>
        <v>0</v>
      </c>
      <c r="BC33" s="95">
        <f>IF($AY33&lt;=$AY$9,IF(NOT(ISNUMBER(PI_data_original!BC33)),BC32,PI_data_original!BC33),0)</f>
        <v>1.6479743644595146E-2</v>
      </c>
      <c r="BD33" s="95">
        <f>IF($AY33&lt;=$AY$9,IF(NOT(ISNUMBER(PI_data_original!BD33)),BD32,PI_data_original!BD33),0)</f>
        <v>0</v>
      </c>
      <c r="BE33" s="95">
        <f>IF($AY33&lt;=$AY$9,IF(NOT(ISNUMBER(PI_data_original!BE33)),BE32,PI_data_original!BE33),0)</f>
        <v>0</v>
      </c>
      <c r="BF33" s="95">
        <f>IF($AY33&lt;=$AY$9,IF(NOT(ISNUMBER(PI_data_original!BF33)),BF32,PI_data_original!BF33),0)</f>
        <v>0</v>
      </c>
      <c r="BG33" s="95">
        <f>IF($AY33&lt;=$AY$9,IF(NOT(ISNUMBER(PI_data_original!BG33)),BG32,PI_data_original!BG33),0)</f>
        <v>1.0070954449474812E-2</v>
      </c>
      <c r="BI33" s="61">
        <f>PI_data_original!BI33</f>
        <v>45873.265277777777</v>
      </c>
      <c r="BJ33" s="6">
        <f>IF($BI33&lt;=$BI$9,IF(NOT(ISNUMBER(PI_data_original!BJ33)),BJ32,PI_data_original!BJ33),0)</f>
        <v>1.5519231322932512E-2</v>
      </c>
      <c r="BK33" s="6">
        <f>IF($BI33&lt;=$BI$9,IF(NOT(ISNUMBER(PI_data_original!BK33)),BK32,PI_data_original!BK33),0)</f>
        <v>1.0070954449474812E-2</v>
      </c>
      <c r="BM33" s="6" t="b">
        <f t="shared" si="25"/>
        <v>0</v>
      </c>
      <c r="BN33" s="6" t="str">
        <f t="shared" si="26"/>
        <v>N/A</v>
      </c>
      <c r="BO33" s="6" t="b">
        <f t="shared" si="27"/>
        <v>0</v>
      </c>
      <c r="BP33" s="6" t="str">
        <f t="shared" si="28"/>
        <v>N/A</v>
      </c>
      <c r="BR33" s="6">
        <f t="shared" si="10"/>
        <v>0</v>
      </c>
      <c r="BS33" s="6">
        <f t="shared" si="11"/>
        <v>0</v>
      </c>
      <c r="BU33" s="6">
        <f t="shared" si="29"/>
        <v>153.51372511128739</v>
      </c>
      <c r="BV33" s="6">
        <f t="shared" si="30"/>
        <v>146.26698226335924</v>
      </c>
      <c r="BX33" s="292">
        <f t="shared" si="12"/>
        <v>45873.076388888818</v>
      </c>
      <c r="BY33" s="11">
        <f t="shared" si="38"/>
        <v>0</v>
      </c>
      <c r="BZ33" s="11">
        <f t="shared" si="38"/>
        <v>0</v>
      </c>
      <c r="CA33" s="11">
        <f t="shared" si="38"/>
        <v>0</v>
      </c>
      <c r="CB33" s="11">
        <f t="shared" si="38"/>
        <v>1.6479743644595146E-2</v>
      </c>
      <c r="CC33" s="11">
        <f>IF(Inicio!$C$22="Calderas",BY33+BZ33,CA33)</f>
        <v>0</v>
      </c>
      <c r="CD33" s="11">
        <f t="shared" si="14"/>
        <v>0</v>
      </c>
      <c r="CE33" s="11">
        <f t="shared" si="15"/>
        <v>0</v>
      </c>
      <c r="CF33" s="11">
        <f t="shared" si="16"/>
        <v>0</v>
      </c>
      <c r="CG33" s="11">
        <f t="shared" si="17"/>
        <v>0</v>
      </c>
      <c r="CH33" s="11">
        <f t="shared" si="31"/>
        <v>0</v>
      </c>
      <c r="CI33" s="11">
        <f t="shared" si="32"/>
        <v>0</v>
      </c>
      <c r="CJ33" s="11">
        <f t="shared" si="39"/>
        <v>0</v>
      </c>
      <c r="CK33" s="11">
        <f t="shared" si="39"/>
        <v>0</v>
      </c>
      <c r="CL33" s="11">
        <f t="shared" si="39"/>
        <v>0</v>
      </c>
      <c r="CM33" s="11">
        <f t="shared" si="39"/>
        <v>1.0070954449474812E-2</v>
      </c>
      <c r="CN33" s="281">
        <f>IF(Inicio!$O$22="Calderas",CJ33+CK33,CL33)</f>
        <v>0</v>
      </c>
      <c r="CO33" s="11">
        <f t="shared" si="19"/>
        <v>0</v>
      </c>
      <c r="CP33" s="11">
        <f t="shared" si="20"/>
        <v>0</v>
      </c>
      <c r="CQ33" s="11">
        <f t="shared" si="21"/>
        <v>0</v>
      </c>
      <c r="CR33" s="11">
        <f t="shared" si="22"/>
        <v>0</v>
      </c>
      <c r="CS33" s="11">
        <f t="shared" si="33"/>
        <v>0</v>
      </c>
      <c r="CT33" s="11">
        <f t="shared" si="34"/>
        <v>0</v>
      </c>
      <c r="CV33" s="293">
        <f t="shared" si="23"/>
        <v>45873.326388888585</v>
      </c>
      <c r="CW33" s="92">
        <f t="shared" si="40"/>
        <v>0</v>
      </c>
      <c r="CX33" s="92">
        <f t="shared" si="40"/>
        <v>0</v>
      </c>
      <c r="CY33" s="92">
        <f t="shared" si="40"/>
        <v>0</v>
      </c>
      <c r="CZ33" s="92">
        <f t="shared" si="40"/>
        <v>0</v>
      </c>
      <c r="DA33" s="92">
        <f t="shared" si="40"/>
        <v>0</v>
      </c>
      <c r="DB33" s="92">
        <f t="shared" si="40"/>
        <v>0</v>
      </c>
    </row>
    <row r="34" spans="1:106">
      <c r="A34" s="94">
        <f t="shared" si="35"/>
        <v>45873.329861111037</v>
      </c>
      <c r="B34" s="95">
        <f>IF($A34&lt;=$A$9,IF(NOT(ISNUMBER(PI_data_original!B34)),B33,PI_data_original!B34),0)</f>
        <v>44.519407406224609</v>
      </c>
      <c r="C34" s="95">
        <f>IF($A34&lt;=$A$9,IF(NOT(ISNUMBER(PI_data_original!C34)),C33,PI_data_original!C34),0)</f>
        <v>0</v>
      </c>
      <c r="D34" s="307">
        <f>IF(TagTempAmbSel_Sc1=TagTempAmb_Sc1,IF($A34&lt;=$A$9,IF(NOT(ISNUMBER(PI_data_original!D34)),D33,PI_data_original!D34),D33),IF($A34&lt;=$A$9,IF(NOT(ISNUMBER(PI_data_original!AD34)),AD33,PI_data_original!AD34),AD33))</f>
        <v>23.780461378767033</v>
      </c>
      <c r="E34" s="307">
        <f>IF(TagHumRelSel_Sc1=TagHumRel_Sc1,IF($A34&lt;=$A$9,IF(NOT(ISNUMBER(PI_data_original!E34)),E33,PI_data_original!E34),E33),IF($A34&lt;=$A$9,IF(NOT(ISNUMBER(PI_data_original!AE34)),AE33,PI_data_original!AE34),AE33))</f>
        <v>55.177147709246299</v>
      </c>
      <c r="F34" s="95">
        <f>IF($A34&lt;=$A$9,IF(NOT(ISNUMBER(PI_data_original!F34)),F33,PI_data_original!F34),0)</f>
        <v>1.2583913803100586</v>
      </c>
      <c r="G34" s="95">
        <f>IF($A34&lt;=$A$9,IF(NOT(ISNUMBER(PI_data_original!G34)),G33,PI_data_original!G34),0)</f>
        <v>0</v>
      </c>
      <c r="H34" s="95">
        <f>IF($A34&lt;=$A$9,IF(NOT(ISNUMBER(PI_data_original!H34)),H33,PI_data_original!H34),0)</f>
        <v>1.7674638032913208</v>
      </c>
      <c r="I34" s="95">
        <f>IF($A34&lt;=$A$9,IF(NOT(ISNUMBER(PI_data_original!I34)),I33,PI_data_original!I34),0)</f>
        <v>0.18604882061481476</v>
      </c>
      <c r="J34" s="95">
        <v>4589</v>
      </c>
      <c r="K34" s="95">
        <v>8948</v>
      </c>
      <c r="L34" s="95">
        <f>IF($A34&lt;=$A$9,IF(NOT(ISNUMBER(PI_data_original!L34)),L33,PI_data_original!L34),0)</f>
        <v>154.52221554576482</v>
      </c>
      <c r="M34" s="95">
        <f>IF($A34&lt;=$A$9,IF(NOT(ISNUMBER(PI_data_original!M34)),M33,PI_data_original!M34),0)</f>
        <v>158.57033937172201</v>
      </c>
      <c r="N34" s="95">
        <f>IF($A34&lt;=$A$9,IF(NOT(ISNUMBER(PI_data_original!N34)),N33,PI_data_original!N34),0)</f>
        <v>157.80768962677192</v>
      </c>
      <c r="O34" s="95">
        <f>IF($A34&lt;=$A$9,IF(NOT(ISNUMBER(PI_data_original!O34)),O33,PI_data_original!O34),0)</f>
        <v>151.52095105890774</v>
      </c>
      <c r="P34" s="95">
        <f>IF($A34&lt;=$A$9,IF(NOT(ISNUMBER(PI_data_original!P34)),P33,PI_data_original!P34),0)</f>
        <v>150.32523222024165</v>
      </c>
      <c r="Q34" s="95">
        <f>IF($A34&lt;=$A$9,IF(NOT(ISNUMBER(PI_data_original!Q34)),Q33,PI_data_original!Q34),0)</f>
        <v>153.71306706156901</v>
      </c>
      <c r="R34" s="95">
        <f>IF($A34&lt;=$A$9,IF(NOT(ISNUMBER(PI_data_original!R34)),R33,PI_data_original!R34),0)</f>
        <v>151.02732270345277</v>
      </c>
      <c r="S34" s="95">
        <f>IF($A34&lt;=$A$9,IF(NOT(ISNUMBER(PI_data_original!S34)),S33,PI_data_original!S34),0)</f>
        <v>214.75908530238007</v>
      </c>
      <c r="T34" s="95">
        <f>IF($A34&lt;=$A$9,IF(NOT(ISNUMBER(PI_data_original!T34)),T33,PI_data_original!T34),0)</f>
        <v>190.27468530393438</v>
      </c>
      <c r="U34" s="95">
        <f>IF($A34&lt;=$A$9,IF(NOT(ISNUMBER(PI_data_original!U34)),U33,PI_data_original!U34),0)</f>
        <v>216.06645237572025</v>
      </c>
      <c r="V34" s="95">
        <v>0</v>
      </c>
      <c r="W34" s="378">
        <v>8948</v>
      </c>
      <c r="X34" s="95">
        <f>IF($A34&lt;=$A$9,IF(NOT(ISNUMBER(PI_data_original!X34)),X33,PI_data_original!X34),0)</f>
        <v>201.55541596470627</v>
      </c>
      <c r="Y34" s="95">
        <f>IF($A34&lt;=$A$9,IF(NOT(ISNUMBER(PI_data_original!Y34)),Y33,PI_data_original!Y34),0)</f>
        <v>1.2817578390240669E-2</v>
      </c>
      <c r="Z34" s="95">
        <f>IF($A34&lt;=$A$9,IF(NOT(ISNUMBER(PI_data_original!Z34)),Z33,PI_data_original!Z34),0)</f>
        <v>1.5148376269720663</v>
      </c>
      <c r="AA34" s="95">
        <f>IF($A34&lt;=$A$9,IF(NOT(ISNUMBER(PI_data_original!AA34)),AA33,PI_data_original!AA34),0)</f>
        <v>152.7752943765116</v>
      </c>
      <c r="AB34" s="95">
        <f>IF($A34&lt;=$A$9,IF(NOT(ISNUMBER(PI_data_original!AB34)),AB33,PI_data_original!AB34),0)</f>
        <v>44.519407406224609</v>
      </c>
      <c r="AC34" s="95">
        <f>IF($A34&lt;=$A$9,IF(NOT(ISNUMBER(PI_data_original!AC34)),AC33,PI_data_original!AC34),0)</f>
        <v>50.213515105215372</v>
      </c>
      <c r="AD34" s="307">
        <f>IF(TagTempAmbSel_Sc2=TagTempAmb_Sc1,IF($A34&lt;=$A$9,IF(NOT(ISNUMBER(PI_data_original!D34)),D33,PI_data_original!D34),D33),IF($A34&lt;=$A$9,IF(NOT(ISNUMBER(PI_data_original!AD34)),AD33,PI_data_original!AD34),AD33))</f>
        <v>23.190948107297778</v>
      </c>
      <c r="AE34" s="307">
        <f>IF(TagHumRelSel_Sc2=TagHumRel_Sc1,IF($A34&lt;=$A$9,IF(NOT(ISNUMBER(PI_data_original!E34)),E33,PI_data_original!E34),E33),IF($A34&lt;=$A$9,IF(NOT(ISNUMBER(PI_data_original!AE34)),AE33,PI_data_original!AE34),AE33))</f>
        <v>61.435958791819118</v>
      </c>
      <c r="AF34" s="95">
        <f>IF($A34&lt;=$A$9,IF(NOT(ISNUMBER(PI_data_original!AF34)),AF33,PI_data_original!AF34),0)</f>
        <v>4.2513394355773926</v>
      </c>
      <c r="AG34" s="95">
        <f>IF($A34&lt;=$A$9,IF(NOT(ISNUMBER(PI_data_original!AG34)),AG33,PI_data_original!AG34),0)</f>
        <v>1.7674638032913208</v>
      </c>
      <c r="AH34" s="95">
        <f>IF($A34&lt;=$A$9,IF(NOT(ISNUMBER(PI_data_original!AH34)),AH33,PI_data_original!AH34),0)</f>
        <v>2.046536922454834</v>
      </c>
      <c r="AI34" s="95">
        <f>IF($A34&lt;=$A$9,IF(NOT(ISNUMBER(PI_data_original!AI34)),AI33,PI_data_original!AI34),0)</f>
        <v>3.5536282062530518</v>
      </c>
      <c r="AJ34" s="95">
        <f>IF($A34&lt;=$A$9,IF(NOT(ISNUMBER(PI_data_original!AJ34)),AJ33,PI_data_original!AJ34),0)</f>
        <v>2.046536922454834</v>
      </c>
      <c r="AK34" s="95">
        <f>IF($A34&lt;=$A$9,IF(NOT(ISNUMBER(PI_data_original!AK34)),AK33,PI_data_original!AK34),0)</f>
        <v>146.30445711958245</v>
      </c>
      <c r="AL34" s="95">
        <f>IF($A34&lt;=$A$9,IF(NOT(ISNUMBER(PI_data_original!AL34)),AL33,PI_data_original!AL34),0)</f>
        <v>147.93220461930099</v>
      </c>
      <c r="AM34" s="95">
        <f>IF($A34&lt;=$A$9,IF(NOT(ISNUMBER(PI_data_original!AM34)),AM33,PI_data_original!AM34),0)</f>
        <v>144.66906523113167</v>
      </c>
      <c r="AN34" s="95">
        <f>IF($A34&lt;=$A$9,IF(NOT(ISNUMBER(PI_data_original!AN34)),AN33,PI_data_original!AN34),0)</f>
        <v>147.53535546329431</v>
      </c>
      <c r="AO34" s="95">
        <f>IF($A34&lt;=$A$9,IF(NOT(ISNUMBER(PI_data_original!AO34)),AO33,PI_data_original!AO34),0)</f>
        <v>216.75630263447994</v>
      </c>
      <c r="AP34" s="95">
        <f>IF($A34&lt;=$A$9,IF(NOT(ISNUMBER(PI_data_original!AP34)),AP33,PI_data_original!AP34),0)</f>
        <v>195.23709261436946</v>
      </c>
      <c r="AQ34" s="95">
        <f>IF($A34&lt;=$A$9,IF(NOT(ISNUMBER(PI_data_original!AQ34)),AQ33,PI_data_original!AQ34),0)</f>
        <v>214.25927734375</v>
      </c>
      <c r="AR34" s="95">
        <f>IF($A34&lt;=$A$9,IF(NOT(ISNUMBER(PI_data_original!AR34)),AR33,PI_data_original!AR34),0)</f>
        <v>197.02200130605527</v>
      </c>
      <c r="AS34" s="95">
        <f>IF($A34&lt;=$A$9,IF(NOT(ISNUMBER(PI_data_original!AS34)),AS33,PI_data_original!AS34),0)</f>
        <v>165.57679960654914</v>
      </c>
      <c r="AT34" s="95">
        <f>IF($A34&lt;=$A$9,IF(NOT(ISNUMBER(PI_data_original!AT34)),AT33,PI_data_original!AT34),0)</f>
        <v>202.25188170616357</v>
      </c>
      <c r="AU34" s="95">
        <f>IF($A34&lt;=$A$9,IF(NOT(ISNUMBER(PI_data_original!AU34)),AU33,PI_data_original!AU34),0)</f>
        <v>1.0070954449474812E-2</v>
      </c>
      <c r="AV34" s="95">
        <f>IF($A34&lt;=$A$9,IF(NOT(ISNUMBER(PI_data_original!AV34)),AV33,PI_data_original!AV34),0)</f>
        <v>4</v>
      </c>
      <c r="AW34" s="95">
        <f>IF($A34&lt;=$A$9,IF(NOT(ISNUMBER(PI_data_original!AW34)),AW33,PI_data_original!AW34),0)</f>
        <v>145.78534708329786</v>
      </c>
      <c r="AY34" s="94">
        <f t="shared" si="36"/>
        <v>45873.079861111037</v>
      </c>
      <c r="AZ34" s="95">
        <f>IF($AY34&lt;=$AY$9,IF(NOT(ISNUMBER(PI_data_original!AZ34)),AZ33,PI_data_original!AZ34),0)</f>
        <v>0</v>
      </c>
      <c r="BA34" s="95">
        <f>IF($AY34&lt;=$AY$9,IF(NOT(ISNUMBER(PI_data_original!BA34)),BA33,PI_data_original!BA34),0)</f>
        <v>0</v>
      </c>
      <c r="BB34" s="95">
        <f>IF($AY34&lt;=$AY$9,IF(NOT(ISNUMBER(PI_data_original!BB34)),BB33,PI_data_original!BB34),0)</f>
        <v>0</v>
      </c>
      <c r="BC34" s="95">
        <f>IF($AY34&lt;=$AY$9,IF(NOT(ISNUMBER(PI_data_original!BC34)),BC33,PI_data_original!BC34),0)</f>
        <v>1.6479743644595146E-2</v>
      </c>
      <c r="BD34" s="95">
        <f>IF($AY34&lt;=$AY$9,IF(NOT(ISNUMBER(PI_data_original!BD34)),BD33,PI_data_original!BD34),0)</f>
        <v>0</v>
      </c>
      <c r="BE34" s="95">
        <f>IF($AY34&lt;=$AY$9,IF(NOT(ISNUMBER(PI_data_original!BE34)),BE33,PI_data_original!BE34),0)</f>
        <v>0</v>
      </c>
      <c r="BF34" s="95">
        <f>IF($AY34&lt;=$AY$9,IF(NOT(ISNUMBER(PI_data_original!BF34)),BF33,PI_data_original!BF34),0)</f>
        <v>0</v>
      </c>
      <c r="BG34" s="95">
        <f>IF($AY34&lt;=$AY$9,IF(NOT(ISNUMBER(PI_data_original!BG34)),BG33,PI_data_original!BG34),0)</f>
        <v>1.0070954449474812E-2</v>
      </c>
      <c r="BI34" s="61">
        <f>PI_data_original!BI34</f>
        <v>45873.265972222223</v>
      </c>
      <c r="BJ34" s="6">
        <f>IF($BI34&lt;=$BI$9,IF(NOT(ISNUMBER(PI_data_original!BJ34)),BJ33,PI_data_original!BJ34),0)</f>
        <v>1.4772873726874126E-2</v>
      </c>
      <c r="BK34" s="6">
        <f>IF($BI34&lt;=$BI$9,IF(NOT(ISNUMBER(PI_data_original!BK34)),BK33,PI_data_original!BK34),0)</f>
        <v>1.0070954449474812E-2</v>
      </c>
      <c r="BM34" s="6" t="b">
        <f t="shared" si="25"/>
        <v>0</v>
      </c>
      <c r="BN34" s="6" t="str">
        <f t="shared" si="26"/>
        <v>N/A</v>
      </c>
      <c r="BO34" s="6" t="b">
        <f t="shared" si="27"/>
        <v>0</v>
      </c>
      <c r="BP34" s="6" t="str">
        <f t="shared" si="28"/>
        <v>N/A</v>
      </c>
      <c r="BR34" s="6">
        <f t="shared" si="10"/>
        <v>0</v>
      </c>
      <c r="BS34" s="6">
        <f t="shared" si="11"/>
        <v>0</v>
      </c>
      <c r="BU34" s="6">
        <f t="shared" si="29"/>
        <v>152.7752943765116</v>
      </c>
      <c r="BV34" s="6">
        <f t="shared" si="30"/>
        <v>145.78534708329786</v>
      </c>
      <c r="BX34" s="292">
        <f t="shared" si="12"/>
        <v>45873.079861111037</v>
      </c>
      <c r="BY34" s="11">
        <f t="shared" si="38"/>
        <v>0</v>
      </c>
      <c r="BZ34" s="11">
        <f t="shared" si="38"/>
        <v>0</v>
      </c>
      <c r="CA34" s="11">
        <f t="shared" si="38"/>
        <v>0</v>
      </c>
      <c r="CB34" s="11">
        <f t="shared" si="38"/>
        <v>1.6479743644595146E-2</v>
      </c>
      <c r="CC34" s="11">
        <f>IF(Inicio!$C$22="Calderas",BY34+BZ34,CA34)</f>
        <v>0</v>
      </c>
      <c r="CD34" s="11">
        <f t="shared" si="14"/>
        <v>0</v>
      </c>
      <c r="CE34" s="11">
        <f t="shared" si="15"/>
        <v>0</v>
      </c>
      <c r="CF34" s="11">
        <f t="shared" si="16"/>
        <v>0</v>
      </c>
      <c r="CG34" s="11">
        <f t="shared" si="17"/>
        <v>0</v>
      </c>
      <c r="CH34" s="11">
        <f t="shared" si="31"/>
        <v>0</v>
      </c>
      <c r="CI34" s="11">
        <f t="shared" si="32"/>
        <v>0</v>
      </c>
      <c r="CJ34" s="11">
        <f t="shared" si="39"/>
        <v>0</v>
      </c>
      <c r="CK34" s="11">
        <f t="shared" si="39"/>
        <v>0</v>
      </c>
      <c r="CL34" s="11">
        <f t="shared" si="39"/>
        <v>0</v>
      </c>
      <c r="CM34" s="11">
        <f t="shared" si="39"/>
        <v>1.0070954449474812E-2</v>
      </c>
      <c r="CN34" s="281">
        <f>IF(Inicio!$O$22="Calderas",CJ34+CK34,CL34)</f>
        <v>0</v>
      </c>
      <c r="CO34" s="11">
        <f t="shared" si="19"/>
        <v>0</v>
      </c>
      <c r="CP34" s="11">
        <f t="shared" si="20"/>
        <v>0</v>
      </c>
      <c r="CQ34" s="11">
        <f t="shared" si="21"/>
        <v>0</v>
      </c>
      <c r="CR34" s="11">
        <f t="shared" si="22"/>
        <v>0</v>
      </c>
      <c r="CS34" s="11">
        <f t="shared" si="33"/>
        <v>0</v>
      </c>
      <c r="CT34" s="11">
        <f t="shared" si="34"/>
        <v>0</v>
      </c>
      <c r="CV34" s="293">
        <f t="shared" si="23"/>
        <v>45873.329861110804</v>
      </c>
      <c r="CW34" s="92">
        <f t="shared" si="40"/>
        <v>0</v>
      </c>
      <c r="CX34" s="92">
        <f t="shared" si="40"/>
        <v>0</v>
      </c>
      <c r="CY34" s="92">
        <f t="shared" si="40"/>
        <v>0</v>
      </c>
      <c r="CZ34" s="92">
        <f t="shared" si="40"/>
        <v>0</v>
      </c>
      <c r="DA34" s="92">
        <f t="shared" si="40"/>
        <v>0</v>
      </c>
      <c r="DB34" s="92">
        <f t="shared" si="40"/>
        <v>0</v>
      </c>
    </row>
    <row r="35" spans="1:106">
      <c r="A35" s="94">
        <f t="shared" si="35"/>
        <v>45873.333333333256</v>
      </c>
      <c r="B35" s="95">
        <f>IF($A35&lt;=$A$9,IF(NOT(ISNUMBER(PI_data_original!B35)),B34,PI_data_original!B35),0)</f>
        <v>77.936388973655625</v>
      </c>
      <c r="C35" s="95">
        <f>IF($A35&lt;=$A$9,IF(NOT(ISNUMBER(PI_data_original!C35)),C34,PI_data_original!C35),0)</f>
        <v>0</v>
      </c>
      <c r="D35" s="307">
        <f>IF(TagTempAmbSel_Sc1=TagTempAmb_Sc1,IF($A35&lt;=$A$9,IF(NOT(ISNUMBER(PI_data_original!D35)),D34,PI_data_original!D35),D34),IF($A35&lt;=$A$9,IF(NOT(ISNUMBER(PI_data_original!AD35)),AD34,PI_data_original!AD35),AD34))</f>
        <v>23.965566679885278</v>
      </c>
      <c r="E35" s="307">
        <f>IF(TagHumRelSel_Sc1=TagHumRel_Sc1,IF($A35&lt;=$A$9,IF(NOT(ISNUMBER(PI_data_original!E35)),E34,PI_data_original!E35),E34),IF($A35&lt;=$A$9,IF(NOT(ISNUMBER(PI_data_original!AE35)),AE34,PI_data_original!AE35),AE34))</f>
        <v>54.314354791844572</v>
      </c>
      <c r="F35" s="95">
        <f>IF($A35&lt;=$A$9,IF(NOT(ISNUMBER(PI_data_original!F35)),F34,PI_data_original!F35),0)</f>
        <v>3.7751741409301758</v>
      </c>
      <c r="G35" s="95">
        <f>IF($A35&lt;=$A$9,IF(NOT(ISNUMBER(PI_data_original!G35)),G34,PI_data_original!G35),0)</f>
        <v>0.19208800792694092</v>
      </c>
      <c r="H35" s="95">
        <f>IF($A35&lt;=$A$9,IF(NOT(ISNUMBER(PI_data_original!H35)),H34,PI_data_original!H35),0)</f>
        <v>1.7674638032913208</v>
      </c>
      <c r="I35" s="95">
        <f>IF($A35&lt;=$A$9,IF(NOT(ISNUMBER(PI_data_original!I35)),I34,PI_data_original!I35),0)</f>
        <v>0</v>
      </c>
      <c r="J35" s="95">
        <v>5116</v>
      </c>
      <c r="K35" s="95">
        <v>9340</v>
      </c>
      <c r="L35" s="95">
        <f>IF($A35&lt;=$A$9,IF(NOT(ISNUMBER(PI_data_original!L35)),L34,PI_data_original!L35),0)</f>
        <v>153.6193039983722</v>
      </c>
      <c r="M35" s="95">
        <f>IF($A35&lt;=$A$9,IF(NOT(ISNUMBER(PI_data_original!M35)),M34,PI_data_original!M35),0)</f>
        <v>158.10635462125444</v>
      </c>
      <c r="N35" s="95">
        <f>IF($A35&lt;=$A$9,IF(NOT(ISNUMBER(PI_data_original!N35)),N34,PI_data_original!N35),0)</f>
        <v>157.39446211494322</v>
      </c>
      <c r="O35" s="95">
        <f>IF($A35&lt;=$A$9,IF(NOT(ISNUMBER(PI_data_original!O35)),O34,PI_data_original!O35),0)</f>
        <v>151.95936316625577</v>
      </c>
      <c r="P35" s="95">
        <f>IF($A35&lt;=$A$9,IF(NOT(ISNUMBER(PI_data_original!P35)),P34,PI_data_original!P35),0)</f>
        <v>150.94002468512969</v>
      </c>
      <c r="Q35" s="95">
        <f>IF($A35&lt;=$A$9,IF(NOT(ISNUMBER(PI_data_original!Q35)),Q34,PI_data_original!Q35),0)</f>
        <v>153.58071945554059</v>
      </c>
      <c r="R35" s="95">
        <f>IF($A35&lt;=$A$9,IF(NOT(ISNUMBER(PI_data_original!R35)),R34,PI_data_original!R35),0)</f>
        <v>151.91477383402025</v>
      </c>
      <c r="S35" s="95">
        <f>IF($A35&lt;=$A$9,IF(NOT(ISNUMBER(PI_data_original!S35)),S34,PI_data_original!S35),0)</f>
        <v>214.64112224283318</v>
      </c>
      <c r="T35" s="95">
        <f>IF($A35&lt;=$A$9,IF(NOT(ISNUMBER(PI_data_original!T35)),T34,PI_data_original!T35),0)</f>
        <v>190.23498862131964</v>
      </c>
      <c r="U35" s="95">
        <f>IF($A35&lt;=$A$9,IF(NOT(ISNUMBER(PI_data_original!U35)),U34,PI_data_original!U35),0)</f>
        <v>215.85067749023438</v>
      </c>
      <c r="V35" s="95">
        <v>0</v>
      </c>
      <c r="W35" s="378">
        <v>9340</v>
      </c>
      <c r="X35" s="95">
        <f>IF($A35&lt;=$A$9,IF(NOT(ISNUMBER(PI_data_original!X35)),X34,PI_data_original!X35),0)</f>
        <v>201.1705437406863</v>
      </c>
      <c r="Y35" s="95">
        <f>IF($A35&lt;=$A$9,IF(NOT(ISNUMBER(PI_data_original!Y35)),Y34,PI_data_original!Y35),0)</f>
        <v>1.2817578390240669E-2</v>
      </c>
      <c r="Z35" s="95">
        <f>IF($A35&lt;=$A$9,IF(NOT(ISNUMBER(PI_data_original!Z35)),Z34,PI_data_original!Z35),0)</f>
        <v>1.1081547952951949</v>
      </c>
      <c r="AA35" s="95">
        <f>IF($A35&lt;=$A$9,IF(NOT(ISNUMBER(PI_data_original!AA35)),AA34,PI_data_original!AA35),0)</f>
        <v>152.38473935230559</v>
      </c>
      <c r="AB35" s="95">
        <f>IF($A35&lt;=$A$9,IF(NOT(ISNUMBER(PI_data_original!AB35)),AB34,PI_data_original!AB35),0)</f>
        <v>77.936388973655625</v>
      </c>
      <c r="AC35" s="95">
        <f>IF($A35&lt;=$A$9,IF(NOT(ISNUMBER(PI_data_original!AC35)),AC34,PI_data_original!AC35),0)</f>
        <v>77.212764787660007</v>
      </c>
      <c r="AD35" s="307">
        <f>IF(TagTempAmbSel_Sc2=TagTempAmb_Sc1,IF($A35&lt;=$A$9,IF(NOT(ISNUMBER(PI_data_original!D35)),D34,PI_data_original!D35),D34),IF($A35&lt;=$A$9,IF(NOT(ISNUMBER(PI_data_original!AD35)),AD34,PI_data_original!AD35),AD34))</f>
        <v>23.236908992816645</v>
      </c>
      <c r="AE35" s="307">
        <f>IF(TagHumRelSel_Sc2=TagHumRel_Sc1,IF($A35&lt;=$A$9,IF(NOT(ISNUMBER(PI_data_original!E35)),E34,PI_data_original!E35),E34),IF($A35&lt;=$A$9,IF(NOT(ISNUMBER(PI_data_original!AE35)),AE34,PI_data_original!AE35),AE34))</f>
        <v>60.342038352345675</v>
      </c>
      <c r="AF35" s="95">
        <f>IF($A35&lt;=$A$9,IF(NOT(ISNUMBER(PI_data_original!AF35)),AF34,PI_data_original!AF35),0)</f>
        <v>6.496025562286377</v>
      </c>
      <c r="AG35" s="95">
        <f>IF($A35&lt;=$A$9,IF(NOT(ISNUMBER(PI_data_original!AG35)),AG34,PI_data_original!AG35),0)</f>
        <v>2.046536922454834</v>
      </c>
      <c r="AH35" s="95">
        <f>IF($A35&lt;=$A$9,IF(NOT(ISNUMBER(PI_data_original!AH35)),AH34,PI_data_original!AH35),0)</f>
        <v>2.3256101608276367</v>
      </c>
      <c r="AI35" s="95">
        <f>IF($A35&lt;=$A$9,IF(NOT(ISNUMBER(PI_data_original!AI35)),AI34,PI_data_original!AI35),0)</f>
        <v>4.3219799995422363</v>
      </c>
      <c r="AJ35" s="95">
        <f>IF($A35&lt;=$A$9,IF(NOT(ISNUMBER(PI_data_original!AJ35)),AJ34,PI_data_original!AJ35),0)</f>
        <v>3.4419031143188477</v>
      </c>
      <c r="AK35" s="95">
        <f>IF($A35&lt;=$A$9,IF(NOT(ISNUMBER(PI_data_original!AK35)),AK34,PI_data_original!AK35),0)</f>
        <v>145.34184231790584</v>
      </c>
      <c r="AL35" s="95">
        <f>IF($A35&lt;=$A$9,IF(NOT(ISNUMBER(PI_data_original!AL35)),AL34,PI_data_original!AL35),0)</f>
        <v>146.95150197101179</v>
      </c>
      <c r="AM35" s="95">
        <f>IF($A35&lt;=$A$9,IF(NOT(ISNUMBER(PI_data_original!AM35)),AM34,PI_data_original!AM35),0)</f>
        <v>145.32508390935882</v>
      </c>
      <c r="AN35" s="95">
        <f>IF($A35&lt;=$A$9,IF(NOT(ISNUMBER(PI_data_original!AN35)),AN34,PI_data_original!AN35),0)</f>
        <v>148.28574764417755</v>
      </c>
      <c r="AO35" s="95">
        <f>IF($A35&lt;=$A$9,IF(NOT(ISNUMBER(PI_data_original!AO35)),AO34,PI_data_original!AO35),0)</f>
        <v>216.57331868372859</v>
      </c>
      <c r="AP35" s="95">
        <f>IF($A35&lt;=$A$9,IF(NOT(ISNUMBER(PI_data_original!AP35)),AP34,PI_data_original!AP35),0)</f>
        <v>194.9817122548865</v>
      </c>
      <c r="AQ35" s="95">
        <f>IF($A35&lt;=$A$9,IF(NOT(ISNUMBER(PI_data_original!AQ35)),AQ34,PI_data_original!AQ35),0)</f>
        <v>214.16378652228042</v>
      </c>
      <c r="AR35" s="95">
        <f>IF($A35&lt;=$A$9,IF(NOT(ISNUMBER(PI_data_original!AR35)),AR34,PI_data_original!AR35),0)</f>
        <v>196.97331015002214</v>
      </c>
      <c r="AS35" s="95">
        <f>IF($A35&lt;=$A$9,IF(NOT(ISNUMBER(PI_data_original!AS35)),AS34,PI_data_original!AS35),0)</f>
        <v>165.25905205249543</v>
      </c>
      <c r="AT35" s="95">
        <f>IF($A35&lt;=$A$9,IF(NOT(ISNUMBER(PI_data_original!AT35)),AT34,PI_data_original!AT35),0)</f>
        <v>201.98643841039686</v>
      </c>
      <c r="AU35" s="95">
        <f>IF($A35&lt;=$A$9,IF(NOT(ISNUMBER(PI_data_original!AU35)),AU34,PI_data_original!AU35),0)</f>
        <v>1.0070954449474812E-2</v>
      </c>
      <c r="AV35" s="95">
        <f>IF($A35&lt;=$A$9,IF(NOT(ISNUMBER(PI_data_original!AV35)),AV34,PI_data_original!AV35),0)</f>
        <v>4</v>
      </c>
      <c r="AW35" s="95">
        <f>IF($A35&lt;=$A$9,IF(NOT(ISNUMBER(PI_data_original!AW35)),AW34,PI_data_original!AW35),0)</f>
        <v>145.96214161072547</v>
      </c>
      <c r="AY35" s="94">
        <f t="shared" si="36"/>
        <v>45873.083333333256</v>
      </c>
      <c r="AZ35" s="95">
        <f>IF($AY35&lt;=$AY$9,IF(NOT(ISNUMBER(PI_data_original!AZ35)),AZ34,PI_data_original!AZ35),0)</f>
        <v>0</v>
      </c>
      <c r="BA35" s="95">
        <f>IF($AY35&lt;=$AY$9,IF(NOT(ISNUMBER(PI_data_original!BA35)),BA34,PI_data_original!BA35),0)</f>
        <v>0</v>
      </c>
      <c r="BB35" s="95">
        <f>IF($AY35&lt;=$AY$9,IF(NOT(ISNUMBER(PI_data_original!BB35)),BB34,PI_data_original!BB35),0)</f>
        <v>0</v>
      </c>
      <c r="BC35" s="95">
        <f>IF($AY35&lt;=$AY$9,IF(NOT(ISNUMBER(PI_data_original!BC35)),BC34,PI_data_original!BC35),0)</f>
        <v>1.6479743644595146E-2</v>
      </c>
      <c r="BD35" s="95">
        <f>IF($AY35&lt;=$AY$9,IF(NOT(ISNUMBER(PI_data_original!BD35)),BD34,PI_data_original!BD35),0)</f>
        <v>0</v>
      </c>
      <c r="BE35" s="95">
        <f>IF($AY35&lt;=$AY$9,IF(NOT(ISNUMBER(PI_data_original!BE35)),BE34,PI_data_original!BE35),0)</f>
        <v>0</v>
      </c>
      <c r="BF35" s="95">
        <f>IF($AY35&lt;=$AY$9,IF(NOT(ISNUMBER(PI_data_original!BF35)),BF34,PI_data_original!BF35),0)</f>
        <v>0</v>
      </c>
      <c r="BG35" s="95">
        <f>IF($AY35&lt;=$AY$9,IF(NOT(ISNUMBER(PI_data_original!BG35)),BG34,PI_data_original!BG35),0)</f>
        <v>1.0070954449474812E-2</v>
      </c>
      <c r="BI35" s="61">
        <f>PI_data_original!BI35</f>
        <v>45873.26666666667</v>
      </c>
      <c r="BJ35" s="6">
        <f>IF($BI35&lt;=$BI$9,IF(NOT(ISNUMBER(PI_data_original!BJ35)),BJ34,PI_data_original!BJ35),0)</f>
        <v>1.4026516130815743E-2</v>
      </c>
      <c r="BK35" s="6">
        <f>IF($BI35&lt;=$BI$9,IF(NOT(ISNUMBER(PI_data_original!BK35)),BK34,PI_data_original!BK35),0)</f>
        <v>1.0070954449474812E-2</v>
      </c>
      <c r="BM35" s="6" t="b">
        <f t="shared" si="25"/>
        <v>0</v>
      </c>
      <c r="BN35" s="6" t="str">
        <f t="shared" si="26"/>
        <v>N/A</v>
      </c>
      <c r="BO35" s="6" t="b">
        <f t="shared" si="27"/>
        <v>0</v>
      </c>
      <c r="BP35" s="6" t="str">
        <f t="shared" si="28"/>
        <v>N/A</v>
      </c>
      <c r="BR35" s="6">
        <f t="shared" si="10"/>
        <v>0</v>
      </c>
      <c r="BS35" s="6">
        <f t="shared" si="11"/>
        <v>0</v>
      </c>
      <c r="BU35" s="6">
        <f t="shared" si="29"/>
        <v>152.38473935230559</v>
      </c>
      <c r="BV35" s="6">
        <f t="shared" si="30"/>
        <v>145.96214161072547</v>
      </c>
      <c r="BX35" s="292">
        <f t="shared" si="12"/>
        <v>45873.083333333256</v>
      </c>
      <c r="BY35" s="11">
        <f t="shared" si="38"/>
        <v>0</v>
      </c>
      <c r="BZ35" s="11">
        <f t="shared" si="38"/>
        <v>0</v>
      </c>
      <c r="CA35" s="11">
        <f t="shared" si="38"/>
        <v>0</v>
      </c>
      <c r="CB35" s="11">
        <f t="shared" si="38"/>
        <v>1.6479743644595146E-2</v>
      </c>
      <c r="CC35" s="11">
        <f>IF(Inicio!$C$22="Calderas",BY35+BZ35,CA35)</f>
        <v>0</v>
      </c>
      <c r="CD35" s="11">
        <f t="shared" si="14"/>
        <v>0</v>
      </c>
      <c r="CE35" s="11">
        <f t="shared" si="15"/>
        <v>0</v>
      </c>
      <c r="CF35" s="11">
        <f t="shared" si="16"/>
        <v>0</v>
      </c>
      <c r="CG35" s="11">
        <f t="shared" si="17"/>
        <v>0</v>
      </c>
      <c r="CH35" s="11">
        <f t="shared" si="31"/>
        <v>0</v>
      </c>
      <c r="CI35" s="11">
        <f t="shared" si="32"/>
        <v>0</v>
      </c>
      <c r="CJ35" s="11">
        <f t="shared" si="39"/>
        <v>0</v>
      </c>
      <c r="CK35" s="11">
        <f t="shared" si="39"/>
        <v>0</v>
      </c>
      <c r="CL35" s="11">
        <f t="shared" si="39"/>
        <v>0</v>
      </c>
      <c r="CM35" s="11">
        <f t="shared" si="39"/>
        <v>1.0070954449474812E-2</v>
      </c>
      <c r="CN35" s="281">
        <f>IF(Inicio!$O$22="Calderas",CJ35+CK35,CL35)</f>
        <v>0</v>
      </c>
      <c r="CO35" s="11">
        <f t="shared" si="19"/>
        <v>0</v>
      </c>
      <c r="CP35" s="11">
        <f t="shared" si="20"/>
        <v>0</v>
      </c>
      <c r="CQ35" s="11">
        <f t="shared" si="21"/>
        <v>0</v>
      </c>
      <c r="CR35" s="11">
        <f t="shared" si="22"/>
        <v>0</v>
      </c>
      <c r="CS35" s="11">
        <f t="shared" si="33"/>
        <v>0</v>
      </c>
      <c r="CT35" s="11">
        <f t="shared" si="34"/>
        <v>0</v>
      </c>
      <c r="CV35" s="293">
        <f t="shared" si="23"/>
        <v>45873.333333333023</v>
      </c>
      <c r="CW35" s="92">
        <f t="shared" si="40"/>
        <v>0</v>
      </c>
      <c r="CX35" s="92">
        <f t="shared" si="40"/>
        <v>0</v>
      </c>
      <c r="CY35" s="92">
        <f t="shared" si="40"/>
        <v>0</v>
      </c>
      <c r="CZ35" s="92">
        <f t="shared" si="40"/>
        <v>0</v>
      </c>
      <c r="DA35" s="92">
        <f t="shared" si="40"/>
        <v>0</v>
      </c>
      <c r="DB35" s="92">
        <f t="shared" si="40"/>
        <v>0</v>
      </c>
    </row>
    <row r="36" spans="1:106">
      <c r="A36" s="94">
        <f t="shared" si="35"/>
        <v>45873.336805555475</v>
      </c>
      <c r="B36" s="95">
        <f>IF($A36&lt;=$A$9,IF(NOT(ISNUMBER(PI_data_original!B36)),B35,PI_data_original!B36),0)</f>
        <v>86.755446206337893</v>
      </c>
      <c r="C36" s="95">
        <f>IF($A36&lt;=$A$9,IF(NOT(ISNUMBER(PI_data_original!C36)),C35,PI_data_original!C36),0)</f>
        <v>0</v>
      </c>
      <c r="D36" s="307">
        <f>IF(TagTempAmbSel_Sc1=TagTempAmb_Sc1,IF($A36&lt;=$A$9,IF(NOT(ISNUMBER(PI_data_original!D36)),D35,PI_data_original!D36),D35),IF($A36&lt;=$A$9,IF(NOT(ISNUMBER(PI_data_original!AD36)),AD35,PI_data_original!AD36),AD35))</f>
        <v>24.013535884358085</v>
      </c>
      <c r="E36" s="307">
        <f>IF(TagHumRelSel_Sc1=TagHumRel_Sc1,IF($A36&lt;=$A$9,IF(NOT(ISNUMBER(PI_data_original!E36)),E35,PI_data_original!E36),E35),IF($A36&lt;=$A$9,IF(NOT(ISNUMBER(PI_data_original!AE36)),AE35,PI_data_original!AE36),AE35))</f>
        <v>53.313093871989018</v>
      </c>
      <c r="F36" s="95">
        <f>IF($A36&lt;=$A$9,IF(NOT(ISNUMBER(PI_data_original!F36)),F35,PI_data_original!F36),0)</f>
        <v>4.3144845962524414</v>
      </c>
      <c r="G36" s="95">
        <f>IF($A36&lt;=$A$9,IF(NOT(ISNUMBER(PI_data_original!G36)),G35,PI_data_original!G36),0)</f>
        <v>0</v>
      </c>
      <c r="H36" s="95">
        <f>IF($A36&lt;=$A$9,IF(NOT(ISNUMBER(PI_data_original!H36)),H35,PI_data_original!H36),0)</f>
        <v>2.3256101608276367</v>
      </c>
      <c r="I36" s="95">
        <f>IF($A36&lt;=$A$9,IF(NOT(ISNUMBER(PI_data_original!I36)),I35,PI_data_original!I36),0)</f>
        <v>2.3256101608276367</v>
      </c>
      <c r="J36" s="95">
        <v>5607</v>
      </c>
      <c r="K36" s="95">
        <v>9658</v>
      </c>
      <c r="L36" s="95">
        <f>IF($A36&lt;=$A$9,IF(NOT(ISNUMBER(PI_data_original!L36)),L35,PI_data_original!L36),0)</f>
        <v>152.96670344970349</v>
      </c>
      <c r="M36" s="95">
        <f>IF($A36&lt;=$A$9,IF(NOT(ISNUMBER(PI_data_original!M36)),M35,PI_data_original!M36),0)</f>
        <v>157.34483490540757</v>
      </c>
      <c r="N36" s="95">
        <f>IF($A36&lt;=$A$9,IF(NOT(ISNUMBER(PI_data_original!N36)),N35,PI_data_original!N36),0)</f>
        <v>156.6938099454392</v>
      </c>
      <c r="O36" s="95">
        <f>IF($A36&lt;=$A$9,IF(NOT(ISNUMBER(PI_data_original!O36)),O35,PI_data_original!O36),0)</f>
        <v>153.1856581872776</v>
      </c>
      <c r="P36" s="95">
        <f>IF($A36&lt;=$A$9,IF(NOT(ISNUMBER(PI_data_original!P36)),P35,PI_data_original!P36),0)</f>
        <v>152.43454695326551</v>
      </c>
      <c r="Q36" s="95">
        <f>IF($A36&lt;=$A$9,IF(NOT(ISNUMBER(PI_data_original!Q36)),Q35,PI_data_original!Q36),0)</f>
        <v>154.08028024911818</v>
      </c>
      <c r="R36" s="95">
        <f>IF($A36&lt;=$A$9,IF(NOT(ISNUMBER(PI_data_original!R36)),R35,PI_data_original!R36),0)</f>
        <v>154.3622662743571</v>
      </c>
      <c r="S36" s="95">
        <f>IF($A36&lt;=$A$9,IF(NOT(ISNUMBER(PI_data_original!S36)),S35,PI_data_original!S36),0)</f>
        <v>214.43261573238144</v>
      </c>
      <c r="T36" s="95">
        <f>IF($A36&lt;=$A$9,IF(NOT(ISNUMBER(PI_data_original!T36)),T35,PI_data_original!T36),0)</f>
        <v>190.15435239362532</v>
      </c>
      <c r="U36" s="95">
        <f>IF($A36&lt;=$A$9,IF(NOT(ISNUMBER(PI_data_original!U36)),U35,PI_data_original!U36),0)</f>
        <v>215.73838664318436</v>
      </c>
      <c r="V36" s="95">
        <v>0</v>
      </c>
      <c r="W36" s="378">
        <v>9658</v>
      </c>
      <c r="X36" s="95">
        <f>IF($A36&lt;=$A$9,IF(NOT(ISNUMBER(PI_data_original!X36)),X35,PI_data_original!X36),0)</f>
        <v>200.77067015242631</v>
      </c>
      <c r="Y36" s="95">
        <f>IF($A36&lt;=$A$9,IF(NOT(ISNUMBER(PI_data_original!Y36)),Y35,PI_data_original!Y36),0)</f>
        <v>1.2817578390240669E-2</v>
      </c>
      <c r="Z36" s="95">
        <f>IF($A36&lt;=$A$9,IF(NOT(ISNUMBER(PI_data_original!Z36)),Z35,PI_data_original!Z36),0)</f>
        <v>1</v>
      </c>
      <c r="AA36" s="95">
        <f>IF($A36&lt;=$A$9,IF(NOT(ISNUMBER(PI_data_original!AA36)),AA35,PI_data_original!AA36),0)</f>
        <v>152.61118849389101</v>
      </c>
      <c r="AB36" s="95">
        <f>IF($A36&lt;=$A$9,IF(NOT(ISNUMBER(PI_data_original!AB36)),AB35,PI_data_original!AB36),0)</f>
        <v>86.755446206337893</v>
      </c>
      <c r="AC36" s="95">
        <f>IF($A36&lt;=$A$9,IF(NOT(ISNUMBER(PI_data_original!AC36)),AC35,PI_data_original!AC36),0)</f>
        <v>86.293207467299354</v>
      </c>
      <c r="AD36" s="307">
        <f>IF(TagTempAmbSel_Sc2=TagTempAmb_Sc1,IF($A36&lt;=$A$9,IF(NOT(ISNUMBER(PI_data_original!D36)),D35,PI_data_original!D36),D35),IF($A36&lt;=$A$9,IF(NOT(ISNUMBER(PI_data_original!AD36)),AD35,PI_data_original!AD36),AD35))</f>
        <v>23.389837744855154</v>
      </c>
      <c r="AE36" s="307">
        <f>IF(TagHumRelSel_Sc2=TagHumRel_Sc1,IF($A36&lt;=$A$9,IF(NOT(ISNUMBER(PI_data_original!E36)),E35,PI_data_original!E36),E35),IF($A36&lt;=$A$9,IF(NOT(ISNUMBER(PI_data_original!AE36)),AE35,PI_data_original!AE36),AE35))</f>
        <v>59.665422636608767</v>
      </c>
      <c r="AF36" s="95">
        <f>IF($A36&lt;=$A$9,IF(NOT(ISNUMBER(PI_data_original!AF36)),AF35,PI_data_original!AF36),0)</f>
        <v>5.9599466323852539</v>
      </c>
      <c r="AG36" s="95">
        <f>IF($A36&lt;=$A$9,IF(NOT(ISNUMBER(PI_data_original!AG36)),AG35,PI_data_original!AG36),0)</f>
        <v>1.5814149379730225</v>
      </c>
      <c r="AH36" s="95">
        <f>IF($A36&lt;=$A$9,IF(NOT(ISNUMBER(PI_data_original!AH36)),AH35,PI_data_original!AH36),0)</f>
        <v>3.1628298759460449</v>
      </c>
      <c r="AI36" s="95">
        <f>IF($A36&lt;=$A$9,IF(NOT(ISNUMBER(PI_data_original!AI36)),AI35,PI_data_original!AI36),0)</f>
        <v>5.6665964126586914</v>
      </c>
      <c r="AJ36" s="95">
        <f>IF($A36&lt;=$A$9,IF(NOT(ISNUMBER(PI_data_original!AJ36)),AJ35,PI_data_original!AJ36),0)</f>
        <v>4.186098575592041</v>
      </c>
      <c r="AK36" s="95">
        <f>IF($A36&lt;=$A$9,IF(NOT(ISNUMBER(PI_data_original!AK36)),AK35,PI_data_original!AK36),0)</f>
        <v>144.86921535469358</v>
      </c>
      <c r="AL36" s="95">
        <f>IF($A36&lt;=$A$9,IF(NOT(ISNUMBER(PI_data_original!AL36)),AL35,PI_data_original!AL36),0)</f>
        <v>146.53412540474733</v>
      </c>
      <c r="AM36" s="95">
        <f>IF($A36&lt;=$A$9,IF(NOT(ISNUMBER(PI_data_original!AM36)),AM35,PI_data_original!AM36),0)</f>
        <v>146.99873881362007</v>
      </c>
      <c r="AN36" s="95">
        <f>IF($A36&lt;=$A$9,IF(NOT(ISNUMBER(PI_data_original!AN36)),AN35,PI_data_original!AN36),0)</f>
        <v>149.7216205352924</v>
      </c>
      <c r="AO36" s="95">
        <f>IF($A36&lt;=$A$9,IF(NOT(ISNUMBER(PI_data_original!AO36)),AO35,PI_data_original!AO36),0)</f>
        <v>216.43660498536892</v>
      </c>
      <c r="AP36" s="95">
        <f>IF($A36&lt;=$A$9,IF(NOT(ISNUMBER(PI_data_original!AP36)),AP35,PI_data_original!AP36),0)</f>
        <v>194.8227021692577</v>
      </c>
      <c r="AQ36" s="95">
        <f>IF($A36&lt;=$A$9,IF(NOT(ISNUMBER(PI_data_original!AQ36)),AQ35,PI_data_original!AQ36),0)</f>
        <v>214.01528236010654</v>
      </c>
      <c r="AR36" s="95">
        <f>IF($A36&lt;=$A$9,IF(NOT(ISNUMBER(PI_data_original!AR36)),AR35,PI_data_original!AR36),0)</f>
        <v>196.90828181383432</v>
      </c>
      <c r="AS36" s="95">
        <f>IF($A36&lt;=$A$9,IF(NOT(ISNUMBER(PI_data_original!AS36)),AS35,PI_data_original!AS36),0)</f>
        <v>164.89336227554006</v>
      </c>
      <c r="AT36" s="95">
        <f>IF($A36&lt;=$A$9,IF(NOT(ISNUMBER(PI_data_original!AT36)),AT35,PI_data_original!AT36),0)</f>
        <v>201.48314600776683</v>
      </c>
      <c r="AU36" s="95">
        <f>IF($A36&lt;=$A$9,IF(NOT(ISNUMBER(PI_data_original!AU36)),AU35,PI_data_original!AU36),0)</f>
        <v>1.0070954449474812E-2</v>
      </c>
      <c r="AV36" s="95">
        <f>IF($A36&lt;=$A$9,IF(NOT(ISNUMBER(PI_data_original!AV36)),AV35,PI_data_original!AV36),0)</f>
        <v>4</v>
      </c>
      <c r="AW36" s="95">
        <f>IF($A36&lt;=$A$9,IF(NOT(ISNUMBER(PI_data_original!AW36)),AW35,PI_data_original!AW36),0)</f>
        <v>147.01432365504792</v>
      </c>
      <c r="AY36" s="94">
        <f t="shared" si="36"/>
        <v>45873.086805555475</v>
      </c>
      <c r="AZ36" s="95">
        <f>IF($AY36&lt;=$AY$9,IF(NOT(ISNUMBER(PI_data_original!AZ36)),AZ35,PI_data_original!AZ36),0)</f>
        <v>0</v>
      </c>
      <c r="BA36" s="95">
        <f>IF($AY36&lt;=$AY$9,IF(NOT(ISNUMBER(PI_data_original!BA36)),BA35,PI_data_original!BA36),0)</f>
        <v>0</v>
      </c>
      <c r="BB36" s="95">
        <f>IF($AY36&lt;=$AY$9,IF(NOT(ISNUMBER(PI_data_original!BB36)),BB35,PI_data_original!BB36),0)</f>
        <v>0</v>
      </c>
      <c r="BC36" s="95">
        <f>IF($AY36&lt;=$AY$9,IF(NOT(ISNUMBER(PI_data_original!BC36)),BC35,PI_data_original!BC36),0)</f>
        <v>1.6479743644595146E-2</v>
      </c>
      <c r="BD36" s="95">
        <f>IF($AY36&lt;=$AY$9,IF(NOT(ISNUMBER(PI_data_original!BD36)),BD35,PI_data_original!BD36),0)</f>
        <v>0</v>
      </c>
      <c r="BE36" s="95">
        <f>IF($AY36&lt;=$AY$9,IF(NOT(ISNUMBER(PI_data_original!BE36)),BE35,PI_data_original!BE36),0)</f>
        <v>0</v>
      </c>
      <c r="BF36" s="95">
        <f>IF($AY36&lt;=$AY$9,IF(NOT(ISNUMBER(PI_data_original!BF36)),BF35,PI_data_original!BF36),0)</f>
        <v>0</v>
      </c>
      <c r="BG36" s="95">
        <f>IF($AY36&lt;=$AY$9,IF(NOT(ISNUMBER(PI_data_original!BG36)),BG35,PI_data_original!BG36),0)</f>
        <v>1.0070954449474812E-2</v>
      </c>
      <c r="BI36" s="61">
        <f>PI_data_original!BI36</f>
        <v>45873.267361111109</v>
      </c>
      <c r="BJ36" s="6">
        <f>IF($BI36&lt;=$BI$9,IF(NOT(ISNUMBER(PI_data_original!BJ36)),BJ35,PI_data_original!BJ36),0)</f>
        <v>1.3280158534757357E-2</v>
      </c>
      <c r="BK36" s="6">
        <f>IF($BI36&lt;=$BI$9,IF(NOT(ISNUMBER(PI_data_original!BK36)),BK35,PI_data_original!BK36),0)</f>
        <v>1.0070954449474812E-2</v>
      </c>
      <c r="BM36" s="6" t="b">
        <f t="shared" si="25"/>
        <v>0</v>
      </c>
      <c r="BN36" s="6" t="str">
        <f t="shared" si="26"/>
        <v>N/A</v>
      </c>
      <c r="BO36" s="6" t="b">
        <f t="shared" si="27"/>
        <v>0</v>
      </c>
      <c r="BP36" s="6" t="str">
        <f t="shared" si="28"/>
        <v>N/A</v>
      </c>
      <c r="BR36" s="6">
        <f t="shared" si="10"/>
        <v>0</v>
      </c>
      <c r="BS36" s="6">
        <f t="shared" si="11"/>
        <v>0</v>
      </c>
      <c r="BU36" s="6">
        <f t="shared" si="29"/>
        <v>152.61118849389101</v>
      </c>
      <c r="BV36" s="6">
        <f t="shared" si="30"/>
        <v>147.01432365504792</v>
      </c>
      <c r="BX36" s="292">
        <f t="shared" si="12"/>
        <v>45873.086805555475</v>
      </c>
      <c r="BY36" s="11">
        <f t="shared" si="38"/>
        <v>0</v>
      </c>
      <c r="BZ36" s="11">
        <f t="shared" si="38"/>
        <v>0</v>
      </c>
      <c r="CA36" s="11">
        <f t="shared" si="38"/>
        <v>0</v>
      </c>
      <c r="CB36" s="11">
        <f t="shared" si="38"/>
        <v>1.6479743644595146E-2</v>
      </c>
      <c r="CC36" s="11">
        <f>IF(Inicio!$C$22="Calderas",BY36+BZ36,CA36)</f>
        <v>0</v>
      </c>
      <c r="CD36" s="11">
        <f t="shared" si="14"/>
        <v>0</v>
      </c>
      <c r="CE36" s="11">
        <f t="shared" si="15"/>
        <v>0</v>
      </c>
      <c r="CF36" s="11">
        <f t="shared" si="16"/>
        <v>0</v>
      </c>
      <c r="CG36" s="11">
        <f t="shared" si="17"/>
        <v>0</v>
      </c>
      <c r="CH36" s="11">
        <f t="shared" si="31"/>
        <v>0</v>
      </c>
      <c r="CI36" s="11">
        <f t="shared" si="32"/>
        <v>0</v>
      </c>
      <c r="CJ36" s="11">
        <f t="shared" si="39"/>
        <v>0</v>
      </c>
      <c r="CK36" s="11">
        <f t="shared" si="39"/>
        <v>0</v>
      </c>
      <c r="CL36" s="11">
        <f t="shared" si="39"/>
        <v>0</v>
      </c>
      <c r="CM36" s="11">
        <f t="shared" si="39"/>
        <v>1.0070954449474812E-2</v>
      </c>
      <c r="CN36" s="281">
        <f>IF(Inicio!$O$22="Calderas",CJ36+CK36,CL36)</f>
        <v>0</v>
      </c>
      <c r="CO36" s="11">
        <f t="shared" si="19"/>
        <v>0</v>
      </c>
      <c r="CP36" s="11">
        <f t="shared" si="20"/>
        <v>0</v>
      </c>
      <c r="CQ36" s="11">
        <f t="shared" si="21"/>
        <v>0</v>
      </c>
      <c r="CR36" s="11">
        <f t="shared" si="22"/>
        <v>0</v>
      </c>
      <c r="CS36" s="11">
        <f t="shared" si="33"/>
        <v>0</v>
      </c>
      <c r="CT36" s="11">
        <f t="shared" si="34"/>
        <v>0</v>
      </c>
      <c r="CV36" s="293">
        <f t="shared" si="23"/>
        <v>45873.336805555242</v>
      </c>
      <c r="CW36" s="92">
        <f t="shared" si="40"/>
        <v>0</v>
      </c>
      <c r="CX36" s="92">
        <f t="shared" si="40"/>
        <v>0</v>
      </c>
      <c r="CY36" s="92">
        <f t="shared" si="40"/>
        <v>0</v>
      </c>
      <c r="CZ36" s="92">
        <f t="shared" si="40"/>
        <v>0</v>
      </c>
      <c r="DA36" s="92">
        <f t="shared" si="40"/>
        <v>0</v>
      </c>
      <c r="DB36" s="92">
        <f t="shared" si="40"/>
        <v>0</v>
      </c>
    </row>
    <row r="37" spans="1:106">
      <c r="A37" s="94">
        <f t="shared" si="35"/>
        <v>45873.340277777694</v>
      </c>
      <c r="B37" s="95">
        <f>IF($A37&lt;=$A$9,IF(NOT(ISNUMBER(PI_data_original!B37)),B36,PI_data_original!B37),0)</f>
        <v>90.769510550525439</v>
      </c>
      <c r="C37" s="95">
        <f>IF($A37&lt;=$A$9,IF(NOT(ISNUMBER(PI_data_original!C37)),C36,PI_data_original!C37),0)</f>
        <v>0</v>
      </c>
      <c r="D37" s="307">
        <f>IF(TagTempAmbSel_Sc1=TagTempAmb_Sc1,IF($A37&lt;=$A$9,IF(NOT(ISNUMBER(PI_data_original!D37)),D36,PI_data_original!D37),D36),IF($A37&lt;=$A$9,IF(NOT(ISNUMBER(PI_data_original!AD37)),AD36,PI_data_original!AD37),AD36))</f>
        <v>24</v>
      </c>
      <c r="E37" s="307">
        <f>IF(TagHumRelSel_Sc1=TagHumRel_Sc1,IF($A37&lt;=$A$9,IF(NOT(ISNUMBER(PI_data_original!E37)),E36,PI_data_original!E37),E36),IF($A37&lt;=$A$9,IF(NOT(ISNUMBER(PI_data_original!AE37)),AE36,PI_data_original!AE37),AE36))</f>
        <v>53.362685777348815</v>
      </c>
      <c r="F37" s="95">
        <f>IF($A37&lt;=$A$9,IF(NOT(ISNUMBER(PI_data_original!F37)),F36,PI_data_original!F37),0)</f>
        <v>6.3818421363830566</v>
      </c>
      <c r="G37" s="95">
        <f>IF($A37&lt;=$A$9,IF(NOT(ISNUMBER(PI_data_original!G37)),G36,PI_data_original!G37),0)</f>
        <v>0</v>
      </c>
      <c r="H37" s="95">
        <f>IF($A37&lt;=$A$9,IF(NOT(ISNUMBER(PI_data_original!H37)),H36,PI_data_original!H37),0)</f>
        <v>1.023268461227417</v>
      </c>
      <c r="I37" s="95">
        <f>IF($A37&lt;=$A$9,IF(NOT(ISNUMBER(PI_data_original!I37)),I36,PI_data_original!I37),0)</f>
        <v>3.6279520988464355</v>
      </c>
      <c r="J37" s="95">
        <v>5817</v>
      </c>
      <c r="K37" s="95">
        <v>9830</v>
      </c>
      <c r="L37" s="95">
        <f>IF($A37&lt;=$A$9,IF(NOT(ISNUMBER(PI_data_original!L37)),L36,PI_data_original!L37),0)</f>
        <v>152.66849592128551</v>
      </c>
      <c r="M37" s="95">
        <f>IF($A37&lt;=$A$9,IF(NOT(ISNUMBER(PI_data_original!M37)),M36,PI_data_original!M37),0)</f>
        <v>156.49048684119819</v>
      </c>
      <c r="N37" s="95">
        <f>IF($A37&lt;=$A$9,IF(NOT(ISNUMBER(PI_data_original!N37)),N36,PI_data_original!N37),0)</f>
        <v>155.81954355586939</v>
      </c>
      <c r="O37" s="95">
        <f>IF($A37&lt;=$A$9,IF(NOT(ISNUMBER(PI_data_original!O37)),O36,PI_data_original!O37),0)</f>
        <v>155.23983944597347</v>
      </c>
      <c r="P37" s="95">
        <f>IF($A37&lt;=$A$9,IF(NOT(ISNUMBER(PI_data_original!P37)),P36,PI_data_original!P37),0)</f>
        <v>154.69067697205313</v>
      </c>
      <c r="Q37" s="95">
        <f>IF($A37&lt;=$A$9,IF(NOT(ISNUMBER(PI_data_original!Q37)),Q36,PI_data_original!Q37),0)</f>
        <v>155.27827570008165</v>
      </c>
      <c r="R37" s="95">
        <f>IF($A37&lt;=$A$9,IF(NOT(ISNUMBER(PI_data_original!R37)),R36,PI_data_original!R37),0)</f>
        <v>157.90319852196242</v>
      </c>
      <c r="S37" s="95">
        <f>IF($A37&lt;=$A$9,IF(NOT(ISNUMBER(PI_data_original!S37)),S36,PI_data_original!S37),0)</f>
        <v>214.39245644595783</v>
      </c>
      <c r="T37" s="95">
        <f>IF($A37&lt;=$A$9,IF(NOT(ISNUMBER(PI_data_original!T37)),T36,PI_data_original!T37),0)</f>
        <v>190.09906005859375</v>
      </c>
      <c r="U37" s="95">
        <f>IF($A37&lt;=$A$9,IF(NOT(ISNUMBER(PI_data_original!U37)),U36,PI_data_original!U37),0)</f>
        <v>215.63146115417516</v>
      </c>
      <c r="V37" s="95">
        <v>1104</v>
      </c>
      <c r="W37" s="378">
        <v>9830</v>
      </c>
      <c r="X37" s="95">
        <f>IF($A37&lt;=$A$9,IF(NOT(ISNUMBER(PI_data_original!X37)),X36,PI_data_original!X37),0)</f>
        <v>200.4341002237756</v>
      </c>
      <c r="Y37" s="95">
        <f>IF($A37&lt;=$A$9,IF(NOT(ISNUMBER(PI_data_original!Y37)),Y36,PI_data_original!Y37),0)</f>
        <v>1.2817578390240669E-2</v>
      </c>
      <c r="Z37" s="95">
        <f>IF($A37&lt;=$A$9,IF(NOT(ISNUMBER(PI_data_original!Z37)),Z36,PI_data_original!Z37),0)</f>
        <v>1</v>
      </c>
      <c r="AA37" s="95">
        <f>IF($A37&lt;=$A$9,IF(NOT(ISNUMBER(PI_data_original!AA37)),AA36,PI_data_original!AA37),0)</f>
        <v>153.53293848818402</v>
      </c>
      <c r="AB37" s="95">
        <f>IF($A37&lt;=$A$9,IF(NOT(ISNUMBER(PI_data_original!AB37)),AB36,PI_data_original!AB37),0)</f>
        <v>90.769510550525439</v>
      </c>
      <c r="AC37" s="95">
        <f>IF($A37&lt;=$A$9,IF(NOT(ISNUMBER(PI_data_original!AC37)),AC36,PI_data_original!AC37),0)</f>
        <v>90.827604469401422</v>
      </c>
      <c r="AD37" s="307">
        <f>IF(TagTempAmbSel_Sc2=TagTempAmb_Sc1,IF($A37&lt;=$A$9,IF(NOT(ISNUMBER(PI_data_original!D37)),D36,PI_data_original!D37),D36),IF($A37&lt;=$A$9,IF(NOT(ISNUMBER(PI_data_original!AD37)),AD36,PI_data_original!AD37),AD36))</f>
        <v>23.601149386767112</v>
      </c>
      <c r="AE37" s="307">
        <f>IF(TagHumRelSel_Sc2=TagHumRel_Sc1,IF($A37&lt;=$A$9,IF(NOT(ISNUMBER(PI_data_original!E37)),E36,PI_data_original!E37),E36),IF($A37&lt;=$A$9,IF(NOT(ISNUMBER(PI_data_original!AE37)),AE36,PI_data_original!AE37),AE36))</f>
        <v>58.954917190985881</v>
      </c>
      <c r="AF37" s="95">
        <f>IF($A37&lt;=$A$9,IF(NOT(ISNUMBER(PI_data_original!AF37)),AF36,PI_data_original!AF37),0)</f>
        <v>6.2135686874389648</v>
      </c>
      <c r="AG37" s="95">
        <f>IF($A37&lt;=$A$9,IF(NOT(ISNUMBER(PI_data_original!AG37)),AG36,PI_data_original!AG37),0)</f>
        <v>0.74419528245925903</v>
      </c>
      <c r="AH37" s="95">
        <f>IF($A37&lt;=$A$9,IF(NOT(ISNUMBER(PI_data_original!AH37)),AH36,PI_data_original!AH37),0)</f>
        <v>1.7674638032913208</v>
      </c>
      <c r="AI37" s="95">
        <f>IF($A37&lt;=$A$9,IF(NOT(ISNUMBER(PI_data_original!AI37)),AI36,PI_data_original!AI37),0)</f>
        <v>3.5536282062530518</v>
      </c>
      <c r="AJ37" s="95">
        <f>IF($A37&lt;=$A$9,IF(NOT(ISNUMBER(PI_data_original!AJ37)),AJ36,PI_data_original!AJ37),0)</f>
        <v>3.9070253372192383</v>
      </c>
      <c r="AK37" s="95">
        <f>IF($A37&lt;=$A$9,IF(NOT(ISNUMBER(PI_data_original!AK37)),AK36,PI_data_original!AK37),0)</f>
        <v>145.07973638550084</v>
      </c>
      <c r="AL37" s="95">
        <f>IF($A37&lt;=$A$9,IF(NOT(ISNUMBER(PI_data_original!AL37)),AL36,PI_data_original!AL37),0)</f>
        <v>146.72348047214334</v>
      </c>
      <c r="AM37" s="95">
        <f>IF($A37&lt;=$A$9,IF(NOT(ISNUMBER(PI_data_original!AM37)),AM36,PI_data_original!AM37),0)</f>
        <v>149.45904333727844</v>
      </c>
      <c r="AN37" s="95">
        <f>IF($A37&lt;=$A$9,IF(NOT(ISNUMBER(PI_data_original!AN37)),AN36,PI_data_original!AN37),0)</f>
        <v>151.80963823747342</v>
      </c>
      <c r="AO37" s="95">
        <f>IF($A37&lt;=$A$9,IF(NOT(ISNUMBER(PI_data_original!AO37)),AO36,PI_data_original!AO37),0)</f>
        <v>216.32259708967447</v>
      </c>
      <c r="AP37" s="95">
        <f>IF($A37&lt;=$A$9,IF(NOT(ISNUMBER(PI_data_original!AP37)),AP36,PI_data_original!AP37),0)</f>
        <v>194.67413102442475</v>
      </c>
      <c r="AQ37" s="95">
        <f>IF($A37&lt;=$A$9,IF(NOT(ISNUMBER(PI_data_original!AQ37)),AQ36,PI_data_original!AQ37),0)</f>
        <v>213.82727104276651</v>
      </c>
      <c r="AR37" s="95">
        <f>IF($A37&lt;=$A$9,IF(NOT(ISNUMBER(PI_data_original!AR37)),AR36,PI_data_original!AR37),0)</f>
        <v>196.89865112304688</v>
      </c>
      <c r="AS37" s="95">
        <f>IF($A37&lt;=$A$9,IF(NOT(ISNUMBER(PI_data_original!AS37)),AS36,PI_data_original!AS37),0)</f>
        <v>164.39660433074994</v>
      </c>
      <c r="AT37" s="95">
        <f>IF($A37&lt;=$A$9,IF(NOT(ISNUMBER(PI_data_original!AT37)),AT36,PI_data_original!AT37),0)</f>
        <v>201.02751899958321</v>
      </c>
      <c r="AU37" s="95">
        <f>IF($A37&lt;=$A$9,IF(NOT(ISNUMBER(PI_data_original!AU37)),AU36,PI_data_original!AU37),0)</f>
        <v>1.0070954449474812E-2</v>
      </c>
      <c r="AV37" s="95">
        <f>IF($A37&lt;=$A$9,IF(NOT(ISNUMBER(PI_data_original!AV37)),AV36,PI_data_original!AV37),0)</f>
        <v>4</v>
      </c>
      <c r="AW37" s="95">
        <f>IF($A37&lt;=$A$9,IF(NOT(ISNUMBER(PI_data_original!AW37)),AW36,PI_data_original!AW37),0)</f>
        <v>148.8582072239858</v>
      </c>
      <c r="AY37" s="94">
        <f t="shared" si="36"/>
        <v>45873.090277777694</v>
      </c>
      <c r="AZ37" s="95">
        <f>IF($AY37&lt;=$AY$9,IF(NOT(ISNUMBER(PI_data_original!AZ37)),AZ36,PI_data_original!AZ37),0)</f>
        <v>0</v>
      </c>
      <c r="BA37" s="95">
        <f>IF($AY37&lt;=$AY$9,IF(NOT(ISNUMBER(PI_data_original!BA37)),BA36,PI_data_original!BA37),0)</f>
        <v>0</v>
      </c>
      <c r="BB37" s="95">
        <f>IF($AY37&lt;=$AY$9,IF(NOT(ISNUMBER(PI_data_original!BB37)),BB36,PI_data_original!BB37),0)</f>
        <v>0</v>
      </c>
      <c r="BC37" s="95">
        <f>IF($AY37&lt;=$AY$9,IF(NOT(ISNUMBER(PI_data_original!BC37)),BC36,PI_data_original!BC37),0)</f>
        <v>1.6479743644595146E-2</v>
      </c>
      <c r="BD37" s="95">
        <f>IF($AY37&lt;=$AY$9,IF(NOT(ISNUMBER(PI_data_original!BD37)),BD36,PI_data_original!BD37),0)</f>
        <v>0</v>
      </c>
      <c r="BE37" s="95">
        <f>IF($AY37&lt;=$AY$9,IF(NOT(ISNUMBER(PI_data_original!BE37)),BE36,PI_data_original!BE37),0)</f>
        <v>0</v>
      </c>
      <c r="BF37" s="95">
        <f>IF($AY37&lt;=$AY$9,IF(NOT(ISNUMBER(PI_data_original!BF37)),BF36,PI_data_original!BF37),0)</f>
        <v>0</v>
      </c>
      <c r="BG37" s="95">
        <f>IF($AY37&lt;=$AY$9,IF(NOT(ISNUMBER(PI_data_original!BG37)),BG36,PI_data_original!BG37),0)</f>
        <v>1.0070954449474812E-2</v>
      </c>
      <c r="BI37" s="61">
        <f>PI_data_original!BI37</f>
        <v>45873.268055555556</v>
      </c>
      <c r="BJ37" s="6">
        <f>IF($BI37&lt;=$BI$9,IF(NOT(ISNUMBER(PI_data_original!BJ37)),BJ36,PI_data_original!BJ37),0)</f>
        <v>1.3759937893818927E-2</v>
      </c>
      <c r="BK37" s="6">
        <f>IF($BI37&lt;=$BI$9,IF(NOT(ISNUMBER(PI_data_original!BK37)),BK36,PI_data_original!BK37),0)</f>
        <v>1.0070954449474812E-2</v>
      </c>
      <c r="BM37" s="6" t="b">
        <f t="shared" si="25"/>
        <v>0</v>
      </c>
      <c r="BN37" s="6" t="str">
        <f t="shared" si="26"/>
        <v>N/A</v>
      </c>
      <c r="BO37" s="6" t="b">
        <f t="shared" si="27"/>
        <v>0</v>
      </c>
      <c r="BP37" s="6" t="str">
        <f t="shared" si="28"/>
        <v>N/A</v>
      </c>
      <c r="BR37" s="6">
        <f t="shared" si="10"/>
        <v>0</v>
      </c>
      <c r="BS37" s="6">
        <f t="shared" si="11"/>
        <v>0</v>
      </c>
      <c r="BU37" s="6">
        <f t="shared" si="29"/>
        <v>153.53293848818402</v>
      </c>
      <c r="BV37" s="6">
        <f t="shared" si="30"/>
        <v>148.8582072239858</v>
      </c>
      <c r="BX37" s="292">
        <f t="shared" si="12"/>
        <v>45873.090277777694</v>
      </c>
      <c r="BY37" s="11">
        <f t="shared" si="38"/>
        <v>0</v>
      </c>
      <c r="BZ37" s="11">
        <f t="shared" si="38"/>
        <v>0</v>
      </c>
      <c r="CA37" s="11">
        <f t="shared" si="38"/>
        <v>0</v>
      </c>
      <c r="CB37" s="11">
        <f t="shared" si="38"/>
        <v>1.6479743644595146E-2</v>
      </c>
      <c r="CC37" s="11">
        <f>IF(Inicio!$C$22="Calderas",BY37+BZ37,CA37)</f>
        <v>0</v>
      </c>
      <c r="CD37" s="11">
        <f t="shared" si="14"/>
        <v>0</v>
      </c>
      <c r="CE37" s="11">
        <f t="shared" si="15"/>
        <v>0</v>
      </c>
      <c r="CF37" s="11">
        <f t="shared" si="16"/>
        <v>0</v>
      </c>
      <c r="CG37" s="11">
        <f t="shared" si="17"/>
        <v>0</v>
      </c>
      <c r="CH37" s="11">
        <f t="shared" si="31"/>
        <v>0</v>
      </c>
      <c r="CI37" s="11">
        <f t="shared" si="32"/>
        <v>0</v>
      </c>
      <c r="CJ37" s="11">
        <f t="shared" si="39"/>
        <v>0</v>
      </c>
      <c r="CK37" s="11">
        <f t="shared" si="39"/>
        <v>0</v>
      </c>
      <c r="CL37" s="11">
        <f t="shared" si="39"/>
        <v>0</v>
      </c>
      <c r="CM37" s="11">
        <f t="shared" si="39"/>
        <v>1.0070954449474812E-2</v>
      </c>
      <c r="CN37" s="281">
        <f>IF(Inicio!$O$22="Calderas",CJ37+CK37,CL37)</f>
        <v>0</v>
      </c>
      <c r="CO37" s="11">
        <f t="shared" si="19"/>
        <v>0</v>
      </c>
      <c r="CP37" s="11">
        <f t="shared" si="20"/>
        <v>0</v>
      </c>
      <c r="CQ37" s="11">
        <f t="shared" si="21"/>
        <v>0</v>
      </c>
      <c r="CR37" s="11">
        <f t="shared" si="22"/>
        <v>0</v>
      </c>
      <c r="CS37" s="11">
        <f t="shared" si="33"/>
        <v>0</v>
      </c>
      <c r="CT37" s="11">
        <f t="shared" si="34"/>
        <v>0</v>
      </c>
      <c r="CV37" s="293">
        <f t="shared" si="23"/>
        <v>45873.340277777461</v>
      </c>
      <c r="CW37" s="92">
        <f t="shared" si="40"/>
        <v>0</v>
      </c>
      <c r="CX37" s="92">
        <f t="shared" si="40"/>
        <v>0</v>
      </c>
      <c r="CY37" s="92">
        <f t="shared" si="40"/>
        <v>0</v>
      </c>
      <c r="CZ37" s="92">
        <f t="shared" si="40"/>
        <v>0</v>
      </c>
      <c r="DA37" s="92">
        <f t="shared" si="40"/>
        <v>0</v>
      </c>
      <c r="DB37" s="92">
        <f t="shared" si="40"/>
        <v>0</v>
      </c>
    </row>
    <row r="38" spans="1:106">
      <c r="A38" s="94">
        <f t="shared" si="35"/>
        <v>45873.343749999913</v>
      </c>
      <c r="B38" s="95">
        <f>IF($A38&lt;=$A$9,IF(NOT(ISNUMBER(PI_data_original!B38)),B37,PI_data_original!B38),0)</f>
        <v>102.39971657985052</v>
      </c>
      <c r="C38" s="95">
        <f>IF($A38&lt;=$A$9,IF(NOT(ISNUMBER(PI_data_original!C38)),C37,PI_data_original!C38),0)</f>
        <v>0</v>
      </c>
      <c r="D38" s="307">
        <f>IF(TagTempAmbSel_Sc1=TagTempAmb_Sc1,IF($A38&lt;=$A$9,IF(NOT(ISNUMBER(PI_data_original!D38)),D37,PI_data_original!D38),D37),IF($A38&lt;=$A$9,IF(NOT(ISNUMBER(PI_data_original!AD38)),AD37,PI_data_original!AD38),AD37))</f>
        <v>23.997585121383235</v>
      </c>
      <c r="E38" s="307">
        <f>IF(TagHumRelSel_Sc1=TagHumRel_Sc1,IF($A38&lt;=$A$9,IF(NOT(ISNUMBER(PI_data_original!E38)),E37,PI_data_original!E38),E37),IF($A38&lt;=$A$9,IF(NOT(ISNUMBER(PI_data_original!AE38)),AE37,PI_data_original!AE38),AE37))</f>
        <v>53.293412513717776</v>
      </c>
      <c r="F38" s="95">
        <f>IF($A38&lt;=$A$9,IF(NOT(ISNUMBER(PI_data_original!F38)),F37,PI_data_original!F38),0)</f>
        <v>6.1121864318847656</v>
      </c>
      <c r="G38" s="95">
        <f>IF($A38&lt;=$A$9,IF(NOT(ISNUMBER(PI_data_original!G38)),G37,PI_data_original!G38),0)</f>
        <v>3.2654960155487061</v>
      </c>
      <c r="H38" s="95">
        <f>IF($A38&lt;=$A$9,IF(NOT(ISNUMBER(PI_data_original!H38)),H37,PI_data_original!H38),0)</f>
        <v>1.023268461227417</v>
      </c>
      <c r="I38" s="95">
        <f>IF($A38&lt;=$A$9,IF(NOT(ISNUMBER(PI_data_original!I38)),I37,PI_data_original!I38),0)</f>
        <v>3.6279520988464355</v>
      </c>
      <c r="J38" s="95">
        <v>5933</v>
      </c>
      <c r="K38" s="95">
        <v>10263</v>
      </c>
      <c r="L38" s="95">
        <f>IF($A38&lt;=$A$9,IF(NOT(ISNUMBER(PI_data_original!L38)),L37,PI_data_original!L38),0)</f>
        <v>152.95219169339967</v>
      </c>
      <c r="M38" s="95">
        <f>IF($A38&lt;=$A$9,IF(NOT(ISNUMBER(PI_data_original!M38)),M37,PI_data_original!M38),0)</f>
        <v>155.66278509181925</v>
      </c>
      <c r="N38" s="95">
        <f>IF($A38&lt;=$A$9,IF(NOT(ISNUMBER(PI_data_original!N38)),N37,PI_data_original!N38),0)</f>
        <v>154.99959462373141</v>
      </c>
      <c r="O38" s="95">
        <f>IF($A38&lt;=$A$9,IF(NOT(ISNUMBER(PI_data_original!O38)),O37,PI_data_original!O38),0)</f>
        <v>158.08368340294231</v>
      </c>
      <c r="P38" s="95">
        <f>IF($A38&lt;=$A$9,IF(NOT(ISNUMBER(PI_data_original!P38)),P37,PI_data_original!P38),0)</f>
        <v>157.75689011273863</v>
      </c>
      <c r="Q38" s="95">
        <f>IF($A38&lt;=$A$9,IF(NOT(ISNUMBER(PI_data_original!Q38)),Q37,PI_data_original!Q38),0)</f>
        <v>157.20863389612808</v>
      </c>
      <c r="R38" s="95">
        <f>IF($A38&lt;=$A$9,IF(NOT(ISNUMBER(PI_data_original!R38)),R37,PI_data_original!R38),0)</f>
        <v>162.2837353511334</v>
      </c>
      <c r="S38" s="95">
        <f>IF($A38&lt;=$A$9,IF(NOT(ISNUMBER(PI_data_original!S38)),S37,PI_data_original!S38),0)</f>
        <v>214.26549622378855</v>
      </c>
      <c r="T38" s="95">
        <f>IF($A38&lt;=$A$9,IF(NOT(ISNUMBER(PI_data_original!T38)),T37,PI_data_original!T38),0)</f>
        <v>190.05176705752498</v>
      </c>
      <c r="U38" s="95">
        <f>IF($A38&lt;=$A$9,IF(NOT(ISNUMBER(PI_data_original!U38)),U37,PI_data_original!U38),0)</f>
        <v>215.53489336193616</v>
      </c>
      <c r="V38" s="95">
        <v>2324</v>
      </c>
      <c r="W38" s="378">
        <v>10263</v>
      </c>
      <c r="X38" s="95">
        <f>IF($A38&lt;=$A$9,IF(NOT(ISNUMBER(PI_data_original!X38)),X37,PI_data_original!X38),0)</f>
        <v>199.93455516211807</v>
      </c>
      <c r="Y38" s="95">
        <f>IF($A38&lt;=$A$9,IF(NOT(ISNUMBER(PI_data_original!Y38)),Y37,PI_data_original!Y38),0)</f>
        <v>1.2817578390240669E-2</v>
      </c>
      <c r="Z38" s="95">
        <f>IF($A38&lt;=$A$9,IF(NOT(ISNUMBER(PI_data_original!Z38)),Z37,PI_data_original!Z38),0)</f>
        <v>1.3915933481852214</v>
      </c>
      <c r="AA38" s="95">
        <f>IF($A38&lt;=$A$9,IF(NOT(ISNUMBER(PI_data_original!AA38)),AA37,PI_data_original!AA38),0)</f>
        <v>155.14290250076991</v>
      </c>
      <c r="AB38" s="95">
        <f>IF($A38&lt;=$A$9,IF(NOT(ISNUMBER(PI_data_original!AB38)),AB37,PI_data_original!AB38),0)</f>
        <v>102.39971657985052</v>
      </c>
      <c r="AC38" s="95">
        <f>IF($A38&lt;=$A$9,IF(NOT(ISNUMBER(PI_data_original!AC38)),AC37,PI_data_original!AC38),0)</f>
        <v>102.62591504183096</v>
      </c>
      <c r="AD38" s="307">
        <f>IF(TagTempAmbSel_Sc2=TagTempAmb_Sc1,IF($A38&lt;=$A$9,IF(NOT(ISNUMBER(PI_data_original!D38)),D37,PI_data_original!D38),D37),IF($A38&lt;=$A$9,IF(NOT(ISNUMBER(PI_data_original!AD38)),AD37,PI_data_original!AD38),AD37))</f>
        <v>23.790048033643718</v>
      </c>
      <c r="AE38" s="307">
        <f>IF(TagHumRelSel_Sc2=TagHumRel_Sc1,IF($A38&lt;=$A$9,IF(NOT(ISNUMBER(PI_data_original!E38)),E37,PI_data_original!E38),E37),IF($A38&lt;=$A$9,IF(NOT(ISNUMBER(PI_data_original!AE38)),AE37,PI_data_original!AE38),AE37))</f>
        <v>57.81194264566475</v>
      </c>
      <c r="AF38" s="95">
        <f>IF($A38&lt;=$A$9,IF(NOT(ISNUMBER(PI_data_original!AF38)),AF37,PI_data_original!AF38),0)</f>
        <v>7.9334583282470703</v>
      </c>
      <c r="AG38" s="95">
        <f>IF($A38&lt;=$A$9,IF(NOT(ISNUMBER(PI_data_original!AG38)),AG37,PI_data_original!AG38),0)</f>
        <v>0.18604882061481476</v>
      </c>
      <c r="AH38" s="95">
        <f>IF($A38&lt;=$A$9,IF(NOT(ISNUMBER(PI_data_original!AH38)),AH37,PI_data_original!AH38),0)</f>
        <v>1.7674638032913208</v>
      </c>
      <c r="AI38" s="95">
        <f>IF($A38&lt;=$A$9,IF(NOT(ISNUMBER(PI_data_original!AI38)),AI37,PI_data_original!AI38),0)</f>
        <v>2.9773640632629395</v>
      </c>
      <c r="AJ38" s="95">
        <f>IF($A38&lt;=$A$9,IF(NOT(ISNUMBER(PI_data_original!AJ38)),AJ37,PI_data_original!AJ38),0)</f>
        <v>4.186098575592041</v>
      </c>
      <c r="AK38" s="95">
        <f>IF($A38&lt;=$A$9,IF(NOT(ISNUMBER(PI_data_original!AK38)),AK37,PI_data_original!AK38),0)</f>
        <v>146.05700174458389</v>
      </c>
      <c r="AL38" s="95">
        <f>IF($A38&lt;=$A$9,IF(NOT(ISNUMBER(PI_data_original!AL38)),AL37,PI_data_original!AL38),0)</f>
        <v>147.69614148416284</v>
      </c>
      <c r="AM38" s="95">
        <f>IF($A38&lt;=$A$9,IF(NOT(ISNUMBER(PI_data_original!AM38)),AM37,PI_data_original!AM38),0)</f>
        <v>152.53382765634663</v>
      </c>
      <c r="AN38" s="95">
        <f>IF($A38&lt;=$A$9,IF(NOT(ISNUMBER(PI_data_original!AN38)),AN37,PI_data_original!AN38),0)</f>
        <v>154.43902067301735</v>
      </c>
      <c r="AO38" s="95">
        <f>IF($A38&lt;=$A$9,IF(NOT(ISNUMBER(PI_data_original!AO38)),AO37,PI_data_original!AO38),0)</f>
        <v>216.2008225324486</v>
      </c>
      <c r="AP38" s="95">
        <f>IF($A38&lt;=$A$9,IF(NOT(ISNUMBER(PI_data_original!AP38)),AP37,PI_data_original!AP38),0)</f>
        <v>194.52560250222061</v>
      </c>
      <c r="AQ38" s="95">
        <f>IF($A38&lt;=$A$9,IF(NOT(ISNUMBER(PI_data_original!AQ38)),AQ37,PI_data_original!AQ38),0)</f>
        <v>213.67654751702057</v>
      </c>
      <c r="AR38" s="95">
        <f>IF($A38&lt;=$A$9,IF(NOT(ISNUMBER(PI_data_original!AR38)),AR37,PI_data_original!AR38),0)</f>
        <v>196.89865112304688</v>
      </c>
      <c r="AS38" s="95">
        <f>IF($A38&lt;=$A$9,IF(NOT(ISNUMBER(PI_data_original!AS38)),AS37,PI_data_original!AS38),0)</f>
        <v>164.02325475869318</v>
      </c>
      <c r="AT38" s="95">
        <f>IF($A38&lt;=$A$9,IF(NOT(ISNUMBER(PI_data_original!AT38)),AT37,PI_data_original!AT38),0)</f>
        <v>200.57170308136148</v>
      </c>
      <c r="AU38" s="95">
        <f>IF($A38&lt;=$A$9,IF(NOT(ISNUMBER(PI_data_original!AU38)),AU37,PI_data_original!AU38),0)</f>
        <v>1.0070954449474812E-2</v>
      </c>
      <c r="AV38" s="95">
        <f>IF($A38&lt;=$A$9,IF(NOT(ISNUMBER(PI_data_original!AV38)),AV37,PI_data_original!AV38),0)</f>
        <v>4</v>
      </c>
      <c r="AW38" s="95">
        <f>IF($A38&lt;=$A$9,IF(NOT(ISNUMBER(PI_data_original!AW38)),AW37,PI_data_original!AW38),0)</f>
        <v>151.28800155093427</v>
      </c>
      <c r="AY38" s="94">
        <f t="shared" si="36"/>
        <v>45873.093749999913</v>
      </c>
      <c r="AZ38" s="95">
        <f>IF($AY38&lt;=$AY$9,IF(NOT(ISNUMBER(PI_data_original!AZ38)),AZ37,PI_data_original!AZ38),0)</f>
        <v>0</v>
      </c>
      <c r="BA38" s="95">
        <f>IF($AY38&lt;=$AY$9,IF(NOT(ISNUMBER(PI_data_original!BA38)),BA37,PI_data_original!BA38),0)</f>
        <v>0</v>
      </c>
      <c r="BB38" s="95">
        <f>IF($AY38&lt;=$AY$9,IF(NOT(ISNUMBER(PI_data_original!BB38)),BB37,PI_data_original!BB38),0)</f>
        <v>0</v>
      </c>
      <c r="BC38" s="95">
        <f>IF($AY38&lt;=$AY$9,IF(NOT(ISNUMBER(PI_data_original!BC38)),BC37,PI_data_original!BC38),0)</f>
        <v>1.6479743644595146E-2</v>
      </c>
      <c r="BD38" s="95">
        <f>IF($AY38&lt;=$AY$9,IF(NOT(ISNUMBER(PI_data_original!BD38)),BD37,PI_data_original!BD38),0)</f>
        <v>0</v>
      </c>
      <c r="BE38" s="95">
        <f>IF($AY38&lt;=$AY$9,IF(NOT(ISNUMBER(PI_data_original!BE38)),BE37,PI_data_original!BE38),0)</f>
        <v>0</v>
      </c>
      <c r="BF38" s="95">
        <f>IF($AY38&lt;=$AY$9,IF(NOT(ISNUMBER(PI_data_original!BF38)),BF37,PI_data_original!BF38),0)</f>
        <v>0</v>
      </c>
      <c r="BG38" s="95">
        <f>IF($AY38&lt;=$AY$9,IF(NOT(ISNUMBER(PI_data_original!BG38)),BG37,PI_data_original!BG38),0)</f>
        <v>1.0070954449474812E-2</v>
      </c>
      <c r="BI38" s="61">
        <f>PI_data_original!BI38</f>
        <v>45873.268750000003</v>
      </c>
      <c r="BJ38" s="6">
        <f>IF($BI38&lt;=$BI$9,IF(NOT(ISNUMBER(PI_data_original!BJ38)),BJ37,PI_data_original!BJ38),0)</f>
        <v>1.5937879963564262E-2</v>
      </c>
      <c r="BK38" s="6">
        <f>IF($BI38&lt;=$BI$9,IF(NOT(ISNUMBER(PI_data_original!BK38)),BK37,PI_data_original!BK38),0)</f>
        <v>1.0070954449474812E-2</v>
      </c>
      <c r="BM38" s="6" t="b">
        <f t="shared" si="25"/>
        <v>0</v>
      </c>
      <c r="BN38" s="6" t="str">
        <f t="shared" si="26"/>
        <v>N/A</v>
      </c>
      <c r="BO38" s="6" t="b">
        <f t="shared" si="27"/>
        <v>0</v>
      </c>
      <c r="BP38" s="6" t="str">
        <f t="shared" si="28"/>
        <v>N/A</v>
      </c>
      <c r="BR38" s="6">
        <f t="shared" si="10"/>
        <v>0</v>
      </c>
      <c r="BS38" s="6">
        <f t="shared" si="11"/>
        <v>0</v>
      </c>
      <c r="BU38" s="6">
        <f t="shared" si="29"/>
        <v>155.14290250076991</v>
      </c>
      <c r="BV38" s="6">
        <f t="shared" si="30"/>
        <v>151.28800155093427</v>
      </c>
      <c r="BX38" s="292">
        <f t="shared" si="12"/>
        <v>45873.093749999913</v>
      </c>
      <c r="BY38" s="11">
        <f t="shared" si="38"/>
        <v>0</v>
      </c>
      <c r="BZ38" s="11">
        <f t="shared" si="38"/>
        <v>0</v>
      </c>
      <c r="CA38" s="11">
        <f t="shared" si="38"/>
        <v>0</v>
      </c>
      <c r="CB38" s="11">
        <f t="shared" si="38"/>
        <v>1.6479743644595146E-2</v>
      </c>
      <c r="CC38" s="11">
        <f>IF(Inicio!$C$22="Calderas",BY38+BZ38,CA38)</f>
        <v>0</v>
      </c>
      <c r="CD38" s="11">
        <f t="shared" si="14"/>
        <v>0</v>
      </c>
      <c r="CE38" s="11">
        <f t="shared" si="15"/>
        <v>0</v>
      </c>
      <c r="CF38" s="11">
        <f t="shared" si="16"/>
        <v>0</v>
      </c>
      <c r="CG38" s="11">
        <f t="shared" si="17"/>
        <v>0</v>
      </c>
      <c r="CH38" s="11">
        <f t="shared" si="31"/>
        <v>0</v>
      </c>
      <c r="CI38" s="11">
        <f t="shared" si="32"/>
        <v>0</v>
      </c>
      <c r="CJ38" s="11">
        <f t="shared" si="39"/>
        <v>0</v>
      </c>
      <c r="CK38" s="11">
        <f t="shared" si="39"/>
        <v>0</v>
      </c>
      <c r="CL38" s="11">
        <f t="shared" si="39"/>
        <v>0</v>
      </c>
      <c r="CM38" s="11">
        <f t="shared" si="39"/>
        <v>1.0070954449474812E-2</v>
      </c>
      <c r="CN38" s="281">
        <f>IF(Inicio!$O$22="Calderas",CJ38+CK38,CL38)</f>
        <v>0</v>
      </c>
      <c r="CO38" s="11">
        <f t="shared" si="19"/>
        <v>0</v>
      </c>
      <c r="CP38" s="11">
        <f t="shared" si="20"/>
        <v>0</v>
      </c>
      <c r="CQ38" s="11">
        <f t="shared" si="21"/>
        <v>0</v>
      </c>
      <c r="CR38" s="11">
        <f t="shared" si="22"/>
        <v>0</v>
      </c>
      <c r="CS38" s="11">
        <f t="shared" si="33"/>
        <v>0</v>
      </c>
      <c r="CT38" s="11">
        <f t="shared" si="34"/>
        <v>0</v>
      </c>
      <c r="CV38" s="293">
        <f t="shared" si="23"/>
        <v>45873.34374999968</v>
      </c>
      <c r="CW38" s="92">
        <f t="shared" si="40"/>
        <v>0</v>
      </c>
      <c r="CX38" s="92">
        <f t="shared" si="40"/>
        <v>0</v>
      </c>
      <c r="CY38" s="92">
        <f t="shared" si="40"/>
        <v>0</v>
      </c>
      <c r="CZ38" s="92">
        <f t="shared" si="40"/>
        <v>0</v>
      </c>
      <c r="DA38" s="92">
        <f t="shared" si="40"/>
        <v>0</v>
      </c>
      <c r="DB38" s="92">
        <f t="shared" si="40"/>
        <v>0</v>
      </c>
    </row>
    <row r="39" spans="1:106" ht="57">
      <c r="A39" s="94">
        <f t="shared" si="35"/>
        <v>45873.347222222132</v>
      </c>
      <c r="B39" s="95">
        <f>IF($A39&lt;=$A$9,IF(NOT(ISNUMBER(PI_data_original!B39)),B38,PI_data_original!B39),0)</f>
        <v>101.61312593380269</v>
      </c>
      <c r="C39" s="95">
        <f>IF($A39&lt;=$A$9,IF(NOT(ISNUMBER(PI_data_original!C39)),C38,PI_data_original!C39),0)</f>
        <v>0</v>
      </c>
      <c r="D39" s="307">
        <f>IF(TagTempAmbSel_Sc1=TagTempAmb_Sc1,IF($A39&lt;=$A$9,IF(NOT(ISNUMBER(PI_data_original!D39)),D38,PI_data_original!D39),D38),IF($A39&lt;=$A$9,IF(NOT(ISNUMBER(PI_data_original!AD39)),AD38,PI_data_original!AD39),AD38))</f>
        <v>23.975602734442333</v>
      </c>
      <c r="E39" s="307">
        <f>IF(TagHumRelSel_Sc1=TagHumRel_Sc1,IF($A39&lt;=$A$9,IF(NOT(ISNUMBER(PI_data_original!E39)),E38,PI_data_original!E39),E38),IF($A39&lt;=$A$9,IF(NOT(ISNUMBER(PI_data_original!AE39)),AE38,PI_data_original!AE39),AE38))</f>
        <v>53.027941832275246</v>
      </c>
      <c r="F39" s="95">
        <f>IF($A39&lt;=$A$9,IF(NOT(ISNUMBER(PI_data_original!F39)),F38,PI_data_original!F39),0)</f>
        <v>5.8425312042236328</v>
      </c>
      <c r="G39" s="95">
        <f>IF($A39&lt;=$A$9,IF(NOT(ISNUMBER(PI_data_original!G39)),G38,PI_data_original!G39),0)</f>
        <v>2.6892321109771729</v>
      </c>
      <c r="H39" s="95">
        <f>IF($A39&lt;=$A$9,IF(NOT(ISNUMBER(PI_data_original!H39)),H38,PI_data_original!H39),0)</f>
        <v>2.6046833992004395</v>
      </c>
      <c r="I39" s="95">
        <f>IF($A39&lt;=$A$9,IF(NOT(ISNUMBER(PI_data_original!I39)),I38,PI_data_original!I39),0)</f>
        <v>3.1628298759460449</v>
      </c>
      <c r="J39" s="95">
        <v>6058</v>
      </c>
      <c r="K39" s="95">
        <v>10013</v>
      </c>
      <c r="L39" s="95">
        <f>IF($A39&lt;=$A$9,IF(NOT(ISNUMBER(PI_data_original!L39)),L38,PI_data_original!L39),0)</f>
        <v>153.90209043318225</v>
      </c>
      <c r="M39" s="95">
        <f>IF($A39&lt;=$A$9,IF(NOT(ISNUMBER(PI_data_original!M39)),M38,PI_data_original!M39),0)</f>
        <v>155.06541773096717</v>
      </c>
      <c r="N39" s="95">
        <f>IF($A39&lt;=$A$9,IF(NOT(ISNUMBER(PI_data_original!N39)),N38,PI_data_original!N39),0)</f>
        <v>154.344783991914</v>
      </c>
      <c r="O39" s="377" t="s">
        <v>322</v>
      </c>
      <c r="P39" s="95">
        <f>IF($A39&lt;=$A$9,IF(NOT(ISNUMBER(PI_data_original!P39)),P38,PI_data_original!P39),0)</f>
        <v>161.05270612772992</v>
      </c>
      <c r="Q39" s="95">
        <f>IF($A39&lt;=$A$9,IF(NOT(ISNUMBER(PI_data_original!Q39)),Q38,PI_data_original!Q39),0)</f>
        <v>159.62287884863247</v>
      </c>
      <c r="R39" s="95">
        <f>IF($A39&lt;=$A$9,IF(NOT(ISNUMBER(PI_data_original!R39)),R38,PI_data_original!R39),0)</f>
        <v>166.76564521596208</v>
      </c>
      <c r="S39" s="95">
        <f>IF($A39&lt;=$A$9,IF(NOT(ISNUMBER(PI_data_original!S39)),S38,PI_data_original!S39),0)</f>
        <v>214.15884704135979</v>
      </c>
      <c r="T39" s="95">
        <f>IF($A39&lt;=$A$9,IF(NOT(ISNUMBER(PI_data_original!T39)),T38,PI_data_original!T39),0)</f>
        <v>189.80972290039063</v>
      </c>
      <c r="U39" s="95">
        <f>IF($A39&lt;=$A$9,IF(NOT(ISNUMBER(PI_data_original!U39)),U38,PI_data_original!U39),0)</f>
        <v>215.41950753839919</v>
      </c>
      <c r="V39" s="95">
        <v>2476</v>
      </c>
      <c r="W39" s="378">
        <v>10013</v>
      </c>
      <c r="X39" s="95">
        <f>IF($A39&lt;=$A$9,IF(NOT(ISNUMBER(PI_data_original!X39)),X38,PI_data_original!X39),0)</f>
        <v>199.53212210732536</v>
      </c>
      <c r="Y39" s="95">
        <f>IF($A39&lt;=$A$9,IF(NOT(ISNUMBER(PI_data_original!Y39)),Y38,PI_data_original!Y39),0)</f>
        <v>1.2817578390240669E-2</v>
      </c>
      <c r="Z39" s="95">
        <f>IF($A39&lt;=$A$9,IF(NOT(ISNUMBER(PI_data_original!Z39)),Z38,PI_data_original!Z39),0)</f>
        <v>1</v>
      </c>
      <c r="AA39" s="95">
        <f>IF($A39&lt;=$A$9,IF(NOT(ISNUMBER(PI_data_original!AA39)),AA38,PI_data_original!AA39),0)</f>
        <v>157.35433221854271</v>
      </c>
      <c r="AB39" s="95">
        <f>IF($A39&lt;=$A$9,IF(NOT(ISNUMBER(PI_data_original!AB39)),AB38,PI_data_original!AB39),0)</f>
        <v>101.61312593380269</v>
      </c>
      <c r="AC39" s="95">
        <f>IF($A39&lt;=$A$9,IF(NOT(ISNUMBER(PI_data_original!AC39)),AC38,PI_data_original!AC39),0)</f>
        <v>101.32344055418108</v>
      </c>
      <c r="AD39" s="307">
        <f>IF(TagTempAmbSel_Sc2=TagTempAmb_Sc1,IF($A39&lt;=$A$9,IF(NOT(ISNUMBER(PI_data_original!D39)),D38,PI_data_original!D39),D38),IF($A39&lt;=$A$9,IF(NOT(ISNUMBER(PI_data_original!AD39)),AD38,PI_data_original!AD39),AD38))</f>
        <v>23.882404996831475</v>
      </c>
      <c r="AE39" s="307">
        <f>IF(TagHumRelSel_Sc2=TagHumRel_Sc1,IF($A39&lt;=$A$9,IF(NOT(ISNUMBER(PI_data_original!E39)),E38,PI_data_original!E39),E38),IF($A39&lt;=$A$9,IF(NOT(ISNUMBER(PI_data_original!AE39)),AE38,PI_data_original!AE39),AE38))</f>
        <v>57.462277983161599</v>
      </c>
      <c r="AF39" s="95">
        <f>IF($A39&lt;=$A$9,IF(NOT(ISNUMBER(PI_data_original!AF39)),AF38,PI_data_original!AF39),0)</f>
        <v>9.4327507019042969</v>
      </c>
      <c r="AG39" s="95">
        <f>IF($A39&lt;=$A$9,IF(NOT(ISNUMBER(PI_data_original!AG39)),AG38,PI_data_original!AG39),0)</f>
        <v>3.4419031143188477</v>
      </c>
      <c r="AH39" s="95">
        <f>IF($A39&lt;=$A$9,IF(NOT(ISNUMBER(PI_data_original!AH39)),AH38,PI_data_original!AH39),0)</f>
        <v>1.5814149379730225</v>
      </c>
      <c r="AI39" s="95">
        <f>IF($A39&lt;=$A$9,IF(NOT(ISNUMBER(PI_data_original!AI39)),AI38,PI_data_original!AI39),0)</f>
        <v>5.1863760948181152</v>
      </c>
      <c r="AJ39" s="95">
        <f>IF($A39&lt;=$A$9,IF(NOT(ISNUMBER(PI_data_original!AJ39)),AJ38,PI_data_original!AJ39),0)</f>
        <v>2.3256101608276367</v>
      </c>
      <c r="AK39" s="95">
        <f>IF($A39&lt;=$A$9,IF(NOT(ISNUMBER(PI_data_original!AK39)),AK38,PI_data_original!AK39),0)</f>
        <v>147.66859153746199</v>
      </c>
      <c r="AL39" s="95">
        <f>IF($A39&lt;=$A$9,IF(NOT(ISNUMBER(PI_data_original!AL39)),AL38,PI_data_original!AL39),0)</f>
        <v>149.4762022430568</v>
      </c>
      <c r="AM39" s="95">
        <f>IF($A39&lt;=$A$9,IF(NOT(ISNUMBER(PI_data_original!AM39)),AM38,PI_data_original!AM39),0)</f>
        <v>155.99777287119682</v>
      </c>
      <c r="AN39" s="95">
        <f>IF($A39&lt;=$A$9,IF(NOT(ISNUMBER(PI_data_original!AN39)),AN38,PI_data_original!AN39),0)</f>
        <v>157.49266181458049</v>
      </c>
      <c r="AO39" s="95">
        <f>IF($A39&lt;=$A$9,IF(NOT(ISNUMBER(PI_data_original!AO39)),AO38,PI_data_original!AO39),0)</f>
        <v>216.03929321243737</v>
      </c>
      <c r="AP39" s="95">
        <f>IF($A39&lt;=$A$9,IF(NOT(ISNUMBER(PI_data_original!AP39)),AP38,PI_data_original!AP39),0)</f>
        <v>194.24625513244575</v>
      </c>
      <c r="AQ39" s="95">
        <f>IF($A39&lt;=$A$9,IF(NOT(ISNUMBER(PI_data_original!AQ39)),AQ38,PI_data_original!AQ39),0)</f>
        <v>213.54129301557086</v>
      </c>
      <c r="AR39" s="95">
        <f>IF($A39&lt;=$A$9,IF(NOT(ISNUMBER(PI_data_original!AR39)),AR38,PI_data_original!AR39),0)</f>
        <v>196.89372784753485</v>
      </c>
      <c r="AS39" s="95">
        <f>IF($A39&lt;=$A$9,IF(NOT(ISNUMBER(PI_data_original!AS39)),AS38,PI_data_original!AS39),0)</f>
        <v>163.67052043552928</v>
      </c>
      <c r="AT39" s="95">
        <f>IF($A39&lt;=$A$9,IF(NOT(ISNUMBER(PI_data_original!AT39)),AT38,PI_data_original!AT39),0)</f>
        <v>200.21276447447755</v>
      </c>
      <c r="AU39" s="95">
        <f>IF($A39&lt;=$A$9,IF(NOT(ISNUMBER(PI_data_original!AU39)),AU38,PI_data_original!AU39),0)</f>
        <v>9.7772345998721026E-3</v>
      </c>
      <c r="AV39" s="95">
        <f>IF($A39&lt;=$A$9,IF(NOT(ISNUMBER(PI_data_original!AV39)),AV38,PI_data_original!AV39),0)</f>
        <v>3.9475710260822052</v>
      </c>
      <c r="AW39" s="95">
        <f>IF($A39&lt;=$A$9,IF(NOT(ISNUMBER(PI_data_original!AW39)),AW38,PI_data_original!AW39),0)</f>
        <v>154.24888582970482</v>
      </c>
      <c r="AY39" s="94">
        <f t="shared" si="36"/>
        <v>45873.097222222132</v>
      </c>
      <c r="AZ39" s="95">
        <f>IF($AY39&lt;=$AY$9,IF(NOT(ISNUMBER(PI_data_original!AZ39)),AZ38,PI_data_original!AZ39),0)</f>
        <v>0</v>
      </c>
      <c r="BA39" s="95">
        <f>IF($AY39&lt;=$AY$9,IF(NOT(ISNUMBER(PI_data_original!BA39)),BA38,PI_data_original!BA39),0)</f>
        <v>0</v>
      </c>
      <c r="BB39" s="95">
        <f>IF($AY39&lt;=$AY$9,IF(NOT(ISNUMBER(PI_data_original!BB39)),BB38,PI_data_original!BB39),0)</f>
        <v>0</v>
      </c>
      <c r="BC39" s="95">
        <f>IF($AY39&lt;=$AY$9,IF(NOT(ISNUMBER(PI_data_original!BC39)),BC38,PI_data_original!BC39),0)</f>
        <v>1.6479743644595146E-2</v>
      </c>
      <c r="BD39" s="95">
        <f>IF($AY39&lt;=$AY$9,IF(NOT(ISNUMBER(PI_data_original!BD39)),BD38,PI_data_original!BD39),0)</f>
        <v>0</v>
      </c>
      <c r="BE39" s="95">
        <f>IF($AY39&lt;=$AY$9,IF(NOT(ISNUMBER(PI_data_original!BE39)),BE38,PI_data_original!BE39),0)</f>
        <v>0</v>
      </c>
      <c r="BF39" s="95">
        <f>IF($AY39&lt;=$AY$9,IF(NOT(ISNUMBER(PI_data_original!BF39)),BF38,PI_data_original!BF39),0)</f>
        <v>0</v>
      </c>
      <c r="BG39" s="95">
        <f>IF($AY39&lt;=$AY$9,IF(NOT(ISNUMBER(PI_data_original!BG39)),BG38,PI_data_original!BG39),0)</f>
        <v>1.0070954449474812E-2</v>
      </c>
      <c r="BI39" s="61">
        <f>PI_data_original!BI39</f>
        <v>45873.269444444442</v>
      </c>
      <c r="BJ39" s="6">
        <f>IF($BI39&lt;=$BI$9,IF(NOT(ISNUMBER(PI_data_original!BJ39)),BJ38,PI_data_original!BJ39),0)</f>
        <v>1.5756465608677512E-2</v>
      </c>
      <c r="BK39" s="6">
        <f>IF($BI39&lt;=$BI$9,IF(NOT(ISNUMBER(PI_data_original!BK39)),BK38,PI_data_original!BK39),0)</f>
        <v>1.0070954449474812E-2</v>
      </c>
      <c r="BM39" s="6" t="b">
        <f t="shared" si="25"/>
        <v>0</v>
      </c>
      <c r="BN39" s="6" t="str">
        <f t="shared" si="26"/>
        <v>N/A</v>
      </c>
      <c r="BO39" s="6" t="b">
        <f t="shared" si="27"/>
        <v>0</v>
      </c>
      <c r="BP39" s="6" t="str">
        <f t="shared" si="28"/>
        <v>N/A</v>
      </c>
      <c r="BR39" s="6">
        <f t="shared" si="10"/>
        <v>0</v>
      </c>
      <c r="BS39" s="6">
        <f t="shared" si="11"/>
        <v>0</v>
      </c>
      <c r="BU39" s="6">
        <f t="shared" si="29"/>
        <v>157.35433221854271</v>
      </c>
      <c r="BV39" s="6">
        <f t="shared" si="30"/>
        <v>154.24888582970482</v>
      </c>
      <c r="BX39" s="292">
        <f t="shared" si="12"/>
        <v>45873.097222222132</v>
      </c>
      <c r="BY39" s="11">
        <f t="shared" si="38"/>
        <v>0</v>
      </c>
      <c r="BZ39" s="11">
        <f t="shared" si="38"/>
        <v>0</v>
      </c>
      <c r="CA39" s="11">
        <f t="shared" si="38"/>
        <v>0</v>
      </c>
      <c r="CB39" s="11">
        <f t="shared" si="38"/>
        <v>1.6479743644595146E-2</v>
      </c>
      <c r="CC39" s="11">
        <f>IF(Inicio!$C$22="Calderas",BY39+BZ39,CA39)</f>
        <v>0</v>
      </c>
      <c r="CD39" s="11">
        <f t="shared" si="14"/>
        <v>0</v>
      </c>
      <c r="CE39" s="11">
        <f t="shared" si="15"/>
        <v>0</v>
      </c>
      <c r="CF39" s="11">
        <f t="shared" si="16"/>
        <v>0</v>
      </c>
      <c r="CG39" s="11">
        <f t="shared" si="17"/>
        <v>0</v>
      </c>
      <c r="CH39" s="11">
        <f t="shared" si="31"/>
        <v>0</v>
      </c>
      <c r="CI39" s="11">
        <f t="shared" si="32"/>
        <v>0</v>
      </c>
      <c r="CJ39" s="11">
        <f t="shared" si="39"/>
        <v>0</v>
      </c>
      <c r="CK39" s="11">
        <f t="shared" si="39"/>
        <v>0</v>
      </c>
      <c r="CL39" s="11">
        <f t="shared" si="39"/>
        <v>0</v>
      </c>
      <c r="CM39" s="11">
        <f t="shared" si="39"/>
        <v>1.0070954449474812E-2</v>
      </c>
      <c r="CN39" s="281">
        <f>IF(Inicio!$O$22="Calderas",CJ39+CK39,CL39)</f>
        <v>0</v>
      </c>
      <c r="CO39" s="11">
        <f t="shared" si="19"/>
        <v>0</v>
      </c>
      <c r="CP39" s="11">
        <f t="shared" si="20"/>
        <v>0</v>
      </c>
      <c r="CQ39" s="11">
        <f t="shared" si="21"/>
        <v>0</v>
      </c>
      <c r="CR39" s="11">
        <f t="shared" si="22"/>
        <v>0</v>
      </c>
      <c r="CS39" s="11">
        <f t="shared" si="33"/>
        <v>0</v>
      </c>
      <c r="CT39" s="11">
        <f t="shared" si="34"/>
        <v>0</v>
      </c>
      <c r="CV39" s="293">
        <f t="shared" si="23"/>
        <v>45873.347222221899</v>
      </c>
      <c r="CW39" s="92">
        <f t="shared" si="40"/>
        <v>0</v>
      </c>
      <c r="CX39" s="92">
        <f t="shared" si="40"/>
        <v>0</v>
      </c>
      <c r="CY39" s="92">
        <f t="shared" si="40"/>
        <v>0</v>
      </c>
      <c r="CZ39" s="92">
        <f t="shared" si="40"/>
        <v>0</v>
      </c>
      <c r="DA39" s="92">
        <f t="shared" si="40"/>
        <v>0</v>
      </c>
      <c r="DB39" s="92">
        <f t="shared" si="40"/>
        <v>0</v>
      </c>
    </row>
    <row r="40" spans="1:106">
      <c r="A40" s="94">
        <f t="shared" si="35"/>
        <v>45873.350694444351</v>
      </c>
      <c r="B40" s="95">
        <f>IF($A40&lt;=$A$9,IF(NOT(ISNUMBER(PI_data_original!B40)),B39,PI_data_original!B40),0)</f>
        <v>119.39315947126252</v>
      </c>
      <c r="C40" s="95">
        <f>IF($A40&lt;=$A$9,IF(NOT(ISNUMBER(PI_data_original!C40)),C39,PI_data_original!C40),0)</f>
        <v>43.188107494802026</v>
      </c>
      <c r="D40" s="307">
        <f>IF(TagTempAmbSel_Sc1=TagTempAmb_Sc1,IF($A40&lt;=$A$9,IF(NOT(ISNUMBER(PI_data_original!D40)),D39,PI_data_original!D40),D39),IF($A40&lt;=$A$9,IF(NOT(ISNUMBER(PI_data_original!AD40)),AD39,PI_data_original!AD40),AD39))</f>
        <v>24.097585401764341</v>
      </c>
      <c r="E40" s="307">
        <f>IF(TagHumRelSel_Sc1=TagHumRel_Sc1,IF($A40&lt;=$A$9,IF(NOT(ISNUMBER(PI_data_original!E40)),E39,PI_data_original!E40),E39),IF($A40&lt;=$A$9,IF(NOT(ISNUMBER(PI_data_original!AE40)),AE39,PI_data_original!AE40),AE39))</f>
        <v>52.406607815495811</v>
      </c>
      <c r="F40" s="95">
        <f>IF($A40&lt;=$A$9,IF(NOT(ISNUMBER(PI_data_original!F40)),F39,PI_data_original!F40),0)</f>
        <v>5.3032207489013672</v>
      </c>
      <c r="G40" s="95">
        <f>IF($A40&lt;=$A$9,IF(NOT(ISNUMBER(PI_data_original!G40)),G39,PI_data_original!G40),0)</f>
        <v>1.8248360157012939</v>
      </c>
      <c r="H40" s="95">
        <f>IF($A40&lt;=$A$9,IF(NOT(ISNUMBER(PI_data_original!H40)),H39,PI_data_original!H40),0)</f>
        <v>3.1628298759460449</v>
      </c>
      <c r="I40" s="95">
        <f>IF($A40&lt;=$A$9,IF(NOT(ISNUMBER(PI_data_original!I40)),I39,PI_data_original!I40),0)</f>
        <v>0.18604882061481476</v>
      </c>
      <c r="J40" s="95">
        <v>6038</v>
      </c>
      <c r="K40" s="95">
        <v>10022</v>
      </c>
      <c r="L40" s="95">
        <f>IF($A40&lt;=$A$9,IF(NOT(ISNUMBER(PI_data_original!L40)),L39,PI_data_original!L40),0)</f>
        <v>155.52009364163905</v>
      </c>
      <c r="M40" s="95">
        <f>IF($A40&lt;=$A$9,IF(NOT(ISNUMBER(PI_data_original!M40)),M39,PI_data_original!M40),0)</f>
        <v>154.90383706855937</v>
      </c>
      <c r="N40" s="95">
        <f>IF($A40&lt;=$A$9,IF(NOT(ISNUMBER(PI_data_original!N40)),N39,PI_data_original!N40),0)</f>
        <v>154.14837385556109</v>
      </c>
      <c r="O40" s="95">
        <f>IF($A40&lt;=$A$9,IF(NOT(ISNUMBER(PI_data_original!O40)),O39,PI_data_original!O40),0)</f>
        <v>164.71238431890333</v>
      </c>
      <c r="P40" s="95">
        <f>IF($A40&lt;=$A$9,IF(NOT(ISNUMBER(PI_data_original!P40)),P39,PI_data_original!P40),0)</f>
        <v>164.58041378734256</v>
      </c>
      <c r="Q40" s="95">
        <f>IF($A40&lt;=$A$9,IF(NOT(ISNUMBER(PI_data_original!Q40)),Q39,PI_data_original!Q40),0)</f>
        <v>162.60449902556246</v>
      </c>
      <c r="R40" s="95">
        <f>IF($A40&lt;=$A$9,IF(NOT(ISNUMBER(PI_data_original!R40)),R39,PI_data_original!R40),0)</f>
        <v>171.26267687552462</v>
      </c>
      <c r="S40" s="95">
        <f>IF($A40&lt;=$A$9,IF(NOT(ISNUMBER(PI_data_original!S40)),S39,PI_data_original!S40),0)</f>
        <v>214.07433249176634</v>
      </c>
      <c r="T40" s="95">
        <f>IF($A40&lt;=$A$9,IF(NOT(ISNUMBER(PI_data_original!T40)),T39,PI_data_original!T40),0)</f>
        <v>189.80965215607236</v>
      </c>
      <c r="U40" s="95">
        <f>IF($A40&lt;=$A$9,IF(NOT(ISNUMBER(PI_data_original!U40)),U39,PI_data_original!U40),0)</f>
        <v>215.26689504069665</v>
      </c>
      <c r="V40" s="95">
        <v>2487</v>
      </c>
      <c r="W40" s="378">
        <v>10022</v>
      </c>
      <c r="X40" s="95">
        <f>IF($A40&lt;=$A$9,IF(NOT(ISNUMBER(PI_data_original!X40)),X39,PI_data_original!X40),0)</f>
        <v>199.07665287908171</v>
      </c>
      <c r="Y40" s="95">
        <f>IF($A40&lt;=$A$9,IF(NOT(ISNUMBER(PI_data_original!Y40)),Y39,PI_data_original!Y40),0)</f>
        <v>1.2817578390240669E-2</v>
      </c>
      <c r="Z40" s="95">
        <f>IF($A40&lt;=$A$9,IF(NOT(ISNUMBER(PI_data_original!Z40)),Z39,PI_data_original!Z40),0)</f>
        <v>1</v>
      </c>
      <c r="AA40" s="95">
        <f>IF($A40&lt;=$A$9,IF(NOT(ISNUMBER(PI_data_original!AA40)),AA39,PI_data_original!AA40),0)</f>
        <v>159.98309527120784</v>
      </c>
      <c r="AB40" s="95">
        <f>IF($A40&lt;=$A$9,IF(NOT(ISNUMBER(PI_data_original!AB40)),AB39,PI_data_original!AB40),0)</f>
        <v>119.39315947126252</v>
      </c>
      <c r="AC40" s="95">
        <f>IF($A40&lt;=$A$9,IF(NOT(ISNUMBER(PI_data_original!AC40)),AC39,PI_data_original!AC40),0)</f>
        <v>118.9565817147796</v>
      </c>
      <c r="AD40" s="307">
        <f>IF(TagTempAmbSel_Sc2=TagTempAmb_Sc1,IF($A40&lt;=$A$9,IF(NOT(ISNUMBER(PI_data_original!D40)),D39,PI_data_original!D40),D39),IF($A40&lt;=$A$9,IF(NOT(ISNUMBER(PI_data_original!AD40)),AD39,PI_data_original!AD40),AD39))</f>
        <v>24.030801689433318</v>
      </c>
      <c r="AE40" s="307">
        <f>IF(TagHumRelSel_Sc2=TagHumRel_Sc1,IF($A40&lt;=$A$9,IF(NOT(ISNUMBER(PI_data_original!E40)),E39,PI_data_original!E40),E39),IF($A40&lt;=$A$9,IF(NOT(ISNUMBER(PI_data_original!AE40)),AE39,PI_data_original!AE40),AE39))</f>
        <v>57.17404385129047</v>
      </c>
      <c r="AF40" s="95">
        <f>IF($A40&lt;=$A$9,IF(NOT(ISNUMBER(PI_data_original!AF40)),AF39,PI_data_original!AF40),0)</f>
        <v>8.1779003143310547</v>
      </c>
      <c r="AG40" s="95">
        <f>IF($A40&lt;=$A$9,IF(NOT(ISNUMBER(PI_data_original!AG40)),AG39,PI_data_original!AG40),0)</f>
        <v>2.046536922454834</v>
      </c>
      <c r="AH40" s="95">
        <f>IF($A40&lt;=$A$9,IF(NOT(ISNUMBER(PI_data_original!AH40)),AH39,PI_data_original!AH40),0)</f>
        <v>2.046536922454834</v>
      </c>
      <c r="AI40" s="95">
        <f>IF($A40&lt;=$A$9,IF(NOT(ISNUMBER(PI_data_original!AI40)),AI39,PI_data_original!AI40),0)</f>
        <v>7.5874762535095215</v>
      </c>
      <c r="AJ40" s="95">
        <f>IF($A40&lt;=$A$9,IF(NOT(ISNUMBER(PI_data_original!AJ40)),AJ39,PI_data_original!AJ40),0)</f>
        <v>2.3256101608276367</v>
      </c>
      <c r="AK40" s="95">
        <f>IF($A40&lt;=$A$9,IF(NOT(ISNUMBER(PI_data_original!AK40)),AK39,PI_data_original!AK40),0)</f>
        <v>149.9325791255846</v>
      </c>
      <c r="AL40" s="95">
        <f>IF($A40&lt;=$A$9,IF(NOT(ISNUMBER(PI_data_original!AL40)),AL39,PI_data_original!AL40),0)</f>
        <v>151.96611133080901</v>
      </c>
      <c r="AM40" s="95">
        <f>IF($A40&lt;=$A$9,IF(NOT(ISNUMBER(PI_data_original!AM40)),AM39,PI_data_original!AM40),0)</f>
        <v>159.68725398802974</v>
      </c>
      <c r="AN40" s="95">
        <f>IF($A40&lt;=$A$9,IF(NOT(ISNUMBER(PI_data_original!AN40)),AN39,PI_data_original!AN40),0)</f>
        <v>160.72256220727911</v>
      </c>
      <c r="AO40" s="95">
        <f>IF($A40&lt;=$A$9,IF(NOT(ISNUMBER(PI_data_original!AO40)),AO39,PI_data_original!AO40),0)</f>
        <v>215.84056286802516</v>
      </c>
      <c r="AP40" s="95">
        <f>IF($A40&lt;=$A$9,IF(NOT(ISNUMBER(PI_data_original!AP40)),AP39,PI_data_original!AP40),0)</f>
        <v>194.07552010590521</v>
      </c>
      <c r="AQ40" s="95">
        <f>IF($A40&lt;=$A$9,IF(NOT(ISNUMBER(PI_data_original!AQ40)),AQ39,PI_data_original!AQ40),0)</f>
        <v>213.40180982003997</v>
      </c>
      <c r="AR40" s="95">
        <f>IF($A40&lt;=$A$9,IF(NOT(ISNUMBER(PI_data_original!AR40)),AR39,PI_data_original!AR40),0)</f>
        <v>196.80734154670034</v>
      </c>
      <c r="AS40" s="95">
        <f>IF($A40&lt;=$A$9,IF(NOT(ISNUMBER(PI_data_original!AS40)),AS39,PI_data_original!AS40),0)</f>
        <v>163.33140206458427</v>
      </c>
      <c r="AT40" s="95">
        <f>IF($A40&lt;=$A$9,IF(NOT(ISNUMBER(PI_data_original!AT40)),AT39,PI_data_original!AT40),0)</f>
        <v>199.81668695928028</v>
      </c>
      <c r="AU40" s="95">
        <f>IF($A40&lt;=$A$9,IF(NOT(ISNUMBER(PI_data_original!AU40)),AU39,PI_data_original!AU40),0)</f>
        <v>7.3284784264706811E-3</v>
      </c>
      <c r="AV40" s="95">
        <f>IF($A40&lt;=$A$9,IF(NOT(ISNUMBER(PI_data_original!AV40)),AV39,PI_data_original!AV40),0)</f>
        <v>3.1105773198650608</v>
      </c>
      <c r="AW40" s="95">
        <f>IF($A40&lt;=$A$9,IF(NOT(ISNUMBER(PI_data_original!AW40)),AW39,PI_data_original!AW40),0)</f>
        <v>157.46795098359698</v>
      </c>
      <c r="AY40" s="94">
        <f t="shared" si="36"/>
        <v>45873.100694444351</v>
      </c>
      <c r="AZ40" s="95">
        <f>IF($AY40&lt;=$AY$9,IF(NOT(ISNUMBER(PI_data_original!AZ40)),AZ39,PI_data_original!AZ40),0)</f>
        <v>0</v>
      </c>
      <c r="BA40" s="95">
        <f>IF($AY40&lt;=$AY$9,IF(NOT(ISNUMBER(PI_data_original!BA40)),BA39,PI_data_original!BA40),0)</f>
        <v>0</v>
      </c>
      <c r="BB40" s="95">
        <f>IF($AY40&lt;=$AY$9,IF(NOT(ISNUMBER(PI_data_original!BB40)),BB39,PI_data_original!BB40),0)</f>
        <v>0</v>
      </c>
      <c r="BC40" s="95">
        <f>IF($AY40&lt;=$AY$9,IF(NOT(ISNUMBER(PI_data_original!BC40)),BC39,PI_data_original!BC40),0)</f>
        <v>1.6479743644595146E-2</v>
      </c>
      <c r="BD40" s="95">
        <f>IF($AY40&lt;=$AY$9,IF(NOT(ISNUMBER(PI_data_original!BD40)),BD39,PI_data_original!BD40),0)</f>
        <v>0</v>
      </c>
      <c r="BE40" s="95">
        <f>IF($AY40&lt;=$AY$9,IF(NOT(ISNUMBER(PI_data_original!BE40)),BE39,PI_data_original!BE40),0)</f>
        <v>0</v>
      </c>
      <c r="BF40" s="95">
        <f>IF($AY40&lt;=$AY$9,IF(NOT(ISNUMBER(PI_data_original!BF40)),BF39,PI_data_original!BF40),0)</f>
        <v>0</v>
      </c>
      <c r="BG40" s="95">
        <f>IF($AY40&lt;=$AY$9,IF(NOT(ISNUMBER(PI_data_original!BG40)),BG39,PI_data_original!BG40),0)</f>
        <v>1.0070954449474812E-2</v>
      </c>
      <c r="BI40" s="61">
        <f>PI_data_original!BI40</f>
        <v>45873.270138888889</v>
      </c>
      <c r="BJ40" s="6">
        <f>IF($BI40&lt;=$BI$9,IF(NOT(ISNUMBER(PI_data_original!BJ40)),BJ39,PI_data_original!BJ40),0)</f>
        <v>1.4921416116712565E-2</v>
      </c>
      <c r="BK40" s="6">
        <f>IF($BI40&lt;=$BI$9,IF(NOT(ISNUMBER(PI_data_original!BK40)),BK39,PI_data_original!BK40),0)</f>
        <v>1.0070954449474812E-2</v>
      </c>
      <c r="BM40" s="6" t="b">
        <f t="shared" si="25"/>
        <v>0</v>
      </c>
      <c r="BN40" s="6" t="str">
        <f t="shared" si="26"/>
        <v>N/A</v>
      </c>
      <c r="BO40" s="6" t="b">
        <f t="shared" si="27"/>
        <v>0</v>
      </c>
      <c r="BP40" s="6" t="str">
        <f t="shared" si="28"/>
        <v>N/A</v>
      </c>
      <c r="BR40" s="6">
        <f t="shared" si="10"/>
        <v>0</v>
      </c>
      <c r="BS40" s="6">
        <f t="shared" si="11"/>
        <v>0</v>
      </c>
      <c r="BU40" s="6">
        <f t="shared" si="29"/>
        <v>159.98309527120784</v>
      </c>
      <c r="BV40" s="6">
        <f t="shared" si="30"/>
        <v>157.46795098359698</v>
      </c>
      <c r="BX40" s="292">
        <f t="shared" si="12"/>
        <v>45873.100694444351</v>
      </c>
      <c r="BY40" s="11">
        <f t="shared" si="38"/>
        <v>0</v>
      </c>
      <c r="BZ40" s="11">
        <f t="shared" si="38"/>
        <v>0</v>
      </c>
      <c r="CA40" s="11">
        <f t="shared" si="38"/>
        <v>0</v>
      </c>
      <c r="CB40" s="11">
        <f t="shared" si="38"/>
        <v>1.6479743644595146E-2</v>
      </c>
      <c r="CC40" s="11">
        <f>IF(Inicio!$C$22="Calderas",BY40+BZ40,CA40)</f>
        <v>0</v>
      </c>
      <c r="CD40" s="11">
        <f t="shared" si="14"/>
        <v>0</v>
      </c>
      <c r="CE40" s="11">
        <f t="shared" si="15"/>
        <v>0</v>
      </c>
      <c r="CF40" s="11">
        <f t="shared" si="16"/>
        <v>0</v>
      </c>
      <c r="CG40" s="11">
        <f t="shared" si="17"/>
        <v>0</v>
      </c>
      <c r="CH40" s="11">
        <f t="shared" si="31"/>
        <v>0</v>
      </c>
      <c r="CI40" s="11">
        <f t="shared" si="32"/>
        <v>0</v>
      </c>
      <c r="CJ40" s="11">
        <f t="shared" si="39"/>
        <v>0</v>
      </c>
      <c r="CK40" s="11">
        <f t="shared" si="39"/>
        <v>0</v>
      </c>
      <c r="CL40" s="11">
        <f t="shared" si="39"/>
        <v>0</v>
      </c>
      <c r="CM40" s="11">
        <f t="shared" si="39"/>
        <v>1.0070954449474812E-2</v>
      </c>
      <c r="CN40" s="281">
        <f>IF(Inicio!$O$22="Calderas",CJ40+CK40,CL40)</f>
        <v>0</v>
      </c>
      <c r="CO40" s="11">
        <f t="shared" si="19"/>
        <v>0</v>
      </c>
      <c r="CP40" s="11">
        <f t="shared" si="20"/>
        <v>0</v>
      </c>
      <c r="CQ40" s="11">
        <f t="shared" si="21"/>
        <v>0</v>
      </c>
      <c r="CR40" s="11">
        <f t="shared" si="22"/>
        <v>0</v>
      </c>
      <c r="CS40" s="11">
        <f t="shared" si="33"/>
        <v>0</v>
      </c>
      <c r="CT40" s="11">
        <f t="shared" si="34"/>
        <v>0</v>
      </c>
      <c r="CV40" s="293">
        <f t="shared" si="23"/>
        <v>45873.350694444118</v>
      </c>
      <c r="CW40" s="92">
        <f t="shared" si="40"/>
        <v>0</v>
      </c>
      <c r="CX40" s="92">
        <f t="shared" si="40"/>
        <v>0</v>
      </c>
      <c r="CY40" s="92">
        <f t="shared" si="40"/>
        <v>0</v>
      </c>
      <c r="CZ40" s="92">
        <f t="shared" si="40"/>
        <v>0</v>
      </c>
      <c r="DA40" s="92">
        <f t="shared" si="40"/>
        <v>0</v>
      </c>
      <c r="DB40" s="92">
        <f t="shared" si="40"/>
        <v>0</v>
      </c>
    </row>
    <row r="41" spans="1:106">
      <c r="A41" s="94">
        <f t="shared" si="35"/>
        <v>45873.35416666657</v>
      </c>
      <c r="B41" s="95">
        <f>IF($A41&lt;=$A$9,IF(NOT(ISNUMBER(PI_data_original!B41)),B40,PI_data_original!B41),0)</f>
        <v>145.01646055225748</v>
      </c>
      <c r="C41" s="95">
        <f>IF($A41&lt;=$A$9,IF(NOT(ISNUMBER(PI_data_original!C41)),C40,PI_data_original!C41),0)</f>
        <v>110.90351923235617</v>
      </c>
      <c r="D41" s="307">
        <f>IF(TagTempAmbSel_Sc1=TagTempAmb_Sc1,IF($A41&lt;=$A$9,IF(NOT(ISNUMBER(PI_data_original!D41)),D40,PI_data_original!D41),D40),IF($A41&lt;=$A$9,IF(NOT(ISNUMBER(PI_data_original!AD41)),AD40,PI_data_original!AD41),AD40))</f>
        <v>24.211649213144774</v>
      </c>
      <c r="E41" s="307">
        <f>IF(TagHumRelSel_Sc1=TagHumRel_Sc1,IF($A41&lt;=$A$9,IF(NOT(ISNUMBER(PI_data_original!E41)),E40,PI_data_original!E41),E40),IF($A41&lt;=$A$9,IF(NOT(ISNUMBER(PI_data_original!AE41)),AE40,PI_data_original!AE41),AE40))</f>
        <v>51.937162071856243</v>
      </c>
      <c r="F41" s="95">
        <f>IF($A41&lt;=$A$9,IF(NOT(ISNUMBER(PI_data_original!F41)),F40,PI_data_original!F41),0)</f>
        <v>5.123450756072998</v>
      </c>
      <c r="G41" s="95">
        <f>IF($A41&lt;=$A$9,IF(NOT(ISNUMBER(PI_data_original!G41)),G40,PI_data_original!G41),0)</f>
        <v>1.3446160554885864</v>
      </c>
      <c r="H41" s="95">
        <f>IF($A41&lt;=$A$9,IF(NOT(ISNUMBER(PI_data_original!H41)),H40,PI_data_original!H41),0)</f>
        <v>3.4419031143188477</v>
      </c>
      <c r="I41" s="95">
        <f>IF($A41&lt;=$A$9,IF(NOT(ISNUMBER(PI_data_original!I41)),I40,PI_data_original!I41),0)</f>
        <v>1.5814149379730225</v>
      </c>
      <c r="J41" s="95">
        <v>6010</v>
      </c>
      <c r="K41" s="95">
        <v>10118</v>
      </c>
      <c r="L41" s="95">
        <f>IF($A41&lt;=$A$9,IF(NOT(ISNUMBER(PI_data_original!L41)),L40,PI_data_original!L41),0)</f>
        <v>157.70102760374002</v>
      </c>
      <c r="M41" s="95">
        <f>IF($A41&lt;=$A$9,IF(NOT(ISNUMBER(PI_data_original!M41)),M40,PI_data_original!M41),0)</f>
        <v>155.27585367914534</v>
      </c>
      <c r="N41" s="95">
        <f>IF($A41&lt;=$A$9,IF(NOT(ISNUMBER(PI_data_original!N41)),N40,PI_data_original!N41),0)</f>
        <v>154.47005912392333</v>
      </c>
      <c r="O41" s="95">
        <f>IF($A41&lt;=$A$9,IF(NOT(ISNUMBER(PI_data_original!O41)),O40,PI_data_original!O41),0)</f>
        <v>168.48279700414855</v>
      </c>
      <c r="P41" s="95">
        <f>IF($A41&lt;=$A$9,IF(NOT(ISNUMBER(PI_data_original!P41)),P40,PI_data_original!P41),0)</f>
        <v>168.39131059311859</v>
      </c>
      <c r="Q41" s="95">
        <f>IF($A41&lt;=$A$9,IF(NOT(ISNUMBER(PI_data_original!Q41)),Q40,PI_data_original!Q41),0)</f>
        <v>165.9015480411945</v>
      </c>
      <c r="R41" s="95">
        <f>IF($A41&lt;=$A$9,IF(NOT(ISNUMBER(PI_data_original!R41)),R40,PI_data_original!R41),0)</f>
        <v>175.77235591093375</v>
      </c>
      <c r="S41" s="95">
        <f>IF($A41&lt;=$A$9,IF(NOT(ISNUMBER(PI_data_original!S41)),S40,PI_data_original!S41),0)</f>
        <v>213.97821106387147</v>
      </c>
      <c r="T41" s="95">
        <f>IF($A41&lt;=$A$9,IF(NOT(ISNUMBER(PI_data_original!T41)),T40,PI_data_original!T41),0)</f>
        <v>189.75875150443676</v>
      </c>
      <c r="U41" s="95">
        <f>IF($A41&lt;=$A$9,IF(NOT(ISNUMBER(PI_data_original!U41)),U40,PI_data_original!U41),0)</f>
        <v>215.1273193359375</v>
      </c>
      <c r="V41" s="95">
        <v>2477</v>
      </c>
      <c r="W41" s="378">
        <v>10118</v>
      </c>
      <c r="X41" s="95">
        <f>IF($A41&lt;=$A$9,IF(NOT(ISNUMBER(PI_data_original!X41)),X40,PI_data_original!X41),0)</f>
        <v>198.80193898910986</v>
      </c>
      <c r="Y41" s="95">
        <f>IF($A41&lt;=$A$9,IF(NOT(ISNUMBER(PI_data_original!Y41)),Y40,PI_data_original!Y41),0)</f>
        <v>1.2817578390240669E-2</v>
      </c>
      <c r="Z41" s="95">
        <f>IF($A41&lt;=$A$9,IF(NOT(ISNUMBER(PI_data_original!Z41)),Z40,PI_data_original!Z41),0)</f>
        <v>1</v>
      </c>
      <c r="AA41" s="95">
        <f>IF($A41&lt;=$A$9,IF(NOT(ISNUMBER(PI_data_original!AA41)),AA40,PI_data_original!AA41),0)</f>
        <v>163.03509623313943</v>
      </c>
      <c r="AB41" s="95">
        <f>IF($A41&lt;=$A$9,IF(NOT(ISNUMBER(PI_data_original!AB41)),AB40,PI_data_original!AB41),0)</f>
        <v>145.01646055225748</v>
      </c>
      <c r="AC41" s="95">
        <f>IF($A41&lt;=$A$9,IF(NOT(ISNUMBER(PI_data_original!AC41)),AC40,PI_data_original!AC41),0)</f>
        <v>144.26130002869357</v>
      </c>
      <c r="AD41" s="307">
        <f>IF(TagTempAmbSel_Sc2=TagTempAmb_Sc1,IF($A41&lt;=$A$9,IF(NOT(ISNUMBER(PI_data_original!D41)),D40,PI_data_original!D41),D40),IF($A41&lt;=$A$9,IF(NOT(ISNUMBER(PI_data_original!AD41)),AD40,PI_data_original!AD41),AD40))</f>
        <v>24.164891259977097</v>
      </c>
      <c r="AE41" s="307">
        <f>IF(TagHumRelSel_Sc2=TagHumRel_Sc1,IF($A41&lt;=$A$9,IF(NOT(ISNUMBER(PI_data_original!E41)),E40,PI_data_original!E41),E40),IF($A41&lt;=$A$9,IF(NOT(ISNUMBER(PI_data_original!AE41)),AE40,PI_data_original!AE41),AE40))</f>
        <v>56.687146293306228</v>
      </c>
      <c r="AF41" s="95">
        <f>IF($A41&lt;=$A$9,IF(NOT(ISNUMBER(PI_data_original!AF41)),AF40,PI_data_original!AF41),0)</f>
        <v>7.4693984985351563</v>
      </c>
      <c r="AG41" s="95">
        <f>IF($A41&lt;=$A$9,IF(NOT(ISNUMBER(PI_data_original!AG41)),AG40,PI_data_original!AG41),0)</f>
        <v>1.023268461227417</v>
      </c>
      <c r="AH41" s="95">
        <f>IF($A41&lt;=$A$9,IF(NOT(ISNUMBER(PI_data_original!AH41)),AH40,PI_data_original!AH41),0)</f>
        <v>2.3256101608276367</v>
      </c>
      <c r="AI41" s="95">
        <f>IF($A41&lt;=$A$9,IF(NOT(ISNUMBER(PI_data_original!AI41)),AI40,PI_data_original!AI41),0)</f>
        <v>6.2428603172302246</v>
      </c>
      <c r="AJ41" s="95">
        <f>IF($A41&lt;=$A$9,IF(NOT(ISNUMBER(PI_data_original!AJ41)),AJ40,PI_data_original!AJ41),0)</f>
        <v>3.9070253372192383</v>
      </c>
      <c r="AK41" s="95">
        <f>IF($A41&lt;=$A$9,IF(NOT(ISNUMBER(PI_data_original!AK41)),AK40,PI_data_original!AK41),0)</f>
        <v>152.71677256747361</v>
      </c>
      <c r="AL41" s="95">
        <f>IF($A41&lt;=$A$9,IF(NOT(ISNUMBER(PI_data_original!AL41)),AL40,PI_data_original!AL41),0)</f>
        <v>154.95622525850692</v>
      </c>
      <c r="AM41" s="95">
        <f>IF($A41&lt;=$A$9,IF(NOT(ISNUMBER(PI_data_original!AM41)),AM40,PI_data_original!AM41),0)</f>
        <v>163.54009074718257</v>
      </c>
      <c r="AN41" s="95">
        <f>IF($A41&lt;=$A$9,IF(NOT(ISNUMBER(PI_data_original!AN41)),AN40,PI_data_original!AN41),0)</f>
        <v>164.27123862154201</v>
      </c>
      <c r="AO41" s="95">
        <f>IF($A41&lt;=$A$9,IF(NOT(ISNUMBER(PI_data_original!AO41)),AO40,PI_data_original!AO41),0)</f>
        <v>215.71976106648799</v>
      </c>
      <c r="AP41" s="95">
        <f>IF($A41&lt;=$A$9,IF(NOT(ISNUMBER(PI_data_original!AP41)),AP40,PI_data_original!AP41),0)</f>
        <v>193.93000664159655</v>
      </c>
      <c r="AQ41" s="95">
        <f>IF($A41&lt;=$A$9,IF(NOT(ISNUMBER(PI_data_original!AQ41)),AQ40,PI_data_original!AQ41),0)</f>
        <v>213.33449018916193</v>
      </c>
      <c r="AR41" s="95">
        <f>IF($A41&lt;=$A$9,IF(NOT(ISNUMBER(PI_data_original!AR41)),AR40,PI_data_original!AR41),0)</f>
        <v>196.75396728515625</v>
      </c>
      <c r="AS41" s="95">
        <f>IF($A41&lt;=$A$9,IF(NOT(ISNUMBER(PI_data_original!AS41)),AS40,PI_data_original!AS41),0)</f>
        <v>162.88855888611428</v>
      </c>
      <c r="AT41" s="95">
        <f>IF($A41&lt;=$A$9,IF(NOT(ISNUMBER(PI_data_original!AT41)),AT40,PI_data_original!AT41),0)</f>
        <v>199.42478195628379</v>
      </c>
      <c r="AU41" s="95">
        <f>IF($A41&lt;=$A$9,IF(NOT(ISNUMBER(PI_data_original!AU41)),AU40,PI_data_original!AU41),0)</f>
        <v>9.1059967320170181E-3</v>
      </c>
      <c r="AV41" s="95">
        <f>IF($A41&lt;=$A$9,IF(NOT(ISNUMBER(PI_data_original!AV41)),AV40,PI_data_original!AV41),0)</f>
        <v>3.1692016601562498</v>
      </c>
      <c r="AW41" s="95">
        <f>IF($A41&lt;=$A$9,IF(NOT(ISNUMBER(PI_data_original!AW41)),AW40,PI_data_original!AW41),0)</f>
        <v>160.85296362488609</v>
      </c>
      <c r="AY41" s="94">
        <f t="shared" si="36"/>
        <v>45873.10416666657</v>
      </c>
      <c r="AZ41" s="95">
        <f>IF($AY41&lt;=$AY$9,IF(NOT(ISNUMBER(PI_data_original!AZ41)),AZ40,PI_data_original!AZ41),0)</f>
        <v>0</v>
      </c>
      <c r="BA41" s="95">
        <f>IF($AY41&lt;=$AY$9,IF(NOT(ISNUMBER(PI_data_original!BA41)),BA40,PI_data_original!BA41),0)</f>
        <v>0</v>
      </c>
      <c r="BB41" s="95">
        <f>IF($AY41&lt;=$AY$9,IF(NOT(ISNUMBER(PI_data_original!BB41)),BB40,PI_data_original!BB41),0)</f>
        <v>0</v>
      </c>
      <c r="BC41" s="95">
        <f>IF($AY41&lt;=$AY$9,IF(NOT(ISNUMBER(PI_data_original!BC41)),BC40,PI_data_original!BC41),0)</f>
        <v>1.6479743644595146E-2</v>
      </c>
      <c r="BD41" s="95">
        <f>IF($AY41&lt;=$AY$9,IF(NOT(ISNUMBER(PI_data_original!BD41)),BD40,PI_data_original!BD41),0)</f>
        <v>0</v>
      </c>
      <c r="BE41" s="95">
        <f>IF($AY41&lt;=$AY$9,IF(NOT(ISNUMBER(PI_data_original!BE41)),BE40,PI_data_original!BE41),0)</f>
        <v>0</v>
      </c>
      <c r="BF41" s="95">
        <f>IF($AY41&lt;=$AY$9,IF(NOT(ISNUMBER(PI_data_original!BF41)),BF40,PI_data_original!BF41),0)</f>
        <v>0</v>
      </c>
      <c r="BG41" s="95">
        <f>IF($AY41&lt;=$AY$9,IF(NOT(ISNUMBER(PI_data_original!BG41)),BG40,PI_data_original!BG41),0)</f>
        <v>1.0070954449474812E-2</v>
      </c>
      <c r="BI41" s="61">
        <f>PI_data_original!BI41</f>
        <v>45873.270833333336</v>
      </c>
      <c r="BJ41" s="6">
        <f>IF($BI41&lt;=$BI$9,IF(NOT(ISNUMBER(PI_data_original!BJ41)),BJ40,PI_data_original!BJ41),0)</f>
        <v>1.4086366624747619E-2</v>
      </c>
      <c r="BK41" s="6">
        <f>IF($BI41&lt;=$BI$9,IF(NOT(ISNUMBER(PI_data_original!BK41)),BK40,PI_data_original!BK41),0)</f>
        <v>1.0070954449474812E-2</v>
      </c>
      <c r="BM41" s="6" t="b">
        <f t="shared" si="25"/>
        <v>0</v>
      </c>
      <c r="BN41" s="6" t="str">
        <f t="shared" si="26"/>
        <v>N/A</v>
      </c>
      <c r="BO41" s="6" t="b">
        <f t="shared" si="27"/>
        <v>0</v>
      </c>
      <c r="BP41" s="6" t="str">
        <f t="shared" si="28"/>
        <v>N/A</v>
      </c>
      <c r="BR41" s="6">
        <f t="shared" si="10"/>
        <v>0</v>
      </c>
      <c r="BS41" s="6">
        <f t="shared" si="11"/>
        <v>0</v>
      </c>
      <c r="BU41" s="6">
        <f t="shared" si="29"/>
        <v>163.03509623313943</v>
      </c>
      <c r="BV41" s="6">
        <f t="shared" si="30"/>
        <v>160.85296362488609</v>
      </c>
      <c r="BX41" s="292">
        <f t="shared" si="12"/>
        <v>45873.10416666657</v>
      </c>
      <c r="BY41" s="11">
        <f t="shared" si="38"/>
        <v>0</v>
      </c>
      <c r="BZ41" s="11">
        <f t="shared" si="38"/>
        <v>0</v>
      </c>
      <c r="CA41" s="11">
        <f t="shared" si="38"/>
        <v>0</v>
      </c>
      <c r="CB41" s="11">
        <f t="shared" si="38"/>
        <v>1.6479743644595146E-2</v>
      </c>
      <c r="CC41" s="11">
        <f>IF(Inicio!$C$22="Calderas",BY41+BZ41,CA41)</f>
        <v>0</v>
      </c>
      <c r="CD41" s="11">
        <f t="shared" si="14"/>
        <v>0</v>
      </c>
      <c r="CE41" s="11">
        <f t="shared" si="15"/>
        <v>0</v>
      </c>
      <c r="CF41" s="11">
        <f t="shared" si="16"/>
        <v>0</v>
      </c>
      <c r="CG41" s="11">
        <f t="shared" si="17"/>
        <v>0</v>
      </c>
      <c r="CH41" s="11">
        <f t="shared" si="31"/>
        <v>0</v>
      </c>
      <c r="CI41" s="11">
        <f t="shared" si="32"/>
        <v>0</v>
      </c>
      <c r="CJ41" s="11">
        <f t="shared" si="39"/>
        <v>0</v>
      </c>
      <c r="CK41" s="11">
        <f t="shared" si="39"/>
        <v>0</v>
      </c>
      <c r="CL41" s="11">
        <f t="shared" si="39"/>
        <v>0</v>
      </c>
      <c r="CM41" s="11">
        <f t="shared" si="39"/>
        <v>1.0070954449474812E-2</v>
      </c>
      <c r="CN41" s="281">
        <f>IF(Inicio!$O$22="Calderas",CJ41+CK41,CL41)</f>
        <v>0</v>
      </c>
      <c r="CO41" s="11">
        <f t="shared" si="19"/>
        <v>0</v>
      </c>
      <c r="CP41" s="11">
        <f t="shared" si="20"/>
        <v>0</v>
      </c>
      <c r="CQ41" s="11">
        <f t="shared" si="21"/>
        <v>0</v>
      </c>
      <c r="CR41" s="11">
        <f t="shared" si="22"/>
        <v>0</v>
      </c>
      <c r="CS41" s="11">
        <f t="shared" si="33"/>
        <v>0</v>
      </c>
      <c r="CT41" s="11">
        <f t="shared" si="34"/>
        <v>0</v>
      </c>
      <c r="CV41" s="293">
        <f t="shared" si="23"/>
        <v>45873.354166666337</v>
      </c>
      <c r="CW41" s="92">
        <f t="shared" ref="CW41:DB50" si="41">VLOOKUP($CV41,$AY$11:$BG$370,MATCH(CW$9,$AY$9:$BG$9,0))</f>
        <v>0</v>
      </c>
      <c r="CX41" s="92">
        <f t="shared" si="41"/>
        <v>0</v>
      </c>
      <c r="CY41" s="92">
        <f t="shared" si="41"/>
        <v>0</v>
      </c>
      <c r="CZ41" s="92">
        <f t="shared" si="41"/>
        <v>0</v>
      </c>
      <c r="DA41" s="92">
        <f t="shared" si="41"/>
        <v>0</v>
      </c>
      <c r="DB41" s="92">
        <f t="shared" si="41"/>
        <v>0</v>
      </c>
    </row>
    <row r="42" spans="1:106">
      <c r="A42" s="94">
        <f t="shared" si="35"/>
        <v>45873.357638888789</v>
      </c>
      <c r="B42" s="95">
        <f>IF($A42&lt;=$A$9,IF(NOT(ISNUMBER(PI_data_original!B42)),B41,PI_data_original!B42),0)</f>
        <v>165.88333803194519</v>
      </c>
      <c r="C42" s="95">
        <f>IF($A42&lt;=$A$9,IF(NOT(ISNUMBER(PI_data_original!C42)),C41,PI_data_original!C42),0)</f>
        <v>139.95608859869029</v>
      </c>
      <c r="D42" s="307">
        <f>IF(TagTempAmbSel_Sc1=TagTempAmb_Sc1,IF($A42&lt;=$A$9,IF(NOT(ISNUMBER(PI_data_original!D42)),D41,PI_data_original!D42),D41),IF($A42&lt;=$A$9,IF(NOT(ISNUMBER(PI_data_original!AD42)),AD41,PI_data_original!AD42),AD41))</f>
        <v>24.331377214348773</v>
      </c>
      <c r="E42" s="307">
        <f>IF(TagHumRelSel_Sc1=TagHumRel_Sc1,IF($A42&lt;=$A$9,IF(NOT(ISNUMBER(PI_data_original!E42)),E41,PI_data_original!E42),E41),IF($A42&lt;=$A$9,IF(NOT(ISNUMBER(PI_data_original!AE42)),AE41,PI_data_original!AE42),AE41))</f>
        <v>51.815357695251585</v>
      </c>
      <c r="F42" s="95">
        <f>IF($A42&lt;=$A$9,IF(NOT(ISNUMBER(PI_data_original!F42)),F41,PI_data_original!F42),0)</f>
        <v>6.6514973640441895</v>
      </c>
      <c r="G42" s="95">
        <f>IF($A42&lt;=$A$9,IF(NOT(ISNUMBER(PI_data_original!G42)),G41,PI_data_original!G42),0)</f>
        <v>0</v>
      </c>
      <c r="H42" s="95">
        <f>IF($A42&lt;=$A$9,IF(NOT(ISNUMBER(PI_data_original!H42)),H41,PI_data_original!H42),0)</f>
        <v>2.6046833992004395</v>
      </c>
      <c r="I42" s="95">
        <f>IF($A42&lt;=$A$9,IF(NOT(ISNUMBER(PI_data_original!I42)),I41,PI_data_original!I42),0)</f>
        <v>0.18604882061481476</v>
      </c>
      <c r="J42" s="95">
        <v>164198</v>
      </c>
      <c r="K42" s="95">
        <v>10157</v>
      </c>
      <c r="L42" s="95">
        <f>IF($A42&lt;=$A$9,IF(NOT(ISNUMBER(PI_data_original!L42)),L41,PI_data_original!L42),0)</f>
        <v>160.25933120101027</v>
      </c>
      <c r="M42" s="95">
        <f>IF($A42&lt;=$A$9,IF(NOT(ISNUMBER(PI_data_original!M42)),M41,PI_data_original!M42),0)</f>
        <v>156.33526684557009</v>
      </c>
      <c r="N42" s="95">
        <f>IF($A42&lt;=$A$9,IF(NOT(ISNUMBER(PI_data_original!N42)),N41,PI_data_original!N42),0)</f>
        <v>155.4381890375619</v>
      </c>
      <c r="O42" s="95">
        <f>IF($A42&lt;=$A$9,IF(NOT(ISNUMBER(PI_data_original!O42)),O41,PI_data_original!O42),0)</f>
        <v>172.71380476801806</v>
      </c>
      <c r="P42" s="95">
        <f>IF($A42&lt;=$A$9,IF(NOT(ISNUMBER(PI_data_original!P42)),P41,PI_data_original!P42),0)</f>
        <v>172.57782459750558</v>
      </c>
      <c r="Q42" s="95">
        <f>IF($A42&lt;=$A$9,IF(NOT(ISNUMBER(PI_data_original!Q42)),Q41,PI_data_original!Q42),0)</f>
        <v>169.79025052058526</v>
      </c>
      <c r="R42" s="95">
        <f>IF($A42&lt;=$A$9,IF(NOT(ISNUMBER(PI_data_original!R42)),R41,PI_data_original!R42),0)</f>
        <v>180.82636799621898</v>
      </c>
      <c r="S42" s="95">
        <f>IF($A42&lt;=$A$9,IF(NOT(ISNUMBER(PI_data_original!S42)),S41,PI_data_original!S42),0)</f>
        <v>213.81834767157056</v>
      </c>
      <c r="T42" s="95">
        <f>IF($A42&lt;=$A$9,IF(NOT(ISNUMBER(PI_data_original!T42)),T41,PI_data_original!T42),0)</f>
        <v>189.6650390625</v>
      </c>
      <c r="U42" s="95">
        <f>IF($A42&lt;=$A$9,IF(NOT(ISNUMBER(PI_data_original!U42)),U41,PI_data_original!U42),0)</f>
        <v>215.00190801821029</v>
      </c>
      <c r="V42" s="95">
        <v>178025</v>
      </c>
      <c r="W42" s="378">
        <v>10157</v>
      </c>
      <c r="X42" s="95">
        <f>IF($A42&lt;=$A$9,IF(NOT(ISNUMBER(PI_data_original!X42)),X41,PI_data_original!X42),0)</f>
        <v>198.47139997928099</v>
      </c>
      <c r="Y42" s="95">
        <f>IF($A42&lt;=$A$9,IF(NOT(ISNUMBER(PI_data_original!Y42)),Y41,PI_data_original!Y42),0)</f>
        <v>1.2817578390240669E-2</v>
      </c>
      <c r="Z42" s="95">
        <f>IF($A42&lt;=$A$9,IF(NOT(ISNUMBER(PI_data_original!Z42)),Z41,PI_data_original!Z42),0)</f>
        <v>1</v>
      </c>
      <c r="AA42" s="95">
        <f>IF($A42&lt;=$A$9,IF(NOT(ISNUMBER(PI_data_original!AA42)),AA41,PI_data_original!AA42),0)</f>
        <v>166.65440171749486</v>
      </c>
      <c r="AB42" s="95">
        <f>IF($A42&lt;=$A$9,IF(NOT(ISNUMBER(PI_data_original!AB42)),AB41,PI_data_original!AB42),0)</f>
        <v>165.88333803194519</v>
      </c>
      <c r="AC42" s="95">
        <f>IF($A42&lt;=$A$9,IF(NOT(ISNUMBER(PI_data_original!AC42)),AC41,PI_data_original!AC42),0)</f>
        <v>165.40694115724304</v>
      </c>
      <c r="AD42" s="307">
        <f>IF(TagTempAmbSel_Sc2=TagTempAmb_Sc1,IF($A42&lt;=$A$9,IF(NOT(ISNUMBER(PI_data_original!D42)),D41,PI_data_original!D42),D41),IF($A42&lt;=$A$9,IF(NOT(ISNUMBER(PI_data_original!AD42)),AD41,PI_data_original!AD42),AD41))</f>
        <v>24.359739397052429</v>
      </c>
      <c r="AE42" s="307">
        <f>IF(TagHumRelSel_Sc2=TagHumRel_Sc1,IF($A42&lt;=$A$9,IF(NOT(ISNUMBER(PI_data_original!E42)),E41,PI_data_original!E42),E41),IF($A42&lt;=$A$9,IF(NOT(ISNUMBER(PI_data_original!AE42)),AE41,PI_data_original!AE42),AE41))</f>
        <v>56.029459305732161</v>
      </c>
      <c r="AF42" s="95">
        <f>IF($A42&lt;=$A$9,IF(NOT(ISNUMBER(PI_data_original!AF42)),AF41,PI_data_original!AF42),0)</f>
        <v>8.2166290283203125</v>
      </c>
      <c r="AG42" s="95">
        <f>IF($A42&lt;=$A$9,IF(NOT(ISNUMBER(PI_data_original!AG42)),AG41,PI_data_original!AG42),0)</f>
        <v>1.5814149379730225</v>
      </c>
      <c r="AH42" s="95">
        <f>IF($A42&lt;=$A$9,IF(NOT(ISNUMBER(PI_data_original!AH42)),AH41,PI_data_original!AH42),0)</f>
        <v>2.3256101608276367</v>
      </c>
      <c r="AI42" s="95">
        <f>IF($A42&lt;=$A$9,IF(NOT(ISNUMBER(PI_data_original!AI42)),AI41,PI_data_original!AI42),0)</f>
        <v>5.1863760948181152</v>
      </c>
      <c r="AJ42" s="95">
        <f>IF($A42&lt;=$A$9,IF(NOT(ISNUMBER(PI_data_original!AJ42)),AJ41,PI_data_original!AJ42),0)</f>
        <v>5.7675132751464844</v>
      </c>
      <c r="AK42" s="95">
        <f>IF($A42&lt;=$A$9,IF(NOT(ISNUMBER(PI_data_original!AK42)),AK41,PI_data_original!AK42),0)</f>
        <v>155.77581535583249</v>
      </c>
      <c r="AL42" s="95">
        <f>IF($A42&lt;=$A$9,IF(NOT(ISNUMBER(PI_data_original!AL42)),AL41,PI_data_original!AL42),0)</f>
        <v>158.19344623499185</v>
      </c>
      <c r="AM42" s="95">
        <f>IF($A42&lt;=$A$9,IF(NOT(ISNUMBER(PI_data_original!AM42)),AM41,PI_data_original!AM42),0)</f>
        <v>167.61519602606063</v>
      </c>
      <c r="AN42" s="95">
        <f>IF($A42&lt;=$A$9,IF(NOT(ISNUMBER(PI_data_original!AN42)),AN41,PI_data_original!AN42),0)</f>
        <v>168.2595464616702</v>
      </c>
      <c r="AO42" s="95">
        <f>IF($A42&lt;=$A$9,IF(NOT(ISNUMBER(PI_data_original!AO42)),AO41,PI_data_original!AO42),0)</f>
        <v>215.63189096361089</v>
      </c>
      <c r="AP42" s="95">
        <f>IF($A42&lt;=$A$9,IF(NOT(ISNUMBER(PI_data_original!AP42)),AP41,PI_data_original!AP42),0)</f>
        <v>193.80091440550129</v>
      </c>
      <c r="AQ42" s="95">
        <f>IF($A42&lt;=$A$9,IF(NOT(ISNUMBER(PI_data_original!AQ42)),AQ41,PI_data_original!AQ42),0)</f>
        <v>213.14388932547843</v>
      </c>
      <c r="AR42" s="95">
        <f>IF($A42&lt;=$A$9,IF(NOT(ISNUMBER(PI_data_original!AR42)),AR41,PI_data_original!AR42),0)</f>
        <v>196.75396728515625</v>
      </c>
      <c r="AS42" s="95">
        <f>IF($A42&lt;=$A$9,IF(NOT(ISNUMBER(PI_data_original!AS42)),AS41,PI_data_original!AS42),0)</f>
        <v>162.48720136515217</v>
      </c>
      <c r="AT42" s="95">
        <f>IF($A42&lt;=$A$9,IF(NOT(ISNUMBER(PI_data_original!AT42)),AT41,PI_data_original!AT42),0)</f>
        <v>198.93044669140934</v>
      </c>
      <c r="AU42" s="95">
        <f>IF($A42&lt;=$A$9,IF(NOT(ISNUMBER(PI_data_original!AU42)),AU41,PI_data_original!AU42),0)</f>
        <v>1.0070954449474812E-2</v>
      </c>
      <c r="AV42" s="95">
        <f>IF($A42&lt;=$A$9,IF(NOT(ISNUMBER(PI_data_original!AV42)),AV41,PI_data_original!AV42),0)</f>
        <v>3</v>
      </c>
      <c r="AW42" s="95">
        <f>IF($A42&lt;=$A$9,IF(NOT(ISNUMBER(PI_data_original!AW42)),AW41,PI_data_original!AW42),0)</f>
        <v>164.57850733953373</v>
      </c>
      <c r="AY42" s="94">
        <f t="shared" si="36"/>
        <v>45873.107638888789</v>
      </c>
      <c r="AZ42" s="95">
        <f>IF($AY42&lt;=$AY$9,IF(NOT(ISNUMBER(PI_data_original!AZ42)),AZ41,PI_data_original!AZ42),0)</f>
        <v>0</v>
      </c>
      <c r="BA42" s="95">
        <f>IF($AY42&lt;=$AY$9,IF(NOT(ISNUMBER(PI_data_original!BA42)),BA41,PI_data_original!BA42),0)</f>
        <v>0</v>
      </c>
      <c r="BB42" s="95">
        <f>IF($AY42&lt;=$AY$9,IF(NOT(ISNUMBER(PI_data_original!BB42)),BB41,PI_data_original!BB42),0)</f>
        <v>0</v>
      </c>
      <c r="BC42" s="95">
        <f>IF($AY42&lt;=$AY$9,IF(NOT(ISNUMBER(PI_data_original!BC42)),BC41,PI_data_original!BC42),0)</f>
        <v>1.6479743644595146E-2</v>
      </c>
      <c r="BD42" s="95">
        <f>IF($AY42&lt;=$AY$9,IF(NOT(ISNUMBER(PI_data_original!BD42)),BD41,PI_data_original!BD42),0)</f>
        <v>0</v>
      </c>
      <c r="BE42" s="95">
        <f>IF($AY42&lt;=$AY$9,IF(NOT(ISNUMBER(PI_data_original!BE42)),BE41,PI_data_original!BE42),0)</f>
        <v>0</v>
      </c>
      <c r="BF42" s="95">
        <f>IF($AY42&lt;=$AY$9,IF(NOT(ISNUMBER(PI_data_original!BF42)),BF41,PI_data_original!BF42),0)</f>
        <v>0</v>
      </c>
      <c r="BG42" s="95">
        <f>IF($AY42&lt;=$AY$9,IF(NOT(ISNUMBER(PI_data_original!BG42)),BG41,PI_data_original!BG42),0)</f>
        <v>1.0070954449474812E-2</v>
      </c>
      <c r="BI42" s="61">
        <f>PI_data_original!BI42</f>
        <v>45873.271527777775</v>
      </c>
      <c r="BJ42" s="6">
        <f>IF($BI42&lt;=$BI$9,IF(NOT(ISNUMBER(PI_data_original!BJ42)),BJ41,PI_data_original!BJ42),0)</f>
        <v>1.3251317132782674E-2</v>
      </c>
      <c r="BK42" s="6">
        <f>IF($BI42&lt;=$BI$9,IF(NOT(ISNUMBER(PI_data_original!BK42)),BK41,PI_data_original!BK42),0)</f>
        <v>1.0070954449474812E-2</v>
      </c>
      <c r="BM42" s="6" t="b">
        <f t="shared" si="25"/>
        <v>0</v>
      </c>
      <c r="BN42" s="6" t="str">
        <f t="shared" si="26"/>
        <v>N/A</v>
      </c>
      <c r="BO42" s="6" t="b">
        <f t="shared" si="27"/>
        <v>0</v>
      </c>
      <c r="BP42" s="6" t="str">
        <f t="shared" si="28"/>
        <v>N/A</v>
      </c>
      <c r="BR42" s="6">
        <f t="shared" si="10"/>
        <v>0</v>
      </c>
      <c r="BS42" s="6">
        <f t="shared" si="11"/>
        <v>0</v>
      </c>
      <c r="BU42" s="6">
        <f t="shared" si="29"/>
        <v>166.65440171749486</v>
      </c>
      <c r="BV42" s="6">
        <f t="shared" si="30"/>
        <v>164.57850733953373</v>
      </c>
      <c r="BX42" s="292">
        <f t="shared" si="12"/>
        <v>45873.107638888789</v>
      </c>
      <c r="BY42" s="11">
        <f t="shared" si="38"/>
        <v>0</v>
      </c>
      <c r="BZ42" s="11">
        <f t="shared" si="38"/>
        <v>0</v>
      </c>
      <c r="CA42" s="11">
        <f t="shared" si="38"/>
        <v>0</v>
      </c>
      <c r="CB42" s="11">
        <f t="shared" si="38"/>
        <v>1.6479743644595146E-2</v>
      </c>
      <c r="CC42" s="11">
        <f>IF(Inicio!$C$22="Calderas",BY42+BZ42,CA42)</f>
        <v>0</v>
      </c>
      <c r="CD42" s="11">
        <f t="shared" si="14"/>
        <v>0</v>
      </c>
      <c r="CE42" s="11">
        <f t="shared" si="15"/>
        <v>0</v>
      </c>
      <c r="CF42" s="11">
        <f t="shared" si="16"/>
        <v>0</v>
      </c>
      <c r="CG42" s="11">
        <f t="shared" si="17"/>
        <v>0</v>
      </c>
      <c r="CH42" s="11">
        <f t="shared" si="31"/>
        <v>0</v>
      </c>
      <c r="CI42" s="11">
        <f t="shared" si="32"/>
        <v>0</v>
      </c>
      <c r="CJ42" s="11">
        <f t="shared" si="39"/>
        <v>0</v>
      </c>
      <c r="CK42" s="11">
        <f t="shared" si="39"/>
        <v>0</v>
      </c>
      <c r="CL42" s="11">
        <f t="shared" si="39"/>
        <v>0</v>
      </c>
      <c r="CM42" s="11">
        <f t="shared" si="39"/>
        <v>1.0070954449474812E-2</v>
      </c>
      <c r="CN42" s="281">
        <f>IF(Inicio!$O$22="Calderas",CJ42+CK42,CL42)</f>
        <v>0</v>
      </c>
      <c r="CO42" s="11">
        <f t="shared" si="19"/>
        <v>0</v>
      </c>
      <c r="CP42" s="11">
        <f t="shared" si="20"/>
        <v>0</v>
      </c>
      <c r="CQ42" s="11">
        <f t="shared" si="21"/>
        <v>0</v>
      </c>
      <c r="CR42" s="11">
        <f t="shared" si="22"/>
        <v>0</v>
      </c>
      <c r="CS42" s="11">
        <f t="shared" si="33"/>
        <v>0</v>
      </c>
      <c r="CT42" s="11">
        <f t="shared" si="34"/>
        <v>0</v>
      </c>
      <c r="CV42" s="293">
        <f t="shared" si="23"/>
        <v>45873.357638888556</v>
      </c>
      <c r="CW42" s="92">
        <f t="shared" si="41"/>
        <v>0</v>
      </c>
      <c r="CX42" s="92">
        <f t="shared" si="41"/>
        <v>0</v>
      </c>
      <c r="CY42" s="92">
        <f t="shared" si="41"/>
        <v>0</v>
      </c>
      <c r="CZ42" s="92">
        <f t="shared" si="41"/>
        <v>0</v>
      </c>
      <c r="DA42" s="92">
        <f t="shared" si="41"/>
        <v>0</v>
      </c>
      <c r="DB42" s="92">
        <f t="shared" si="41"/>
        <v>0</v>
      </c>
    </row>
    <row r="43" spans="1:106">
      <c r="A43" s="94">
        <f t="shared" si="35"/>
        <v>45873.361111111008</v>
      </c>
      <c r="B43" s="95">
        <f>IF($A43&lt;=$A$9,IF(NOT(ISNUMBER(PI_data_original!B43)),B42,PI_data_original!B43),0)</f>
        <v>189.37233609979265</v>
      </c>
      <c r="C43" s="95">
        <f>IF($A43&lt;=$A$9,IF(NOT(ISNUMBER(PI_data_original!C43)),C42,PI_data_original!C43),0)</f>
        <v>164.31719546185761</v>
      </c>
      <c r="D43" s="307">
        <f>IF(TagTempAmbSel_Sc1=TagTempAmb_Sc1,IF($A43&lt;=$A$9,IF(NOT(ISNUMBER(PI_data_original!D43)),D42,PI_data_original!D43),D42),IF($A43&lt;=$A$9,IF(NOT(ISNUMBER(PI_data_original!AD43)),AD42,PI_data_original!AD43),AD42))</f>
        <v>24.363986529818156</v>
      </c>
      <c r="E43" s="307">
        <f>IF(TagHumRelSel_Sc1=TagHumRel_Sc1,IF($A43&lt;=$A$9,IF(NOT(ISNUMBER(PI_data_original!E43)),E42,PI_data_original!E43),E42),IF($A43&lt;=$A$9,IF(NOT(ISNUMBER(PI_data_original!AE43)),AE42,PI_data_original!AE43),AE42))</f>
        <v>51.866268749013152</v>
      </c>
      <c r="F43" s="95">
        <f>IF($A43&lt;=$A$9,IF(NOT(ISNUMBER(PI_data_original!F43)),F42,PI_data_original!F43),0)</f>
        <v>7.1009225845336914</v>
      </c>
      <c r="G43" s="95">
        <f>IF($A43&lt;=$A$9,IF(NOT(ISNUMBER(PI_data_original!G43)),G42,PI_data_original!G43),0)</f>
        <v>0</v>
      </c>
      <c r="H43" s="95">
        <f>IF($A43&lt;=$A$9,IF(NOT(ISNUMBER(PI_data_original!H43)),H42,PI_data_original!H43),0)</f>
        <v>2.6046833992004395</v>
      </c>
      <c r="I43" s="95">
        <f>IF($A43&lt;=$A$9,IF(NOT(ISNUMBER(PI_data_original!I43)),I42,PI_data_original!I43),0)</f>
        <v>0.4651220440864563</v>
      </c>
      <c r="J43" s="95">
        <v>5952</v>
      </c>
      <c r="K43" s="95">
        <v>10426</v>
      </c>
      <c r="L43" s="95">
        <f>IF($A43&lt;=$A$9,IF(NOT(ISNUMBER(PI_data_original!L43)),L42,PI_data_original!L43),0)</f>
        <v>163.36808666700665</v>
      </c>
      <c r="M43" s="95">
        <f>IF($A43&lt;=$A$9,IF(NOT(ISNUMBER(PI_data_original!M43)),M42,PI_data_original!M43),0)</f>
        <v>158.10909231645462</v>
      </c>
      <c r="N43" s="95">
        <f>IF($A43&lt;=$A$9,IF(NOT(ISNUMBER(PI_data_original!N43)),N42,PI_data_original!N43),0)</f>
        <v>157.13139896007885</v>
      </c>
      <c r="O43" s="95">
        <f>IF($A43&lt;=$A$9,IF(NOT(ISNUMBER(PI_data_original!O43)),O42,PI_data_original!O43),0)</f>
        <v>177.95425929428643</v>
      </c>
      <c r="P43" s="95">
        <f>IF($A43&lt;=$A$9,IF(NOT(ISNUMBER(PI_data_original!P43)),P42,PI_data_original!P43),0)</f>
        <v>177.96243948074337</v>
      </c>
      <c r="Q43" s="95">
        <f>IF($A43&lt;=$A$9,IF(NOT(ISNUMBER(PI_data_original!Q43)),Q42,PI_data_original!Q43),0)</f>
        <v>174.57499199390205</v>
      </c>
      <c r="R43" s="95">
        <f>IF($A43&lt;=$A$9,IF(NOT(ISNUMBER(PI_data_original!R43)),R42,PI_data_original!R43),0)</f>
        <v>187.39614660027999</v>
      </c>
      <c r="S43" s="95">
        <f>IF($A43&lt;=$A$9,IF(NOT(ISNUMBER(PI_data_original!S43)),S42,PI_data_original!S43),0)</f>
        <v>213.68060302734375</v>
      </c>
      <c r="T43" s="95">
        <f>IF($A43&lt;=$A$9,IF(NOT(ISNUMBER(PI_data_original!T43)),T42,PI_data_original!T43),0)</f>
        <v>189.65340689081387</v>
      </c>
      <c r="U43" s="95">
        <f>IF($A43&lt;=$A$9,IF(NOT(ISNUMBER(PI_data_original!U43)),U42,PI_data_original!U43),0)</f>
        <v>214.91197587763114</v>
      </c>
      <c r="V43" s="95">
        <v>2611</v>
      </c>
      <c r="W43" s="378">
        <v>10426</v>
      </c>
      <c r="X43" s="95">
        <f>IF($A43&lt;=$A$9,IF(NOT(ISNUMBER(PI_data_original!X43)),X42,PI_data_original!X43),0)</f>
        <v>197.95506396051502</v>
      </c>
      <c r="Y43" s="95">
        <f>IF($A43&lt;=$A$9,IF(NOT(ISNUMBER(PI_data_original!Y43)),Y42,PI_data_original!Y43),0)</f>
        <v>1.2817578390240669E-2</v>
      </c>
      <c r="Z43" s="95">
        <f>IF($A43&lt;=$A$9,IF(NOT(ISNUMBER(PI_data_original!Z43)),Z42,PI_data_original!Z43),0)</f>
        <v>1</v>
      </c>
      <c r="AA43" s="95">
        <f>IF($A43&lt;=$A$9,IF(NOT(ISNUMBER(PI_data_original!AA43)),AA42,PI_data_original!AA43),0)</f>
        <v>170.82398741188226</v>
      </c>
      <c r="AB43" s="95">
        <f>IF($A43&lt;=$A$9,IF(NOT(ISNUMBER(PI_data_original!AB43)),AB42,PI_data_original!AB43),0)</f>
        <v>189.37233609979265</v>
      </c>
      <c r="AC43" s="95">
        <f>IF($A43&lt;=$A$9,IF(NOT(ISNUMBER(PI_data_original!AC43)),AC42,PI_data_original!AC43),0)</f>
        <v>188.95279131720326</v>
      </c>
      <c r="AD43" s="307">
        <f>IF(TagTempAmbSel_Sc2=TagTempAmb_Sc1,IF($A43&lt;=$A$9,IF(NOT(ISNUMBER(PI_data_original!D43)),D42,PI_data_original!D43),D42),IF($A43&lt;=$A$9,IF(NOT(ISNUMBER(PI_data_original!AD43)),AD42,PI_data_original!AD43),AD42))</f>
        <v>24.54057624985499</v>
      </c>
      <c r="AE43" s="307">
        <f>IF(TagHumRelSel_Sc2=TagHumRel_Sc1,IF($A43&lt;=$A$9,IF(NOT(ISNUMBER(PI_data_original!E43)),E42,PI_data_original!E43),E42),IF($A43&lt;=$A$9,IF(NOT(ISNUMBER(PI_data_original!AE43)),AE42,PI_data_original!AE43),AE42))</f>
        <v>55.477286713940039</v>
      </c>
      <c r="AF43" s="95">
        <f>IF($A43&lt;=$A$9,IF(NOT(ISNUMBER(PI_data_original!AF43)),AF42,PI_data_original!AF43),0)</f>
        <v>9.414271354675293</v>
      </c>
      <c r="AG43" s="95">
        <f>IF($A43&lt;=$A$9,IF(NOT(ISNUMBER(PI_data_original!AG43)),AG42,PI_data_original!AG43),0)</f>
        <v>2.3256101608276367</v>
      </c>
      <c r="AH43" s="95">
        <f>IF($A43&lt;=$A$9,IF(NOT(ISNUMBER(PI_data_original!AH43)),AH42,PI_data_original!AH43),0)</f>
        <v>4.4651718139648438</v>
      </c>
      <c r="AI43" s="95">
        <f>IF($A43&lt;=$A$9,IF(NOT(ISNUMBER(PI_data_original!AI43)),AI42,PI_data_original!AI43),0)</f>
        <v>7.1072564125061035</v>
      </c>
      <c r="AJ43" s="95">
        <f>IF($A43&lt;=$A$9,IF(NOT(ISNUMBER(PI_data_original!AJ43)),AJ42,PI_data_original!AJ43),0)</f>
        <v>6.3256597518920898</v>
      </c>
      <c r="AK43" s="95">
        <f>IF($A43&lt;=$A$9,IF(NOT(ISNUMBER(PI_data_original!AK43)),AK42,PI_data_original!AK43),0)</f>
        <v>159.0417900405742</v>
      </c>
      <c r="AL43" s="95">
        <f>IF($A43&lt;=$A$9,IF(NOT(ISNUMBER(PI_data_original!AL43)),AL42,PI_data_original!AL43),0)</f>
        <v>161.57498697486301</v>
      </c>
      <c r="AM43" s="95">
        <f>IF($A43&lt;=$A$9,IF(NOT(ISNUMBER(PI_data_original!AM43)),AM42,PI_data_original!AM43),0)</f>
        <v>172.08402877894866</v>
      </c>
      <c r="AN43" s="95">
        <f>IF($A43&lt;=$A$9,IF(NOT(ISNUMBER(PI_data_original!AN43)),AN42,PI_data_original!AN43),0)</f>
        <v>172.90098052031939</v>
      </c>
      <c r="AO43" s="95">
        <f>IF($A43&lt;=$A$9,IF(NOT(ISNUMBER(PI_data_original!AO43)),AO42,PI_data_original!AO43),0)</f>
        <v>215.48967058380987</v>
      </c>
      <c r="AP43" s="95">
        <f>IF($A43&lt;=$A$9,IF(NOT(ISNUMBER(PI_data_original!AP43)),AP42,PI_data_original!AP43),0)</f>
        <v>193.6001576658804</v>
      </c>
      <c r="AQ43" s="95">
        <f>IF($A43&lt;=$A$9,IF(NOT(ISNUMBER(PI_data_original!AQ43)),AQ42,PI_data_original!AQ43),0)</f>
        <v>212.93929253997902</v>
      </c>
      <c r="AR43" s="95">
        <f>IF($A43&lt;=$A$9,IF(NOT(ISNUMBER(PI_data_original!AR43)),AR42,PI_data_original!AR43),0)</f>
        <v>196.74487186407282</v>
      </c>
      <c r="AS43" s="95">
        <f>IF($A43&lt;=$A$9,IF(NOT(ISNUMBER(PI_data_original!AS43)),AS42,PI_data_original!AS43),0)</f>
        <v>162.03855983102855</v>
      </c>
      <c r="AT43" s="95">
        <f>IF($A43&lt;=$A$9,IF(NOT(ISNUMBER(PI_data_original!AT43)),AT42,PI_data_original!AT43),0)</f>
        <v>198.58268476649306</v>
      </c>
      <c r="AU43" s="95">
        <f>IF($A43&lt;=$A$9,IF(NOT(ISNUMBER(PI_data_original!AU43)),AU42,PI_data_original!AU43),0)</f>
        <v>9.8714551501285219E-3</v>
      </c>
      <c r="AV43" s="95">
        <f>IF($A43&lt;=$A$9,IF(NOT(ISNUMBER(PI_data_original!AV43)),AV42,PI_data_original!AV43),0)</f>
        <v>3</v>
      </c>
      <c r="AW43" s="95">
        <f>IF($A43&lt;=$A$9,IF(NOT(ISNUMBER(PI_data_original!AW43)),AW42,PI_data_original!AW43),0)</f>
        <v>168.71593950850269</v>
      </c>
      <c r="AY43" s="94">
        <f t="shared" si="36"/>
        <v>45873.111111111008</v>
      </c>
      <c r="AZ43" s="95">
        <f>IF($AY43&lt;=$AY$9,IF(NOT(ISNUMBER(PI_data_original!AZ43)),AZ42,PI_data_original!AZ43),0)</f>
        <v>0</v>
      </c>
      <c r="BA43" s="95">
        <f>IF($AY43&lt;=$AY$9,IF(NOT(ISNUMBER(PI_data_original!BA43)),BA42,PI_data_original!BA43),0)</f>
        <v>0</v>
      </c>
      <c r="BB43" s="95">
        <f>IF($AY43&lt;=$AY$9,IF(NOT(ISNUMBER(PI_data_original!BB43)),BB42,PI_data_original!BB43),0)</f>
        <v>0</v>
      </c>
      <c r="BC43" s="95">
        <f>IF($AY43&lt;=$AY$9,IF(NOT(ISNUMBER(PI_data_original!BC43)),BC42,PI_data_original!BC43),0)</f>
        <v>1.6479743644595146E-2</v>
      </c>
      <c r="BD43" s="95">
        <f>IF($AY43&lt;=$AY$9,IF(NOT(ISNUMBER(PI_data_original!BD43)),BD42,PI_data_original!BD43),0)</f>
        <v>0</v>
      </c>
      <c r="BE43" s="95">
        <f>IF($AY43&lt;=$AY$9,IF(NOT(ISNUMBER(PI_data_original!BE43)),BE42,PI_data_original!BE43),0)</f>
        <v>0</v>
      </c>
      <c r="BF43" s="95">
        <f>IF($AY43&lt;=$AY$9,IF(NOT(ISNUMBER(PI_data_original!BF43)),BF42,PI_data_original!BF43),0)</f>
        <v>0</v>
      </c>
      <c r="BG43" s="95">
        <f>IF($AY43&lt;=$AY$9,IF(NOT(ISNUMBER(PI_data_original!BG43)),BG42,PI_data_original!BG43),0)</f>
        <v>1.0070954449474812E-2</v>
      </c>
      <c r="BI43" s="61">
        <f>PI_data_original!BI43</f>
        <v>45873.272222222222</v>
      </c>
      <c r="BJ43" s="6">
        <f>IF($BI43&lt;=$BI$9,IF(NOT(ISNUMBER(PI_data_original!BJ43)),BJ42,PI_data_original!BJ43),0)</f>
        <v>1.2817735802278496E-2</v>
      </c>
      <c r="BK43" s="6">
        <f>IF($BI43&lt;=$BI$9,IF(NOT(ISNUMBER(PI_data_original!BK43)),BK42,PI_data_original!BK43),0)</f>
        <v>1.0070954449474812E-2</v>
      </c>
      <c r="BM43" s="6" t="b">
        <f t="shared" si="25"/>
        <v>0</v>
      </c>
      <c r="BN43" s="6" t="str">
        <f t="shared" si="26"/>
        <v>N/A</v>
      </c>
      <c r="BO43" s="6" t="b">
        <f t="shared" si="27"/>
        <v>0</v>
      </c>
      <c r="BP43" s="6" t="str">
        <f t="shared" si="28"/>
        <v>N/A</v>
      </c>
      <c r="BR43" s="6">
        <f t="shared" si="10"/>
        <v>0</v>
      </c>
      <c r="BS43" s="6">
        <f t="shared" si="11"/>
        <v>0</v>
      </c>
      <c r="BU43" s="6">
        <f t="shared" si="29"/>
        <v>170.82398741188226</v>
      </c>
      <c r="BV43" s="6">
        <f t="shared" si="30"/>
        <v>168.71593950850269</v>
      </c>
      <c r="BX43" s="292">
        <f t="shared" si="12"/>
        <v>45873.111111111008</v>
      </c>
      <c r="BY43" s="11">
        <f t="shared" si="38"/>
        <v>0</v>
      </c>
      <c r="BZ43" s="11">
        <f t="shared" si="38"/>
        <v>0</v>
      </c>
      <c r="CA43" s="11">
        <f t="shared" si="38"/>
        <v>0</v>
      </c>
      <c r="CB43" s="11">
        <f t="shared" si="38"/>
        <v>1.6479743644595146E-2</v>
      </c>
      <c r="CC43" s="11">
        <f>IF(Inicio!$C$22="Calderas",BY43+BZ43,CA43)</f>
        <v>0</v>
      </c>
      <c r="CD43" s="11">
        <f t="shared" si="14"/>
        <v>0</v>
      </c>
      <c r="CE43" s="11">
        <f t="shared" si="15"/>
        <v>0</v>
      </c>
      <c r="CF43" s="11">
        <f t="shared" si="16"/>
        <v>0</v>
      </c>
      <c r="CG43" s="11">
        <f t="shared" si="17"/>
        <v>0</v>
      </c>
      <c r="CH43" s="11">
        <f t="shared" si="31"/>
        <v>0</v>
      </c>
      <c r="CI43" s="11">
        <f t="shared" si="32"/>
        <v>0</v>
      </c>
      <c r="CJ43" s="11">
        <f t="shared" si="39"/>
        <v>0</v>
      </c>
      <c r="CK43" s="11">
        <f t="shared" si="39"/>
        <v>0</v>
      </c>
      <c r="CL43" s="11">
        <f t="shared" si="39"/>
        <v>0</v>
      </c>
      <c r="CM43" s="11">
        <f t="shared" si="39"/>
        <v>1.0070954449474812E-2</v>
      </c>
      <c r="CN43" s="281">
        <f>IF(Inicio!$O$22="Calderas",CJ43+CK43,CL43)</f>
        <v>0</v>
      </c>
      <c r="CO43" s="11">
        <f t="shared" si="19"/>
        <v>0</v>
      </c>
      <c r="CP43" s="11">
        <f t="shared" si="20"/>
        <v>0</v>
      </c>
      <c r="CQ43" s="11">
        <f t="shared" si="21"/>
        <v>0</v>
      </c>
      <c r="CR43" s="11">
        <f t="shared" si="22"/>
        <v>0</v>
      </c>
      <c r="CS43" s="11">
        <f t="shared" si="33"/>
        <v>0</v>
      </c>
      <c r="CT43" s="11">
        <f t="shared" si="34"/>
        <v>0</v>
      </c>
      <c r="CV43" s="293">
        <f t="shared" si="23"/>
        <v>45873.361111110775</v>
      </c>
      <c r="CW43" s="92">
        <f t="shared" si="41"/>
        <v>0</v>
      </c>
      <c r="CX43" s="92">
        <f t="shared" si="41"/>
        <v>0</v>
      </c>
      <c r="CY43" s="92">
        <f t="shared" si="41"/>
        <v>0</v>
      </c>
      <c r="CZ43" s="92">
        <f t="shared" si="41"/>
        <v>0</v>
      </c>
      <c r="DA43" s="92">
        <f t="shared" si="41"/>
        <v>0</v>
      </c>
      <c r="DB43" s="92">
        <f t="shared" si="41"/>
        <v>0</v>
      </c>
    </row>
    <row r="44" spans="1:106">
      <c r="A44" s="94">
        <f t="shared" si="35"/>
        <v>45873.364583333227</v>
      </c>
      <c r="B44" s="95">
        <f>IF($A44&lt;=$A$9,IF(NOT(ISNUMBER(PI_data_original!B44)),B43,PI_data_original!B44),0)</f>
        <v>213.25573192740839</v>
      </c>
      <c r="C44" s="95">
        <f>IF($A44&lt;=$A$9,IF(NOT(ISNUMBER(PI_data_original!C44)),C43,PI_data_original!C44),0)</f>
        <v>173.95979096194631</v>
      </c>
      <c r="D44" s="307">
        <f>IF(TagTempAmbSel_Sc1=TagTempAmb_Sc1,IF($A44&lt;=$A$9,IF(NOT(ISNUMBER(PI_data_original!D44)),D43,PI_data_original!D44),D43),IF($A44&lt;=$A$9,IF(NOT(ISNUMBER(PI_data_original!AD44)),AD43,PI_data_original!AD44),AD43))</f>
        <v>24.416190803187138</v>
      </c>
      <c r="E44" s="307">
        <f>IF(TagHumRelSel_Sc1=TagHumRel_Sc1,IF($A44&lt;=$A$9,IF(NOT(ISNUMBER(PI_data_original!E44)),E43,PI_data_original!E44),E43),IF($A44&lt;=$A$9,IF(NOT(ISNUMBER(PI_data_original!AE44)),AE43,PI_data_original!AE44),AE43))</f>
        <v>52.086319054168804</v>
      </c>
      <c r="F44" s="95">
        <f>IF($A44&lt;=$A$9,IF(NOT(ISNUMBER(PI_data_original!F44)),F43,PI_data_original!F44),0)</f>
        <v>6.6514973640441895</v>
      </c>
      <c r="G44" s="95">
        <f>IF($A44&lt;=$A$9,IF(NOT(ISNUMBER(PI_data_original!G44)),G43,PI_data_original!G44),0)</f>
        <v>0</v>
      </c>
      <c r="H44" s="95">
        <f>IF($A44&lt;=$A$9,IF(NOT(ISNUMBER(PI_data_original!H44)),H43,PI_data_original!H44),0)</f>
        <v>3.1628298759460449</v>
      </c>
      <c r="I44" s="95">
        <f>IF($A44&lt;=$A$9,IF(NOT(ISNUMBER(PI_data_original!I44)),I43,PI_data_original!I44),0)</f>
        <v>0</v>
      </c>
      <c r="J44" s="95">
        <v>6058</v>
      </c>
      <c r="K44" s="95">
        <v>10771</v>
      </c>
      <c r="L44" s="95">
        <f>IF($A44&lt;=$A$9,IF(NOT(ISNUMBER(PI_data_original!L44)),L43,PI_data_original!L44),0)</f>
        <v>166.98037343217172</v>
      </c>
      <c r="M44" s="95">
        <f>IF($A44&lt;=$A$9,IF(NOT(ISNUMBER(PI_data_original!M44)),M43,PI_data_original!M44),0)</f>
        <v>160.33535242982757</v>
      </c>
      <c r="N44" s="95">
        <f>IF($A44&lt;=$A$9,IF(NOT(ISNUMBER(PI_data_original!N44)),N43,PI_data_original!N44),0)</f>
        <v>159.30943003194514</v>
      </c>
      <c r="O44" s="95">
        <f>IF($A44&lt;=$A$9,IF(NOT(ISNUMBER(PI_data_original!O44)),O43,PI_data_original!O44),0)</f>
        <v>184.4041275693817</v>
      </c>
      <c r="P44" s="95">
        <f>IF($A44&lt;=$A$9,IF(NOT(ISNUMBER(PI_data_original!P44)),P43,PI_data_original!P44),0)</f>
        <v>184.55549117229867</v>
      </c>
      <c r="Q44" s="95">
        <f>IF($A44&lt;=$A$9,IF(NOT(ISNUMBER(PI_data_original!Q44)),Q43,PI_data_original!Q44),0)</f>
        <v>180.38291461005326</v>
      </c>
      <c r="R44" s="95">
        <f>IF($A44&lt;=$A$9,IF(NOT(ISNUMBER(PI_data_original!R44)),R43,PI_data_original!R44),0)</f>
        <v>195.81254944524841</v>
      </c>
      <c r="S44" s="95">
        <f>IF($A44&lt;=$A$9,IF(NOT(ISNUMBER(PI_data_original!S44)),S43,PI_data_original!S44),0)</f>
        <v>213.55796655867559</v>
      </c>
      <c r="T44" s="95">
        <f>IF($A44&lt;=$A$9,IF(NOT(ISNUMBER(PI_data_original!T44)),T43,PI_data_original!T44),0)</f>
        <v>189.53927578097287</v>
      </c>
      <c r="U44" s="95">
        <f>IF($A44&lt;=$A$9,IF(NOT(ISNUMBER(PI_data_original!U44)),U43,PI_data_original!U44),0)</f>
        <v>214.82607714087004</v>
      </c>
      <c r="V44" s="95">
        <v>2765</v>
      </c>
      <c r="W44" s="378">
        <v>10771</v>
      </c>
      <c r="X44" s="95">
        <f>IF($A44&lt;=$A$9,IF(NOT(ISNUMBER(PI_data_original!X44)),X43,PI_data_original!X44),0)</f>
        <v>197.51931023235119</v>
      </c>
      <c r="Y44" s="95">
        <f>IF($A44&lt;=$A$9,IF(NOT(ISNUMBER(PI_data_original!Y44)),Y43,PI_data_original!Y44),0)</f>
        <v>1.2817578390240669E-2</v>
      </c>
      <c r="Z44" s="95">
        <f>IF($A44&lt;=$A$9,IF(NOT(ISNUMBER(PI_data_original!Z44)),Z43,PI_data_original!Z44),0)</f>
        <v>1</v>
      </c>
      <c r="AA44" s="95">
        <f>IF($A44&lt;=$A$9,IF(NOT(ISNUMBER(PI_data_original!AA44)),AA43,PI_data_original!AA44),0)</f>
        <v>176.0110997953623</v>
      </c>
      <c r="AB44" s="95">
        <f>IF($A44&lt;=$A$9,IF(NOT(ISNUMBER(PI_data_original!AB44)),AB43,PI_data_original!AB44),0)</f>
        <v>213.25573192740839</v>
      </c>
      <c r="AC44" s="95">
        <f>IF($A44&lt;=$A$9,IF(NOT(ISNUMBER(PI_data_original!AC44)),AC43,PI_data_original!AC44),0)</f>
        <v>213.09649074397637</v>
      </c>
      <c r="AD44" s="307">
        <f>IF(TagTempAmbSel_Sc2=TagTempAmb_Sc1,IF($A44&lt;=$A$9,IF(NOT(ISNUMBER(PI_data_original!D44)),D43,PI_data_original!D44),D43),IF($A44&lt;=$A$9,IF(NOT(ISNUMBER(PI_data_original!AD44)),AD43,PI_data_original!AD44),AD43))</f>
        <v>24.676760425028291</v>
      </c>
      <c r="AE44" s="307">
        <f>IF(TagHumRelSel_Sc2=TagHumRel_Sc1,IF($A44&lt;=$A$9,IF(NOT(ISNUMBER(PI_data_original!E44)),E43,PI_data_original!E44),E43),IF($A44&lt;=$A$9,IF(NOT(ISNUMBER(PI_data_original!AE44)),AE43,PI_data_original!AE44),AE43))</f>
        <v>55.007626689507816</v>
      </c>
      <c r="AF44" s="95">
        <f>IF($A44&lt;=$A$9,IF(NOT(ISNUMBER(PI_data_original!AF44)),AF43,PI_data_original!AF44),0)</f>
        <v>8.1964120864868164</v>
      </c>
      <c r="AG44" s="95">
        <f>IF($A44&lt;=$A$9,IF(NOT(ISNUMBER(PI_data_original!AG44)),AG43,PI_data_original!AG44),0)</f>
        <v>3.1628298759460449</v>
      </c>
      <c r="AH44" s="95">
        <f>IF($A44&lt;=$A$9,IF(NOT(ISNUMBER(PI_data_original!AH44)),AH43,PI_data_original!AH44),0)</f>
        <v>4.4651718139648438</v>
      </c>
      <c r="AI44" s="95">
        <f>IF($A44&lt;=$A$9,IF(NOT(ISNUMBER(PI_data_original!AI44)),AI43,PI_data_original!AI44),0)</f>
        <v>4.8982443809509277</v>
      </c>
      <c r="AJ44" s="95">
        <f>IF($A44&lt;=$A$9,IF(NOT(ISNUMBER(PI_data_original!AJ44)),AJ43,PI_data_original!AJ44),0)</f>
        <v>5.0233182907104492</v>
      </c>
      <c r="AK44" s="95">
        <f>IF($A44&lt;=$A$9,IF(NOT(ISNUMBER(PI_data_original!AK44)),AK43,PI_data_original!AK44),0)</f>
        <v>162.61219017135321</v>
      </c>
      <c r="AL44" s="95">
        <f>IF($A44&lt;=$A$9,IF(NOT(ISNUMBER(PI_data_original!AL44)),AL43,PI_data_original!AL44),0)</f>
        <v>165.38944166315005</v>
      </c>
      <c r="AM44" s="95">
        <f>IF($A44&lt;=$A$9,IF(NOT(ISNUMBER(PI_data_original!AM44)),AM43,PI_data_original!AM44),0)</f>
        <v>177.29936092439081</v>
      </c>
      <c r="AN44" s="95">
        <f>IF($A44&lt;=$A$9,IF(NOT(ISNUMBER(PI_data_original!AN44)),AN43,PI_data_original!AN44),0)</f>
        <v>178.75186734305109</v>
      </c>
      <c r="AO44" s="95">
        <f>IF($A44&lt;=$A$9,IF(NOT(ISNUMBER(PI_data_original!AO44)),AO43,PI_data_original!AO44),0)</f>
        <v>215.41273585347614</v>
      </c>
      <c r="AP44" s="95">
        <f>IF($A44&lt;=$A$9,IF(NOT(ISNUMBER(PI_data_original!AP44)),AP43,PI_data_original!AP44),0)</f>
        <v>193.36854850188985</v>
      </c>
      <c r="AQ44" s="95">
        <f>IF($A44&lt;=$A$9,IF(NOT(ISNUMBER(PI_data_original!AQ44)),AQ43,PI_data_original!AQ44),0)</f>
        <v>212.87027442195142</v>
      </c>
      <c r="AR44" s="95">
        <f>IF($A44&lt;=$A$9,IF(NOT(ISNUMBER(PI_data_original!AR44)),AR43,PI_data_original!AR44),0)</f>
        <v>196.69687180446849</v>
      </c>
      <c r="AS44" s="95">
        <f>IF($A44&lt;=$A$9,IF(NOT(ISNUMBER(PI_data_original!AS44)),AS43,PI_data_original!AS44),0)</f>
        <v>161.6787065562377</v>
      </c>
      <c r="AT44" s="95">
        <f>IF($A44&lt;=$A$9,IF(NOT(ISNUMBER(PI_data_original!AT44)),AT43,PI_data_original!AT44),0)</f>
        <v>198.29620526547635</v>
      </c>
      <c r="AU44" s="95">
        <f>IF($A44&lt;=$A$9,IF(NOT(ISNUMBER(PI_data_original!AU44)),AU43,PI_data_original!AU44),0)</f>
        <v>8.2621866337810115E-3</v>
      </c>
      <c r="AV44" s="95">
        <f>IF($A44&lt;=$A$9,IF(NOT(ISNUMBER(PI_data_original!AV44)),AV43,PI_data_original!AV44),0)</f>
        <v>2.7931650034586588</v>
      </c>
      <c r="AW44" s="95">
        <f>IF($A44&lt;=$A$9,IF(NOT(ISNUMBER(PI_data_original!AW44)),AW43,PI_data_original!AW44),0)</f>
        <v>173.63304746100135</v>
      </c>
      <c r="AY44" s="94">
        <f t="shared" si="36"/>
        <v>45873.114583333227</v>
      </c>
      <c r="AZ44" s="95">
        <f>IF($AY44&lt;=$AY$9,IF(NOT(ISNUMBER(PI_data_original!AZ44)),AZ43,PI_data_original!AZ44),0)</f>
        <v>0</v>
      </c>
      <c r="BA44" s="95">
        <f>IF($AY44&lt;=$AY$9,IF(NOT(ISNUMBER(PI_data_original!BA44)),BA43,PI_data_original!BA44),0)</f>
        <v>0</v>
      </c>
      <c r="BB44" s="95">
        <f>IF($AY44&lt;=$AY$9,IF(NOT(ISNUMBER(PI_data_original!BB44)),BB43,PI_data_original!BB44),0)</f>
        <v>0</v>
      </c>
      <c r="BC44" s="95">
        <f>IF($AY44&lt;=$AY$9,IF(NOT(ISNUMBER(PI_data_original!BC44)),BC43,PI_data_original!BC44),0)</f>
        <v>1.6479743644595146E-2</v>
      </c>
      <c r="BD44" s="95">
        <f>IF($AY44&lt;=$AY$9,IF(NOT(ISNUMBER(PI_data_original!BD44)),BD43,PI_data_original!BD44),0)</f>
        <v>0</v>
      </c>
      <c r="BE44" s="95">
        <f>IF($AY44&lt;=$AY$9,IF(NOT(ISNUMBER(PI_data_original!BE44)),BE43,PI_data_original!BE44),0)</f>
        <v>0</v>
      </c>
      <c r="BF44" s="95">
        <f>IF($AY44&lt;=$AY$9,IF(NOT(ISNUMBER(PI_data_original!BF44)),BF43,PI_data_original!BF44),0)</f>
        <v>0</v>
      </c>
      <c r="BG44" s="95">
        <f>IF($AY44&lt;=$AY$9,IF(NOT(ISNUMBER(PI_data_original!BG44)),BG43,PI_data_original!BG44),0)</f>
        <v>1.0070954449474812E-2</v>
      </c>
      <c r="BI44" s="61">
        <f>PI_data_original!BI44</f>
        <v>45873.272916666669</v>
      </c>
      <c r="BJ44" s="6">
        <f>IF($BI44&lt;=$BI$9,IF(NOT(ISNUMBER(PI_data_original!BJ44)),BJ43,PI_data_original!BJ44),0)</f>
        <v>1.2817578390240669E-2</v>
      </c>
      <c r="BK44" s="6">
        <f>IF($BI44&lt;=$BI$9,IF(NOT(ISNUMBER(PI_data_original!BK44)),BK43,PI_data_original!BK44),0)</f>
        <v>1.0070954449474812E-2</v>
      </c>
      <c r="BM44" s="6" t="b">
        <f t="shared" si="25"/>
        <v>0</v>
      </c>
      <c r="BN44" s="6" t="str">
        <f t="shared" si="26"/>
        <v>N/A</v>
      </c>
      <c r="BO44" s="6" t="b">
        <f t="shared" si="27"/>
        <v>0</v>
      </c>
      <c r="BP44" s="6" t="str">
        <f t="shared" si="28"/>
        <v>N/A</v>
      </c>
      <c r="BR44" s="6">
        <f t="shared" si="10"/>
        <v>0</v>
      </c>
      <c r="BS44" s="6">
        <f t="shared" si="11"/>
        <v>0</v>
      </c>
      <c r="BU44" s="6">
        <f t="shared" si="29"/>
        <v>176.0110997953623</v>
      </c>
      <c r="BV44" s="6">
        <f t="shared" si="30"/>
        <v>173.63304746100135</v>
      </c>
      <c r="BX44" s="292">
        <f t="shared" si="12"/>
        <v>45873.114583333227</v>
      </c>
      <c r="BY44" s="11">
        <f t="shared" si="38"/>
        <v>0</v>
      </c>
      <c r="BZ44" s="11">
        <f t="shared" si="38"/>
        <v>0</v>
      </c>
      <c r="CA44" s="11">
        <f t="shared" si="38"/>
        <v>0</v>
      </c>
      <c r="CB44" s="11">
        <f t="shared" si="38"/>
        <v>1.6479743644595146E-2</v>
      </c>
      <c r="CC44" s="11">
        <f>IF(Inicio!$C$22="Calderas",BY44+BZ44,CA44)</f>
        <v>0</v>
      </c>
      <c r="CD44" s="11">
        <f t="shared" si="14"/>
        <v>0</v>
      </c>
      <c r="CE44" s="11">
        <f t="shared" si="15"/>
        <v>0</v>
      </c>
      <c r="CF44" s="11">
        <f t="shared" si="16"/>
        <v>0</v>
      </c>
      <c r="CG44" s="11">
        <f t="shared" si="17"/>
        <v>0</v>
      </c>
      <c r="CH44" s="11">
        <f t="shared" si="31"/>
        <v>0</v>
      </c>
      <c r="CI44" s="11">
        <f t="shared" si="32"/>
        <v>0</v>
      </c>
      <c r="CJ44" s="11">
        <f t="shared" si="39"/>
        <v>0</v>
      </c>
      <c r="CK44" s="11">
        <f t="shared" si="39"/>
        <v>0</v>
      </c>
      <c r="CL44" s="11">
        <f t="shared" si="39"/>
        <v>0</v>
      </c>
      <c r="CM44" s="11">
        <f t="shared" si="39"/>
        <v>1.0070954449474812E-2</v>
      </c>
      <c r="CN44" s="281">
        <f>IF(Inicio!$O$22="Calderas",CJ44+CK44,CL44)</f>
        <v>0</v>
      </c>
      <c r="CO44" s="11">
        <f t="shared" si="19"/>
        <v>0</v>
      </c>
      <c r="CP44" s="11">
        <f t="shared" si="20"/>
        <v>0</v>
      </c>
      <c r="CQ44" s="11">
        <f t="shared" si="21"/>
        <v>0</v>
      </c>
      <c r="CR44" s="11">
        <f t="shared" si="22"/>
        <v>0</v>
      </c>
      <c r="CS44" s="11">
        <f t="shared" si="33"/>
        <v>0</v>
      </c>
      <c r="CT44" s="11">
        <f t="shared" si="34"/>
        <v>0</v>
      </c>
      <c r="CV44" s="293">
        <f t="shared" si="23"/>
        <v>45873.364583332994</v>
      </c>
      <c r="CW44" s="92">
        <f t="shared" si="41"/>
        <v>0</v>
      </c>
      <c r="CX44" s="92">
        <f t="shared" si="41"/>
        <v>0</v>
      </c>
      <c r="CY44" s="92">
        <f t="shared" si="41"/>
        <v>0</v>
      </c>
      <c r="CZ44" s="92">
        <f t="shared" si="41"/>
        <v>0</v>
      </c>
      <c r="DA44" s="92">
        <f t="shared" si="41"/>
        <v>0</v>
      </c>
      <c r="DB44" s="92">
        <f t="shared" si="41"/>
        <v>0</v>
      </c>
    </row>
    <row r="45" spans="1:106">
      <c r="A45" s="94">
        <f t="shared" si="35"/>
        <v>45873.368055555446</v>
      </c>
      <c r="B45" s="95">
        <f>IF($A45&lt;=$A$9,IF(NOT(ISNUMBER(PI_data_original!B45)),B44,PI_data_original!B45),0)</f>
        <v>239.00344290277653</v>
      </c>
      <c r="C45" s="95">
        <f>IF($A45&lt;=$A$9,IF(NOT(ISNUMBER(PI_data_original!C45)),C44,PI_data_original!C45),0)</f>
        <v>208.62231114769685</v>
      </c>
      <c r="D45" s="307">
        <f>IF(TagTempAmbSel_Sc1=TagTempAmb_Sc1,IF($A45&lt;=$A$9,IF(NOT(ISNUMBER(PI_data_original!D45)),D44,PI_data_original!D45),D44),IF($A45&lt;=$A$9,IF(NOT(ISNUMBER(PI_data_original!AD45)),AD44,PI_data_original!AD45),AD44))</f>
        <v>24.662025627248806</v>
      </c>
      <c r="E45" s="307">
        <f>IF(TagHumRelSel_Sc1=TagHumRel_Sc1,IF($A45&lt;=$A$9,IF(NOT(ISNUMBER(PI_data_original!E45)),E44,PI_data_original!E45),E44),IF($A45&lt;=$A$9,IF(NOT(ISNUMBER(PI_data_original!AE45)),AE44,PI_data_original!AE45),AE44))</f>
        <v>51.827365968752616</v>
      </c>
      <c r="F45" s="95">
        <f>IF($A45&lt;=$A$9,IF(NOT(ISNUMBER(PI_data_original!F45)),F44,PI_data_original!F45),0)</f>
        <v>4.5841398239135742</v>
      </c>
      <c r="G45" s="95">
        <f>IF($A45&lt;=$A$9,IF(NOT(ISNUMBER(PI_data_original!G45)),G44,PI_data_original!G45),0)</f>
        <v>0</v>
      </c>
      <c r="H45" s="95">
        <f>IF($A45&lt;=$A$9,IF(NOT(ISNUMBER(PI_data_original!H45)),H44,PI_data_original!H45),0)</f>
        <v>1.7674638032913208</v>
      </c>
      <c r="I45" s="95">
        <f>IF($A45&lt;=$A$9,IF(NOT(ISNUMBER(PI_data_original!I45)),I44,PI_data_original!I45),0)</f>
        <v>1.3023416996002197</v>
      </c>
      <c r="J45" s="95">
        <v>6259</v>
      </c>
      <c r="K45" s="95">
        <v>10925</v>
      </c>
      <c r="L45" s="95">
        <f>IF($A45&lt;=$A$9,IF(NOT(ISNUMBER(PI_data_original!L45)),L44,PI_data_original!L45),0)</f>
        <v>171.36784064822456</v>
      </c>
      <c r="M45" s="95">
        <f>IF($A45&lt;=$A$9,IF(NOT(ISNUMBER(PI_data_original!M45)),M44,PI_data_original!M45),0)</f>
        <v>163.13030152796327</v>
      </c>
      <c r="N45" s="95">
        <f>IF($A45&lt;=$A$9,IF(NOT(ISNUMBER(PI_data_original!N45)),N44,PI_data_original!N45),0)</f>
        <v>161.9728860591417</v>
      </c>
      <c r="O45" s="95">
        <f>IF($A45&lt;=$A$9,IF(NOT(ISNUMBER(PI_data_original!O45)),O44,PI_data_original!O45),0)</f>
        <v>192.34119474190439</v>
      </c>
      <c r="P45" s="95">
        <f>IF($A45&lt;=$A$9,IF(NOT(ISNUMBER(PI_data_original!P45)),P44,PI_data_original!P45),0)</f>
        <v>192.78424966236585</v>
      </c>
      <c r="Q45" s="95">
        <f>IF($A45&lt;=$A$9,IF(NOT(ISNUMBER(PI_data_original!Q45)),Q44,PI_data_original!Q45),0)</f>
        <v>187.78515426904431</v>
      </c>
      <c r="R45" s="95">
        <f>IF($A45&lt;=$A$9,IF(NOT(ISNUMBER(PI_data_original!R45)),R44,PI_data_original!R45),0)</f>
        <v>205.79319166260336</v>
      </c>
      <c r="S45" s="95">
        <f>IF($A45&lt;=$A$9,IF(NOT(ISNUMBER(PI_data_original!S45)),S44,PI_data_original!S45),0)</f>
        <v>213.50148468590186</v>
      </c>
      <c r="T45" s="95">
        <f>IF($A45&lt;=$A$9,IF(NOT(ISNUMBER(PI_data_original!T45)),T44,PI_data_original!T45),0)</f>
        <v>189.5203857421875</v>
      </c>
      <c r="U45" s="95">
        <f>IF($A45&lt;=$A$9,IF(NOT(ISNUMBER(PI_data_original!U45)),U44,PI_data_original!U45),0)</f>
        <v>214.70246268286138</v>
      </c>
      <c r="V45" s="95">
        <v>3072</v>
      </c>
      <c r="W45" s="378">
        <v>10925</v>
      </c>
      <c r="X45" s="95">
        <f>IF($A45&lt;=$A$9,IF(NOT(ISNUMBER(PI_data_original!X45)),X44,PI_data_original!X45),0)</f>
        <v>197.12718544508641</v>
      </c>
      <c r="Y45" s="95">
        <f>IF($A45&lt;=$A$9,IF(NOT(ISNUMBER(PI_data_original!Y45)),Y44,PI_data_original!Y45),0)</f>
        <v>1.2817578390240669E-2</v>
      </c>
      <c r="Z45" s="95">
        <f>IF($A45&lt;=$A$9,IF(NOT(ISNUMBER(PI_data_original!Z45)),Z44,PI_data_original!Z45),0)</f>
        <v>1</v>
      </c>
      <c r="AA45" s="95">
        <f>IF($A45&lt;=$A$9,IF(NOT(ISNUMBER(PI_data_original!AA45)),AA44,PI_data_original!AA45),0)</f>
        <v>182.42283971162513</v>
      </c>
      <c r="AB45" s="95">
        <f>IF($A45&lt;=$A$9,IF(NOT(ISNUMBER(PI_data_original!AB45)),AB44,PI_data_original!AB45),0)</f>
        <v>239.00344290277653</v>
      </c>
      <c r="AC45" s="95">
        <f>IF($A45&lt;=$A$9,IF(NOT(ISNUMBER(PI_data_original!AC45)),AC44,PI_data_original!AC45),0)</f>
        <v>237.8723601941582</v>
      </c>
      <c r="AD45" s="307">
        <f>IF(TagTempAmbSel_Sc2=TagTempAmb_Sc1,IF($A45&lt;=$A$9,IF(NOT(ISNUMBER(PI_data_original!D45)),D44,PI_data_original!D45),D44),IF($A45&lt;=$A$9,IF(NOT(ISNUMBER(PI_data_original!AD45)),AD44,PI_data_original!AD45),AD44))</f>
        <v>24.778656987120989</v>
      </c>
      <c r="AE45" s="307">
        <f>IF(TagHumRelSel_Sc2=TagHumRel_Sc1,IF($A45&lt;=$A$9,IF(NOT(ISNUMBER(PI_data_original!E45)),E44,PI_data_original!E45),E44),IF($A45&lt;=$A$9,IF(NOT(ISNUMBER(PI_data_original!AE45)),AE44,PI_data_original!AE45),AE44))</f>
        <v>54.764996540254337</v>
      </c>
      <c r="AF45" s="95">
        <f>IF($A45&lt;=$A$9,IF(NOT(ISNUMBER(PI_data_original!AF45)),AF44,PI_data_original!AF45),0)</f>
        <v>8.4599781036376953</v>
      </c>
      <c r="AG45" s="95">
        <f>IF($A45&lt;=$A$9,IF(NOT(ISNUMBER(PI_data_original!AG45)),AG44,PI_data_original!AG45),0)</f>
        <v>2.3256101608276367</v>
      </c>
      <c r="AH45" s="95">
        <f>IF($A45&lt;=$A$9,IF(NOT(ISNUMBER(PI_data_original!AH45)),AH44,PI_data_original!AH45),0)</f>
        <v>5.0233182907104492</v>
      </c>
      <c r="AI45" s="95">
        <f>IF($A45&lt;=$A$9,IF(NOT(ISNUMBER(PI_data_original!AI45)),AI44,PI_data_original!AI45),0)</f>
        <v>4.8982443809509277</v>
      </c>
      <c r="AJ45" s="95">
        <f>IF($A45&lt;=$A$9,IF(NOT(ISNUMBER(PI_data_original!AJ45)),AJ44,PI_data_original!AJ45),0)</f>
        <v>5.7675132751464844</v>
      </c>
      <c r="AK45" s="95">
        <f>IF($A45&lt;=$A$9,IF(NOT(ISNUMBER(PI_data_original!AK45)),AK44,PI_data_original!AK45),0)</f>
        <v>166.72859054715391</v>
      </c>
      <c r="AL45" s="95">
        <f>IF($A45&lt;=$A$9,IF(NOT(ISNUMBER(PI_data_original!AL45)),AL44,PI_data_original!AL45),0)</f>
        <v>169.71787552986987</v>
      </c>
      <c r="AM45" s="95">
        <f>IF($A45&lt;=$A$9,IF(NOT(ISNUMBER(PI_data_original!AM45)),AM44,PI_data_original!AM45),0)</f>
        <v>183.85597302619635</v>
      </c>
      <c r="AN45" s="95">
        <f>IF($A45&lt;=$A$9,IF(NOT(ISNUMBER(PI_data_original!AN45)),AN44,PI_data_original!AN45),0)</f>
        <v>186.01088239728887</v>
      </c>
      <c r="AO45" s="95">
        <f>IF($A45&lt;=$A$9,IF(NOT(ISNUMBER(PI_data_original!AO45)),AO44,PI_data_original!AO45),0)</f>
        <v>215.20550419530909</v>
      </c>
      <c r="AP45" s="95">
        <f>IF($A45&lt;=$A$9,IF(NOT(ISNUMBER(PI_data_original!AP45)),AP44,PI_data_original!AP45),0)</f>
        <v>193.66085783398864</v>
      </c>
      <c r="AQ45" s="95">
        <f>IF($A45&lt;=$A$9,IF(NOT(ISNUMBER(PI_data_original!AQ45)),AQ44,PI_data_original!AQ45),0)</f>
        <v>212.69077846632183</v>
      </c>
      <c r="AR45" s="95">
        <f>IF($A45&lt;=$A$9,IF(NOT(ISNUMBER(PI_data_original!AR45)),AR44,PI_data_original!AR45),0)</f>
        <v>197.2208257865091</v>
      </c>
      <c r="AS45" s="95">
        <f>IF($A45&lt;=$A$9,IF(NOT(ISNUMBER(PI_data_original!AS45)),AS44,PI_data_original!AS45),0)</f>
        <v>161.43694492153202</v>
      </c>
      <c r="AT45" s="95">
        <f>IF($A45&lt;=$A$9,IF(NOT(ISNUMBER(PI_data_original!AT45)),AT44,PI_data_original!AT45),0)</f>
        <v>197.89999753150295</v>
      </c>
      <c r="AU45" s="95">
        <f>IF($A45&lt;=$A$9,IF(NOT(ISNUMBER(PI_data_original!AU45)),AU44,PI_data_original!AU45),0)</f>
        <v>1.0013334637700971E-2</v>
      </c>
      <c r="AV45" s="95">
        <f>IF($A45&lt;=$A$9,IF(NOT(ISNUMBER(PI_data_original!AV45)),AV44,PI_data_original!AV45),0)</f>
        <v>2</v>
      </c>
      <c r="AW45" s="95">
        <f>IF($A45&lt;=$A$9,IF(NOT(ISNUMBER(PI_data_original!AW45)),AW44,PI_data_original!AW45),0)</f>
        <v>179.84755767376862</v>
      </c>
      <c r="AY45" s="94">
        <f t="shared" si="36"/>
        <v>45873.118055555446</v>
      </c>
      <c r="AZ45" s="95">
        <f>IF($AY45&lt;=$AY$9,IF(NOT(ISNUMBER(PI_data_original!AZ45)),AZ44,PI_data_original!AZ45),0)</f>
        <v>0</v>
      </c>
      <c r="BA45" s="95">
        <f>IF($AY45&lt;=$AY$9,IF(NOT(ISNUMBER(PI_data_original!BA45)),BA44,PI_data_original!BA45),0)</f>
        <v>0</v>
      </c>
      <c r="BB45" s="95">
        <f>IF($AY45&lt;=$AY$9,IF(NOT(ISNUMBER(PI_data_original!BB45)),BB44,PI_data_original!BB45),0)</f>
        <v>0</v>
      </c>
      <c r="BC45" s="95">
        <f>IF($AY45&lt;=$AY$9,IF(NOT(ISNUMBER(PI_data_original!BC45)),BC44,PI_data_original!BC45),0)</f>
        <v>1.6479743644595146E-2</v>
      </c>
      <c r="BD45" s="95">
        <f>IF($AY45&lt;=$AY$9,IF(NOT(ISNUMBER(PI_data_original!BD45)),BD44,PI_data_original!BD45),0)</f>
        <v>0</v>
      </c>
      <c r="BE45" s="95">
        <f>IF($AY45&lt;=$AY$9,IF(NOT(ISNUMBER(PI_data_original!BE45)),BE44,PI_data_original!BE45),0)</f>
        <v>0</v>
      </c>
      <c r="BF45" s="95">
        <f>IF($AY45&lt;=$AY$9,IF(NOT(ISNUMBER(PI_data_original!BF45)),BF44,PI_data_original!BF45),0)</f>
        <v>0</v>
      </c>
      <c r="BG45" s="95">
        <f>IF($AY45&lt;=$AY$9,IF(NOT(ISNUMBER(PI_data_original!BG45)),BG44,PI_data_original!BG45),0)</f>
        <v>1.0070954449474812E-2</v>
      </c>
      <c r="BI45" s="61">
        <f>PI_data_original!BI45</f>
        <v>45873.273611111108</v>
      </c>
      <c r="BJ45" s="6">
        <f>IF($BI45&lt;=$BI$9,IF(NOT(ISNUMBER(PI_data_original!BJ45)),BJ44,PI_data_original!BJ45),0)</f>
        <v>1.2817578390240669E-2</v>
      </c>
      <c r="BK45" s="6">
        <f>IF($BI45&lt;=$BI$9,IF(NOT(ISNUMBER(PI_data_original!BK45)),BK44,PI_data_original!BK45),0)</f>
        <v>1.0070954449474812E-2</v>
      </c>
      <c r="BM45" s="6" t="b">
        <f t="shared" si="25"/>
        <v>0</v>
      </c>
      <c r="BN45" s="6" t="str">
        <f t="shared" si="26"/>
        <v>N/A</v>
      </c>
      <c r="BO45" s="6" t="b">
        <f t="shared" si="27"/>
        <v>0</v>
      </c>
      <c r="BP45" s="6" t="str">
        <f t="shared" si="28"/>
        <v>N/A</v>
      </c>
      <c r="BR45" s="6">
        <f t="shared" si="10"/>
        <v>0</v>
      </c>
      <c r="BS45" s="6">
        <f t="shared" si="11"/>
        <v>0</v>
      </c>
      <c r="BU45" s="6">
        <f t="shared" si="29"/>
        <v>182.42283971162513</v>
      </c>
      <c r="BV45" s="6">
        <f t="shared" si="30"/>
        <v>179.84755767376862</v>
      </c>
      <c r="BX45" s="292">
        <f t="shared" si="12"/>
        <v>45873.118055555446</v>
      </c>
      <c r="BY45" s="11">
        <f t="shared" si="38"/>
        <v>0</v>
      </c>
      <c r="BZ45" s="11">
        <f t="shared" si="38"/>
        <v>0</v>
      </c>
      <c r="CA45" s="11">
        <f t="shared" si="38"/>
        <v>0</v>
      </c>
      <c r="CB45" s="11">
        <f t="shared" si="38"/>
        <v>1.6479743644595146E-2</v>
      </c>
      <c r="CC45" s="11">
        <f>IF(Inicio!$C$22="Calderas",BY45+BZ45,CA45)</f>
        <v>0</v>
      </c>
      <c r="CD45" s="11">
        <f t="shared" si="14"/>
        <v>0</v>
      </c>
      <c r="CE45" s="11">
        <f t="shared" si="15"/>
        <v>0</v>
      </c>
      <c r="CF45" s="11">
        <f t="shared" si="16"/>
        <v>0</v>
      </c>
      <c r="CG45" s="11">
        <f t="shared" si="17"/>
        <v>0</v>
      </c>
      <c r="CH45" s="11">
        <f t="shared" si="31"/>
        <v>0</v>
      </c>
      <c r="CI45" s="11">
        <f t="shared" si="32"/>
        <v>0</v>
      </c>
      <c r="CJ45" s="11">
        <f t="shared" si="39"/>
        <v>0</v>
      </c>
      <c r="CK45" s="11">
        <f t="shared" si="39"/>
        <v>0</v>
      </c>
      <c r="CL45" s="11">
        <f t="shared" si="39"/>
        <v>0</v>
      </c>
      <c r="CM45" s="11">
        <f t="shared" si="39"/>
        <v>1.0070954449474812E-2</v>
      </c>
      <c r="CN45" s="281">
        <f>IF(Inicio!$O$22="Calderas",CJ45+CK45,CL45)</f>
        <v>0</v>
      </c>
      <c r="CO45" s="11">
        <f t="shared" si="19"/>
        <v>0</v>
      </c>
      <c r="CP45" s="11">
        <f t="shared" si="20"/>
        <v>0</v>
      </c>
      <c r="CQ45" s="11">
        <f t="shared" si="21"/>
        <v>0</v>
      </c>
      <c r="CR45" s="11">
        <f t="shared" si="22"/>
        <v>0</v>
      </c>
      <c r="CS45" s="11">
        <f t="shared" si="33"/>
        <v>0</v>
      </c>
      <c r="CT45" s="11">
        <f t="shared" si="34"/>
        <v>0</v>
      </c>
      <c r="CV45" s="293">
        <f t="shared" si="23"/>
        <v>45873.368055555213</v>
      </c>
      <c r="CW45" s="92">
        <f t="shared" si="41"/>
        <v>0</v>
      </c>
      <c r="CX45" s="92">
        <f t="shared" si="41"/>
        <v>0</v>
      </c>
      <c r="CY45" s="92">
        <f t="shared" si="41"/>
        <v>0</v>
      </c>
      <c r="CZ45" s="92">
        <f t="shared" si="41"/>
        <v>0</v>
      </c>
      <c r="DA45" s="92">
        <f t="shared" si="41"/>
        <v>0</v>
      </c>
      <c r="DB45" s="92">
        <f t="shared" si="41"/>
        <v>0</v>
      </c>
    </row>
    <row r="46" spans="1:106">
      <c r="A46" s="94">
        <f t="shared" si="35"/>
        <v>45873.371527777665</v>
      </c>
      <c r="B46" s="95">
        <f>IF($A46&lt;=$A$9,IF(NOT(ISNUMBER(PI_data_original!B46)),B45,PI_data_original!B46),0)</f>
        <v>258.48196861245879</v>
      </c>
      <c r="C46" s="95">
        <f>IF($A46&lt;=$A$9,IF(NOT(ISNUMBER(PI_data_original!C46)),C45,PI_data_original!C46),0)</f>
        <v>226.02426803880974</v>
      </c>
      <c r="D46" s="307">
        <f>IF(TagTempAmbSel_Sc1=TagTempAmb_Sc1,IF($A46&lt;=$A$9,IF(NOT(ISNUMBER(PI_data_original!D46)),D45,PI_data_original!D46),D45),IF($A46&lt;=$A$9,IF(NOT(ISNUMBER(PI_data_original!AD46)),AD45,PI_data_original!AD46),AD45))</f>
        <v>25.251933980237752</v>
      </c>
      <c r="E46" s="307">
        <f>IF(TagHumRelSel_Sc1=TagHumRel_Sc1,IF($A46&lt;=$A$9,IF(NOT(ISNUMBER(PI_data_original!E46)),E45,PI_data_original!E46),E45),IF($A46&lt;=$A$9,IF(NOT(ISNUMBER(PI_data_original!AE46)),AE45,PI_data_original!AE46),AE45))</f>
        <v>50.552119806701668</v>
      </c>
      <c r="F46" s="95">
        <f>IF($A46&lt;=$A$9,IF(NOT(ISNUMBER(PI_data_original!F46)),F45,PI_data_original!F46),0)</f>
        <v>1.5280466079711914</v>
      </c>
      <c r="G46" s="95">
        <f>IF($A46&lt;=$A$9,IF(NOT(ISNUMBER(PI_data_original!G46)),G45,PI_data_original!G46),0)</f>
        <v>0.19208800792694092</v>
      </c>
      <c r="H46" s="95">
        <f>IF($A46&lt;=$A$9,IF(NOT(ISNUMBER(PI_data_original!H46)),H45,PI_data_original!H46),0)</f>
        <v>1.5814149379730225</v>
      </c>
      <c r="I46" s="95">
        <f>IF($A46&lt;=$A$9,IF(NOT(ISNUMBER(PI_data_original!I46)),I45,PI_data_original!I46),0)</f>
        <v>0.74419528245925903</v>
      </c>
      <c r="J46" s="95">
        <v>6432</v>
      </c>
      <c r="K46" s="95">
        <v>10838</v>
      </c>
      <c r="L46" s="95">
        <f>IF($A46&lt;=$A$9,IF(NOT(ISNUMBER(PI_data_original!L46)),L45,PI_data_original!L46),0)</f>
        <v>176.67153102645761</v>
      </c>
      <c r="M46" s="95">
        <f>IF($A46&lt;=$A$9,IF(NOT(ISNUMBER(PI_data_original!M46)),M45,PI_data_original!M46),0)</f>
        <v>166.46024322242101</v>
      </c>
      <c r="N46" s="95">
        <f>IF($A46&lt;=$A$9,IF(NOT(ISNUMBER(PI_data_original!N46)),N45,PI_data_original!N46),0)</f>
        <v>165.21281261946405</v>
      </c>
      <c r="O46" s="95">
        <f>IF($A46&lt;=$A$9,IF(NOT(ISNUMBER(PI_data_original!O46)),O45,PI_data_original!O46),0)</f>
        <v>201.78721198551</v>
      </c>
      <c r="P46" s="95">
        <f>IF($A46&lt;=$A$9,IF(NOT(ISNUMBER(PI_data_original!P46)),P45,PI_data_original!P46),0)</f>
        <v>202.47297210755806</v>
      </c>
      <c r="Q46" s="95">
        <f>IF($A46&lt;=$A$9,IF(NOT(ISNUMBER(PI_data_original!Q46)),Q45,PI_data_original!Q46),0)</f>
        <v>196.48660372723623</v>
      </c>
      <c r="R46" s="95">
        <f>IF($A46&lt;=$A$9,IF(NOT(ISNUMBER(PI_data_original!R46)),R45,PI_data_original!R46),0)</f>
        <v>216.58807775369661</v>
      </c>
      <c r="S46" s="95">
        <f>IF($A46&lt;=$A$9,IF(NOT(ISNUMBER(PI_data_original!S46)),S45,PI_data_original!S46),0)</f>
        <v>213.39429404846547</v>
      </c>
      <c r="T46" s="95">
        <f>IF($A46&lt;=$A$9,IF(NOT(ISNUMBER(PI_data_original!T46)),T45,PI_data_original!T46),0)</f>
        <v>189.43866449529227</v>
      </c>
      <c r="U46" s="95">
        <f>IF($A46&lt;=$A$9,IF(NOT(ISNUMBER(PI_data_original!U46)),U45,PI_data_original!U46),0)</f>
        <v>214.52903728221233</v>
      </c>
      <c r="V46" s="95">
        <v>3341</v>
      </c>
      <c r="W46" s="378">
        <v>10838</v>
      </c>
      <c r="X46" s="95">
        <f>IF($A46&lt;=$A$9,IF(NOT(ISNUMBER(PI_data_original!X46)),X45,PI_data_original!X46),0)</f>
        <v>196.89282776768553</v>
      </c>
      <c r="Y46" s="95">
        <f>IF($A46&lt;=$A$9,IF(NOT(ISNUMBER(PI_data_original!Y46)),Y45,PI_data_original!Y46),0)</f>
        <v>1.2817578390240669E-2</v>
      </c>
      <c r="Z46" s="95">
        <f>IF($A46&lt;=$A$9,IF(NOT(ISNUMBER(PI_data_original!Z46)),Z45,PI_data_original!Z46),0)</f>
        <v>0.96620099969625051</v>
      </c>
      <c r="AA46" s="95">
        <f>IF($A46&lt;=$A$9,IF(NOT(ISNUMBER(PI_data_original!AA46)),AA45,PI_data_original!AA46),0)</f>
        <v>190.12877319567525</v>
      </c>
      <c r="AB46" s="95">
        <f>IF($A46&lt;=$A$9,IF(NOT(ISNUMBER(PI_data_original!AB46)),AB45,PI_data_original!AB46),0)</f>
        <v>258.48196861245879</v>
      </c>
      <c r="AC46" s="95">
        <f>IF($A46&lt;=$A$9,IF(NOT(ISNUMBER(PI_data_original!AC46)),AC45,PI_data_original!AC46),0)</f>
        <v>256.95002909716271</v>
      </c>
      <c r="AD46" s="307">
        <f>IF(TagTempAmbSel_Sc2=TagTempAmb_Sc1,IF($A46&lt;=$A$9,IF(NOT(ISNUMBER(PI_data_original!D46)),D45,PI_data_original!D46),D45),IF($A46&lt;=$A$9,IF(NOT(ISNUMBER(PI_data_original!AD46)),AD45,PI_data_original!AD46),AD45))</f>
        <v>24.932361362294102</v>
      </c>
      <c r="AE46" s="307">
        <f>IF(TagHumRelSel_Sc2=TagHumRel_Sc1,IF($A46&lt;=$A$9,IF(NOT(ISNUMBER(PI_data_original!E46)),E45,PI_data_original!E46),E45),IF($A46&lt;=$A$9,IF(NOT(ISNUMBER(PI_data_original!AE46)),AE45,PI_data_original!AE46),AE45))</f>
        <v>54.61571671628802</v>
      </c>
      <c r="AF46" s="95">
        <f>IF($A46&lt;=$A$9,IF(NOT(ISNUMBER(PI_data_original!AF46)),AF45,PI_data_original!AF46),0)</f>
        <v>6.9684085845947266</v>
      </c>
      <c r="AG46" s="95">
        <f>IF($A46&lt;=$A$9,IF(NOT(ISNUMBER(PI_data_original!AG46)),AG45,PI_data_original!AG46),0)</f>
        <v>3.1628298759460449</v>
      </c>
      <c r="AH46" s="95">
        <f>IF($A46&lt;=$A$9,IF(NOT(ISNUMBER(PI_data_original!AH46)),AH45,PI_data_original!AH46),0)</f>
        <v>3.1628298759460449</v>
      </c>
      <c r="AI46" s="95">
        <f>IF($A46&lt;=$A$9,IF(NOT(ISNUMBER(PI_data_original!AI46)),AI45,PI_data_original!AI46),0)</f>
        <v>3.5536282062530518</v>
      </c>
      <c r="AJ46" s="95">
        <f>IF($A46&lt;=$A$9,IF(NOT(ISNUMBER(PI_data_original!AJ46)),AJ45,PI_data_original!AJ46),0)</f>
        <v>5.302391529083252</v>
      </c>
      <c r="AK46" s="95">
        <f>IF($A46&lt;=$A$9,IF(NOT(ISNUMBER(PI_data_original!AK46)),AK45,PI_data_original!AK46),0)</f>
        <v>171.66208927796703</v>
      </c>
      <c r="AL46" s="95">
        <f>IF($A46&lt;=$A$9,IF(NOT(ISNUMBER(PI_data_original!AL46)),AL45,PI_data_original!AL46),0)</f>
        <v>174.92504846031787</v>
      </c>
      <c r="AM46" s="95">
        <f>IF($A46&lt;=$A$9,IF(NOT(ISNUMBER(PI_data_original!AM46)),AM45,PI_data_original!AM46),0)</f>
        <v>192.11297781519613</v>
      </c>
      <c r="AN46" s="95">
        <f>IF($A46&lt;=$A$9,IF(NOT(ISNUMBER(PI_data_original!AN46)),AN45,PI_data_original!AN46),0)</f>
        <v>194.82737906152727</v>
      </c>
      <c r="AO46" s="95">
        <f>IF($A46&lt;=$A$9,IF(NOT(ISNUMBER(PI_data_original!AO46)),AO45,PI_data_original!AO46),0)</f>
        <v>211.77954301628284</v>
      </c>
      <c r="AP46" s="95">
        <f>IF($A46&lt;=$A$9,IF(NOT(ISNUMBER(PI_data_original!AP46)),AP45,PI_data_original!AP46),0)</f>
        <v>204.59969377735786</v>
      </c>
      <c r="AQ46" s="95">
        <f>IF($A46&lt;=$A$9,IF(NOT(ISNUMBER(PI_data_original!AQ46)),AQ45,PI_data_original!AQ46),0)</f>
        <v>211.76739600091707</v>
      </c>
      <c r="AR46" s="95">
        <f>IF($A46&lt;=$A$9,IF(NOT(ISNUMBER(PI_data_original!AR46)),AR45,PI_data_original!AR46),0)</f>
        <v>209.4299494279432</v>
      </c>
      <c r="AS46" s="95">
        <f>IF($A46&lt;=$A$9,IF(NOT(ISNUMBER(PI_data_original!AS46)),AS45,PI_data_original!AS46),0)</f>
        <v>160.9735767942193</v>
      </c>
      <c r="AT46" s="95">
        <f>IF($A46&lt;=$A$9,IF(NOT(ISNUMBER(PI_data_original!AT46)),AT45,PI_data_original!AT46),0)</f>
        <v>197.4186402212766</v>
      </c>
      <c r="AU46" s="95">
        <f>IF($A46&lt;=$A$9,IF(NOT(ISNUMBER(PI_data_original!AU46)),AU45,PI_data_original!AU46),0)</f>
        <v>1.0070954449474812E-2</v>
      </c>
      <c r="AV46" s="95">
        <f>IF($A46&lt;=$A$9,IF(NOT(ISNUMBER(PI_data_original!AV46)),AV45,PI_data_original!AV46),0)</f>
        <v>2</v>
      </c>
      <c r="AW46" s="95">
        <f>IF($A46&lt;=$A$9,IF(NOT(ISNUMBER(PI_data_original!AW46)),AW45,PI_data_original!AW46),0)</f>
        <v>187.51985142312944</v>
      </c>
      <c r="AY46" s="94">
        <f t="shared" si="36"/>
        <v>45873.121527777665</v>
      </c>
      <c r="AZ46" s="95">
        <f>IF($AY46&lt;=$AY$9,IF(NOT(ISNUMBER(PI_data_original!AZ46)),AZ45,PI_data_original!AZ46),0)</f>
        <v>0</v>
      </c>
      <c r="BA46" s="95">
        <f>IF($AY46&lt;=$AY$9,IF(NOT(ISNUMBER(PI_data_original!BA46)),BA45,PI_data_original!BA46),0)</f>
        <v>0</v>
      </c>
      <c r="BB46" s="95">
        <f>IF($AY46&lt;=$AY$9,IF(NOT(ISNUMBER(PI_data_original!BB46)),BB45,PI_data_original!BB46),0)</f>
        <v>0</v>
      </c>
      <c r="BC46" s="95">
        <f>IF($AY46&lt;=$AY$9,IF(NOT(ISNUMBER(PI_data_original!BC46)),BC45,PI_data_original!BC46),0)</f>
        <v>1.6479743644595146E-2</v>
      </c>
      <c r="BD46" s="95">
        <f>IF($AY46&lt;=$AY$9,IF(NOT(ISNUMBER(PI_data_original!BD46)),BD45,PI_data_original!BD46),0)</f>
        <v>0</v>
      </c>
      <c r="BE46" s="95">
        <f>IF($AY46&lt;=$AY$9,IF(NOT(ISNUMBER(PI_data_original!BE46)),BE45,PI_data_original!BE46),0)</f>
        <v>0</v>
      </c>
      <c r="BF46" s="95">
        <f>IF($AY46&lt;=$AY$9,IF(NOT(ISNUMBER(PI_data_original!BF46)),BF45,PI_data_original!BF46),0)</f>
        <v>0</v>
      </c>
      <c r="BG46" s="95">
        <f>IF($AY46&lt;=$AY$9,IF(NOT(ISNUMBER(PI_data_original!BG46)),BG45,PI_data_original!BG46),0)</f>
        <v>1.0070954449474812E-2</v>
      </c>
      <c r="BI46" s="61">
        <f>PI_data_original!BI46</f>
        <v>45873.274305555555</v>
      </c>
      <c r="BJ46" s="6">
        <f>IF($BI46&lt;=$BI$9,IF(NOT(ISNUMBER(PI_data_original!BJ46)),BJ45,PI_data_original!BJ46),0)</f>
        <v>1.2817578390240669E-2</v>
      </c>
      <c r="BK46" s="6">
        <f>IF($BI46&lt;=$BI$9,IF(NOT(ISNUMBER(PI_data_original!BK46)),BK45,PI_data_original!BK46),0)</f>
        <v>1.0070954449474812E-2</v>
      </c>
      <c r="BM46" s="6" t="b">
        <f t="shared" si="25"/>
        <v>0</v>
      </c>
      <c r="BN46" s="6" t="str">
        <f t="shared" si="26"/>
        <v>N/A</v>
      </c>
      <c r="BO46" s="6" t="b">
        <f t="shared" si="27"/>
        <v>0</v>
      </c>
      <c r="BP46" s="6" t="str">
        <f t="shared" si="28"/>
        <v>N/A</v>
      </c>
      <c r="BR46" s="6">
        <f t="shared" si="10"/>
        <v>0</v>
      </c>
      <c r="BS46" s="6">
        <f t="shared" si="11"/>
        <v>0</v>
      </c>
      <c r="BU46" s="6">
        <f t="shared" si="29"/>
        <v>190.12877319567525</v>
      </c>
      <c r="BV46" s="6">
        <f t="shared" si="30"/>
        <v>187.51985142312944</v>
      </c>
      <c r="BX46" s="292">
        <f t="shared" si="12"/>
        <v>45873.121527777665</v>
      </c>
      <c r="BY46" s="11">
        <f t="shared" si="38"/>
        <v>0</v>
      </c>
      <c r="BZ46" s="11">
        <f t="shared" si="38"/>
        <v>0</v>
      </c>
      <c r="CA46" s="11">
        <f t="shared" si="38"/>
        <v>0</v>
      </c>
      <c r="CB46" s="11">
        <f t="shared" si="38"/>
        <v>1.6479743644595146E-2</v>
      </c>
      <c r="CC46" s="11">
        <f>IF(Inicio!$C$22="Calderas",BY46+BZ46,CA46)</f>
        <v>0</v>
      </c>
      <c r="CD46" s="11">
        <f t="shared" si="14"/>
        <v>0</v>
      </c>
      <c r="CE46" s="11">
        <f t="shared" si="15"/>
        <v>0</v>
      </c>
      <c r="CF46" s="11">
        <f t="shared" si="16"/>
        <v>0</v>
      </c>
      <c r="CG46" s="11">
        <f t="shared" si="17"/>
        <v>0</v>
      </c>
      <c r="CH46" s="11">
        <f t="shared" si="31"/>
        <v>0</v>
      </c>
      <c r="CI46" s="11">
        <f t="shared" si="32"/>
        <v>0</v>
      </c>
      <c r="CJ46" s="11">
        <f t="shared" si="39"/>
        <v>0</v>
      </c>
      <c r="CK46" s="11">
        <f t="shared" si="39"/>
        <v>0</v>
      </c>
      <c r="CL46" s="11">
        <f t="shared" si="39"/>
        <v>0</v>
      </c>
      <c r="CM46" s="11">
        <f t="shared" si="39"/>
        <v>1.0070954449474812E-2</v>
      </c>
      <c r="CN46" s="281">
        <f>IF(Inicio!$O$22="Calderas",CJ46+CK46,CL46)</f>
        <v>0</v>
      </c>
      <c r="CO46" s="11">
        <f t="shared" si="19"/>
        <v>0</v>
      </c>
      <c r="CP46" s="11">
        <f t="shared" si="20"/>
        <v>0</v>
      </c>
      <c r="CQ46" s="11">
        <f t="shared" si="21"/>
        <v>0</v>
      </c>
      <c r="CR46" s="11">
        <f t="shared" si="22"/>
        <v>0</v>
      </c>
      <c r="CS46" s="11">
        <f t="shared" si="33"/>
        <v>0</v>
      </c>
      <c r="CT46" s="11">
        <f t="shared" si="34"/>
        <v>0</v>
      </c>
      <c r="CV46" s="293">
        <f t="shared" si="23"/>
        <v>45873.371527777432</v>
      </c>
      <c r="CW46" s="92">
        <f t="shared" si="41"/>
        <v>0</v>
      </c>
      <c r="CX46" s="92">
        <f t="shared" si="41"/>
        <v>0</v>
      </c>
      <c r="CY46" s="92">
        <f t="shared" si="41"/>
        <v>0</v>
      </c>
      <c r="CZ46" s="92">
        <f t="shared" si="41"/>
        <v>0</v>
      </c>
      <c r="DA46" s="92">
        <f t="shared" si="41"/>
        <v>0</v>
      </c>
      <c r="DB46" s="92">
        <f t="shared" si="41"/>
        <v>0</v>
      </c>
    </row>
    <row r="47" spans="1:106">
      <c r="A47" s="94">
        <f t="shared" si="35"/>
        <v>45873.374999999884</v>
      </c>
      <c r="B47" s="95">
        <f>IF($A47&lt;=$A$9,IF(NOT(ISNUMBER(PI_data_original!B47)),B46,PI_data_original!B47),0)</f>
        <v>276.52804904593677</v>
      </c>
      <c r="C47" s="95">
        <f>IF($A47&lt;=$A$9,IF(NOT(ISNUMBER(PI_data_original!C47)),C46,PI_data_original!C47),0)</f>
        <v>240.6649100417377</v>
      </c>
      <c r="D47" s="307">
        <f>IF(TagTempAmbSel_Sc1=TagTempAmb_Sc1,IF($A47&lt;=$A$9,IF(NOT(ISNUMBER(PI_data_original!D47)),D46,PI_data_original!D47),D46),IF($A47&lt;=$A$9,IF(NOT(ISNUMBER(PI_data_original!AD47)),AD46,PI_data_original!AD47),AD46))</f>
        <v>25.784868355644338</v>
      </c>
      <c r="E47" s="307">
        <f>IF(TagHumRelSel_Sc1=TagHumRel_Sc1,IF($A47&lt;=$A$9,IF(NOT(ISNUMBER(PI_data_original!E47)),E46,PI_data_original!E47),E46),IF($A47&lt;=$A$9,IF(NOT(ISNUMBER(PI_data_original!AE47)),AE46,PI_data_original!AE47),AE46))</f>
        <v>49.230859795415306</v>
      </c>
      <c r="F47" s="95">
        <f>IF($A47&lt;=$A$9,IF(NOT(ISNUMBER(PI_data_original!F47)),F46,PI_data_original!F47),0)</f>
        <v>3.0560932159423828</v>
      </c>
      <c r="G47" s="95">
        <f>IF($A47&lt;=$A$9,IF(NOT(ISNUMBER(PI_data_original!G47)),G46,PI_data_original!G47),0)</f>
        <v>4.610112190246582</v>
      </c>
      <c r="H47" s="95">
        <f>IF($A47&lt;=$A$9,IF(NOT(ISNUMBER(PI_data_original!H47)),H46,PI_data_original!H47),0)</f>
        <v>2.046536922454834</v>
      </c>
      <c r="I47" s="95">
        <f>IF($A47&lt;=$A$9,IF(NOT(ISNUMBER(PI_data_original!I47)),I46,PI_data_original!I47),0)</f>
        <v>0.74419528245925903</v>
      </c>
      <c r="J47" s="95">
        <v>6730</v>
      </c>
      <c r="K47" s="95">
        <v>10589</v>
      </c>
      <c r="L47" s="95">
        <f>IF($A47&lt;=$A$9,IF(NOT(ISNUMBER(PI_data_original!L47)),L46,PI_data_original!L47),0)</f>
        <v>183.10548208596026</v>
      </c>
      <c r="M47" s="95">
        <f>IF($A47&lt;=$A$9,IF(NOT(ISNUMBER(PI_data_original!M47)),M46,PI_data_original!M47),0)</f>
        <v>170.36603866080017</v>
      </c>
      <c r="N47" s="95">
        <f>IF($A47&lt;=$A$9,IF(NOT(ISNUMBER(PI_data_original!N47)),N46,PI_data_original!N47),0)</f>
        <v>168.98761640092619</v>
      </c>
      <c r="O47" s="95">
        <f>IF($A47&lt;=$A$9,IF(NOT(ISNUMBER(PI_data_original!O47)),O46,PI_data_original!O47),0)</f>
        <v>212.2963949817775</v>
      </c>
      <c r="P47" s="95">
        <f>IF($A47&lt;=$A$9,IF(NOT(ISNUMBER(PI_data_original!P47)),P46,PI_data_original!P47),0)</f>
        <v>213.27095412947605</v>
      </c>
      <c r="Q47" s="95">
        <f>IF($A47&lt;=$A$9,IF(NOT(ISNUMBER(PI_data_original!Q47)),Q46,PI_data_original!Q47),0)</f>
        <v>206.41335880567246</v>
      </c>
      <c r="R47" s="95">
        <f>IF($A47&lt;=$A$9,IF(NOT(ISNUMBER(PI_data_original!R47)),R46,PI_data_original!R47),0)</f>
        <v>227.78712970824466</v>
      </c>
      <c r="S47" s="95">
        <f>IF($A47&lt;=$A$9,IF(NOT(ISNUMBER(PI_data_original!S47)),S46,PI_data_original!S47),0)</f>
        <v>213.43478294039534</v>
      </c>
      <c r="T47" s="95">
        <f>IF($A47&lt;=$A$9,IF(NOT(ISNUMBER(PI_data_original!T47)),T46,PI_data_original!T47),0)</f>
        <v>192.02193715377012</v>
      </c>
      <c r="U47" s="95">
        <f>IF($A47&lt;=$A$9,IF(NOT(ISNUMBER(PI_data_original!U47)),U46,PI_data_original!U47),0)</f>
        <v>215.52284806650442</v>
      </c>
      <c r="V47" s="95">
        <v>3562</v>
      </c>
      <c r="W47" s="378">
        <v>10589</v>
      </c>
      <c r="X47" s="95">
        <f>IF($A47&lt;=$A$9,IF(NOT(ISNUMBER(PI_data_original!X47)),X46,PI_data_original!X47),0)</f>
        <v>196.44391921147226</v>
      </c>
      <c r="Y47" s="95">
        <f>IF($A47&lt;=$A$9,IF(NOT(ISNUMBER(PI_data_original!Y47)),Y46,PI_data_original!Y47),0)</f>
        <v>1.2817578390240669E-2</v>
      </c>
      <c r="Z47" s="95">
        <f>IF($A47&lt;=$A$9,IF(NOT(ISNUMBER(PI_data_original!Z47)),Z46,PI_data_original!Z47),0)</f>
        <v>0.77875401230733032</v>
      </c>
      <c r="AA47" s="95">
        <f>IF($A47&lt;=$A$9,IF(NOT(ISNUMBER(PI_data_original!AA47)),AA46,PI_data_original!AA47),0)</f>
        <v>199.00265857645078</v>
      </c>
      <c r="AB47" s="95">
        <f>IF($A47&lt;=$A$9,IF(NOT(ISNUMBER(PI_data_original!AB47)),AB46,PI_data_original!AB47),0)</f>
        <v>276.52804904593677</v>
      </c>
      <c r="AC47" s="95">
        <f>IF($A47&lt;=$A$9,IF(NOT(ISNUMBER(PI_data_original!AC47)),AC46,PI_data_original!AC47),0)</f>
        <v>276.47157139455834</v>
      </c>
      <c r="AD47" s="307">
        <f>IF(TagTempAmbSel_Sc2=TagTempAmb_Sc1,IF($A47&lt;=$A$9,IF(NOT(ISNUMBER(PI_data_original!D47)),D46,PI_data_original!D47),D46),IF($A47&lt;=$A$9,IF(NOT(ISNUMBER(PI_data_original!AD47)),AD46,PI_data_original!AD47),AD46))</f>
        <v>25.145609828592587</v>
      </c>
      <c r="AE47" s="307">
        <f>IF(TagHumRelSel_Sc2=TagHumRel_Sc1,IF($A47&lt;=$A$9,IF(NOT(ISNUMBER(PI_data_original!E47)),E46,PI_data_original!E47),E46),IF($A47&lt;=$A$9,IF(NOT(ISNUMBER(PI_data_original!AE47)),AE46,PI_data_original!AE47),AE46))</f>
        <v>54.673562564791133</v>
      </c>
      <c r="AF47" s="95">
        <f>IF($A47&lt;=$A$9,IF(NOT(ISNUMBER(PI_data_original!AF47)),AF46,PI_data_original!AF47),0)</f>
        <v>7.2301812171936035</v>
      </c>
      <c r="AG47" s="95">
        <f>IF($A47&lt;=$A$9,IF(NOT(ISNUMBER(PI_data_original!AG47)),AG46,PI_data_original!AG47),0)</f>
        <v>2.8837566375732422</v>
      </c>
      <c r="AH47" s="95">
        <f>IF($A47&lt;=$A$9,IF(NOT(ISNUMBER(PI_data_original!AH47)),AH46,PI_data_original!AH47),0)</f>
        <v>5.7675132751464844</v>
      </c>
      <c r="AI47" s="95">
        <f>IF($A47&lt;=$A$9,IF(NOT(ISNUMBER(PI_data_original!AI47)),AI46,PI_data_original!AI47),0)</f>
        <v>4.0338482856750488</v>
      </c>
      <c r="AJ47" s="95">
        <f>IF($A47&lt;=$A$9,IF(NOT(ISNUMBER(PI_data_original!AJ47)),AJ46,PI_data_original!AJ47),0)</f>
        <v>5.302391529083252</v>
      </c>
      <c r="AK47" s="95">
        <f>IF($A47&lt;=$A$9,IF(NOT(ISNUMBER(PI_data_original!AK47)),AK46,PI_data_original!AK47),0)</f>
        <v>182.73306067335255</v>
      </c>
      <c r="AL47" s="95">
        <f>IF($A47&lt;=$A$9,IF(NOT(ISNUMBER(PI_data_original!AL47)),AL46,PI_data_original!AL47),0)</f>
        <v>186.61735332995752</v>
      </c>
      <c r="AM47" s="95">
        <f>IF($A47&lt;=$A$9,IF(NOT(ISNUMBER(PI_data_original!AM47)),AM46,PI_data_original!AM47),0)</f>
        <v>202.05980143981387</v>
      </c>
      <c r="AN47" s="95">
        <f>IF($A47&lt;=$A$9,IF(NOT(ISNUMBER(PI_data_original!AN47)),AN46,PI_data_original!AN47),0)</f>
        <v>204.95748643008838</v>
      </c>
      <c r="AO47" s="95">
        <f>IF($A47&lt;=$A$9,IF(NOT(ISNUMBER(PI_data_original!AO47)),AO46,PI_data_original!AO47),0)</f>
        <v>201.15046366117971</v>
      </c>
      <c r="AP47" s="95">
        <f>IF($A47&lt;=$A$9,IF(NOT(ISNUMBER(PI_data_original!AP47)),AP46,PI_data_original!AP47),0)</f>
        <v>203.49621287882249</v>
      </c>
      <c r="AQ47" s="95">
        <f>IF($A47&lt;=$A$9,IF(NOT(ISNUMBER(PI_data_original!AQ47)),AQ46,PI_data_original!AQ47),0)</f>
        <v>202.07091069966012</v>
      </c>
      <c r="AR47" s="95">
        <f>IF($A47&lt;=$A$9,IF(NOT(ISNUMBER(PI_data_original!AR47)),AR46,PI_data_original!AR47),0)</f>
        <v>206.74026982259394</v>
      </c>
      <c r="AS47" s="95">
        <f>IF($A47&lt;=$A$9,IF(NOT(ISNUMBER(PI_data_original!AS47)),AS46,PI_data_original!AS47),0)</f>
        <v>160.58240319563774</v>
      </c>
      <c r="AT47" s="95">
        <f>IF($A47&lt;=$A$9,IF(NOT(ISNUMBER(PI_data_original!AT47)),AT46,PI_data_original!AT47),0)</f>
        <v>197.04126324373132</v>
      </c>
      <c r="AU47" s="95">
        <f>IF($A47&lt;=$A$9,IF(NOT(ISNUMBER(PI_data_original!AU47)),AU46,PI_data_original!AU47),0)</f>
        <v>1.0070954449474812E-2</v>
      </c>
      <c r="AV47" s="95">
        <f>IF($A47&lt;=$A$9,IF(NOT(ISNUMBER(PI_data_original!AV47)),AV46,PI_data_original!AV47),0)</f>
        <v>2</v>
      </c>
      <c r="AW47" s="95">
        <f>IF($A47&lt;=$A$9,IF(NOT(ISNUMBER(PI_data_original!AW47)),AW46,PI_data_original!AW47),0)</f>
        <v>196.73714707628901</v>
      </c>
      <c r="AY47" s="94">
        <f t="shared" si="36"/>
        <v>45873.124999999884</v>
      </c>
      <c r="AZ47" s="95">
        <f>IF($AY47&lt;=$AY$9,IF(NOT(ISNUMBER(PI_data_original!AZ47)),AZ46,PI_data_original!AZ47),0)</f>
        <v>0</v>
      </c>
      <c r="BA47" s="95">
        <f>IF($AY47&lt;=$AY$9,IF(NOT(ISNUMBER(PI_data_original!BA47)),BA46,PI_data_original!BA47),0)</f>
        <v>0</v>
      </c>
      <c r="BB47" s="95">
        <f>IF($AY47&lt;=$AY$9,IF(NOT(ISNUMBER(PI_data_original!BB47)),BB46,PI_data_original!BB47),0)</f>
        <v>0</v>
      </c>
      <c r="BC47" s="95">
        <f>IF($AY47&lt;=$AY$9,IF(NOT(ISNUMBER(PI_data_original!BC47)),BC46,PI_data_original!BC47),0)</f>
        <v>1.6479743644595146E-2</v>
      </c>
      <c r="BD47" s="95">
        <f>IF($AY47&lt;=$AY$9,IF(NOT(ISNUMBER(PI_data_original!BD47)),BD46,PI_data_original!BD47),0)</f>
        <v>0</v>
      </c>
      <c r="BE47" s="95">
        <f>IF($AY47&lt;=$AY$9,IF(NOT(ISNUMBER(PI_data_original!BE47)),BE46,PI_data_original!BE47),0)</f>
        <v>0</v>
      </c>
      <c r="BF47" s="95">
        <f>IF($AY47&lt;=$AY$9,IF(NOT(ISNUMBER(PI_data_original!BF47)),BF46,PI_data_original!BF47),0)</f>
        <v>0</v>
      </c>
      <c r="BG47" s="95">
        <f>IF($AY47&lt;=$AY$9,IF(NOT(ISNUMBER(PI_data_original!BG47)),BG46,PI_data_original!BG47),0)</f>
        <v>1.0070954449474812E-2</v>
      </c>
      <c r="BI47" s="61">
        <f>PI_data_original!BI47</f>
        <v>45873.275000000001</v>
      </c>
      <c r="BJ47" s="6">
        <f>IF($BI47&lt;=$BI$9,IF(NOT(ISNUMBER(PI_data_original!BJ47)),BJ46,PI_data_original!BJ47),0)</f>
        <v>1.2817578390240669E-2</v>
      </c>
      <c r="BK47" s="6">
        <f>IF($BI47&lt;=$BI$9,IF(NOT(ISNUMBER(PI_data_original!BK47)),BK46,PI_data_original!BK47),0)</f>
        <v>1.0070954449474812E-2</v>
      </c>
      <c r="BM47" s="6" t="b">
        <f t="shared" si="25"/>
        <v>0</v>
      </c>
      <c r="BN47" s="6" t="str">
        <f t="shared" si="26"/>
        <v>N/A</v>
      </c>
      <c r="BO47" s="6" t="b">
        <f t="shared" si="27"/>
        <v>0</v>
      </c>
      <c r="BP47" s="6" t="str">
        <f t="shared" si="28"/>
        <v>N/A</v>
      </c>
      <c r="BR47" s="6">
        <f t="shared" si="10"/>
        <v>0</v>
      </c>
      <c r="BS47" s="6">
        <f t="shared" si="11"/>
        <v>0</v>
      </c>
      <c r="BU47" s="6">
        <f t="shared" si="29"/>
        <v>199.00265857645078</v>
      </c>
      <c r="BV47" s="6">
        <f t="shared" si="30"/>
        <v>196.73714707628901</v>
      </c>
      <c r="BX47" s="292">
        <f t="shared" si="12"/>
        <v>45873.124999999884</v>
      </c>
      <c r="BY47" s="11">
        <f t="shared" si="38"/>
        <v>0</v>
      </c>
      <c r="BZ47" s="11">
        <f t="shared" si="38"/>
        <v>0</v>
      </c>
      <c r="CA47" s="11">
        <f t="shared" si="38"/>
        <v>0</v>
      </c>
      <c r="CB47" s="11">
        <f t="shared" si="38"/>
        <v>1.6479743644595146E-2</v>
      </c>
      <c r="CC47" s="11">
        <f>IF(Inicio!$C$22="Calderas",BY47+BZ47,CA47)</f>
        <v>0</v>
      </c>
      <c r="CD47" s="11">
        <f t="shared" si="14"/>
        <v>0</v>
      </c>
      <c r="CE47" s="11">
        <f t="shared" si="15"/>
        <v>0</v>
      </c>
      <c r="CF47" s="11">
        <f t="shared" si="16"/>
        <v>0</v>
      </c>
      <c r="CG47" s="11">
        <f t="shared" si="17"/>
        <v>0</v>
      </c>
      <c r="CH47" s="11">
        <f t="shared" si="31"/>
        <v>0</v>
      </c>
      <c r="CI47" s="11">
        <f t="shared" si="32"/>
        <v>0</v>
      </c>
      <c r="CJ47" s="11">
        <f t="shared" si="39"/>
        <v>0</v>
      </c>
      <c r="CK47" s="11">
        <f t="shared" si="39"/>
        <v>0</v>
      </c>
      <c r="CL47" s="11">
        <f t="shared" si="39"/>
        <v>0</v>
      </c>
      <c r="CM47" s="11">
        <f t="shared" si="39"/>
        <v>1.0070954449474812E-2</v>
      </c>
      <c r="CN47" s="281">
        <f>IF(Inicio!$O$22="Calderas",CJ47+CK47,CL47)</f>
        <v>0</v>
      </c>
      <c r="CO47" s="11">
        <f t="shared" si="19"/>
        <v>0</v>
      </c>
      <c r="CP47" s="11">
        <f t="shared" si="20"/>
        <v>0</v>
      </c>
      <c r="CQ47" s="11">
        <f t="shared" si="21"/>
        <v>0</v>
      </c>
      <c r="CR47" s="11">
        <f t="shared" si="22"/>
        <v>0</v>
      </c>
      <c r="CS47" s="11">
        <f t="shared" si="33"/>
        <v>0</v>
      </c>
      <c r="CT47" s="11">
        <f t="shared" si="34"/>
        <v>0</v>
      </c>
      <c r="CV47" s="293">
        <f t="shared" si="23"/>
        <v>45873.374999999651</v>
      </c>
      <c r="CW47" s="92">
        <f t="shared" si="41"/>
        <v>0</v>
      </c>
      <c r="CX47" s="92">
        <f t="shared" si="41"/>
        <v>0</v>
      </c>
      <c r="CY47" s="92">
        <f t="shared" si="41"/>
        <v>0</v>
      </c>
      <c r="CZ47" s="92">
        <f t="shared" si="41"/>
        <v>0</v>
      </c>
      <c r="DA47" s="92">
        <f t="shared" si="41"/>
        <v>0</v>
      </c>
      <c r="DB47" s="92">
        <f t="shared" si="41"/>
        <v>0</v>
      </c>
    </row>
    <row r="48" spans="1:106">
      <c r="A48" s="94">
        <f t="shared" si="35"/>
        <v>45873.378472222103</v>
      </c>
      <c r="B48" s="95">
        <f>IF($A48&lt;=$A$9,IF(NOT(ISNUMBER(PI_data_original!B48)),B47,PI_data_original!B48),0)</f>
        <v>292.70013011769623</v>
      </c>
      <c r="C48" s="95">
        <f>IF($A48&lt;=$A$9,IF(NOT(ISNUMBER(PI_data_original!C48)),C47,PI_data_original!C48),0)</f>
        <v>260.74793368178877</v>
      </c>
      <c r="D48" s="307">
        <f>IF(TagTempAmbSel_Sc1=TagTempAmb_Sc1,IF($A48&lt;=$A$9,IF(NOT(ISNUMBER(PI_data_original!D48)),D47,PI_data_original!D48),D47),IF($A48&lt;=$A$9,IF(NOT(ISNUMBER(PI_data_original!AD48)),AD47,PI_data_original!AD48),AD47))</f>
        <v>25.776734223866725</v>
      </c>
      <c r="E48" s="307">
        <f>IF(TagHumRelSel_Sc1=TagHumRel_Sc1,IF($A48&lt;=$A$9,IF(NOT(ISNUMBER(PI_data_original!E48)),E47,PI_data_original!E48),E47),IF($A48&lt;=$A$9,IF(NOT(ISNUMBER(PI_data_original!AE48)),AE47,PI_data_original!AE48),AE47))</f>
        <v>49.393702255785662</v>
      </c>
      <c r="F48" s="95">
        <f>IF($A48&lt;=$A$9,IF(NOT(ISNUMBER(PI_data_original!F48)),F47,PI_data_original!F48),0)</f>
        <v>4.853795051574707</v>
      </c>
      <c r="G48" s="95">
        <f>IF($A48&lt;=$A$9,IF(NOT(ISNUMBER(PI_data_original!G48)),G47,PI_data_original!G48),0)</f>
        <v>4.0338482856750488</v>
      </c>
      <c r="H48" s="95">
        <f>IF($A48&lt;=$A$9,IF(NOT(ISNUMBER(PI_data_original!H48)),H47,PI_data_original!H48),0)</f>
        <v>2.6046833992004395</v>
      </c>
      <c r="I48" s="95">
        <f>IF($A48&lt;=$A$9,IF(NOT(ISNUMBER(PI_data_original!I48)),I47,PI_data_original!I48),0)</f>
        <v>4.186098575592041</v>
      </c>
      <c r="J48" s="95">
        <v>7017</v>
      </c>
      <c r="K48" s="95">
        <v>10454</v>
      </c>
      <c r="L48" s="95">
        <f>IF($A48&lt;=$A$9,IF(NOT(ISNUMBER(PI_data_original!L48)),L47,PI_data_original!L48),0)</f>
        <v>185.55312864197592</v>
      </c>
      <c r="M48" s="95">
        <f>IF($A48&lt;=$A$9,IF(NOT(ISNUMBER(PI_data_original!M48)),M47,PI_data_original!M48),0)</f>
        <v>175.60503380493989</v>
      </c>
      <c r="N48" s="95">
        <f>IF($A48&lt;=$A$9,IF(NOT(ISNUMBER(PI_data_original!N48)),N47,PI_data_original!N48),0)</f>
        <v>174.05078921093425</v>
      </c>
      <c r="O48" s="95">
        <f>IF($A48&lt;=$A$9,IF(NOT(ISNUMBER(PI_data_original!O48)),O47,PI_data_original!O48),0)</f>
        <v>224.85215052777286</v>
      </c>
      <c r="P48" s="95">
        <f>IF($A48&lt;=$A$9,IF(NOT(ISNUMBER(PI_data_original!P48)),P47,PI_data_original!P48),0)</f>
        <v>225.62228895945</v>
      </c>
      <c r="Q48" s="95">
        <f>IF($A48&lt;=$A$9,IF(NOT(ISNUMBER(PI_data_original!Q48)),Q47,PI_data_original!Q48),0)</f>
        <v>217.71381749671713</v>
      </c>
      <c r="R48" s="95">
        <f>IF($A48&lt;=$A$9,IF(NOT(ISNUMBER(PI_data_original!R48)),R47,PI_data_original!R48),0)</f>
        <v>239.97526340862706</v>
      </c>
      <c r="S48" s="95">
        <f>IF($A48&lt;=$A$9,IF(NOT(ISNUMBER(PI_data_original!S48)),S47,PI_data_original!S48),0)</f>
        <v>200.20989985745788</v>
      </c>
      <c r="T48" s="95">
        <f>IF($A48&lt;=$A$9,IF(NOT(ISNUMBER(PI_data_original!T48)),T47,PI_data_original!T48),0)</f>
        <v>198.34848537399512</v>
      </c>
      <c r="U48" s="95">
        <f>IF($A48&lt;=$A$9,IF(NOT(ISNUMBER(PI_data_original!U48)),U47,PI_data_original!U48),0)</f>
        <v>202.05876394976008</v>
      </c>
      <c r="V48" s="95">
        <v>3801</v>
      </c>
      <c r="W48" s="378">
        <v>10454</v>
      </c>
      <c r="X48" s="95">
        <f>IF($A48&lt;=$A$9,IF(NOT(ISNUMBER(PI_data_original!X48)),X47,PI_data_original!X48),0)</f>
        <v>196.10679392668041</v>
      </c>
      <c r="Y48" s="95">
        <f>IF($A48&lt;=$A$9,IF(NOT(ISNUMBER(PI_data_original!Y48)),Y47,PI_data_original!Y48),0)</f>
        <v>1.2817578390240669E-2</v>
      </c>
      <c r="Z48" s="95">
        <f>IF($A48&lt;=$A$9,IF(NOT(ISNUMBER(PI_data_original!Z48)),Z47,PI_data_original!Z48),0)</f>
        <v>1</v>
      </c>
      <c r="AA48" s="95">
        <f>IF($A48&lt;=$A$9,IF(NOT(ISNUMBER(PI_data_original!AA48)),AA47,PI_data_original!AA48),0)</f>
        <v>209.66335779515327</v>
      </c>
      <c r="AB48" s="95">
        <f>IF($A48&lt;=$A$9,IF(NOT(ISNUMBER(PI_data_original!AB48)),AB47,PI_data_original!AB48),0)</f>
        <v>292.70013011769623</v>
      </c>
      <c r="AC48" s="95">
        <f>IF($A48&lt;=$A$9,IF(NOT(ISNUMBER(PI_data_original!AC48)),AC47,PI_data_original!AC48),0)</f>
        <v>293.01248487703162</v>
      </c>
      <c r="AD48" s="307">
        <f>IF(TagTempAmbSel_Sc2=TagTempAmb_Sc1,IF($A48&lt;=$A$9,IF(NOT(ISNUMBER(PI_data_original!D48)),D47,PI_data_original!D48),D47),IF($A48&lt;=$A$9,IF(NOT(ISNUMBER(PI_data_original!AD48)),AD47,PI_data_original!AD48),AD47))</f>
        <v>25.459146613018273</v>
      </c>
      <c r="AE48" s="307">
        <f>IF(TagHumRelSel_Sc2=TagHumRel_Sc1,IF($A48&lt;=$A$9,IF(NOT(ISNUMBER(PI_data_original!E48)),E47,PI_data_original!E48),E47),IF($A48&lt;=$A$9,IF(NOT(ISNUMBER(PI_data_original!AE48)),AE47,PI_data_original!AE48),AE47))</f>
        <v>54.151068510841121</v>
      </c>
      <c r="AF48" s="95">
        <f>IF($A48&lt;=$A$9,IF(NOT(ISNUMBER(PI_data_original!AF48)),AF47,PI_data_original!AF48),0)</f>
        <v>7.2274966239929199</v>
      </c>
      <c r="AG48" s="95">
        <f>IF($A48&lt;=$A$9,IF(NOT(ISNUMBER(PI_data_original!AG48)),AG47,PI_data_original!AG48),0)</f>
        <v>3.4419031143188477</v>
      </c>
      <c r="AH48" s="95">
        <f>IF($A48&lt;=$A$9,IF(NOT(ISNUMBER(PI_data_original!AH48)),AH47,PI_data_original!AH48),0)</f>
        <v>4.4651718139648438</v>
      </c>
      <c r="AI48" s="95">
        <f>IF($A48&lt;=$A$9,IF(NOT(ISNUMBER(PI_data_original!AI48)),AI47,PI_data_original!AI48),0)</f>
        <v>5.1863760948181152</v>
      </c>
      <c r="AJ48" s="95">
        <f>IF($A48&lt;=$A$9,IF(NOT(ISNUMBER(PI_data_original!AJ48)),AJ47,PI_data_original!AJ48),0)</f>
        <v>5.7675132751464844</v>
      </c>
      <c r="AK48" s="95">
        <f>IF($A48&lt;=$A$9,IF(NOT(ISNUMBER(PI_data_original!AK48)),AK47,PI_data_original!AK48),0)</f>
        <v>195.82963890689356</v>
      </c>
      <c r="AL48" s="95">
        <f>IF($A48&lt;=$A$9,IF(NOT(ISNUMBER(PI_data_original!AL48)),AL47,PI_data_original!AL48),0)</f>
        <v>199.76216352068764</v>
      </c>
      <c r="AM48" s="95">
        <f>IF($A48&lt;=$A$9,IF(NOT(ISNUMBER(PI_data_original!AM48)),AM47,PI_data_original!AM48),0)</f>
        <v>213.90150267689179</v>
      </c>
      <c r="AN48" s="95">
        <f>IF($A48&lt;=$A$9,IF(NOT(ISNUMBER(PI_data_original!AN48)),AN47,PI_data_original!AN48),0)</f>
        <v>216.42188768802271</v>
      </c>
      <c r="AO48" s="95">
        <f>IF($A48&lt;=$A$9,IF(NOT(ISNUMBER(PI_data_original!AO48)),AO47,PI_data_original!AO48),0)</f>
        <v>199.8165944063679</v>
      </c>
      <c r="AP48" s="95">
        <f>IF($A48&lt;=$A$9,IF(NOT(ISNUMBER(PI_data_original!AP48)),AP47,PI_data_original!AP48),0)</f>
        <v>200.26332323575392</v>
      </c>
      <c r="AQ48" s="95">
        <f>IF($A48&lt;=$A$9,IF(NOT(ISNUMBER(PI_data_original!AQ48)),AQ47,PI_data_original!AQ48),0)</f>
        <v>200.29927993936465</v>
      </c>
      <c r="AR48" s="95">
        <f>IF($A48&lt;=$A$9,IF(NOT(ISNUMBER(PI_data_original!AR48)),AR47,PI_data_original!AR48),0)</f>
        <v>202.50967425014281</v>
      </c>
      <c r="AS48" s="95">
        <f>IF($A48&lt;=$A$9,IF(NOT(ISNUMBER(PI_data_original!AS48)),AS47,PI_data_original!AS48),0)</f>
        <v>160.09770255090578</v>
      </c>
      <c r="AT48" s="95">
        <f>IF($A48&lt;=$A$9,IF(NOT(ISNUMBER(PI_data_original!AT48)),AT47,PI_data_original!AT48),0)</f>
        <v>196.70080934607515</v>
      </c>
      <c r="AU48" s="95">
        <f>IF($A48&lt;=$A$9,IF(NOT(ISNUMBER(PI_data_original!AU48)),AU47,PI_data_original!AU48),0)</f>
        <v>1.0070954449474812E-2</v>
      </c>
      <c r="AV48" s="95">
        <f>IF($A48&lt;=$A$9,IF(NOT(ISNUMBER(PI_data_original!AV48)),AV47,PI_data_original!AV48),0)</f>
        <v>2</v>
      </c>
      <c r="AW48" s="95">
        <f>IF($A48&lt;=$A$9,IF(NOT(ISNUMBER(PI_data_original!AW48)),AW47,PI_data_original!AW48),0)</f>
        <v>207.66034426908786</v>
      </c>
      <c r="AY48" s="94">
        <f t="shared" si="36"/>
        <v>45873.128472222103</v>
      </c>
      <c r="AZ48" s="95">
        <f>IF($AY48&lt;=$AY$9,IF(NOT(ISNUMBER(PI_data_original!AZ48)),AZ47,PI_data_original!AZ48),0)</f>
        <v>0</v>
      </c>
      <c r="BA48" s="95">
        <f>IF($AY48&lt;=$AY$9,IF(NOT(ISNUMBER(PI_data_original!BA48)),BA47,PI_data_original!BA48),0)</f>
        <v>0</v>
      </c>
      <c r="BB48" s="95">
        <f>IF($AY48&lt;=$AY$9,IF(NOT(ISNUMBER(PI_data_original!BB48)),BB47,PI_data_original!BB48),0)</f>
        <v>0</v>
      </c>
      <c r="BC48" s="95">
        <f>IF($AY48&lt;=$AY$9,IF(NOT(ISNUMBER(PI_data_original!BC48)),BC47,PI_data_original!BC48),0)</f>
        <v>1.6479743644595146E-2</v>
      </c>
      <c r="BD48" s="95">
        <f>IF($AY48&lt;=$AY$9,IF(NOT(ISNUMBER(PI_data_original!BD48)),BD47,PI_data_original!BD48),0)</f>
        <v>0</v>
      </c>
      <c r="BE48" s="95">
        <f>IF($AY48&lt;=$AY$9,IF(NOT(ISNUMBER(PI_data_original!BE48)),BE47,PI_data_original!BE48),0)</f>
        <v>0</v>
      </c>
      <c r="BF48" s="95">
        <f>IF($AY48&lt;=$AY$9,IF(NOT(ISNUMBER(PI_data_original!BF48)),BF47,PI_data_original!BF48),0)</f>
        <v>0</v>
      </c>
      <c r="BG48" s="95">
        <f>IF($AY48&lt;=$AY$9,IF(NOT(ISNUMBER(PI_data_original!BG48)),BG47,PI_data_original!BG48),0)</f>
        <v>1.0070954449474812E-2</v>
      </c>
      <c r="BI48" s="61">
        <f>PI_data_original!BI48</f>
        <v>45873.275694444441</v>
      </c>
      <c r="BJ48" s="6">
        <f>IF($BI48&lt;=$BI$9,IF(NOT(ISNUMBER(PI_data_original!BJ48)),BJ47,PI_data_original!BJ48),0)</f>
        <v>1.2817578390240669E-2</v>
      </c>
      <c r="BK48" s="6">
        <f>IF($BI48&lt;=$BI$9,IF(NOT(ISNUMBER(PI_data_original!BK48)),BK47,PI_data_original!BK48),0)</f>
        <v>1.0070954449474812E-2</v>
      </c>
      <c r="BM48" s="6" t="b">
        <f t="shared" si="25"/>
        <v>0</v>
      </c>
      <c r="BN48" s="6" t="str">
        <f t="shared" si="26"/>
        <v>N/A</v>
      </c>
      <c r="BO48" s="6" t="b">
        <f t="shared" si="27"/>
        <v>0</v>
      </c>
      <c r="BP48" s="6" t="str">
        <f t="shared" si="28"/>
        <v>N/A</v>
      </c>
      <c r="BR48" s="6">
        <f t="shared" si="10"/>
        <v>0</v>
      </c>
      <c r="BS48" s="6">
        <f t="shared" si="11"/>
        <v>0</v>
      </c>
      <c r="BU48" s="6">
        <f t="shared" si="29"/>
        <v>209.66335779515327</v>
      </c>
      <c r="BV48" s="6">
        <f t="shared" si="30"/>
        <v>207.66034426908786</v>
      </c>
      <c r="BX48" s="292">
        <f t="shared" si="12"/>
        <v>45873.128472222103</v>
      </c>
      <c r="BY48" s="11">
        <f t="shared" si="38"/>
        <v>0</v>
      </c>
      <c r="BZ48" s="11">
        <f t="shared" si="38"/>
        <v>0</v>
      </c>
      <c r="CA48" s="11">
        <f t="shared" si="38"/>
        <v>0</v>
      </c>
      <c r="CB48" s="11">
        <f t="shared" si="38"/>
        <v>1.6479743644595146E-2</v>
      </c>
      <c r="CC48" s="11">
        <f>IF(Inicio!$C$22="Calderas",BY48+BZ48,CA48)</f>
        <v>0</v>
      </c>
      <c r="CD48" s="11">
        <f t="shared" si="14"/>
        <v>0</v>
      </c>
      <c r="CE48" s="11">
        <f t="shared" si="15"/>
        <v>0</v>
      </c>
      <c r="CF48" s="11">
        <f t="shared" si="16"/>
        <v>0</v>
      </c>
      <c r="CG48" s="11">
        <f t="shared" si="17"/>
        <v>0</v>
      </c>
      <c r="CH48" s="11">
        <f t="shared" si="31"/>
        <v>0</v>
      </c>
      <c r="CI48" s="11">
        <f t="shared" si="32"/>
        <v>0</v>
      </c>
      <c r="CJ48" s="11">
        <f t="shared" si="39"/>
        <v>0</v>
      </c>
      <c r="CK48" s="11">
        <f t="shared" si="39"/>
        <v>0</v>
      </c>
      <c r="CL48" s="11">
        <f t="shared" si="39"/>
        <v>0</v>
      </c>
      <c r="CM48" s="11">
        <f t="shared" si="39"/>
        <v>1.0070954449474812E-2</v>
      </c>
      <c r="CN48" s="281">
        <f>IF(Inicio!$O$22="Calderas",CJ48+CK48,CL48)</f>
        <v>0</v>
      </c>
      <c r="CO48" s="11">
        <f t="shared" si="19"/>
        <v>0</v>
      </c>
      <c r="CP48" s="11">
        <f t="shared" si="20"/>
        <v>0</v>
      </c>
      <c r="CQ48" s="11">
        <f t="shared" si="21"/>
        <v>0</v>
      </c>
      <c r="CR48" s="11">
        <f t="shared" si="22"/>
        <v>0</v>
      </c>
      <c r="CS48" s="11">
        <f t="shared" si="33"/>
        <v>0</v>
      </c>
      <c r="CT48" s="11">
        <f t="shared" si="34"/>
        <v>0</v>
      </c>
      <c r="CV48" s="293">
        <f t="shared" si="23"/>
        <v>45873.37847222187</v>
      </c>
      <c r="CW48" s="92">
        <f t="shared" si="41"/>
        <v>0</v>
      </c>
      <c r="CX48" s="92">
        <f t="shared" si="41"/>
        <v>0</v>
      </c>
      <c r="CY48" s="92">
        <f t="shared" si="41"/>
        <v>0</v>
      </c>
      <c r="CZ48" s="92">
        <f t="shared" si="41"/>
        <v>0</v>
      </c>
      <c r="DA48" s="92">
        <f t="shared" si="41"/>
        <v>0</v>
      </c>
      <c r="DB48" s="92">
        <f t="shared" si="41"/>
        <v>0</v>
      </c>
    </row>
    <row r="49" spans="1:106">
      <c r="A49" s="94">
        <f t="shared" si="35"/>
        <v>45873.381944444322</v>
      </c>
      <c r="B49" s="95">
        <f>IF($A49&lt;=$A$9,IF(NOT(ISNUMBER(PI_data_original!B49)),B48,PI_data_original!B49),0)</f>
        <v>312.67392766299196</v>
      </c>
      <c r="C49" s="95">
        <f>IF($A49&lt;=$A$9,IF(NOT(ISNUMBER(PI_data_original!C49)),C48,PI_data_original!C49),0)</f>
        <v>284.85723985377564</v>
      </c>
      <c r="D49" s="307">
        <f>IF(TagTempAmbSel_Sc1=TagTempAmb_Sc1,IF($A49&lt;=$A$9,IF(NOT(ISNUMBER(PI_data_original!D49)),D48,PI_data_original!D49),D48),IF($A49&lt;=$A$9,IF(NOT(ISNUMBER(PI_data_original!AD49)),AD48,PI_data_original!AD49),AD48))</f>
        <v>25.702598890972908</v>
      </c>
      <c r="E49" s="307">
        <f>IF(TagHumRelSel_Sc1=TagHumRel_Sc1,IF($A49&lt;=$A$9,IF(NOT(ISNUMBER(PI_data_original!E49)),E48,PI_data_original!E49),E48),IF($A49&lt;=$A$9,IF(NOT(ISNUMBER(PI_data_original!AE49)),AE48,PI_data_original!AE49),AE48))</f>
        <v>49.784653661778627</v>
      </c>
      <c r="F49" s="95">
        <f>IF($A49&lt;=$A$9,IF(NOT(ISNUMBER(PI_data_original!F49)),F48,PI_data_original!F49),0)</f>
        <v>3.3257486820220947</v>
      </c>
      <c r="G49" s="95">
        <f>IF($A49&lt;=$A$9,IF(NOT(ISNUMBER(PI_data_original!G49)),G48,PI_data_original!G49),0)</f>
        <v>4.3219799995422363</v>
      </c>
      <c r="H49" s="95">
        <f>IF($A49&lt;=$A$9,IF(NOT(ISNUMBER(PI_data_original!H49)),H48,PI_data_original!H49),0)</f>
        <v>3.6279520988464355</v>
      </c>
      <c r="I49" s="95">
        <f>IF($A49&lt;=$A$9,IF(NOT(ISNUMBER(PI_data_original!I49)),I48,PI_data_original!I49),0)</f>
        <v>4.4651718139648438</v>
      </c>
      <c r="J49" s="95">
        <v>7248</v>
      </c>
      <c r="K49" s="95">
        <v>10263</v>
      </c>
      <c r="L49" s="95">
        <f>IF($A49&lt;=$A$9,IF(NOT(ISNUMBER(PI_data_original!L49)),L48,PI_data_original!L49),0)</f>
        <v>194.03558925857212</v>
      </c>
      <c r="M49" s="95">
        <f>IF($A49&lt;=$A$9,IF(NOT(ISNUMBER(PI_data_original!M49)),M48,PI_data_original!M49),0)</f>
        <v>181.53402064918993</v>
      </c>
      <c r="N49" s="95">
        <f>IF($A49&lt;=$A$9,IF(NOT(ISNUMBER(PI_data_original!N49)),N48,PI_data_original!N49),0)</f>
        <v>179.77186994039164</v>
      </c>
      <c r="O49" s="95">
        <f>IF($A49&lt;=$A$9,IF(NOT(ISNUMBER(PI_data_original!O49)),O48,PI_data_original!O49),0)</f>
        <v>236.50893089740839</v>
      </c>
      <c r="P49" s="95">
        <f>IF($A49&lt;=$A$9,IF(NOT(ISNUMBER(PI_data_original!P49)),P48,PI_data_original!P49),0)</f>
        <v>237.21905802399982</v>
      </c>
      <c r="Q49" s="95">
        <f>IF($A49&lt;=$A$9,IF(NOT(ISNUMBER(PI_data_original!Q49)),Q48,PI_data_original!Q49),0)</f>
        <v>229.010877636733</v>
      </c>
      <c r="R49" s="95">
        <f>IF($A49&lt;=$A$9,IF(NOT(ISNUMBER(PI_data_original!R49)),R48,PI_data_original!R49),0)</f>
        <v>251.43080713460509</v>
      </c>
      <c r="S49" s="95">
        <f>IF($A49&lt;=$A$9,IF(NOT(ISNUMBER(PI_data_original!S49)),S48,PI_data_original!S49),0)</f>
        <v>205.19989253579405</v>
      </c>
      <c r="T49" s="95">
        <f>IF($A49&lt;=$A$9,IF(NOT(ISNUMBER(PI_data_original!T49)),T48,PI_data_original!T49),0)</f>
        <v>196.4463114458338</v>
      </c>
      <c r="U49" s="95">
        <f>IF($A49&lt;=$A$9,IF(NOT(ISNUMBER(PI_data_original!U49)),U48,PI_data_original!U49),0)</f>
        <v>207.54183701190865</v>
      </c>
      <c r="V49" s="95">
        <v>4023</v>
      </c>
      <c r="W49" s="378">
        <v>10263</v>
      </c>
      <c r="X49" s="95">
        <f>IF($A49&lt;=$A$9,IF(NOT(ISNUMBER(PI_data_original!X49)),X48,PI_data_original!X49),0)</f>
        <v>195.58926849159047</v>
      </c>
      <c r="Y49" s="95">
        <f>IF($A49&lt;=$A$9,IF(NOT(ISNUMBER(PI_data_original!Y49)),Y48,PI_data_original!Y49),0)</f>
        <v>1.2817578390240669E-2</v>
      </c>
      <c r="Z49" s="95">
        <f>IF($A49&lt;=$A$9,IF(NOT(ISNUMBER(PI_data_original!Z49)),Z48,PI_data_original!Z49),0)</f>
        <v>1</v>
      </c>
      <c r="AA49" s="95">
        <f>IF($A49&lt;=$A$9,IF(NOT(ISNUMBER(PI_data_original!AA49)),AA48,PI_data_original!AA49),0)</f>
        <v>220.64062923262128</v>
      </c>
      <c r="AB49" s="95">
        <f>IF($A49&lt;=$A$9,IF(NOT(ISNUMBER(PI_data_original!AB49)),AB48,PI_data_original!AB49),0)</f>
        <v>312.67392766299196</v>
      </c>
      <c r="AC49" s="95">
        <f>IF($A49&lt;=$A$9,IF(NOT(ISNUMBER(PI_data_original!AC49)),AC48,PI_data_original!AC49),0)</f>
        <v>314.10551845382099</v>
      </c>
      <c r="AD49" s="307">
        <f>IF(TagTempAmbSel_Sc2=TagTempAmb_Sc1,IF($A49&lt;=$A$9,IF(NOT(ISNUMBER(PI_data_original!D49)),D48,PI_data_original!D49),D48),IF($A49&lt;=$A$9,IF(NOT(ISNUMBER(PI_data_original!AD49)),AD48,PI_data_original!AD49),AD48))</f>
        <v>25.654871471637449</v>
      </c>
      <c r="AE49" s="307">
        <f>IF(TagHumRelSel_Sc2=TagHumRel_Sc1,IF($A49&lt;=$A$9,IF(NOT(ISNUMBER(PI_data_original!E49)),E48,PI_data_original!E49),E48),IF($A49&lt;=$A$9,IF(NOT(ISNUMBER(PI_data_original!AE49)),AE48,PI_data_original!AE49),AE48))</f>
        <v>54.04409496602247</v>
      </c>
      <c r="AF49" s="95">
        <f>IF($A49&lt;=$A$9,IF(NOT(ISNUMBER(PI_data_original!AF49)),AF48,PI_data_original!AF49),0)</f>
        <v>7.4689574241638184</v>
      </c>
      <c r="AG49" s="95">
        <f>IF($A49&lt;=$A$9,IF(NOT(ISNUMBER(PI_data_original!AG49)),AG48,PI_data_original!AG49),0)</f>
        <v>2.8837566375732422</v>
      </c>
      <c r="AH49" s="95">
        <f>IF($A49&lt;=$A$9,IF(NOT(ISNUMBER(PI_data_original!AH49)),AH48,PI_data_original!AH49),0)</f>
        <v>3.4419031143188477</v>
      </c>
      <c r="AI49" s="95">
        <f>IF($A49&lt;=$A$9,IF(NOT(ISNUMBER(PI_data_original!AI49)),AI48,PI_data_original!AI49),0)</f>
        <v>5.6665964126586914</v>
      </c>
      <c r="AJ49" s="95">
        <f>IF($A49&lt;=$A$9,IF(NOT(ISNUMBER(PI_data_original!AJ49)),AJ48,PI_data_original!AJ49),0)</f>
        <v>5.302391529083252</v>
      </c>
      <c r="AK49" s="95">
        <f>IF($A49&lt;=$A$9,IF(NOT(ISNUMBER(PI_data_original!AK49)),AK48,PI_data_original!AK49),0)</f>
        <v>197.46670939468629</v>
      </c>
      <c r="AL49" s="95">
        <f>IF($A49&lt;=$A$9,IF(NOT(ISNUMBER(PI_data_original!AL49)),AL48,PI_data_original!AL49),0)</f>
        <v>200.56311708557106</v>
      </c>
      <c r="AM49" s="95">
        <f>IF($A49&lt;=$A$9,IF(NOT(ISNUMBER(PI_data_original!AM49)),AM48,PI_data_original!AM49),0)</f>
        <v>226.97795096045812</v>
      </c>
      <c r="AN49" s="95">
        <f>IF($A49&lt;=$A$9,IF(NOT(ISNUMBER(PI_data_original!AN49)),AN48,PI_data_original!AN49),0)</f>
        <v>229.16162857271982</v>
      </c>
      <c r="AO49" s="95">
        <f>IF($A49&lt;=$A$9,IF(NOT(ISNUMBER(PI_data_original!AO49)),AO48,PI_data_original!AO49),0)</f>
        <v>208.84607581718748</v>
      </c>
      <c r="AP49" s="95">
        <f>IF($A49&lt;=$A$9,IF(NOT(ISNUMBER(PI_data_original!AP49)),AP48,PI_data_original!AP49),0)</f>
        <v>196.96716179324858</v>
      </c>
      <c r="AQ49" s="95">
        <f>IF($A49&lt;=$A$9,IF(NOT(ISNUMBER(PI_data_original!AQ49)),AQ48,PI_data_original!AQ49),0)</f>
        <v>208.8266989894646</v>
      </c>
      <c r="AR49" s="95">
        <f>IF($A49&lt;=$A$9,IF(NOT(ISNUMBER(PI_data_original!AR49)),AR48,PI_data_original!AR49),0)</f>
        <v>197.52396111485626</v>
      </c>
      <c r="AS49" s="95">
        <f>IF($A49&lt;=$A$9,IF(NOT(ISNUMBER(PI_data_original!AS49)),AS48,PI_data_original!AS49),0)</f>
        <v>159.81626368245625</v>
      </c>
      <c r="AT49" s="95">
        <f>IF($A49&lt;=$A$9,IF(NOT(ISNUMBER(PI_data_original!AT49)),AT48,PI_data_original!AT49),0)</f>
        <v>196.34016777641639</v>
      </c>
      <c r="AU49" s="95">
        <f>IF($A49&lt;=$A$9,IF(NOT(ISNUMBER(PI_data_original!AU49)),AU48,PI_data_original!AU49),0)</f>
        <v>1.0070954449474812E-2</v>
      </c>
      <c r="AV49" s="95">
        <f>IF($A49&lt;=$A$9,IF(NOT(ISNUMBER(PI_data_original!AV49)),AV48,PI_data_original!AV49),0)</f>
        <v>2.0148398134771548</v>
      </c>
      <c r="AW49" s="95">
        <f>IF($A49&lt;=$A$9,IF(NOT(ISNUMBER(PI_data_original!AW49)),AW48,PI_data_original!AW49),0)</f>
        <v>220.33125671879543</v>
      </c>
      <c r="AY49" s="94">
        <f t="shared" si="36"/>
        <v>45873.131944444322</v>
      </c>
      <c r="AZ49" s="95">
        <f>IF($AY49&lt;=$AY$9,IF(NOT(ISNUMBER(PI_data_original!AZ49)),AZ48,PI_data_original!AZ49),0)</f>
        <v>0</v>
      </c>
      <c r="BA49" s="95">
        <f>IF($AY49&lt;=$AY$9,IF(NOT(ISNUMBER(PI_data_original!BA49)),BA48,PI_data_original!BA49),0)</f>
        <v>0</v>
      </c>
      <c r="BB49" s="95">
        <f>IF($AY49&lt;=$AY$9,IF(NOT(ISNUMBER(PI_data_original!BB49)),BB48,PI_data_original!BB49),0)</f>
        <v>0</v>
      </c>
      <c r="BC49" s="95">
        <f>IF($AY49&lt;=$AY$9,IF(NOT(ISNUMBER(PI_data_original!BC49)),BC48,PI_data_original!BC49),0)</f>
        <v>1.6479743644595146E-2</v>
      </c>
      <c r="BD49" s="95">
        <f>IF($AY49&lt;=$AY$9,IF(NOT(ISNUMBER(PI_data_original!BD49)),BD48,PI_data_original!BD49),0)</f>
        <v>0</v>
      </c>
      <c r="BE49" s="95">
        <f>IF($AY49&lt;=$AY$9,IF(NOT(ISNUMBER(PI_data_original!BE49)),BE48,PI_data_original!BE49),0)</f>
        <v>0</v>
      </c>
      <c r="BF49" s="95">
        <f>IF($AY49&lt;=$AY$9,IF(NOT(ISNUMBER(PI_data_original!BF49)),BF48,PI_data_original!BF49),0)</f>
        <v>0</v>
      </c>
      <c r="BG49" s="95">
        <f>IF($AY49&lt;=$AY$9,IF(NOT(ISNUMBER(PI_data_original!BG49)),BG48,PI_data_original!BG49),0)</f>
        <v>1.0070954449474812E-2</v>
      </c>
      <c r="BI49" s="61">
        <f>PI_data_original!BI49</f>
        <v>45873.276388888888</v>
      </c>
      <c r="BJ49" s="6">
        <f>IF($BI49&lt;=$BI$9,IF(NOT(ISNUMBER(PI_data_original!BJ49)),BJ48,PI_data_original!BJ49),0)</f>
        <v>1.2817578390240669E-2</v>
      </c>
      <c r="BK49" s="6">
        <f>IF($BI49&lt;=$BI$9,IF(NOT(ISNUMBER(PI_data_original!BK49)),BK48,PI_data_original!BK49),0)</f>
        <v>1.0070954449474812E-2</v>
      </c>
      <c r="BM49" s="6" t="b">
        <f t="shared" si="25"/>
        <v>0</v>
      </c>
      <c r="BN49" s="6" t="str">
        <f t="shared" si="26"/>
        <v>N/A</v>
      </c>
      <c r="BO49" s="6" t="b">
        <f t="shared" si="27"/>
        <v>0</v>
      </c>
      <c r="BP49" s="6" t="str">
        <f t="shared" si="28"/>
        <v>N/A</v>
      </c>
      <c r="BR49" s="6">
        <f t="shared" si="10"/>
        <v>0</v>
      </c>
      <c r="BS49" s="6">
        <f t="shared" si="11"/>
        <v>0</v>
      </c>
      <c r="BU49" s="6">
        <f t="shared" si="29"/>
        <v>220.64062923262128</v>
      </c>
      <c r="BV49" s="6">
        <f t="shared" si="30"/>
        <v>220.33125671879543</v>
      </c>
      <c r="BX49" s="292">
        <f t="shared" si="12"/>
        <v>45873.131944444322</v>
      </c>
      <c r="BY49" s="11">
        <f t="shared" si="38"/>
        <v>0</v>
      </c>
      <c r="BZ49" s="11">
        <f t="shared" si="38"/>
        <v>0</v>
      </c>
      <c r="CA49" s="11">
        <f t="shared" si="38"/>
        <v>0</v>
      </c>
      <c r="CB49" s="11">
        <f t="shared" si="38"/>
        <v>1.6479743644595146E-2</v>
      </c>
      <c r="CC49" s="11">
        <f>IF(Inicio!$C$22="Calderas",BY49+BZ49,CA49)</f>
        <v>0</v>
      </c>
      <c r="CD49" s="11">
        <f t="shared" si="14"/>
        <v>0</v>
      </c>
      <c r="CE49" s="11">
        <f t="shared" si="15"/>
        <v>0</v>
      </c>
      <c r="CF49" s="11">
        <f t="shared" si="16"/>
        <v>0</v>
      </c>
      <c r="CG49" s="11">
        <f t="shared" si="17"/>
        <v>0</v>
      </c>
      <c r="CH49" s="11">
        <f t="shared" si="31"/>
        <v>0</v>
      </c>
      <c r="CI49" s="11">
        <f t="shared" si="32"/>
        <v>0</v>
      </c>
      <c r="CJ49" s="11">
        <f t="shared" si="39"/>
        <v>0</v>
      </c>
      <c r="CK49" s="11">
        <f t="shared" si="39"/>
        <v>0</v>
      </c>
      <c r="CL49" s="11">
        <f t="shared" si="39"/>
        <v>0</v>
      </c>
      <c r="CM49" s="11">
        <f t="shared" si="39"/>
        <v>1.0070954449474812E-2</v>
      </c>
      <c r="CN49" s="281">
        <f>IF(Inicio!$O$22="Calderas",CJ49+CK49,CL49)</f>
        <v>0</v>
      </c>
      <c r="CO49" s="11">
        <f t="shared" si="19"/>
        <v>0</v>
      </c>
      <c r="CP49" s="11">
        <f t="shared" si="20"/>
        <v>0</v>
      </c>
      <c r="CQ49" s="11">
        <f t="shared" si="21"/>
        <v>0</v>
      </c>
      <c r="CR49" s="11">
        <f t="shared" si="22"/>
        <v>0</v>
      </c>
      <c r="CS49" s="11">
        <f t="shared" si="33"/>
        <v>0</v>
      </c>
      <c r="CT49" s="11">
        <f t="shared" si="34"/>
        <v>0</v>
      </c>
      <c r="CV49" s="293">
        <f t="shared" si="23"/>
        <v>45873.381944444089</v>
      </c>
      <c r="CW49" s="92">
        <f t="shared" si="41"/>
        <v>0</v>
      </c>
      <c r="CX49" s="92">
        <f t="shared" si="41"/>
        <v>0</v>
      </c>
      <c r="CY49" s="92">
        <f t="shared" si="41"/>
        <v>0</v>
      </c>
      <c r="CZ49" s="92">
        <f t="shared" si="41"/>
        <v>0</v>
      </c>
      <c r="DA49" s="92">
        <f t="shared" si="41"/>
        <v>0</v>
      </c>
      <c r="DB49" s="92">
        <f t="shared" si="41"/>
        <v>0</v>
      </c>
    </row>
    <row r="50" spans="1:106">
      <c r="A50" s="94">
        <f t="shared" si="35"/>
        <v>45873.385416666541</v>
      </c>
      <c r="B50" s="95">
        <f>IF($A50&lt;=$A$9,IF(NOT(ISNUMBER(PI_data_original!B50)),B49,PI_data_original!B50),0)</f>
        <v>329.88782348942175</v>
      </c>
      <c r="C50" s="95">
        <f>IF($A50&lt;=$A$9,IF(NOT(ISNUMBER(PI_data_original!C50)),C49,PI_data_original!C50),0)</f>
        <v>296.97041392787168</v>
      </c>
      <c r="D50" s="307">
        <f>IF(TagTempAmbSel_Sc1=TagTempAmb_Sc1,IF($A50&lt;=$A$9,IF(NOT(ISNUMBER(PI_data_original!D50)),D49,PI_data_original!D50),D49),IF($A50&lt;=$A$9,IF(NOT(ISNUMBER(PI_data_original!AD50)),AD49,PI_data_original!AD50),AD49))</f>
        <v>25.776684988823291</v>
      </c>
      <c r="E50" s="307">
        <f>IF(TagHumRelSel_Sc1=TagHumRel_Sc1,IF($A50&lt;=$A$9,IF(NOT(ISNUMBER(PI_data_original!E50)),E49,PI_data_original!E50),E49),IF($A50&lt;=$A$9,IF(NOT(ISNUMBER(PI_data_original!AE50)),AE49,PI_data_original!AE50),AE49))</f>
        <v>49.95513449315137</v>
      </c>
      <c r="F50" s="95">
        <f>IF($A50&lt;=$A$9,IF(NOT(ISNUMBER(PI_data_original!F50)),F49,PI_data_original!F50),0)</f>
        <v>3.7751741409301758</v>
      </c>
      <c r="G50" s="95">
        <f>IF($A50&lt;=$A$9,IF(NOT(ISNUMBER(PI_data_original!G50)),G49,PI_data_original!G50),0)</f>
        <v>4.610112190246582</v>
      </c>
      <c r="H50" s="95">
        <f>IF($A50&lt;=$A$9,IF(NOT(ISNUMBER(PI_data_original!H50)),H49,PI_data_original!H50),0)</f>
        <v>3.6279520988464355</v>
      </c>
      <c r="I50" s="95">
        <f>IF($A50&lt;=$A$9,IF(NOT(ISNUMBER(PI_data_original!I50)),I49,PI_data_original!I50),0)</f>
        <v>1.5814149379730225</v>
      </c>
      <c r="J50" s="95">
        <v>7421</v>
      </c>
      <c r="K50" s="95">
        <v>10089</v>
      </c>
      <c r="L50" s="95">
        <f>IF($A50&lt;=$A$9,IF(NOT(ISNUMBER(PI_data_original!L50)),L49,PI_data_original!L50),0)</f>
        <v>198.07413183070631</v>
      </c>
      <c r="M50" s="95">
        <f>IF($A50&lt;=$A$9,IF(NOT(ISNUMBER(PI_data_original!M50)),M49,PI_data_original!M50),0)</f>
        <v>186.52812690476745</v>
      </c>
      <c r="N50" s="95">
        <f>IF($A50&lt;=$A$9,IF(NOT(ISNUMBER(PI_data_original!N50)),N49,PI_data_original!N50),0)</f>
        <v>185.13405462040882</v>
      </c>
      <c r="O50" s="95">
        <f>IF($A50&lt;=$A$9,IF(NOT(ISNUMBER(PI_data_original!O50)),O49,PI_data_original!O50),0)</f>
        <v>248.48533483533606</v>
      </c>
      <c r="P50" s="95">
        <f>IF($A50&lt;=$A$9,IF(NOT(ISNUMBER(PI_data_original!P50)),P49,PI_data_original!P50),0)</f>
        <v>249.70935274431119</v>
      </c>
      <c r="Q50" s="95">
        <f>IF($A50&lt;=$A$9,IF(NOT(ISNUMBER(PI_data_original!Q50)),Q49,PI_data_original!Q50),0)</f>
        <v>240.55274543356853</v>
      </c>
      <c r="R50" s="95">
        <f>IF($A50&lt;=$A$9,IF(NOT(ISNUMBER(PI_data_original!R50)),R49,PI_data_original!R50),0)</f>
        <v>264.13107561380667</v>
      </c>
      <c r="S50" s="95">
        <f>IF($A50&lt;=$A$9,IF(NOT(ISNUMBER(PI_data_original!S50)),S49,PI_data_original!S50),0)</f>
        <v>219.70899247526347</v>
      </c>
      <c r="T50" s="95">
        <f>IF($A50&lt;=$A$9,IF(NOT(ISNUMBER(PI_data_original!T50)),T49,PI_data_original!T50),0)</f>
        <v>198.99256620536093</v>
      </c>
      <c r="U50" s="95">
        <f>IF($A50&lt;=$A$9,IF(NOT(ISNUMBER(PI_data_original!U50)),U49,PI_data_original!U50),0)</f>
        <v>221.15395556818771</v>
      </c>
      <c r="V50" s="95">
        <v>4377</v>
      </c>
      <c r="W50" s="378">
        <v>10089</v>
      </c>
      <c r="X50" s="95">
        <f>IF($A50&lt;=$A$9,IF(NOT(ISNUMBER(PI_data_original!X50)),X49,PI_data_original!X50),0)</f>
        <v>195.26658733190894</v>
      </c>
      <c r="Y50" s="95">
        <f>IF($A50&lt;=$A$9,IF(NOT(ISNUMBER(PI_data_original!Y50)),Y49,PI_data_original!Y50),0)</f>
        <v>1.2817578390240669E-2</v>
      </c>
      <c r="Z50" s="95">
        <f>IF($A50&lt;=$A$9,IF(NOT(ISNUMBER(PI_data_original!Z50)),Z49,PI_data_original!Z50),0)</f>
        <v>1</v>
      </c>
      <c r="AA50" s="95">
        <f>IF($A50&lt;=$A$9,IF(NOT(ISNUMBER(PI_data_original!AA50)),AA49,PI_data_original!AA50),0)</f>
        <v>232.13467357551679</v>
      </c>
      <c r="AB50" s="95">
        <f>IF($A50&lt;=$A$9,IF(NOT(ISNUMBER(PI_data_original!AB50)),AB49,PI_data_original!AB50),0)</f>
        <v>329.88782348942175</v>
      </c>
      <c r="AC50" s="95">
        <f>IF($A50&lt;=$A$9,IF(NOT(ISNUMBER(PI_data_original!AC50)),AC49,PI_data_original!AC50),0)</f>
        <v>331.50597263432525</v>
      </c>
      <c r="AD50" s="307">
        <f>IF(TagTempAmbSel_Sc2=TagTempAmb_Sc1,IF($A50&lt;=$A$9,IF(NOT(ISNUMBER(PI_data_original!D50)),D49,PI_data_original!D50),D49),IF($A50&lt;=$A$9,IF(NOT(ISNUMBER(PI_data_original!AD50)),AD49,PI_data_original!AD50),AD49))</f>
        <v>25.768868822333868</v>
      </c>
      <c r="AE50" s="307">
        <f>IF(TagHumRelSel_Sc2=TagHumRel_Sc1,IF($A50&lt;=$A$9,IF(NOT(ISNUMBER(PI_data_original!E50)),E49,PI_data_original!E50),E49),IF($A50&lt;=$A$9,IF(NOT(ISNUMBER(PI_data_original!AE50)),AE49,PI_data_original!AE50),AE49))</f>
        <v>54.17743281383931</v>
      </c>
      <c r="AF50" s="95">
        <f>IF($A50&lt;=$A$9,IF(NOT(ISNUMBER(PI_data_original!AF50)),AF49,PI_data_original!AF50),0)</f>
        <v>7.2231473922729492</v>
      </c>
      <c r="AG50" s="95">
        <f>IF($A50&lt;=$A$9,IF(NOT(ISNUMBER(PI_data_original!AG50)),AG49,PI_data_original!AG50),0)</f>
        <v>3.1628298759460449</v>
      </c>
      <c r="AH50" s="95">
        <f>IF($A50&lt;=$A$9,IF(NOT(ISNUMBER(PI_data_original!AH50)),AH49,PI_data_original!AH50),0)</f>
        <v>4.186098575592041</v>
      </c>
      <c r="AI50" s="95">
        <f>IF($A50&lt;=$A$9,IF(NOT(ISNUMBER(PI_data_original!AI50)),AI49,PI_data_original!AI50),0)</f>
        <v>6.2428603172302246</v>
      </c>
      <c r="AJ50" s="95">
        <f>IF($A50&lt;=$A$9,IF(NOT(ISNUMBER(PI_data_original!AJ50)),AJ49,PI_data_original!AJ50),0)</f>
        <v>5.302391529083252</v>
      </c>
      <c r="AK50" s="95">
        <f>IF($A50&lt;=$A$9,IF(NOT(ISNUMBER(PI_data_original!AK50)),AK49,PI_data_original!AK50),0)</f>
        <v>190.36986934979512</v>
      </c>
      <c r="AL50" s="95">
        <f>IF($A50&lt;=$A$9,IF(NOT(ISNUMBER(PI_data_original!AL50)),AL49,PI_data_original!AL50),0)</f>
        <v>193.76603476928122</v>
      </c>
      <c r="AM50" s="95">
        <f>IF($A50&lt;=$A$9,IF(NOT(ISNUMBER(PI_data_original!AM50)),AM49,PI_data_original!AM50),0)</f>
        <v>240.272413716382</v>
      </c>
      <c r="AN50" s="95">
        <f>IF($A50&lt;=$A$9,IF(NOT(ISNUMBER(PI_data_original!AN50)),AN49,PI_data_original!AN50),0)</f>
        <v>241.85270828714837</v>
      </c>
      <c r="AO50" s="95">
        <f>IF($A50&lt;=$A$9,IF(NOT(ISNUMBER(PI_data_original!AO50)),AO49,PI_data_original!AO50),0)</f>
        <v>222.14014525615144</v>
      </c>
      <c r="AP50" s="95">
        <f>IF($A50&lt;=$A$9,IF(NOT(ISNUMBER(PI_data_original!AP50)),AP49,PI_data_original!AP50),0)</f>
        <v>195.73341280480071</v>
      </c>
      <c r="AQ50" s="95">
        <f>IF($A50&lt;=$A$9,IF(NOT(ISNUMBER(PI_data_original!AQ50)),AQ49,PI_data_original!AQ50),0)</f>
        <v>221.84841258472218</v>
      </c>
      <c r="AR50" s="95">
        <f>IF($A50&lt;=$A$9,IF(NOT(ISNUMBER(PI_data_original!AR50)),AR49,PI_data_original!AR50),0)</f>
        <v>196.79838637381715</v>
      </c>
      <c r="AS50" s="95">
        <f>IF($A50&lt;=$A$9,IF(NOT(ISNUMBER(PI_data_original!AS50)),AS49,PI_data_original!AS50),0)</f>
        <v>159.16152565342762</v>
      </c>
      <c r="AT50" s="95">
        <f>IF($A50&lt;=$A$9,IF(NOT(ISNUMBER(PI_data_original!AT50)),AT49,PI_data_original!AT50),0)</f>
        <v>195.92193422158701</v>
      </c>
      <c r="AU50" s="95">
        <f>IF($A50&lt;=$A$9,IF(NOT(ISNUMBER(PI_data_original!AU50)),AU49,PI_data_original!AU50),0)</f>
        <v>9.6772270969746298E-3</v>
      </c>
      <c r="AV50" s="95">
        <f>IF($A50&lt;=$A$9,IF(NOT(ISNUMBER(PI_data_original!AV50)),AV49,PI_data_original!AV50),0)</f>
        <v>2.2676018725173113</v>
      </c>
      <c r="AW50" s="95">
        <f>IF($A50&lt;=$A$9,IF(NOT(ISNUMBER(PI_data_original!AW50)),AW49,PI_data_original!AW50),0)</f>
        <v>233.47296257268715</v>
      </c>
      <c r="AY50" s="94">
        <f t="shared" si="36"/>
        <v>45873.135416666541</v>
      </c>
      <c r="AZ50" s="95">
        <f>IF($AY50&lt;=$AY$9,IF(NOT(ISNUMBER(PI_data_original!AZ50)),AZ49,PI_data_original!AZ50),0)</f>
        <v>0</v>
      </c>
      <c r="BA50" s="95">
        <f>IF($AY50&lt;=$AY$9,IF(NOT(ISNUMBER(PI_data_original!BA50)),BA49,PI_data_original!BA50),0)</f>
        <v>0</v>
      </c>
      <c r="BB50" s="95">
        <f>IF($AY50&lt;=$AY$9,IF(NOT(ISNUMBER(PI_data_original!BB50)),BB49,PI_data_original!BB50),0)</f>
        <v>0</v>
      </c>
      <c r="BC50" s="95">
        <f>IF($AY50&lt;=$AY$9,IF(NOT(ISNUMBER(PI_data_original!BC50)),BC49,PI_data_original!BC50),0)</f>
        <v>1.6479743644595146E-2</v>
      </c>
      <c r="BD50" s="95">
        <f>IF($AY50&lt;=$AY$9,IF(NOT(ISNUMBER(PI_data_original!BD50)),BD49,PI_data_original!BD50),0)</f>
        <v>0</v>
      </c>
      <c r="BE50" s="95">
        <f>IF($AY50&lt;=$AY$9,IF(NOT(ISNUMBER(PI_data_original!BE50)),BE49,PI_data_original!BE50),0)</f>
        <v>0</v>
      </c>
      <c r="BF50" s="95">
        <f>IF($AY50&lt;=$AY$9,IF(NOT(ISNUMBER(PI_data_original!BF50)),BF49,PI_data_original!BF50),0)</f>
        <v>0</v>
      </c>
      <c r="BG50" s="95">
        <f>IF($AY50&lt;=$AY$9,IF(NOT(ISNUMBER(PI_data_original!BG50)),BG49,PI_data_original!BG50),0)</f>
        <v>1.0070954449474812E-2</v>
      </c>
      <c r="BI50" s="61">
        <f>PI_data_original!BI50</f>
        <v>45873.277083333334</v>
      </c>
      <c r="BJ50" s="6">
        <f>IF($BI50&lt;=$BI$9,IF(NOT(ISNUMBER(PI_data_original!BJ50)),BJ49,PI_data_original!BJ50),0)</f>
        <v>1.2817578390240669E-2</v>
      </c>
      <c r="BK50" s="6">
        <f>IF($BI50&lt;=$BI$9,IF(NOT(ISNUMBER(PI_data_original!BK50)),BK49,PI_data_original!BK50),0)</f>
        <v>1.0070954449474812E-2</v>
      </c>
      <c r="BM50" s="6" t="b">
        <f t="shared" si="25"/>
        <v>0</v>
      </c>
      <c r="BN50" s="6" t="str">
        <f t="shared" si="26"/>
        <v>N/A</v>
      </c>
      <c r="BO50" s="6" t="b">
        <f t="shared" si="27"/>
        <v>0</v>
      </c>
      <c r="BP50" s="6" t="str">
        <f t="shared" si="28"/>
        <v>N/A</v>
      </c>
      <c r="BR50" s="6">
        <f t="shared" si="10"/>
        <v>0</v>
      </c>
      <c r="BS50" s="6">
        <f t="shared" si="11"/>
        <v>0</v>
      </c>
      <c r="BU50" s="6">
        <f t="shared" si="29"/>
        <v>232.13467357551679</v>
      </c>
      <c r="BV50" s="6">
        <f t="shared" si="30"/>
        <v>233.47296257268715</v>
      </c>
      <c r="BX50" s="292">
        <f t="shared" si="12"/>
        <v>45873.135416666541</v>
      </c>
      <c r="BY50" s="11">
        <f t="shared" si="38"/>
        <v>0</v>
      </c>
      <c r="BZ50" s="11">
        <f t="shared" si="38"/>
        <v>0</v>
      </c>
      <c r="CA50" s="11">
        <f t="shared" si="38"/>
        <v>0</v>
      </c>
      <c r="CB50" s="11">
        <f t="shared" si="38"/>
        <v>1.6479743644595146E-2</v>
      </c>
      <c r="CC50" s="11">
        <f>IF(Inicio!$C$22="Calderas",BY50+BZ50,CA50)</f>
        <v>0</v>
      </c>
      <c r="CD50" s="11">
        <f t="shared" si="14"/>
        <v>0</v>
      </c>
      <c r="CE50" s="11">
        <f t="shared" si="15"/>
        <v>0</v>
      </c>
      <c r="CF50" s="11">
        <f t="shared" si="16"/>
        <v>0</v>
      </c>
      <c r="CG50" s="11">
        <f t="shared" si="17"/>
        <v>0</v>
      </c>
      <c r="CH50" s="11">
        <f t="shared" si="31"/>
        <v>0</v>
      </c>
      <c r="CI50" s="11">
        <f t="shared" si="32"/>
        <v>0</v>
      </c>
      <c r="CJ50" s="11">
        <f t="shared" si="39"/>
        <v>0</v>
      </c>
      <c r="CK50" s="11">
        <f t="shared" si="39"/>
        <v>0</v>
      </c>
      <c r="CL50" s="11">
        <f t="shared" si="39"/>
        <v>0</v>
      </c>
      <c r="CM50" s="11">
        <f t="shared" si="39"/>
        <v>1.0070954449474812E-2</v>
      </c>
      <c r="CN50" s="281">
        <f>IF(Inicio!$O$22="Calderas",CJ50+CK50,CL50)</f>
        <v>0</v>
      </c>
      <c r="CO50" s="11">
        <f t="shared" si="19"/>
        <v>0</v>
      </c>
      <c r="CP50" s="11">
        <f t="shared" si="20"/>
        <v>0</v>
      </c>
      <c r="CQ50" s="11">
        <f t="shared" si="21"/>
        <v>0</v>
      </c>
      <c r="CR50" s="11">
        <f t="shared" si="22"/>
        <v>0</v>
      </c>
      <c r="CS50" s="11">
        <f t="shared" si="33"/>
        <v>0</v>
      </c>
      <c r="CT50" s="11">
        <f t="shared" si="34"/>
        <v>0</v>
      </c>
      <c r="CV50" s="293">
        <f t="shared" si="23"/>
        <v>45873.385416666308</v>
      </c>
      <c r="CW50" s="92">
        <f t="shared" si="41"/>
        <v>0</v>
      </c>
      <c r="CX50" s="92">
        <f t="shared" si="41"/>
        <v>0</v>
      </c>
      <c r="CY50" s="92">
        <f t="shared" si="41"/>
        <v>0</v>
      </c>
      <c r="CZ50" s="92">
        <f t="shared" si="41"/>
        <v>0</v>
      </c>
      <c r="DA50" s="92">
        <f t="shared" si="41"/>
        <v>0</v>
      </c>
      <c r="DB50" s="92">
        <f t="shared" si="41"/>
        <v>0</v>
      </c>
    </row>
    <row r="51" spans="1:106">
      <c r="A51" s="94">
        <f t="shared" si="35"/>
        <v>45873.38888888876</v>
      </c>
      <c r="B51" s="95">
        <f>IF($A51&lt;=$A$9,IF(NOT(ISNUMBER(PI_data_original!B51)),B50,PI_data_original!B51),0)</f>
        <v>348.6596249196528</v>
      </c>
      <c r="C51" s="95">
        <f>IF($A51&lt;=$A$9,IF(NOT(ISNUMBER(PI_data_original!C51)),C50,PI_data_original!C51),0)</f>
        <v>313.25079688532975</v>
      </c>
      <c r="D51" s="307">
        <f>IF(TagTempAmbSel_Sc1=TagTempAmb_Sc1,IF($A51&lt;=$A$9,IF(NOT(ISNUMBER(PI_data_original!D51)),D50,PI_data_original!D51),D50),IF($A51&lt;=$A$9,IF(NOT(ISNUMBER(PI_data_original!AD51)),AD50,PI_data_original!AD51),AD50))</f>
        <v>26.169734289893878</v>
      </c>
      <c r="E51" s="307">
        <f>IF(TagHumRelSel_Sc1=TagHumRel_Sc1,IF($A51&lt;=$A$9,IF(NOT(ISNUMBER(PI_data_original!E51)),E50,PI_data_original!E51),E50),IF($A51&lt;=$A$9,IF(NOT(ISNUMBER(PI_data_original!AE51)),AE50,PI_data_original!AE51),AE50))</f>
        <v>49.308652348767502</v>
      </c>
      <c r="F51" s="95">
        <f>IF($A51&lt;=$A$9,IF(NOT(ISNUMBER(PI_data_original!F51)),F50,PI_data_original!F51),0)</f>
        <v>2.78643798828125</v>
      </c>
      <c r="G51" s="95">
        <f>IF($A51&lt;=$A$9,IF(NOT(ISNUMBER(PI_data_original!G51)),G50,PI_data_original!G51),0)</f>
        <v>3.5536282062530518</v>
      </c>
      <c r="H51" s="95">
        <f>IF($A51&lt;=$A$9,IF(NOT(ISNUMBER(PI_data_original!H51)),H50,PI_data_original!H51),0)</f>
        <v>4.186098575592041</v>
      </c>
      <c r="I51" s="95">
        <f>IF($A51&lt;=$A$9,IF(NOT(ISNUMBER(PI_data_original!I51)),I50,PI_data_original!I51),0)</f>
        <v>3.1628298759460449</v>
      </c>
      <c r="J51" s="95">
        <v>7632</v>
      </c>
      <c r="K51" s="95">
        <v>10090</v>
      </c>
      <c r="L51" s="95">
        <f>IF($A51&lt;=$A$9,IF(NOT(ISNUMBER(PI_data_original!L51)),L50,PI_data_original!L51),0)</f>
        <v>199.74460354258147</v>
      </c>
      <c r="M51" s="95">
        <f>IF($A51&lt;=$A$9,IF(NOT(ISNUMBER(PI_data_original!M51)),M50,PI_data_original!M51),0)</f>
        <v>191.45643616326569</v>
      </c>
      <c r="N51" s="95">
        <f>IF($A51&lt;=$A$9,IF(NOT(ISNUMBER(PI_data_original!N51)),N50,PI_data_original!N51),0)</f>
        <v>189.64504615827028</v>
      </c>
      <c r="O51" s="95">
        <f>IF($A51&lt;=$A$9,IF(NOT(ISNUMBER(PI_data_original!O51)),O50,PI_data_original!O51),0)</f>
        <v>260.73269509494457</v>
      </c>
      <c r="P51" s="95">
        <f>IF($A51&lt;=$A$9,IF(NOT(ISNUMBER(PI_data_original!P51)),P50,PI_data_original!P51),0)</f>
        <v>263.01898729633422</v>
      </c>
      <c r="Q51" s="95">
        <f>IF($A51&lt;=$A$9,IF(NOT(ISNUMBER(PI_data_original!Q51)),Q50,PI_data_original!Q51),0)</f>
        <v>252.36517769984474</v>
      </c>
      <c r="R51" s="95">
        <f>IF($A51&lt;=$A$9,IF(NOT(ISNUMBER(PI_data_original!R51)),R50,PI_data_original!R51),0)</f>
        <v>275.89950731227026</v>
      </c>
      <c r="S51" s="95">
        <f>IF($A51&lt;=$A$9,IF(NOT(ISNUMBER(PI_data_original!S51)),S50,PI_data_original!S51),0)</f>
        <v>231.58500502768129</v>
      </c>
      <c r="T51" s="95">
        <f>IF($A51&lt;=$A$9,IF(NOT(ISNUMBER(PI_data_original!T51)),T50,PI_data_original!T51),0)</f>
        <v>204.68450288774912</v>
      </c>
      <c r="U51" s="95">
        <f>IF($A51&lt;=$A$9,IF(NOT(ISNUMBER(PI_data_original!U51)),U50,PI_data_original!U51),0)</f>
        <v>232.97527224239118</v>
      </c>
      <c r="V51" s="95">
        <v>4743</v>
      </c>
      <c r="W51" s="378">
        <v>10090</v>
      </c>
      <c r="X51" s="95">
        <f>IF($A51&lt;=$A$9,IF(NOT(ISNUMBER(PI_data_original!X51)),X50,PI_data_original!X51),0)</f>
        <v>195.03128541284067</v>
      </c>
      <c r="Y51" s="95">
        <f>IF($A51&lt;=$A$9,IF(NOT(ISNUMBER(PI_data_original!Y51)),Y50,PI_data_original!Y51),0)</f>
        <v>1.2817578390240669E-2</v>
      </c>
      <c r="Z51" s="95">
        <f>IF($A51&lt;=$A$9,IF(NOT(ISNUMBER(PI_data_original!Z51)),Z50,PI_data_original!Z51),0)</f>
        <v>1</v>
      </c>
      <c r="AA51" s="95">
        <f>IF($A51&lt;=$A$9,IF(NOT(ISNUMBER(PI_data_original!AA51)),AA50,PI_data_original!AA51),0)</f>
        <v>244.33146655119879</v>
      </c>
      <c r="AB51" s="95">
        <f>IF($A51&lt;=$A$9,IF(NOT(ISNUMBER(PI_data_original!AB51)),AB50,PI_data_original!AB51),0)</f>
        <v>348.6596249196528</v>
      </c>
      <c r="AC51" s="95">
        <f>IF($A51&lt;=$A$9,IF(NOT(ISNUMBER(PI_data_original!AC51)),AC50,PI_data_original!AC51),0)</f>
        <v>348.19224901204143</v>
      </c>
      <c r="AD51" s="307">
        <f>IF(TagTempAmbSel_Sc2=TagTempAmb_Sc1,IF($A51&lt;=$A$9,IF(NOT(ISNUMBER(PI_data_original!D51)),D50,PI_data_original!D51),D50),IF($A51&lt;=$A$9,IF(NOT(ISNUMBER(PI_data_original!AD51)),AD50,PI_data_original!AD51),AD50))</f>
        <v>26.046989198378888</v>
      </c>
      <c r="AE51" s="307">
        <f>IF(TagHumRelSel_Sc2=TagHumRel_Sc1,IF($A51&lt;=$A$9,IF(NOT(ISNUMBER(PI_data_original!E51)),E50,PI_data_original!E51),E50),IF($A51&lt;=$A$9,IF(NOT(ISNUMBER(PI_data_original!AE51)),AE50,PI_data_original!AE51),AE50))</f>
        <v>53.759191463072483</v>
      </c>
      <c r="AF51" s="95">
        <f>IF($A51&lt;=$A$9,IF(NOT(ISNUMBER(PI_data_original!AF51)),AF50,PI_data_original!AF51),0)</f>
        <v>6.721074104309082</v>
      </c>
      <c r="AG51" s="95">
        <f>IF($A51&lt;=$A$9,IF(NOT(ISNUMBER(PI_data_original!AG51)),AG50,PI_data_original!AG51),0)</f>
        <v>4.4651718139648438</v>
      </c>
      <c r="AH51" s="95">
        <f>IF($A51&lt;=$A$9,IF(NOT(ISNUMBER(PI_data_original!AH51)),AH50,PI_data_original!AH51),0)</f>
        <v>3.6279520988464355</v>
      </c>
      <c r="AI51" s="95">
        <f>IF($A51&lt;=$A$9,IF(NOT(ISNUMBER(PI_data_original!AI51)),AI50,PI_data_original!AI51),0)</f>
        <v>5.4745082855224609</v>
      </c>
      <c r="AJ51" s="95">
        <f>IF($A51&lt;=$A$9,IF(NOT(ISNUMBER(PI_data_original!AJ51)),AJ50,PI_data_original!AJ51),0)</f>
        <v>5.302391529083252</v>
      </c>
      <c r="AK51" s="95">
        <f>IF($A51&lt;=$A$9,IF(NOT(ISNUMBER(PI_data_original!AK51)),AK50,PI_data_original!AK51),0)</f>
        <v>192.79725860656976</v>
      </c>
      <c r="AL51" s="95">
        <f>IF($A51&lt;=$A$9,IF(NOT(ISNUMBER(PI_data_original!AL51)),AL50,PI_data_original!AL51),0)</f>
        <v>196.22467515966426</v>
      </c>
      <c r="AM51" s="95">
        <f>IF($A51&lt;=$A$9,IF(NOT(ISNUMBER(PI_data_original!AM51)),AM50,PI_data_original!AM51),0)</f>
        <v>252.52986716581381</v>
      </c>
      <c r="AN51" s="95">
        <f>IF($A51&lt;=$A$9,IF(NOT(ISNUMBER(PI_data_original!AN51)),AN50,PI_data_original!AN51),0)</f>
        <v>253.90983902652806</v>
      </c>
      <c r="AO51" s="95">
        <f>IF($A51&lt;=$A$9,IF(NOT(ISNUMBER(PI_data_original!AO51)),AO50,PI_data_original!AO51),0)</f>
        <v>233.92119057901127</v>
      </c>
      <c r="AP51" s="95">
        <f>IF($A51&lt;=$A$9,IF(NOT(ISNUMBER(PI_data_original!AP51)),AP50,PI_data_original!AP51),0)</f>
        <v>197.8996221502785</v>
      </c>
      <c r="AQ51" s="95">
        <f>IF($A51&lt;=$A$9,IF(NOT(ISNUMBER(PI_data_original!AQ51)),AQ50,PI_data_original!AQ51),0)</f>
        <v>233.57717581342519</v>
      </c>
      <c r="AR51" s="95">
        <f>IF($A51&lt;=$A$9,IF(NOT(ISNUMBER(PI_data_original!AR51)),AR50,PI_data_original!AR51),0)</f>
        <v>199.43198952400823</v>
      </c>
      <c r="AS51" s="95">
        <f>IF($A51&lt;=$A$9,IF(NOT(ISNUMBER(PI_data_original!AS51)),AS50,PI_data_original!AS51),0)</f>
        <v>158.70245766614801</v>
      </c>
      <c r="AT51" s="95">
        <f>IF($A51&lt;=$A$9,IF(NOT(ISNUMBER(PI_data_original!AT51)),AT50,PI_data_original!AT51),0)</f>
        <v>195.53171160990834</v>
      </c>
      <c r="AU51" s="95">
        <f>IF($A51&lt;=$A$9,IF(NOT(ISNUMBER(PI_data_original!AU51)),AU50,PI_data_original!AU51),0)</f>
        <v>8.9263643115470425E-3</v>
      </c>
      <c r="AV51" s="95">
        <f>IF($A51&lt;=$A$9,IF(NOT(ISNUMBER(PI_data_original!AV51)),AV50,PI_data_original!AV51),0)</f>
        <v>2.2184849345429818</v>
      </c>
      <c r="AW51" s="95">
        <f>IF($A51&lt;=$A$9,IF(NOT(ISNUMBER(PI_data_original!AW51)),AW50,PI_data_original!AW51),0)</f>
        <v>245.61731569263929</v>
      </c>
      <c r="AY51" s="94">
        <f t="shared" si="36"/>
        <v>45873.13888888876</v>
      </c>
      <c r="AZ51" s="95">
        <f>IF($AY51&lt;=$AY$9,IF(NOT(ISNUMBER(PI_data_original!AZ51)),AZ50,PI_data_original!AZ51),0)</f>
        <v>0</v>
      </c>
      <c r="BA51" s="95">
        <f>IF($AY51&lt;=$AY$9,IF(NOT(ISNUMBER(PI_data_original!BA51)),BA50,PI_data_original!BA51),0)</f>
        <v>0</v>
      </c>
      <c r="BB51" s="95">
        <f>IF($AY51&lt;=$AY$9,IF(NOT(ISNUMBER(PI_data_original!BB51)),BB50,PI_data_original!BB51),0)</f>
        <v>0</v>
      </c>
      <c r="BC51" s="95">
        <f>IF($AY51&lt;=$AY$9,IF(NOT(ISNUMBER(PI_data_original!BC51)),BC50,PI_data_original!BC51),0)</f>
        <v>1.6479743644595146E-2</v>
      </c>
      <c r="BD51" s="95">
        <f>IF($AY51&lt;=$AY$9,IF(NOT(ISNUMBER(PI_data_original!BD51)),BD50,PI_data_original!BD51),0)</f>
        <v>0</v>
      </c>
      <c r="BE51" s="95">
        <f>IF($AY51&lt;=$AY$9,IF(NOT(ISNUMBER(PI_data_original!BE51)),BE50,PI_data_original!BE51),0)</f>
        <v>0</v>
      </c>
      <c r="BF51" s="95">
        <f>IF($AY51&lt;=$AY$9,IF(NOT(ISNUMBER(PI_data_original!BF51)),BF50,PI_data_original!BF51),0)</f>
        <v>0</v>
      </c>
      <c r="BG51" s="95">
        <f>IF($AY51&lt;=$AY$9,IF(NOT(ISNUMBER(PI_data_original!BG51)),BG50,PI_data_original!BG51),0)</f>
        <v>1.0070954449474812E-2</v>
      </c>
      <c r="BI51" s="61">
        <f>PI_data_original!BI51</f>
        <v>45873.277777777781</v>
      </c>
      <c r="BJ51" s="6">
        <f>IF($BI51&lt;=$BI$9,IF(NOT(ISNUMBER(PI_data_original!BJ51)),BJ50,PI_data_original!BJ51),0)</f>
        <v>1.2817578390240669E-2</v>
      </c>
      <c r="BK51" s="6">
        <f>IF($BI51&lt;=$BI$9,IF(NOT(ISNUMBER(PI_data_original!BK51)),BK50,PI_data_original!BK51),0)</f>
        <v>1.0070954449474812E-2</v>
      </c>
      <c r="BM51" s="6" t="b">
        <f t="shared" si="25"/>
        <v>0</v>
      </c>
      <c r="BN51" s="6" t="str">
        <f t="shared" si="26"/>
        <v>N/A</v>
      </c>
      <c r="BO51" s="6" t="b">
        <f t="shared" si="27"/>
        <v>0</v>
      </c>
      <c r="BP51" s="6" t="str">
        <f t="shared" si="28"/>
        <v>N/A</v>
      </c>
      <c r="BR51" s="6">
        <f t="shared" si="10"/>
        <v>0</v>
      </c>
      <c r="BS51" s="6">
        <f t="shared" si="11"/>
        <v>0</v>
      </c>
      <c r="BU51" s="6">
        <f t="shared" si="29"/>
        <v>244.33146655119879</v>
      </c>
      <c r="BV51" s="6">
        <f t="shared" si="30"/>
        <v>245.61731569263929</v>
      </c>
      <c r="BX51" s="292">
        <f t="shared" si="12"/>
        <v>45873.13888888876</v>
      </c>
      <c r="BY51" s="11">
        <f t="shared" ref="BY51:CB70" si="42">VLOOKUP($BX51,$AY$11:$BG$370,MATCH(BY$9,$AY$9:$BG$9,0))</f>
        <v>0</v>
      </c>
      <c r="BZ51" s="11">
        <f t="shared" si="42"/>
        <v>0</v>
      </c>
      <c r="CA51" s="11">
        <f t="shared" si="42"/>
        <v>0</v>
      </c>
      <c r="CB51" s="11">
        <f t="shared" si="42"/>
        <v>1.6479743644595146E-2</v>
      </c>
      <c r="CC51" s="11">
        <f>IF(Inicio!$C$22="Calderas",BY51+BZ51,CA51)</f>
        <v>0</v>
      </c>
      <c r="CD51" s="11">
        <f t="shared" si="14"/>
        <v>0</v>
      </c>
      <c r="CE51" s="11">
        <f t="shared" si="15"/>
        <v>0</v>
      </c>
      <c r="CF51" s="11">
        <f t="shared" si="16"/>
        <v>0</v>
      </c>
      <c r="CG51" s="11">
        <f t="shared" si="17"/>
        <v>0</v>
      </c>
      <c r="CH51" s="11">
        <f t="shared" si="31"/>
        <v>0</v>
      </c>
      <c r="CI51" s="11">
        <f t="shared" si="32"/>
        <v>0</v>
      </c>
      <c r="CJ51" s="11">
        <f t="shared" ref="CJ51:CM70" si="43">VLOOKUP($BX51,$AY$11:$BG$370,MATCH(CJ$9,$AY$9:$BG$9,0))</f>
        <v>0</v>
      </c>
      <c r="CK51" s="11">
        <f t="shared" si="43"/>
        <v>0</v>
      </c>
      <c r="CL51" s="11">
        <f t="shared" si="43"/>
        <v>0</v>
      </c>
      <c r="CM51" s="11">
        <f t="shared" si="43"/>
        <v>1.0070954449474812E-2</v>
      </c>
      <c r="CN51" s="281">
        <f>IF(Inicio!$O$22="Calderas",CJ51+CK51,CL51)</f>
        <v>0</v>
      </c>
      <c r="CO51" s="11">
        <f t="shared" si="19"/>
        <v>0</v>
      </c>
      <c r="CP51" s="11">
        <f t="shared" si="20"/>
        <v>0</v>
      </c>
      <c r="CQ51" s="11">
        <f t="shared" si="21"/>
        <v>0</v>
      </c>
      <c r="CR51" s="11">
        <f t="shared" si="22"/>
        <v>0</v>
      </c>
      <c r="CS51" s="11">
        <f t="shared" si="33"/>
        <v>0</v>
      </c>
      <c r="CT51" s="11">
        <f t="shared" si="34"/>
        <v>0</v>
      </c>
      <c r="CV51" s="293">
        <f t="shared" si="23"/>
        <v>45873.388888888527</v>
      </c>
      <c r="CW51" s="92">
        <f t="shared" ref="CW51:DB60" si="44">VLOOKUP($CV51,$AY$11:$BG$370,MATCH(CW$9,$AY$9:$BG$9,0))</f>
        <v>0</v>
      </c>
      <c r="CX51" s="92">
        <f t="shared" si="44"/>
        <v>0</v>
      </c>
      <c r="CY51" s="92">
        <f t="shared" si="44"/>
        <v>0</v>
      </c>
      <c r="CZ51" s="92">
        <f t="shared" si="44"/>
        <v>0</v>
      </c>
      <c r="DA51" s="92">
        <f t="shared" si="44"/>
        <v>0</v>
      </c>
      <c r="DB51" s="92">
        <f t="shared" si="44"/>
        <v>0</v>
      </c>
    </row>
    <row r="52" spans="1:106">
      <c r="A52" s="94">
        <f t="shared" si="35"/>
        <v>45873.392361110979</v>
      </c>
      <c r="B52" s="95">
        <f>IF($A52&lt;=$A$9,IF(NOT(ISNUMBER(PI_data_original!B52)),B51,PI_data_original!B52),0)</f>
        <v>364.16110513770974</v>
      </c>
      <c r="C52" s="95">
        <f>IF($A52&lt;=$A$9,IF(NOT(ISNUMBER(PI_data_original!C52)),C51,PI_data_original!C52),0)</f>
        <v>329.54616626205973</v>
      </c>
      <c r="D52" s="307">
        <f>IF(TagTempAmbSel_Sc1=TagTempAmb_Sc1,IF($A52&lt;=$A$9,IF(NOT(ISNUMBER(PI_data_original!D52)),D51,PI_data_original!D52),D51),IF($A52&lt;=$A$9,IF(NOT(ISNUMBER(PI_data_original!AD52)),AD51,PI_data_original!AD52),AD51))</f>
        <v>26.669472470083385</v>
      </c>
      <c r="E52" s="307">
        <f>IF(TagHumRelSel_Sc1=TagHumRel_Sc1,IF($A52&lt;=$A$9,IF(NOT(ISNUMBER(PI_data_original!E52)),E51,PI_data_original!E52),E51),IF($A52&lt;=$A$9,IF(NOT(ISNUMBER(PI_data_original!AE52)),AE51,PI_data_original!AE52),AE51))</f>
        <v>48.215490029970731</v>
      </c>
      <c r="F52" s="95">
        <f>IF($A52&lt;=$A$9,IF(NOT(ISNUMBER(PI_data_original!F52)),F51,PI_data_original!F52),0)</f>
        <v>2.2471275329589844</v>
      </c>
      <c r="G52" s="95">
        <f>IF($A52&lt;=$A$9,IF(NOT(ISNUMBER(PI_data_original!G52)),G51,PI_data_original!G52),0)</f>
        <v>4.3219799995422363</v>
      </c>
      <c r="H52" s="95">
        <f>IF($A52&lt;=$A$9,IF(NOT(ISNUMBER(PI_data_original!H52)),H51,PI_data_original!H52),0)</f>
        <v>2.2596597671508789</v>
      </c>
      <c r="I52" s="95">
        <f>IF($A52&lt;=$A$9,IF(NOT(ISNUMBER(PI_data_original!I52)),I51,PI_data_original!I52),0)</f>
        <v>1.3023416996002197</v>
      </c>
      <c r="J52" s="95">
        <v>7911</v>
      </c>
      <c r="K52" s="95">
        <v>9926</v>
      </c>
      <c r="L52" s="95">
        <f>IF($A52&lt;=$A$9,IF(NOT(ISNUMBER(PI_data_original!L52)),L51,PI_data_original!L52),0)</f>
        <v>203.62242923024769</v>
      </c>
      <c r="M52" s="95">
        <f>IF($A52&lt;=$A$9,IF(NOT(ISNUMBER(PI_data_original!M52)),M51,PI_data_original!M52),0)</f>
        <v>198.37827960207676</v>
      </c>
      <c r="N52" s="95">
        <f>IF($A52&lt;=$A$9,IF(NOT(ISNUMBER(PI_data_original!N52)),N51,PI_data_original!N52),0)</f>
        <v>196.85946992599071</v>
      </c>
      <c r="O52" s="95">
        <f>IF($A52&lt;=$A$9,IF(NOT(ISNUMBER(PI_data_original!O52)),O51,PI_data_original!O52),0)</f>
        <v>273.85743506483425</v>
      </c>
      <c r="P52" s="95">
        <f>IF($A52&lt;=$A$9,IF(NOT(ISNUMBER(PI_data_original!P52)),P51,PI_data_original!P52),0)</f>
        <v>277.28264672354646</v>
      </c>
      <c r="Q52" s="95">
        <f>IF($A52&lt;=$A$9,IF(NOT(ISNUMBER(PI_data_original!Q52)),Q51,PI_data_original!Q52),0)</f>
        <v>264.62887192482378</v>
      </c>
      <c r="R52" s="95">
        <f>IF($A52&lt;=$A$9,IF(NOT(ISNUMBER(PI_data_original!R52)),R51,PI_data_original!R52),0)</f>
        <v>286.84736643808242</v>
      </c>
      <c r="S52" s="95">
        <f>IF($A52&lt;=$A$9,IF(NOT(ISNUMBER(PI_data_original!S52)),S51,PI_data_original!S52),0)</f>
        <v>244.55445516872064</v>
      </c>
      <c r="T52" s="95">
        <f>IF($A52&lt;=$A$9,IF(NOT(ISNUMBER(PI_data_original!T52)),T51,PI_data_original!T52),0)</f>
        <v>212.78551428619463</v>
      </c>
      <c r="U52" s="95">
        <f>IF($A52&lt;=$A$9,IF(NOT(ISNUMBER(PI_data_original!U52)),U51,PI_data_original!U52),0)</f>
        <v>246.40531700502149</v>
      </c>
      <c r="V52" s="95">
        <v>4752</v>
      </c>
      <c r="W52" s="378">
        <v>9926</v>
      </c>
      <c r="X52" s="95">
        <f>IF($A52&lt;=$A$9,IF(NOT(ISNUMBER(PI_data_original!X52)),X51,PI_data_original!X52),0)</f>
        <v>194.62918499535996</v>
      </c>
      <c r="Y52" s="95">
        <f>IF($A52&lt;=$A$9,IF(NOT(ISNUMBER(PI_data_original!Y52)),Y51,PI_data_original!Y52),0)</f>
        <v>1.2817578390240669E-2</v>
      </c>
      <c r="Z52" s="95">
        <f>IF($A52&lt;=$A$9,IF(NOT(ISNUMBER(PI_data_original!Z52)),Z51,PI_data_original!Z52),0)</f>
        <v>1</v>
      </c>
      <c r="AA52" s="95">
        <f>IF($A52&lt;=$A$9,IF(NOT(ISNUMBER(PI_data_original!AA52)),AA51,PI_data_original!AA52),0)</f>
        <v>257.90946207464361</v>
      </c>
      <c r="AB52" s="95">
        <f>IF($A52&lt;=$A$9,IF(NOT(ISNUMBER(PI_data_original!AB52)),AB51,PI_data_original!AB52),0)</f>
        <v>364.16110513770974</v>
      </c>
      <c r="AC52" s="95">
        <f>IF($A52&lt;=$A$9,IF(NOT(ISNUMBER(PI_data_original!AC52)),AC51,PI_data_original!AC52),0)</f>
        <v>363.58643046618107</v>
      </c>
      <c r="AD52" s="307">
        <f>IF(TagTempAmbSel_Sc2=TagTempAmb_Sc1,IF($A52&lt;=$A$9,IF(NOT(ISNUMBER(PI_data_original!D52)),D51,PI_data_original!D52),D51),IF($A52&lt;=$A$9,IF(NOT(ISNUMBER(PI_data_original!AD52)),AD51,PI_data_original!AD52),AD51))</f>
        <v>26.525909611689819</v>
      </c>
      <c r="AE52" s="307">
        <f>IF(TagHumRelSel_Sc2=TagHumRel_Sc1,IF($A52&lt;=$A$9,IF(NOT(ISNUMBER(PI_data_original!E52)),E51,PI_data_original!E52),E51),IF($A52&lt;=$A$9,IF(NOT(ISNUMBER(PI_data_original!AE52)),AE51,PI_data_original!AE52),AE51))</f>
        <v>52.819283054712443</v>
      </c>
      <c r="AF52" s="95">
        <f>IF($A52&lt;=$A$9,IF(NOT(ISNUMBER(PI_data_original!AF52)),AF51,PI_data_original!AF52),0)</f>
        <v>5.7257809638977051</v>
      </c>
      <c r="AG52" s="95">
        <f>IF($A52&lt;=$A$9,IF(NOT(ISNUMBER(PI_data_original!AG52)),AG51,PI_data_original!AG52),0)</f>
        <v>2.046536922454834</v>
      </c>
      <c r="AH52" s="95">
        <f>IF($A52&lt;=$A$9,IF(NOT(ISNUMBER(PI_data_original!AH52)),AH51,PI_data_original!AH52),0)</f>
        <v>4.4651718139648438</v>
      </c>
      <c r="AI52" s="95">
        <f>IF($A52&lt;=$A$9,IF(NOT(ISNUMBER(PI_data_original!AI52)),AI51,PI_data_original!AI52),0)</f>
        <v>4.8982443809509277</v>
      </c>
      <c r="AJ52" s="95">
        <f>IF($A52&lt;=$A$9,IF(NOT(ISNUMBER(PI_data_original!AJ52)),AJ51,PI_data_original!AJ52),0)</f>
        <v>6.6047329902648926</v>
      </c>
      <c r="AK52" s="95">
        <f>IF($A52&lt;=$A$9,IF(NOT(ISNUMBER(PI_data_original!AK52)),AK51,PI_data_original!AK52),0)</f>
        <v>192.59519247159483</v>
      </c>
      <c r="AL52" s="95">
        <f>IF($A52&lt;=$A$9,IF(NOT(ISNUMBER(PI_data_original!AL52)),AL51,PI_data_original!AL52),0)</f>
        <v>196.01419666368659</v>
      </c>
      <c r="AM52" s="95">
        <f>IF($A52&lt;=$A$9,IF(NOT(ISNUMBER(PI_data_original!AM52)),AM51,PI_data_original!AM52),0)</f>
        <v>263.74691635216237</v>
      </c>
      <c r="AN52" s="95">
        <f>IF($A52&lt;=$A$9,IF(NOT(ISNUMBER(PI_data_original!AN52)),AN51,PI_data_original!AN52),0)</f>
        <v>265.22787065376383</v>
      </c>
      <c r="AO52" s="95">
        <f>IF($A52&lt;=$A$9,IF(NOT(ISNUMBER(PI_data_original!AO52)),AO51,PI_data_original!AO52),0)</f>
        <v>245.23014925313959</v>
      </c>
      <c r="AP52" s="95">
        <f>IF($A52&lt;=$A$9,IF(NOT(ISNUMBER(PI_data_original!AP52)),AP51,PI_data_original!AP52),0)</f>
        <v>201.23189185074375</v>
      </c>
      <c r="AQ52" s="95">
        <f>IF($A52&lt;=$A$9,IF(NOT(ISNUMBER(PI_data_original!AQ52)),AQ51,PI_data_original!AQ52),0)</f>
        <v>244.82623651502732</v>
      </c>
      <c r="AR52" s="95">
        <f>IF($A52&lt;=$A$9,IF(NOT(ISNUMBER(PI_data_original!AR52)),AR51,PI_data_original!AR52),0)</f>
        <v>202.97523671351917</v>
      </c>
      <c r="AS52" s="95">
        <f>IF($A52&lt;=$A$9,IF(NOT(ISNUMBER(PI_data_original!AS52)),AS51,PI_data_original!AS52),0)</f>
        <v>158.22682054689596</v>
      </c>
      <c r="AT52" s="95">
        <f>IF($A52&lt;=$A$9,IF(NOT(ISNUMBER(PI_data_original!AT52)),AT51,PI_data_original!AT52),0)</f>
        <v>195.1348984293758</v>
      </c>
      <c r="AU52" s="95">
        <f>IF($A52&lt;=$A$9,IF(NOT(ISNUMBER(PI_data_original!AU52)),AU51,PI_data_original!AU52),0)</f>
        <v>8.3038706172506027E-3</v>
      </c>
      <c r="AV52" s="95">
        <f>IF($A52&lt;=$A$9,IF(NOT(ISNUMBER(PI_data_original!AV52)),AV51,PI_data_original!AV52),0)</f>
        <v>3.1206250457223179</v>
      </c>
      <c r="AW52" s="95">
        <f>IF($A52&lt;=$A$9,IF(NOT(ISNUMBER(PI_data_original!AW52)),AW51,PI_data_original!AW52),0)</f>
        <v>257.3340911915231</v>
      </c>
      <c r="AY52" s="94">
        <f t="shared" si="36"/>
        <v>45873.142361110979</v>
      </c>
      <c r="AZ52" s="95">
        <f>IF($AY52&lt;=$AY$9,IF(NOT(ISNUMBER(PI_data_original!AZ52)),AZ51,PI_data_original!AZ52),0)</f>
        <v>0</v>
      </c>
      <c r="BA52" s="95">
        <f>IF($AY52&lt;=$AY$9,IF(NOT(ISNUMBER(PI_data_original!BA52)),BA51,PI_data_original!BA52),0)</f>
        <v>0</v>
      </c>
      <c r="BB52" s="95">
        <f>IF($AY52&lt;=$AY$9,IF(NOT(ISNUMBER(PI_data_original!BB52)),BB51,PI_data_original!BB52),0)</f>
        <v>0</v>
      </c>
      <c r="BC52" s="95">
        <f>IF($AY52&lt;=$AY$9,IF(NOT(ISNUMBER(PI_data_original!BC52)),BC51,PI_data_original!BC52),0)</f>
        <v>1.6479743644595146E-2</v>
      </c>
      <c r="BD52" s="95">
        <f>IF($AY52&lt;=$AY$9,IF(NOT(ISNUMBER(PI_data_original!BD52)),BD51,PI_data_original!BD52),0)</f>
        <v>0</v>
      </c>
      <c r="BE52" s="95">
        <f>IF($AY52&lt;=$AY$9,IF(NOT(ISNUMBER(PI_data_original!BE52)),BE51,PI_data_original!BE52),0)</f>
        <v>0</v>
      </c>
      <c r="BF52" s="95">
        <f>IF($AY52&lt;=$AY$9,IF(NOT(ISNUMBER(PI_data_original!BF52)),BF51,PI_data_original!BF52),0)</f>
        <v>0</v>
      </c>
      <c r="BG52" s="95">
        <f>IF($AY52&lt;=$AY$9,IF(NOT(ISNUMBER(PI_data_original!BG52)),BG51,PI_data_original!BG52),0)</f>
        <v>1.0070954449474812E-2</v>
      </c>
      <c r="BI52" s="61">
        <f>PI_data_original!BI52</f>
        <v>45873.27847222222</v>
      </c>
      <c r="BJ52" s="6">
        <f>IF($BI52&lt;=$BI$9,IF(NOT(ISNUMBER(PI_data_original!BJ52)),BJ51,PI_data_original!BJ52),0)</f>
        <v>1.2817578390240669E-2</v>
      </c>
      <c r="BK52" s="6">
        <f>IF($BI52&lt;=$BI$9,IF(NOT(ISNUMBER(PI_data_original!BK52)),BK51,PI_data_original!BK52),0)</f>
        <v>1.0070954449474812E-2</v>
      </c>
      <c r="BM52" s="6" t="b">
        <f t="shared" si="25"/>
        <v>0</v>
      </c>
      <c r="BN52" s="6" t="str">
        <f t="shared" si="26"/>
        <v>N/A</v>
      </c>
      <c r="BO52" s="6" t="b">
        <f t="shared" si="27"/>
        <v>0</v>
      </c>
      <c r="BP52" s="6" t="str">
        <f t="shared" si="28"/>
        <v>N/A</v>
      </c>
      <c r="BR52" s="6">
        <f t="shared" si="10"/>
        <v>0</v>
      </c>
      <c r="BS52" s="6">
        <f t="shared" si="11"/>
        <v>0</v>
      </c>
      <c r="BU52" s="6">
        <f t="shared" si="29"/>
        <v>257.90946207464361</v>
      </c>
      <c r="BV52" s="6">
        <f t="shared" si="30"/>
        <v>257.3340911915231</v>
      </c>
      <c r="BX52" s="292">
        <f t="shared" si="12"/>
        <v>45873.142361110979</v>
      </c>
      <c r="BY52" s="11">
        <f t="shared" si="42"/>
        <v>0</v>
      </c>
      <c r="BZ52" s="11">
        <f t="shared" si="42"/>
        <v>0</v>
      </c>
      <c r="CA52" s="11">
        <f t="shared" si="42"/>
        <v>0</v>
      </c>
      <c r="CB52" s="11">
        <f t="shared" si="42"/>
        <v>1.6479743644595146E-2</v>
      </c>
      <c r="CC52" s="11">
        <f>IF(Inicio!$C$22="Calderas",BY52+BZ52,CA52)</f>
        <v>0</v>
      </c>
      <c r="CD52" s="11">
        <f t="shared" si="14"/>
        <v>0</v>
      </c>
      <c r="CE52" s="11">
        <f t="shared" si="15"/>
        <v>0</v>
      </c>
      <c r="CF52" s="11">
        <f t="shared" si="16"/>
        <v>0</v>
      </c>
      <c r="CG52" s="11">
        <f t="shared" si="17"/>
        <v>0</v>
      </c>
      <c r="CH52" s="11">
        <f t="shared" si="31"/>
        <v>0</v>
      </c>
      <c r="CI52" s="11">
        <f t="shared" si="32"/>
        <v>0</v>
      </c>
      <c r="CJ52" s="11">
        <f t="shared" si="43"/>
        <v>0</v>
      </c>
      <c r="CK52" s="11">
        <f t="shared" si="43"/>
        <v>0</v>
      </c>
      <c r="CL52" s="11">
        <f t="shared" si="43"/>
        <v>0</v>
      </c>
      <c r="CM52" s="11">
        <f t="shared" si="43"/>
        <v>1.0070954449474812E-2</v>
      </c>
      <c r="CN52" s="281">
        <f>IF(Inicio!$O$22="Calderas",CJ52+CK52,CL52)</f>
        <v>0</v>
      </c>
      <c r="CO52" s="11">
        <f t="shared" si="19"/>
        <v>0</v>
      </c>
      <c r="CP52" s="11">
        <f t="shared" si="20"/>
        <v>0</v>
      </c>
      <c r="CQ52" s="11">
        <f t="shared" si="21"/>
        <v>0</v>
      </c>
      <c r="CR52" s="11">
        <f t="shared" si="22"/>
        <v>0</v>
      </c>
      <c r="CS52" s="11">
        <f t="shared" si="33"/>
        <v>0</v>
      </c>
      <c r="CT52" s="11">
        <f t="shared" si="34"/>
        <v>0</v>
      </c>
      <c r="CV52" s="293">
        <f t="shared" si="23"/>
        <v>45873.392361110746</v>
      </c>
      <c r="CW52" s="92">
        <f t="shared" si="44"/>
        <v>0</v>
      </c>
      <c r="CX52" s="92">
        <f t="shared" si="44"/>
        <v>0</v>
      </c>
      <c r="CY52" s="92">
        <f t="shared" si="44"/>
        <v>0</v>
      </c>
      <c r="CZ52" s="92">
        <f t="shared" si="44"/>
        <v>0</v>
      </c>
      <c r="DA52" s="92">
        <f t="shared" si="44"/>
        <v>0</v>
      </c>
      <c r="DB52" s="92">
        <f t="shared" si="44"/>
        <v>0</v>
      </c>
    </row>
    <row r="53" spans="1:106">
      <c r="A53" s="94">
        <f t="shared" si="35"/>
        <v>45873.395833333198</v>
      </c>
      <c r="B53" s="95">
        <f>IF($A53&lt;=$A$9,IF(NOT(ISNUMBER(PI_data_original!B53)),B52,PI_data_original!B53),0)</f>
        <v>377.88129771277733</v>
      </c>
      <c r="C53" s="95">
        <f>IF($A53&lt;=$A$9,IF(NOT(ISNUMBER(PI_data_original!C53)),C52,PI_data_original!C53),0)</f>
        <v>347.96607544496925</v>
      </c>
      <c r="D53" s="307">
        <f>IF(TagTempAmbSel_Sc1=TagTempAmb_Sc1,IF($A53&lt;=$A$9,IF(NOT(ISNUMBER(PI_data_original!D53)),D52,PI_data_original!D53),D52),IF($A53&lt;=$A$9,IF(NOT(ISNUMBER(PI_data_original!AD53)),AD52,PI_data_original!AD53),AD52))</f>
        <v>26.742863016501605</v>
      </c>
      <c r="E53" s="307">
        <f>IF(TagHumRelSel_Sc1=TagHumRel_Sc1,IF($A53&lt;=$A$9,IF(NOT(ISNUMBER(PI_data_original!E53)),E52,PI_data_original!E53),E52),IF($A53&lt;=$A$9,IF(NOT(ISNUMBER(PI_data_original!AE53)),AE52,PI_data_original!AE53),AE52))</f>
        <v>48.284653141504968</v>
      </c>
      <c r="F53" s="95">
        <f>IF($A53&lt;=$A$9,IF(NOT(ISNUMBER(PI_data_original!F53)),F52,PI_data_original!F53),0)</f>
        <v>3.0560932159423828</v>
      </c>
      <c r="G53" s="95">
        <f>IF($A53&lt;=$A$9,IF(NOT(ISNUMBER(PI_data_original!G53)),G52,PI_data_original!G53),0)</f>
        <v>2.9773640632629395</v>
      </c>
      <c r="H53" s="95">
        <f>IF($A53&lt;=$A$9,IF(NOT(ISNUMBER(PI_data_original!H53)),H52,PI_data_original!H53),0)</f>
        <v>1.5814149379730225</v>
      </c>
      <c r="I53" s="95">
        <f>IF($A53&lt;=$A$9,IF(NOT(ISNUMBER(PI_data_original!I53)),I52,PI_data_original!I53),0)</f>
        <v>1.5814149379730225</v>
      </c>
      <c r="J53" s="95">
        <v>8044</v>
      </c>
      <c r="K53" s="95">
        <v>9610</v>
      </c>
      <c r="L53" s="95">
        <f>IF($A53&lt;=$A$9,IF(NOT(ISNUMBER(PI_data_original!L53)),L52,PI_data_original!L53),0)</f>
        <v>210.81611312427012</v>
      </c>
      <c r="M53" s="95">
        <f>IF($A53&lt;=$A$9,IF(NOT(ISNUMBER(PI_data_original!M53)),M52,PI_data_original!M53),0)</f>
        <v>201.66349381384256</v>
      </c>
      <c r="N53" s="95">
        <f>IF($A53&lt;=$A$9,IF(NOT(ISNUMBER(PI_data_original!N53)),N52,PI_data_original!N53),0)</f>
        <v>200.483317047654</v>
      </c>
      <c r="O53" s="95">
        <f>IF($A53&lt;=$A$9,IF(NOT(ISNUMBER(PI_data_original!O53)),O52,PI_data_original!O53),0)</f>
        <v>285.17593570112763</v>
      </c>
      <c r="P53" s="95">
        <f>IF($A53&lt;=$A$9,IF(NOT(ISNUMBER(PI_data_original!P53)),P52,PI_data_original!P53),0)</f>
        <v>289.34920189153269</v>
      </c>
      <c r="Q53" s="95">
        <f>IF($A53&lt;=$A$9,IF(NOT(ISNUMBER(PI_data_original!Q53)),Q52,PI_data_original!Q53),0)</f>
        <v>276.43269785312299</v>
      </c>
      <c r="R53" s="95">
        <f>IF($A53&lt;=$A$9,IF(NOT(ISNUMBER(PI_data_original!R53)),R52,PI_data_original!R53),0)</f>
        <v>294.95390271279643</v>
      </c>
      <c r="S53" s="95">
        <f>IF($A53&lt;=$A$9,IF(NOT(ISNUMBER(PI_data_original!S53)),S52,PI_data_original!S53),0)</f>
        <v>257.14671792702359</v>
      </c>
      <c r="T53" s="95">
        <f>IF($A53&lt;=$A$9,IF(NOT(ISNUMBER(PI_data_original!T53)),T52,PI_data_original!T53),0)</f>
        <v>216.85054995556749</v>
      </c>
      <c r="U53" s="95">
        <f>IF($A53&lt;=$A$9,IF(NOT(ISNUMBER(PI_data_original!U53)),U52,PI_data_original!U53),0)</f>
        <v>258.81182769407133</v>
      </c>
      <c r="V53" s="95">
        <v>4598</v>
      </c>
      <c r="W53" s="378">
        <v>9610</v>
      </c>
      <c r="X53" s="95">
        <f>IF($A53&lt;=$A$9,IF(NOT(ISNUMBER(PI_data_original!X53)),X52,PI_data_original!X53),0)</f>
        <v>194.22497832428354</v>
      </c>
      <c r="Y53" s="95">
        <f>IF($A53&lt;=$A$9,IF(NOT(ISNUMBER(PI_data_original!Y53)),Y52,PI_data_original!Y53),0)</f>
        <v>1.2817578390240669E-2</v>
      </c>
      <c r="Z53" s="95">
        <f>IF($A53&lt;=$A$9,IF(NOT(ISNUMBER(PI_data_original!Z53)),Z52,PI_data_original!Z53),0)</f>
        <v>1</v>
      </c>
      <c r="AA53" s="95">
        <f>IF($A53&lt;=$A$9,IF(NOT(ISNUMBER(PI_data_original!AA53)),AA52,PI_data_original!AA53),0)</f>
        <v>270.78791559694179</v>
      </c>
      <c r="AB53" s="95">
        <f>IF($A53&lt;=$A$9,IF(NOT(ISNUMBER(PI_data_original!AB53)),AB52,PI_data_original!AB53),0)</f>
        <v>377.88129771277733</v>
      </c>
      <c r="AC53" s="95">
        <f>IF($A53&lt;=$A$9,IF(NOT(ISNUMBER(PI_data_original!AC53)),AC52,PI_data_original!AC53),0)</f>
        <v>380.21140558909542</v>
      </c>
      <c r="AD53" s="307">
        <f>IF(TagTempAmbSel_Sc2=TagTempAmb_Sc1,IF($A53&lt;=$A$9,IF(NOT(ISNUMBER(PI_data_original!D53)),D52,PI_data_original!D53),D52),IF($A53&lt;=$A$9,IF(NOT(ISNUMBER(PI_data_original!AD53)),AD52,PI_data_original!AD53),AD52))</f>
        <v>26.767820223138067</v>
      </c>
      <c r="AE53" s="307">
        <f>IF(TagHumRelSel_Sc2=TagHumRel_Sc1,IF($A53&lt;=$A$9,IF(NOT(ISNUMBER(PI_data_original!E53)),E52,PI_data_original!E53),E52),IF($A53&lt;=$A$9,IF(NOT(ISNUMBER(PI_data_original!AE53)),AE52,PI_data_original!AE53),AE52))</f>
        <v>52.431223361473215</v>
      </c>
      <c r="AF53" s="95">
        <f>IF($A53&lt;=$A$9,IF(NOT(ISNUMBER(PI_data_original!AF53)),AF52,PI_data_original!AF53),0)</f>
        <v>5.4763784408569336</v>
      </c>
      <c r="AG53" s="95">
        <f>IF($A53&lt;=$A$9,IF(NOT(ISNUMBER(PI_data_original!AG53)),AG52,PI_data_original!AG53),0)</f>
        <v>2.8837566375732422</v>
      </c>
      <c r="AH53" s="95">
        <f>IF($A53&lt;=$A$9,IF(NOT(ISNUMBER(PI_data_original!AH53)),AH52,PI_data_original!AH53),0)</f>
        <v>3.4419031143188477</v>
      </c>
      <c r="AI53" s="95">
        <f>IF($A53&lt;=$A$9,IF(NOT(ISNUMBER(PI_data_original!AI53)),AI52,PI_data_original!AI53),0)</f>
        <v>3.2654960155487061</v>
      </c>
      <c r="AJ53" s="95">
        <f>IF($A53&lt;=$A$9,IF(NOT(ISNUMBER(PI_data_original!AJ53)),AJ52,PI_data_original!AJ53),0)</f>
        <v>5.302391529083252</v>
      </c>
      <c r="AK53" s="95">
        <f>IF($A53&lt;=$A$9,IF(NOT(ISNUMBER(PI_data_original!AK53)),AK52,PI_data_original!AK53),0)</f>
        <v>194.43331363255024</v>
      </c>
      <c r="AL53" s="95">
        <f>IF($A53&lt;=$A$9,IF(NOT(ISNUMBER(PI_data_original!AL53)),AL52,PI_data_original!AL53),0)</f>
        <v>197.90621287097471</v>
      </c>
      <c r="AM53" s="95">
        <f>IF($A53&lt;=$A$9,IF(NOT(ISNUMBER(PI_data_original!AM53)),AM52,PI_data_original!AM53),0)</f>
        <v>273.6387513463207</v>
      </c>
      <c r="AN53" s="95">
        <f>IF($A53&lt;=$A$9,IF(NOT(ISNUMBER(PI_data_original!AN53)),AN52,PI_data_original!AN53),0)</f>
        <v>275.77738448417148</v>
      </c>
      <c r="AO53" s="95">
        <f>IF($A53&lt;=$A$9,IF(NOT(ISNUMBER(PI_data_original!AO53)),AO52,PI_data_original!AO53),0)</f>
        <v>255.84378294251781</v>
      </c>
      <c r="AP53" s="95">
        <f>IF($A53&lt;=$A$9,IF(NOT(ISNUMBER(PI_data_original!AP53)),AP52,PI_data_original!AP53),0)</f>
        <v>204.2606444625541</v>
      </c>
      <c r="AQ53" s="95">
        <f>IF($A53&lt;=$A$9,IF(NOT(ISNUMBER(PI_data_original!AQ53)),AQ52,PI_data_original!AQ53),0)</f>
        <v>255.39754581402755</v>
      </c>
      <c r="AR53" s="95">
        <f>IF($A53&lt;=$A$9,IF(NOT(ISNUMBER(PI_data_original!AR53)),AR52,PI_data_original!AR53),0)</f>
        <v>206.15674533385783</v>
      </c>
      <c r="AS53" s="95">
        <f>IF($A53&lt;=$A$9,IF(NOT(ISNUMBER(PI_data_original!AS53)),AS52,PI_data_original!AS53),0)</f>
        <v>157.78453429967118</v>
      </c>
      <c r="AT53" s="95">
        <f>IF($A53&lt;=$A$9,IF(NOT(ISNUMBER(PI_data_original!AT53)),AT52,PI_data_original!AT53),0)</f>
        <v>194.82613237478785</v>
      </c>
      <c r="AU53" s="95">
        <f>IF($A53&lt;=$A$9,IF(NOT(ISNUMBER(PI_data_original!AU53)),AU52,PI_data_original!AU53),0)</f>
        <v>9.9787499101008162E-3</v>
      </c>
      <c r="AV53" s="95">
        <f>IF($A53&lt;=$A$9,IF(NOT(ISNUMBER(PI_data_original!AV53)),AV52,PI_data_original!AV53),0)</f>
        <v>3</v>
      </c>
      <c r="AW53" s="95">
        <f>IF($A53&lt;=$A$9,IF(NOT(ISNUMBER(PI_data_original!AW53)),AW52,PI_data_original!AW53),0)</f>
        <v>268.02712886661135</v>
      </c>
      <c r="AY53" s="94">
        <f t="shared" si="36"/>
        <v>45873.145833333198</v>
      </c>
      <c r="AZ53" s="95">
        <f>IF($AY53&lt;=$AY$9,IF(NOT(ISNUMBER(PI_data_original!AZ53)),AZ52,PI_data_original!AZ53),0)</f>
        <v>0</v>
      </c>
      <c r="BA53" s="95">
        <f>IF($AY53&lt;=$AY$9,IF(NOT(ISNUMBER(PI_data_original!BA53)),BA52,PI_data_original!BA53),0)</f>
        <v>0</v>
      </c>
      <c r="BB53" s="95">
        <f>IF($AY53&lt;=$AY$9,IF(NOT(ISNUMBER(PI_data_original!BB53)),BB52,PI_data_original!BB53),0)</f>
        <v>0</v>
      </c>
      <c r="BC53" s="95">
        <f>IF($AY53&lt;=$AY$9,IF(NOT(ISNUMBER(PI_data_original!BC53)),BC52,PI_data_original!BC53),0)</f>
        <v>1.6479743644595146E-2</v>
      </c>
      <c r="BD53" s="95">
        <f>IF($AY53&lt;=$AY$9,IF(NOT(ISNUMBER(PI_data_original!BD53)),BD52,PI_data_original!BD53),0)</f>
        <v>0</v>
      </c>
      <c r="BE53" s="95">
        <f>IF($AY53&lt;=$AY$9,IF(NOT(ISNUMBER(PI_data_original!BE53)),BE52,PI_data_original!BE53),0)</f>
        <v>0</v>
      </c>
      <c r="BF53" s="95">
        <f>IF($AY53&lt;=$AY$9,IF(NOT(ISNUMBER(PI_data_original!BF53)),BF52,PI_data_original!BF53),0)</f>
        <v>0</v>
      </c>
      <c r="BG53" s="95">
        <f>IF($AY53&lt;=$AY$9,IF(NOT(ISNUMBER(PI_data_original!BG53)),BG52,PI_data_original!BG53),0)</f>
        <v>1.0070954449474812E-2</v>
      </c>
      <c r="BI53" s="61">
        <f>PI_data_original!BI53</f>
        <v>45873.279166666667</v>
      </c>
      <c r="BJ53" s="6">
        <f>IF($BI53&lt;=$BI$9,IF(NOT(ISNUMBER(PI_data_original!BJ53)),BJ52,PI_data_original!BJ53),0)</f>
        <v>1.2817578390240669E-2</v>
      </c>
      <c r="BK53" s="6">
        <f>IF($BI53&lt;=$BI$9,IF(NOT(ISNUMBER(PI_data_original!BK53)),BK52,PI_data_original!BK53),0)</f>
        <v>1.0070954449474812E-2</v>
      </c>
      <c r="BM53" s="6" t="b">
        <f t="shared" si="25"/>
        <v>0</v>
      </c>
      <c r="BN53" s="6" t="str">
        <f t="shared" si="26"/>
        <v>N/A</v>
      </c>
      <c r="BO53" s="6" t="b">
        <f t="shared" si="27"/>
        <v>0</v>
      </c>
      <c r="BP53" s="6" t="str">
        <f t="shared" si="28"/>
        <v>N/A</v>
      </c>
      <c r="BR53" s="6">
        <f t="shared" si="10"/>
        <v>0</v>
      </c>
      <c r="BS53" s="6">
        <f t="shared" si="11"/>
        <v>0</v>
      </c>
      <c r="BU53" s="6">
        <f t="shared" si="29"/>
        <v>270.78791559694179</v>
      </c>
      <c r="BV53" s="6">
        <f t="shared" si="30"/>
        <v>268.02712886661135</v>
      </c>
      <c r="BX53" s="292">
        <f t="shared" si="12"/>
        <v>45873.145833333198</v>
      </c>
      <c r="BY53" s="11">
        <f t="shared" si="42"/>
        <v>0</v>
      </c>
      <c r="BZ53" s="11">
        <f t="shared" si="42"/>
        <v>0</v>
      </c>
      <c r="CA53" s="11">
        <f t="shared" si="42"/>
        <v>0</v>
      </c>
      <c r="CB53" s="11">
        <f t="shared" si="42"/>
        <v>1.6479743644595146E-2</v>
      </c>
      <c r="CC53" s="11">
        <f>IF(Inicio!$C$22="Calderas",BY53+BZ53,CA53)</f>
        <v>0</v>
      </c>
      <c r="CD53" s="11">
        <f t="shared" si="14"/>
        <v>0</v>
      </c>
      <c r="CE53" s="11">
        <f t="shared" si="15"/>
        <v>0</v>
      </c>
      <c r="CF53" s="11">
        <f t="shared" si="16"/>
        <v>0</v>
      </c>
      <c r="CG53" s="11">
        <f t="shared" si="17"/>
        <v>0</v>
      </c>
      <c r="CH53" s="11">
        <f t="shared" si="31"/>
        <v>0</v>
      </c>
      <c r="CI53" s="11">
        <f t="shared" si="32"/>
        <v>0</v>
      </c>
      <c r="CJ53" s="11">
        <f t="shared" si="43"/>
        <v>0</v>
      </c>
      <c r="CK53" s="11">
        <f t="shared" si="43"/>
        <v>0</v>
      </c>
      <c r="CL53" s="11">
        <f t="shared" si="43"/>
        <v>0</v>
      </c>
      <c r="CM53" s="11">
        <f t="shared" si="43"/>
        <v>1.0070954449474812E-2</v>
      </c>
      <c r="CN53" s="281">
        <f>IF(Inicio!$O$22="Calderas",CJ53+CK53,CL53)</f>
        <v>0</v>
      </c>
      <c r="CO53" s="11">
        <f t="shared" si="19"/>
        <v>0</v>
      </c>
      <c r="CP53" s="11">
        <f t="shared" si="20"/>
        <v>0</v>
      </c>
      <c r="CQ53" s="11">
        <f t="shared" si="21"/>
        <v>0</v>
      </c>
      <c r="CR53" s="11">
        <f t="shared" si="22"/>
        <v>0</v>
      </c>
      <c r="CS53" s="11">
        <f t="shared" si="33"/>
        <v>0</v>
      </c>
      <c r="CT53" s="11">
        <f t="shared" si="34"/>
        <v>0</v>
      </c>
      <c r="CV53" s="293">
        <f t="shared" si="23"/>
        <v>45873.395833332965</v>
      </c>
      <c r="CW53" s="92">
        <f t="shared" si="44"/>
        <v>0</v>
      </c>
      <c r="CX53" s="92">
        <f t="shared" si="44"/>
        <v>0</v>
      </c>
      <c r="CY53" s="92">
        <f t="shared" si="44"/>
        <v>0</v>
      </c>
      <c r="CZ53" s="92">
        <f t="shared" si="44"/>
        <v>0</v>
      </c>
      <c r="DA53" s="92">
        <f t="shared" si="44"/>
        <v>0</v>
      </c>
      <c r="DB53" s="92">
        <f t="shared" si="44"/>
        <v>0</v>
      </c>
    </row>
    <row r="54" spans="1:106">
      <c r="A54" s="94">
        <f t="shared" si="35"/>
        <v>45873.399305555417</v>
      </c>
      <c r="B54" s="95">
        <f>IF($A54&lt;=$A$9,IF(NOT(ISNUMBER(PI_data_original!B54)),B53,PI_data_original!B54),0)</f>
        <v>390.54491217459332</v>
      </c>
      <c r="C54" s="95">
        <f>IF($A54&lt;=$A$9,IF(NOT(ISNUMBER(PI_data_original!C54)),C53,PI_data_original!C54),0)</f>
        <v>364.94189467819137</v>
      </c>
      <c r="D54" s="307">
        <f>IF(TagTempAmbSel_Sc1=TagTempAmb_Sc1,IF($A54&lt;=$A$9,IF(NOT(ISNUMBER(PI_data_original!D54)),D53,PI_data_original!D54),D53),IF($A54&lt;=$A$9,IF(NOT(ISNUMBER(PI_data_original!AD54)),AD53,PI_data_original!AD54),AD53))</f>
        <v>26.723381832580564</v>
      </c>
      <c r="E54" s="307">
        <f>IF(TagHumRelSel_Sc1=TagHumRel_Sc1,IF($A54&lt;=$A$9,IF(NOT(ISNUMBER(PI_data_original!E54)),E53,PI_data_original!E54),E53),IF($A54&lt;=$A$9,IF(NOT(ISNUMBER(PI_data_original!AE54)),AE53,PI_data_original!AE54),AE53))</f>
        <v>49.001323906422861</v>
      </c>
      <c r="F54" s="95">
        <f>IF($A54&lt;=$A$9,IF(NOT(ISNUMBER(PI_data_original!F54)),F53,PI_data_original!F54),0)</f>
        <v>1.5280466079711914</v>
      </c>
      <c r="G54" s="95">
        <f>IF($A54&lt;=$A$9,IF(NOT(ISNUMBER(PI_data_original!G54)),G53,PI_data_original!G54),0)</f>
        <v>3.7457160949707031</v>
      </c>
      <c r="H54" s="95">
        <f>IF($A54&lt;=$A$9,IF(NOT(ISNUMBER(PI_data_original!H54)),H53,PI_data_original!H54),0)</f>
        <v>2.8837566375732422</v>
      </c>
      <c r="I54" s="95">
        <f>IF($A54&lt;=$A$9,IF(NOT(ISNUMBER(PI_data_original!I54)),I53,PI_data_original!I54),0)</f>
        <v>0.4651220440864563</v>
      </c>
      <c r="J54" s="95">
        <v>8208</v>
      </c>
      <c r="K54" s="95">
        <v>9485</v>
      </c>
      <c r="L54" s="95">
        <f>IF($A54&lt;=$A$9,IF(NOT(ISNUMBER(PI_data_original!L54)),L53,PI_data_original!L54),0)</f>
        <v>211.86829430923891</v>
      </c>
      <c r="M54" s="95">
        <f>IF($A54&lt;=$A$9,IF(NOT(ISNUMBER(PI_data_original!M54)),M53,PI_data_original!M54),0)</f>
        <v>205.37199425134705</v>
      </c>
      <c r="N54" s="95">
        <f>IF($A54&lt;=$A$9,IF(NOT(ISNUMBER(PI_data_original!N54)),N53,PI_data_original!N54),0)</f>
        <v>204.09296209238047</v>
      </c>
      <c r="O54" s="95">
        <f>IF($A54&lt;=$A$9,IF(NOT(ISNUMBER(PI_data_original!O54)),O53,PI_data_original!O54),0)</f>
        <v>293.12872953333698</v>
      </c>
      <c r="P54" s="95">
        <f>IF($A54&lt;=$A$9,IF(NOT(ISNUMBER(PI_data_original!P54)),P53,PI_data_original!P54),0)</f>
        <v>297.5570479986975</v>
      </c>
      <c r="Q54" s="95">
        <f>IF($A54&lt;=$A$9,IF(NOT(ISNUMBER(PI_data_original!Q54)),Q53,PI_data_original!Q54),0)</f>
        <v>285.24221934123074</v>
      </c>
      <c r="R54" s="95">
        <f>IF($A54&lt;=$A$9,IF(NOT(ISNUMBER(PI_data_original!R54)),R53,PI_data_original!R54),0)</f>
        <v>299.68314035919917</v>
      </c>
      <c r="S54" s="95">
        <f>IF($A54&lt;=$A$9,IF(NOT(ISNUMBER(PI_data_original!S54)),S53,PI_data_original!S54),0)</f>
        <v>267.87085364254347</v>
      </c>
      <c r="T54" s="95">
        <f>IF($A54&lt;=$A$9,IF(NOT(ISNUMBER(PI_data_original!T54)),T53,PI_data_original!T54),0)</f>
        <v>217.43348916824363</v>
      </c>
      <c r="U54" s="95">
        <f>IF($A54&lt;=$A$9,IF(NOT(ISNUMBER(PI_data_original!U54)),U53,PI_data_original!U54),0)</f>
        <v>269.48335886829221</v>
      </c>
      <c r="V54" s="95">
        <v>4205</v>
      </c>
      <c r="W54" s="378">
        <v>9485</v>
      </c>
      <c r="X54" s="95">
        <f>IF($A54&lt;=$A$9,IF(NOT(ISNUMBER(PI_data_original!X54)),X53,PI_data_original!X54),0)</f>
        <v>193.78328585936433</v>
      </c>
      <c r="Y54" s="95">
        <f>IF($A54&lt;=$A$9,IF(NOT(ISNUMBER(PI_data_original!Y54)),Y53,PI_data_original!Y54),0)</f>
        <v>1.2817578390240669E-2</v>
      </c>
      <c r="Z54" s="95">
        <f>IF($A54&lt;=$A$9,IF(NOT(ISNUMBER(PI_data_original!Z54)),Z53,PI_data_original!Z54),0)</f>
        <v>1.2898442347146208</v>
      </c>
      <c r="AA54" s="95">
        <f>IF($A54&lt;=$A$9,IF(NOT(ISNUMBER(PI_data_original!AA54)),AA53,PI_data_original!AA54),0)</f>
        <v>281.18017506658413</v>
      </c>
      <c r="AB54" s="95">
        <f>IF($A54&lt;=$A$9,IF(NOT(ISNUMBER(PI_data_original!AB54)),AB53,PI_data_original!AB54),0)</f>
        <v>390.54491217459332</v>
      </c>
      <c r="AC54" s="95">
        <f>IF($A54&lt;=$A$9,IF(NOT(ISNUMBER(PI_data_original!AC54)),AC53,PI_data_original!AC54),0)</f>
        <v>392.64657829406559</v>
      </c>
      <c r="AD54" s="307">
        <f>IF(TagTempAmbSel_Sc2=TagTempAmb_Sc1,IF($A54&lt;=$A$9,IF(NOT(ISNUMBER(PI_data_original!D54)),D53,PI_data_original!D54),D53),IF($A54&lt;=$A$9,IF(NOT(ISNUMBER(PI_data_original!AD54)),AD53,PI_data_original!AD54),AD53))</f>
        <v>27.028509743334112</v>
      </c>
      <c r="AE54" s="307">
        <f>IF(TagHumRelSel_Sc2=TagHumRel_Sc1,IF($A54&lt;=$A$9,IF(NOT(ISNUMBER(PI_data_original!E54)),E53,PI_data_original!E54),E53),IF($A54&lt;=$A$9,IF(NOT(ISNUMBER(PI_data_original!AE54)),AE53,PI_data_original!AE54),AE53))</f>
        <v>52.048342668337241</v>
      </c>
      <c r="AF54" s="95">
        <f>IF($A54&lt;=$A$9,IF(NOT(ISNUMBER(PI_data_original!AF54)),AF53,PI_data_original!AF54),0)</f>
        <v>4.7320618629455566</v>
      </c>
      <c r="AG54" s="95">
        <f>IF($A54&lt;=$A$9,IF(NOT(ISNUMBER(PI_data_original!AG54)),AG53,PI_data_original!AG54),0)</f>
        <v>2.6046833992004395</v>
      </c>
      <c r="AH54" s="95">
        <f>IF($A54&lt;=$A$9,IF(NOT(ISNUMBER(PI_data_original!AH54)),AH53,PI_data_original!AH54),0)</f>
        <v>2.3256101608276367</v>
      </c>
      <c r="AI54" s="95">
        <f>IF($A54&lt;=$A$9,IF(NOT(ISNUMBER(PI_data_original!AI54)),AI53,PI_data_original!AI54),0)</f>
        <v>3.7457160949707031</v>
      </c>
      <c r="AJ54" s="95">
        <f>IF($A54&lt;=$A$9,IF(NOT(ISNUMBER(PI_data_original!AJ54)),AJ53,PI_data_original!AJ54),0)</f>
        <v>4.4651718139648438</v>
      </c>
      <c r="AK54" s="95">
        <f>IF($A54&lt;=$A$9,IF(NOT(ISNUMBER(PI_data_original!AK54)),AK53,PI_data_original!AK54),0)</f>
        <v>197.18742639496705</v>
      </c>
      <c r="AL54" s="95">
        <f>IF($A54&lt;=$A$9,IF(NOT(ISNUMBER(PI_data_original!AL54)),AL53,PI_data_original!AL54),0)</f>
        <v>200.75440277941229</v>
      </c>
      <c r="AM54" s="95">
        <f>IF($A54&lt;=$A$9,IF(NOT(ISNUMBER(PI_data_original!AM54)),AM53,PI_data_original!AM54),0)</f>
        <v>284.02555730048931</v>
      </c>
      <c r="AN54" s="95">
        <f>IF($A54&lt;=$A$9,IF(NOT(ISNUMBER(PI_data_original!AN54)),AN53,PI_data_original!AN54),0)</f>
        <v>285.62506762185717</v>
      </c>
      <c r="AO54" s="95">
        <f>IF($A54&lt;=$A$9,IF(NOT(ISNUMBER(PI_data_original!AO54)),AO53,PI_data_original!AO54),0)</f>
        <v>265.45853028472203</v>
      </c>
      <c r="AP54" s="95">
        <f>IF($A54&lt;=$A$9,IF(NOT(ISNUMBER(PI_data_original!AP54)),AP53,PI_data_original!AP54),0)</f>
        <v>205.23708537266978</v>
      </c>
      <c r="AQ54" s="95">
        <f>IF($A54&lt;=$A$9,IF(NOT(ISNUMBER(PI_data_original!AQ54)),AQ53,PI_data_original!AQ54),0)</f>
        <v>265.03885590943662</v>
      </c>
      <c r="AR54" s="95">
        <f>IF($A54&lt;=$A$9,IF(NOT(ISNUMBER(PI_data_original!AR54)),AR53,PI_data_original!AR54),0)</f>
        <v>207.29306022676872</v>
      </c>
      <c r="AS54" s="95">
        <f>IF($A54&lt;=$A$9,IF(NOT(ISNUMBER(PI_data_original!AS54)),AS53,PI_data_original!AS54),0)</f>
        <v>157.16719249989256</v>
      </c>
      <c r="AT54" s="95">
        <f>IF($A54&lt;=$A$9,IF(NOT(ISNUMBER(PI_data_original!AT54)),AT53,PI_data_original!AT54),0)</f>
        <v>194.50530633403062</v>
      </c>
      <c r="AU54" s="95">
        <f>IF($A54&lt;=$A$9,IF(NOT(ISNUMBER(PI_data_original!AU54)),AU53,PI_data_original!AU54),0)</f>
        <v>8.7444286386212794E-3</v>
      </c>
      <c r="AV54" s="95">
        <f>IF($A54&lt;=$A$9,IF(NOT(ISNUMBER(PI_data_original!AV54)),AV53,PI_data_original!AV54),0)</f>
        <v>2.4476500193277997</v>
      </c>
      <c r="AW54" s="95">
        <f>IF($A54&lt;=$A$9,IF(NOT(ISNUMBER(PI_data_original!AW54)),AW53,PI_data_original!AW54),0)</f>
        <v>278.35106157486172</v>
      </c>
      <c r="AY54" s="94">
        <f t="shared" si="36"/>
        <v>45873.149305555417</v>
      </c>
      <c r="AZ54" s="95">
        <f>IF($AY54&lt;=$AY$9,IF(NOT(ISNUMBER(PI_data_original!AZ54)),AZ53,PI_data_original!AZ54),0)</f>
        <v>0</v>
      </c>
      <c r="BA54" s="95">
        <f>IF($AY54&lt;=$AY$9,IF(NOT(ISNUMBER(PI_data_original!BA54)),BA53,PI_data_original!BA54),0)</f>
        <v>0</v>
      </c>
      <c r="BB54" s="95">
        <f>IF($AY54&lt;=$AY$9,IF(NOT(ISNUMBER(PI_data_original!BB54)),BB53,PI_data_original!BB54),0)</f>
        <v>0</v>
      </c>
      <c r="BC54" s="95">
        <f>IF($AY54&lt;=$AY$9,IF(NOT(ISNUMBER(PI_data_original!BC54)),BC53,PI_data_original!BC54),0)</f>
        <v>1.6479743644595146E-2</v>
      </c>
      <c r="BD54" s="95">
        <f>IF($AY54&lt;=$AY$9,IF(NOT(ISNUMBER(PI_data_original!BD54)),BD53,PI_data_original!BD54),0)</f>
        <v>0</v>
      </c>
      <c r="BE54" s="95">
        <f>IF($AY54&lt;=$AY$9,IF(NOT(ISNUMBER(PI_data_original!BE54)),BE53,PI_data_original!BE54),0)</f>
        <v>0</v>
      </c>
      <c r="BF54" s="95">
        <f>IF($AY54&lt;=$AY$9,IF(NOT(ISNUMBER(PI_data_original!BF54)),BF53,PI_data_original!BF54),0)</f>
        <v>0</v>
      </c>
      <c r="BG54" s="95">
        <f>IF($AY54&lt;=$AY$9,IF(NOT(ISNUMBER(PI_data_original!BG54)),BG53,PI_data_original!BG54),0)</f>
        <v>1.0070954449474812E-2</v>
      </c>
      <c r="BI54" s="61">
        <f>PI_data_original!BI54</f>
        <v>45873.279861111114</v>
      </c>
      <c r="BJ54" s="6">
        <f>IF($BI54&lt;=$BI$9,IF(NOT(ISNUMBER(PI_data_original!BJ54)),BJ53,PI_data_original!BJ54),0)</f>
        <v>1.2817578390240669E-2</v>
      </c>
      <c r="BK54" s="6">
        <f>IF($BI54&lt;=$BI$9,IF(NOT(ISNUMBER(PI_data_original!BK54)),BK53,PI_data_original!BK54),0)</f>
        <v>1.0070954449474812E-2</v>
      </c>
      <c r="BM54" s="6" t="b">
        <f t="shared" si="25"/>
        <v>0</v>
      </c>
      <c r="BN54" s="6" t="str">
        <f t="shared" si="26"/>
        <v>N/A</v>
      </c>
      <c r="BO54" s="6" t="b">
        <f t="shared" si="27"/>
        <v>0</v>
      </c>
      <c r="BP54" s="6" t="str">
        <f t="shared" si="28"/>
        <v>N/A</v>
      </c>
      <c r="BR54" s="6">
        <f t="shared" si="10"/>
        <v>0</v>
      </c>
      <c r="BS54" s="6">
        <f t="shared" si="11"/>
        <v>0</v>
      </c>
      <c r="BU54" s="6">
        <f t="shared" si="29"/>
        <v>281.18017506658413</v>
      </c>
      <c r="BV54" s="6">
        <f t="shared" si="30"/>
        <v>278.35106157486172</v>
      </c>
      <c r="BX54" s="292">
        <f t="shared" si="12"/>
        <v>45873.149305555417</v>
      </c>
      <c r="BY54" s="11">
        <f t="shared" si="42"/>
        <v>0</v>
      </c>
      <c r="BZ54" s="11">
        <f t="shared" si="42"/>
        <v>0</v>
      </c>
      <c r="CA54" s="11">
        <f t="shared" si="42"/>
        <v>0</v>
      </c>
      <c r="CB54" s="11">
        <f t="shared" si="42"/>
        <v>1.6479743644595146E-2</v>
      </c>
      <c r="CC54" s="11">
        <f>IF(Inicio!$C$22="Calderas",BY54+BZ54,CA54)</f>
        <v>0</v>
      </c>
      <c r="CD54" s="11">
        <f t="shared" si="14"/>
        <v>0</v>
      </c>
      <c r="CE54" s="11">
        <f t="shared" si="15"/>
        <v>0</v>
      </c>
      <c r="CF54" s="11">
        <f t="shared" si="16"/>
        <v>0</v>
      </c>
      <c r="CG54" s="11">
        <f t="shared" si="17"/>
        <v>0</v>
      </c>
      <c r="CH54" s="11">
        <f t="shared" si="31"/>
        <v>0</v>
      </c>
      <c r="CI54" s="11">
        <f t="shared" si="32"/>
        <v>0</v>
      </c>
      <c r="CJ54" s="11">
        <f t="shared" si="43"/>
        <v>0</v>
      </c>
      <c r="CK54" s="11">
        <f t="shared" si="43"/>
        <v>0</v>
      </c>
      <c r="CL54" s="11">
        <f t="shared" si="43"/>
        <v>0</v>
      </c>
      <c r="CM54" s="11">
        <f t="shared" si="43"/>
        <v>1.0070954449474812E-2</v>
      </c>
      <c r="CN54" s="281">
        <f>IF(Inicio!$O$22="Calderas",CJ54+CK54,CL54)</f>
        <v>0</v>
      </c>
      <c r="CO54" s="11">
        <f t="shared" si="19"/>
        <v>0</v>
      </c>
      <c r="CP54" s="11">
        <f t="shared" si="20"/>
        <v>0</v>
      </c>
      <c r="CQ54" s="11">
        <f t="shared" si="21"/>
        <v>0</v>
      </c>
      <c r="CR54" s="11">
        <f t="shared" si="22"/>
        <v>0</v>
      </c>
      <c r="CS54" s="11">
        <f t="shared" si="33"/>
        <v>0</v>
      </c>
      <c r="CT54" s="11">
        <f t="shared" si="34"/>
        <v>0</v>
      </c>
      <c r="CV54" s="293">
        <f t="shared" si="23"/>
        <v>45873.399305555184</v>
      </c>
      <c r="CW54" s="92">
        <f t="shared" si="44"/>
        <v>0</v>
      </c>
      <c r="CX54" s="92">
        <f t="shared" si="44"/>
        <v>0</v>
      </c>
      <c r="CY54" s="92">
        <f t="shared" si="44"/>
        <v>0</v>
      </c>
      <c r="CZ54" s="92">
        <f t="shared" si="44"/>
        <v>0</v>
      </c>
      <c r="DA54" s="92">
        <f t="shared" si="44"/>
        <v>0</v>
      </c>
      <c r="DB54" s="92">
        <f t="shared" si="44"/>
        <v>0</v>
      </c>
    </row>
    <row r="55" spans="1:106">
      <c r="A55" s="94">
        <f t="shared" si="35"/>
        <v>45873.402777777635</v>
      </c>
      <c r="B55" s="95">
        <f>IF($A55&lt;=$A$9,IF(NOT(ISNUMBER(PI_data_original!B55)),B54,PI_data_original!B55),0)</f>
        <v>407.3624553498434</v>
      </c>
      <c r="C55" s="95">
        <f>IF($A55&lt;=$A$9,IF(NOT(ISNUMBER(PI_data_original!C55)),C54,PI_data_original!C55),0)</f>
        <v>381.36179550581278</v>
      </c>
      <c r="D55" s="307">
        <f>IF(TagTempAmbSel_Sc1=TagTempAmb_Sc1,IF($A55&lt;=$A$9,IF(NOT(ISNUMBER(PI_data_original!D55)),D54,PI_data_original!D55),D54),IF($A55&lt;=$A$9,IF(NOT(ISNUMBER(PI_data_original!AD55)),AD54,PI_data_original!AD55),AD54))</f>
        <v>26.992514262773845</v>
      </c>
      <c r="E55" s="307">
        <f>IF(TagHumRelSel_Sc1=TagHumRel_Sc1,IF($A55&lt;=$A$9,IF(NOT(ISNUMBER(PI_data_original!E55)),E54,PI_data_original!E55),E54),IF($A55&lt;=$A$9,IF(NOT(ISNUMBER(PI_data_original!AE55)),AE54,PI_data_original!AE55),AE54))</f>
        <v>48.436601564013202</v>
      </c>
      <c r="F55" s="95">
        <f>IF($A55&lt;=$A$9,IF(NOT(ISNUMBER(PI_data_original!F55)),F54,PI_data_original!F55),0)</f>
        <v>3.0560932159423828</v>
      </c>
      <c r="G55" s="95">
        <f>IF($A55&lt;=$A$9,IF(NOT(ISNUMBER(PI_data_original!G55)),G54,PI_data_original!G55),0)</f>
        <v>2.4011001586914063</v>
      </c>
      <c r="H55" s="95">
        <f>IF($A55&lt;=$A$9,IF(NOT(ISNUMBER(PI_data_original!H55)),H54,PI_data_original!H55),0)</f>
        <v>2.8837566375732422</v>
      </c>
      <c r="I55" s="95">
        <f>IF($A55&lt;=$A$9,IF(NOT(ISNUMBER(PI_data_original!I55)),I54,PI_data_original!I55),0)</f>
        <v>2.8837566375732422</v>
      </c>
      <c r="J55" s="95">
        <v>8170</v>
      </c>
      <c r="K55" s="95">
        <v>9302</v>
      </c>
      <c r="L55" s="95">
        <f>IF($A55&lt;=$A$9,IF(NOT(ISNUMBER(PI_data_original!L55)),L54,PI_data_original!L55),0)</f>
        <v>212.16502442671808</v>
      </c>
      <c r="M55" s="95">
        <f>IF($A55&lt;=$A$9,IF(NOT(ISNUMBER(PI_data_original!M55)),M54,PI_data_original!M55),0)</f>
        <v>211.26456303140247</v>
      </c>
      <c r="N55" s="95">
        <f>IF($A55&lt;=$A$9,IF(NOT(ISNUMBER(PI_data_original!N55)),N54,PI_data_original!N55),0)</f>
        <v>209.7300034996519</v>
      </c>
      <c r="O55" s="95">
        <f>IF($A55&lt;=$A$9,IF(NOT(ISNUMBER(PI_data_original!O55)),O54,PI_data_original!O55),0)</f>
        <v>299.22973103420458</v>
      </c>
      <c r="P55" s="95">
        <f>IF($A55&lt;=$A$9,IF(NOT(ISNUMBER(PI_data_original!P55)),P54,PI_data_original!P55),0)</f>
        <v>303.96141719554026</v>
      </c>
      <c r="Q55" s="95">
        <f>IF($A55&lt;=$A$9,IF(NOT(ISNUMBER(PI_data_original!Q55)),Q54,PI_data_original!Q55),0)</f>
        <v>292.73893929295298</v>
      </c>
      <c r="R55" s="95">
        <f>IF($A55&lt;=$A$9,IF(NOT(ISNUMBER(PI_data_original!R55)),R54,PI_data_original!R55),0)</f>
        <v>306.49501759021837</v>
      </c>
      <c r="S55" s="95">
        <f>IF($A55&lt;=$A$9,IF(NOT(ISNUMBER(PI_data_original!S55)),S54,PI_data_original!S55),0)</f>
        <v>271.60148441519743</v>
      </c>
      <c r="T55" s="95">
        <f>IF($A55&lt;=$A$9,IF(NOT(ISNUMBER(PI_data_original!T55)),T54,PI_data_original!T55),0)</f>
        <v>211.25934375643266</v>
      </c>
      <c r="U55" s="95">
        <f>IF($A55&lt;=$A$9,IF(NOT(ISNUMBER(PI_data_original!U55)),U54,PI_data_original!U55),0)</f>
        <v>273.36847702769097</v>
      </c>
      <c r="V55" s="95">
        <v>4013</v>
      </c>
      <c r="W55" s="378">
        <v>9302</v>
      </c>
      <c r="X55" s="95">
        <f>IF($A55&lt;=$A$9,IF(NOT(ISNUMBER(PI_data_original!X55)),X54,PI_data_original!X55),0)</f>
        <v>193.62112996097699</v>
      </c>
      <c r="Y55" s="95">
        <f>IF($A55&lt;=$A$9,IF(NOT(ISNUMBER(PI_data_original!Y55)),Y54,PI_data_original!Y55),0)</f>
        <v>2.3478988698767932E-2</v>
      </c>
      <c r="Z55" s="95">
        <f>IF($A55&lt;=$A$9,IF(NOT(ISNUMBER(PI_data_original!Z55)),Z54,PI_data_original!Z55),0)</f>
        <v>1.0104724360210564</v>
      </c>
      <c r="AA55" s="95">
        <f>IF($A55&lt;=$A$9,IF(NOT(ISNUMBER(PI_data_original!AA55)),AA54,PI_data_original!AA55),0)</f>
        <v>289.27868064566826</v>
      </c>
      <c r="AB55" s="95">
        <f>IF($A55&lt;=$A$9,IF(NOT(ISNUMBER(PI_data_original!AB55)),AB54,PI_data_original!AB55),0)</f>
        <v>407.3624553498434</v>
      </c>
      <c r="AC55" s="95">
        <f>IF($A55&lt;=$A$9,IF(NOT(ISNUMBER(PI_data_original!AC55)),AC54,PI_data_original!AC55),0)</f>
        <v>408.20751093891641</v>
      </c>
      <c r="AD55" s="307">
        <f>IF(TagTempAmbSel_Sc2=TagTempAmb_Sc1,IF($A55&lt;=$A$9,IF(NOT(ISNUMBER(PI_data_original!D55)),D54,PI_data_original!D55),D54),IF($A55&lt;=$A$9,IF(NOT(ISNUMBER(PI_data_original!AD55)),AD54,PI_data_original!AD55),AD54))</f>
        <v>27.570461827197015</v>
      </c>
      <c r="AE55" s="307">
        <f>IF(TagHumRelSel_Sc2=TagHumRel_Sc1,IF($A55&lt;=$A$9,IF(NOT(ISNUMBER(PI_data_original!E55)),E54,PI_data_original!E55),E54),IF($A55&lt;=$A$9,IF(NOT(ISNUMBER(PI_data_original!AE55)),AE54,PI_data_original!AE55),AE54))</f>
        <v>51.397716765696984</v>
      </c>
      <c r="AF55" s="95">
        <f>IF($A55&lt;=$A$9,IF(NOT(ISNUMBER(PI_data_original!AF55)),AF54,PI_data_original!AF55),0)</f>
        <v>3.4887642860412598</v>
      </c>
      <c r="AG55" s="95">
        <f>IF($A55&lt;=$A$9,IF(NOT(ISNUMBER(PI_data_original!AG55)),AG54,PI_data_original!AG55),0)</f>
        <v>2.6046833992004395</v>
      </c>
      <c r="AH55" s="95">
        <f>IF($A55&lt;=$A$9,IF(NOT(ISNUMBER(PI_data_original!AH55)),AH54,PI_data_original!AH55),0)</f>
        <v>2.046536922454834</v>
      </c>
      <c r="AI55" s="95">
        <f>IF($A55&lt;=$A$9,IF(NOT(ISNUMBER(PI_data_original!AI55)),AI54,PI_data_original!AI55),0)</f>
        <v>3.7457160949707031</v>
      </c>
      <c r="AJ55" s="95">
        <f>IF($A55&lt;=$A$9,IF(NOT(ISNUMBER(PI_data_original!AJ55)),AJ54,PI_data_original!AJ55),0)</f>
        <v>3.9070253372192383</v>
      </c>
      <c r="AK55" s="95">
        <f>IF($A55&lt;=$A$9,IF(NOT(ISNUMBER(PI_data_original!AK55)),AK54,PI_data_original!AK55),0)</f>
        <v>198.54045760613198</v>
      </c>
      <c r="AL55" s="95">
        <f>IF($A55&lt;=$A$9,IF(NOT(ISNUMBER(PI_data_original!AL55)),AL54,PI_data_original!AL55),0)</f>
        <v>202.10488413790409</v>
      </c>
      <c r="AM55" s="95">
        <f>IF($A55&lt;=$A$9,IF(NOT(ISNUMBER(PI_data_original!AM55)),AM54,PI_data_original!AM55),0)</f>
        <v>294.57781734581698</v>
      </c>
      <c r="AN55" s="95">
        <f>IF($A55&lt;=$A$9,IF(NOT(ISNUMBER(PI_data_original!AN55)),AN54,PI_data_original!AN55),0)</f>
        <v>294.51543294785984</v>
      </c>
      <c r="AO55" s="95">
        <f>IF($A55&lt;=$A$9,IF(NOT(ISNUMBER(PI_data_original!AO55)),AO54,PI_data_original!AO55),0)</f>
        <v>274.0456864013259</v>
      </c>
      <c r="AP55" s="95">
        <f>IF($A55&lt;=$A$9,IF(NOT(ISNUMBER(PI_data_original!AP55)),AP54,PI_data_original!AP55),0)</f>
        <v>206.08545508733718</v>
      </c>
      <c r="AQ55" s="95">
        <f>IF($A55&lt;=$A$9,IF(NOT(ISNUMBER(PI_data_original!AQ55)),AQ54,PI_data_original!AQ55),0)</f>
        <v>273.50330047353793</v>
      </c>
      <c r="AR55" s="95">
        <f>IF($A55&lt;=$A$9,IF(NOT(ISNUMBER(PI_data_original!AR55)),AR54,PI_data_original!AR55),0)</f>
        <v>208.30928231882163</v>
      </c>
      <c r="AS55" s="95">
        <f>IF($A55&lt;=$A$9,IF(NOT(ISNUMBER(PI_data_original!AS55)),AS54,PI_data_original!AS55),0)</f>
        <v>156.82373626914699</v>
      </c>
      <c r="AT55" s="95">
        <f>IF($A55&lt;=$A$9,IF(NOT(ISNUMBER(PI_data_original!AT55)),AT54,PI_data_original!AT55),0)</f>
        <v>194.1004161223135</v>
      </c>
      <c r="AU55" s="95">
        <f>IF($A55&lt;=$A$9,IF(NOT(ISNUMBER(PI_data_original!AU55)),AU54,PI_data_original!AU55),0)</f>
        <v>7.8889781757877104E-3</v>
      </c>
      <c r="AV55" s="95">
        <f>IF($A55&lt;=$A$9,IF(NOT(ISNUMBER(PI_data_original!AV55)),AV54,PI_data_original!AV55),0)</f>
        <v>2</v>
      </c>
      <c r="AW55" s="95">
        <f>IF($A55&lt;=$A$9,IF(NOT(ISNUMBER(PI_data_original!AW55)),AW54,PI_data_original!AW55),0)</f>
        <v>288.16384309842249</v>
      </c>
      <c r="AY55" s="94">
        <f t="shared" si="36"/>
        <v>45873.152777777635</v>
      </c>
      <c r="AZ55" s="95">
        <f>IF($AY55&lt;=$AY$9,IF(NOT(ISNUMBER(PI_data_original!AZ55)),AZ54,PI_data_original!AZ55),0)</f>
        <v>0</v>
      </c>
      <c r="BA55" s="95">
        <f>IF($AY55&lt;=$AY$9,IF(NOT(ISNUMBER(PI_data_original!BA55)),BA54,PI_data_original!BA55),0)</f>
        <v>0</v>
      </c>
      <c r="BB55" s="95">
        <f>IF($AY55&lt;=$AY$9,IF(NOT(ISNUMBER(PI_data_original!BB55)),BB54,PI_data_original!BB55),0)</f>
        <v>0</v>
      </c>
      <c r="BC55" s="95">
        <f>IF($AY55&lt;=$AY$9,IF(NOT(ISNUMBER(PI_data_original!BC55)),BC54,PI_data_original!BC55),0)</f>
        <v>1.6479743644595146E-2</v>
      </c>
      <c r="BD55" s="95">
        <f>IF($AY55&lt;=$AY$9,IF(NOT(ISNUMBER(PI_data_original!BD55)),BD54,PI_data_original!BD55),0)</f>
        <v>0</v>
      </c>
      <c r="BE55" s="95">
        <f>IF($AY55&lt;=$AY$9,IF(NOT(ISNUMBER(PI_data_original!BE55)),BE54,PI_data_original!BE55),0)</f>
        <v>0</v>
      </c>
      <c r="BF55" s="95">
        <f>IF($AY55&lt;=$AY$9,IF(NOT(ISNUMBER(PI_data_original!BF55)),BF54,PI_data_original!BF55),0)</f>
        <v>0</v>
      </c>
      <c r="BG55" s="95">
        <f>IF($AY55&lt;=$AY$9,IF(NOT(ISNUMBER(PI_data_original!BG55)),BG54,PI_data_original!BG55),0)</f>
        <v>1.0070954449474812E-2</v>
      </c>
      <c r="BI55" s="61">
        <f>PI_data_original!BI55</f>
        <v>45873.280555555553</v>
      </c>
      <c r="BJ55" s="6">
        <f>IF($BI55&lt;=$BI$9,IF(NOT(ISNUMBER(PI_data_original!BJ55)),BJ54,PI_data_original!BJ55),0)</f>
        <v>1.2817578390240669E-2</v>
      </c>
      <c r="BK55" s="6">
        <f>IF($BI55&lt;=$BI$9,IF(NOT(ISNUMBER(PI_data_original!BK55)),BK54,PI_data_original!BK55),0)</f>
        <v>1.0070954449474812E-2</v>
      </c>
      <c r="BM55" s="6" t="b">
        <f t="shared" si="25"/>
        <v>0</v>
      </c>
      <c r="BN55" s="6" t="str">
        <f t="shared" si="26"/>
        <v>N/A</v>
      </c>
      <c r="BO55" s="6" t="b">
        <f t="shared" si="27"/>
        <v>0</v>
      </c>
      <c r="BP55" s="6" t="str">
        <f t="shared" si="28"/>
        <v>N/A</v>
      </c>
      <c r="BR55" s="6">
        <f t="shared" si="10"/>
        <v>0</v>
      </c>
      <c r="BS55" s="6">
        <f t="shared" si="11"/>
        <v>0</v>
      </c>
      <c r="BU55" s="6">
        <f t="shared" si="29"/>
        <v>289.27868064566826</v>
      </c>
      <c r="BV55" s="6">
        <f t="shared" si="30"/>
        <v>288.16384309842249</v>
      </c>
      <c r="BX55" s="292">
        <f t="shared" si="12"/>
        <v>45873.152777777635</v>
      </c>
      <c r="BY55" s="11">
        <f t="shared" si="42"/>
        <v>0</v>
      </c>
      <c r="BZ55" s="11">
        <f t="shared" si="42"/>
        <v>0</v>
      </c>
      <c r="CA55" s="11">
        <f t="shared" si="42"/>
        <v>0</v>
      </c>
      <c r="CB55" s="11">
        <f t="shared" si="42"/>
        <v>1.6479743644595146E-2</v>
      </c>
      <c r="CC55" s="11">
        <f>IF(Inicio!$C$22="Calderas",BY55+BZ55,CA55)</f>
        <v>0</v>
      </c>
      <c r="CD55" s="11">
        <f t="shared" si="14"/>
        <v>0</v>
      </c>
      <c r="CE55" s="11">
        <f t="shared" si="15"/>
        <v>0</v>
      </c>
      <c r="CF55" s="11">
        <f t="shared" si="16"/>
        <v>0</v>
      </c>
      <c r="CG55" s="11">
        <f t="shared" si="17"/>
        <v>0</v>
      </c>
      <c r="CH55" s="11">
        <f t="shared" si="31"/>
        <v>0</v>
      </c>
      <c r="CI55" s="11">
        <f t="shared" si="32"/>
        <v>0</v>
      </c>
      <c r="CJ55" s="11">
        <f t="shared" si="43"/>
        <v>0</v>
      </c>
      <c r="CK55" s="11">
        <f t="shared" si="43"/>
        <v>0</v>
      </c>
      <c r="CL55" s="11">
        <f t="shared" si="43"/>
        <v>0</v>
      </c>
      <c r="CM55" s="11">
        <f t="shared" si="43"/>
        <v>1.0070954449474812E-2</v>
      </c>
      <c r="CN55" s="281">
        <f>IF(Inicio!$O$22="Calderas",CJ55+CK55,CL55)</f>
        <v>0</v>
      </c>
      <c r="CO55" s="11">
        <f t="shared" si="19"/>
        <v>0</v>
      </c>
      <c r="CP55" s="11">
        <f t="shared" si="20"/>
        <v>0</v>
      </c>
      <c r="CQ55" s="11">
        <f t="shared" si="21"/>
        <v>0</v>
      </c>
      <c r="CR55" s="11">
        <f t="shared" si="22"/>
        <v>0</v>
      </c>
      <c r="CS55" s="11">
        <f t="shared" si="33"/>
        <v>0</v>
      </c>
      <c r="CT55" s="11">
        <f t="shared" si="34"/>
        <v>0</v>
      </c>
      <c r="CV55" s="293">
        <f t="shared" si="23"/>
        <v>45873.402777777403</v>
      </c>
      <c r="CW55" s="92">
        <f t="shared" si="44"/>
        <v>0</v>
      </c>
      <c r="CX55" s="92">
        <f t="shared" si="44"/>
        <v>0</v>
      </c>
      <c r="CY55" s="92">
        <f t="shared" si="44"/>
        <v>0</v>
      </c>
      <c r="CZ55" s="92">
        <f t="shared" si="44"/>
        <v>0</v>
      </c>
      <c r="DA55" s="92">
        <f t="shared" si="44"/>
        <v>0</v>
      </c>
      <c r="DB55" s="92">
        <f t="shared" si="44"/>
        <v>0</v>
      </c>
    </row>
    <row r="56" spans="1:106">
      <c r="A56" s="94">
        <f t="shared" si="35"/>
        <v>45873.406249999854</v>
      </c>
      <c r="B56" s="95">
        <f>IF($A56&lt;=$A$9,IF(NOT(ISNUMBER(PI_data_original!B56)),B55,PI_data_original!B56),0)</f>
        <v>428.25356853353719</v>
      </c>
      <c r="C56" s="95">
        <f>IF($A56&lt;=$A$9,IF(NOT(ISNUMBER(PI_data_original!C56)),C55,PI_data_original!C56),0)</f>
        <v>397.5255953509149</v>
      </c>
      <c r="D56" s="307">
        <f>IF(TagTempAmbSel_Sc1=TagTempAmb_Sc1,IF($A56&lt;=$A$9,IF(NOT(ISNUMBER(PI_data_original!D56)),D55,PI_data_original!D56),D55),IF($A56&lt;=$A$9,IF(NOT(ISNUMBER(PI_data_original!AD56)),AD55,PI_data_original!AD56),AD55))</f>
        <v>27.020770837007451</v>
      </c>
      <c r="E56" s="307">
        <f>IF(TagHumRelSel_Sc1=TagHumRel_Sc1,IF($A56&lt;=$A$9,IF(NOT(ISNUMBER(PI_data_original!E56)),E55,PI_data_original!E56),E55),IF($A56&lt;=$A$9,IF(NOT(ISNUMBER(PI_data_original!AE56)),AE55,PI_data_original!AE56),AE55))</f>
        <v>48.732625890169878</v>
      </c>
      <c r="F56" s="95">
        <f>IF($A56&lt;=$A$9,IF(NOT(ISNUMBER(PI_data_original!F56)),F55,PI_data_original!F56),0)</f>
        <v>2.78643798828125</v>
      </c>
      <c r="G56" s="95">
        <f>IF($A56&lt;=$A$9,IF(NOT(ISNUMBER(PI_data_original!G56)),G55,PI_data_original!G56),0)</f>
        <v>2.4011001586914063</v>
      </c>
      <c r="H56" s="95">
        <f>IF($A56&lt;=$A$9,IF(NOT(ISNUMBER(PI_data_original!H56)),H55,PI_data_original!H56),0)</f>
        <v>1.5814149379730225</v>
      </c>
      <c r="I56" s="95">
        <f>IF($A56&lt;=$A$9,IF(NOT(ISNUMBER(PI_data_original!I56)),I55,PI_data_original!I56),0)</f>
        <v>1.3023416996002197</v>
      </c>
      <c r="J56" s="95">
        <v>8093</v>
      </c>
      <c r="K56" s="95">
        <v>8919</v>
      </c>
      <c r="L56" s="95">
        <f>IF($A56&lt;=$A$9,IF(NOT(ISNUMBER(PI_data_original!L56)),L55,PI_data_original!L56),0)</f>
        <v>227.56745104715276</v>
      </c>
      <c r="M56" s="95">
        <f>IF($A56&lt;=$A$9,IF(NOT(ISNUMBER(PI_data_original!M56)),M55,PI_data_original!M56),0)</f>
        <v>214.01330773974988</v>
      </c>
      <c r="N56" s="95">
        <f>IF($A56&lt;=$A$9,IF(NOT(ISNUMBER(PI_data_original!N56)),N55,PI_data_original!N56),0)</f>
        <v>213.21855594540523</v>
      </c>
      <c r="O56" s="95">
        <f>IF($A56&lt;=$A$9,IF(NOT(ISNUMBER(PI_data_original!O56)),O55,PI_data_original!O56),0)</f>
        <v>305.81847509525619</v>
      </c>
      <c r="P56" s="95">
        <f>IF($A56&lt;=$A$9,IF(NOT(ISNUMBER(PI_data_original!P56)),P55,PI_data_original!P56),0)</f>
        <v>311.16249887800569</v>
      </c>
      <c r="Q56" s="95">
        <f>IF($A56&lt;=$A$9,IF(NOT(ISNUMBER(PI_data_original!Q56)),Q55,PI_data_original!Q56),0)</f>
        <v>299.95742928537214</v>
      </c>
      <c r="R56" s="95">
        <f>IF($A56&lt;=$A$9,IF(NOT(ISNUMBER(PI_data_original!R56)),R55,PI_data_original!R56),0)</f>
        <v>317.40408976932582</v>
      </c>
      <c r="S56" s="95">
        <f>IF($A56&lt;=$A$9,IF(NOT(ISNUMBER(PI_data_original!S56)),S55,PI_data_original!S56),0)</f>
        <v>280.32429459007767</v>
      </c>
      <c r="T56" s="95">
        <f>IF($A56&lt;=$A$9,IF(NOT(ISNUMBER(PI_data_original!T56)),T55,PI_data_original!T56),0)</f>
        <v>206.45330574507747</v>
      </c>
      <c r="U56" s="95">
        <f>IF($A56&lt;=$A$9,IF(NOT(ISNUMBER(PI_data_original!U56)),U55,PI_data_original!U56),0)</f>
        <v>282.31432602471364</v>
      </c>
      <c r="V56" s="95">
        <v>3792</v>
      </c>
      <c r="W56" s="378">
        <v>8919</v>
      </c>
      <c r="X56" s="95">
        <f>IF($A56&lt;=$A$9,IF(NOT(ISNUMBER(PI_data_original!X56)),X55,PI_data_original!X56),0)</f>
        <v>193.52701277917083</v>
      </c>
      <c r="Y56" s="95">
        <f>IF($A56&lt;=$A$9,IF(NOT(ISNUMBER(PI_data_original!Y56)),Y55,PI_data_original!Y56),0)</f>
        <v>3.9102622849511084</v>
      </c>
      <c r="Z56" s="95">
        <f>IF($A56&lt;=$A$9,IF(NOT(ISNUMBER(PI_data_original!Z56)),Z55,PI_data_original!Z56),0)</f>
        <v>1</v>
      </c>
      <c r="AA56" s="95">
        <f>IF($A56&lt;=$A$9,IF(NOT(ISNUMBER(PI_data_original!AA56)),AA55,PI_data_original!AA56),0)</f>
        <v>296.51312619893343</v>
      </c>
      <c r="AB56" s="95">
        <f>IF($A56&lt;=$A$9,IF(NOT(ISNUMBER(PI_data_original!AB56)),AB55,PI_data_original!AB56),0)</f>
        <v>428.25356853353719</v>
      </c>
      <c r="AC56" s="95">
        <f>IF($A56&lt;=$A$9,IF(NOT(ISNUMBER(PI_data_original!AC56)),AC55,PI_data_original!AC56),0)</f>
        <v>430.0069573780018</v>
      </c>
      <c r="AD56" s="307">
        <f>IF(TagTempAmbSel_Sc2=TagTempAmb_Sc1,IF($A56&lt;=$A$9,IF(NOT(ISNUMBER(PI_data_original!D56)),D55,PI_data_original!D56),D55),IF($A56&lt;=$A$9,IF(NOT(ISNUMBER(PI_data_original!AD56)),AD55,PI_data_original!AD56),AD55))</f>
        <v>28.244310216703681</v>
      </c>
      <c r="AE56" s="307">
        <f>IF(TagHumRelSel_Sc2=TagHumRel_Sc1,IF($A56&lt;=$A$9,IF(NOT(ISNUMBER(PI_data_original!E56)),E55,PI_data_original!E56),E55),IF($A56&lt;=$A$9,IF(NOT(ISNUMBER(PI_data_original!AE56)),AE55,PI_data_original!AE56),AE55))</f>
        <v>49.827587032745811</v>
      </c>
      <c r="AF56" s="95">
        <f>IF($A56&lt;=$A$9,IF(NOT(ISNUMBER(PI_data_original!AF56)),AF55,PI_data_original!AF56),0)</f>
        <v>3.7357273101806641</v>
      </c>
      <c r="AG56" s="95">
        <f>IF($A56&lt;=$A$9,IF(NOT(ISNUMBER(PI_data_original!AG56)),AG55,PI_data_original!AG56),0)</f>
        <v>1.5814149379730225</v>
      </c>
      <c r="AH56" s="95">
        <f>IF($A56&lt;=$A$9,IF(NOT(ISNUMBER(PI_data_original!AH56)),AH55,PI_data_original!AH56),0)</f>
        <v>2.046536922454834</v>
      </c>
      <c r="AI56" s="95">
        <f>IF($A56&lt;=$A$9,IF(NOT(ISNUMBER(PI_data_original!AI56)),AI55,PI_data_original!AI56),0)</f>
        <v>3.2654960155487061</v>
      </c>
      <c r="AJ56" s="95">
        <f>IF($A56&lt;=$A$9,IF(NOT(ISNUMBER(PI_data_original!AJ56)),AJ55,PI_data_original!AJ56),0)</f>
        <v>2.6046833992004395</v>
      </c>
      <c r="AK56" s="95">
        <f>IF($A56&lt;=$A$9,IF(NOT(ISNUMBER(PI_data_original!AK56)),AK55,PI_data_original!AK56),0)</f>
        <v>207.11149371781184</v>
      </c>
      <c r="AL56" s="95">
        <f>IF($A56&lt;=$A$9,IF(NOT(ISNUMBER(PI_data_original!AL56)),AL55,PI_data_original!AL56),0)</f>
        <v>211.63106766953908</v>
      </c>
      <c r="AM56" s="95">
        <f>IF($A56&lt;=$A$9,IF(NOT(ISNUMBER(PI_data_original!AM56)),AM55,PI_data_original!AM56),0)</f>
        <v>303.78338339682369</v>
      </c>
      <c r="AN56" s="95">
        <f>IF($A56&lt;=$A$9,IF(NOT(ISNUMBER(PI_data_original!AN56)),AN55,PI_data_original!AN56),0)</f>
        <v>301.90491108445252</v>
      </c>
      <c r="AO56" s="95">
        <f>IF($A56&lt;=$A$9,IF(NOT(ISNUMBER(PI_data_original!AO56)),AO55,PI_data_original!AO56),0)</f>
        <v>280.88918369029801</v>
      </c>
      <c r="AP56" s="95">
        <f>IF($A56&lt;=$A$9,IF(NOT(ISNUMBER(PI_data_original!AP56)),AP55,PI_data_original!AP56),0)</f>
        <v>204.22852694965434</v>
      </c>
      <c r="AQ56" s="95">
        <f>IF($A56&lt;=$A$9,IF(NOT(ISNUMBER(PI_data_original!AQ56)),AQ55,PI_data_original!AQ56),0)</f>
        <v>280.43270800518184</v>
      </c>
      <c r="AR56" s="95">
        <f>IF($A56&lt;=$A$9,IF(NOT(ISNUMBER(PI_data_original!AR56)),AR55,PI_data_original!AR56),0)</f>
        <v>206.78768377347072</v>
      </c>
      <c r="AS56" s="95">
        <f>IF($A56&lt;=$A$9,IF(NOT(ISNUMBER(PI_data_original!AS56)),AS55,PI_data_original!AS56),0)</f>
        <v>157.00310310739661</v>
      </c>
      <c r="AT56" s="95">
        <f>IF($A56&lt;=$A$9,IF(NOT(ISNUMBER(PI_data_original!AT56)),AT55,PI_data_original!AT56),0)</f>
        <v>193.99148921880612</v>
      </c>
      <c r="AU56" s="95">
        <f>IF($A56&lt;=$A$9,IF(NOT(ISNUMBER(PI_data_original!AU56)),AU55,PI_data_original!AU56),0)</f>
        <v>3.7761513963428137</v>
      </c>
      <c r="AV56" s="95">
        <f>IF($A56&lt;=$A$9,IF(NOT(ISNUMBER(PI_data_original!AV56)),AV55,PI_data_original!AV56),0)</f>
        <v>2</v>
      </c>
      <c r="AW56" s="95">
        <f>IF($A56&lt;=$A$9,IF(NOT(ISNUMBER(PI_data_original!AW56)),AW55,PI_data_original!AW56),0)</f>
        <v>296.84534014137307</v>
      </c>
      <c r="AY56" s="94">
        <f t="shared" si="36"/>
        <v>45873.156249999854</v>
      </c>
      <c r="AZ56" s="95">
        <f>IF($AY56&lt;=$AY$9,IF(NOT(ISNUMBER(PI_data_original!AZ56)),AZ55,PI_data_original!AZ56),0)</f>
        <v>0</v>
      </c>
      <c r="BA56" s="95">
        <f>IF($AY56&lt;=$AY$9,IF(NOT(ISNUMBER(PI_data_original!BA56)),BA55,PI_data_original!BA56),0)</f>
        <v>0</v>
      </c>
      <c r="BB56" s="95">
        <f>IF($AY56&lt;=$AY$9,IF(NOT(ISNUMBER(PI_data_original!BB56)),BB55,PI_data_original!BB56),0)</f>
        <v>0</v>
      </c>
      <c r="BC56" s="95">
        <f>IF($AY56&lt;=$AY$9,IF(NOT(ISNUMBER(PI_data_original!BC56)),BC55,PI_data_original!BC56),0)</f>
        <v>1.6479743644595146E-2</v>
      </c>
      <c r="BD56" s="95">
        <f>IF($AY56&lt;=$AY$9,IF(NOT(ISNUMBER(PI_data_original!BD56)),BD55,PI_data_original!BD56),0)</f>
        <v>0</v>
      </c>
      <c r="BE56" s="95">
        <f>IF($AY56&lt;=$AY$9,IF(NOT(ISNUMBER(PI_data_original!BE56)),BE55,PI_data_original!BE56),0)</f>
        <v>0</v>
      </c>
      <c r="BF56" s="95">
        <f>IF($AY56&lt;=$AY$9,IF(NOT(ISNUMBER(PI_data_original!BF56)),BF55,PI_data_original!BF56),0)</f>
        <v>0</v>
      </c>
      <c r="BG56" s="95">
        <f>IF($AY56&lt;=$AY$9,IF(NOT(ISNUMBER(PI_data_original!BG56)),BG55,PI_data_original!BG56),0)</f>
        <v>1.0070954449474812E-2</v>
      </c>
      <c r="BI56" s="61">
        <f>PI_data_original!BI56</f>
        <v>45873.28125</v>
      </c>
      <c r="BJ56" s="6">
        <f>IF($BI56&lt;=$BI$9,IF(NOT(ISNUMBER(PI_data_original!BJ56)),BJ55,PI_data_original!BJ56),0)</f>
        <v>1.2817578390240669E-2</v>
      </c>
      <c r="BK56" s="6">
        <f>IF($BI56&lt;=$BI$9,IF(NOT(ISNUMBER(PI_data_original!BK56)),BK55,PI_data_original!BK56),0)</f>
        <v>1.0070954449474812E-2</v>
      </c>
      <c r="BM56" s="6" t="b">
        <f t="shared" si="25"/>
        <v>0</v>
      </c>
      <c r="BN56" s="6" t="str">
        <f t="shared" si="26"/>
        <v>N/A</v>
      </c>
      <c r="BO56" s="6" t="b">
        <f t="shared" si="27"/>
        <v>0</v>
      </c>
      <c r="BP56" s="6" t="str">
        <f t="shared" si="28"/>
        <v>N/A</v>
      </c>
      <c r="BR56" s="6">
        <f t="shared" si="10"/>
        <v>0</v>
      </c>
      <c r="BS56" s="6">
        <f t="shared" si="11"/>
        <v>0</v>
      </c>
      <c r="BU56" s="6">
        <f t="shared" si="29"/>
        <v>296.51312619893343</v>
      </c>
      <c r="BV56" s="6">
        <f t="shared" si="30"/>
        <v>296.84534014137307</v>
      </c>
      <c r="BX56" s="292">
        <f t="shared" si="12"/>
        <v>45873.156249999854</v>
      </c>
      <c r="BY56" s="11">
        <f t="shared" si="42"/>
        <v>0</v>
      </c>
      <c r="BZ56" s="11">
        <f t="shared" si="42"/>
        <v>0</v>
      </c>
      <c r="CA56" s="11">
        <f t="shared" si="42"/>
        <v>0</v>
      </c>
      <c r="CB56" s="11">
        <f t="shared" si="42"/>
        <v>1.6479743644595146E-2</v>
      </c>
      <c r="CC56" s="11">
        <f>IF(Inicio!$C$22="Calderas",BY56+BZ56,CA56)</f>
        <v>0</v>
      </c>
      <c r="CD56" s="11">
        <f t="shared" si="14"/>
        <v>0</v>
      </c>
      <c r="CE56" s="11">
        <f t="shared" si="15"/>
        <v>0</v>
      </c>
      <c r="CF56" s="11">
        <f t="shared" si="16"/>
        <v>0</v>
      </c>
      <c r="CG56" s="11">
        <f t="shared" si="17"/>
        <v>0</v>
      </c>
      <c r="CH56" s="11">
        <f t="shared" si="31"/>
        <v>0</v>
      </c>
      <c r="CI56" s="11">
        <f t="shared" si="32"/>
        <v>0</v>
      </c>
      <c r="CJ56" s="11">
        <f t="shared" si="43"/>
        <v>0</v>
      </c>
      <c r="CK56" s="11">
        <f t="shared" si="43"/>
        <v>0</v>
      </c>
      <c r="CL56" s="11">
        <f t="shared" si="43"/>
        <v>0</v>
      </c>
      <c r="CM56" s="11">
        <f t="shared" si="43"/>
        <v>1.0070954449474812E-2</v>
      </c>
      <c r="CN56" s="281">
        <f>IF(Inicio!$O$22="Calderas",CJ56+CK56,CL56)</f>
        <v>0</v>
      </c>
      <c r="CO56" s="11">
        <f t="shared" si="19"/>
        <v>0</v>
      </c>
      <c r="CP56" s="11">
        <f t="shared" si="20"/>
        <v>0</v>
      </c>
      <c r="CQ56" s="11">
        <f t="shared" si="21"/>
        <v>0</v>
      </c>
      <c r="CR56" s="11">
        <f t="shared" si="22"/>
        <v>0</v>
      </c>
      <c r="CS56" s="11">
        <f t="shared" si="33"/>
        <v>0</v>
      </c>
      <c r="CT56" s="11">
        <f t="shared" si="34"/>
        <v>0</v>
      </c>
      <c r="CV56" s="293">
        <f t="shared" si="23"/>
        <v>45873.406249999622</v>
      </c>
      <c r="CW56" s="92">
        <f t="shared" si="44"/>
        <v>0</v>
      </c>
      <c r="CX56" s="92">
        <f t="shared" si="44"/>
        <v>0</v>
      </c>
      <c r="CY56" s="92">
        <f t="shared" si="44"/>
        <v>0</v>
      </c>
      <c r="CZ56" s="92">
        <f t="shared" si="44"/>
        <v>0</v>
      </c>
      <c r="DA56" s="92">
        <f t="shared" si="44"/>
        <v>0</v>
      </c>
      <c r="DB56" s="92">
        <f t="shared" si="44"/>
        <v>0</v>
      </c>
    </row>
    <row r="57" spans="1:106">
      <c r="A57" s="94">
        <f t="shared" si="35"/>
        <v>45873.409722222073</v>
      </c>
      <c r="B57" s="95">
        <f>IF($A57&lt;=$A$9,IF(NOT(ISNUMBER(PI_data_original!B57)),B56,PI_data_original!B57),0)</f>
        <v>440.10833988722868</v>
      </c>
      <c r="C57" s="95">
        <f>IF($A57&lt;=$A$9,IF(NOT(ISNUMBER(PI_data_original!C57)),C56,PI_data_original!C57),0)</f>
        <v>405.56941862088007</v>
      </c>
      <c r="D57" s="307">
        <f>IF(TagTempAmbSel_Sc1=TagTempAmb_Sc1,IF($A57&lt;=$A$9,IF(NOT(ISNUMBER(PI_data_original!D57)),D56,PI_data_original!D57),D56),IF($A57&lt;=$A$9,IF(NOT(ISNUMBER(PI_data_original!AD57)),AD56,PI_data_original!AD57),AD56))</f>
        <v>27.300739801711096</v>
      </c>
      <c r="E57" s="307">
        <f>IF(TagHumRelSel_Sc1=TagHumRel_Sc1,IF($A57&lt;=$A$9,IF(NOT(ISNUMBER(PI_data_original!E57)),E56,PI_data_original!E57),E56),IF($A57&lt;=$A$9,IF(NOT(ISNUMBER(PI_data_original!AE57)),AE56,PI_data_original!AE57),AE56))</f>
        <v>48.507200524312402</v>
      </c>
      <c r="F57" s="95">
        <f>IF($A57&lt;=$A$9,IF(NOT(ISNUMBER(PI_data_original!F57)),F56,PI_data_original!F57),0)</f>
        <v>2.78643798828125</v>
      </c>
      <c r="G57" s="95">
        <f>IF($A57&lt;=$A$9,IF(NOT(ISNUMBER(PI_data_original!G57)),G56,PI_data_original!G57),0)</f>
        <v>2.4011001586914063</v>
      </c>
      <c r="H57" s="95">
        <f>IF($A57&lt;=$A$9,IF(NOT(ISNUMBER(PI_data_original!H57)),H56,PI_data_original!H57),0)</f>
        <v>1.7674638032913208</v>
      </c>
      <c r="I57" s="95">
        <f>IF($A57&lt;=$A$9,IF(NOT(ISNUMBER(PI_data_original!I57)),I56,PI_data_original!I57),0)</f>
        <v>3.4419031143188477</v>
      </c>
      <c r="J57" s="95">
        <v>7353</v>
      </c>
      <c r="K57" s="95">
        <v>8448</v>
      </c>
      <c r="L57" s="95">
        <f>IF($A57&lt;=$A$9,IF(NOT(ISNUMBER(PI_data_original!L57)),L56,PI_data_original!L57),0)</f>
        <v>224.39769586100994</v>
      </c>
      <c r="M57" s="95">
        <f>IF($A57&lt;=$A$9,IF(NOT(ISNUMBER(PI_data_original!M57)),M56,PI_data_original!M57),0)</f>
        <v>214.62116336086839</v>
      </c>
      <c r="N57" s="95">
        <f>IF($A57&lt;=$A$9,IF(NOT(ISNUMBER(PI_data_original!N57)),N56,PI_data_original!N57),0)</f>
        <v>213.29259692165465</v>
      </c>
      <c r="O57" s="95">
        <f>IF($A57&lt;=$A$9,IF(NOT(ISNUMBER(PI_data_original!O57)),O56,PI_data_original!O57),0)</f>
        <v>315.57106058619553</v>
      </c>
      <c r="P57" s="95">
        <f>IF($A57&lt;=$A$9,IF(NOT(ISNUMBER(PI_data_original!P57)),P56,PI_data_original!P57),0)</f>
        <v>321.16781376416418</v>
      </c>
      <c r="Q57" s="95">
        <f>IF($A57&lt;=$A$9,IF(NOT(ISNUMBER(PI_data_original!Q57)),Q56,PI_data_original!Q57),0)</f>
        <v>308.20661864619166</v>
      </c>
      <c r="R57" s="95">
        <f>IF($A57&lt;=$A$9,IF(NOT(ISNUMBER(PI_data_original!R57)),R56,PI_data_original!R57),0)</f>
        <v>326.82951858645907</v>
      </c>
      <c r="S57" s="95">
        <f>IF($A57&lt;=$A$9,IF(NOT(ISNUMBER(PI_data_original!S57)),S56,PI_data_original!S57),0)</f>
        <v>290.30466315428419</v>
      </c>
      <c r="T57" s="95">
        <f>IF($A57&lt;=$A$9,IF(NOT(ISNUMBER(PI_data_original!T57)),T56,PI_data_original!T57),0)</f>
        <v>210.90579741459649</v>
      </c>
      <c r="U57" s="95">
        <f>IF($A57&lt;=$A$9,IF(NOT(ISNUMBER(PI_data_original!U57)),U56,PI_data_original!U57),0)</f>
        <v>292.430275720628</v>
      </c>
      <c r="V57" s="95">
        <v>3273</v>
      </c>
      <c r="W57" s="378">
        <v>8448</v>
      </c>
      <c r="X57" s="95">
        <f>IF($A57&lt;=$A$9,IF(NOT(ISNUMBER(PI_data_original!X57)),X56,PI_data_original!X57),0)</f>
        <v>194.66282195844823</v>
      </c>
      <c r="Y57" s="95">
        <f>IF($A57&lt;=$A$9,IF(NOT(ISNUMBER(PI_data_original!Y57)),Y56,PI_data_original!Y57),0)</f>
        <v>9.4434947448978512</v>
      </c>
      <c r="Z57" s="95">
        <f>IF($A57&lt;=$A$9,IF(NOT(ISNUMBER(PI_data_original!Z57)),Z56,PI_data_original!Z57),0)</f>
        <v>1.4528933461507161</v>
      </c>
      <c r="AA57" s="95">
        <f>IF($A57&lt;=$A$9,IF(NOT(ISNUMBER(PI_data_original!AA57)),AA56,PI_data_original!AA57),0)</f>
        <v>305.40194415945871</v>
      </c>
      <c r="AB57" s="95">
        <f>IF($A57&lt;=$A$9,IF(NOT(ISNUMBER(PI_data_original!AB57)),AB56,PI_data_original!AB57),0)</f>
        <v>440.10833988722868</v>
      </c>
      <c r="AC57" s="95">
        <f>IF($A57&lt;=$A$9,IF(NOT(ISNUMBER(PI_data_original!AC57)),AC56,PI_data_original!AC57),0)</f>
        <v>442.53057757437062</v>
      </c>
      <c r="AD57" s="307">
        <f>IF(TagTempAmbSel_Sc2=TagTempAmb_Sc1,IF($A57&lt;=$A$9,IF(NOT(ISNUMBER(PI_data_original!D57)),D56,PI_data_original!D57),D56),IF($A57&lt;=$A$9,IF(NOT(ISNUMBER(PI_data_original!AD57)),AD56,PI_data_original!AD57),AD56))</f>
        <v>28.791881150156737</v>
      </c>
      <c r="AE57" s="307">
        <f>IF(TagHumRelSel_Sc2=TagHumRel_Sc1,IF($A57&lt;=$A$9,IF(NOT(ISNUMBER(PI_data_original!E57)),E56,PI_data_original!E57),E56),IF($A57&lt;=$A$9,IF(NOT(ISNUMBER(PI_data_original!AE57)),AE56,PI_data_original!AE57),AE56))</f>
        <v>48.546337782285129</v>
      </c>
      <c r="AF57" s="95">
        <f>IF($A57&lt;=$A$9,IF(NOT(ISNUMBER(PI_data_original!AF57)),AF56,PI_data_original!AF57),0)</f>
        <v>2.000715970993042</v>
      </c>
      <c r="AG57" s="95">
        <f>IF($A57&lt;=$A$9,IF(NOT(ISNUMBER(PI_data_original!AG57)),AG56,PI_data_original!AG57),0)</f>
        <v>2.046536922454834</v>
      </c>
      <c r="AH57" s="95">
        <f>IF($A57&lt;=$A$9,IF(NOT(ISNUMBER(PI_data_original!AH57)),AH56,PI_data_original!AH57),0)</f>
        <v>2.046536922454834</v>
      </c>
      <c r="AI57" s="95">
        <f>IF($A57&lt;=$A$9,IF(NOT(ISNUMBER(PI_data_original!AI57)),AI56,PI_data_original!AI57),0)</f>
        <v>2.4011001586914063</v>
      </c>
      <c r="AJ57" s="95">
        <f>IF($A57&lt;=$A$9,IF(NOT(ISNUMBER(PI_data_original!AJ57)),AJ56,PI_data_original!AJ57),0)</f>
        <v>2.046536922454834</v>
      </c>
      <c r="AK57" s="95">
        <f>IF($A57&lt;=$A$9,IF(NOT(ISNUMBER(PI_data_original!AK57)),AK56,PI_data_original!AK57),0)</f>
        <v>220.13231131746949</v>
      </c>
      <c r="AL57" s="95">
        <f>IF($A57&lt;=$A$9,IF(NOT(ISNUMBER(PI_data_original!AL57)),AL56,PI_data_original!AL57),0)</f>
        <v>223.88323495737157</v>
      </c>
      <c r="AM57" s="95">
        <f>IF($A57&lt;=$A$9,IF(NOT(ISNUMBER(PI_data_original!AM57)),AM56,PI_data_original!AM57),0)</f>
        <v>310.24334404090695</v>
      </c>
      <c r="AN57" s="95">
        <f>IF($A57&lt;=$A$9,IF(NOT(ISNUMBER(PI_data_original!AN57)),AN56,PI_data_original!AN57),0)</f>
        <v>307.70044908144763</v>
      </c>
      <c r="AO57" s="95">
        <f>IF($A57&lt;=$A$9,IF(NOT(ISNUMBER(PI_data_original!AO57)),AO56,PI_data_original!AO57),0)</f>
        <v>290.38897567446656</v>
      </c>
      <c r="AP57" s="95">
        <f>IF($A57&lt;=$A$9,IF(NOT(ISNUMBER(PI_data_original!AP57)),AP56,PI_data_original!AP57),0)</f>
        <v>208.45236983699647</v>
      </c>
      <c r="AQ57" s="95">
        <f>IF($A57&lt;=$A$9,IF(NOT(ISNUMBER(PI_data_original!AQ57)),AQ56,PI_data_original!AQ57),0)</f>
        <v>289.97247722106829</v>
      </c>
      <c r="AR57" s="95">
        <f>IF($A57&lt;=$A$9,IF(NOT(ISNUMBER(PI_data_original!AR57)),AR56,PI_data_original!AR57),0)</f>
        <v>211.6332094427726</v>
      </c>
      <c r="AS57" s="95">
        <f>IF($A57&lt;=$A$9,IF(NOT(ISNUMBER(PI_data_original!AS57)),AS56,PI_data_original!AS57),0)</f>
        <v>160.50153991627587</v>
      </c>
      <c r="AT57" s="95">
        <f>IF($A57&lt;=$A$9,IF(NOT(ISNUMBER(PI_data_original!AT57)),AT56,PI_data_original!AT57),0)</f>
        <v>195.19767149614145</v>
      </c>
      <c r="AU57" s="95">
        <f>IF($A57&lt;=$A$9,IF(NOT(ISNUMBER(PI_data_original!AU57)),AU56,PI_data_original!AU57),0)</f>
        <v>8.3315643362290697</v>
      </c>
      <c r="AV57" s="95">
        <f>IF($A57&lt;=$A$9,IF(NOT(ISNUMBER(PI_data_original!AV57)),AV56,PI_data_original!AV57),0)</f>
        <v>2.2158997250686623</v>
      </c>
      <c r="AW57" s="95">
        <f>IF($A57&lt;=$A$9,IF(NOT(ISNUMBER(PI_data_original!AW57)),AW56,PI_data_original!AW57),0)</f>
        <v>303.79524527502093</v>
      </c>
      <c r="AY57" s="94">
        <f t="shared" si="36"/>
        <v>45873.159722222073</v>
      </c>
      <c r="AZ57" s="95">
        <f>IF($AY57&lt;=$AY$9,IF(NOT(ISNUMBER(PI_data_original!AZ57)),AZ56,PI_data_original!AZ57),0)</f>
        <v>0</v>
      </c>
      <c r="BA57" s="95">
        <f>IF($AY57&lt;=$AY$9,IF(NOT(ISNUMBER(PI_data_original!BA57)),BA56,PI_data_original!BA57),0)</f>
        <v>0</v>
      </c>
      <c r="BB57" s="95">
        <f>IF($AY57&lt;=$AY$9,IF(NOT(ISNUMBER(PI_data_original!BB57)),BB56,PI_data_original!BB57),0)</f>
        <v>0</v>
      </c>
      <c r="BC57" s="95">
        <f>IF($AY57&lt;=$AY$9,IF(NOT(ISNUMBER(PI_data_original!BC57)),BC56,PI_data_original!BC57),0)</f>
        <v>1.6479743644595146E-2</v>
      </c>
      <c r="BD57" s="95">
        <f>IF($AY57&lt;=$AY$9,IF(NOT(ISNUMBER(PI_data_original!BD57)),BD56,PI_data_original!BD57),0)</f>
        <v>0</v>
      </c>
      <c r="BE57" s="95">
        <f>IF($AY57&lt;=$AY$9,IF(NOT(ISNUMBER(PI_data_original!BE57)),BE56,PI_data_original!BE57),0)</f>
        <v>0</v>
      </c>
      <c r="BF57" s="95">
        <f>IF($AY57&lt;=$AY$9,IF(NOT(ISNUMBER(PI_data_original!BF57)),BF56,PI_data_original!BF57),0)</f>
        <v>0</v>
      </c>
      <c r="BG57" s="95">
        <f>IF($AY57&lt;=$AY$9,IF(NOT(ISNUMBER(PI_data_original!BG57)),BG56,PI_data_original!BG57),0)</f>
        <v>1.0070954449474812E-2</v>
      </c>
      <c r="BI57" s="61">
        <f>PI_data_original!BI57</f>
        <v>45873.281944444447</v>
      </c>
      <c r="BJ57" s="6">
        <f>IF($BI57&lt;=$BI$9,IF(NOT(ISNUMBER(PI_data_original!BJ57)),BJ56,PI_data_original!BJ57),0)</f>
        <v>1.2817578390240669E-2</v>
      </c>
      <c r="BK57" s="6">
        <f>IF($BI57&lt;=$BI$9,IF(NOT(ISNUMBER(PI_data_original!BK57)),BK56,PI_data_original!BK57),0)</f>
        <v>1.0070954449474812E-2</v>
      </c>
      <c r="BM57" s="6" t="b">
        <f t="shared" si="25"/>
        <v>0</v>
      </c>
      <c r="BN57" s="6" t="str">
        <f t="shared" si="26"/>
        <v>N/A</v>
      </c>
      <c r="BO57" s="6" t="b">
        <f t="shared" si="27"/>
        <v>0</v>
      </c>
      <c r="BP57" s="6" t="str">
        <f t="shared" si="28"/>
        <v>N/A</v>
      </c>
      <c r="BR57" s="6">
        <f t="shared" si="10"/>
        <v>0</v>
      </c>
      <c r="BS57" s="6">
        <f t="shared" si="11"/>
        <v>0</v>
      </c>
      <c r="BU57" s="6">
        <f t="shared" si="29"/>
        <v>305.40194415945871</v>
      </c>
      <c r="BV57" s="6">
        <f t="shared" si="30"/>
        <v>303.79524527502093</v>
      </c>
      <c r="BX57" s="292">
        <f t="shared" si="12"/>
        <v>45873.159722222073</v>
      </c>
      <c r="BY57" s="11">
        <f t="shared" si="42"/>
        <v>0</v>
      </c>
      <c r="BZ57" s="11">
        <f t="shared" si="42"/>
        <v>0</v>
      </c>
      <c r="CA57" s="11">
        <f t="shared" si="42"/>
        <v>0</v>
      </c>
      <c r="CB57" s="11">
        <f t="shared" si="42"/>
        <v>1.6479743644595146E-2</v>
      </c>
      <c r="CC57" s="11">
        <f>IF(Inicio!$C$22="Calderas",BY57+BZ57,CA57)</f>
        <v>0</v>
      </c>
      <c r="CD57" s="11">
        <f t="shared" si="14"/>
        <v>0</v>
      </c>
      <c r="CE57" s="11">
        <f t="shared" si="15"/>
        <v>0</v>
      </c>
      <c r="CF57" s="11">
        <f t="shared" si="16"/>
        <v>0</v>
      </c>
      <c r="CG57" s="11">
        <f t="shared" si="17"/>
        <v>0</v>
      </c>
      <c r="CH57" s="11">
        <f t="shared" si="31"/>
        <v>0</v>
      </c>
      <c r="CI57" s="11">
        <f t="shared" si="32"/>
        <v>0</v>
      </c>
      <c r="CJ57" s="11">
        <f t="shared" si="43"/>
        <v>0</v>
      </c>
      <c r="CK57" s="11">
        <f t="shared" si="43"/>
        <v>0</v>
      </c>
      <c r="CL57" s="11">
        <f t="shared" si="43"/>
        <v>0</v>
      </c>
      <c r="CM57" s="11">
        <f t="shared" si="43"/>
        <v>1.0070954449474812E-2</v>
      </c>
      <c r="CN57" s="281">
        <f>IF(Inicio!$O$22="Calderas",CJ57+CK57,CL57)</f>
        <v>0</v>
      </c>
      <c r="CO57" s="11">
        <f t="shared" si="19"/>
        <v>0</v>
      </c>
      <c r="CP57" s="11">
        <f t="shared" si="20"/>
        <v>0</v>
      </c>
      <c r="CQ57" s="11">
        <f t="shared" si="21"/>
        <v>0</v>
      </c>
      <c r="CR57" s="11">
        <f t="shared" si="22"/>
        <v>0</v>
      </c>
      <c r="CS57" s="11">
        <f t="shared" si="33"/>
        <v>0</v>
      </c>
      <c r="CT57" s="11">
        <f t="shared" si="34"/>
        <v>0</v>
      </c>
      <c r="CV57" s="293">
        <f t="shared" si="23"/>
        <v>45873.409722221841</v>
      </c>
      <c r="CW57" s="92">
        <f t="shared" si="44"/>
        <v>0</v>
      </c>
      <c r="CX57" s="92">
        <f t="shared" si="44"/>
        <v>0</v>
      </c>
      <c r="CY57" s="92">
        <f t="shared" si="44"/>
        <v>0</v>
      </c>
      <c r="CZ57" s="92">
        <f t="shared" si="44"/>
        <v>0</v>
      </c>
      <c r="DA57" s="92">
        <f t="shared" si="44"/>
        <v>0</v>
      </c>
      <c r="DB57" s="92">
        <f t="shared" si="44"/>
        <v>0</v>
      </c>
    </row>
    <row r="58" spans="1:106">
      <c r="A58" s="94">
        <f t="shared" si="35"/>
        <v>45873.413194444292</v>
      </c>
      <c r="B58" s="95">
        <f>IF($A58&lt;=$A$9,IF(NOT(ISNUMBER(PI_data_original!B58)),B57,PI_data_original!B58),0)</f>
        <v>449.77087772255112</v>
      </c>
      <c r="C58" s="95">
        <f>IF($A58&lt;=$A$9,IF(NOT(ISNUMBER(PI_data_original!C58)),C57,PI_data_original!C58),0)</f>
        <v>410.34834498712286</v>
      </c>
      <c r="D58" s="307">
        <f>IF(TagTempAmbSel_Sc1=TagTempAmb_Sc1,IF($A58&lt;=$A$9,IF(NOT(ISNUMBER(PI_data_original!D58)),D57,PI_data_original!D58),D57),IF($A58&lt;=$A$9,IF(NOT(ISNUMBER(PI_data_original!AD58)),AD57,PI_data_original!AD58),AD57))</f>
        <v>27.252501492350092</v>
      </c>
      <c r="E58" s="307">
        <f>IF(TagHumRelSel_Sc1=TagHumRel_Sc1,IF($A58&lt;=$A$9,IF(NOT(ISNUMBER(PI_data_original!E58)),E57,PI_data_original!E58),E57),IF($A58&lt;=$A$9,IF(NOT(ISNUMBER(PI_data_original!AE58)),AE57,PI_data_original!AE58),AE57))</f>
        <v>49.193028513737957</v>
      </c>
      <c r="F58" s="95">
        <f>IF($A58&lt;=$A$9,IF(NOT(ISNUMBER(PI_data_original!F58)),F57,PI_data_original!F58),0)</f>
        <v>2.78643798828125</v>
      </c>
      <c r="G58" s="95">
        <f>IF($A58&lt;=$A$9,IF(NOT(ISNUMBER(PI_data_original!G58)),G57,PI_data_original!G58),0)</f>
        <v>3.7457160949707031</v>
      </c>
      <c r="H58" s="95">
        <f>IF($A58&lt;=$A$9,IF(NOT(ISNUMBER(PI_data_original!H58)),H57,PI_data_original!H58),0)</f>
        <v>3.4419031143188477</v>
      </c>
      <c r="I58" s="95">
        <f>IF($A58&lt;=$A$9,IF(NOT(ISNUMBER(PI_data_original!I58)),I57,PI_data_original!I58),0)</f>
        <v>2.8837566375732422</v>
      </c>
      <c r="J58" s="95">
        <v>6068</v>
      </c>
      <c r="K58" s="95">
        <v>8102</v>
      </c>
      <c r="L58" s="95">
        <f>IF($A58&lt;=$A$9,IF(NOT(ISNUMBER(PI_data_original!L58)),L57,PI_data_original!L58),0)</f>
        <v>218.05691782816518</v>
      </c>
      <c r="M58" s="95">
        <f>IF($A58&lt;=$A$9,IF(NOT(ISNUMBER(PI_data_original!M58)),M57,PI_data_original!M58),0)</f>
        <v>226.05879464239405</v>
      </c>
      <c r="N58" s="95">
        <f>IF($A58&lt;=$A$9,IF(NOT(ISNUMBER(PI_data_original!N58)),N57,PI_data_original!N58),0)</f>
        <v>224.29797179571412</v>
      </c>
      <c r="O58" s="95">
        <f>IF($A58&lt;=$A$9,IF(NOT(ISNUMBER(PI_data_original!O58)),O57,PI_data_original!O58),0)</f>
        <v>326.0589227249817</v>
      </c>
      <c r="P58" s="95">
        <f>IF($A58&lt;=$A$9,IF(NOT(ISNUMBER(PI_data_original!P58)),P57,PI_data_original!P58),0)</f>
        <v>331.16154090563742</v>
      </c>
      <c r="Q58" s="95">
        <f>IF($A58&lt;=$A$9,IF(NOT(ISNUMBER(PI_data_original!Q58)),Q57,PI_data_original!Q58),0)</f>
        <v>317.96200830983804</v>
      </c>
      <c r="R58" s="95">
        <f>IF($A58&lt;=$A$9,IF(NOT(ISNUMBER(PI_data_original!R58)),R57,PI_data_original!R58),0)</f>
        <v>336.43664427445077</v>
      </c>
      <c r="S58" s="95">
        <f>IF($A58&lt;=$A$9,IF(NOT(ISNUMBER(PI_data_original!S58)),S57,PI_data_original!S58),0)</f>
        <v>300.72186952259239</v>
      </c>
      <c r="T58" s="95">
        <f>IF($A58&lt;=$A$9,IF(NOT(ISNUMBER(PI_data_original!T58)),T57,PI_data_original!T58),0)</f>
        <v>224.15730117978839</v>
      </c>
      <c r="U58" s="95">
        <f>IF($A58&lt;=$A$9,IF(NOT(ISNUMBER(PI_data_original!U58)),U57,PI_data_original!U58),0)</f>
        <v>302.63354898198196</v>
      </c>
      <c r="V58" s="95">
        <v>2583</v>
      </c>
      <c r="W58" s="378">
        <v>8102</v>
      </c>
      <c r="X58" s="95">
        <f>IF($A58&lt;=$A$9,IF(NOT(ISNUMBER(PI_data_original!X58)),X57,PI_data_original!X58),0)</f>
        <v>197.84036104815974</v>
      </c>
      <c r="Y58" s="95">
        <f>IF($A58&lt;=$A$9,IF(NOT(ISNUMBER(PI_data_original!Y58)),Y57,PI_data_original!Y58),0)</f>
        <v>12.355544647356412</v>
      </c>
      <c r="Z58" s="95">
        <f>IF($A58&lt;=$A$9,IF(NOT(ISNUMBER(PI_data_original!Z58)),Z57,PI_data_original!Z58),0)</f>
        <v>1</v>
      </c>
      <c r="AA58" s="95">
        <f>IF($A58&lt;=$A$9,IF(NOT(ISNUMBER(PI_data_original!AA58)),AA57,PI_data_original!AA58),0)</f>
        <v>315.19053918990306</v>
      </c>
      <c r="AB58" s="95">
        <f>IF($A58&lt;=$A$9,IF(NOT(ISNUMBER(PI_data_original!AB58)),AB57,PI_data_original!AB58),0)</f>
        <v>449.77087772255112</v>
      </c>
      <c r="AC58" s="95">
        <f>IF($A58&lt;=$A$9,IF(NOT(ISNUMBER(PI_data_original!AC58)),AC57,PI_data_original!AC58),0)</f>
        <v>451.6628603727097</v>
      </c>
      <c r="AD58" s="307">
        <f>IF(TagTempAmbSel_Sc2=TagTempAmb_Sc1,IF($A58&lt;=$A$9,IF(NOT(ISNUMBER(PI_data_original!D58)),D57,PI_data_original!D58),D57),IF($A58&lt;=$A$9,IF(NOT(ISNUMBER(PI_data_original!AD58)),AD57,PI_data_original!AD58),AD57))</f>
        <v>29.006216674710661</v>
      </c>
      <c r="AE58" s="307">
        <f>IF(TagHumRelSel_Sc2=TagHumRel_Sc1,IF($A58&lt;=$A$9,IF(NOT(ISNUMBER(PI_data_original!E58)),E57,PI_data_original!E58),E57),IF($A58&lt;=$A$9,IF(NOT(ISNUMBER(PI_data_original!AE58)),AE57,PI_data_original!AE58),AE57))</f>
        <v>48.064440524851946</v>
      </c>
      <c r="AF58" s="95">
        <f>IF($A58&lt;=$A$9,IF(NOT(ISNUMBER(PI_data_original!AF58)),AF57,PI_data_original!AF58),0)</f>
        <v>3.7330617904663086</v>
      </c>
      <c r="AG58" s="95">
        <f>IF($A58&lt;=$A$9,IF(NOT(ISNUMBER(PI_data_original!AG58)),AG57,PI_data_original!AG58),0)</f>
        <v>1.7674638032913208</v>
      </c>
      <c r="AH58" s="95">
        <f>IF($A58&lt;=$A$9,IF(NOT(ISNUMBER(PI_data_original!AH58)),AH57,PI_data_original!AH58),0)</f>
        <v>1.7674638032913208</v>
      </c>
      <c r="AI58" s="95">
        <f>IF($A58&lt;=$A$9,IF(NOT(ISNUMBER(PI_data_original!AI58)),AI57,PI_data_original!AI58),0)</f>
        <v>2.1129679679870605</v>
      </c>
      <c r="AJ58" s="95">
        <f>IF($A58&lt;=$A$9,IF(NOT(ISNUMBER(PI_data_original!AJ58)),AJ57,PI_data_original!AJ58),0)</f>
        <v>2.3256101608276367</v>
      </c>
      <c r="AK58" s="95">
        <f>IF($A58&lt;=$A$9,IF(NOT(ISNUMBER(PI_data_original!AK58)),AK57,PI_data_original!AK58),0)</f>
        <v>219.40988904911418</v>
      </c>
      <c r="AL58" s="95">
        <f>IF($A58&lt;=$A$9,IF(NOT(ISNUMBER(PI_data_original!AL58)),AL57,PI_data_original!AL58),0)</f>
        <v>223.08495330644971</v>
      </c>
      <c r="AM58" s="95">
        <f>IF($A58&lt;=$A$9,IF(NOT(ISNUMBER(PI_data_original!AM58)),AM57,PI_data_original!AM58),0)</f>
        <v>314.94254186408443</v>
      </c>
      <c r="AN58" s="95">
        <f>IF($A58&lt;=$A$9,IF(NOT(ISNUMBER(PI_data_original!AN58)),AN57,PI_data_original!AN58),0)</f>
        <v>312.67023803255319</v>
      </c>
      <c r="AO58" s="95">
        <f>IF($A58&lt;=$A$9,IF(NOT(ISNUMBER(PI_data_original!AO58)),AO57,PI_data_original!AO58),0)</f>
        <v>298.21037563313109</v>
      </c>
      <c r="AP58" s="95">
        <f>IF($A58&lt;=$A$9,IF(NOT(ISNUMBER(PI_data_original!AP58)),AP57,PI_data_original!AP58),0)</f>
        <v>218.99535109783989</v>
      </c>
      <c r="AQ58" s="95">
        <f>IF($A58&lt;=$A$9,IF(NOT(ISNUMBER(PI_data_original!AQ58)),AQ57,PI_data_original!AQ58),0)</f>
        <v>297.73280114182739</v>
      </c>
      <c r="AR58" s="95">
        <f>IF($A58&lt;=$A$9,IF(NOT(ISNUMBER(PI_data_original!AR58)),AR57,PI_data_original!AR58),0)</f>
        <v>222.39447939899827</v>
      </c>
      <c r="AS58" s="95">
        <f>IF($A58&lt;=$A$9,IF(NOT(ISNUMBER(PI_data_original!AS58)),AS57,PI_data_original!AS58),0)</f>
        <v>168.61168835341434</v>
      </c>
      <c r="AT58" s="95">
        <f>IF($A58&lt;=$A$9,IF(NOT(ISNUMBER(PI_data_original!AT58)),AT57,PI_data_original!AT58),0)</f>
        <v>197.76929453950891</v>
      </c>
      <c r="AU58" s="95">
        <f>IF($A58&lt;=$A$9,IF(NOT(ISNUMBER(PI_data_original!AU58)),AU57,PI_data_original!AU58),0)</f>
        <v>11.20773991454052</v>
      </c>
      <c r="AV58" s="95">
        <f>IF($A58&lt;=$A$9,IF(NOT(ISNUMBER(PI_data_original!AV58)),AV57,PI_data_original!AV58),0)</f>
        <v>2.1554202619105043</v>
      </c>
      <c r="AW58" s="95">
        <f>IF($A58&lt;=$A$9,IF(NOT(ISNUMBER(PI_data_original!AW58)),AW57,PI_data_original!AW58),0)</f>
        <v>308.9984401937993</v>
      </c>
      <c r="AY58" s="94">
        <f t="shared" si="36"/>
        <v>45873.163194444292</v>
      </c>
      <c r="AZ58" s="95">
        <f>IF($AY58&lt;=$AY$9,IF(NOT(ISNUMBER(PI_data_original!AZ58)),AZ57,PI_data_original!AZ58),0)</f>
        <v>0</v>
      </c>
      <c r="BA58" s="95">
        <f>IF($AY58&lt;=$AY$9,IF(NOT(ISNUMBER(PI_data_original!BA58)),BA57,PI_data_original!BA58),0)</f>
        <v>0</v>
      </c>
      <c r="BB58" s="95">
        <f>IF($AY58&lt;=$AY$9,IF(NOT(ISNUMBER(PI_data_original!BB58)),BB57,PI_data_original!BB58),0)</f>
        <v>0</v>
      </c>
      <c r="BC58" s="95">
        <f>IF($AY58&lt;=$AY$9,IF(NOT(ISNUMBER(PI_data_original!BC58)),BC57,PI_data_original!BC58),0)</f>
        <v>1.6479743644595146E-2</v>
      </c>
      <c r="BD58" s="95">
        <f>IF($AY58&lt;=$AY$9,IF(NOT(ISNUMBER(PI_data_original!BD58)),BD57,PI_data_original!BD58),0)</f>
        <v>0</v>
      </c>
      <c r="BE58" s="95">
        <f>IF($AY58&lt;=$AY$9,IF(NOT(ISNUMBER(PI_data_original!BE58)),BE57,PI_data_original!BE58),0)</f>
        <v>0</v>
      </c>
      <c r="BF58" s="95">
        <f>IF($AY58&lt;=$AY$9,IF(NOT(ISNUMBER(PI_data_original!BF58)),BF57,PI_data_original!BF58),0)</f>
        <v>0</v>
      </c>
      <c r="BG58" s="95">
        <f>IF($AY58&lt;=$AY$9,IF(NOT(ISNUMBER(PI_data_original!BG58)),BG57,PI_data_original!BG58),0)</f>
        <v>1.0070954449474812E-2</v>
      </c>
      <c r="BI58" s="61">
        <f>PI_data_original!BI58</f>
        <v>45873.282638888886</v>
      </c>
      <c r="BJ58" s="6">
        <f>IF($BI58&lt;=$BI$9,IF(NOT(ISNUMBER(PI_data_original!BJ58)),BJ57,PI_data_original!BJ58),0)</f>
        <v>1.2817578390240669E-2</v>
      </c>
      <c r="BK58" s="6">
        <f>IF($BI58&lt;=$BI$9,IF(NOT(ISNUMBER(PI_data_original!BK58)),BK57,PI_data_original!BK58),0)</f>
        <v>1.0070954449474812E-2</v>
      </c>
      <c r="BM58" s="6" t="b">
        <f t="shared" si="25"/>
        <v>0</v>
      </c>
      <c r="BN58" s="6" t="str">
        <f t="shared" si="26"/>
        <v>N/A</v>
      </c>
      <c r="BO58" s="6" t="b">
        <f t="shared" si="27"/>
        <v>0</v>
      </c>
      <c r="BP58" s="6" t="str">
        <f t="shared" si="28"/>
        <v>N/A</v>
      </c>
      <c r="BR58" s="6">
        <f t="shared" si="10"/>
        <v>0</v>
      </c>
      <c r="BS58" s="6">
        <f t="shared" si="11"/>
        <v>0</v>
      </c>
      <c r="BU58" s="6">
        <f t="shared" si="29"/>
        <v>315.19053918990306</v>
      </c>
      <c r="BV58" s="6">
        <f t="shared" si="30"/>
        <v>308.9984401937993</v>
      </c>
      <c r="BX58" s="292">
        <f t="shared" si="12"/>
        <v>45873.163194444292</v>
      </c>
      <c r="BY58" s="11">
        <f t="shared" si="42"/>
        <v>0</v>
      </c>
      <c r="BZ58" s="11">
        <f t="shared" si="42"/>
        <v>0</v>
      </c>
      <c r="CA58" s="11">
        <f t="shared" si="42"/>
        <v>0</v>
      </c>
      <c r="CB58" s="11">
        <f t="shared" si="42"/>
        <v>1.6479743644595146E-2</v>
      </c>
      <c r="CC58" s="11">
        <f>IF(Inicio!$C$22="Calderas",BY58+BZ58,CA58)</f>
        <v>0</v>
      </c>
      <c r="CD58" s="11">
        <f t="shared" si="14"/>
        <v>0</v>
      </c>
      <c r="CE58" s="11">
        <f t="shared" si="15"/>
        <v>0</v>
      </c>
      <c r="CF58" s="11">
        <f t="shared" si="16"/>
        <v>0</v>
      </c>
      <c r="CG58" s="11">
        <f t="shared" si="17"/>
        <v>0</v>
      </c>
      <c r="CH58" s="11">
        <f t="shared" si="31"/>
        <v>0</v>
      </c>
      <c r="CI58" s="11">
        <f t="shared" si="32"/>
        <v>0</v>
      </c>
      <c r="CJ58" s="11">
        <f t="shared" si="43"/>
        <v>0</v>
      </c>
      <c r="CK58" s="11">
        <f t="shared" si="43"/>
        <v>0</v>
      </c>
      <c r="CL58" s="11">
        <f t="shared" si="43"/>
        <v>0</v>
      </c>
      <c r="CM58" s="11">
        <f t="shared" si="43"/>
        <v>1.0070954449474812E-2</v>
      </c>
      <c r="CN58" s="281">
        <f>IF(Inicio!$O$22="Calderas",CJ58+CK58,CL58)</f>
        <v>0</v>
      </c>
      <c r="CO58" s="11">
        <f t="shared" si="19"/>
        <v>0</v>
      </c>
      <c r="CP58" s="11">
        <f t="shared" si="20"/>
        <v>0</v>
      </c>
      <c r="CQ58" s="11">
        <f t="shared" si="21"/>
        <v>0</v>
      </c>
      <c r="CR58" s="11">
        <f t="shared" si="22"/>
        <v>0</v>
      </c>
      <c r="CS58" s="11">
        <f t="shared" si="33"/>
        <v>0</v>
      </c>
      <c r="CT58" s="11">
        <f t="shared" si="34"/>
        <v>0</v>
      </c>
      <c r="CV58" s="293">
        <f t="shared" si="23"/>
        <v>45873.41319444406</v>
      </c>
      <c r="CW58" s="92">
        <f t="shared" si="44"/>
        <v>0</v>
      </c>
      <c r="CX58" s="92">
        <f t="shared" si="44"/>
        <v>0</v>
      </c>
      <c r="CY58" s="92">
        <f t="shared" si="44"/>
        <v>0</v>
      </c>
      <c r="CZ58" s="92">
        <f t="shared" si="44"/>
        <v>0</v>
      </c>
      <c r="DA58" s="92">
        <f t="shared" si="44"/>
        <v>0</v>
      </c>
      <c r="DB58" s="92">
        <f t="shared" si="44"/>
        <v>0</v>
      </c>
    </row>
    <row r="59" spans="1:106">
      <c r="A59" s="94">
        <f t="shared" si="35"/>
        <v>45873.416666666511</v>
      </c>
      <c r="B59" s="95">
        <f>IF($A59&lt;=$A$9,IF(NOT(ISNUMBER(PI_data_original!B59)),B58,PI_data_original!B59),0)</f>
        <v>468.59332229203466</v>
      </c>
      <c r="C59" s="95">
        <f>IF($A59&lt;=$A$9,IF(NOT(ISNUMBER(PI_data_original!C59)),C58,PI_data_original!C59),0)</f>
        <v>431.79956642707754</v>
      </c>
      <c r="D59" s="307">
        <f>IF(TagTempAmbSel_Sc1=TagTempAmb_Sc1,IF($A59&lt;=$A$9,IF(NOT(ISNUMBER(PI_data_original!D59)),D58,PI_data_original!D59),D58),IF($A59&lt;=$A$9,IF(NOT(ISNUMBER(PI_data_original!AD59)),AD58,PI_data_original!AD59),AD58))</f>
        <v>27.433871461908158</v>
      </c>
      <c r="E59" s="307">
        <f>IF(TagHumRelSel_Sc1=TagHumRel_Sc1,IF($A59&lt;=$A$9,IF(NOT(ISNUMBER(PI_data_original!E59)),E58,PI_data_original!E59),E58),IF($A59&lt;=$A$9,IF(NOT(ISNUMBER(PI_data_original!AE59)),AE58,PI_data_original!AE59),AE58))</f>
        <v>49.017686661656484</v>
      </c>
      <c r="F59" s="95">
        <f>IF($A59&lt;=$A$9,IF(NOT(ISNUMBER(PI_data_original!F59)),F58,PI_data_original!F59),0)</f>
        <v>4.0448293685913086</v>
      </c>
      <c r="G59" s="95">
        <f>IF($A59&lt;=$A$9,IF(NOT(ISNUMBER(PI_data_original!G59)),G58,PI_data_original!G59),0)</f>
        <v>3.2654960155487061</v>
      </c>
      <c r="H59" s="95">
        <f>IF($A59&lt;=$A$9,IF(NOT(ISNUMBER(PI_data_original!H59)),H58,PI_data_original!H59),0)</f>
        <v>5.302391529083252</v>
      </c>
      <c r="I59" s="95">
        <f>IF($A59&lt;=$A$9,IF(NOT(ISNUMBER(PI_data_original!I59)),I58,PI_data_original!I59),0)</f>
        <v>5.7675132751464844</v>
      </c>
      <c r="J59" s="95">
        <v>5107</v>
      </c>
      <c r="K59" s="95">
        <v>7766</v>
      </c>
      <c r="L59" s="95">
        <f>IF($A59&lt;=$A$9,IF(NOT(ISNUMBER(PI_data_original!L59)),L58,PI_data_original!L59),0)</f>
        <v>220.41746957805614</v>
      </c>
      <c r="M59" s="95">
        <f>IF($A59&lt;=$A$9,IF(NOT(ISNUMBER(PI_data_original!M59)),M58,PI_data_original!M59),0)</f>
        <v>226.18844406944297</v>
      </c>
      <c r="N59" s="95">
        <f>IF($A59&lt;=$A$9,IF(NOT(ISNUMBER(PI_data_original!N59)),N58,PI_data_original!N59),0)</f>
        <v>225.84409021749957</v>
      </c>
      <c r="O59" s="95">
        <f>IF($A59&lt;=$A$9,IF(NOT(ISNUMBER(PI_data_original!O59)),O58,PI_data_original!O59),0)</f>
        <v>333.47836337584488</v>
      </c>
      <c r="P59" s="95">
        <f>IF($A59&lt;=$A$9,IF(NOT(ISNUMBER(PI_data_original!P59)),P58,PI_data_original!P59),0)</f>
        <v>338.06344856095535</v>
      </c>
      <c r="Q59" s="95">
        <f>IF($A59&lt;=$A$9,IF(NOT(ISNUMBER(PI_data_original!Q59)),Q58,PI_data_original!Q59),0)</f>
        <v>326.0447538155579</v>
      </c>
      <c r="R59" s="95">
        <f>IF($A59&lt;=$A$9,IF(NOT(ISNUMBER(PI_data_original!R59)),R58,PI_data_original!R59),0)</f>
        <v>338.85677042758795</v>
      </c>
      <c r="S59" s="95">
        <f>IF($A59&lt;=$A$9,IF(NOT(ISNUMBER(PI_data_original!S59)),S58,PI_data_original!S59),0)</f>
        <v>309.60203229538007</v>
      </c>
      <c r="T59" s="95">
        <f>IF($A59&lt;=$A$9,IF(NOT(ISNUMBER(PI_data_original!T59)),T58,PI_data_original!T59),0)</f>
        <v>235.05405486800166</v>
      </c>
      <c r="U59" s="95">
        <f>IF($A59&lt;=$A$9,IF(NOT(ISNUMBER(PI_data_original!U59)),U58,PI_data_original!U59),0)</f>
        <v>311.62381012651758</v>
      </c>
      <c r="V59" s="95">
        <v>1622</v>
      </c>
      <c r="W59" s="378">
        <v>7766</v>
      </c>
      <c r="X59" s="95">
        <f>IF($A59&lt;=$A$9,IF(NOT(ISNUMBER(PI_data_original!X59)),X58,PI_data_original!X59),0)</f>
        <v>202.52191217498896</v>
      </c>
      <c r="Y59" s="95">
        <f>IF($A59&lt;=$A$9,IF(NOT(ISNUMBER(PI_data_original!Y59)),Y58,PI_data_original!Y59),0)</f>
        <v>14.269468735155705</v>
      </c>
      <c r="Z59" s="95">
        <f>IF($A59&lt;=$A$9,IF(NOT(ISNUMBER(PI_data_original!Z59)),Z58,PI_data_original!Z59),0)</f>
        <v>1</v>
      </c>
      <c r="AA59" s="95">
        <f>IF($A59&lt;=$A$9,IF(NOT(ISNUMBER(PI_data_original!AA59)),AA58,PI_data_original!AA59),0)</f>
        <v>323.88556815035486</v>
      </c>
      <c r="AB59" s="95">
        <f>IF($A59&lt;=$A$9,IF(NOT(ISNUMBER(PI_data_original!AB59)),AB58,PI_data_original!AB59),0)</f>
        <v>468.59332229203466</v>
      </c>
      <c r="AC59" s="95">
        <f>IF($A59&lt;=$A$9,IF(NOT(ISNUMBER(PI_data_original!AC59)),AC58,PI_data_original!AC59),0)</f>
        <v>471.93798419855233</v>
      </c>
      <c r="AD59" s="307">
        <f>IF(TagTempAmbSel_Sc2=TagTempAmb_Sc1,IF($A59&lt;=$A$9,IF(NOT(ISNUMBER(PI_data_original!D59)),D58,PI_data_original!D59),D58),IF($A59&lt;=$A$9,IF(NOT(ISNUMBER(PI_data_original!AD59)),AD58,PI_data_original!AD59),AD58))</f>
        <v>28.501601721354152</v>
      </c>
      <c r="AE59" s="307">
        <f>IF(TagHumRelSel_Sc2=TagHumRel_Sc1,IF($A59&lt;=$A$9,IF(NOT(ISNUMBER(PI_data_original!E59)),E58,PI_data_original!E59),E58),IF($A59&lt;=$A$9,IF(NOT(ISNUMBER(PI_data_original!AE59)),AE58,PI_data_original!AE59),AE58))</f>
        <v>49.363574346104301</v>
      </c>
      <c r="AF59" s="95">
        <f>IF($A59&lt;=$A$9,IF(NOT(ISNUMBER(PI_data_original!AF59)),AF58,PI_data_original!AF59),0)</f>
        <v>4.9934186935424805</v>
      </c>
      <c r="AG59" s="95">
        <f>IF($A59&lt;=$A$9,IF(NOT(ISNUMBER(PI_data_original!AG59)),AG58,PI_data_original!AG59),0)</f>
        <v>3.6279520988464355</v>
      </c>
      <c r="AH59" s="95">
        <f>IF($A59&lt;=$A$9,IF(NOT(ISNUMBER(PI_data_original!AH59)),AH58,PI_data_original!AH59),0)</f>
        <v>1.7674638032913208</v>
      </c>
      <c r="AI59" s="95">
        <f>IF($A59&lt;=$A$9,IF(NOT(ISNUMBER(PI_data_original!AI59)),AI58,PI_data_original!AI59),0)</f>
        <v>1.8248360157012939</v>
      </c>
      <c r="AJ59" s="95">
        <f>IF($A59&lt;=$A$9,IF(NOT(ISNUMBER(PI_data_original!AJ59)),AJ58,PI_data_original!AJ59),0)</f>
        <v>2.3256101608276367</v>
      </c>
      <c r="AK59" s="95">
        <f>IF($A59&lt;=$A$9,IF(NOT(ISNUMBER(PI_data_original!AK59)),AK58,PI_data_original!AK59),0)</f>
        <v>219.37016282029441</v>
      </c>
      <c r="AL59" s="95">
        <f>IF($A59&lt;=$A$9,IF(NOT(ISNUMBER(PI_data_original!AL59)),AL58,PI_data_original!AL59),0)</f>
        <v>223.03195322756287</v>
      </c>
      <c r="AM59" s="95">
        <f>IF($A59&lt;=$A$9,IF(NOT(ISNUMBER(PI_data_original!AM59)),AM58,PI_data_original!AM59),0)</f>
        <v>319.35302758991776</v>
      </c>
      <c r="AN59" s="95">
        <f>IF($A59&lt;=$A$9,IF(NOT(ISNUMBER(PI_data_original!AN59)),AN58,PI_data_original!AN59),0)</f>
        <v>318.32123664155142</v>
      </c>
      <c r="AO59" s="95">
        <f>IF($A59&lt;=$A$9,IF(NOT(ISNUMBER(PI_data_original!AO59)),AO58,PI_data_original!AO59),0)</f>
        <v>303.68352968863212</v>
      </c>
      <c r="AP59" s="95">
        <f>IF($A59&lt;=$A$9,IF(NOT(ISNUMBER(PI_data_original!AP59)),AP58,PI_data_original!AP59),0)</f>
        <v>229.35476751882584</v>
      </c>
      <c r="AQ59" s="95">
        <f>IF($A59&lt;=$A$9,IF(NOT(ISNUMBER(PI_data_original!AQ59)),AQ58,PI_data_original!AQ59),0)</f>
        <v>303.14608784593179</v>
      </c>
      <c r="AR59" s="95">
        <f>IF($A59&lt;=$A$9,IF(NOT(ISNUMBER(PI_data_original!AR59)),AR58,PI_data_original!AR59),0)</f>
        <v>232.17823690047021</v>
      </c>
      <c r="AS59" s="95">
        <f>IF($A59&lt;=$A$9,IF(NOT(ISNUMBER(PI_data_original!AS59)),AS58,PI_data_original!AS59),0)</f>
        <v>178.58309698534546</v>
      </c>
      <c r="AT59" s="95">
        <f>IF($A59&lt;=$A$9,IF(NOT(ISNUMBER(PI_data_original!AT59)),AT58,PI_data_original!AT59),0)</f>
        <v>201.64167029244112</v>
      </c>
      <c r="AU59" s="95">
        <f>IF($A59&lt;=$A$9,IF(NOT(ISNUMBER(PI_data_original!AU59)),AU58,PI_data_original!AU59),0)</f>
        <v>13.406792079656931</v>
      </c>
      <c r="AV59" s="95">
        <f>IF($A59&lt;=$A$9,IF(NOT(ISNUMBER(PI_data_original!AV59)),AV58,PI_data_original!AV59),0)</f>
        <v>2</v>
      </c>
      <c r="AW59" s="95">
        <f>IF($A59&lt;=$A$9,IF(NOT(ISNUMBER(PI_data_original!AW59)),AW58,PI_data_original!AW59),0)</f>
        <v>313.95967237726165</v>
      </c>
      <c r="AY59" s="94">
        <f t="shared" si="36"/>
        <v>45873.166666666511</v>
      </c>
      <c r="AZ59" s="95">
        <f>IF($AY59&lt;=$AY$9,IF(NOT(ISNUMBER(PI_data_original!AZ59)),AZ58,PI_data_original!AZ59),0)</f>
        <v>0</v>
      </c>
      <c r="BA59" s="95">
        <f>IF($AY59&lt;=$AY$9,IF(NOT(ISNUMBER(PI_data_original!BA59)),BA58,PI_data_original!BA59),0)</f>
        <v>0</v>
      </c>
      <c r="BB59" s="95">
        <f>IF($AY59&lt;=$AY$9,IF(NOT(ISNUMBER(PI_data_original!BB59)),BB58,PI_data_original!BB59),0)</f>
        <v>0</v>
      </c>
      <c r="BC59" s="95">
        <f>IF($AY59&lt;=$AY$9,IF(NOT(ISNUMBER(PI_data_original!BC59)),BC58,PI_data_original!BC59),0)</f>
        <v>1.6479743644595146E-2</v>
      </c>
      <c r="BD59" s="95">
        <f>IF($AY59&lt;=$AY$9,IF(NOT(ISNUMBER(PI_data_original!BD59)),BD58,PI_data_original!BD59),0)</f>
        <v>0</v>
      </c>
      <c r="BE59" s="95">
        <f>IF($AY59&lt;=$AY$9,IF(NOT(ISNUMBER(PI_data_original!BE59)),BE58,PI_data_original!BE59),0)</f>
        <v>0</v>
      </c>
      <c r="BF59" s="95">
        <f>IF($AY59&lt;=$AY$9,IF(NOT(ISNUMBER(PI_data_original!BF59)),BF58,PI_data_original!BF59),0)</f>
        <v>0</v>
      </c>
      <c r="BG59" s="95">
        <f>IF($AY59&lt;=$AY$9,IF(NOT(ISNUMBER(PI_data_original!BG59)),BG58,PI_data_original!BG59),0)</f>
        <v>1.0070954449474812E-2</v>
      </c>
      <c r="BI59" s="61">
        <f>PI_data_original!BI59</f>
        <v>45873.283333333333</v>
      </c>
      <c r="BJ59" s="6">
        <f>IF($BI59&lt;=$BI$9,IF(NOT(ISNUMBER(PI_data_original!BJ59)),BJ58,PI_data_original!BJ59),0)</f>
        <v>1.2817578390240669E-2</v>
      </c>
      <c r="BK59" s="6">
        <f>IF($BI59&lt;=$BI$9,IF(NOT(ISNUMBER(PI_data_original!BK59)),BK58,PI_data_original!BK59),0)</f>
        <v>1.0070954449474812E-2</v>
      </c>
      <c r="BM59" s="6" t="b">
        <f t="shared" si="25"/>
        <v>0</v>
      </c>
      <c r="BN59" s="6" t="str">
        <f t="shared" si="26"/>
        <v>N/A</v>
      </c>
      <c r="BO59" s="6" t="b">
        <f t="shared" si="27"/>
        <v>0</v>
      </c>
      <c r="BP59" s="6" t="str">
        <f t="shared" si="28"/>
        <v>N/A</v>
      </c>
      <c r="BR59" s="6">
        <f t="shared" si="10"/>
        <v>0</v>
      </c>
      <c r="BS59" s="6">
        <f t="shared" si="11"/>
        <v>0</v>
      </c>
      <c r="BU59" s="6">
        <f t="shared" si="29"/>
        <v>323.88556815035486</v>
      </c>
      <c r="BV59" s="6">
        <f t="shared" si="30"/>
        <v>313.95967237726165</v>
      </c>
      <c r="BX59" s="292">
        <f t="shared" si="12"/>
        <v>45873.166666666511</v>
      </c>
      <c r="BY59" s="11">
        <f t="shared" si="42"/>
        <v>0</v>
      </c>
      <c r="BZ59" s="11">
        <f t="shared" si="42"/>
        <v>0</v>
      </c>
      <c r="CA59" s="11">
        <f t="shared" si="42"/>
        <v>0</v>
      </c>
      <c r="CB59" s="11">
        <f t="shared" si="42"/>
        <v>1.6479743644595146E-2</v>
      </c>
      <c r="CC59" s="11">
        <f>IF(Inicio!$C$22="Calderas",BY59+BZ59,CA59)</f>
        <v>0</v>
      </c>
      <c r="CD59" s="11">
        <f t="shared" si="14"/>
        <v>0</v>
      </c>
      <c r="CE59" s="11">
        <f t="shared" si="15"/>
        <v>0</v>
      </c>
      <c r="CF59" s="11">
        <f t="shared" si="16"/>
        <v>0</v>
      </c>
      <c r="CG59" s="11">
        <f t="shared" si="17"/>
        <v>0</v>
      </c>
      <c r="CH59" s="11">
        <f t="shared" si="31"/>
        <v>0</v>
      </c>
      <c r="CI59" s="11">
        <f t="shared" si="32"/>
        <v>0</v>
      </c>
      <c r="CJ59" s="11">
        <f t="shared" si="43"/>
        <v>0</v>
      </c>
      <c r="CK59" s="11">
        <f t="shared" si="43"/>
        <v>0</v>
      </c>
      <c r="CL59" s="11">
        <f t="shared" si="43"/>
        <v>0</v>
      </c>
      <c r="CM59" s="11">
        <f t="shared" si="43"/>
        <v>1.0070954449474812E-2</v>
      </c>
      <c r="CN59" s="281">
        <f>IF(Inicio!$O$22="Calderas",CJ59+CK59,CL59)</f>
        <v>0</v>
      </c>
      <c r="CO59" s="11">
        <f t="shared" si="19"/>
        <v>0</v>
      </c>
      <c r="CP59" s="11">
        <f t="shared" si="20"/>
        <v>0</v>
      </c>
      <c r="CQ59" s="11">
        <f t="shared" si="21"/>
        <v>0</v>
      </c>
      <c r="CR59" s="11">
        <f t="shared" si="22"/>
        <v>0</v>
      </c>
      <c r="CS59" s="11">
        <f t="shared" si="33"/>
        <v>0</v>
      </c>
      <c r="CT59" s="11">
        <f t="shared" si="34"/>
        <v>0</v>
      </c>
      <c r="CV59" s="293">
        <f t="shared" si="23"/>
        <v>45873.416666666279</v>
      </c>
      <c r="CW59" s="92">
        <f t="shared" si="44"/>
        <v>0</v>
      </c>
      <c r="CX59" s="92">
        <f t="shared" si="44"/>
        <v>0</v>
      </c>
      <c r="CY59" s="92">
        <f t="shared" si="44"/>
        <v>0</v>
      </c>
      <c r="CZ59" s="92">
        <f t="shared" si="44"/>
        <v>0</v>
      </c>
      <c r="DA59" s="92">
        <f t="shared" si="44"/>
        <v>0</v>
      </c>
      <c r="DB59" s="92">
        <f t="shared" si="44"/>
        <v>0</v>
      </c>
    </row>
    <row r="60" spans="1:106">
      <c r="A60" s="94">
        <f t="shared" si="35"/>
        <v>45873.42013888873</v>
      </c>
      <c r="B60" s="95">
        <f>IF($A60&lt;=$A$9,IF(NOT(ISNUMBER(PI_data_original!B60)),B59,PI_data_original!B60),0)</f>
        <v>484.77189554838571</v>
      </c>
      <c r="C60" s="95">
        <f>IF($A60&lt;=$A$9,IF(NOT(ISNUMBER(PI_data_original!C60)),C59,PI_data_original!C60),0)</f>
        <v>441.23931293244607</v>
      </c>
      <c r="D60" s="307">
        <f>IF(TagTempAmbSel_Sc1=TagTempAmb_Sc1,IF($A60&lt;=$A$9,IF(NOT(ISNUMBER(PI_data_original!D60)),D59,PI_data_original!D60),D59),IF($A60&lt;=$A$9,IF(NOT(ISNUMBER(PI_data_original!AD60)),AD59,PI_data_original!AD60),AD59))</f>
        <v>27.449481415376091</v>
      </c>
      <c r="E60" s="307">
        <f>IF(TagHumRelSel_Sc1=TagHumRel_Sc1,IF($A60&lt;=$A$9,IF(NOT(ISNUMBER(PI_data_original!E60)),E59,PI_data_original!E60),E59),IF($A60&lt;=$A$9,IF(NOT(ISNUMBER(PI_data_original!AE60)),AE59,PI_data_original!AE60),AE59))</f>
        <v>49.175043123313806</v>
      </c>
      <c r="F60" s="95">
        <f>IF($A60&lt;=$A$9,IF(NOT(ISNUMBER(PI_data_original!F60)),F59,PI_data_original!F60),0)</f>
        <v>3.3257486820220947</v>
      </c>
      <c r="G60" s="95">
        <f>IF($A60&lt;=$A$9,IF(NOT(ISNUMBER(PI_data_original!G60)),G59,PI_data_original!G60),0)</f>
        <v>4.8982443809509277</v>
      </c>
      <c r="H60" s="95">
        <f>IF($A60&lt;=$A$9,IF(NOT(ISNUMBER(PI_data_original!H60)),H59,PI_data_original!H60),0)</f>
        <v>5.302391529083252</v>
      </c>
      <c r="I60" s="95">
        <f>IF($A60&lt;=$A$9,IF(NOT(ISNUMBER(PI_data_original!I60)),I59,PI_data_original!I60),0)</f>
        <v>3.4419031143188477</v>
      </c>
      <c r="J60" s="95">
        <v>4550</v>
      </c>
      <c r="K60" s="95">
        <v>7517</v>
      </c>
      <c r="L60" s="95">
        <f>IF($A60&lt;=$A$9,IF(NOT(ISNUMBER(PI_data_original!L60)),L59,PI_data_original!L60),0)</f>
        <v>228.92513804935467</v>
      </c>
      <c r="M60" s="95">
        <f>IF($A60&lt;=$A$9,IF(NOT(ISNUMBER(PI_data_original!M60)),M59,PI_data_original!M60),0)</f>
        <v>221.5664223816986</v>
      </c>
      <c r="N60" s="95">
        <f>IF($A60&lt;=$A$9,IF(NOT(ISNUMBER(PI_data_original!N60)),N59,PI_data_original!N60),0)</f>
        <v>221.30392892369898</v>
      </c>
      <c r="O60" s="95">
        <f>IF($A60&lt;=$A$9,IF(NOT(ISNUMBER(PI_data_original!O60)),O59,PI_data_original!O60),0)</f>
        <v>338.07079862180365</v>
      </c>
      <c r="P60" s="95">
        <f>IF($A60&lt;=$A$9,IF(NOT(ISNUMBER(PI_data_original!P60)),P59,PI_data_original!P60),0)</f>
        <v>342.43718071405192</v>
      </c>
      <c r="Q60" s="95">
        <f>IF($A60&lt;=$A$9,IF(NOT(ISNUMBER(PI_data_original!Q60)),Q59,PI_data_original!Q60),0)</f>
        <v>332.13501117887625</v>
      </c>
      <c r="R60" s="95">
        <f>IF($A60&lt;=$A$9,IF(NOT(ISNUMBER(PI_data_original!R60)),R59,PI_data_original!R60),0)</f>
        <v>340.52812665001642</v>
      </c>
      <c r="S60" s="95">
        <f>IF($A60&lt;=$A$9,IF(NOT(ISNUMBER(PI_data_original!S60)),S59,PI_data_original!S60),0)</f>
        <v>316.92210048264826</v>
      </c>
      <c r="T60" s="95">
        <f>IF($A60&lt;=$A$9,IF(NOT(ISNUMBER(PI_data_original!T60)),T59,PI_data_original!T60),0)</f>
        <v>243.15539759865962</v>
      </c>
      <c r="U60" s="95">
        <f>IF($A60&lt;=$A$9,IF(NOT(ISNUMBER(PI_data_original!U60)),U59,PI_data_original!U60),0)</f>
        <v>318.95160987725325</v>
      </c>
      <c r="V60" s="95">
        <v>0</v>
      </c>
      <c r="W60" s="378">
        <v>7517</v>
      </c>
      <c r="X60" s="95">
        <f>IF($A60&lt;=$A$9,IF(NOT(ISNUMBER(PI_data_original!X60)),X59,PI_data_original!X60),0)</f>
        <v>208.34387964751366</v>
      </c>
      <c r="Y60" s="95">
        <f>IF($A60&lt;=$A$9,IF(NOT(ISNUMBER(PI_data_original!Y60)),Y59,PI_data_original!Y60),0)</f>
        <v>16.169779019829434</v>
      </c>
      <c r="Z60" s="95">
        <f>IF($A60&lt;=$A$9,IF(NOT(ISNUMBER(PI_data_original!Z60)),Z59,PI_data_original!Z60),0)</f>
        <v>1.0313270252803608</v>
      </c>
      <c r="AA60" s="95">
        <f>IF($A60&lt;=$A$9,IF(NOT(ISNUMBER(PI_data_original!AA60)),AA59,PI_data_original!AA60),0)</f>
        <v>330.52143938455265</v>
      </c>
      <c r="AB60" s="95">
        <f>IF($A60&lt;=$A$9,IF(NOT(ISNUMBER(PI_data_original!AB60)),AB59,PI_data_original!AB60),0)</f>
        <v>484.77189554838571</v>
      </c>
      <c r="AC60" s="95">
        <f>IF($A60&lt;=$A$9,IF(NOT(ISNUMBER(PI_data_original!AC60)),AC59,PI_data_original!AC60),0)</f>
        <v>488.65280486667973</v>
      </c>
      <c r="AD60" s="307">
        <f>IF(TagTempAmbSel_Sc2=TagTempAmb_Sc1,IF($A60&lt;=$A$9,IF(NOT(ISNUMBER(PI_data_original!D60)),D59,PI_data_original!D60),D59),IF($A60&lt;=$A$9,IF(NOT(ISNUMBER(PI_data_original!AD60)),AD59,PI_data_original!AD60),AD59))</f>
        <v>28.322257085233378</v>
      </c>
      <c r="AE60" s="307">
        <f>IF(TagHumRelSel_Sc2=TagHumRel_Sc1,IF($A60&lt;=$A$9,IF(NOT(ISNUMBER(PI_data_original!E60)),E59,PI_data_original!E60),E59),IF($A60&lt;=$A$9,IF(NOT(ISNUMBER(PI_data_original!AE60)),AE59,PI_data_original!AE60),AE59))</f>
        <v>49.9106241797409</v>
      </c>
      <c r="AF60" s="95">
        <f>IF($A60&lt;=$A$9,IF(NOT(ISNUMBER(PI_data_original!AF60)),AF59,PI_data_original!AF60),0)</f>
        <v>5.979090690612793</v>
      </c>
      <c r="AG60" s="95">
        <f>IF($A60&lt;=$A$9,IF(NOT(ISNUMBER(PI_data_original!AG60)),AG59,PI_data_original!AG60),0)</f>
        <v>1.7674638032913208</v>
      </c>
      <c r="AH60" s="95">
        <f>IF($A60&lt;=$A$9,IF(NOT(ISNUMBER(PI_data_original!AH60)),AH59,PI_data_original!AH60),0)</f>
        <v>3.9070253372192383</v>
      </c>
      <c r="AI60" s="95">
        <f>IF($A60&lt;=$A$9,IF(NOT(ISNUMBER(PI_data_original!AI60)),AI59,PI_data_original!AI60),0)</f>
        <v>3.5536282062530518</v>
      </c>
      <c r="AJ60" s="95">
        <f>IF($A60&lt;=$A$9,IF(NOT(ISNUMBER(PI_data_original!AJ60)),AJ59,PI_data_original!AJ60),0)</f>
        <v>2.046536922454834</v>
      </c>
      <c r="AK60" s="95">
        <f>IF($A60&lt;=$A$9,IF(NOT(ISNUMBER(PI_data_original!AK60)),AK59,PI_data_original!AK60),0)</f>
        <v>224.4704080345096</v>
      </c>
      <c r="AL60" s="95">
        <f>IF($A60&lt;=$A$9,IF(NOT(ISNUMBER(PI_data_original!AL60)),AL59,PI_data_original!AL60),0)</f>
        <v>228.44226484138699</v>
      </c>
      <c r="AM60" s="95">
        <f>IF($A60&lt;=$A$9,IF(NOT(ISNUMBER(PI_data_original!AM60)),AM59,PI_data_original!AM60),0)</f>
        <v>324.83324152603217</v>
      </c>
      <c r="AN60" s="95">
        <f>IF($A60&lt;=$A$9,IF(NOT(ISNUMBER(PI_data_original!AN60)),AN59,PI_data_original!AN60),0)</f>
        <v>324.37357908378186</v>
      </c>
      <c r="AO60" s="95">
        <f>IF($A60&lt;=$A$9,IF(NOT(ISNUMBER(PI_data_original!AO60)),AO59,PI_data_original!AO60),0)</f>
        <v>308.45072825454332</v>
      </c>
      <c r="AP60" s="95">
        <f>IF($A60&lt;=$A$9,IF(NOT(ISNUMBER(PI_data_original!AP60)),AP59,PI_data_original!AP60),0)</f>
        <v>236.51390761108681</v>
      </c>
      <c r="AQ60" s="95">
        <f>IF($A60&lt;=$A$9,IF(NOT(ISNUMBER(PI_data_original!AQ60)),AQ59,PI_data_original!AQ60),0)</f>
        <v>307.89840592543749</v>
      </c>
      <c r="AR60" s="95">
        <f>IF($A60&lt;=$A$9,IF(NOT(ISNUMBER(PI_data_original!AR60)),AR59,PI_data_original!AR60),0)</f>
        <v>238.97961689992496</v>
      </c>
      <c r="AS60" s="95">
        <f>IF($A60&lt;=$A$9,IF(NOT(ISNUMBER(PI_data_original!AS60)),AS59,PI_data_original!AS60),0)</f>
        <v>189.10522990709239</v>
      </c>
      <c r="AT60" s="95">
        <f>IF($A60&lt;=$A$9,IF(NOT(ISNUMBER(PI_data_original!AT60)),AT59,PI_data_original!AT60),0)</f>
        <v>206.4659849901237</v>
      </c>
      <c r="AU60" s="95">
        <f>IF($A60&lt;=$A$9,IF(NOT(ISNUMBER(PI_data_original!AU60)),AU59,PI_data_original!AU60),0)</f>
        <v>14.408553178040915</v>
      </c>
      <c r="AV60" s="95">
        <f>IF($A60&lt;=$A$9,IF(NOT(ISNUMBER(PI_data_original!AV60)),AV59,PI_data_original!AV60),0)</f>
        <v>2.3908248115092201</v>
      </c>
      <c r="AW60" s="95">
        <f>IF($A60&lt;=$A$9,IF(NOT(ISNUMBER(PI_data_original!AW60)),AW59,PI_data_original!AW60),0)</f>
        <v>319.57074743720705</v>
      </c>
      <c r="AY60" s="94">
        <f t="shared" si="36"/>
        <v>45873.17013888873</v>
      </c>
      <c r="AZ60" s="95">
        <f>IF($AY60&lt;=$AY$9,IF(NOT(ISNUMBER(PI_data_original!AZ60)),AZ59,PI_data_original!AZ60),0)</f>
        <v>0</v>
      </c>
      <c r="BA60" s="95">
        <f>IF($AY60&lt;=$AY$9,IF(NOT(ISNUMBER(PI_data_original!BA60)),BA59,PI_data_original!BA60),0)</f>
        <v>0</v>
      </c>
      <c r="BB60" s="95">
        <f>IF($AY60&lt;=$AY$9,IF(NOT(ISNUMBER(PI_data_original!BB60)),BB59,PI_data_original!BB60),0)</f>
        <v>0</v>
      </c>
      <c r="BC60" s="95">
        <f>IF($AY60&lt;=$AY$9,IF(NOT(ISNUMBER(PI_data_original!BC60)),BC59,PI_data_original!BC60),0)</f>
        <v>1.6479743644595146E-2</v>
      </c>
      <c r="BD60" s="95">
        <f>IF($AY60&lt;=$AY$9,IF(NOT(ISNUMBER(PI_data_original!BD60)),BD59,PI_data_original!BD60),0)</f>
        <v>0</v>
      </c>
      <c r="BE60" s="95">
        <f>IF($AY60&lt;=$AY$9,IF(NOT(ISNUMBER(PI_data_original!BE60)),BE59,PI_data_original!BE60),0)</f>
        <v>0</v>
      </c>
      <c r="BF60" s="95">
        <f>IF($AY60&lt;=$AY$9,IF(NOT(ISNUMBER(PI_data_original!BF60)),BF59,PI_data_original!BF60),0)</f>
        <v>0</v>
      </c>
      <c r="BG60" s="95">
        <f>IF($AY60&lt;=$AY$9,IF(NOT(ISNUMBER(PI_data_original!BG60)),BG59,PI_data_original!BG60),0)</f>
        <v>1.0070954449474812E-2</v>
      </c>
      <c r="BI60" s="61">
        <f>PI_data_original!BI60</f>
        <v>45873.28402777778</v>
      </c>
      <c r="BJ60" s="6">
        <f>IF($BI60&lt;=$BI$9,IF(NOT(ISNUMBER(PI_data_original!BJ60)),BJ59,PI_data_original!BJ60),0)</f>
        <v>1.2817578390240669E-2</v>
      </c>
      <c r="BK60" s="6">
        <f>IF($BI60&lt;=$BI$9,IF(NOT(ISNUMBER(PI_data_original!BK60)),BK59,PI_data_original!BK60),0)</f>
        <v>1.0070954449474812E-2</v>
      </c>
      <c r="BM60" s="6" t="b">
        <f t="shared" si="25"/>
        <v>0</v>
      </c>
      <c r="BN60" s="6" t="str">
        <f t="shared" si="26"/>
        <v>N/A</v>
      </c>
      <c r="BO60" s="6" t="b">
        <f t="shared" si="27"/>
        <v>0</v>
      </c>
      <c r="BP60" s="6" t="str">
        <f t="shared" si="28"/>
        <v>N/A</v>
      </c>
      <c r="BR60" s="6">
        <f t="shared" si="10"/>
        <v>430.96867297471965</v>
      </c>
      <c r="BS60" s="6">
        <f t="shared" si="11"/>
        <v>0</v>
      </c>
      <c r="BU60" s="6">
        <f t="shared" si="29"/>
        <v>330.52143938455265</v>
      </c>
      <c r="BV60" s="6">
        <f t="shared" si="30"/>
        <v>319.57074743720705</v>
      </c>
      <c r="BX60" s="292">
        <f t="shared" si="12"/>
        <v>45873.17013888873</v>
      </c>
      <c r="BY60" s="11">
        <f t="shared" si="42"/>
        <v>0</v>
      </c>
      <c r="BZ60" s="11">
        <f t="shared" si="42"/>
        <v>0</v>
      </c>
      <c r="CA60" s="11">
        <f t="shared" si="42"/>
        <v>0</v>
      </c>
      <c r="CB60" s="11">
        <f t="shared" si="42"/>
        <v>1.6479743644595146E-2</v>
      </c>
      <c r="CC60" s="11">
        <f>IF(Inicio!$C$22="Calderas",BY60+BZ60,CA60)</f>
        <v>0</v>
      </c>
      <c r="CD60" s="11">
        <f t="shared" si="14"/>
        <v>0</v>
      </c>
      <c r="CE60" s="11">
        <f t="shared" si="15"/>
        <v>0</v>
      </c>
      <c r="CF60" s="11">
        <f t="shared" si="16"/>
        <v>0</v>
      </c>
      <c r="CG60" s="11">
        <f t="shared" si="17"/>
        <v>0</v>
      </c>
      <c r="CH60" s="11">
        <f t="shared" si="31"/>
        <v>0</v>
      </c>
      <c r="CI60" s="11">
        <f t="shared" si="32"/>
        <v>0</v>
      </c>
      <c r="CJ60" s="11">
        <f t="shared" si="43"/>
        <v>0</v>
      </c>
      <c r="CK60" s="11">
        <f t="shared" si="43"/>
        <v>0</v>
      </c>
      <c r="CL60" s="11">
        <f t="shared" si="43"/>
        <v>0</v>
      </c>
      <c r="CM60" s="11">
        <f t="shared" si="43"/>
        <v>1.0070954449474812E-2</v>
      </c>
      <c r="CN60" s="281">
        <f>IF(Inicio!$O$22="Calderas",CJ60+CK60,CL60)</f>
        <v>0</v>
      </c>
      <c r="CO60" s="11">
        <f t="shared" si="19"/>
        <v>0</v>
      </c>
      <c r="CP60" s="11">
        <f t="shared" si="20"/>
        <v>0</v>
      </c>
      <c r="CQ60" s="11">
        <f t="shared" si="21"/>
        <v>0</v>
      </c>
      <c r="CR60" s="11">
        <f t="shared" si="22"/>
        <v>0</v>
      </c>
      <c r="CS60" s="11">
        <f t="shared" si="33"/>
        <v>0</v>
      </c>
      <c r="CT60" s="11">
        <f t="shared" si="34"/>
        <v>0</v>
      </c>
      <c r="CV60" s="293">
        <f t="shared" si="23"/>
        <v>45873.420138888498</v>
      </c>
      <c r="CW60" s="92">
        <f t="shared" si="44"/>
        <v>0</v>
      </c>
      <c r="CX60" s="92">
        <f t="shared" si="44"/>
        <v>0</v>
      </c>
      <c r="CY60" s="92">
        <f t="shared" si="44"/>
        <v>0</v>
      </c>
      <c r="CZ60" s="92">
        <f t="shared" si="44"/>
        <v>0</v>
      </c>
      <c r="DA60" s="92">
        <f t="shared" si="44"/>
        <v>0</v>
      </c>
      <c r="DB60" s="92">
        <f t="shared" si="44"/>
        <v>0</v>
      </c>
    </row>
    <row r="61" spans="1:106">
      <c r="A61" s="94">
        <f t="shared" si="35"/>
        <v>45873.423611110949</v>
      </c>
      <c r="B61" s="95">
        <f>IF($A61&lt;=$A$9,IF(NOT(ISNUMBER(PI_data_original!B61)),B60,PI_data_original!B61),0)</f>
        <v>496.93547798256265</v>
      </c>
      <c r="C61" s="95">
        <f>IF($A61&lt;=$A$9,IF(NOT(ISNUMBER(PI_data_original!C61)),C60,PI_data_original!C61),0)</f>
        <v>453.92220595749899</v>
      </c>
      <c r="D61" s="307">
        <f>IF(TagTempAmbSel_Sc1=TagTempAmb_Sc1,IF($A61&lt;=$A$9,IF(NOT(ISNUMBER(PI_data_original!D61)),D60,PI_data_original!D61),D60),IF($A61&lt;=$A$9,IF(NOT(ISNUMBER(PI_data_original!AD61)),AD60,PI_data_original!AD61),AD60))</f>
        <v>27.409444628779784</v>
      </c>
      <c r="E61" s="307">
        <f>IF(TagHumRelSel_Sc1=TagHumRel_Sc1,IF($A61&lt;=$A$9,IF(NOT(ISNUMBER(PI_data_original!E61)),E60,PI_data_original!E61),E60),IF($A61&lt;=$A$9,IF(NOT(ISNUMBER(PI_data_original!AE61)),AE60,PI_data_original!AE61),AE60))</f>
        <v>49.264978212928789</v>
      </c>
      <c r="F61" s="95">
        <f>IF($A61&lt;=$A$9,IF(NOT(ISNUMBER(PI_data_original!F61)),F60,PI_data_original!F61),0)</f>
        <v>3.0560932159423828</v>
      </c>
      <c r="G61" s="95">
        <f>IF($A61&lt;=$A$9,IF(NOT(ISNUMBER(PI_data_original!G61)),G60,PI_data_original!G61),0)</f>
        <v>3.5536282062530518</v>
      </c>
      <c r="H61" s="95">
        <f>IF($A61&lt;=$A$9,IF(NOT(ISNUMBER(PI_data_original!H61)),H60,PI_data_original!H61),0)</f>
        <v>3.6279520988464355</v>
      </c>
      <c r="I61" s="95">
        <f>IF($A61&lt;=$A$9,IF(NOT(ISNUMBER(PI_data_original!I61)),I60,PI_data_original!I61),0)</f>
        <v>3.6279520988464355</v>
      </c>
      <c r="J61" s="95">
        <v>3859</v>
      </c>
      <c r="K61" s="95">
        <v>7056</v>
      </c>
      <c r="L61" s="95">
        <f>IF($A61&lt;=$A$9,IF(NOT(ISNUMBER(PI_data_original!L61)),L60,PI_data_original!L61),0)</f>
        <v>236.25059204009202</v>
      </c>
      <c r="M61" s="95">
        <f>IF($A61&lt;=$A$9,IF(NOT(ISNUMBER(PI_data_original!M61)),M60,PI_data_original!M61),0)</f>
        <v>223.75886257161358</v>
      </c>
      <c r="N61" s="95">
        <f>IF($A61&lt;=$A$9,IF(NOT(ISNUMBER(PI_data_original!N61)),N60,PI_data_original!N61),0)</f>
        <v>222.63576582987437</v>
      </c>
      <c r="O61" s="95">
        <f>IF($A61&lt;=$A$9,IF(NOT(ISNUMBER(PI_data_original!O61)),O60,PI_data_original!O61),0)</f>
        <v>340.52642182630933</v>
      </c>
      <c r="P61" s="95">
        <f>IF($A61&lt;=$A$9,IF(NOT(ISNUMBER(PI_data_original!P61)),P60,PI_data_original!P61),0)</f>
        <v>344.80388421155334</v>
      </c>
      <c r="Q61" s="95">
        <f>IF($A61&lt;=$A$9,IF(NOT(ISNUMBER(PI_data_original!Q61)),Q60,PI_data_original!Q61),0)</f>
        <v>337.19568295086117</v>
      </c>
      <c r="R61" s="95">
        <f>IF($A61&lt;=$A$9,IF(NOT(ISNUMBER(PI_data_original!R61)),R60,PI_data_original!R61),0)</f>
        <v>346.63826261004084</v>
      </c>
      <c r="S61" s="95">
        <f>IF($A61&lt;=$A$9,IF(NOT(ISNUMBER(PI_data_original!S61)),S60,PI_data_original!S61),0)</f>
        <v>322.26374733437166</v>
      </c>
      <c r="T61" s="95">
        <f>IF($A61&lt;=$A$9,IF(NOT(ISNUMBER(PI_data_original!T61)),T60,PI_data_original!T61),0)</f>
        <v>248.88766016717068</v>
      </c>
      <c r="U61" s="95">
        <f>IF($A61&lt;=$A$9,IF(NOT(ISNUMBER(PI_data_original!U61)),U60,PI_data_original!U61),0)</f>
        <v>324.43568484700131</v>
      </c>
      <c r="V61" s="95">
        <v>0</v>
      </c>
      <c r="W61" s="378">
        <v>7056</v>
      </c>
      <c r="X61" s="95">
        <f>IF($A61&lt;=$A$9,IF(NOT(ISNUMBER(PI_data_original!X61)),X60,PI_data_original!X61),0)</f>
        <v>215.20906454210945</v>
      </c>
      <c r="Y61" s="95">
        <f>IF($A61&lt;=$A$9,IF(NOT(ISNUMBER(PI_data_original!Y61)),Y60,PI_data_original!Y61),0)</f>
        <v>17.328573660562469</v>
      </c>
      <c r="Z61" s="95">
        <f>IF($A61&lt;=$A$9,IF(NOT(ISNUMBER(PI_data_original!Z61)),Z60,PI_data_original!Z61),0)</f>
        <v>1.021992956612543</v>
      </c>
      <c r="AA61" s="95">
        <f>IF($A61&lt;=$A$9,IF(NOT(ISNUMBER(PI_data_original!AA61)),AA60,PI_data_original!AA61),0)</f>
        <v>334.95085874289276</v>
      </c>
      <c r="AB61" s="95">
        <f>IF($A61&lt;=$A$9,IF(NOT(ISNUMBER(PI_data_original!AB61)),AB60,PI_data_original!AB61),0)</f>
        <v>496.93547798256265</v>
      </c>
      <c r="AC61" s="95">
        <f>IF($A61&lt;=$A$9,IF(NOT(ISNUMBER(PI_data_original!AC61)),AC60,PI_data_original!AC61),0)</f>
        <v>497.879233535781</v>
      </c>
      <c r="AD61" s="307">
        <f>IF(TagTempAmbSel_Sc2=TagTempAmb_Sc1,IF($A61&lt;=$A$9,IF(NOT(ISNUMBER(PI_data_original!D61)),D60,PI_data_original!D61),D60),IF($A61&lt;=$A$9,IF(NOT(ISNUMBER(PI_data_original!AD61)),AD60,PI_data_original!AD61),AD60))</f>
        <v>27.847338041222653</v>
      </c>
      <c r="AE61" s="307">
        <f>IF(TagHumRelSel_Sc2=TagHumRel_Sc1,IF($A61&lt;=$A$9,IF(NOT(ISNUMBER(PI_data_original!E61)),E60,PI_data_original!E61),E60),IF($A61&lt;=$A$9,IF(NOT(ISNUMBER(PI_data_original!AE61)),AE60,PI_data_original!AE61),AE60))</f>
        <v>51.939231628611438</v>
      </c>
      <c r="AF61" s="95">
        <f>IF($A61&lt;=$A$9,IF(NOT(ISNUMBER(PI_data_original!AF61)),AF60,PI_data_original!AF61),0)</f>
        <v>5.4854884147644043</v>
      </c>
      <c r="AG61" s="95">
        <f>IF($A61&lt;=$A$9,IF(NOT(ISNUMBER(PI_data_original!AG61)),AG60,PI_data_original!AG61),0)</f>
        <v>2.6046833992004395</v>
      </c>
      <c r="AH61" s="95">
        <f>IF($A61&lt;=$A$9,IF(NOT(ISNUMBER(PI_data_original!AH61)),AH60,PI_data_original!AH61),0)</f>
        <v>2.8837566375732422</v>
      </c>
      <c r="AI61" s="95">
        <f>IF($A61&lt;=$A$9,IF(NOT(ISNUMBER(PI_data_original!AI61)),AI60,PI_data_original!AI61),0)</f>
        <v>3.2654960155487061</v>
      </c>
      <c r="AJ61" s="95">
        <f>IF($A61&lt;=$A$9,IF(NOT(ISNUMBER(PI_data_original!AJ61)),AJ60,PI_data_original!AJ61),0)</f>
        <v>2.6046833992004395</v>
      </c>
      <c r="AK61" s="95">
        <f>IF($A61&lt;=$A$9,IF(NOT(ISNUMBER(PI_data_original!AK61)),AK60,PI_data_original!AK61),0)</f>
        <v>228.88294412440345</v>
      </c>
      <c r="AL61" s="95">
        <f>IF($A61&lt;=$A$9,IF(NOT(ISNUMBER(PI_data_original!AL61)),AL60,PI_data_original!AL61),0)</f>
        <v>232.67820583751634</v>
      </c>
      <c r="AM61" s="95">
        <f>IF($A61&lt;=$A$9,IF(NOT(ISNUMBER(PI_data_original!AM61)),AM60,PI_data_original!AM61),0)</f>
        <v>331.05913393582119</v>
      </c>
      <c r="AN61" s="95">
        <f>IF($A61&lt;=$A$9,IF(NOT(ISNUMBER(PI_data_original!AN61)),AN60,PI_data_original!AN61),0)</f>
        <v>330.85527544372633</v>
      </c>
      <c r="AO61" s="95">
        <f>IF($A61&lt;=$A$9,IF(NOT(ISNUMBER(PI_data_original!AO61)),AO60,PI_data_original!AO61),0)</f>
        <v>313.90425926710788</v>
      </c>
      <c r="AP61" s="95">
        <f>IF($A61&lt;=$A$9,IF(NOT(ISNUMBER(PI_data_original!AP61)),AP60,PI_data_original!AP61),0)</f>
        <v>242.08379917406012</v>
      </c>
      <c r="AQ61" s="95">
        <f>IF($A61&lt;=$A$9,IF(NOT(ISNUMBER(PI_data_original!AQ61)),AQ60,PI_data_original!AQ61),0)</f>
        <v>313.35398371345832</v>
      </c>
      <c r="AR61" s="95">
        <f>IF($A61&lt;=$A$9,IF(NOT(ISNUMBER(PI_data_original!AR61)),AR60,PI_data_original!AR61),0)</f>
        <v>244.46577830568731</v>
      </c>
      <c r="AS61" s="95">
        <f>IF($A61&lt;=$A$9,IF(NOT(ISNUMBER(PI_data_original!AS61)),AS60,PI_data_original!AS61),0)</f>
        <v>199.68513192060493</v>
      </c>
      <c r="AT61" s="95">
        <f>IF($A61&lt;=$A$9,IF(NOT(ISNUMBER(PI_data_original!AT61)),AT60,PI_data_original!AT61),0)</f>
        <v>212.04497295495108</v>
      </c>
      <c r="AU61" s="95">
        <f>IF($A61&lt;=$A$9,IF(NOT(ISNUMBER(PI_data_original!AU61)),AU60,PI_data_original!AU61),0)</f>
        <v>15.571023144474252</v>
      </c>
      <c r="AV61" s="95">
        <f>IF($A61&lt;=$A$9,IF(NOT(ISNUMBER(PI_data_original!AV61)),AV60,PI_data_original!AV61),0)</f>
        <v>2.1195501986633061</v>
      </c>
      <c r="AW61" s="95">
        <f>IF($A61&lt;=$A$9,IF(NOT(ISNUMBER(PI_data_original!AW61)),AW60,PI_data_original!AW61),0)</f>
        <v>325.72755229639353</v>
      </c>
      <c r="AY61" s="94">
        <f t="shared" si="36"/>
        <v>45873.173611110949</v>
      </c>
      <c r="AZ61" s="95">
        <f>IF($AY61&lt;=$AY$9,IF(NOT(ISNUMBER(PI_data_original!AZ61)),AZ60,PI_data_original!AZ61),0)</f>
        <v>0</v>
      </c>
      <c r="BA61" s="95">
        <f>IF($AY61&lt;=$AY$9,IF(NOT(ISNUMBER(PI_data_original!BA61)),BA60,PI_data_original!BA61),0)</f>
        <v>0</v>
      </c>
      <c r="BB61" s="95">
        <f>IF($AY61&lt;=$AY$9,IF(NOT(ISNUMBER(PI_data_original!BB61)),BB60,PI_data_original!BB61),0)</f>
        <v>0</v>
      </c>
      <c r="BC61" s="95">
        <f>IF($AY61&lt;=$AY$9,IF(NOT(ISNUMBER(PI_data_original!BC61)),BC60,PI_data_original!BC61),0)</f>
        <v>1.6479743644595146E-2</v>
      </c>
      <c r="BD61" s="95">
        <f>IF($AY61&lt;=$AY$9,IF(NOT(ISNUMBER(PI_data_original!BD61)),BD60,PI_data_original!BD61),0)</f>
        <v>0</v>
      </c>
      <c r="BE61" s="95">
        <f>IF($AY61&lt;=$AY$9,IF(NOT(ISNUMBER(PI_data_original!BE61)),BE60,PI_data_original!BE61),0)</f>
        <v>0</v>
      </c>
      <c r="BF61" s="95">
        <f>IF($AY61&lt;=$AY$9,IF(NOT(ISNUMBER(PI_data_original!BF61)),BF60,PI_data_original!BF61),0)</f>
        <v>0</v>
      </c>
      <c r="BG61" s="95">
        <f>IF($AY61&lt;=$AY$9,IF(NOT(ISNUMBER(PI_data_original!BG61)),BG60,PI_data_original!BG61),0)</f>
        <v>1.0070954449474812E-2</v>
      </c>
      <c r="BI61" s="61">
        <f>PI_data_original!BI61</f>
        <v>45873.284722222219</v>
      </c>
      <c r="BJ61" s="6">
        <f>IF($BI61&lt;=$BI$9,IF(NOT(ISNUMBER(PI_data_original!BJ61)),BJ60,PI_data_original!BJ61),0)</f>
        <v>1.2817578390240669E-2</v>
      </c>
      <c r="BK61" s="6">
        <f>IF($BI61&lt;=$BI$9,IF(NOT(ISNUMBER(PI_data_original!BK61)),BK60,PI_data_original!BK61),0)</f>
        <v>1.0070954449474812E-2</v>
      </c>
      <c r="BM61" s="6" t="b">
        <f t="shared" si="25"/>
        <v>0</v>
      </c>
      <c r="BN61" s="6" t="str">
        <f t="shared" si="26"/>
        <v>N/A</v>
      </c>
      <c r="BO61" s="6" t="b">
        <f t="shared" si="27"/>
        <v>0</v>
      </c>
      <c r="BP61" s="6" t="str">
        <f t="shared" si="28"/>
        <v>N/A</v>
      </c>
      <c r="BR61" s="6">
        <f t="shared" si="10"/>
        <v>430.97800704338744</v>
      </c>
      <c r="BS61" s="6">
        <f t="shared" si="11"/>
        <v>357.88044980133668</v>
      </c>
      <c r="BU61" s="6">
        <f t="shared" si="29"/>
        <v>334.95085874289276</v>
      </c>
      <c r="BV61" s="6">
        <f t="shared" si="30"/>
        <v>325.72755229639353</v>
      </c>
      <c r="BX61" s="292">
        <f t="shared" si="12"/>
        <v>45873.173611110949</v>
      </c>
      <c r="BY61" s="11">
        <f t="shared" si="42"/>
        <v>0</v>
      </c>
      <c r="BZ61" s="11">
        <f t="shared" si="42"/>
        <v>0</v>
      </c>
      <c r="CA61" s="11">
        <f t="shared" si="42"/>
        <v>0</v>
      </c>
      <c r="CB61" s="11">
        <f t="shared" si="42"/>
        <v>1.6479743644595146E-2</v>
      </c>
      <c r="CC61" s="11">
        <f>IF(Inicio!$C$22="Calderas",BY61+BZ61,CA61)</f>
        <v>0</v>
      </c>
      <c r="CD61" s="11">
        <f t="shared" si="14"/>
        <v>0</v>
      </c>
      <c r="CE61" s="11">
        <f t="shared" si="15"/>
        <v>0</v>
      </c>
      <c r="CF61" s="11">
        <f t="shared" si="16"/>
        <v>0</v>
      </c>
      <c r="CG61" s="11">
        <f t="shared" si="17"/>
        <v>0</v>
      </c>
      <c r="CH61" s="11">
        <f t="shared" si="31"/>
        <v>0</v>
      </c>
      <c r="CI61" s="11">
        <f t="shared" si="32"/>
        <v>0</v>
      </c>
      <c r="CJ61" s="11">
        <f t="shared" si="43"/>
        <v>0</v>
      </c>
      <c r="CK61" s="11">
        <f t="shared" si="43"/>
        <v>0</v>
      </c>
      <c r="CL61" s="11">
        <f t="shared" si="43"/>
        <v>0</v>
      </c>
      <c r="CM61" s="11">
        <f t="shared" si="43"/>
        <v>1.0070954449474812E-2</v>
      </c>
      <c r="CN61" s="281">
        <f>IF(Inicio!$O$22="Calderas",CJ61+CK61,CL61)</f>
        <v>0</v>
      </c>
      <c r="CO61" s="11">
        <f t="shared" si="19"/>
        <v>0</v>
      </c>
      <c r="CP61" s="11">
        <f t="shared" si="20"/>
        <v>0</v>
      </c>
      <c r="CQ61" s="11">
        <f t="shared" si="21"/>
        <v>0</v>
      </c>
      <c r="CR61" s="11">
        <f t="shared" si="22"/>
        <v>0</v>
      </c>
      <c r="CS61" s="11">
        <f t="shared" si="33"/>
        <v>0</v>
      </c>
      <c r="CT61" s="11">
        <f t="shared" si="34"/>
        <v>0</v>
      </c>
      <c r="CV61" s="293">
        <f t="shared" si="23"/>
        <v>45873.423611110717</v>
      </c>
      <c r="CW61" s="92">
        <f t="shared" ref="CW61:DB70" si="45">VLOOKUP($CV61,$AY$11:$BG$370,MATCH(CW$9,$AY$9:$BG$9,0))</f>
        <v>0</v>
      </c>
      <c r="CX61" s="92">
        <f t="shared" si="45"/>
        <v>0</v>
      </c>
      <c r="CY61" s="92">
        <f t="shared" si="45"/>
        <v>0</v>
      </c>
      <c r="CZ61" s="92">
        <f t="shared" si="45"/>
        <v>0</v>
      </c>
      <c r="DA61" s="92">
        <f t="shared" si="45"/>
        <v>0</v>
      </c>
      <c r="DB61" s="92">
        <f t="shared" si="45"/>
        <v>0</v>
      </c>
    </row>
    <row r="62" spans="1:106">
      <c r="A62" s="94">
        <f t="shared" si="35"/>
        <v>45873.427083333168</v>
      </c>
      <c r="B62" s="95">
        <f>IF($A62&lt;=$A$9,IF(NOT(ISNUMBER(PI_data_original!B62)),B61,PI_data_original!B62),0)</f>
        <v>507.10780505808225</v>
      </c>
      <c r="C62" s="95">
        <f>IF($A62&lt;=$A$9,IF(NOT(ISNUMBER(PI_data_original!C62)),C61,PI_data_original!C62),0)</f>
        <v>463.9302178971252</v>
      </c>
      <c r="D62" s="307">
        <f>IF(TagTempAmbSel_Sc1=TagTempAmb_Sc1,IF($A62&lt;=$A$9,IF(NOT(ISNUMBER(PI_data_original!D62)),D61,PI_data_original!D62),D61),IF($A62&lt;=$A$9,IF(NOT(ISNUMBER(PI_data_original!AD62)),AD61,PI_data_original!AD62),AD61))</f>
        <v>27.78347412842427</v>
      </c>
      <c r="E62" s="307">
        <f>IF(TagHumRelSel_Sc1=TagHumRel_Sc1,IF($A62&lt;=$A$9,IF(NOT(ISNUMBER(PI_data_original!E62)),E61,PI_data_original!E62),E61),IF($A62&lt;=$A$9,IF(NOT(ISNUMBER(PI_data_original!AE62)),AE61,PI_data_original!AE62),AE61))</f>
        <v>48.485276660496993</v>
      </c>
      <c r="F62" s="95">
        <f>IF($A62&lt;=$A$9,IF(NOT(ISNUMBER(PI_data_original!F62)),F61,PI_data_original!F62),0)</f>
        <v>2.2471275329589844</v>
      </c>
      <c r="G62" s="95">
        <f>IF($A62&lt;=$A$9,IF(NOT(ISNUMBER(PI_data_original!G62)),G61,PI_data_original!G62),0)</f>
        <v>3.2654960155487061</v>
      </c>
      <c r="H62" s="95">
        <f>IF($A62&lt;=$A$9,IF(NOT(ISNUMBER(PI_data_original!H62)),H61,PI_data_original!H62),0)</f>
        <v>5.7675132751464844</v>
      </c>
      <c r="I62" s="95">
        <f>IF($A62&lt;=$A$9,IF(NOT(ISNUMBER(PI_data_original!I62)),I61,PI_data_original!I62),0)</f>
        <v>2.6046833992004395</v>
      </c>
      <c r="J62" s="95">
        <v>2938</v>
      </c>
      <c r="K62" s="95">
        <v>6538</v>
      </c>
      <c r="L62" s="95">
        <f>IF($A62&lt;=$A$9,IF(NOT(ISNUMBER(PI_data_original!L62)),L61,PI_data_original!L62),0)</f>
        <v>240.9316537970125</v>
      </c>
      <c r="M62" s="95">
        <f>IF($A62&lt;=$A$9,IF(NOT(ISNUMBER(PI_data_original!M62)),M61,PI_data_original!M62),0)</f>
        <v>231.26737554528179</v>
      </c>
      <c r="N62" s="95">
        <f>IF($A62&lt;=$A$9,IF(NOT(ISNUMBER(PI_data_original!N62)),N61,PI_data_original!N62),0)</f>
        <v>229.69879752260201</v>
      </c>
      <c r="O62" s="95">
        <f>IF($A62&lt;=$A$9,IF(NOT(ISNUMBER(PI_data_original!O62)),O61,PI_data_original!O62),0)</f>
        <v>343.06628870755935</v>
      </c>
      <c r="P62" s="95">
        <f>IF($A62&lt;=$A$9,IF(NOT(ISNUMBER(PI_data_original!P62)),P61,PI_data_original!P62),0)</f>
        <v>347.26852491958084</v>
      </c>
      <c r="Q62" s="95">
        <f>IF($A62&lt;=$A$9,IF(NOT(ISNUMBER(PI_data_original!Q62)),Q61,PI_data_original!Q62),0)</f>
        <v>341.36774624676394</v>
      </c>
      <c r="R62" s="95">
        <f>IF($A62&lt;=$A$9,IF(NOT(ISNUMBER(PI_data_original!R62)),R61,PI_data_original!R62),0)</f>
        <v>351.60239821298637</v>
      </c>
      <c r="S62" s="95">
        <f>IF($A62&lt;=$A$9,IF(NOT(ISNUMBER(PI_data_original!S62)),S61,PI_data_original!S62),0)</f>
        <v>325.67010262332548</v>
      </c>
      <c r="T62" s="95">
        <f>IF($A62&lt;=$A$9,IF(NOT(ISNUMBER(PI_data_original!T62)),T61,PI_data_original!T62),0)</f>
        <v>253.43999963219278</v>
      </c>
      <c r="U62" s="95">
        <f>IF($A62&lt;=$A$9,IF(NOT(ISNUMBER(PI_data_original!U62)),U61,PI_data_original!U62),0)</f>
        <v>327.74603515538541</v>
      </c>
      <c r="V62" s="95">
        <v>0</v>
      </c>
      <c r="W62" s="378">
        <v>6538</v>
      </c>
      <c r="X62" s="95">
        <f>IF($A62&lt;=$A$9,IF(NOT(ISNUMBER(PI_data_original!X62)),X61,PI_data_original!X62),0)</f>
        <v>222.40500999654566</v>
      </c>
      <c r="Y62" s="95">
        <f>IF($A62&lt;=$A$9,IF(NOT(ISNUMBER(PI_data_original!Y62)),Y61,PI_data_original!Y62),0)</f>
        <v>18.669605209829228</v>
      </c>
      <c r="Z62" s="95">
        <f>IF($A62&lt;=$A$9,IF(NOT(ISNUMBER(PI_data_original!Z62)),Z61,PI_data_original!Z62),0)</f>
        <v>9.7256673177083336E-2</v>
      </c>
      <c r="AA62" s="95">
        <f>IF($A62&lt;=$A$9,IF(NOT(ISNUMBER(PI_data_original!AA62)),AA61,PI_data_original!AA62),0)</f>
        <v>338.22919876604806</v>
      </c>
      <c r="AB62" s="95">
        <f>IF($A62&lt;=$A$9,IF(NOT(ISNUMBER(PI_data_original!AB62)),AB61,PI_data_original!AB62),0)</f>
        <v>507.10780505808225</v>
      </c>
      <c r="AC62" s="95">
        <f>IF($A62&lt;=$A$9,IF(NOT(ISNUMBER(PI_data_original!AC62)),AC61,PI_data_original!AC62),0)</f>
        <v>509.81489729198307</v>
      </c>
      <c r="AD62" s="307">
        <f>IF(TagTempAmbSel_Sc2=TagTempAmb_Sc1,IF($A62&lt;=$A$9,IF(NOT(ISNUMBER(PI_data_original!D62)),D61,PI_data_original!D62),D61),IF($A62&lt;=$A$9,IF(NOT(ISNUMBER(PI_data_original!AD62)),AD61,PI_data_original!AD62),AD61))</f>
        <v>27.777284833707295</v>
      </c>
      <c r="AE62" s="307">
        <f>IF(TagHumRelSel_Sc2=TagHumRel_Sc1,IF($A62&lt;=$A$9,IF(NOT(ISNUMBER(PI_data_original!E62)),E61,PI_data_original!E62),E61),IF($A62&lt;=$A$9,IF(NOT(ISNUMBER(PI_data_original!AE62)),AE61,PI_data_original!AE62),AE61))</f>
        <v>52.256030391326505</v>
      </c>
      <c r="AF62" s="95">
        <f>IF($A62&lt;=$A$9,IF(NOT(ISNUMBER(PI_data_original!AF62)),AF61,PI_data_original!AF62),0)</f>
        <v>4.9791688919067383</v>
      </c>
      <c r="AG62" s="95">
        <f>IF($A62&lt;=$A$9,IF(NOT(ISNUMBER(PI_data_original!AG62)),AG61,PI_data_original!AG62),0)</f>
        <v>3.9070253372192383</v>
      </c>
      <c r="AH62" s="95">
        <f>IF($A62&lt;=$A$9,IF(NOT(ISNUMBER(PI_data_original!AH62)),AH61,PI_data_original!AH62),0)</f>
        <v>3.4419031143188477</v>
      </c>
      <c r="AI62" s="95">
        <f>IF($A62&lt;=$A$9,IF(NOT(ISNUMBER(PI_data_original!AI62)),AI61,PI_data_original!AI62),0)</f>
        <v>2.9773640632629395</v>
      </c>
      <c r="AJ62" s="95">
        <f>IF($A62&lt;=$A$9,IF(NOT(ISNUMBER(PI_data_original!AJ62)),AJ61,PI_data_original!AJ62),0)</f>
        <v>4.186098575592041</v>
      </c>
      <c r="AK62" s="95">
        <f>IF($A62&lt;=$A$9,IF(NOT(ISNUMBER(PI_data_original!AK62)),AK61,PI_data_original!AK62),0)</f>
        <v>232.87551938503495</v>
      </c>
      <c r="AL62" s="95">
        <f>IF($A62&lt;=$A$9,IF(NOT(ISNUMBER(PI_data_original!AL62)),AL61,PI_data_original!AL62),0)</f>
        <v>236.67930342620031</v>
      </c>
      <c r="AM62" s="95">
        <f>IF($A62&lt;=$A$9,IF(NOT(ISNUMBER(PI_data_original!AM62)),AM61,PI_data_original!AM62),0)</f>
        <v>337.24980824732563</v>
      </c>
      <c r="AN62" s="95">
        <f>IF($A62&lt;=$A$9,IF(NOT(ISNUMBER(PI_data_original!AN62)),AN61,PI_data_original!AN62),0)</f>
        <v>337.63732274038523</v>
      </c>
      <c r="AO62" s="95">
        <f>IF($A62&lt;=$A$9,IF(NOT(ISNUMBER(PI_data_original!AO62)),AO61,PI_data_original!AO62),0)</f>
        <v>319.51830213202942</v>
      </c>
      <c r="AP62" s="95">
        <f>IF($A62&lt;=$A$9,IF(NOT(ISNUMBER(PI_data_original!AP62)),AP61,PI_data_original!AP62),0)</f>
        <v>247.00276734579742</v>
      </c>
      <c r="AQ62" s="95">
        <f>IF($A62&lt;=$A$9,IF(NOT(ISNUMBER(PI_data_original!AQ62)),AQ61,PI_data_original!AQ62),0)</f>
        <v>318.9769455081659</v>
      </c>
      <c r="AR62" s="95">
        <f>IF($A62&lt;=$A$9,IF(NOT(ISNUMBER(PI_data_original!AR62)),AR61,PI_data_original!AR62),0)</f>
        <v>249.26238896750223</v>
      </c>
      <c r="AS62" s="95">
        <f>IF($A62&lt;=$A$9,IF(NOT(ISNUMBER(PI_data_original!AS62)),AS61,PI_data_original!AS62),0)</f>
        <v>209.64256914944858</v>
      </c>
      <c r="AT62" s="95">
        <f>IF($A62&lt;=$A$9,IF(NOT(ISNUMBER(PI_data_original!AT62)),AT61,PI_data_original!AT62),0)</f>
        <v>218.22169860875312</v>
      </c>
      <c r="AU62" s="95">
        <f>IF($A62&lt;=$A$9,IF(NOT(ISNUMBER(PI_data_original!AU62)),AU61,PI_data_original!AU62),0)</f>
        <v>17.079688693528837</v>
      </c>
      <c r="AV62" s="95">
        <f>IF($A62&lt;=$A$9,IF(NOT(ISNUMBER(PI_data_original!AV62)),AV61,PI_data_original!AV62),0)</f>
        <v>2</v>
      </c>
      <c r="AW62" s="95">
        <f>IF($A62&lt;=$A$9,IF(NOT(ISNUMBER(PI_data_original!AW62)),AW61,PI_data_original!AW62),0)</f>
        <v>332.07288610503235</v>
      </c>
      <c r="AY62" s="94">
        <f t="shared" si="36"/>
        <v>45873.177083333168</v>
      </c>
      <c r="AZ62" s="95">
        <f>IF($AY62&lt;=$AY$9,IF(NOT(ISNUMBER(PI_data_original!AZ62)),AZ61,PI_data_original!AZ62),0)</f>
        <v>0</v>
      </c>
      <c r="BA62" s="95">
        <f>IF($AY62&lt;=$AY$9,IF(NOT(ISNUMBER(PI_data_original!BA62)),BA61,PI_data_original!BA62),0)</f>
        <v>0</v>
      </c>
      <c r="BB62" s="95">
        <f>IF($AY62&lt;=$AY$9,IF(NOT(ISNUMBER(PI_data_original!BB62)),BB61,PI_data_original!BB62),0)</f>
        <v>0</v>
      </c>
      <c r="BC62" s="95">
        <f>IF($AY62&lt;=$AY$9,IF(NOT(ISNUMBER(PI_data_original!BC62)),BC61,PI_data_original!BC62),0)</f>
        <v>1.6479743644595146E-2</v>
      </c>
      <c r="BD62" s="95">
        <f>IF($AY62&lt;=$AY$9,IF(NOT(ISNUMBER(PI_data_original!BD62)),BD61,PI_data_original!BD62),0)</f>
        <v>0</v>
      </c>
      <c r="BE62" s="95">
        <f>IF($AY62&lt;=$AY$9,IF(NOT(ISNUMBER(PI_data_original!BE62)),BE61,PI_data_original!BE62),0)</f>
        <v>0</v>
      </c>
      <c r="BF62" s="95">
        <f>IF($AY62&lt;=$AY$9,IF(NOT(ISNUMBER(PI_data_original!BF62)),BF61,PI_data_original!BF62),0)</f>
        <v>0</v>
      </c>
      <c r="BG62" s="95">
        <f>IF($AY62&lt;=$AY$9,IF(NOT(ISNUMBER(PI_data_original!BG62)),BG61,PI_data_original!BG62),0)</f>
        <v>1.0070954449474812E-2</v>
      </c>
      <c r="BI62" s="61">
        <f>PI_data_original!BI62</f>
        <v>45873.285416666666</v>
      </c>
      <c r="BJ62" s="6">
        <f>IF($BI62&lt;=$BI$9,IF(NOT(ISNUMBER(PI_data_original!BJ62)),BJ61,PI_data_original!BJ62),0)</f>
        <v>1.2817578390240669E-2</v>
      </c>
      <c r="BK62" s="6">
        <f>IF($BI62&lt;=$BI$9,IF(NOT(ISNUMBER(PI_data_original!BK62)),BK61,PI_data_original!BK62),0)</f>
        <v>1.0070954449474812E-2</v>
      </c>
      <c r="BM62" s="6" t="b">
        <f t="shared" si="25"/>
        <v>0</v>
      </c>
      <c r="BN62" s="6" t="str">
        <f t="shared" si="26"/>
        <v>N/A</v>
      </c>
      <c r="BO62" s="6" t="b">
        <f t="shared" si="27"/>
        <v>0</v>
      </c>
      <c r="BP62" s="6" t="str">
        <f t="shared" si="28"/>
        <v>N/A</v>
      </c>
      <c r="BR62" s="6">
        <f t="shared" si="10"/>
        <v>431.90274332682293</v>
      </c>
      <c r="BS62" s="6">
        <f t="shared" si="11"/>
        <v>358</v>
      </c>
      <c r="BU62" s="6">
        <f t="shared" si="29"/>
        <v>338.22919876604806</v>
      </c>
      <c r="BV62" s="6">
        <f t="shared" si="30"/>
        <v>332.07288610503235</v>
      </c>
      <c r="BX62" s="292">
        <f t="shared" si="12"/>
        <v>45873.177083333168</v>
      </c>
      <c r="BY62" s="11">
        <f t="shared" si="42"/>
        <v>0</v>
      </c>
      <c r="BZ62" s="11">
        <f t="shared" si="42"/>
        <v>0</v>
      </c>
      <c r="CA62" s="11">
        <f t="shared" si="42"/>
        <v>0</v>
      </c>
      <c r="CB62" s="11">
        <f t="shared" si="42"/>
        <v>1.6479743644595146E-2</v>
      </c>
      <c r="CC62" s="11">
        <f>IF(Inicio!$C$22="Calderas",BY62+BZ62,CA62)</f>
        <v>0</v>
      </c>
      <c r="CD62" s="11">
        <f t="shared" si="14"/>
        <v>0</v>
      </c>
      <c r="CE62" s="11">
        <f t="shared" si="15"/>
        <v>0</v>
      </c>
      <c r="CF62" s="11">
        <f t="shared" si="16"/>
        <v>0</v>
      </c>
      <c r="CG62" s="11">
        <f t="shared" si="17"/>
        <v>0</v>
      </c>
      <c r="CH62" s="11">
        <f t="shared" si="31"/>
        <v>0</v>
      </c>
      <c r="CI62" s="11">
        <f t="shared" si="32"/>
        <v>0</v>
      </c>
      <c r="CJ62" s="11">
        <f t="shared" si="43"/>
        <v>0</v>
      </c>
      <c r="CK62" s="11">
        <f t="shared" si="43"/>
        <v>0</v>
      </c>
      <c r="CL62" s="11">
        <f t="shared" si="43"/>
        <v>0</v>
      </c>
      <c r="CM62" s="11">
        <f t="shared" si="43"/>
        <v>1.0070954449474812E-2</v>
      </c>
      <c r="CN62" s="281">
        <f>IF(Inicio!$O$22="Calderas",CJ62+CK62,CL62)</f>
        <v>0</v>
      </c>
      <c r="CO62" s="11">
        <f t="shared" si="19"/>
        <v>0</v>
      </c>
      <c r="CP62" s="11">
        <f t="shared" si="20"/>
        <v>0</v>
      </c>
      <c r="CQ62" s="11">
        <f t="shared" si="21"/>
        <v>0</v>
      </c>
      <c r="CR62" s="11">
        <f t="shared" si="22"/>
        <v>0</v>
      </c>
      <c r="CS62" s="11">
        <f t="shared" si="33"/>
        <v>0</v>
      </c>
      <c r="CT62" s="11">
        <f t="shared" si="34"/>
        <v>0</v>
      </c>
      <c r="CV62" s="293">
        <f t="shared" si="23"/>
        <v>45873.427083332936</v>
      </c>
      <c r="CW62" s="92">
        <f t="shared" si="45"/>
        <v>0</v>
      </c>
      <c r="CX62" s="92">
        <f t="shared" si="45"/>
        <v>0</v>
      </c>
      <c r="CY62" s="92">
        <f t="shared" si="45"/>
        <v>0</v>
      </c>
      <c r="CZ62" s="92">
        <f t="shared" si="45"/>
        <v>0</v>
      </c>
      <c r="DA62" s="92">
        <f t="shared" si="45"/>
        <v>0</v>
      </c>
      <c r="DB62" s="92">
        <f t="shared" si="45"/>
        <v>0</v>
      </c>
    </row>
    <row r="63" spans="1:106">
      <c r="A63" s="94">
        <f t="shared" si="35"/>
        <v>45873.430555555387</v>
      </c>
      <c r="B63" s="95">
        <f>IF($A63&lt;=$A$9,IF(NOT(ISNUMBER(PI_data_original!B63)),B62,PI_data_original!B63),0)</f>
        <v>519.78390404279514</v>
      </c>
      <c r="C63" s="95">
        <f>IF($A63&lt;=$A$9,IF(NOT(ISNUMBER(PI_data_original!C63)),C62,PI_data_original!C63),0)</f>
        <v>472.45363891491598</v>
      </c>
      <c r="D63" s="307">
        <f>IF(TagTempAmbSel_Sc1=TagTempAmb_Sc1,IF($A63&lt;=$A$9,IF(NOT(ISNUMBER(PI_data_original!D63)),D62,PI_data_original!D63),D62),IF($A63&lt;=$A$9,IF(NOT(ISNUMBER(PI_data_original!AD63)),AD62,PI_data_original!AD63),AD62))</f>
        <v>28.035939900887946</v>
      </c>
      <c r="E63" s="307">
        <f>IF(TagHumRelSel_Sc1=TagHumRel_Sc1,IF($A63&lt;=$A$9,IF(NOT(ISNUMBER(PI_data_original!E63)),E62,PI_data_original!E63),E62),IF($A63&lt;=$A$9,IF(NOT(ISNUMBER(PI_data_original!AE63)),AE62,PI_data_original!AE63),AE62))</f>
        <v>47.985981165069582</v>
      </c>
      <c r="F63" s="95">
        <f>IF($A63&lt;=$A$9,IF(NOT(ISNUMBER(PI_data_original!F63)),F62,PI_data_original!F63),0)</f>
        <v>5.5728759765625</v>
      </c>
      <c r="G63" s="95">
        <f>IF($A63&lt;=$A$9,IF(NOT(ISNUMBER(PI_data_original!G63)),G62,PI_data_original!G63),0)</f>
        <v>4.8982443809509277</v>
      </c>
      <c r="H63" s="95">
        <f>IF($A63&lt;=$A$9,IF(NOT(ISNUMBER(PI_data_original!H63)),H62,PI_data_original!H63),0)</f>
        <v>3.9070253372192383</v>
      </c>
      <c r="I63" s="95">
        <f>IF($A63&lt;=$A$9,IF(NOT(ISNUMBER(PI_data_original!I63)),I62,PI_data_original!I63),0)</f>
        <v>3.9070253372192383</v>
      </c>
      <c r="J63" s="95">
        <v>1978</v>
      </c>
      <c r="K63" s="95">
        <v>5856</v>
      </c>
      <c r="L63" s="95">
        <f>IF($A63&lt;=$A$9,IF(NOT(ISNUMBER(PI_data_original!L63)),L62,PI_data_original!L63),0)</f>
        <v>244.36265100809106</v>
      </c>
      <c r="M63" s="95">
        <f>IF($A63&lt;=$A$9,IF(NOT(ISNUMBER(PI_data_original!M63)),M62,PI_data_original!M63),0)</f>
        <v>237.89237404925754</v>
      </c>
      <c r="N63" s="95">
        <f>IF($A63&lt;=$A$9,IF(NOT(ISNUMBER(PI_data_original!N63)),N62,PI_data_original!N63),0)</f>
        <v>236.52507185606896</v>
      </c>
      <c r="O63" s="95">
        <f>IF($A63&lt;=$A$9,IF(NOT(ISNUMBER(PI_data_original!O63)),O62,PI_data_original!O63),0)</f>
        <v>347.31112245115867</v>
      </c>
      <c r="P63" s="95">
        <f>IF($A63&lt;=$A$9,IF(NOT(ISNUMBER(PI_data_original!P63)),P62,PI_data_original!P63),0)</f>
        <v>352.03509022936231</v>
      </c>
      <c r="Q63" s="95">
        <f>IF($A63&lt;=$A$9,IF(NOT(ISNUMBER(PI_data_original!Q63)),Q62,PI_data_original!Q63),0)</f>
        <v>345.48493523562769</v>
      </c>
      <c r="R63" s="95">
        <f>IF($A63&lt;=$A$9,IF(NOT(ISNUMBER(PI_data_original!R63)),R62,PI_data_original!R63),0)</f>
        <v>356.50534624942799</v>
      </c>
      <c r="S63" s="95">
        <f>IF($A63&lt;=$A$9,IF(NOT(ISNUMBER(PI_data_original!S63)),S62,PI_data_original!S63),0)</f>
        <v>328.17257223162022</v>
      </c>
      <c r="T63" s="95">
        <f>IF($A63&lt;=$A$9,IF(NOT(ISNUMBER(PI_data_original!T63)),T62,PI_data_original!T63),0)</f>
        <v>255.1917548478682</v>
      </c>
      <c r="U63" s="95">
        <f>IF($A63&lt;=$A$9,IF(NOT(ISNUMBER(PI_data_original!U63)),U62,PI_data_original!U63),0)</f>
        <v>330.28545762361961</v>
      </c>
      <c r="V63" s="95">
        <v>0</v>
      </c>
      <c r="W63" s="378">
        <v>5856</v>
      </c>
      <c r="X63" s="95">
        <f>IF($A63&lt;=$A$9,IF(NOT(ISNUMBER(PI_data_original!X63)),X62,PI_data_original!X63),0)</f>
        <v>229.83222558318516</v>
      </c>
      <c r="Y63" s="95">
        <f>IF($A63&lt;=$A$9,IF(NOT(ISNUMBER(PI_data_original!Y63)),Y62,PI_data_original!Y63),0)</f>
        <v>19.476614901556776</v>
      </c>
      <c r="Z63" s="95">
        <f>IF($A63&lt;=$A$9,IF(NOT(ISNUMBER(PI_data_original!Z63)),Z62,PI_data_original!Z63),0)</f>
        <v>0</v>
      </c>
      <c r="AA63" s="95">
        <f>IF($A63&lt;=$A$9,IF(NOT(ISNUMBER(PI_data_original!AA63)),AA62,PI_data_original!AA63),0)</f>
        <v>342.23858561012895</v>
      </c>
      <c r="AB63" s="95">
        <f>IF($A63&lt;=$A$9,IF(NOT(ISNUMBER(PI_data_original!AB63)),AB62,PI_data_original!AB63),0)</f>
        <v>519.78390404279514</v>
      </c>
      <c r="AC63" s="95">
        <f>IF($A63&lt;=$A$9,IF(NOT(ISNUMBER(PI_data_original!AC63)),AC62,PI_data_original!AC63),0)</f>
        <v>520.45889331991555</v>
      </c>
      <c r="AD63" s="307">
        <f>IF(TagTempAmbSel_Sc2=TagTempAmb_Sc1,IF($A63&lt;=$A$9,IF(NOT(ISNUMBER(PI_data_original!D63)),D62,PI_data_original!D63),D62),IF($A63&lt;=$A$9,IF(NOT(ISNUMBER(PI_data_original!AD63)),AD62,PI_data_original!AD63),AD62))</f>
        <v>27.6645705090679</v>
      </c>
      <c r="AE63" s="307">
        <f>IF(TagHumRelSel_Sc2=TagHumRel_Sc1,IF($A63&lt;=$A$9,IF(NOT(ISNUMBER(PI_data_original!E63)),E62,PI_data_original!E63),E62),IF($A63&lt;=$A$9,IF(NOT(ISNUMBER(PI_data_original!AE63)),AE62,PI_data_original!AE63),AE62))</f>
        <v>53.072823704063723</v>
      </c>
      <c r="AF63" s="95">
        <f>IF($A63&lt;=$A$9,IF(NOT(ISNUMBER(PI_data_original!AF63)),AF62,PI_data_original!AF63),0)</f>
        <v>7.722322940826416</v>
      </c>
      <c r="AG63" s="95">
        <f>IF($A63&lt;=$A$9,IF(NOT(ISNUMBER(PI_data_original!AG63)),AG62,PI_data_original!AG63),0)</f>
        <v>5.302391529083252</v>
      </c>
      <c r="AH63" s="95">
        <f>IF($A63&lt;=$A$9,IF(NOT(ISNUMBER(PI_data_original!AH63)),AH62,PI_data_original!AH63),0)</f>
        <v>3.1628298759460449</v>
      </c>
      <c r="AI63" s="95">
        <f>IF($A63&lt;=$A$9,IF(NOT(ISNUMBER(PI_data_original!AI63)),AI62,PI_data_original!AI63),0)</f>
        <v>2.4011001586914063</v>
      </c>
      <c r="AJ63" s="95">
        <f>IF($A63&lt;=$A$9,IF(NOT(ISNUMBER(PI_data_original!AJ63)),AJ62,PI_data_original!AJ63),0)</f>
        <v>4.4651718139648438</v>
      </c>
      <c r="AK63" s="95">
        <f>IF($A63&lt;=$A$9,IF(NOT(ISNUMBER(PI_data_original!AK63)),AK62,PI_data_original!AK63),0)</f>
        <v>237.14856901236539</v>
      </c>
      <c r="AL63" s="95">
        <f>IF($A63&lt;=$A$9,IF(NOT(ISNUMBER(PI_data_original!AL63)),AL62,PI_data_original!AL63),0)</f>
        <v>240.91398564065574</v>
      </c>
      <c r="AM63" s="95">
        <f>IF($A63&lt;=$A$9,IF(NOT(ISNUMBER(PI_data_original!AM63)),AM62,PI_data_original!AM63),0)</f>
        <v>343.68259414260223</v>
      </c>
      <c r="AN63" s="95">
        <f>IF($A63&lt;=$A$9,IF(NOT(ISNUMBER(PI_data_original!AN63)),AN62,PI_data_original!AN63),0)</f>
        <v>344.65251020683758</v>
      </c>
      <c r="AO63" s="95">
        <f>IF($A63&lt;=$A$9,IF(NOT(ISNUMBER(PI_data_original!AO63)),AO62,PI_data_original!AO63),0)</f>
        <v>324.88891887999915</v>
      </c>
      <c r="AP63" s="95">
        <f>IF($A63&lt;=$A$9,IF(NOT(ISNUMBER(PI_data_original!AP63)),AP62,PI_data_original!AP63),0)</f>
        <v>250.48631095616381</v>
      </c>
      <c r="AQ63" s="95">
        <f>IF($A63&lt;=$A$9,IF(NOT(ISNUMBER(PI_data_original!AQ63)),AQ62,PI_data_original!AQ63),0)</f>
        <v>324.36954148204995</v>
      </c>
      <c r="AR63" s="95">
        <f>IF($A63&lt;=$A$9,IF(NOT(ISNUMBER(PI_data_original!AR63)),AR62,PI_data_original!AR63),0)</f>
        <v>252.81764386110706</v>
      </c>
      <c r="AS63" s="95">
        <f>IF($A63&lt;=$A$9,IF(NOT(ISNUMBER(PI_data_original!AS63)),AS62,PI_data_original!AS63),0)</f>
        <v>219.04736078099938</v>
      </c>
      <c r="AT63" s="95">
        <f>IF($A63&lt;=$A$9,IF(NOT(ISNUMBER(PI_data_original!AT63)),AT62,PI_data_original!AT63),0)</f>
        <v>224.68502647059839</v>
      </c>
      <c r="AU63" s="95">
        <f>IF($A63&lt;=$A$9,IF(NOT(ISNUMBER(PI_data_original!AU63)),AU62,PI_data_original!AU63),0)</f>
        <v>18.314250966851969</v>
      </c>
      <c r="AV63" s="95">
        <f>IF($A63&lt;=$A$9,IF(NOT(ISNUMBER(PI_data_original!AV63)),AV62,PI_data_original!AV63),0)</f>
        <v>2</v>
      </c>
      <c r="AW63" s="95">
        <f>IF($A63&lt;=$A$9,IF(NOT(ISNUMBER(PI_data_original!AW63)),AW62,PI_data_original!AW63),0)</f>
        <v>338.74657021598892</v>
      </c>
      <c r="AY63" s="94">
        <f t="shared" si="36"/>
        <v>45873.180555555387</v>
      </c>
      <c r="AZ63" s="95">
        <f>IF($AY63&lt;=$AY$9,IF(NOT(ISNUMBER(PI_data_original!AZ63)),AZ62,PI_data_original!AZ63),0)</f>
        <v>0</v>
      </c>
      <c r="BA63" s="95">
        <f>IF($AY63&lt;=$AY$9,IF(NOT(ISNUMBER(PI_data_original!BA63)),BA62,PI_data_original!BA63),0)</f>
        <v>0</v>
      </c>
      <c r="BB63" s="95">
        <f>IF($AY63&lt;=$AY$9,IF(NOT(ISNUMBER(PI_data_original!BB63)),BB62,PI_data_original!BB63),0)</f>
        <v>0</v>
      </c>
      <c r="BC63" s="95">
        <f>IF($AY63&lt;=$AY$9,IF(NOT(ISNUMBER(PI_data_original!BC63)),BC62,PI_data_original!BC63),0)</f>
        <v>1.6479743644595146E-2</v>
      </c>
      <c r="BD63" s="95">
        <f>IF($AY63&lt;=$AY$9,IF(NOT(ISNUMBER(PI_data_original!BD63)),BD62,PI_data_original!BD63),0)</f>
        <v>0</v>
      </c>
      <c r="BE63" s="95">
        <f>IF($AY63&lt;=$AY$9,IF(NOT(ISNUMBER(PI_data_original!BE63)),BE62,PI_data_original!BE63),0)</f>
        <v>0</v>
      </c>
      <c r="BF63" s="95">
        <f>IF($AY63&lt;=$AY$9,IF(NOT(ISNUMBER(PI_data_original!BF63)),BF62,PI_data_original!BF63),0)</f>
        <v>0</v>
      </c>
      <c r="BG63" s="95">
        <f>IF($AY63&lt;=$AY$9,IF(NOT(ISNUMBER(PI_data_original!BG63)),BG62,PI_data_original!BG63),0)</f>
        <v>1.0070954449474812E-2</v>
      </c>
      <c r="BI63" s="61">
        <f>PI_data_original!BI63</f>
        <v>45873.286111111112</v>
      </c>
      <c r="BJ63" s="6">
        <f>IF($BI63&lt;=$BI$9,IF(NOT(ISNUMBER(PI_data_original!BJ63)),BJ62,PI_data_original!BJ63),0)</f>
        <v>1.2817578390240669E-2</v>
      </c>
      <c r="BK63" s="6">
        <f>IF($BI63&lt;=$BI$9,IF(NOT(ISNUMBER(PI_data_original!BK63)),BK62,PI_data_original!BK63),0)</f>
        <v>1.0070954449474812E-2</v>
      </c>
      <c r="BM63" s="6" t="b">
        <f t="shared" si="25"/>
        <v>0</v>
      </c>
      <c r="BN63" s="6" t="str">
        <f t="shared" si="26"/>
        <v>N/A</v>
      </c>
      <c r="BO63" s="6" t="b">
        <f t="shared" si="27"/>
        <v>0</v>
      </c>
      <c r="BP63" s="6" t="str">
        <f t="shared" si="28"/>
        <v>N/A</v>
      </c>
      <c r="BR63" s="6">
        <f t="shared" si="10"/>
        <v>432</v>
      </c>
      <c r="BS63" s="6">
        <f t="shared" si="11"/>
        <v>358</v>
      </c>
      <c r="BU63" s="6">
        <f t="shared" si="29"/>
        <v>342.23858561012895</v>
      </c>
      <c r="BV63" s="6">
        <f t="shared" si="30"/>
        <v>338.74657021598892</v>
      </c>
      <c r="BX63" s="292">
        <f t="shared" si="12"/>
        <v>45873.180555555387</v>
      </c>
      <c r="BY63" s="11">
        <f t="shared" si="42"/>
        <v>0</v>
      </c>
      <c r="BZ63" s="11">
        <f t="shared" si="42"/>
        <v>0</v>
      </c>
      <c r="CA63" s="11">
        <f t="shared" si="42"/>
        <v>0</v>
      </c>
      <c r="CB63" s="11">
        <f t="shared" si="42"/>
        <v>1.6479743644595146E-2</v>
      </c>
      <c r="CC63" s="11">
        <f>IF(Inicio!$C$22="Calderas",BY63+BZ63,CA63)</f>
        <v>0</v>
      </c>
      <c r="CD63" s="11">
        <f t="shared" si="14"/>
        <v>0</v>
      </c>
      <c r="CE63" s="11">
        <f t="shared" si="15"/>
        <v>0</v>
      </c>
      <c r="CF63" s="11">
        <f t="shared" si="16"/>
        <v>0</v>
      </c>
      <c r="CG63" s="11">
        <f t="shared" si="17"/>
        <v>0</v>
      </c>
      <c r="CH63" s="11">
        <f t="shared" si="31"/>
        <v>0</v>
      </c>
      <c r="CI63" s="11">
        <f t="shared" si="32"/>
        <v>0</v>
      </c>
      <c r="CJ63" s="11">
        <f t="shared" si="43"/>
        <v>0</v>
      </c>
      <c r="CK63" s="11">
        <f t="shared" si="43"/>
        <v>0</v>
      </c>
      <c r="CL63" s="11">
        <f t="shared" si="43"/>
        <v>0</v>
      </c>
      <c r="CM63" s="11">
        <f t="shared" si="43"/>
        <v>1.0070954449474812E-2</v>
      </c>
      <c r="CN63" s="281">
        <f>IF(Inicio!$O$22="Calderas",CJ63+CK63,CL63)</f>
        <v>0</v>
      </c>
      <c r="CO63" s="11">
        <f t="shared" si="19"/>
        <v>0</v>
      </c>
      <c r="CP63" s="11">
        <f t="shared" si="20"/>
        <v>0</v>
      </c>
      <c r="CQ63" s="11">
        <f t="shared" si="21"/>
        <v>0</v>
      </c>
      <c r="CR63" s="11">
        <f t="shared" si="22"/>
        <v>0</v>
      </c>
      <c r="CS63" s="11">
        <f t="shared" si="33"/>
        <v>0</v>
      </c>
      <c r="CT63" s="11">
        <f t="shared" si="34"/>
        <v>0</v>
      </c>
      <c r="CV63" s="293">
        <f t="shared" si="23"/>
        <v>45873.430555555155</v>
      </c>
      <c r="CW63" s="92">
        <f t="shared" si="45"/>
        <v>0</v>
      </c>
      <c r="CX63" s="92">
        <f t="shared" si="45"/>
        <v>0</v>
      </c>
      <c r="CY63" s="92">
        <f t="shared" si="45"/>
        <v>0</v>
      </c>
      <c r="CZ63" s="92">
        <f t="shared" si="45"/>
        <v>0</v>
      </c>
      <c r="DA63" s="92">
        <f t="shared" si="45"/>
        <v>0</v>
      </c>
      <c r="DB63" s="92">
        <f t="shared" si="45"/>
        <v>0</v>
      </c>
    </row>
    <row r="64" spans="1:106">
      <c r="A64" s="94">
        <f t="shared" si="35"/>
        <v>45873.434027777606</v>
      </c>
      <c r="B64" s="95">
        <f>IF($A64&lt;=$A$9,IF(NOT(ISNUMBER(PI_data_original!B64)),B63,PI_data_original!B64),0)</f>
        <v>528.62424882575931</v>
      </c>
      <c r="C64" s="95">
        <f>IF($A64&lt;=$A$9,IF(NOT(ISNUMBER(PI_data_original!C64)),C63,PI_data_original!C64),0)</f>
        <v>477.05125287886216</v>
      </c>
      <c r="D64" s="307">
        <f>IF(TagTempAmbSel_Sc1=TagTempAmb_Sc1,IF($A64&lt;=$A$9,IF(NOT(ISNUMBER(PI_data_original!D64)),D63,PI_data_original!D64),D63),IF($A64&lt;=$A$9,IF(NOT(ISNUMBER(PI_data_original!AD64)),AD63,PI_data_original!AD64),AD63))</f>
        <v>27.733901298340371</v>
      </c>
      <c r="E64" s="307">
        <f>IF(TagHumRelSel_Sc1=TagHumRel_Sc1,IF($A64&lt;=$A$9,IF(NOT(ISNUMBER(PI_data_original!E64)),E63,PI_data_original!E64),E63),IF($A64&lt;=$A$9,IF(NOT(ISNUMBER(PI_data_original!AE64)),AE63,PI_data_original!AE64),AE63))</f>
        <v>48.916892613065038</v>
      </c>
      <c r="F64" s="95">
        <f>IF($A64&lt;=$A$9,IF(NOT(ISNUMBER(PI_data_original!F64)),F63,PI_data_original!F64),0)</f>
        <v>4.0448293685913086</v>
      </c>
      <c r="G64" s="95">
        <f>IF($A64&lt;=$A$9,IF(NOT(ISNUMBER(PI_data_original!G64)),G63,PI_data_original!G64),0)</f>
        <v>5.1863760948181152</v>
      </c>
      <c r="H64" s="95">
        <f>IF($A64&lt;=$A$9,IF(NOT(ISNUMBER(PI_data_original!H64)),H63,PI_data_original!H64),0)</f>
        <v>5.302391529083252</v>
      </c>
      <c r="I64" s="95">
        <f>IF($A64&lt;=$A$9,IF(NOT(ISNUMBER(PI_data_original!I64)),I63,PI_data_original!I64),0)</f>
        <v>3.4419031143188477</v>
      </c>
      <c r="J64" s="95">
        <v>508</v>
      </c>
      <c r="K64" s="95">
        <v>5155</v>
      </c>
      <c r="L64" s="95">
        <f>IF($A64&lt;=$A$9,IF(NOT(ISNUMBER(PI_data_original!L64)),L63,PI_data_original!L64),0)</f>
        <v>246.05376584963884</v>
      </c>
      <c r="M64" s="95">
        <f>IF($A64&lt;=$A$9,IF(NOT(ISNUMBER(PI_data_original!M64)),M63,PI_data_original!M64),0)</f>
        <v>242.64421383477392</v>
      </c>
      <c r="N64" s="95">
        <f>IF($A64&lt;=$A$9,IF(NOT(ISNUMBER(PI_data_original!N64)),N63,PI_data_original!N64),0)</f>
        <v>241.38446050282045</v>
      </c>
      <c r="O64" s="95">
        <f>IF($A64&lt;=$A$9,IF(NOT(ISNUMBER(PI_data_original!O64)),O63,PI_data_original!O64),0)</f>
        <v>353.80009637244802</v>
      </c>
      <c r="P64" s="95">
        <f>IF($A64&lt;=$A$9,IF(NOT(ISNUMBER(PI_data_original!P64)),P63,PI_data_original!P64),0)</f>
        <v>358.82119257536652</v>
      </c>
      <c r="Q64" s="95">
        <f>IF($A64&lt;=$A$9,IF(NOT(ISNUMBER(PI_data_original!Q64)),Q63,PI_data_original!Q64),0)</f>
        <v>351.00693251280262</v>
      </c>
      <c r="R64" s="95">
        <f>IF($A64&lt;=$A$9,IF(NOT(ISNUMBER(PI_data_original!R64)),R63,PI_data_original!R64),0)</f>
        <v>363.06044811399653</v>
      </c>
      <c r="S64" s="95">
        <f>IF($A64&lt;=$A$9,IF(NOT(ISNUMBER(PI_data_original!S64)),S63,PI_data_original!S64),0)</f>
        <v>332.38073381038072</v>
      </c>
      <c r="T64" s="95">
        <f>IF($A64&lt;=$A$9,IF(NOT(ISNUMBER(PI_data_original!T64)),T63,PI_data_original!T64),0)</f>
        <v>257.14623407247552</v>
      </c>
      <c r="U64" s="95">
        <f>IF($A64&lt;=$A$9,IF(NOT(ISNUMBER(PI_data_original!U64)),U63,PI_data_original!U64),0)</f>
        <v>334.56540946510154</v>
      </c>
      <c r="V64" s="95">
        <v>0</v>
      </c>
      <c r="W64" s="378">
        <v>5155</v>
      </c>
      <c r="X64" s="95">
        <f>IF($A64&lt;=$A$9,IF(NOT(ISNUMBER(PI_data_original!X64)),X63,PI_data_original!X64),0)</f>
        <v>237.07093179705862</v>
      </c>
      <c r="Y64" s="95">
        <f>IF($A64&lt;=$A$9,IF(NOT(ISNUMBER(PI_data_original!Y64)),Y63,PI_data_original!Y64),0)</f>
        <v>20.760870915039376</v>
      </c>
      <c r="Z64" s="95">
        <f>IF($A64&lt;=$A$9,IF(NOT(ISNUMBER(PI_data_original!Z64)),Z63,PI_data_original!Z64),0)</f>
        <v>0</v>
      </c>
      <c r="AA64" s="95">
        <f>IF($A64&lt;=$A$9,IF(NOT(ISNUMBER(PI_data_original!AA64)),AA63,PI_data_original!AA64),0)</f>
        <v>347.91748707218096</v>
      </c>
      <c r="AB64" s="95">
        <f>IF($A64&lt;=$A$9,IF(NOT(ISNUMBER(PI_data_original!AB64)),AB63,PI_data_original!AB64),0)</f>
        <v>528.62424882575931</v>
      </c>
      <c r="AC64" s="95">
        <f>IF($A64&lt;=$A$9,IF(NOT(ISNUMBER(PI_data_original!AC64)),AC63,PI_data_original!AC64),0)</f>
        <v>527.41255597208499</v>
      </c>
      <c r="AD64" s="307">
        <f>IF(TagTempAmbSel_Sc2=TagTempAmb_Sc1,IF($A64&lt;=$A$9,IF(NOT(ISNUMBER(PI_data_original!D64)),D63,PI_data_original!D64),D63),IF($A64&lt;=$A$9,IF(NOT(ISNUMBER(PI_data_original!AD64)),AD63,PI_data_original!AD64),AD63))</f>
        <v>27.809763749538142</v>
      </c>
      <c r="AE64" s="307">
        <f>IF(TagHumRelSel_Sc2=TagHumRel_Sc1,IF($A64&lt;=$A$9,IF(NOT(ISNUMBER(PI_data_original!E64)),E63,PI_data_original!E64),E63),IF($A64&lt;=$A$9,IF(NOT(ISNUMBER(PI_data_original!AE64)),AE63,PI_data_original!AE64),AE63))</f>
        <v>53.349742630002446</v>
      </c>
      <c r="AF64" s="95">
        <f>IF($A64&lt;=$A$9,IF(NOT(ISNUMBER(PI_data_original!AF64)),AF63,PI_data_original!AF64),0)</f>
        <v>5.7310190200805664</v>
      </c>
      <c r="AG64" s="95">
        <f>IF($A64&lt;=$A$9,IF(NOT(ISNUMBER(PI_data_original!AG64)),AG63,PI_data_original!AG64),0)</f>
        <v>4.4651718139648438</v>
      </c>
      <c r="AH64" s="95">
        <f>IF($A64&lt;=$A$9,IF(NOT(ISNUMBER(PI_data_original!AH64)),AH63,PI_data_original!AH64),0)</f>
        <v>3.4419031143188477</v>
      </c>
      <c r="AI64" s="95">
        <f>IF($A64&lt;=$A$9,IF(NOT(ISNUMBER(PI_data_original!AI64)),AI63,PI_data_original!AI64),0)</f>
        <v>4.610112190246582</v>
      </c>
      <c r="AJ64" s="95">
        <f>IF($A64&lt;=$A$9,IF(NOT(ISNUMBER(PI_data_original!AJ64)),AJ63,PI_data_original!AJ64),0)</f>
        <v>3.6279520988464355</v>
      </c>
      <c r="AK64" s="95">
        <f>IF($A64&lt;=$A$9,IF(NOT(ISNUMBER(PI_data_original!AK64)),AK63,PI_data_original!AK64),0)</f>
        <v>239.95992682383212</v>
      </c>
      <c r="AL64" s="95">
        <f>IF($A64&lt;=$A$9,IF(NOT(ISNUMBER(PI_data_original!AL64)),AL63,PI_data_original!AL64),0)</f>
        <v>243.81234581879258</v>
      </c>
      <c r="AM64" s="95">
        <f>IF($A64&lt;=$A$9,IF(NOT(ISNUMBER(PI_data_original!AM64)),AM63,PI_data_original!AM64),0)</f>
        <v>350.15165825646011</v>
      </c>
      <c r="AN64" s="95">
        <f>IF($A64&lt;=$A$9,IF(NOT(ISNUMBER(PI_data_original!AN64)),AN63,PI_data_original!AN64),0)</f>
        <v>351.69795411151853</v>
      </c>
      <c r="AO64" s="95">
        <f>IF($A64&lt;=$A$9,IF(NOT(ISNUMBER(PI_data_original!AO64)),AO63,PI_data_original!AO64),0)</f>
        <v>330.9427307029984</v>
      </c>
      <c r="AP64" s="95">
        <f>IF($A64&lt;=$A$9,IF(NOT(ISNUMBER(PI_data_original!AP64)),AP63,PI_data_original!AP64),0)</f>
        <v>253.77520827586608</v>
      </c>
      <c r="AQ64" s="95">
        <f>IF($A64&lt;=$A$9,IF(NOT(ISNUMBER(PI_data_original!AQ64)),AQ63,PI_data_original!AQ64),0)</f>
        <v>330.42261860082544</v>
      </c>
      <c r="AR64" s="95">
        <f>IF($A64&lt;=$A$9,IF(NOT(ISNUMBER(PI_data_original!AR64)),AR63,PI_data_original!AR64),0)</f>
        <v>256.22472893976527</v>
      </c>
      <c r="AS64" s="95">
        <f>IF($A64&lt;=$A$9,IF(NOT(ISNUMBER(PI_data_original!AS64)),AS63,PI_data_original!AS64),0)</f>
        <v>228.11787913719746</v>
      </c>
      <c r="AT64" s="95">
        <f>IF($A64&lt;=$A$9,IF(NOT(ISNUMBER(PI_data_original!AT64)),AT63,PI_data_original!AT64),0)</f>
        <v>231.42055783984529</v>
      </c>
      <c r="AU64" s="95">
        <f>IF($A64&lt;=$A$9,IF(NOT(ISNUMBER(PI_data_original!AU64)),AU63,PI_data_original!AU64),0)</f>
        <v>19.787404092970991</v>
      </c>
      <c r="AV64" s="95">
        <f>IF($A64&lt;=$A$9,IF(NOT(ISNUMBER(PI_data_original!AV64)),AV63,PI_data_original!AV64),0)</f>
        <v>2</v>
      </c>
      <c r="AW64" s="95">
        <f>IF($A64&lt;=$A$9,IF(NOT(ISNUMBER(PI_data_original!AW64)),AW63,PI_data_original!AW64),0)</f>
        <v>345.58772009089591</v>
      </c>
      <c r="AY64" s="94">
        <f t="shared" si="36"/>
        <v>45873.184027777606</v>
      </c>
      <c r="AZ64" s="95">
        <f>IF($AY64&lt;=$AY$9,IF(NOT(ISNUMBER(PI_data_original!AZ64)),AZ63,PI_data_original!AZ64),0)</f>
        <v>0</v>
      </c>
      <c r="BA64" s="95">
        <f>IF($AY64&lt;=$AY$9,IF(NOT(ISNUMBER(PI_data_original!BA64)),BA63,PI_data_original!BA64),0)</f>
        <v>0</v>
      </c>
      <c r="BB64" s="95">
        <f>IF($AY64&lt;=$AY$9,IF(NOT(ISNUMBER(PI_data_original!BB64)),BB63,PI_data_original!BB64),0)</f>
        <v>0</v>
      </c>
      <c r="BC64" s="95">
        <f>IF($AY64&lt;=$AY$9,IF(NOT(ISNUMBER(PI_data_original!BC64)),BC63,PI_data_original!BC64),0)</f>
        <v>1.6479743644595146E-2</v>
      </c>
      <c r="BD64" s="95">
        <f>IF($AY64&lt;=$AY$9,IF(NOT(ISNUMBER(PI_data_original!BD64)),BD63,PI_data_original!BD64),0)</f>
        <v>0</v>
      </c>
      <c r="BE64" s="95">
        <f>IF($AY64&lt;=$AY$9,IF(NOT(ISNUMBER(PI_data_original!BE64)),BE63,PI_data_original!BE64),0)</f>
        <v>0</v>
      </c>
      <c r="BF64" s="95">
        <f>IF($AY64&lt;=$AY$9,IF(NOT(ISNUMBER(PI_data_original!BF64)),BF63,PI_data_original!BF64),0)</f>
        <v>0</v>
      </c>
      <c r="BG64" s="95">
        <f>IF($AY64&lt;=$AY$9,IF(NOT(ISNUMBER(PI_data_original!BG64)),BG63,PI_data_original!BG64),0)</f>
        <v>1.0070954449474812E-2</v>
      </c>
      <c r="BI64" s="61">
        <f>PI_data_original!BI64</f>
        <v>45873.286805555559</v>
      </c>
      <c r="BJ64" s="6">
        <f>IF($BI64&lt;=$BI$9,IF(NOT(ISNUMBER(PI_data_original!BJ64)),BJ63,PI_data_original!BJ64),0)</f>
        <v>1.2817578390240669E-2</v>
      </c>
      <c r="BK64" s="6">
        <f>IF($BI64&lt;=$BI$9,IF(NOT(ISNUMBER(PI_data_original!BK64)),BK63,PI_data_original!BK64),0)</f>
        <v>1.0070954449474812E-2</v>
      </c>
      <c r="BM64" s="6" t="b">
        <f t="shared" si="25"/>
        <v>0</v>
      </c>
      <c r="BN64" s="6" t="str">
        <f t="shared" si="26"/>
        <v>N/A</v>
      </c>
      <c r="BO64" s="6" t="b">
        <f t="shared" si="27"/>
        <v>0</v>
      </c>
      <c r="BP64" s="6" t="str">
        <f t="shared" si="28"/>
        <v>N/A</v>
      </c>
      <c r="BR64" s="6">
        <f t="shared" si="10"/>
        <v>432</v>
      </c>
      <c r="BS64" s="6">
        <f t="shared" si="11"/>
        <v>358</v>
      </c>
      <c r="BU64" s="6">
        <f t="shared" si="29"/>
        <v>347.91748707218096</v>
      </c>
      <c r="BV64" s="6">
        <f t="shared" si="30"/>
        <v>345.58772009089591</v>
      </c>
      <c r="BX64" s="292">
        <f t="shared" si="12"/>
        <v>45873.184027777606</v>
      </c>
      <c r="BY64" s="11">
        <f t="shared" si="42"/>
        <v>0</v>
      </c>
      <c r="BZ64" s="11">
        <f t="shared" si="42"/>
        <v>0</v>
      </c>
      <c r="CA64" s="11">
        <f t="shared" si="42"/>
        <v>0</v>
      </c>
      <c r="CB64" s="11">
        <f t="shared" si="42"/>
        <v>1.6479743644595146E-2</v>
      </c>
      <c r="CC64" s="11">
        <f>IF(Inicio!$C$22="Calderas",BY64+BZ64,CA64)</f>
        <v>0</v>
      </c>
      <c r="CD64" s="11">
        <f t="shared" si="14"/>
        <v>0</v>
      </c>
      <c r="CE64" s="11">
        <f t="shared" si="15"/>
        <v>0</v>
      </c>
      <c r="CF64" s="11">
        <f t="shared" si="16"/>
        <v>0</v>
      </c>
      <c r="CG64" s="11">
        <f t="shared" si="17"/>
        <v>0</v>
      </c>
      <c r="CH64" s="11">
        <f t="shared" si="31"/>
        <v>0</v>
      </c>
      <c r="CI64" s="11">
        <f t="shared" si="32"/>
        <v>0</v>
      </c>
      <c r="CJ64" s="11">
        <f t="shared" si="43"/>
        <v>0</v>
      </c>
      <c r="CK64" s="11">
        <f t="shared" si="43"/>
        <v>0</v>
      </c>
      <c r="CL64" s="11">
        <f t="shared" si="43"/>
        <v>0</v>
      </c>
      <c r="CM64" s="11">
        <f t="shared" si="43"/>
        <v>1.0070954449474812E-2</v>
      </c>
      <c r="CN64" s="281">
        <f>IF(Inicio!$O$22="Calderas",CJ64+CK64,CL64)</f>
        <v>0</v>
      </c>
      <c r="CO64" s="11">
        <f t="shared" si="19"/>
        <v>0</v>
      </c>
      <c r="CP64" s="11">
        <f t="shared" si="20"/>
        <v>0</v>
      </c>
      <c r="CQ64" s="11">
        <f t="shared" si="21"/>
        <v>0</v>
      </c>
      <c r="CR64" s="11">
        <f t="shared" si="22"/>
        <v>0</v>
      </c>
      <c r="CS64" s="11">
        <f t="shared" si="33"/>
        <v>0</v>
      </c>
      <c r="CT64" s="11">
        <f t="shared" si="34"/>
        <v>0</v>
      </c>
      <c r="CV64" s="293">
        <f t="shared" si="23"/>
        <v>45873.434027777374</v>
      </c>
      <c r="CW64" s="92">
        <f t="shared" si="45"/>
        <v>0</v>
      </c>
      <c r="CX64" s="92">
        <f t="shared" si="45"/>
        <v>0</v>
      </c>
      <c r="CY64" s="92">
        <f t="shared" si="45"/>
        <v>0</v>
      </c>
      <c r="CZ64" s="92">
        <f t="shared" si="45"/>
        <v>0</v>
      </c>
      <c r="DA64" s="92">
        <f t="shared" si="45"/>
        <v>0</v>
      </c>
      <c r="DB64" s="92">
        <f t="shared" si="45"/>
        <v>0</v>
      </c>
    </row>
    <row r="65" spans="1:106">
      <c r="A65" s="94">
        <f t="shared" si="35"/>
        <v>45873.437499999825</v>
      </c>
      <c r="B65" s="95">
        <f>IF($A65&lt;=$A$9,IF(NOT(ISNUMBER(PI_data_original!B65)),B64,PI_data_original!B65),0)</f>
        <v>536.78237309747612</v>
      </c>
      <c r="C65" s="95">
        <f>IF($A65&lt;=$A$9,IF(NOT(ISNUMBER(PI_data_original!C65)),C64,PI_data_original!C65),0)</f>
        <v>483.17817830485779</v>
      </c>
      <c r="D65" s="307">
        <f>IF(TagTempAmbSel_Sc1=TagTempAmb_Sc1,IF($A65&lt;=$A$9,IF(NOT(ISNUMBER(PI_data_original!D65)),D64,PI_data_original!D65),D64),IF($A65&lt;=$A$9,IF(NOT(ISNUMBER(PI_data_original!AD65)),AD64,PI_data_original!AD65),AD64))</f>
        <v>27.752697279555651</v>
      </c>
      <c r="E65" s="307">
        <f>IF(TagHumRelSel_Sc1=TagHumRel_Sc1,IF($A65&lt;=$A$9,IF(NOT(ISNUMBER(PI_data_original!E65)),E64,PI_data_original!E65),E64),IF($A65&lt;=$A$9,IF(NOT(ISNUMBER(PI_data_original!AE65)),AE64,PI_data_original!AE65),AE64))</f>
        <v>49.039420141390487</v>
      </c>
      <c r="F65" s="95">
        <f>IF($A65&lt;=$A$9,IF(NOT(ISNUMBER(PI_data_original!F65)),F64,PI_data_original!F65),0)</f>
        <v>4.0448293685913086</v>
      </c>
      <c r="G65" s="95">
        <f>IF($A65&lt;=$A$9,IF(NOT(ISNUMBER(PI_data_original!G65)),G64,PI_data_original!G65),0)</f>
        <v>6.2428603172302246</v>
      </c>
      <c r="H65" s="95">
        <f>IF($A65&lt;=$A$9,IF(NOT(ISNUMBER(PI_data_original!H65)),H64,PI_data_original!H65),0)</f>
        <v>3.9070253372192383</v>
      </c>
      <c r="I65" s="95">
        <f>IF($A65&lt;=$A$9,IF(NOT(ISNUMBER(PI_data_original!I65)),I64,PI_data_original!I65),0)</f>
        <v>1.7674638032913208</v>
      </c>
      <c r="J65" s="95">
        <v>0</v>
      </c>
      <c r="K65" s="95">
        <v>4608</v>
      </c>
      <c r="L65" s="95">
        <f>IF($A65&lt;=$A$9,IF(NOT(ISNUMBER(PI_data_original!L65)),L64,PI_data_original!L65),0)</f>
        <v>248.36159151227625</v>
      </c>
      <c r="M65" s="95">
        <f>IF($A65&lt;=$A$9,IF(NOT(ISNUMBER(PI_data_original!M65)),M64,PI_data_original!M65),0)</f>
        <v>246.37833509581881</v>
      </c>
      <c r="N65" s="95">
        <f>IF($A65&lt;=$A$9,IF(NOT(ISNUMBER(PI_data_original!N65)),N64,PI_data_original!N65),0)</f>
        <v>245.34850421367736</v>
      </c>
      <c r="O65" s="95">
        <f>IF($A65&lt;=$A$9,IF(NOT(ISNUMBER(PI_data_original!O65)),O64,PI_data_original!O65),0)</f>
        <v>361.94996734972028</v>
      </c>
      <c r="P65" s="95">
        <f>IF($A65&lt;=$A$9,IF(NOT(ISNUMBER(PI_data_original!P65)),P64,PI_data_original!P65),0)</f>
        <v>366.88686459281519</v>
      </c>
      <c r="Q65" s="95">
        <f>IF($A65&lt;=$A$9,IF(NOT(ISNUMBER(PI_data_original!Q65)),Q64,PI_data_original!Q65),0)</f>
        <v>358.23378011407692</v>
      </c>
      <c r="R65" s="95">
        <f>IF($A65&lt;=$A$9,IF(NOT(ISNUMBER(PI_data_original!R65)),R64,PI_data_original!R65),0)</f>
        <v>367.00896745229016</v>
      </c>
      <c r="S65" s="95">
        <f>IF($A65&lt;=$A$9,IF(NOT(ISNUMBER(PI_data_original!S65)),S64,PI_data_original!S65),0)</f>
        <v>338.51008987512438</v>
      </c>
      <c r="T65" s="95">
        <f>IF($A65&lt;=$A$9,IF(NOT(ISNUMBER(PI_data_original!T65)),T64,PI_data_original!T65),0)</f>
        <v>261.50736460034892</v>
      </c>
      <c r="U65" s="95">
        <f>IF($A65&lt;=$A$9,IF(NOT(ISNUMBER(PI_data_original!U65)),U64,PI_data_original!U65),0)</f>
        <v>340.69377243664269</v>
      </c>
      <c r="V65" s="95">
        <v>0</v>
      </c>
      <c r="W65" s="378">
        <v>4608</v>
      </c>
      <c r="X65" s="95">
        <f>IF($A65&lt;=$A$9,IF(NOT(ISNUMBER(PI_data_original!X65)),X64,PI_data_original!X65),0)</f>
        <v>244.30627224987722</v>
      </c>
      <c r="Y65" s="95">
        <f>IF($A65&lt;=$A$9,IF(NOT(ISNUMBER(PI_data_original!Y65)),Y64,PI_data_original!Y65),0)</f>
        <v>22.83721056599898</v>
      </c>
      <c r="Z65" s="95">
        <f>IF($A65&lt;=$A$9,IF(NOT(ISNUMBER(PI_data_original!Z65)),Z64,PI_data_original!Z65),0)</f>
        <v>0.22442835489908855</v>
      </c>
      <c r="AA65" s="95">
        <f>IF($A65&lt;=$A$9,IF(NOT(ISNUMBER(PI_data_original!AA65)),AA64,PI_data_original!AA65),0)</f>
        <v>355.031867318335</v>
      </c>
      <c r="AB65" s="95">
        <f>IF($A65&lt;=$A$9,IF(NOT(ISNUMBER(PI_data_original!AB65)),AB64,PI_data_original!AB65),0)</f>
        <v>536.78237309747612</v>
      </c>
      <c r="AC65" s="95">
        <f>IF($A65&lt;=$A$9,IF(NOT(ISNUMBER(PI_data_original!AC65)),AC64,PI_data_original!AC65),0)</f>
        <v>537.82399665079765</v>
      </c>
      <c r="AD65" s="307">
        <f>IF(TagTempAmbSel_Sc2=TagTempAmb_Sc1,IF($A65&lt;=$A$9,IF(NOT(ISNUMBER(PI_data_original!D65)),D64,PI_data_original!D65),D64),IF($A65&lt;=$A$9,IF(NOT(ISNUMBER(PI_data_original!AD65)),AD64,PI_data_original!AD65),AD64))</f>
        <v>28.360447302383793</v>
      </c>
      <c r="AE65" s="307">
        <f>IF(TagHumRelSel_Sc2=TagHumRel_Sc1,IF($A65&lt;=$A$9,IF(NOT(ISNUMBER(PI_data_original!E65)),E64,PI_data_original!E65),E64),IF($A65&lt;=$A$9,IF(NOT(ISNUMBER(PI_data_original!AE65)),AE64,PI_data_original!AE65),AE64))</f>
        <v>51.25412778095896</v>
      </c>
      <c r="AF65" s="95">
        <f>IF($A65&lt;=$A$9,IF(NOT(ISNUMBER(PI_data_original!AF65)),AF64,PI_data_original!AF65),0)</f>
        <v>7.2246847152709961</v>
      </c>
      <c r="AG65" s="95">
        <f>IF($A65&lt;=$A$9,IF(NOT(ISNUMBER(PI_data_original!AG65)),AG64,PI_data_original!AG65),0)</f>
        <v>3.1628298759460449</v>
      </c>
      <c r="AH65" s="95">
        <f>IF($A65&lt;=$A$9,IF(NOT(ISNUMBER(PI_data_original!AH65)),AH64,PI_data_original!AH65),0)</f>
        <v>4.186098575592041</v>
      </c>
      <c r="AI65" s="95">
        <f>IF($A65&lt;=$A$9,IF(NOT(ISNUMBER(PI_data_original!AI65)),AI64,PI_data_original!AI65),0)</f>
        <v>2.6892321109771729</v>
      </c>
      <c r="AJ65" s="95">
        <f>IF($A65&lt;=$A$9,IF(NOT(ISNUMBER(PI_data_original!AJ65)),AJ64,PI_data_original!AJ65),0)</f>
        <v>5.302391529083252</v>
      </c>
      <c r="AK65" s="95">
        <f>IF($A65&lt;=$A$9,IF(NOT(ISNUMBER(PI_data_original!AK65)),AK64,PI_data_original!AK65),0)</f>
        <v>242.79056079819551</v>
      </c>
      <c r="AL65" s="95">
        <f>IF($A65&lt;=$A$9,IF(NOT(ISNUMBER(PI_data_original!AL65)),AL64,PI_data_original!AL65),0)</f>
        <v>246.82595765501318</v>
      </c>
      <c r="AM65" s="95">
        <f>IF($A65&lt;=$A$9,IF(NOT(ISNUMBER(PI_data_original!AM65)),AM64,PI_data_original!AM65),0)</f>
        <v>357.02431183426506</v>
      </c>
      <c r="AN65" s="95">
        <f>IF($A65&lt;=$A$9,IF(NOT(ISNUMBER(PI_data_original!AN65)),AN64,PI_data_original!AN65),0)</f>
        <v>358.58962418575538</v>
      </c>
      <c r="AO65" s="95">
        <f>IF($A65&lt;=$A$9,IF(NOT(ISNUMBER(PI_data_original!AO65)),AO64,PI_data_original!AO65),0)</f>
        <v>337.500720048657</v>
      </c>
      <c r="AP65" s="95">
        <f>IF($A65&lt;=$A$9,IF(NOT(ISNUMBER(PI_data_original!AP65)),AP64,PI_data_original!AP65),0)</f>
        <v>258.59495382179819</v>
      </c>
      <c r="AQ65" s="95">
        <f>IF($A65&lt;=$A$9,IF(NOT(ISNUMBER(PI_data_original!AQ65)),AQ64,PI_data_original!AQ65),0)</f>
        <v>336.98690024169781</v>
      </c>
      <c r="AR65" s="95">
        <f>IF($A65&lt;=$A$9,IF(NOT(ISNUMBER(PI_data_original!AR65)),AR64,PI_data_original!AR65),0)</f>
        <v>261.08591371193836</v>
      </c>
      <c r="AS65" s="95">
        <f>IF($A65&lt;=$A$9,IF(NOT(ISNUMBER(PI_data_original!AS65)),AS64,PI_data_original!AS65),0)</f>
        <v>236.5408922191894</v>
      </c>
      <c r="AT65" s="95">
        <f>IF($A65&lt;=$A$9,IF(NOT(ISNUMBER(PI_data_original!AT65)),AT64,PI_data_original!AT65),0)</f>
        <v>238.21257547467766</v>
      </c>
      <c r="AU65" s="95">
        <f>IF($A65&lt;=$A$9,IF(NOT(ISNUMBER(PI_data_original!AU65)),AU64,PI_data_original!AU65),0)</f>
        <v>21.915952461791434</v>
      </c>
      <c r="AV65" s="95">
        <f>IF($A65&lt;=$A$9,IF(NOT(ISNUMBER(PI_data_original!AV65)),AV64,PI_data_original!AV65),0)</f>
        <v>2</v>
      </c>
      <c r="AW65" s="95">
        <f>IF($A65&lt;=$A$9,IF(NOT(ISNUMBER(PI_data_original!AW65)),AW64,PI_data_original!AW65),0)</f>
        <v>352.62698009870638</v>
      </c>
      <c r="AY65" s="94">
        <f t="shared" si="36"/>
        <v>45873.187499999825</v>
      </c>
      <c r="AZ65" s="95">
        <f>IF($AY65&lt;=$AY$9,IF(NOT(ISNUMBER(PI_data_original!AZ65)),AZ64,PI_data_original!AZ65),0)</f>
        <v>0</v>
      </c>
      <c r="BA65" s="95">
        <f>IF($AY65&lt;=$AY$9,IF(NOT(ISNUMBER(PI_data_original!BA65)),BA64,PI_data_original!BA65),0)</f>
        <v>0</v>
      </c>
      <c r="BB65" s="95">
        <f>IF($AY65&lt;=$AY$9,IF(NOT(ISNUMBER(PI_data_original!BB65)),BB64,PI_data_original!BB65),0)</f>
        <v>0</v>
      </c>
      <c r="BC65" s="95">
        <f>IF($AY65&lt;=$AY$9,IF(NOT(ISNUMBER(PI_data_original!BC65)),BC64,PI_data_original!BC65),0)</f>
        <v>1.6479743644595146E-2</v>
      </c>
      <c r="BD65" s="95">
        <f>IF($AY65&lt;=$AY$9,IF(NOT(ISNUMBER(PI_data_original!BD65)),BD64,PI_data_original!BD65),0)</f>
        <v>0</v>
      </c>
      <c r="BE65" s="95">
        <f>IF($AY65&lt;=$AY$9,IF(NOT(ISNUMBER(PI_data_original!BE65)),BE64,PI_data_original!BE65),0)</f>
        <v>0</v>
      </c>
      <c r="BF65" s="95">
        <f>IF($AY65&lt;=$AY$9,IF(NOT(ISNUMBER(PI_data_original!BF65)),BF64,PI_data_original!BF65),0)</f>
        <v>0</v>
      </c>
      <c r="BG65" s="95">
        <f>IF($AY65&lt;=$AY$9,IF(NOT(ISNUMBER(PI_data_original!BG65)),BG64,PI_data_original!BG65),0)</f>
        <v>1.0070954449474812E-2</v>
      </c>
      <c r="BI65" s="61">
        <f>PI_data_original!BI65</f>
        <v>45873.287499999999</v>
      </c>
      <c r="BJ65" s="6">
        <f>IF($BI65&lt;=$BI$9,IF(NOT(ISNUMBER(PI_data_original!BJ65)),BJ64,PI_data_original!BJ65),0)</f>
        <v>1.2817578390240669E-2</v>
      </c>
      <c r="BK65" s="6">
        <f>IF($BI65&lt;=$BI$9,IF(NOT(ISNUMBER(PI_data_original!BK65)),BK64,PI_data_original!BK65),0)</f>
        <v>1.0070954449474812E-2</v>
      </c>
      <c r="BM65" s="6" t="b">
        <f t="shared" si="25"/>
        <v>0</v>
      </c>
      <c r="BN65" s="6" t="str">
        <f t="shared" si="26"/>
        <v>N/A</v>
      </c>
      <c r="BO65" s="6" t="b">
        <f t="shared" si="27"/>
        <v>0</v>
      </c>
      <c r="BP65" s="6" t="str">
        <f t="shared" si="28"/>
        <v>N/A</v>
      </c>
      <c r="BR65" s="6">
        <f t="shared" si="10"/>
        <v>431.77557164510091</v>
      </c>
      <c r="BS65" s="6">
        <f t="shared" si="11"/>
        <v>358</v>
      </c>
      <c r="BU65" s="6">
        <f t="shared" si="29"/>
        <v>355.031867318335</v>
      </c>
      <c r="BV65" s="6">
        <f t="shared" si="30"/>
        <v>352.62698009870638</v>
      </c>
      <c r="BX65" s="292">
        <f t="shared" si="12"/>
        <v>45873.187499999825</v>
      </c>
      <c r="BY65" s="11">
        <f t="shared" si="42"/>
        <v>0</v>
      </c>
      <c r="BZ65" s="11">
        <f t="shared" si="42"/>
        <v>0</v>
      </c>
      <c r="CA65" s="11">
        <f t="shared" si="42"/>
        <v>0</v>
      </c>
      <c r="CB65" s="11">
        <f t="shared" si="42"/>
        <v>1.6479743644595146E-2</v>
      </c>
      <c r="CC65" s="11">
        <f>IF(Inicio!$C$22="Calderas",BY65+BZ65,CA65)</f>
        <v>0</v>
      </c>
      <c r="CD65" s="11">
        <f t="shared" si="14"/>
        <v>0</v>
      </c>
      <c r="CE65" s="11">
        <f t="shared" si="15"/>
        <v>0</v>
      </c>
      <c r="CF65" s="11">
        <f t="shared" si="16"/>
        <v>0</v>
      </c>
      <c r="CG65" s="11">
        <f t="shared" si="17"/>
        <v>0</v>
      </c>
      <c r="CH65" s="11">
        <f t="shared" si="31"/>
        <v>0</v>
      </c>
      <c r="CI65" s="11">
        <f t="shared" si="32"/>
        <v>0</v>
      </c>
      <c r="CJ65" s="11">
        <f t="shared" si="43"/>
        <v>0</v>
      </c>
      <c r="CK65" s="11">
        <f t="shared" si="43"/>
        <v>0</v>
      </c>
      <c r="CL65" s="11">
        <f t="shared" si="43"/>
        <v>0</v>
      </c>
      <c r="CM65" s="11">
        <f t="shared" si="43"/>
        <v>1.0070954449474812E-2</v>
      </c>
      <c r="CN65" s="281">
        <f>IF(Inicio!$O$22="Calderas",CJ65+CK65,CL65)</f>
        <v>0</v>
      </c>
      <c r="CO65" s="11">
        <f t="shared" si="19"/>
        <v>0</v>
      </c>
      <c r="CP65" s="11">
        <f t="shared" si="20"/>
        <v>0</v>
      </c>
      <c r="CQ65" s="11">
        <f t="shared" si="21"/>
        <v>0</v>
      </c>
      <c r="CR65" s="11">
        <f t="shared" si="22"/>
        <v>0</v>
      </c>
      <c r="CS65" s="11">
        <f t="shared" si="33"/>
        <v>0</v>
      </c>
      <c r="CT65" s="11">
        <f t="shared" si="34"/>
        <v>0</v>
      </c>
      <c r="CV65" s="293">
        <f t="shared" si="23"/>
        <v>45873.437499999593</v>
      </c>
      <c r="CW65" s="92">
        <f t="shared" si="45"/>
        <v>0</v>
      </c>
      <c r="CX65" s="92">
        <f t="shared" si="45"/>
        <v>0</v>
      </c>
      <c r="CY65" s="92">
        <f t="shared" si="45"/>
        <v>0</v>
      </c>
      <c r="CZ65" s="92">
        <f t="shared" si="45"/>
        <v>0</v>
      </c>
      <c r="DA65" s="92">
        <f t="shared" si="45"/>
        <v>0</v>
      </c>
      <c r="DB65" s="92">
        <f t="shared" si="45"/>
        <v>0</v>
      </c>
    </row>
    <row r="66" spans="1:106">
      <c r="A66" s="94">
        <f t="shared" si="35"/>
        <v>45873.440972222044</v>
      </c>
      <c r="B66" s="95">
        <f>IF($A66&lt;=$A$9,IF(NOT(ISNUMBER(PI_data_original!B66)),B65,PI_data_original!B66),0)</f>
        <v>542.61131866840731</v>
      </c>
      <c r="C66" s="95">
        <f>IF($A66&lt;=$A$9,IF(NOT(ISNUMBER(PI_data_original!C66)),C65,PI_data_original!C66),0)</f>
        <v>491.32160368573705</v>
      </c>
      <c r="D66" s="307">
        <f>IF(TagTempAmbSel_Sc1=TagTempAmb_Sc1,IF($A66&lt;=$A$9,IF(NOT(ISNUMBER(PI_data_original!D66)),D65,PI_data_original!D66),D65),IF($A66&lt;=$A$9,IF(NOT(ISNUMBER(PI_data_original!AD66)),AD65,PI_data_original!AD66),AD65))</f>
        <v>28.162354078912781</v>
      </c>
      <c r="E66" s="307">
        <f>IF(TagHumRelSel_Sc1=TagHumRel_Sc1,IF($A66&lt;=$A$9,IF(NOT(ISNUMBER(PI_data_original!E66)),E65,PI_data_original!E66),E65),IF($A66&lt;=$A$9,IF(NOT(ISNUMBER(PI_data_original!AE66)),AE65,PI_data_original!AE66),AE65))</f>
        <v>47.924142524673371</v>
      </c>
      <c r="F66" s="95">
        <f>IF($A66&lt;=$A$9,IF(NOT(ISNUMBER(PI_data_original!F66)),F65,PI_data_original!F66),0)</f>
        <v>4.853795051574707</v>
      </c>
      <c r="G66" s="95">
        <f>IF($A66&lt;=$A$9,IF(NOT(ISNUMBER(PI_data_original!G66)),G65,PI_data_original!G66),0)</f>
        <v>5.6665964126586914</v>
      </c>
      <c r="H66" s="95">
        <f>IF($A66&lt;=$A$9,IF(NOT(ISNUMBER(PI_data_original!H66)),H65,PI_data_original!H66),0)</f>
        <v>2.3256101608276367</v>
      </c>
      <c r="I66" s="95">
        <f>IF($A66&lt;=$A$9,IF(NOT(ISNUMBER(PI_data_original!I66)),I65,PI_data_original!I66),0)</f>
        <v>2.6046833992004395</v>
      </c>
      <c r="J66" s="95"/>
      <c r="K66" s="95">
        <v>4291</v>
      </c>
      <c r="L66" s="95">
        <f>IF($A66&lt;=$A$9,IF(NOT(ISNUMBER(PI_data_original!L66)),L65,PI_data_original!L66),0)</f>
        <v>252.43969947343459</v>
      </c>
      <c r="M66" s="95">
        <f>IF($A66&lt;=$A$9,IF(NOT(ISNUMBER(PI_data_original!M66)),M65,PI_data_original!M66),0)</f>
        <v>248.69301449422599</v>
      </c>
      <c r="N66" s="95">
        <f>IF($A66&lt;=$A$9,IF(NOT(ISNUMBER(PI_data_original!N66)),N65,PI_data_original!N66),0)</f>
        <v>247.79126011788492</v>
      </c>
      <c r="O66" s="95">
        <f>IF($A66&lt;=$A$9,IF(NOT(ISNUMBER(PI_data_original!O66)),O65,PI_data_original!O66),0)</f>
        <v>367.69451649425582</v>
      </c>
      <c r="P66" s="95">
        <f>IF($A66&lt;=$A$9,IF(NOT(ISNUMBER(PI_data_original!P66)),P65,PI_data_original!P66),0)</f>
        <v>372.35505501908267</v>
      </c>
      <c r="Q66" s="95">
        <f>IF($A66&lt;=$A$9,IF(NOT(ISNUMBER(PI_data_original!Q66)),Q65,PI_data_original!Q66),0)</f>
        <v>364.43725927083204</v>
      </c>
      <c r="R66" s="95">
        <f>IF($A66&lt;=$A$9,IF(NOT(ISNUMBER(PI_data_original!R66)),R65,PI_data_original!R66),0)</f>
        <v>369.79235102297679</v>
      </c>
      <c r="S66" s="95">
        <f>IF($A66&lt;=$A$9,IF(NOT(ISNUMBER(PI_data_original!S66)),S65,PI_data_original!S66),0)</f>
        <v>344.59084090480735</v>
      </c>
      <c r="T66" s="95">
        <f>IF($A66&lt;=$A$9,IF(NOT(ISNUMBER(PI_data_original!T66)),T65,PI_data_original!T66),0)</f>
        <v>266.37895391600983</v>
      </c>
      <c r="U66" s="95">
        <f>IF($A66&lt;=$A$9,IF(NOT(ISNUMBER(PI_data_original!U66)),U65,PI_data_original!U66),0)</f>
        <v>346.79922643605619</v>
      </c>
      <c r="V66" s="95">
        <f>IF($A66&lt;=$A$9,IF(NOT(ISNUMBER(PI_data_original!V66)),V65,PI_data_original!V66),0)</f>
        <v>268.30336361738387</v>
      </c>
      <c r="W66" s="378">
        <v>4291</v>
      </c>
      <c r="X66" s="95">
        <f>IF($A66&lt;=$A$9,IF(NOT(ISNUMBER(PI_data_original!X66)),X65,PI_data_original!X66),0)</f>
        <v>251.3817852558268</v>
      </c>
      <c r="Y66" s="95">
        <f>IF($A66&lt;=$A$9,IF(NOT(ISNUMBER(PI_data_original!Y66)),Y65,PI_data_original!Y66),0)</f>
        <v>24.693524900019003</v>
      </c>
      <c r="Z66" s="95">
        <f>IF($A66&lt;=$A$9,IF(NOT(ISNUMBER(PI_data_original!Z66)),Z65,PI_data_original!Z66),0)</f>
        <v>0</v>
      </c>
      <c r="AA66" s="95">
        <f>IF($A66&lt;=$A$9,IF(NOT(ISNUMBER(PI_data_original!AA66)),AA65,PI_data_original!AA66),0)</f>
        <v>361.39287954120897</v>
      </c>
      <c r="AB66" s="95">
        <f>IF($A66&lt;=$A$9,IF(NOT(ISNUMBER(PI_data_original!AB66)),AB65,PI_data_original!AB66),0)</f>
        <v>542.61131866840731</v>
      </c>
      <c r="AC66" s="95">
        <f>IF($A66&lt;=$A$9,IF(NOT(ISNUMBER(PI_data_original!AC66)),AC65,PI_data_original!AC66),0)</f>
        <v>543.62728858127105</v>
      </c>
      <c r="AD66" s="307">
        <f>IF(TagTempAmbSel_Sc2=TagTempAmb_Sc1,IF($A66&lt;=$A$9,IF(NOT(ISNUMBER(PI_data_original!D66)),D65,PI_data_original!D66),D65),IF($A66&lt;=$A$9,IF(NOT(ISNUMBER(PI_data_original!AD66)),AD65,PI_data_original!AD66),AD65))</f>
        <v>28.65738706067448</v>
      </c>
      <c r="AE66" s="307">
        <f>IF(TagHumRelSel_Sc2=TagHumRel_Sc1,IF($A66&lt;=$A$9,IF(NOT(ISNUMBER(PI_data_original!E66)),E65,PI_data_original!E66),E65),IF($A66&lt;=$A$9,IF(NOT(ISNUMBER(PI_data_original!AE66)),AE65,PI_data_original!AE66),AE65))</f>
        <v>50.54458101592224</v>
      </c>
      <c r="AF66" s="95">
        <f>IF($A66&lt;=$A$9,IF(NOT(ISNUMBER(PI_data_original!AF66)),AF65,PI_data_original!AF66),0)</f>
        <v>7.7120113372802734</v>
      </c>
      <c r="AG66" s="95">
        <f>IF($A66&lt;=$A$9,IF(NOT(ISNUMBER(PI_data_original!AG66)),AG65,PI_data_original!AG66),0)</f>
        <v>3.1628298759460449</v>
      </c>
      <c r="AH66" s="95">
        <f>IF($A66&lt;=$A$9,IF(NOT(ISNUMBER(PI_data_original!AH66)),AH65,PI_data_original!AH66),0)</f>
        <v>3.4419031143188477</v>
      </c>
      <c r="AI66" s="95">
        <f>IF($A66&lt;=$A$9,IF(NOT(ISNUMBER(PI_data_original!AI66)),AI65,PI_data_original!AI66),0)</f>
        <v>5.4745082855224609</v>
      </c>
      <c r="AJ66" s="95">
        <f>IF($A66&lt;=$A$9,IF(NOT(ISNUMBER(PI_data_original!AJ66)),AJ65,PI_data_original!AJ66),0)</f>
        <v>3.1628298759460449</v>
      </c>
      <c r="AK66" s="95">
        <f>IF($A66&lt;=$A$9,IF(NOT(ISNUMBER(PI_data_original!AK66)),AK65,PI_data_original!AK66),0)</f>
        <v>247.21770353865091</v>
      </c>
      <c r="AL66" s="95">
        <f>IF($A66&lt;=$A$9,IF(NOT(ISNUMBER(PI_data_original!AL66)),AL65,PI_data_original!AL66),0)</f>
        <v>251.36864551759732</v>
      </c>
      <c r="AM66" s="95">
        <f>IF($A66&lt;=$A$9,IF(NOT(ISNUMBER(PI_data_original!AM66)),AM65,PI_data_original!AM66),0)</f>
        <v>363.11418540125766</v>
      </c>
      <c r="AN66" s="95">
        <f>IF($A66&lt;=$A$9,IF(NOT(ISNUMBER(PI_data_original!AN66)),AN65,PI_data_original!AN66),0)</f>
        <v>364.18687317732315</v>
      </c>
      <c r="AO66" s="95">
        <f>IF($A66&lt;=$A$9,IF(NOT(ISNUMBER(PI_data_original!AO66)),AO65,PI_data_original!AO66),0)</f>
        <v>343.28960055378889</v>
      </c>
      <c r="AP66" s="95">
        <f>IF($A66&lt;=$A$9,IF(NOT(ISNUMBER(PI_data_original!AP66)),AP65,PI_data_original!AP66),0)</f>
        <v>263.24415389021237</v>
      </c>
      <c r="AQ66" s="95">
        <f>IF($A66&lt;=$A$9,IF(NOT(ISNUMBER(PI_data_original!AQ66)),AQ65,PI_data_original!AQ66),0)</f>
        <v>342.6273361926153</v>
      </c>
      <c r="AR66" s="95">
        <f>IF($A66&lt;=$A$9,IF(NOT(ISNUMBER(PI_data_original!AR66)),AR65,PI_data_original!AR66),0)</f>
        <v>265.64905802285762</v>
      </c>
      <c r="AS66" s="95">
        <f>IF($A66&lt;=$A$9,IF(NOT(ISNUMBER(PI_data_original!AS66)),AS65,PI_data_original!AS66),0)</f>
        <v>244.69173591454594</v>
      </c>
      <c r="AT66" s="95">
        <f>IF($A66&lt;=$A$9,IF(NOT(ISNUMBER(PI_data_original!AT66)),AT65,PI_data_original!AT66),0)</f>
        <v>245.29101118200813</v>
      </c>
      <c r="AU66" s="95">
        <f>IF($A66&lt;=$A$9,IF(NOT(ISNUMBER(PI_data_original!AU66)),AU65,PI_data_original!AU66),0)</f>
        <v>23.698789524640638</v>
      </c>
      <c r="AV66" s="95">
        <f>IF($A66&lt;=$A$9,IF(NOT(ISNUMBER(PI_data_original!AV66)),AV65,PI_data_original!AV66),0)</f>
        <v>2.3589692339223318</v>
      </c>
      <c r="AW66" s="95">
        <f>IF($A66&lt;=$A$9,IF(NOT(ISNUMBER(PI_data_original!AW66)),AW65,PI_data_original!AW66),0)</f>
        <v>358.8432288823991</v>
      </c>
      <c r="AY66" s="94">
        <f t="shared" si="36"/>
        <v>45873.190972222044</v>
      </c>
      <c r="AZ66" s="95">
        <f>IF($AY66&lt;=$AY$9,IF(NOT(ISNUMBER(PI_data_original!AZ66)),AZ65,PI_data_original!AZ66),0)</f>
        <v>0</v>
      </c>
      <c r="BA66" s="95">
        <f>IF($AY66&lt;=$AY$9,IF(NOT(ISNUMBER(PI_data_original!BA66)),BA65,PI_data_original!BA66),0)</f>
        <v>0</v>
      </c>
      <c r="BB66" s="95">
        <f>IF($AY66&lt;=$AY$9,IF(NOT(ISNUMBER(PI_data_original!BB66)),BB65,PI_data_original!BB66),0)</f>
        <v>0</v>
      </c>
      <c r="BC66" s="95">
        <f>IF($AY66&lt;=$AY$9,IF(NOT(ISNUMBER(PI_data_original!BC66)),BC65,PI_data_original!BC66),0)</f>
        <v>1.6479743644595146E-2</v>
      </c>
      <c r="BD66" s="95">
        <f>IF($AY66&lt;=$AY$9,IF(NOT(ISNUMBER(PI_data_original!BD66)),BD65,PI_data_original!BD66),0)</f>
        <v>0</v>
      </c>
      <c r="BE66" s="95">
        <f>IF($AY66&lt;=$AY$9,IF(NOT(ISNUMBER(PI_data_original!BE66)),BE65,PI_data_original!BE66),0)</f>
        <v>0</v>
      </c>
      <c r="BF66" s="95">
        <f>IF($AY66&lt;=$AY$9,IF(NOT(ISNUMBER(PI_data_original!BF66)),BF65,PI_data_original!BF66),0)</f>
        <v>0</v>
      </c>
      <c r="BG66" s="95">
        <f>IF($AY66&lt;=$AY$9,IF(NOT(ISNUMBER(PI_data_original!BG66)),BG65,PI_data_original!BG66),0)</f>
        <v>1.0070954449474812E-2</v>
      </c>
      <c r="BI66" s="61">
        <f>PI_data_original!BI66</f>
        <v>45873.288194444445</v>
      </c>
      <c r="BJ66" s="6">
        <f>IF($BI66&lt;=$BI$9,IF(NOT(ISNUMBER(PI_data_original!BJ66)),BJ65,PI_data_original!BJ66),0)</f>
        <v>1.2817578390240669E-2</v>
      </c>
      <c r="BK66" s="6">
        <f>IF($BI66&lt;=$BI$9,IF(NOT(ISNUMBER(PI_data_original!BK66)),BK65,PI_data_original!BK66),0)</f>
        <v>1.0070954449474812E-2</v>
      </c>
      <c r="BM66" s="6" t="b">
        <f t="shared" si="25"/>
        <v>0</v>
      </c>
      <c r="BN66" s="6" t="str">
        <f t="shared" si="26"/>
        <v>N/A</v>
      </c>
      <c r="BO66" s="6" t="b">
        <f t="shared" si="27"/>
        <v>0</v>
      </c>
      <c r="BP66" s="6" t="str">
        <f t="shared" si="28"/>
        <v>N/A</v>
      </c>
      <c r="BR66" s="6">
        <f t="shared" si="10"/>
        <v>432</v>
      </c>
      <c r="BS66" s="6">
        <f t="shared" si="11"/>
        <v>357.64103076607768</v>
      </c>
      <c r="BU66" s="6">
        <f t="shared" si="29"/>
        <v>361.39287954120897</v>
      </c>
      <c r="BV66" s="6">
        <f t="shared" si="30"/>
        <v>358.8432288823991</v>
      </c>
      <c r="BX66" s="292">
        <f t="shared" si="12"/>
        <v>45873.190972222044</v>
      </c>
      <c r="BY66" s="11">
        <f t="shared" si="42"/>
        <v>0</v>
      </c>
      <c r="BZ66" s="11">
        <f t="shared" si="42"/>
        <v>0</v>
      </c>
      <c r="CA66" s="11">
        <f t="shared" si="42"/>
        <v>0</v>
      </c>
      <c r="CB66" s="11">
        <f t="shared" si="42"/>
        <v>1.6479743644595146E-2</v>
      </c>
      <c r="CC66" s="11">
        <f>IF(Inicio!$C$22="Calderas",BY66+BZ66,CA66)</f>
        <v>0</v>
      </c>
      <c r="CD66" s="11">
        <f t="shared" si="14"/>
        <v>0</v>
      </c>
      <c r="CE66" s="11">
        <f t="shared" si="15"/>
        <v>0</v>
      </c>
      <c r="CF66" s="11">
        <f t="shared" si="16"/>
        <v>0</v>
      </c>
      <c r="CG66" s="11">
        <f t="shared" si="17"/>
        <v>0</v>
      </c>
      <c r="CH66" s="11">
        <f t="shared" si="31"/>
        <v>0</v>
      </c>
      <c r="CI66" s="11">
        <f t="shared" si="32"/>
        <v>0</v>
      </c>
      <c r="CJ66" s="11">
        <f t="shared" si="43"/>
        <v>0</v>
      </c>
      <c r="CK66" s="11">
        <f t="shared" si="43"/>
        <v>0</v>
      </c>
      <c r="CL66" s="11">
        <f t="shared" si="43"/>
        <v>0</v>
      </c>
      <c r="CM66" s="11">
        <f t="shared" si="43"/>
        <v>1.0070954449474812E-2</v>
      </c>
      <c r="CN66" s="281">
        <f>IF(Inicio!$O$22="Calderas",CJ66+CK66,CL66)</f>
        <v>0</v>
      </c>
      <c r="CO66" s="11">
        <f t="shared" si="19"/>
        <v>0</v>
      </c>
      <c r="CP66" s="11">
        <f t="shared" si="20"/>
        <v>0</v>
      </c>
      <c r="CQ66" s="11">
        <f t="shared" si="21"/>
        <v>0</v>
      </c>
      <c r="CR66" s="11">
        <f t="shared" si="22"/>
        <v>0</v>
      </c>
      <c r="CS66" s="11">
        <f t="shared" si="33"/>
        <v>0</v>
      </c>
      <c r="CT66" s="11">
        <f t="shared" si="34"/>
        <v>0</v>
      </c>
      <c r="CV66" s="293">
        <f t="shared" si="23"/>
        <v>45873.440972221812</v>
      </c>
      <c r="CW66" s="92">
        <f t="shared" si="45"/>
        <v>0</v>
      </c>
      <c r="CX66" s="92">
        <f t="shared" si="45"/>
        <v>0</v>
      </c>
      <c r="CY66" s="92">
        <f t="shared" si="45"/>
        <v>0</v>
      </c>
      <c r="CZ66" s="92">
        <f t="shared" si="45"/>
        <v>0</v>
      </c>
      <c r="DA66" s="92">
        <f t="shared" si="45"/>
        <v>0</v>
      </c>
      <c r="DB66" s="92">
        <f t="shared" si="45"/>
        <v>0</v>
      </c>
    </row>
    <row r="67" spans="1:106">
      <c r="A67" s="94">
        <f t="shared" si="35"/>
        <v>45873.444444444263</v>
      </c>
      <c r="B67" s="95">
        <f>IF($A67&lt;=$A$9,IF(NOT(ISNUMBER(PI_data_original!B67)),B66,PI_data_original!B67),0)</f>
        <v>548.81223440057454</v>
      </c>
      <c r="C67" s="95">
        <f>IF($A67&lt;=$A$9,IF(NOT(ISNUMBER(PI_data_original!C67)),C66,PI_data_original!C67),0)</f>
        <v>501.30762167485943</v>
      </c>
      <c r="D67" s="307">
        <f>IF(TagTempAmbSel_Sc1=TagTempAmb_Sc1,IF($A67&lt;=$A$9,IF(NOT(ISNUMBER(PI_data_original!D67)),D66,PI_data_original!D67),D66),IF($A67&lt;=$A$9,IF(NOT(ISNUMBER(PI_data_original!AD67)),AD66,PI_data_original!AD67),AD66))</f>
        <v>28.184808975669881</v>
      </c>
      <c r="E67" s="307">
        <f>IF(TagHumRelSel_Sc1=TagHumRel_Sc1,IF($A67&lt;=$A$9,IF(NOT(ISNUMBER(PI_data_original!E67)),E66,PI_data_original!E67),E66),IF($A67&lt;=$A$9,IF(NOT(ISNUMBER(PI_data_original!AE67)),AE66,PI_data_original!AE67),AE66))</f>
        <v>47.91809789264439</v>
      </c>
      <c r="F67" s="95">
        <f>IF($A67&lt;=$A$9,IF(NOT(ISNUMBER(PI_data_original!F67)),F66,PI_data_original!F67),0)</f>
        <v>4.5841398239135742</v>
      </c>
      <c r="G67" s="95">
        <f>IF($A67&lt;=$A$9,IF(NOT(ISNUMBER(PI_data_original!G67)),G66,PI_data_original!G67),0)</f>
        <v>5.6665964126586914</v>
      </c>
      <c r="H67" s="95">
        <f>IF($A67&lt;=$A$9,IF(NOT(ISNUMBER(PI_data_original!H67)),H66,PI_data_original!H67),0)</f>
        <v>3.4419031143188477</v>
      </c>
      <c r="I67" s="95">
        <f>IF($A67&lt;=$A$9,IF(NOT(ISNUMBER(PI_data_original!I67)),I66,PI_data_original!I67),0)</f>
        <v>4.186098575592041</v>
      </c>
      <c r="J67" s="95">
        <v>0</v>
      </c>
      <c r="K67" s="95">
        <v>3927</v>
      </c>
      <c r="L67" s="95">
        <f>IF($A67&lt;=$A$9,IF(NOT(ISNUMBER(PI_data_original!L67)),L66,PI_data_original!L67),0)</f>
        <v>256.08419965448439</v>
      </c>
      <c r="M67" s="95">
        <f>IF($A67&lt;=$A$9,IF(NOT(ISNUMBER(PI_data_original!M67)),M66,PI_data_original!M67),0)</f>
        <v>251.63843649476846</v>
      </c>
      <c r="N67" s="95">
        <f>IF($A67&lt;=$A$9,IF(NOT(ISNUMBER(PI_data_original!N67)),N66,PI_data_original!N67),0)</f>
        <v>250.53248763372011</v>
      </c>
      <c r="O67" s="95">
        <f>IF($A67&lt;=$A$9,IF(NOT(ISNUMBER(PI_data_original!O67)),O66,PI_data_original!O67),0)</f>
        <v>369.4859686658632</v>
      </c>
      <c r="P67" s="95">
        <f>IF($A67&lt;=$A$9,IF(NOT(ISNUMBER(PI_data_original!P67)),P66,PI_data_original!P67),0)</f>
        <v>374.32227660426111</v>
      </c>
      <c r="Q67" s="95">
        <f>IF($A67&lt;=$A$9,IF(NOT(ISNUMBER(PI_data_original!Q67)),Q66,PI_data_original!Q67),0)</f>
        <v>368.17727283449409</v>
      </c>
      <c r="R67" s="95">
        <f>IF($A67&lt;=$A$9,IF(NOT(ISNUMBER(PI_data_original!R67)),R66,PI_data_original!R67),0)</f>
        <v>370.00828234436358</v>
      </c>
      <c r="S67" s="95">
        <f>IF($A67&lt;=$A$9,IF(NOT(ISNUMBER(PI_data_original!S67)),S66,PI_data_original!S67),0)</f>
        <v>349.59430916148392</v>
      </c>
      <c r="T67" s="95">
        <f>IF($A67&lt;=$A$9,IF(NOT(ISNUMBER(PI_data_original!T67)),T66,PI_data_original!T67),0)</f>
        <v>270.86480553880801</v>
      </c>
      <c r="U67" s="95">
        <f>IF($A67&lt;=$A$9,IF(NOT(ISNUMBER(PI_data_original!U67)),U66,PI_data_original!U67),0)</f>
        <v>351.88475464503125</v>
      </c>
      <c r="V67" s="95">
        <f>IF($A67&lt;=$A$9,IF(NOT(ISNUMBER(PI_data_original!V67)),V66,PI_data_original!V67),0)</f>
        <v>272.73408670765502</v>
      </c>
      <c r="W67" s="378">
        <v>3927</v>
      </c>
      <c r="X67" s="95">
        <f>IF($A67&lt;=$A$9,IF(NOT(ISNUMBER(PI_data_original!X67)),X66,PI_data_original!X67),0)</f>
        <v>258.48681700665952</v>
      </c>
      <c r="Y67" s="95">
        <f>IF($A67&lt;=$A$9,IF(NOT(ISNUMBER(PI_data_original!Y67)),Y66,PI_data_original!Y67),0)</f>
        <v>26.833602352883691</v>
      </c>
      <c r="Z67" s="95">
        <f>IF($A67&lt;=$A$9,IF(NOT(ISNUMBER(PI_data_original!Z67)),Z66,PI_data_original!Z67),0)</f>
        <v>0.1143999989827474</v>
      </c>
      <c r="AA67" s="95">
        <f>IF($A67&lt;=$A$9,IF(NOT(ISNUMBER(PI_data_original!AA67)),AA66,PI_data_original!AA67),0)</f>
        <v>365.43181115422556</v>
      </c>
      <c r="AB67" s="95">
        <f>IF($A67&lt;=$A$9,IF(NOT(ISNUMBER(PI_data_original!AB67)),AB66,PI_data_original!AB67),0)</f>
        <v>548.81223440057454</v>
      </c>
      <c r="AC67" s="95">
        <f>IF($A67&lt;=$A$9,IF(NOT(ISNUMBER(PI_data_original!AC67)),AC66,PI_data_original!AC67),0)</f>
        <v>551.48403045511702</v>
      </c>
      <c r="AD67" s="307">
        <f>IF(TagTempAmbSel_Sc2=TagTempAmb_Sc1,IF($A67&lt;=$A$9,IF(NOT(ISNUMBER(PI_data_original!D67)),D66,PI_data_original!D67),D66),IF($A67&lt;=$A$9,IF(NOT(ISNUMBER(PI_data_original!AD67)),AD66,PI_data_original!AD67),AD66))</f>
        <v>28.753876682531622</v>
      </c>
      <c r="AE67" s="307">
        <f>IF(TagHumRelSel_Sc2=TagHumRel_Sc1,IF($A67&lt;=$A$9,IF(NOT(ISNUMBER(PI_data_original!E67)),E66,PI_data_original!E67),E66),IF($A67&lt;=$A$9,IF(NOT(ISNUMBER(PI_data_original!AE67)),AE66,PI_data_original!AE67),AE66))</f>
        <v>50.394367729212725</v>
      </c>
      <c r="AF67" s="95">
        <f>IF($A67&lt;=$A$9,IF(NOT(ISNUMBER(PI_data_original!AF67)),AF66,PI_data_original!AF67),0)</f>
        <v>5.7277541160583496</v>
      </c>
      <c r="AG67" s="95">
        <f>IF($A67&lt;=$A$9,IF(NOT(ISNUMBER(PI_data_original!AG67)),AG66,PI_data_original!AG67),0)</f>
        <v>3.4419031143188477</v>
      </c>
      <c r="AH67" s="95">
        <f>IF($A67&lt;=$A$9,IF(NOT(ISNUMBER(PI_data_original!AH67)),AH66,PI_data_original!AH67),0)</f>
        <v>5.7675132751464844</v>
      </c>
      <c r="AI67" s="95">
        <f>IF($A67&lt;=$A$9,IF(NOT(ISNUMBER(PI_data_original!AI67)),AI66,PI_data_original!AI67),0)</f>
        <v>4.610112190246582</v>
      </c>
      <c r="AJ67" s="95">
        <f>IF($A67&lt;=$A$9,IF(NOT(ISNUMBER(PI_data_original!AJ67)),AJ66,PI_data_original!AJ67),0)</f>
        <v>5.4884400367736816</v>
      </c>
      <c r="AK67" s="95">
        <f>IF($A67&lt;=$A$9,IF(NOT(ISNUMBER(PI_data_original!AK67)),AK66,PI_data_original!AK67),0)</f>
        <v>250.88785586696898</v>
      </c>
      <c r="AL67" s="95">
        <f>IF($A67&lt;=$A$9,IF(NOT(ISNUMBER(PI_data_original!AL67)),AL66,PI_data_original!AL67),0)</f>
        <v>254.95944906155788</v>
      </c>
      <c r="AM67" s="95">
        <f>IF($A67&lt;=$A$9,IF(NOT(ISNUMBER(PI_data_original!AM67)),AM66,PI_data_original!AM67),0)</f>
        <v>367.45036048427903</v>
      </c>
      <c r="AN67" s="95">
        <f>IF($A67&lt;=$A$9,IF(NOT(ISNUMBER(PI_data_original!AN67)),AN66,PI_data_original!AN67),0)</f>
        <v>367.9564411245683</v>
      </c>
      <c r="AO67" s="95">
        <f>IF($A67&lt;=$A$9,IF(NOT(ISNUMBER(PI_data_original!AO67)),AO66,PI_data_original!AO67),0)</f>
        <v>347.75206412109389</v>
      </c>
      <c r="AP67" s="95">
        <f>IF($A67&lt;=$A$9,IF(NOT(ISNUMBER(PI_data_original!AP67)),AP66,PI_data_original!AP67),0)</f>
        <v>266.11406155535951</v>
      </c>
      <c r="AQ67" s="95">
        <f>IF($A67&lt;=$A$9,IF(NOT(ISNUMBER(PI_data_original!AQ67)),AQ66,PI_data_original!AQ67),0)</f>
        <v>347.16771761449212</v>
      </c>
      <c r="AR67" s="95">
        <f>IF($A67&lt;=$A$9,IF(NOT(ISNUMBER(PI_data_original!AR67)),AR66,PI_data_original!AR67),0)</f>
        <v>268.61120544257574</v>
      </c>
      <c r="AS67" s="95">
        <f>IF($A67&lt;=$A$9,IF(NOT(ISNUMBER(PI_data_original!AS67)),AS66,PI_data_original!AS67),0)</f>
        <v>252.62457482457472</v>
      </c>
      <c r="AT67" s="95">
        <f>IF($A67&lt;=$A$9,IF(NOT(ISNUMBER(PI_data_original!AT67)),AT66,PI_data_original!AT67),0)</f>
        <v>252.50988720010835</v>
      </c>
      <c r="AU67" s="95">
        <f>IF($A67&lt;=$A$9,IF(NOT(ISNUMBER(PI_data_original!AU67)),AU66,PI_data_original!AU67),0)</f>
        <v>24.944610707718038</v>
      </c>
      <c r="AV67" s="95">
        <f>IF($A67&lt;=$A$9,IF(NOT(ISNUMBER(PI_data_original!AV67)),AV66,PI_data_original!AV67),0)</f>
        <v>2.0777040957488921</v>
      </c>
      <c r="AW67" s="95">
        <f>IF($A67&lt;=$A$9,IF(NOT(ISNUMBER(PI_data_original!AW67)),AW66,PI_data_original!AW67),0)</f>
        <v>363.34244170795353</v>
      </c>
      <c r="AY67" s="94">
        <f t="shared" si="36"/>
        <v>45873.194444444263</v>
      </c>
      <c r="AZ67" s="95">
        <f>IF($AY67&lt;=$AY$9,IF(NOT(ISNUMBER(PI_data_original!AZ67)),AZ66,PI_data_original!AZ67),0)</f>
        <v>0</v>
      </c>
      <c r="BA67" s="95">
        <f>IF($AY67&lt;=$AY$9,IF(NOT(ISNUMBER(PI_data_original!BA67)),BA66,PI_data_original!BA67),0)</f>
        <v>0</v>
      </c>
      <c r="BB67" s="95">
        <f>IF($AY67&lt;=$AY$9,IF(NOT(ISNUMBER(PI_data_original!BB67)),BB66,PI_data_original!BB67),0)</f>
        <v>0</v>
      </c>
      <c r="BC67" s="95">
        <f>IF($AY67&lt;=$AY$9,IF(NOT(ISNUMBER(PI_data_original!BC67)),BC66,PI_data_original!BC67),0)</f>
        <v>1.6479743644595146E-2</v>
      </c>
      <c r="BD67" s="95">
        <f>IF($AY67&lt;=$AY$9,IF(NOT(ISNUMBER(PI_data_original!BD67)),BD66,PI_data_original!BD67),0)</f>
        <v>0</v>
      </c>
      <c r="BE67" s="95">
        <f>IF($AY67&lt;=$AY$9,IF(NOT(ISNUMBER(PI_data_original!BE67)),BE66,PI_data_original!BE67),0)</f>
        <v>0</v>
      </c>
      <c r="BF67" s="95">
        <f>IF($AY67&lt;=$AY$9,IF(NOT(ISNUMBER(PI_data_original!BF67)),BF66,PI_data_original!BF67),0)</f>
        <v>0</v>
      </c>
      <c r="BG67" s="95">
        <f>IF($AY67&lt;=$AY$9,IF(NOT(ISNUMBER(PI_data_original!BG67)),BG66,PI_data_original!BG67),0)</f>
        <v>1.0070954449474812E-2</v>
      </c>
      <c r="BI67" s="61">
        <f>PI_data_original!BI67</f>
        <v>45873.288888888892</v>
      </c>
      <c r="BJ67" s="6">
        <f>IF($BI67&lt;=$BI$9,IF(NOT(ISNUMBER(PI_data_original!BJ67)),BJ66,PI_data_original!BJ67),0)</f>
        <v>1.2817578390240669E-2</v>
      </c>
      <c r="BK67" s="6">
        <f>IF($BI67&lt;=$BI$9,IF(NOT(ISNUMBER(PI_data_original!BK67)),BK66,PI_data_original!BK67),0)</f>
        <v>1.0070954449474812E-2</v>
      </c>
      <c r="BM67" s="6" t="b">
        <f t="shared" si="25"/>
        <v>0</v>
      </c>
      <c r="BN67" s="6" t="str">
        <f t="shared" si="26"/>
        <v>N/A</v>
      </c>
      <c r="BO67" s="6" t="b">
        <f t="shared" si="27"/>
        <v>0</v>
      </c>
      <c r="BP67" s="6" t="str">
        <f t="shared" si="28"/>
        <v>N/A</v>
      </c>
      <c r="BR67" s="6">
        <f t="shared" si="10"/>
        <v>431.88560000101728</v>
      </c>
      <c r="BS67" s="6">
        <f t="shared" si="11"/>
        <v>357.92229590425109</v>
      </c>
      <c r="BU67" s="6">
        <f t="shared" si="29"/>
        <v>365.43181115422556</v>
      </c>
      <c r="BV67" s="6">
        <f t="shared" si="30"/>
        <v>363.34244170795353</v>
      </c>
      <c r="BX67" s="292">
        <f t="shared" si="12"/>
        <v>45873.194444444263</v>
      </c>
      <c r="BY67" s="11">
        <f t="shared" si="42"/>
        <v>0</v>
      </c>
      <c r="BZ67" s="11">
        <f t="shared" si="42"/>
        <v>0</v>
      </c>
      <c r="CA67" s="11">
        <f t="shared" si="42"/>
        <v>0</v>
      </c>
      <c r="CB67" s="11">
        <f t="shared" si="42"/>
        <v>1.6479743644595146E-2</v>
      </c>
      <c r="CC67" s="11">
        <f>IF(Inicio!$C$22="Calderas",BY67+BZ67,CA67)</f>
        <v>0</v>
      </c>
      <c r="CD67" s="11">
        <f t="shared" si="14"/>
        <v>0</v>
      </c>
      <c r="CE67" s="11">
        <f t="shared" si="15"/>
        <v>0</v>
      </c>
      <c r="CF67" s="11">
        <f t="shared" si="16"/>
        <v>0</v>
      </c>
      <c r="CG67" s="11">
        <f t="shared" si="17"/>
        <v>0</v>
      </c>
      <c r="CH67" s="11">
        <f t="shared" si="31"/>
        <v>0</v>
      </c>
      <c r="CI67" s="11">
        <f t="shared" si="32"/>
        <v>0</v>
      </c>
      <c r="CJ67" s="11">
        <f t="shared" si="43"/>
        <v>0</v>
      </c>
      <c r="CK67" s="11">
        <f t="shared" si="43"/>
        <v>0</v>
      </c>
      <c r="CL67" s="11">
        <f t="shared" si="43"/>
        <v>0</v>
      </c>
      <c r="CM67" s="11">
        <f t="shared" si="43"/>
        <v>1.0070954449474812E-2</v>
      </c>
      <c r="CN67" s="281">
        <f>IF(Inicio!$O$22="Calderas",CJ67+CK67,CL67)</f>
        <v>0</v>
      </c>
      <c r="CO67" s="11">
        <f t="shared" si="19"/>
        <v>0</v>
      </c>
      <c r="CP67" s="11">
        <f t="shared" si="20"/>
        <v>0</v>
      </c>
      <c r="CQ67" s="11">
        <f t="shared" si="21"/>
        <v>0</v>
      </c>
      <c r="CR67" s="11">
        <f t="shared" si="22"/>
        <v>0</v>
      </c>
      <c r="CS67" s="11">
        <f t="shared" si="33"/>
        <v>0</v>
      </c>
      <c r="CT67" s="11">
        <f t="shared" si="34"/>
        <v>0</v>
      </c>
      <c r="CV67" s="293">
        <f t="shared" si="23"/>
        <v>45873.444444444031</v>
      </c>
      <c r="CW67" s="92">
        <f t="shared" si="45"/>
        <v>0</v>
      </c>
      <c r="CX67" s="92">
        <f t="shared" si="45"/>
        <v>0</v>
      </c>
      <c r="CY67" s="92">
        <f t="shared" si="45"/>
        <v>0</v>
      </c>
      <c r="CZ67" s="92">
        <f t="shared" si="45"/>
        <v>0</v>
      </c>
      <c r="DA67" s="92">
        <f t="shared" si="45"/>
        <v>0</v>
      </c>
      <c r="DB67" s="92">
        <f t="shared" si="45"/>
        <v>0</v>
      </c>
    </row>
    <row r="68" spans="1:106">
      <c r="A68" s="94">
        <f t="shared" si="35"/>
        <v>45873.447916666482</v>
      </c>
      <c r="B68" s="95">
        <f>IF($A68&lt;=$A$9,IF(NOT(ISNUMBER(PI_data_original!B68)),B67,PI_data_original!B68),0)</f>
        <v>555.52211411612984</v>
      </c>
      <c r="C68" s="95">
        <f>IF($A68&lt;=$A$9,IF(NOT(ISNUMBER(PI_data_original!C68)),C67,PI_data_original!C68),0)</f>
        <v>510.56002459752312</v>
      </c>
      <c r="D68" s="307">
        <f>IF(TagTempAmbSel_Sc1=TagTempAmb_Sc1,IF($A68&lt;=$A$9,IF(NOT(ISNUMBER(PI_data_original!D68)),D67,PI_data_original!D68),D67),IF($A68&lt;=$A$9,IF(NOT(ISNUMBER(PI_data_original!AD68)),AD67,PI_data_original!AD68),AD67))</f>
        <v>28.269347638935031</v>
      </c>
      <c r="E68" s="307">
        <f>IF(TagHumRelSel_Sc1=TagHumRel_Sc1,IF($A68&lt;=$A$9,IF(NOT(ISNUMBER(PI_data_original!E68)),E67,PI_data_original!E68),E67),IF($A68&lt;=$A$9,IF(NOT(ISNUMBER(PI_data_original!AE68)),AE67,PI_data_original!AE68),AE67))</f>
        <v>47.949744900024378</v>
      </c>
      <c r="F68" s="95">
        <f>IF($A68&lt;=$A$9,IF(NOT(ISNUMBER(PI_data_original!F68)),F67,PI_data_original!F68),0)</f>
        <v>4.853795051574707</v>
      </c>
      <c r="G68" s="95">
        <f>IF($A68&lt;=$A$9,IF(NOT(ISNUMBER(PI_data_original!G68)),G67,PI_data_original!G68),0)</f>
        <v>5.4745082855224609</v>
      </c>
      <c r="H68" s="95">
        <f>IF($A68&lt;=$A$9,IF(NOT(ISNUMBER(PI_data_original!H68)),H67,PI_data_original!H68),0)</f>
        <v>3.9070253372192383</v>
      </c>
      <c r="I68" s="95">
        <f>IF($A68&lt;=$A$9,IF(NOT(ISNUMBER(PI_data_original!I68)),I67,PI_data_original!I68),0)</f>
        <v>4.7442450523376465</v>
      </c>
      <c r="J68" s="95">
        <v>0</v>
      </c>
      <c r="K68" s="95">
        <v>3340</v>
      </c>
      <c r="L68" s="95">
        <f>IF($A68&lt;=$A$9,IF(NOT(ISNUMBER(PI_data_original!L68)),L67,PI_data_original!L68),0)</f>
        <v>259.94093341129241</v>
      </c>
      <c r="M68" s="95">
        <f>IF($A68&lt;=$A$9,IF(NOT(ISNUMBER(PI_data_original!M68)),M67,PI_data_original!M68),0)</f>
        <v>255.92468317870333</v>
      </c>
      <c r="N68" s="95">
        <f>IF($A68&lt;=$A$9,IF(NOT(ISNUMBER(PI_data_original!N68)),N67,PI_data_original!N68),0)</f>
        <v>254.79256796981306</v>
      </c>
      <c r="O68" s="95">
        <f>IF($A68&lt;=$A$9,IF(NOT(ISNUMBER(PI_data_original!O68)),O67,PI_data_original!O68),0)</f>
        <v>369.65169500387321</v>
      </c>
      <c r="P68" s="95">
        <f>IF($A68&lt;=$A$9,IF(NOT(ISNUMBER(PI_data_original!P68)),P67,PI_data_original!P68),0)</f>
        <v>374.49394165942687</v>
      </c>
      <c r="Q68" s="95">
        <f>IF($A68&lt;=$A$9,IF(NOT(ISNUMBER(PI_data_original!Q68)),Q67,PI_data_original!Q68),0)</f>
        <v>369.45069190319595</v>
      </c>
      <c r="R68" s="95">
        <f>IF($A68&lt;=$A$9,IF(NOT(ISNUMBER(PI_data_original!R68)),R67,PI_data_original!R68),0)</f>
        <v>369.81414549274865</v>
      </c>
      <c r="S68" s="95">
        <f>IF($A68&lt;=$A$9,IF(NOT(ISNUMBER(PI_data_original!S68)),S67,PI_data_original!S68),0)</f>
        <v>352.62213789133199</v>
      </c>
      <c r="T68" s="95">
        <f>IF($A68&lt;=$A$9,IF(NOT(ISNUMBER(PI_data_original!T68)),T67,PI_data_original!T68),0)</f>
        <v>275.40542992535666</v>
      </c>
      <c r="U68" s="95">
        <f>IF($A68&lt;=$A$9,IF(NOT(ISNUMBER(PI_data_original!U68)),U67,PI_data_original!U68),0)</f>
        <v>354.98337196959648</v>
      </c>
      <c r="V68" s="95">
        <f>IF($A68&lt;=$A$9,IF(NOT(ISNUMBER(PI_data_original!V68)),V67,PI_data_original!V68),0)</f>
        <v>277.27144035755191</v>
      </c>
      <c r="W68" s="378">
        <v>3340</v>
      </c>
      <c r="X68" s="95">
        <f>IF($A68&lt;=$A$9,IF(NOT(ISNUMBER(PI_data_original!X68)),X67,PI_data_original!X68),0)</f>
        <v>265.71979986187199</v>
      </c>
      <c r="Y68" s="95">
        <f>IF($A68&lt;=$A$9,IF(NOT(ISNUMBER(PI_data_original!Y68)),Y67,PI_data_original!Y68),0)</f>
        <v>29.171173164648625</v>
      </c>
      <c r="Z68" s="95">
        <f>IF($A68&lt;=$A$9,IF(NOT(ISNUMBER(PI_data_original!Z68)),Z67,PI_data_original!Z68),0)</f>
        <v>0</v>
      </c>
      <c r="AA68" s="95">
        <f>IF($A68&lt;=$A$9,IF(NOT(ISNUMBER(PI_data_original!AA68)),AA67,PI_data_original!AA68),0)</f>
        <v>367.55203910779983</v>
      </c>
      <c r="AB68" s="95">
        <f>IF($A68&lt;=$A$9,IF(NOT(ISNUMBER(PI_data_original!AB68)),AB67,PI_data_original!AB68),0)</f>
        <v>555.52211411612984</v>
      </c>
      <c r="AC68" s="95">
        <f>IF($A68&lt;=$A$9,IF(NOT(ISNUMBER(PI_data_original!AC68)),AC67,PI_data_original!AC68),0)</f>
        <v>558.8602383168294</v>
      </c>
      <c r="AD68" s="307">
        <f>IF(TagTempAmbSel_Sc2=TagTempAmb_Sc1,IF($A68&lt;=$A$9,IF(NOT(ISNUMBER(PI_data_original!D68)),D67,PI_data_original!D68),D67),IF($A68&lt;=$A$9,IF(NOT(ISNUMBER(PI_data_original!AD68)),AD67,PI_data_original!AD68),AD67))</f>
        <v>29.044850749399696</v>
      </c>
      <c r="AE68" s="307">
        <f>IF(TagHumRelSel_Sc2=TagHumRel_Sc1,IF($A68&lt;=$A$9,IF(NOT(ISNUMBER(PI_data_original!E68)),E67,PI_data_original!E68),E67),IF($A68&lt;=$A$9,IF(NOT(ISNUMBER(PI_data_original!AE68)),AE67,PI_data_original!AE68),AE67))</f>
        <v>49.835794294490462</v>
      </c>
      <c r="AF68" s="95">
        <f>IF($A68&lt;=$A$9,IF(NOT(ISNUMBER(PI_data_original!AF68)),AF67,PI_data_original!AF68),0)</f>
        <v>5.720827579498291</v>
      </c>
      <c r="AG68" s="95">
        <f>IF($A68&lt;=$A$9,IF(NOT(ISNUMBER(PI_data_original!AG68)),AG67,PI_data_original!AG68),0)</f>
        <v>4.186098575592041</v>
      </c>
      <c r="AH68" s="95">
        <f>IF($A68&lt;=$A$9,IF(NOT(ISNUMBER(PI_data_original!AH68)),AH67,PI_data_original!AH68),0)</f>
        <v>4.4651718139648438</v>
      </c>
      <c r="AI68" s="95">
        <f>IF($A68&lt;=$A$9,IF(NOT(ISNUMBER(PI_data_original!AI68)),AI67,PI_data_original!AI68),0)</f>
        <v>5.9547281265258789</v>
      </c>
      <c r="AJ68" s="95">
        <f>IF($A68&lt;=$A$9,IF(NOT(ISNUMBER(PI_data_original!AJ68)),AJ67,PI_data_original!AJ68),0)</f>
        <v>4.7442450523376465</v>
      </c>
      <c r="AK68" s="95">
        <f>IF($A68&lt;=$A$9,IF(NOT(ISNUMBER(PI_data_original!AK68)),AK67,PI_data_original!AK68),0)</f>
        <v>252.86191346549381</v>
      </c>
      <c r="AL68" s="95">
        <f>IF($A68&lt;=$A$9,IF(NOT(ISNUMBER(PI_data_original!AL68)),AL67,PI_data_original!AL68),0)</f>
        <v>256.89184683932547</v>
      </c>
      <c r="AM68" s="95">
        <f>IF($A68&lt;=$A$9,IF(NOT(ISNUMBER(PI_data_original!AM68)),AM67,PI_data_original!AM68),0)</f>
        <v>370.403473996152</v>
      </c>
      <c r="AN68" s="95">
        <f>IF($A68&lt;=$A$9,IF(NOT(ISNUMBER(PI_data_original!AN68)),AN67,PI_data_original!AN68),0)</f>
        <v>370.77825180790273</v>
      </c>
      <c r="AO68" s="95">
        <f>IF($A68&lt;=$A$9,IF(NOT(ISNUMBER(PI_data_original!AO68)),AO67,PI_data_original!AO68),0)</f>
        <v>351.50975779455621</v>
      </c>
      <c r="AP68" s="95">
        <f>IF($A68&lt;=$A$9,IF(NOT(ISNUMBER(PI_data_original!AP68)),AP67,PI_data_original!AP68),0)</f>
        <v>269.15598079450427</v>
      </c>
      <c r="AQ68" s="95">
        <f>IF($A68&lt;=$A$9,IF(NOT(ISNUMBER(PI_data_original!AQ68)),AQ67,PI_data_original!AQ68),0)</f>
        <v>350.93836924735149</v>
      </c>
      <c r="AR68" s="95">
        <f>IF($A68&lt;=$A$9,IF(NOT(ISNUMBER(PI_data_original!AR68)),AR67,PI_data_original!AR68),0)</f>
        <v>271.67221048827906</v>
      </c>
      <c r="AS68" s="95">
        <f>IF($A68&lt;=$A$9,IF(NOT(ISNUMBER(PI_data_original!AS68)),AS67,PI_data_original!AS68),0)</f>
        <v>260.25177856209143</v>
      </c>
      <c r="AT68" s="95">
        <f>IF($A68&lt;=$A$9,IF(NOT(ISNUMBER(PI_data_original!AT68)),AT67,PI_data_original!AT68),0)</f>
        <v>259.57426601041794</v>
      </c>
      <c r="AU68" s="95">
        <f>IF($A68&lt;=$A$9,IF(NOT(ISNUMBER(PI_data_original!AU68)),AU67,PI_data_original!AU68),0)</f>
        <v>26.712793483429213</v>
      </c>
      <c r="AV68" s="95">
        <f>IF($A68&lt;=$A$9,IF(NOT(ISNUMBER(PI_data_original!AV68)),AV67,PI_data_original!AV68),0)</f>
        <v>2</v>
      </c>
      <c r="AW68" s="95">
        <f>IF($A68&lt;=$A$9,IF(NOT(ISNUMBER(PI_data_original!AW68)),AW67,PI_data_original!AW68),0)</f>
        <v>366.48284781329022</v>
      </c>
      <c r="AY68" s="94">
        <f t="shared" si="36"/>
        <v>45873.197916666482</v>
      </c>
      <c r="AZ68" s="95">
        <f>IF($AY68&lt;=$AY$9,IF(NOT(ISNUMBER(PI_data_original!AZ68)),AZ67,PI_data_original!AZ68),0)</f>
        <v>0</v>
      </c>
      <c r="BA68" s="95">
        <f>IF($AY68&lt;=$AY$9,IF(NOT(ISNUMBER(PI_data_original!BA68)),BA67,PI_data_original!BA68),0)</f>
        <v>0</v>
      </c>
      <c r="BB68" s="95">
        <f>IF($AY68&lt;=$AY$9,IF(NOT(ISNUMBER(PI_data_original!BB68)),BB67,PI_data_original!BB68),0)</f>
        <v>0</v>
      </c>
      <c r="BC68" s="95">
        <f>IF($AY68&lt;=$AY$9,IF(NOT(ISNUMBER(PI_data_original!BC68)),BC67,PI_data_original!BC68),0)</f>
        <v>1.6479743644595146E-2</v>
      </c>
      <c r="BD68" s="95">
        <f>IF($AY68&lt;=$AY$9,IF(NOT(ISNUMBER(PI_data_original!BD68)),BD67,PI_data_original!BD68),0)</f>
        <v>0</v>
      </c>
      <c r="BE68" s="95">
        <f>IF($AY68&lt;=$AY$9,IF(NOT(ISNUMBER(PI_data_original!BE68)),BE67,PI_data_original!BE68),0)</f>
        <v>0</v>
      </c>
      <c r="BF68" s="95">
        <f>IF($AY68&lt;=$AY$9,IF(NOT(ISNUMBER(PI_data_original!BF68)),BF67,PI_data_original!BF68),0)</f>
        <v>0</v>
      </c>
      <c r="BG68" s="95">
        <f>IF($AY68&lt;=$AY$9,IF(NOT(ISNUMBER(PI_data_original!BG68)),BG67,PI_data_original!BG68),0)</f>
        <v>1.0070954449474812E-2</v>
      </c>
      <c r="BI68" s="61">
        <f>PI_data_original!BI68</f>
        <v>45873.289583333331</v>
      </c>
      <c r="BJ68" s="6">
        <f>IF($BI68&lt;=$BI$9,IF(NOT(ISNUMBER(PI_data_original!BJ68)),BJ67,PI_data_original!BJ68),0)</f>
        <v>1.2817578390240669E-2</v>
      </c>
      <c r="BK68" s="6">
        <f>IF($BI68&lt;=$BI$9,IF(NOT(ISNUMBER(PI_data_original!BK68)),BK67,PI_data_original!BK68),0)</f>
        <v>1.0070954449474812E-2</v>
      </c>
      <c r="BM68" s="6" t="b">
        <f t="shared" si="25"/>
        <v>0</v>
      </c>
      <c r="BN68" s="6" t="str">
        <f t="shared" si="26"/>
        <v>N/A</v>
      </c>
      <c r="BO68" s="6" t="b">
        <f t="shared" si="27"/>
        <v>0</v>
      </c>
      <c r="BP68" s="6" t="str">
        <f t="shared" si="28"/>
        <v>N/A</v>
      </c>
      <c r="BR68" s="6">
        <f t="shared" si="10"/>
        <v>432</v>
      </c>
      <c r="BS68" s="6">
        <f t="shared" si="11"/>
        <v>358</v>
      </c>
      <c r="BU68" s="6">
        <f t="shared" si="29"/>
        <v>367.55203910779983</v>
      </c>
      <c r="BV68" s="6">
        <f t="shared" si="30"/>
        <v>366.48284781329022</v>
      </c>
      <c r="BX68" s="292">
        <f t="shared" si="12"/>
        <v>45873.197916666482</v>
      </c>
      <c r="BY68" s="11">
        <f t="shared" si="42"/>
        <v>0</v>
      </c>
      <c r="BZ68" s="11">
        <f t="shared" si="42"/>
        <v>0</v>
      </c>
      <c r="CA68" s="11">
        <f t="shared" si="42"/>
        <v>0</v>
      </c>
      <c r="CB68" s="11">
        <f t="shared" si="42"/>
        <v>1.6479743644595146E-2</v>
      </c>
      <c r="CC68" s="11">
        <f>IF(Inicio!$C$22="Calderas",BY68+BZ68,CA68)</f>
        <v>0</v>
      </c>
      <c r="CD68" s="11">
        <f t="shared" si="14"/>
        <v>0</v>
      </c>
      <c r="CE68" s="11">
        <f t="shared" si="15"/>
        <v>0</v>
      </c>
      <c r="CF68" s="11">
        <f t="shared" si="16"/>
        <v>0</v>
      </c>
      <c r="CG68" s="11">
        <f t="shared" si="17"/>
        <v>0</v>
      </c>
      <c r="CH68" s="11">
        <f t="shared" si="31"/>
        <v>0</v>
      </c>
      <c r="CI68" s="11">
        <f t="shared" si="32"/>
        <v>0</v>
      </c>
      <c r="CJ68" s="11">
        <f t="shared" si="43"/>
        <v>0</v>
      </c>
      <c r="CK68" s="11">
        <f t="shared" si="43"/>
        <v>0</v>
      </c>
      <c r="CL68" s="11">
        <f t="shared" si="43"/>
        <v>0</v>
      </c>
      <c r="CM68" s="11">
        <f t="shared" si="43"/>
        <v>1.0070954449474812E-2</v>
      </c>
      <c r="CN68" s="281">
        <f>IF(Inicio!$O$22="Calderas",CJ68+CK68,CL68)</f>
        <v>0</v>
      </c>
      <c r="CO68" s="11">
        <f t="shared" si="19"/>
        <v>0</v>
      </c>
      <c r="CP68" s="11">
        <f t="shared" si="20"/>
        <v>0</v>
      </c>
      <c r="CQ68" s="11">
        <f t="shared" si="21"/>
        <v>0</v>
      </c>
      <c r="CR68" s="11">
        <f t="shared" si="22"/>
        <v>0</v>
      </c>
      <c r="CS68" s="11">
        <f t="shared" si="33"/>
        <v>0</v>
      </c>
      <c r="CT68" s="11">
        <f t="shared" si="34"/>
        <v>0</v>
      </c>
      <c r="CV68" s="293">
        <f t="shared" si="23"/>
        <v>45873.44791666625</v>
      </c>
      <c r="CW68" s="92">
        <f t="shared" si="45"/>
        <v>0</v>
      </c>
      <c r="CX68" s="92">
        <f t="shared" si="45"/>
        <v>0</v>
      </c>
      <c r="CY68" s="92">
        <f t="shared" si="45"/>
        <v>0</v>
      </c>
      <c r="CZ68" s="92">
        <f t="shared" si="45"/>
        <v>0</v>
      </c>
      <c r="DA68" s="92">
        <f t="shared" si="45"/>
        <v>0</v>
      </c>
      <c r="DB68" s="92">
        <f t="shared" si="45"/>
        <v>0</v>
      </c>
    </row>
    <row r="69" spans="1:106">
      <c r="A69" s="94">
        <f t="shared" si="35"/>
        <v>45873.451388888701</v>
      </c>
      <c r="B69" s="95">
        <f>IF($A69&lt;=$A$9,IF(NOT(ISNUMBER(PI_data_original!B69)),B68,PI_data_original!B69),0)</f>
        <v>564.0987381509301</v>
      </c>
      <c r="C69" s="95">
        <f>IF($A69&lt;=$A$9,IF(NOT(ISNUMBER(PI_data_original!C69)),C68,PI_data_original!C69),0)</f>
        <v>520.63475684801972</v>
      </c>
      <c r="D69" s="307">
        <f>IF(TagTempAmbSel_Sc1=TagTempAmb_Sc1,IF($A69&lt;=$A$9,IF(NOT(ISNUMBER(PI_data_original!D69)),D68,PI_data_original!D69),D68),IF($A69&lt;=$A$9,IF(NOT(ISNUMBER(PI_data_original!AD69)),AD68,PI_data_original!AD69),AD68))</f>
        <v>28.34273598257613</v>
      </c>
      <c r="E69" s="307">
        <f>IF(TagHumRelSel_Sc1=TagHumRel_Sc1,IF($A69&lt;=$A$9,IF(NOT(ISNUMBER(PI_data_original!E69)),E68,PI_data_original!E69),E68),IF($A69&lt;=$A$9,IF(NOT(ISNUMBER(PI_data_original!AE69)),AE68,PI_data_original!AE69),AE68))</f>
        <v>47.850456204912817</v>
      </c>
      <c r="F69" s="95">
        <f>IF($A69&lt;=$A$9,IF(NOT(ISNUMBER(PI_data_original!F69)),F68,PI_data_original!F69),0)</f>
        <v>5.8425312042236328</v>
      </c>
      <c r="G69" s="95">
        <f>IF($A69&lt;=$A$9,IF(NOT(ISNUMBER(PI_data_original!G69)),G68,PI_data_original!G69),0)</f>
        <v>4.3219799995422363</v>
      </c>
      <c r="H69" s="95">
        <f>IF($A69&lt;=$A$9,IF(NOT(ISNUMBER(PI_data_original!H69)),H68,PI_data_original!H69),0)</f>
        <v>4.4651718139648438</v>
      </c>
      <c r="I69" s="95">
        <f>IF($A69&lt;=$A$9,IF(NOT(ISNUMBER(PI_data_original!I69)),I68,PI_data_original!I69),0)</f>
        <v>5.4884400367736816</v>
      </c>
      <c r="J69" s="95">
        <v>0</v>
      </c>
      <c r="K69" s="95">
        <v>2621</v>
      </c>
      <c r="L69" s="95">
        <f>IF($A69&lt;=$A$9,IF(NOT(ISNUMBER(PI_data_original!L69)),L68,PI_data_original!L69),0)</f>
        <v>263.6954233775146</v>
      </c>
      <c r="M69" s="95">
        <f>IF($A69&lt;=$A$9,IF(NOT(ISNUMBER(PI_data_original!M69)),M68,PI_data_original!M69),0)</f>
        <v>259.84503686023368</v>
      </c>
      <c r="N69" s="95">
        <f>IF($A69&lt;=$A$9,IF(NOT(ISNUMBER(PI_data_original!N69)),N68,PI_data_original!N69),0)</f>
        <v>258.64963261507864</v>
      </c>
      <c r="O69" s="95">
        <f>IF($A69&lt;=$A$9,IF(NOT(ISNUMBER(PI_data_original!O69)),O68,PI_data_original!O69),0)</f>
        <v>369.75035937275709</v>
      </c>
      <c r="P69" s="95">
        <f>IF($A69&lt;=$A$9,IF(NOT(ISNUMBER(PI_data_original!P69)),P68,PI_data_original!P69),0)</f>
        <v>373.78376532885272</v>
      </c>
      <c r="Q69" s="95">
        <f>IF($A69&lt;=$A$9,IF(NOT(ISNUMBER(PI_data_original!Q69)),Q68,PI_data_original!Q69),0)</f>
        <v>369.30475186295178</v>
      </c>
      <c r="R69" s="95">
        <f>IF($A69&lt;=$A$9,IF(NOT(ISNUMBER(PI_data_original!R69)),R68,PI_data_original!R69),0)</f>
        <v>370.83874079841439</v>
      </c>
      <c r="S69" s="95">
        <f>IF($A69&lt;=$A$9,IF(NOT(ISNUMBER(PI_data_original!S69)),S68,PI_data_original!S69),0)</f>
        <v>353.96438544718546</v>
      </c>
      <c r="T69" s="95">
        <f>IF($A69&lt;=$A$9,IF(NOT(ISNUMBER(PI_data_original!T69)),T68,PI_data_original!T69),0)</f>
        <v>278.91539596434529</v>
      </c>
      <c r="U69" s="95">
        <f>IF($A69&lt;=$A$9,IF(NOT(ISNUMBER(PI_data_original!U69)),U68,PI_data_original!U69),0)</f>
        <v>356.39477321570121</v>
      </c>
      <c r="V69" s="95">
        <f>IF($A69&lt;=$A$9,IF(NOT(ISNUMBER(PI_data_original!V69)),V68,PI_data_original!V69),0)</f>
        <v>280.75030978922268</v>
      </c>
      <c r="W69" s="378">
        <v>2621</v>
      </c>
      <c r="X69" s="95">
        <f>IF($A69&lt;=$A$9,IF(NOT(ISNUMBER(PI_data_original!X69)),X68,PI_data_original!X69),0)</f>
        <v>272.5543769436012</v>
      </c>
      <c r="Y69" s="95">
        <f>IF($A69&lt;=$A$9,IF(NOT(ISNUMBER(PI_data_original!Y69)),Y68,PI_data_original!Y69),0)</f>
        <v>30.917121312152631</v>
      </c>
      <c r="Z69" s="95">
        <f>IF($A69&lt;=$A$9,IF(NOT(ISNUMBER(PI_data_original!Z69)),Z68,PI_data_original!Z69),0)</f>
        <v>7.0953242435981195E-2</v>
      </c>
      <c r="AA69" s="95">
        <f>IF($A69&lt;=$A$9,IF(NOT(ISNUMBER(PI_data_original!AA69)),AA68,PI_data_original!AA69),0)</f>
        <v>368.22535109724384</v>
      </c>
      <c r="AB69" s="95">
        <f>IF($A69&lt;=$A$9,IF(NOT(ISNUMBER(PI_data_original!AB69)),AB68,PI_data_original!AB69),0)</f>
        <v>564.0987381509301</v>
      </c>
      <c r="AC69" s="95">
        <f>IF($A69&lt;=$A$9,IF(NOT(ISNUMBER(PI_data_original!AC69)),AC68,PI_data_original!AC69),0)</f>
        <v>567.83421856338896</v>
      </c>
      <c r="AD69" s="307">
        <f>IF(TagTempAmbSel_Sc2=TagTempAmb_Sc1,IF($A69&lt;=$A$9,IF(NOT(ISNUMBER(PI_data_original!D69)),D68,PI_data_original!D69),D68),IF($A69&lt;=$A$9,IF(NOT(ISNUMBER(PI_data_original!AD69)),AD68,PI_data_original!AD69),AD68))</f>
        <v>29.030107293894702</v>
      </c>
      <c r="AE69" s="307">
        <f>IF(TagHumRelSel_Sc2=TagHumRel_Sc1,IF($A69&lt;=$A$9,IF(NOT(ISNUMBER(PI_data_original!E69)),E68,PI_data_original!E69),E68),IF($A69&lt;=$A$9,IF(NOT(ISNUMBER(PI_data_original!AE69)),AE68,PI_data_original!AE69),AE68))</f>
        <v>49.78061987336811</v>
      </c>
      <c r="AF69" s="95">
        <f>IF($A69&lt;=$A$9,IF(NOT(ISNUMBER(PI_data_original!AF69)),AF68,PI_data_original!AF69),0)</f>
        <v>6.4710693359375</v>
      </c>
      <c r="AG69" s="95">
        <f>IF($A69&lt;=$A$9,IF(NOT(ISNUMBER(PI_data_original!AG69)),AG68,PI_data_original!AG69),0)</f>
        <v>4.7442450523376465</v>
      </c>
      <c r="AH69" s="95">
        <f>IF($A69&lt;=$A$9,IF(NOT(ISNUMBER(PI_data_original!AH69)),AH68,PI_data_original!AH69),0)</f>
        <v>2.3256101608276367</v>
      </c>
      <c r="AI69" s="95">
        <f>IF($A69&lt;=$A$9,IF(NOT(ISNUMBER(PI_data_original!AI69)),AI68,PI_data_original!AI69),0)</f>
        <v>2.9773640632629395</v>
      </c>
      <c r="AJ69" s="95">
        <f>IF($A69&lt;=$A$9,IF(NOT(ISNUMBER(PI_data_original!AJ69)),AJ68,PI_data_original!AJ69),0)</f>
        <v>4.7442450523376465</v>
      </c>
      <c r="AK69" s="95">
        <f>IF($A69&lt;=$A$9,IF(NOT(ISNUMBER(PI_data_original!AK69)),AK68,PI_data_original!AK69),0)</f>
        <v>255.42979545845398</v>
      </c>
      <c r="AL69" s="95">
        <f>IF($A69&lt;=$A$9,IF(NOT(ISNUMBER(PI_data_original!AL69)),AL68,PI_data_original!AL69),0)</f>
        <v>259.59201271616098</v>
      </c>
      <c r="AM69" s="95">
        <f>IF($A69&lt;=$A$9,IF(NOT(ISNUMBER(PI_data_original!AM69)),AM68,PI_data_original!AM69),0)</f>
        <v>373.88891912160182</v>
      </c>
      <c r="AN69" s="95">
        <f>IF($A69&lt;=$A$9,IF(NOT(ISNUMBER(PI_data_original!AN69)),AN68,PI_data_original!AN69),0)</f>
        <v>373.96738482616314</v>
      </c>
      <c r="AO69" s="95">
        <f>IF($A69&lt;=$A$9,IF(NOT(ISNUMBER(PI_data_original!AO69)),AO68,PI_data_original!AO69),0)</f>
        <v>354.38995220612111</v>
      </c>
      <c r="AP69" s="95">
        <f>IF($A69&lt;=$A$9,IF(NOT(ISNUMBER(PI_data_original!AP69)),AP68,PI_data_original!AP69),0)</f>
        <v>272.8657938062322</v>
      </c>
      <c r="AQ69" s="95">
        <f>IF($A69&lt;=$A$9,IF(NOT(ISNUMBER(PI_data_original!AQ69)),AQ68,PI_data_original!AQ69),0)</f>
        <v>353.77209156466182</v>
      </c>
      <c r="AR69" s="95">
        <f>IF($A69&lt;=$A$9,IF(NOT(ISNUMBER(PI_data_original!AR69)),AR68,PI_data_original!AR69),0)</f>
        <v>275.37732678423794</v>
      </c>
      <c r="AS69" s="95">
        <f>IF($A69&lt;=$A$9,IF(NOT(ISNUMBER(PI_data_original!AS69)),AS68,PI_data_original!AS69),0)</f>
        <v>267.5911699016213</v>
      </c>
      <c r="AT69" s="95">
        <f>IF($A69&lt;=$A$9,IF(NOT(ISNUMBER(PI_data_original!AT69)),AT68,PI_data_original!AT69),0)</f>
        <v>266.66854974070674</v>
      </c>
      <c r="AU69" s="95">
        <f>IF($A69&lt;=$A$9,IF(NOT(ISNUMBER(PI_data_original!AU69)),AU68,PI_data_original!AU69),0)</f>
        <v>28.819523583761118</v>
      </c>
      <c r="AV69" s="95">
        <f>IF($A69&lt;=$A$9,IF(NOT(ISNUMBER(PI_data_original!AV69)),AV68,PI_data_original!AV69),0)</f>
        <v>2</v>
      </c>
      <c r="AW69" s="95">
        <f>IF($A69&lt;=$A$9,IF(NOT(ISNUMBER(PI_data_original!AW69)),AW68,PI_data_original!AW69),0)</f>
        <v>369.54530551566899</v>
      </c>
      <c r="AY69" s="94">
        <f t="shared" si="36"/>
        <v>45873.201388888701</v>
      </c>
      <c r="AZ69" s="95">
        <f>IF($AY69&lt;=$AY$9,IF(NOT(ISNUMBER(PI_data_original!AZ69)),AZ68,PI_data_original!AZ69),0)</f>
        <v>0</v>
      </c>
      <c r="BA69" s="95">
        <f>IF($AY69&lt;=$AY$9,IF(NOT(ISNUMBER(PI_data_original!BA69)),BA68,PI_data_original!BA69),0)</f>
        <v>0</v>
      </c>
      <c r="BB69" s="95">
        <f>IF($AY69&lt;=$AY$9,IF(NOT(ISNUMBER(PI_data_original!BB69)),BB68,PI_data_original!BB69),0)</f>
        <v>0</v>
      </c>
      <c r="BC69" s="95">
        <f>IF($AY69&lt;=$AY$9,IF(NOT(ISNUMBER(PI_data_original!BC69)),BC68,PI_data_original!BC69),0)</f>
        <v>1.6479479342257835E-2</v>
      </c>
      <c r="BD69" s="95">
        <f>IF($AY69&lt;=$AY$9,IF(NOT(ISNUMBER(PI_data_original!BD69)),BD68,PI_data_original!BD69),0)</f>
        <v>0</v>
      </c>
      <c r="BE69" s="95">
        <f>IF($AY69&lt;=$AY$9,IF(NOT(ISNUMBER(PI_data_original!BE69)),BE68,PI_data_original!BE69),0)</f>
        <v>0</v>
      </c>
      <c r="BF69" s="95">
        <f>IF($AY69&lt;=$AY$9,IF(NOT(ISNUMBER(PI_data_original!BF69)),BF68,PI_data_original!BF69),0)</f>
        <v>0</v>
      </c>
      <c r="BG69" s="95">
        <f>IF($AY69&lt;=$AY$9,IF(NOT(ISNUMBER(PI_data_original!BG69)),BG68,PI_data_original!BG69),0)</f>
        <v>1.0070954449474812E-2</v>
      </c>
      <c r="BI69" s="61">
        <f>PI_data_original!BI69</f>
        <v>45873.290277777778</v>
      </c>
      <c r="BJ69" s="6">
        <f>IF($BI69&lt;=$BI$9,IF(NOT(ISNUMBER(PI_data_original!BJ69)),BJ68,PI_data_original!BJ69),0)</f>
        <v>1.2817578390240669E-2</v>
      </c>
      <c r="BK69" s="6">
        <f>IF($BI69&lt;=$BI$9,IF(NOT(ISNUMBER(PI_data_original!BK69)),BK68,PI_data_original!BK69),0)</f>
        <v>1.0070954449474812E-2</v>
      </c>
      <c r="BM69" s="6" t="b">
        <f t="shared" si="25"/>
        <v>0</v>
      </c>
      <c r="BN69" s="6" t="str">
        <f t="shared" si="26"/>
        <v>N/A</v>
      </c>
      <c r="BO69" s="6" t="b">
        <f t="shared" si="27"/>
        <v>0</v>
      </c>
      <c r="BP69" s="6" t="str">
        <f t="shared" si="28"/>
        <v>N/A</v>
      </c>
      <c r="BR69" s="6">
        <f t="shared" si="10"/>
        <v>431.92904675756404</v>
      </c>
      <c r="BS69" s="6">
        <f t="shared" si="11"/>
        <v>358</v>
      </c>
      <c r="BU69" s="6">
        <f t="shared" si="29"/>
        <v>368.22535109724384</v>
      </c>
      <c r="BV69" s="6">
        <f t="shared" si="30"/>
        <v>369.54530551566899</v>
      </c>
      <c r="BX69" s="292">
        <f t="shared" si="12"/>
        <v>45873.201388888701</v>
      </c>
      <c r="BY69" s="11">
        <f t="shared" si="42"/>
        <v>0</v>
      </c>
      <c r="BZ69" s="11">
        <f t="shared" si="42"/>
        <v>0</v>
      </c>
      <c r="CA69" s="11">
        <f t="shared" si="42"/>
        <v>0</v>
      </c>
      <c r="CB69" s="11">
        <f t="shared" si="42"/>
        <v>1.6479479342257835E-2</v>
      </c>
      <c r="CC69" s="11">
        <f>IF(Inicio!$C$22="Calderas",BY69+BZ69,CA69)</f>
        <v>0</v>
      </c>
      <c r="CD69" s="11">
        <f t="shared" si="14"/>
        <v>0</v>
      </c>
      <c r="CE69" s="11">
        <f t="shared" si="15"/>
        <v>0</v>
      </c>
      <c r="CF69" s="11">
        <f t="shared" si="16"/>
        <v>0</v>
      </c>
      <c r="CG69" s="11">
        <f t="shared" si="17"/>
        <v>0</v>
      </c>
      <c r="CH69" s="11">
        <f t="shared" si="31"/>
        <v>0</v>
      </c>
      <c r="CI69" s="11">
        <f t="shared" si="32"/>
        <v>0</v>
      </c>
      <c r="CJ69" s="11">
        <f t="shared" si="43"/>
        <v>0</v>
      </c>
      <c r="CK69" s="11">
        <f t="shared" si="43"/>
        <v>0</v>
      </c>
      <c r="CL69" s="11">
        <f t="shared" si="43"/>
        <v>0</v>
      </c>
      <c r="CM69" s="11">
        <f t="shared" si="43"/>
        <v>1.0070954449474812E-2</v>
      </c>
      <c r="CN69" s="281">
        <f>IF(Inicio!$O$22="Calderas",CJ69+CK69,CL69)</f>
        <v>0</v>
      </c>
      <c r="CO69" s="11">
        <f t="shared" si="19"/>
        <v>0</v>
      </c>
      <c r="CP69" s="11">
        <f t="shared" si="20"/>
        <v>0</v>
      </c>
      <c r="CQ69" s="11">
        <f t="shared" si="21"/>
        <v>0</v>
      </c>
      <c r="CR69" s="11">
        <f t="shared" si="22"/>
        <v>0</v>
      </c>
      <c r="CS69" s="11">
        <f t="shared" si="33"/>
        <v>0</v>
      </c>
      <c r="CT69" s="11">
        <f t="shared" si="34"/>
        <v>0</v>
      </c>
      <c r="CV69" s="293">
        <f t="shared" si="23"/>
        <v>45873.451388888469</v>
      </c>
      <c r="CW69" s="92">
        <f t="shared" si="45"/>
        <v>0</v>
      </c>
      <c r="CX69" s="92">
        <f t="shared" si="45"/>
        <v>0</v>
      </c>
      <c r="CY69" s="92">
        <f t="shared" si="45"/>
        <v>0</v>
      </c>
      <c r="CZ69" s="92">
        <f t="shared" si="45"/>
        <v>0</v>
      </c>
      <c r="DA69" s="92">
        <f t="shared" si="45"/>
        <v>0</v>
      </c>
      <c r="DB69" s="92">
        <f t="shared" si="45"/>
        <v>0</v>
      </c>
    </row>
    <row r="70" spans="1:106">
      <c r="A70" s="94">
        <f t="shared" si="35"/>
        <v>45873.45486111092</v>
      </c>
      <c r="B70" s="95">
        <f>IF($A70&lt;=$A$9,IF(NOT(ISNUMBER(PI_data_original!B70)),B69,PI_data_original!B70),0)</f>
        <v>568.63823663833023</v>
      </c>
      <c r="C70" s="95">
        <f>IF($A70&lt;=$A$9,IF(NOT(ISNUMBER(PI_data_original!C70)),C69,PI_data_original!C70),0)</f>
        <v>525.98413067126501</v>
      </c>
      <c r="D70" s="307">
        <f>IF(TagTempAmbSel_Sc1=TagTempAmb_Sc1,IF($A70&lt;=$A$9,IF(NOT(ISNUMBER(PI_data_original!D70)),D69,PI_data_original!D70),D69),IF($A70&lt;=$A$9,IF(NOT(ISNUMBER(PI_data_original!AD70)),AD69,PI_data_original!AD70),AD69))</f>
        <v>28.616936406149961</v>
      </c>
      <c r="E70" s="307">
        <f>IF(TagHumRelSel_Sc1=TagHumRel_Sc1,IF($A70&lt;=$A$9,IF(NOT(ISNUMBER(PI_data_original!E70)),E69,PI_data_original!E70),E69),IF($A70&lt;=$A$9,IF(NOT(ISNUMBER(PI_data_original!AE70)),AE69,PI_data_original!AE70),AE69))</f>
        <v>47.370257155954995</v>
      </c>
      <c r="F70" s="95">
        <f>IF($A70&lt;=$A$9,IF(NOT(ISNUMBER(PI_data_original!F70)),F69,PI_data_original!F70),0)</f>
        <v>6.3818421363830566</v>
      </c>
      <c r="G70" s="95">
        <f>IF($A70&lt;=$A$9,IF(NOT(ISNUMBER(PI_data_original!G70)),G69,PI_data_original!G70),0)</f>
        <v>5.4745082855224609</v>
      </c>
      <c r="H70" s="95">
        <f>IF($A70&lt;=$A$9,IF(NOT(ISNUMBER(PI_data_original!H70)),H69,PI_data_original!H70),0)</f>
        <v>5.7675132751464844</v>
      </c>
      <c r="I70" s="95">
        <f>IF($A70&lt;=$A$9,IF(NOT(ISNUMBER(PI_data_original!I70)),I69,PI_data_original!I70),0)</f>
        <v>6.8838062286376953</v>
      </c>
      <c r="J70" s="95">
        <v>0</v>
      </c>
      <c r="K70" s="95">
        <v>1853</v>
      </c>
      <c r="L70" s="95">
        <f>IF($A70&lt;=$A$9,IF(NOT(ISNUMBER(PI_data_original!L70)),L69,PI_data_original!L70),0)</f>
        <v>266.42137860971184</v>
      </c>
      <c r="M70" s="95">
        <f>IF($A70&lt;=$A$9,IF(NOT(ISNUMBER(PI_data_original!M70)),M69,PI_data_original!M70),0)</f>
        <v>263.96748023050276</v>
      </c>
      <c r="N70" s="95">
        <f>IF($A70&lt;=$A$9,IF(NOT(ISNUMBER(PI_data_original!N70)),N69,PI_data_original!N70),0)</f>
        <v>262.83433854427892</v>
      </c>
      <c r="O70" s="95">
        <f>IF($A70&lt;=$A$9,IF(NOT(ISNUMBER(PI_data_original!O70)),O69,PI_data_original!O70),0)</f>
        <v>370.89556596048277</v>
      </c>
      <c r="P70" s="95">
        <f>IF($A70&lt;=$A$9,IF(NOT(ISNUMBER(PI_data_original!P70)),P69,PI_data_original!P70),0)</f>
        <v>373.46055115944228</v>
      </c>
      <c r="Q70" s="95">
        <f>IF($A70&lt;=$A$9,IF(NOT(ISNUMBER(PI_data_original!Q70)),Q69,PI_data_original!Q70),0)</f>
        <v>368.97188795006429</v>
      </c>
      <c r="R70" s="95">
        <f>IF($A70&lt;=$A$9,IF(NOT(ISNUMBER(PI_data_original!R70)),R69,PI_data_original!R70),0)</f>
        <v>371.26290423020976</v>
      </c>
      <c r="S70" s="95">
        <f>IF($A70&lt;=$A$9,IF(NOT(ISNUMBER(PI_data_original!S70)),S69,PI_data_original!S70),0)</f>
        <v>354.79329415411223</v>
      </c>
      <c r="T70" s="95">
        <f>IF($A70&lt;=$A$9,IF(NOT(ISNUMBER(PI_data_original!T70)),T69,PI_data_original!T70),0)</f>
        <v>281.62442874691141</v>
      </c>
      <c r="U70" s="95">
        <f>IF($A70&lt;=$A$9,IF(NOT(ISNUMBER(PI_data_original!U70)),U69,PI_data_original!U70),0)</f>
        <v>357.14903334626928</v>
      </c>
      <c r="V70" s="95">
        <f>IF($A70&lt;=$A$9,IF(NOT(ISNUMBER(PI_data_original!V70)),V69,PI_data_original!V70),0)</f>
        <v>283.40684438421238</v>
      </c>
      <c r="W70" s="378">
        <v>1853</v>
      </c>
      <c r="X70" s="95">
        <f>IF($A70&lt;=$A$9,IF(NOT(ISNUMBER(PI_data_original!X70)),X69,PI_data_original!X70),0)</f>
        <v>279.38245992399698</v>
      </c>
      <c r="Y70" s="95">
        <f>IF($A70&lt;=$A$9,IF(NOT(ISNUMBER(PI_data_original!Y70)),Y69,PI_data_original!Y70),0)</f>
        <v>32.106937106229765</v>
      </c>
      <c r="Z70" s="95">
        <f>IF($A70&lt;=$A$9,IF(NOT(ISNUMBER(PI_data_original!Z70)),Z69,PI_data_original!Z70),0)</f>
        <v>0.14527008011447454</v>
      </c>
      <c r="AA70" s="95">
        <f>IF($A70&lt;=$A$9,IF(NOT(ISNUMBER(PI_data_original!AA70)),AA69,PI_data_original!AA70),0)</f>
        <v>368.94123386773435</v>
      </c>
      <c r="AB70" s="95">
        <f>IF($A70&lt;=$A$9,IF(NOT(ISNUMBER(PI_data_original!AB70)),AB69,PI_data_original!AB70),0)</f>
        <v>568.63823663833023</v>
      </c>
      <c r="AC70" s="95">
        <f>IF($A70&lt;=$A$9,IF(NOT(ISNUMBER(PI_data_original!AC70)),AC69,PI_data_original!AC70),0)</f>
        <v>573.71338097411012</v>
      </c>
      <c r="AD70" s="307">
        <f>IF(TagTempAmbSel_Sc2=TagTempAmb_Sc1,IF($A70&lt;=$A$9,IF(NOT(ISNUMBER(PI_data_original!D70)),D69,PI_data_original!D70),D69),IF($A70&lt;=$A$9,IF(NOT(ISNUMBER(PI_data_original!AD70)),AD69,PI_data_original!AD70),AD69))</f>
        <v>29.130615313705768</v>
      </c>
      <c r="AE70" s="307">
        <f>IF(TagHumRelSel_Sc2=TagHumRel_Sc1,IF($A70&lt;=$A$9,IF(NOT(ISNUMBER(PI_data_original!E70)),E69,PI_data_original!E70),E69),IF($A70&lt;=$A$9,IF(NOT(ISNUMBER(PI_data_original!AE70)),AE69,PI_data_original!AE70),AE69))</f>
        <v>49.581057909522244</v>
      </c>
      <c r="AF70" s="95">
        <f>IF($A70&lt;=$A$9,IF(NOT(ISNUMBER(PI_data_original!AF70)),AF69,PI_data_original!AF70),0)</f>
        <v>9.1592397689819336</v>
      </c>
      <c r="AG70" s="95">
        <f>IF($A70&lt;=$A$9,IF(NOT(ISNUMBER(PI_data_original!AG70)),AG69,PI_data_original!AG70),0)</f>
        <v>4.7442450523376465</v>
      </c>
      <c r="AH70" s="95">
        <f>IF($A70&lt;=$A$9,IF(NOT(ISNUMBER(PI_data_original!AH70)),AH69,PI_data_original!AH70),0)</f>
        <v>4.4651718139648438</v>
      </c>
      <c r="AI70" s="95">
        <f>IF($A70&lt;=$A$9,IF(NOT(ISNUMBER(PI_data_original!AI70)),AI69,PI_data_original!AI70),0)</f>
        <v>4.610112190246582</v>
      </c>
      <c r="AJ70" s="95">
        <f>IF($A70&lt;=$A$9,IF(NOT(ISNUMBER(PI_data_original!AJ70)),AJ69,PI_data_original!AJ70),0)</f>
        <v>4.186098575592041</v>
      </c>
      <c r="AK70" s="95">
        <f>IF($A70&lt;=$A$9,IF(NOT(ISNUMBER(PI_data_original!AK70)),AK69,PI_data_original!AK70),0)</f>
        <v>258.94348746497911</v>
      </c>
      <c r="AL70" s="95">
        <f>IF($A70&lt;=$A$9,IF(NOT(ISNUMBER(PI_data_original!AL70)),AL69,PI_data_original!AL70),0)</f>
        <v>263.08015555044608</v>
      </c>
      <c r="AM70" s="95">
        <f>IF($A70&lt;=$A$9,IF(NOT(ISNUMBER(PI_data_original!AM70)),AM69,PI_data_original!AM70),0)</f>
        <v>376.43920521166081</v>
      </c>
      <c r="AN70" s="95">
        <f>IF($A70&lt;=$A$9,IF(NOT(ISNUMBER(PI_data_original!AN70)),AN69,PI_data_original!AN70),0)</f>
        <v>376.50927458811583</v>
      </c>
      <c r="AO70" s="95">
        <f>IF($A70&lt;=$A$9,IF(NOT(ISNUMBER(PI_data_original!AO70)),AO69,PI_data_original!AO70),0)</f>
        <v>357.44828550478911</v>
      </c>
      <c r="AP70" s="95">
        <f>IF($A70&lt;=$A$9,IF(NOT(ISNUMBER(PI_data_original!AP70)),AP69,PI_data_original!AP70),0)</f>
        <v>276.53690562452192</v>
      </c>
      <c r="AQ70" s="95">
        <f>IF($A70&lt;=$A$9,IF(NOT(ISNUMBER(PI_data_original!AQ70)),AQ69,PI_data_original!AQ70),0)</f>
        <v>356.8049175719172</v>
      </c>
      <c r="AR70" s="95">
        <f>IF($A70&lt;=$A$9,IF(NOT(ISNUMBER(PI_data_original!AR70)),AR69,PI_data_original!AR70),0)</f>
        <v>279.0505445842212</v>
      </c>
      <c r="AS70" s="95">
        <f>IF($A70&lt;=$A$9,IF(NOT(ISNUMBER(PI_data_original!AS70)),AS69,PI_data_original!AS70),0)</f>
        <v>274.50575000576254</v>
      </c>
      <c r="AT70" s="95">
        <f>IF($A70&lt;=$A$9,IF(NOT(ISNUMBER(PI_data_original!AT70)),AT69,PI_data_original!AT70),0)</f>
        <v>273.59801701592266</v>
      </c>
      <c r="AU70" s="95">
        <f>IF($A70&lt;=$A$9,IF(NOT(ISNUMBER(PI_data_original!AU70)),AU69,PI_data_original!AU70),0)</f>
        <v>30.640434759171111</v>
      </c>
      <c r="AV70" s="95">
        <f>IF($A70&lt;=$A$9,IF(NOT(ISNUMBER(PI_data_original!AV70)),AV69,PI_data_original!AV70),0)</f>
        <v>2</v>
      </c>
      <c r="AW70" s="95">
        <f>IF($A70&lt;=$A$9,IF(NOT(ISNUMBER(PI_data_original!AW70)),AW69,PI_data_original!AW70),0)</f>
        <v>372.57601831516718</v>
      </c>
      <c r="AY70" s="94">
        <f t="shared" si="36"/>
        <v>45873.20486111092</v>
      </c>
      <c r="AZ70" s="95">
        <f>IF($AY70&lt;=$AY$9,IF(NOT(ISNUMBER(PI_data_original!AZ70)),AZ69,PI_data_original!AZ70),0)</f>
        <v>0</v>
      </c>
      <c r="BA70" s="95">
        <f>IF($AY70&lt;=$AY$9,IF(NOT(ISNUMBER(PI_data_original!BA70)),BA69,PI_data_original!BA70),0)</f>
        <v>0</v>
      </c>
      <c r="BB70" s="95">
        <f>IF($AY70&lt;=$AY$9,IF(NOT(ISNUMBER(PI_data_original!BB70)),BB69,PI_data_original!BB70),0)</f>
        <v>0</v>
      </c>
      <c r="BC70" s="95">
        <f>IF($AY70&lt;=$AY$9,IF(NOT(ISNUMBER(PI_data_original!BC70)),BC69,PI_data_original!BC70),0)</f>
        <v>1.407997745179955E-2</v>
      </c>
      <c r="BD70" s="95">
        <f>IF($AY70&lt;=$AY$9,IF(NOT(ISNUMBER(PI_data_original!BD70)),BD69,PI_data_original!BD70),0)</f>
        <v>0</v>
      </c>
      <c r="BE70" s="95">
        <f>IF($AY70&lt;=$AY$9,IF(NOT(ISNUMBER(PI_data_original!BE70)),BE69,PI_data_original!BE70),0)</f>
        <v>0</v>
      </c>
      <c r="BF70" s="95">
        <f>IF($AY70&lt;=$AY$9,IF(NOT(ISNUMBER(PI_data_original!BF70)),BF69,PI_data_original!BF70),0)</f>
        <v>0</v>
      </c>
      <c r="BG70" s="95">
        <f>IF($AY70&lt;=$AY$9,IF(NOT(ISNUMBER(PI_data_original!BG70)),BG69,PI_data_original!BG70),0)</f>
        <v>1.0070954449474812E-2</v>
      </c>
      <c r="BI70" s="61">
        <f>PI_data_original!BI70</f>
        <v>45873.290972222225</v>
      </c>
      <c r="BJ70" s="6">
        <f>IF($BI70&lt;=$BI$9,IF(NOT(ISNUMBER(PI_data_original!BJ70)),BJ69,PI_data_original!BJ70),0)</f>
        <v>1.2817578390240669E-2</v>
      </c>
      <c r="BK70" s="6">
        <f>IF($BI70&lt;=$BI$9,IF(NOT(ISNUMBER(PI_data_original!BK70)),BK69,PI_data_original!BK70),0)</f>
        <v>1.0070954449474812E-2</v>
      </c>
      <c r="BM70" s="6" t="b">
        <f t="shared" si="25"/>
        <v>0</v>
      </c>
      <c r="BN70" s="6" t="str">
        <f t="shared" si="26"/>
        <v>N/A</v>
      </c>
      <c r="BO70" s="6" t="b">
        <f t="shared" si="27"/>
        <v>0</v>
      </c>
      <c r="BP70" s="6" t="str">
        <f t="shared" si="28"/>
        <v>N/A</v>
      </c>
      <c r="BR70" s="6">
        <f t="shared" si="10"/>
        <v>431.85472991988553</v>
      </c>
      <c r="BS70" s="6">
        <f t="shared" si="11"/>
        <v>358</v>
      </c>
      <c r="BU70" s="6">
        <f t="shared" si="29"/>
        <v>368.94123386773435</v>
      </c>
      <c r="BV70" s="6">
        <f t="shared" si="30"/>
        <v>372.57601831516718</v>
      </c>
      <c r="BX70" s="292">
        <f t="shared" si="12"/>
        <v>45873.20486111092</v>
      </c>
      <c r="BY70" s="11">
        <f t="shared" si="42"/>
        <v>0</v>
      </c>
      <c r="BZ70" s="11">
        <f t="shared" si="42"/>
        <v>0</v>
      </c>
      <c r="CA70" s="11">
        <f t="shared" si="42"/>
        <v>0</v>
      </c>
      <c r="CB70" s="11">
        <f t="shared" si="42"/>
        <v>1.407997745179955E-2</v>
      </c>
      <c r="CC70" s="11">
        <f>IF(Inicio!$C$22="Calderas",BY70+BZ70,CA70)</f>
        <v>0</v>
      </c>
      <c r="CD70" s="11">
        <f t="shared" si="14"/>
        <v>0</v>
      </c>
      <c r="CE70" s="11">
        <f t="shared" si="15"/>
        <v>0</v>
      </c>
      <c r="CF70" s="11">
        <f t="shared" si="16"/>
        <v>0</v>
      </c>
      <c r="CG70" s="11">
        <f t="shared" si="17"/>
        <v>0</v>
      </c>
      <c r="CH70" s="11">
        <f t="shared" si="31"/>
        <v>0</v>
      </c>
      <c r="CI70" s="11">
        <f t="shared" si="32"/>
        <v>0</v>
      </c>
      <c r="CJ70" s="11">
        <f t="shared" si="43"/>
        <v>0</v>
      </c>
      <c r="CK70" s="11">
        <f t="shared" si="43"/>
        <v>0</v>
      </c>
      <c r="CL70" s="11">
        <f t="shared" si="43"/>
        <v>0</v>
      </c>
      <c r="CM70" s="11">
        <f t="shared" si="43"/>
        <v>1.0070954449474812E-2</v>
      </c>
      <c r="CN70" s="281">
        <f>IF(Inicio!$O$22="Calderas",CJ70+CK70,CL70)</f>
        <v>0</v>
      </c>
      <c r="CO70" s="11">
        <f t="shared" si="19"/>
        <v>0</v>
      </c>
      <c r="CP70" s="11">
        <f t="shared" si="20"/>
        <v>0</v>
      </c>
      <c r="CQ70" s="11">
        <f t="shared" si="21"/>
        <v>0</v>
      </c>
      <c r="CR70" s="11">
        <f t="shared" si="22"/>
        <v>0</v>
      </c>
      <c r="CS70" s="11">
        <f t="shared" si="33"/>
        <v>0</v>
      </c>
      <c r="CT70" s="11">
        <f t="shared" si="34"/>
        <v>0</v>
      </c>
      <c r="CV70" s="293">
        <f t="shared" si="23"/>
        <v>45873.454861110687</v>
      </c>
      <c r="CW70" s="92">
        <f t="shared" si="45"/>
        <v>0</v>
      </c>
      <c r="CX70" s="92">
        <f t="shared" si="45"/>
        <v>0</v>
      </c>
      <c r="CY70" s="92">
        <f t="shared" si="45"/>
        <v>0</v>
      </c>
      <c r="CZ70" s="92">
        <f t="shared" si="45"/>
        <v>0</v>
      </c>
      <c r="DA70" s="92">
        <f t="shared" si="45"/>
        <v>0</v>
      </c>
      <c r="DB70" s="92">
        <f t="shared" si="45"/>
        <v>0</v>
      </c>
    </row>
    <row r="71" spans="1:106">
      <c r="A71" s="94">
        <f t="shared" si="35"/>
        <v>45873.458333333139</v>
      </c>
      <c r="B71" s="95">
        <f>IF($A71&lt;=$A$9,IF(NOT(ISNUMBER(PI_data_original!B71)),B70,PI_data_original!B71),0)</f>
        <v>558.83168448056858</v>
      </c>
      <c r="C71" s="95">
        <f>IF($A71&lt;=$A$9,IF(NOT(ISNUMBER(PI_data_original!C71)),C70,PI_data_original!C71),0)</f>
        <v>535.07185387673178</v>
      </c>
      <c r="D71" s="307">
        <f>IF(TagTempAmbSel_Sc1=TagTempAmb_Sc1,IF($A71&lt;=$A$9,IF(NOT(ISNUMBER(PI_data_original!D71)),D70,PI_data_original!D71),D70),IF($A71&lt;=$A$9,IF(NOT(ISNUMBER(PI_data_original!AD71)),AD70,PI_data_original!AD71),AD70))</f>
        <v>28.674970915303426</v>
      </c>
      <c r="E71" s="307">
        <f>IF(TagHumRelSel_Sc1=TagHumRel_Sc1,IF($A71&lt;=$A$9,IF(NOT(ISNUMBER(PI_data_original!E71)),E70,PI_data_original!E71),E70),IF($A71&lt;=$A$9,IF(NOT(ISNUMBER(PI_data_original!AE71)),AE70,PI_data_original!AE71),AE70))</f>
        <v>47.328632027745478</v>
      </c>
      <c r="F71" s="95">
        <f>IF($A71&lt;=$A$9,IF(NOT(ISNUMBER(PI_data_original!F71)),F70,PI_data_original!F71),0)</f>
        <v>4.5841398239135742</v>
      </c>
      <c r="G71" s="95">
        <f>IF($A71&lt;=$A$9,IF(NOT(ISNUMBER(PI_data_original!G71)),G70,PI_data_original!G71),0)</f>
        <v>6.2428603172302246</v>
      </c>
      <c r="H71" s="95">
        <f>IF($A71&lt;=$A$9,IF(NOT(ISNUMBER(PI_data_original!H71)),H70,PI_data_original!H71),0)</f>
        <v>4.4651718139648438</v>
      </c>
      <c r="I71" s="95">
        <f>IF($A71&lt;=$A$9,IF(NOT(ISNUMBER(PI_data_original!I71)),I70,PI_data_original!I71),0)</f>
        <v>5.0233182907104492</v>
      </c>
      <c r="J71" s="95">
        <v>0</v>
      </c>
      <c r="K71" s="95">
        <v>845</v>
      </c>
      <c r="L71" s="95">
        <f>IF($A71&lt;=$A$9,IF(NOT(ISNUMBER(PI_data_original!L71)),L70,PI_data_original!L71),0)</f>
        <v>269.38665144353035</v>
      </c>
      <c r="M71" s="95">
        <f>IF($A71&lt;=$A$9,IF(NOT(ISNUMBER(PI_data_original!M71)),M70,PI_data_original!M71),0)</f>
        <v>267.55546673987561</v>
      </c>
      <c r="N71" s="95">
        <f>IF($A71&lt;=$A$9,IF(NOT(ISNUMBER(PI_data_original!N71)),N70,PI_data_original!N71),0)</f>
        <v>266.62287941555456</v>
      </c>
      <c r="O71" s="95">
        <f>IF($A71&lt;=$A$9,IF(NOT(ISNUMBER(PI_data_original!O71)),O70,PI_data_original!O71),0)</f>
        <v>371.60184463903636</v>
      </c>
      <c r="P71" s="95">
        <f>IF($A71&lt;=$A$9,IF(NOT(ISNUMBER(PI_data_original!P71)),P70,PI_data_original!P71),0)</f>
        <v>373.36374443127016</v>
      </c>
      <c r="Q71" s="95">
        <f>IF($A71&lt;=$A$9,IF(NOT(ISNUMBER(PI_data_original!Q71)),Q70,PI_data_original!Q71),0)</f>
        <v>369.04603138185257</v>
      </c>
      <c r="R71" s="95">
        <f>IF($A71&lt;=$A$9,IF(NOT(ISNUMBER(PI_data_original!R71)),R70,PI_data_original!R71),0)</f>
        <v>371.14090897042428</v>
      </c>
      <c r="S71" s="95">
        <f>IF($A71&lt;=$A$9,IF(NOT(ISNUMBER(PI_data_original!S71)),S70,PI_data_original!S71),0)</f>
        <v>355.8238024879123</v>
      </c>
      <c r="T71" s="95">
        <f>IF($A71&lt;=$A$9,IF(NOT(ISNUMBER(PI_data_original!T71)),T70,PI_data_original!T71),0)</f>
        <v>284.60700372382223</v>
      </c>
      <c r="U71" s="95">
        <f>IF($A71&lt;=$A$9,IF(NOT(ISNUMBER(PI_data_original!U71)),U70,PI_data_original!U71),0)</f>
        <v>358.26691480050016</v>
      </c>
      <c r="V71" s="95">
        <f>IF($A71&lt;=$A$9,IF(NOT(ISNUMBER(PI_data_original!V71)),V70,PI_data_original!V71),0)</f>
        <v>286.56859837113723</v>
      </c>
      <c r="W71" s="378">
        <v>845</v>
      </c>
      <c r="X71" s="95">
        <f>IF($A71&lt;=$A$9,IF(NOT(ISNUMBER(PI_data_original!X71)),X70,PI_data_original!X71),0)</f>
        <v>285.57352590914167</v>
      </c>
      <c r="Y71" s="95">
        <f>IF($A71&lt;=$A$9,IF(NOT(ISNUMBER(PI_data_original!Y71)),Y70,PI_data_original!Y71),0)</f>
        <v>33.431654474997373</v>
      </c>
      <c r="Z71" s="95">
        <f>IF($A71&lt;=$A$9,IF(NOT(ISNUMBER(PI_data_original!Z71)),Z70,PI_data_original!Z71),0)</f>
        <v>0</v>
      </c>
      <c r="AA71" s="95">
        <f>IF($A71&lt;=$A$9,IF(NOT(ISNUMBER(PI_data_original!AA71)),AA70,PI_data_original!AA71),0)</f>
        <v>369.40280380765444</v>
      </c>
      <c r="AB71" s="95">
        <f>IF($A71&lt;=$A$9,IF(NOT(ISNUMBER(PI_data_original!AB71)),AB70,PI_data_original!AB71),0)</f>
        <v>558.83168448056858</v>
      </c>
      <c r="AC71" s="95">
        <f>IF($A71&lt;=$A$9,IF(NOT(ISNUMBER(PI_data_original!AC71)),AC70,PI_data_original!AC71),0)</f>
        <v>560.25222111517587</v>
      </c>
      <c r="AD71" s="307">
        <f>IF(TagTempAmbSel_Sc2=TagTempAmb_Sc1,IF($A71&lt;=$A$9,IF(NOT(ISNUMBER(PI_data_original!D71)),D70,PI_data_original!D71),D70),IF($A71&lt;=$A$9,IF(NOT(ISNUMBER(PI_data_original!AD71)),AD70,PI_data_original!AD71),AD70))</f>
        <v>29.167000841067257</v>
      </c>
      <c r="AE71" s="307">
        <f>IF(TagHumRelSel_Sc2=TagHumRel_Sc1,IF($A71&lt;=$A$9,IF(NOT(ISNUMBER(PI_data_original!E71)),E70,PI_data_original!E71),E70),IF($A71&lt;=$A$9,IF(NOT(ISNUMBER(PI_data_original!AE71)),AE70,PI_data_original!AE71),AE70))</f>
        <v>49.615181057996274</v>
      </c>
      <c r="AF71" s="95">
        <f>IF($A71&lt;=$A$9,IF(NOT(ISNUMBER(PI_data_original!AF71)),AF70,PI_data_original!AF71),0)</f>
        <v>7.2333841323852539</v>
      </c>
      <c r="AG71" s="95">
        <f>IF($A71&lt;=$A$9,IF(NOT(ISNUMBER(PI_data_original!AG71)),AG70,PI_data_original!AG71),0)</f>
        <v>5.4884400367736816</v>
      </c>
      <c r="AH71" s="95">
        <f>IF($A71&lt;=$A$9,IF(NOT(ISNUMBER(PI_data_original!AH71)),AH70,PI_data_original!AH71),0)</f>
        <v>6.0465865135192871</v>
      </c>
      <c r="AI71" s="95">
        <f>IF($A71&lt;=$A$9,IF(NOT(ISNUMBER(PI_data_original!AI71)),AI70,PI_data_original!AI71),0)</f>
        <v>3.7457160949707031</v>
      </c>
      <c r="AJ71" s="95">
        <f>IF($A71&lt;=$A$9,IF(NOT(ISNUMBER(PI_data_original!AJ71)),AJ70,PI_data_original!AJ71),0)</f>
        <v>4.186098575592041</v>
      </c>
      <c r="AK71" s="95">
        <f>IF($A71&lt;=$A$9,IF(NOT(ISNUMBER(PI_data_original!AK71)),AK70,PI_data_original!AK71),0)</f>
        <v>262.32093750424207</v>
      </c>
      <c r="AL71" s="95">
        <f>IF($A71&lt;=$A$9,IF(NOT(ISNUMBER(PI_data_original!AL71)),AL70,PI_data_original!AL71),0)</f>
        <v>266.43534370348806</v>
      </c>
      <c r="AM71" s="95">
        <f>IF($A71&lt;=$A$9,IF(NOT(ISNUMBER(PI_data_original!AM71)),AM70,PI_data_original!AM71),0)</f>
        <v>376.774857580061</v>
      </c>
      <c r="AN71" s="95">
        <f>IF($A71&lt;=$A$9,IF(NOT(ISNUMBER(PI_data_original!AN71)),AN70,PI_data_original!AN71),0)</f>
        <v>378.1307016982218</v>
      </c>
      <c r="AO71" s="95">
        <f>IF($A71&lt;=$A$9,IF(NOT(ISNUMBER(PI_data_original!AO71)),AO70,PI_data_original!AO71),0)</f>
        <v>359.6745812401781</v>
      </c>
      <c r="AP71" s="95">
        <f>IF($A71&lt;=$A$9,IF(NOT(ISNUMBER(PI_data_original!AP71)),AP70,PI_data_original!AP71),0)</f>
        <v>280.01583172113948</v>
      </c>
      <c r="AQ71" s="95">
        <f>IF($A71&lt;=$A$9,IF(NOT(ISNUMBER(PI_data_original!AQ71)),AQ70,PI_data_original!AQ71),0)</f>
        <v>358.99003359936955</v>
      </c>
      <c r="AR71" s="95">
        <f>IF($A71&lt;=$A$9,IF(NOT(ISNUMBER(PI_data_original!AR71)),AR70,PI_data_original!AR71),0)</f>
        <v>282.43254631085011</v>
      </c>
      <c r="AS71" s="95">
        <f>IF($A71&lt;=$A$9,IF(NOT(ISNUMBER(PI_data_original!AS71)),AS70,PI_data_original!AS71),0)</f>
        <v>280.92447510479627</v>
      </c>
      <c r="AT71" s="95">
        <f>IF($A71&lt;=$A$9,IF(NOT(ISNUMBER(PI_data_original!AT71)),AT70,PI_data_original!AT71),0)</f>
        <v>280.21621181638545</v>
      </c>
      <c r="AU71" s="95">
        <f>IF($A71&lt;=$A$9,IF(NOT(ISNUMBER(PI_data_original!AU71)),AU70,PI_data_original!AU71),0)</f>
        <v>32.371879875880296</v>
      </c>
      <c r="AV71" s="95">
        <f>IF($A71&lt;=$A$9,IF(NOT(ISNUMBER(PI_data_original!AV71)),AV70,PI_data_original!AV71),0)</f>
        <v>2</v>
      </c>
      <c r="AW71" s="95">
        <f>IF($A71&lt;=$A$9,IF(NOT(ISNUMBER(PI_data_original!AW71)),AW70,PI_data_original!AW71),0)</f>
        <v>374.14191227745107</v>
      </c>
      <c r="AY71" s="94">
        <f t="shared" si="36"/>
        <v>45873.208333333139</v>
      </c>
      <c r="AZ71" s="95">
        <f>IF($AY71&lt;=$AY$9,IF(NOT(ISNUMBER(PI_data_original!AZ71)),AZ70,PI_data_original!AZ71),0)</f>
        <v>0</v>
      </c>
      <c r="BA71" s="95">
        <f>IF($AY71&lt;=$AY$9,IF(NOT(ISNUMBER(PI_data_original!BA71)),BA70,PI_data_original!BA71),0)</f>
        <v>0</v>
      </c>
      <c r="BB71" s="95">
        <f>IF($AY71&lt;=$AY$9,IF(NOT(ISNUMBER(PI_data_original!BB71)),BB70,PI_data_original!BB71),0)</f>
        <v>0</v>
      </c>
      <c r="BC71" s="95">
        <f>IF($AY71&lt;=$AY$9,IF(NOT(ISNUMBER(PI_data_original!BC71)),BC70,PI_data_original!BC71),0)</f>
        <v>1.3072541575014035E-2</v>
      </c>
      <c r="BD71" s="95">
        <f>IF($AY71&lt;=$AY$9,IF(NOT(ISNUMBER(PI_data_original!BD71)),BD70,PI_data_original!BD71),0)</f>
        <v>0</v>
      </c>
      <c r="BE71" s="95">
        <f>IF($AY71&lt;=$AY$9,IF(NOT(ISNUMBER(PI_data_original!BE71)),BE70,PI_data_original!BE71),0)</f>
        <v>0</v>
      </c>
      <c r="BF71" s="95">
        <f>IF($AY71&lt;=$AY$9,IF(NOT(ISNUMBER(PI_data_original!BF71)),BF70,PI_data_original!BF71),0)</f>
        <v>0</v>
      </c>
      <c r="BG71" s="95">
        <f>IF($AY71&lt;=$AY$9,IF(NOT(ISNUMBER(PI_data_original!BG71)),BG70,PI_data_original!BG71),0)</f>
        <v>1.0070954449474812E-2</v>
      </c>
      <c r="BI71" s="61">
        <f>PI_data_original!BI71</f>
        <v>45873.291666666664</v>
      </c>
      <c r="BJ71" s="6">
        <f>IF($BI71&lt;=$BI$9,IF(NOT(ISNUMBER(PI_data_original!BJ71)),BJ70,PI_data_original!BJ71),0)</f>
        <v>1.2817578390240669E-2</v>
      </c>
      <c r="BK71" s="6">
        <f>IF($BI71&lt;=$BI$9,IF(NOT(ISNUMBER(PI_data_original!BK71)),BK70,PI_data_original!BK71),0)</f>
        <v>1.0070954449474812E-2</v>
      </c>
      <c r="BM71" s="6" t="b">
        <f t="shared" si="25"/>
        <v>0</v>
      </c>
      <c r="BN71" s="6" t="str">
        <f t="shared" si="26"/>
        <v>N/A</v>
      </c>
      <c r="BO71" s="6" t="b">
        <f t="shared" si="27"/>
        <v>0</v>
      </c>
      <c r="BP71" s="6" t="str">
        <f t="shared" si="28"/>
        <v>N/A</v>
      </c>
      <c r="BR71" s="6">
        <f t="shared" si="10"/>
        <v>432</v>
      </c>
      <c r="BS71" s="6">
        <f t="shared" si="11"/>
        <v>358</v>
      </c>
      <c r="BU71" s="6">
        <f t="shared" si="29"/>
        <v>369.40280380765444</v>
      </c>
      <c r="BV71" s="6">
        <f t="shared" si="30"/>
        <v>374.14191227745107</v>
      </c>
      <c r="BX71" s="292">
        <f t="shared" si="12"/>
        <v>45873.208333333139</v>
      </c>
      <c r="BY71" s="11">
        <f t="shared" ref="BY71:CB90" si="46">VLOOKUP($BX71,$AY$11:$BG$370,MATCH(BY$9,$AY$9:$BG$9,0))</f>
        <v>0</v>
      </c>
      <c r="BZ71" s="11">
        <f t="shared" si="46"/>
        <v>0</v>
      </c>
      <c r="CA71" s="11">
        <f t="shared" si="46"/>
        <v>0</v>
      </c>
      <c r="CB71" s="11">
        <f t="shared" si="46"/>
        <v>1.3072541575014035E-2</v>
      </c>
      <c r="CC71" s="11">
        <f>IF(Inicio!$C$22="Calderas",BY71+BZ71,CA71)</f>
        <v>0</v>
      </c>
      <c r="CD71" s="11">
        <f t="shared" si="14"/>
        <v>0</v>
      </c>
      <c r="CE71" s="11">
        <f t="shared" si="15"/>
        <v>0</v>
      </c>
      <c r="CF71" s="11">
        <f t="shared" si="16"/>
        <v>0</v>
      </c>
      <c r="CG71" s="11">
        <f t="shared" si="17"/>
        <v>0</v>
      </c>
      <c r="CH71" s="11">
        <f t="shared" si="31"/>
        <v>0</v>
      </c>
      <c r="CI71" s="11">
        <f t="shared" si="32"/>
        <v>0</v>
      </c>
      <c r="CJ71" s="11">
        <f t="shared" ref="CJ71:CM90" si="47">VLOOKUP($BX71,$AY$11:$BG$370,MATCH(CJ$9,$AY$9:$BG$9,0))</f>
        <v>0</v>
      </c>
      <c r="CK71" s="11">
        <f t="shared" si="47"/>
        <v>0</v>
      </c>
      <c r="CL71" s="11">
        <f t="shared" si="47"/>
        <v>0</v>
      </c>
      <c r="CM71" s="11">
        <f t="shared" si="47"/>
        <v>1.0070954449474812E-2</v>
      </c>
      <c r="CN71" s="281">
        <f>IF(Inicio!$O$22="Calderas",CJ71+CK71,CL71)</f>
        <v>0</v>
      </c>
      <c r="CO71" s="11">
        <f t="shared" si="19"/>
        <v>0</v>
      </c>
      <c r="CP71" s="11">
        <f t="shared" si="20"/>
        <v>0</v>
      </c>
      <c r="CQ71" s="11">
        <f t="shared" si="21"/>
        <v>0</v>
      </c>
      <c r="CR71" s="11">
        <f t="shared" si="22"/>
        <v>0</v>
      </c>
      <c r="CS71" s="11">
        <f t="shared" si="33"/>
        <v>0</v>
      </c>
      <c r="CT71" s="11">
        <f t="shared" si="34"/>
        <v>0</v>
      </c>
      <c r="CV71" s="293">
        <f t="shared" si="23"/>
        <v>45873.458333332906</v>
      </c>
      <c r="CW71" s="92">
        <f t="shared" ref="CW71:DB80" si="48">VLOOKUP($CV71,$AY$11:$BG$370,MATCH(CW$9,$AY$9:$BG$9,0))</f>
        <v>0</v>
      </c>
      <c r="CX71" s="92">
        <f t="shared" si="48"/>
        <v>0</v>
      </c>
      <c r="CY71" s="92">
        <f t="shared" si="48"/>
        <v>0</v>
      </c>
      <c r="CZ71" s="92">
        <f t="shared" si="48"/>
        <v>0</v>
      </c>
      <c r="DA71" s="92">
        <f t="shared" si="48"/>
        <v>0</v>
      </c>
      <c r="DB71" s="92">
        <f t="shared" si="48"/>
        <v>0</v>
      </c>
    </row>
    <row r="72" spans="1:106">
      <c r="A72" s="94">
        <f t="shared" si="35"/>
        <v>45873.461805555358</v>
      </c>
      <c r="B72" s="95">
        <f>IF($A72&lt;=$A$9,IF(NOT(ISNUMBER(PI_data_original!B72)),B71,PI_data_original!B72),0)</f>
        <v>569.31939313800183</v>
      </c>
      <c r="C72" s="95">
        <f>IF($A72&lt;=$A$9,IF(NOT(ISNUMBER(PI_data_original!C72)),C71,PI_data_original!C72),0)</f>
        <v>545.55319585407346</v>
      </c>
      <c r="D72" s="307">
        <f>IF(TagTempAmbSel_Sc1=TagTempAmb_Sc1,IF($A72&lt;=$A$9,IF(NOT(ISNUMBER(PI_data_original!D72)),D71,PI_data_original!D72),D71),IF($A72&lt;=$A$9,IF(NOT(ISNUMBER(PI_data_original!AD72)),AD71,PI_data_original!AD72),AD71))</f>
        <v>28.932829953809627</v>
      </c>
      <c r="E72" s="307">
        <f>IF(TagHumRelSel_Sc1=TagHumRel_Sc1,IF($A72&lt;=$A$9,IF(NOT(ISNUMBER(PI_data_original!E72)),E71,PI_data_original!E72),E71),IF($A72&lt;=$A$9,IF(NOT(ISNUMBER(PI_data_original!AE72)),AE71,PI_data_original!AE72),AE71))</f>
        <v>46.687501672248864</v>
      </c>
      <c r="F72" s="95">
        <f>IF($A72&lt;=$A$9,IF(NOT(ISNUMBER(PI_data_original!F72)),F71,PI_data_original!F72),0)</f>
        <v>6.6514973640441895</v>
      </c>
      <c r="G72" s="95">
        <f>IF($A72&lt;=$A$9,IF(NOT(ISNUMBER(PI_data_original!G72)),G71,PI_data_original!G72),0)</f>
        <v>8.1637401580810547</v>
      </c>
      <c r="H72" s="95">
        <f>IF($A72&lt;=$A$9,IF(NOT(ISNUMBER(PI_data_original!H72)),H71,PI_data_original!H72),0)</f>
        <v>4.4651718139648438</v>
      </c>
      <c r="I72" s="95">
        <f>IF($A72&lt;=$A$9,IF(NOT(ISNUMBER(PI_data_original!I72)),I71,PI_data_original!I72),0)</f>
        <v>7.9070749282836914</v>
      </c>
      <c r="J72" s="95">
        <v>0</v>
      </c>
      <c r="K72" s="95">
        <v>0</v>
      </c>
      <c r="L72" s="95">
        <f>IF($A72&lt;=$A$9,IF(NOT(ISNUMBER(PI_data_original!L72)),L71,PI_data_original!L72),0)</f>
        <v>273.17614997645444</v>
      </c>
      <c r="M72" s="95">
        <f>IF($A72&lt;=$A$9,IF(NOT(ISNUMBER(PI_data_original!M72)),M71,PI_data_original!M72),0)</f>
        <v>270.48979460685729</v>
      </c>
      <c r="N72" s="95">
        <f>IF($A72&lt;=$A$9,IF(NOT(ISNUMBER(PI_data_original!N72)),N71,PI_data_original!N72),0)</f>
        <v>269.59573848598285</v>
      </c>
      <c r="O72" s="95">
        <f>IF($A72&lt;=$A$9,IF(NOT(ISNUMBER(PI_data_original!O72)),O71,PI_data_original!O72),0)</f>
        <v>371.66600887306976</v>
      </c>
      <c r="P72" s="95">
        <f>IF($A72&lt;=$A$9,IF(NOT(ISNUMBER(PI_data_original!P72)),P71,PI_data_original!P72),0)</f>
        <v>373.20126289950656</v>
      </c>
      <c r="Q72" s="95">
        <f>IF($A72&lt;=$A$9,IF(NOT(ISNUMBER(PI_data_original!Q72)),Q71,PI_data_original!Q72),0)</f>
        <v>369.19687408011936</v>
      </c>
      <c r="R72" s="95">
        <f>IF($A72&lt;=$A$9,IF(NOT(ISNUMBER(PI_data_original!R72)),R71,PI_data_original!R72),0)</f>
        <v>370.70258898249568</v>
      </c>
      <c r="S72" s="95">
        <f>IF($A72&lt;=$A$9,IF(NOT(ISNUMBER(PI_data_original!S72)),S71,PI_data_original!S72),0)</f>
        <v>356.36688616383822</v>
      </c>
      <c r="T72" s="95">
        <f>IF($A72&lt;=$A$9,IF(NOT(ISNUMBER(PI_data_original!T72)),T71,PI_data_original!T72),0)</f>
        <v>288.02163398087026</v>
      </c>
      <c r="U72" s="95">
        <f>IF($A72&lt;=$A$9,IF(NOT(ISNUMBER(PI_data_original!U72)),U71,PI_data_original!U72),0)</f>
        <v>358.79400337553119</v>
      </c>
      <c r="V72" s="95">
        <f>IF($A72&lt;=$A$9,IF(NOT(ISNUMBER(PI_data_original!V72)),V71,PI_data_original!V72),0)</f>
        <v>290.02917296301575</v>
      </c>
      <c r="W72" s="378">
        <v>0</v>
      </c>
      <c r="X72" s="95">
        <f>IF($A72&lt;=$A$9,IF(NOT(ISNUMBER(PI_data_original!X72)),X71,PI_data_original!X72),0)</f>
        <v>291.18899629970286</v>
      </c>
      <c r="Y72" s="95">
        <f>IF($A72&lt;=$A$9,IF(NOT(ISNUMBER(PI_data_original!Y72)),Y71,PI_data_original!Y72),0)</f>
        <v>35.110156389451383</v>
      </c>
      <c r="Z72" s="95">
        <f>IF($A72&lt;=$A$9,IF(NOT(ISNUMBER(PI_data_original!Z72)),Z71,PI_data_original!Z72),0)</f>
        <v>0</v>
      </c>
      <c r="AA72" s="95">
        <f>IF($A72&lt;=$A$9,IF(NOT(ISNUMBER(PI_data_original!AA72)),AA71,PI_data_original!AA72),0)</f>
        <v>369.4059790312856</v>
      </c>
      <c r="AB72" s="95">
        <f>IF($A72&lt;=$A$9,IF(NOT(ISNUMBER(PI_data_original!AB72)),AB71,PI_data_original!AB72),0)</f>
        <v>569.31939313800183</v>
      </c>
      <c r="AC72" s="95">
        <f>IF($A72&lt;=$A$9,IF(NOT(ISNUMBER(PI_data_original!AC72)),AC71,PI_data_original!AC72),0)</f>
        <v>572.17223024030613</v>
      </c>
      <c r="AD72" s="307">
        <f>IF(TagTempAmbSel_Sc2=TagTempAmb_Sc1,IF($A72&lt;=$A$9,IF(NOT(ISNUMBER(PI_data_original!D72)),D71,PI_data_original!D72),D71),IF($A72&lt;=$A$9,IF(NOT(ISNUMBER(PI_data_original!AD72)),AD71,PI_data_original!AD72),AD71))</f>
        <v>29.921400042042119</v>
      </c>
      <c r="AE72" s="307">
        <f>IF(TagHumRelSel_Sc2=TagHumRel_Sc1,IF($A72&lt;=$A$9,IF(NOT(ISNUMBER(PI_data_original!E72)),E71,PI_data_original!E72),E71),IF($A72&lt;=$A$9,IF(NOT(ISNUMBER(PI_data_original!AE72)),AE71,PI_data_original!AE72),AE71))</f>
        <v>47.80232170061285</v>
      </c>
      <c r="AF72" s="95">
        <f>IF($A72&lt;=$A$9,IF(NOT(ISNUMBER(PI_data_original!AF72)),AF71,PI_data_original!AF72),0)</f>
        <v>7.6798272132873535</v>
      </c>
      <c r="AG72" s="95">
        <f>IF($A72&lt;=$A$9,IF(NOT(ISNUMBER(PI_data_original!AG72)),AG71,PI_data_original!AG72),0)</f>
        <v>3.4419031143188477</v>
      </c>
      <c r="AH72" s="95">
        <f>IF($A72&lt;=$A$9,IF(NOT(ISNUMBER(PI_data_original!AH72)),AH71,PI_data_original!AH72),0)</f>
        <v>4.4651718139648438</v>
      </c>
      <c r="AI72" s="95">
        <f>IF($A72&lt;=$A$9,IF(NOT(ISNUMBER(PI_data_original!AI72)),AI71,PI_data_original!AI72),0)</f>
        <v>4.8982443809509277</v>
      </c>
      <c r="AJ72" s="95">
        <f>IF($A72&lt;=$A$9,IF(NOT(ISNUMBER(PI_data_original!AJ72)),AJ71,PI_data_original!AJ72),0)</f>
        <v>6.8838062286376953</v>
      </c>
      <c r="AK72" s="95">
        <f>IF($A72&lt;=$A$9,IF(NOT(ISNUMBER(PI_data_original!AK72)),AK71,PI_data_original!AK72),0)</f>
        <v>265.34126334909155</v>
      </c>
      <c r="AL72" s="95">
        <f>IF($A72&lt;=$A$9,IF(NOT(ISNUMBER(PI_data_original!AL72)),AL71,PI_data_original!AL72),0)</f>
        <v>269.446198101292</v>
      </c>
      <c r="AM72" s="95">
        <f>IF($A72&lt;=$A$9,IF(NOT(ISNUMBER(PI_data_original!AM72)),AM71,PI_data_original!AM72),0)</f>
        <v>377.11170832140704</v>
      </c>
      <c r="AN72" s="95">
        <f>IF($A72&lt;=$A$9,IF(NOT(ISNUMBER(PI_data_original!AN72)),AN71,PI_data_original!AN72),0)</f>
        <v>378.24218707707848</v>
      </c>
      <c r="AO72" s="95">
        <f>IF($A72&lt;=$A$9,IF(NOT(ISNUMBER(PI_data_original!AO72)),AO71,PI_data_original!AO72),0)</f>
        <v>360.71455257677627</v>
      </c>
      <c r="AP72" s="95">
        <f>IF($A72&lt;=$A$9,IF(NOT(ISNUMBER(PI_data_original!AP72)),AP71,PI_data_original!AP72),0)</f>
        <v>282.70556142029352</v>
      </c>
      <c r="AQ72" s="95">
        <f>IF($A72&lt;=$A$9,IF(NOT(ISNUMBER(PI_data_original!AQ72)),AQ71,PI_data_original!AQ72),0)</f>
        <v>360.01902364789976</v>
      </c>
      <c r="AR72" s="95">
        <f>IF($A72&lt;=$A$9,IF(NOT(ISNUMBER(PI_data_original!AR72)),AR71,PI_data_original!AR72),0)</f>
        <v>285.12579335467268</v>
      </c>
      <c r="AS72" s="95">
        <f>IF($A72&lt;=$A$9,IF(NOT(ISNUMBER(PI_data_original!AS72)),AS71,PI_data_original!AS72),0)</f>
        <v>286.92832648625068</v>
      </c>
      <c r="AT72" s="95">
        <f>IF($A72&lt;=$A$9,IF(NOT(ISNUMBER(PI_data_original!AT72)),AT71,PI_data_original!AT72),0)</f>
        <v>286.64695444403191</v>
      </c>
      <c r="AU72" s="95">
        <f>IF($A72&lt;=$A$9,IF(NOT(ISNUMBER(PI_data_original!AU72)),AU71,PI_data_original!AU72),0)</f>
        <v>33.760559995586249</v>
      </c>
      <c r="AV72" s="95">
        <f>IF($A72&lt;=$A$9,IF(NOT(ISNUMBER(PI_data_original!AV72)),AV71,PI_data_original!AV72),0)</f>
        <v>2</v>
      </c>
      <c r="AW72" s="95">
        <f>IF($A72&lt;=$A$9,IF(NOT(ISNUMBER(PI_data_original!AW72)),AW71,PI_data_original!AW72),0)</f>
        <v>374.62415913401327</v>
      </c>
      <c r="AY72" s="94">
        <f t="shared" si="36"/>
        <v>45873.211805555358</v>
      </c>
      <c r="AZ72" s="95">
        <f>IF($AY72&lt;=$AY$9,IF(NOT(ISNUMBER(PI_data_original!AZ72)),AZ71,PI_data_original!AZ72),0)</f>
        <v>0</v>
      </c>
      <c r="BA72" s="95">
        <f>IF($AY72&lt;=$AY$9,IF(NOT(ISNUMBER(PI_data_original!BA72)),BA71,PI_data_original!BA72),0)</f>
        <v>0</v>
      </c>
      <c r="BB72" s="95">
        <f>IF($AY72&lt;=$AY$9,IF(NOT(ISNUMBER(PI_data_original!BB72)),BB71,PI_data_original!BB72),0)</f>
        <v>0</v>
      </c>
      <c r="BC72" s="95">
        <f>IF($AY72&lt;=$AY$9,IF(NOT(ISNUMBER(PI_data_original!BC72)),BC71,PI_data_original!BC72),0)</f>
        <v>1.6042386159883803E-2</v>
      </c>
      <c r="BD72" s="95">
        <f>IF($AY72&lt;=$AY$9,IF(NOT(ISNUMBER(PI_data_original!BD72)),BD71,PI_data_original!BD72),0)</f>
        <v>0</v>
      </c>
      <c r="BE72" s="95">
        <f>IF($AY72&lt;=$AY$9,IF(NOT(ISNUMBER(PI_data_original!BE72)),BE71,PI_data_original!BE72),0)</f>
        <v>0</v>
      </c>
      <c r="BF72" s="95">
        <f>IF($AY72&lt;=$AY$9,IF(NOT(ISNUMBER(PI_data_original!BF72)),BF71,PI_data_original!BF72),0)</f>
        <v>0</v>
      </c>
      <c r="BG72" s="95">
        <f>IF($AY72&lt;=$AY$9,IF(NOT(ISNUMBER(PI_data_original!BG72)),BG71,PI_data_original!BG72),0)</f>
        <v>1.0070954449474812E-2</v>
      </c>
      <c r="BI72" s="61">
        <f>PI_data_original!BI72</f>
        <v>45873.292361111111</v>
      </c>
      <c r="BJ72" s="6">
        <f>IF($BI72&lt;=$BI$9,IF(NOT(ISNUMBER(PI_data_original!BJ72)),BJ71,PI_data_original!BJ72),0)</f>
        <v>1.2817578390240669E-2</v>
      </c>
      <c r="BK72" s="6">
        <f>IF($BI72&lt;=$BI$9,IF(NOT(ISNUMBER(PI_data_original!BK72)),BK71,PI_data_original!BK72),0)</f>
        <v>1.0070954449474812E-2</v>
      </c>
      <c r="BM72" s="6" t="b">
        <f t="shared" si="25"/>
        <v>0</v>
      </c>
      <c r="BN72" s="6" t="str">
        <f t="shared" si="26"/>
        <v>N/A</v>
      </c>
      <c r="BO72" s="6" t="b">
        <f t="shared" si="27"/>
        <v>0</v>
      </c>
      <c r="BP72" s="6" t="str">
        <f t="shared" si="28"/>
        <v>N/A</v>
      </c>
      <c r="BR72" s="6">
        <f t="shared" si="10"/>
        <v>432</v>
      </c>
      <c r="BS72" s="6">
        <f t="shared" si="11"/>
        <v>358</v>
      </c>
      <c r="BU72" s="6">
        <f t="shared" si="29"/>
        <v>369.4059790312856</v>
      </c>
      <c r="BV72" s="6">
        <f t="shared" si="30"/>
        <v>374.62415913401327</v>
      </c>
      <c r="BX72" s="292">
        <f t="shared" si="12"/>
        <v>45873.211805555358</v>
      </c>
      <c r="BY72" s="11">
        <f t="shared" si="46"/>
        <v>0</v>
      </c>
      <c r="BZ72" s="11">
        <f t="shared" si="46"/>
        <v>0</v>
      </c>
      <c r="CA72" s="11">
        <f t="shared" si="46"/>
        <v>0</v>
      </c>
      <c r="CB72" s="11">
        <f t="shared" si="46"/>
        <v>1.6042386159883803E-2</v>
      </c>
      <c r="CC72" s="11">
        <f>IF(Inicio!$C$22="Calderas",BY72+BZ72,CA72)</f>
        <v>0</v>
      </c>
      <c r="CD72" s="11">
        <f t="shared" si="14"/>
        <v>0</v>
      </c>
      <c r="CE72" s="11">
        <f t="shared" si="15"/>
        <v>0</v>
      </c>
      <c r="CF72" s="11">
        <f t="shared" si="16"/>
        <v>0</v>
      </c>
      <c r="CG72" s="11">
        <f t="shared" si="17"/>
        <v>0</v>
      </c>
      <c r="CH72" s="11">
        <f t="shared" si="31"/>
        <v>0</v>
      </c>
      <c r="CI72" s="11">
        <f t="shared" si="32"/>
        <v>0</v>
      </c>
      <c r="CJ72" s="11">
        <f t="shared" si="47"/>
        <v>0</v>
      </c>
      <c r="CK72" s="11">
        <f t="shared" si="47"/>
        <v>0</v>
      </c>
      <c r="CL72" s="11">
        <f t="shared" si="47"/>
        <v>0</v>
      </c>
      <c r="CM72" s="11">
        <f t="shared" si="47"/>
        <v>1.0070954449474812E-2</v>
      </c>
      <c r="CN72" s="281">
        <f>IF(Inicio!$O$22="Calderas",CJ72+CK72,CL72)</f>
        <v>0</v>
      </c>
      <c r="CO72" s="11">
        <f t="shared" si="19"/>
        <v>0</v>
      </c>
      <c r="CP72" s="11">
        <f t="shared" si="20"/>
        <v>0</v>
      </c>
      <c r="CQ72" s="11">
        <f t="shared" si="21"/>
        <v>0</v>
      </c>
      <c r="CR72" s="11">
        <f t="shared" si="22"/>
        <v>0</v>
      </c>
      <c r="CS72" s="11">
        <f t="shared" si="33"/>
        <v>0</v>
      </c>
      <c r="CT72" s="11">
        <f t="shared" si="34"/>
        <v>0</v>
      </c>
      <c r="CV72" s="293">
        <f t="shared" si="23"/>
        <v>45873.461805555125</v>
      </c>
      <c r="CW72" s="92">
        <f t="shared" si="48"/>
        <v>0</v>
      </c>
      <c r="CX72" s="92">
        <f t="shared" si="48"/>
        <v>0</v>
      </c>
      <c r="CY72" s="92">
        <f t="shared" si="48"/>
        <v>0</v>
      </c>
      <c r="CZ72" s="92">
        <f t="shared" si="48"/>
        <v>0</v>
      </c>
      <c r="DA72" s="92">
        <f t="shared" si="48"/>
        <v>0</v>
      </c>
      <c r="DB72" s="92">
        <f t="shared" si="48"/>
        <v>0</v>
      </c>
    </row>
    <row r="73" spans="1:106">
      <c r="A73" s="94">
        <f t="shared" si="35"/>
        <v>45873.465277777577</v>
      </c>
      <c r="B73" s="95">
        <f>IF($A73&lt;=$A$9,IF(NOT(ISNUMBER(PI_data_original!B73)),B72,PI_data_original!B73),0)</f>
        <v>582.85092598867016</v>
      </c>
      <c r="C73" s="95">
        <f>IF($A73&lt;=$A$9,IF(NOT(ISNUMBER(PI_data_original!C73)),C72,PI_data_original!C73),0)</f>
        <v>553.52227186062032</v>
      </c>
      <c r="D73" s="307">
        <f>IF(TagTempAmbSel_Sc1=TagTempAmb_Sc1,IF($A73&lt;=$A$9,IF(NOT(ISNUMBER(PI_data_original!D73)),D72,PI_data_original!D73),D72),IF($A73&lt;=$A$9,IF(NOT(ISNUMBER(PI_data_original!AD73)),AD72,PI_data_original!AD73),AD72))</f>
        <v>29.049652732627418</v>
      </c>
      <c r="E73" s="307">
        <f>IF(TagHumRelSel_Sc1=TagHumRel_Sc1,IF($A73&lt;=$A$9,IF(NOT(ISNUMBER(PI_data_original!E73)),E72,PI_data_original!E73),E72),IF($A73&lt;=$A$9,IF(NOT(ISNUMBER(PI_data_original!AE73)),AE72,PI_data_original!AE73),AE72))</f>
        <v>46.466257092198553</v>
      </c>
      <c r="F73" s="95">
        <f>IF($A73&lt;=$A$9,IF(NOT(ISNUMBER(PI_data_original!F73)),F72,PI_data_original!F73),0)</f>
        <v>7.909888744354248</v>
      </c>
      <c r="G73" s="95">
        <f>IF($A73&lt;=$A$9,IF(NOT(ISNUMBER(PI_data_original!G73)),G72,PI_data_original!G73),0)</f>
        <v>7.8756084442138672</v>
      </c>
      <c r="H73" s="95">
        <f>IF($A73&lt;=$A$9,IF(NOT(ISNUMBER(PI_data_original!H73)),H72,PI_data_original!H73),0)</f>
        <v>6.8838062286376953</v>
      </c>
      <c r="I73" s="95">
        <f>IF($A73&lt;=$A$9,IF(NOT(ISNUMBER(PI_data_original!I73)),I72,PI_data_original!I73),0)</f>
        <v>7.3489284515380859</v>
      </c>
      <c r="J73" s="95"/>
      <c r="K73" s="95">
        <v>0</v>
      </c>
      <c r="L73" s="95">
        <f>IF($A73&lt;=$A$9,IF(NOT(ISNUMBER(PI_data_original!L73)),L72,PI_data_original!L73),0)</f>
        <v>276.5622570466133</v>
      </c>
      <c r="M73" s="95">
        <f>IF($A73&lt;=$A$9,IF(NOT(ISNUMBER(PI_data_original!M73)),M72,PI_data_original!M73),0)</f>
        <v>274.37529965405139</v>
      </c>
      <c r="N73" s="95">
        <f>IF($A73&lt;=$A$9,IF(NOT(ISNUMBER(PI_data_original!N73)),N72,PI_data_original!N73),0)</f>
        <v>273.3716386881984</v>
      </c>
      <c r="O73" s="95">
        <f>IF($A73&lt;=$A$9,IF(NOT(ISNUMBER(PI_data_original!O73)),O72,PI_data_original!O73),0)</f>
        <v>371.52588218750299</v>
      </c>
      <c r="P73" s="95">
        <f>IF($A73&lt;=$A$9,IF(NOT(ISNUMBER(PI_data_original!P73)),P72,PI_data_original!P73),0)</f>
        <v>372.90595593127733</v>
      </c>
      <c r="Q73" s="95">
        <f>IF($A73&lt;=$A$9,IF(NOT(ISNUMBER(PI_data_original!Q73)),Q72,PI_data_original!Q73),0)</f>
        <v>369.56715334852692</v>
      </c>
      <c r="R73" s="95">
        <f>IF($A73&lt;=$A$9,IF(NOT(ISNUMBER(PI_data_original!R73)),R72,PI_data_original!R73),0)</f>
        <v>370.6961065885165</v>
      </c>
      <c r="S73" s="95">
        <f>IF($A73&lt;=$A$9,IF(NOT(ISNUMBER(PI_data_original!S73)),S72,PI_data_original!S73),0)</f>
        <v>356.57211137168417</v>
      </c>
      <c r="T73" s="95">
        <f>IF($A73&lt;=$A$9,IF(NOT(ISNUMBER(PI_data_original!T73)),T72,PI_data_original!T73),0)</f>
        <v>290.48677559865484</v>
      </c>
      <c r="U73" s="95">
        <f>IF($A73&lt;=$A$9,IF(NOT(ISNUMBER(PI_data_original!U73)),U72,PI_data_original!U73),0)</f>
        <v>358.95185936782821</v>
      </c>
      <c r="V73" s="95">
        <f>IF($A73&lt;=$A$9,IF(NOT(ISNUMBER(PI_data_original!V73)),V72,PI_data_original!V73),0)</f>
        <v>292.50812145364472</v>
      </c>
      <c r="W73" s="378">
        <v>0</v>
      </c>
      <c r="X73" s="95">
        <f>IF($A73&lt;=$A$9,IF(NOT(ISNUMBER(PI_data_original!X73)),X72,PI_data_original!X73),0)</f>
        <v>296.51393487201011</v>
      </c>
      <c r="Y73" s="95">
        <f>IF($A73&lt;=$A$9,IF(NOT(ISNUMBER(PI_data_original!Y73)),Y72,PI_data_original!Y73),0)</f>
        <v>36.625747378367592</v>
      </c>
      <c r="Z73" s="95">
        <f>IF($A73&lt;=$A$9,IF(NOT(ISNUMBER(PI_data_original!Z73)),Z72,PI_data_original!Z73),0)</f>
        <v>0</v>
      </c>
      <c r="AA73" s="95">
        <f>IF($A73&lt;=$A$9,IF(NOT(ISNUMBER(PI_data_original!AA73)),AA72,PI_data_original!AA73),0)</f>
        <v>369.31753370918642</v>
      </c>
      <c r="AB73" s="95">
        <f>IF($A73&lt;=$A$9,IF(NOT(ISNUMBER(PI_data_original!AB73)),AB72,PI_data_original!AB73),0)</f>
        <v>582.85092598867016</v>
      </c>
      <c r="AC73" s="95">
        <f>IF($A73&lt;=$A$9,IF(NOT(ISNUMBER(PI_data_original!AC73)),AC72,PI_data_original!AC73),0)</f>
        <v>588.197675882829</v>
      </c>
      <c r="AD73" s="307">
        <f>IF(TagTempAmbSel_Sc2=TagTempAmb_Sc1,IF($A73&lt;=$A$9,IF(NOT(ISNUMBER(PI_data_original!D73)),D72,PI_data_original!D73),D72),IF($A73&lt;=$A$9,IF(NOT(ISNUMBER(PI_data_original!AD73)),AD72,PI_data_original!AD73),AD72))</f>
        <v>30.306704983404174</v>
      </c>
      <c r="AE73" s="307">
        <f>IF(TagHumRelSel_Sc2=TagHumRel_Sc1,IF($A73&lt;=$A$9,IF(NOT(ISNUMBER(PI_data_original!E73)),E72,PI_data_original!E73),E72),IF($A73&lt;=$A$9,IF(NOT(ISNUMBER(PI_data_original!AE73)),AE72,PI_data_original!AE73),AE72))</f>
        <v>46.929789663622977</v>
      </c>
      <c r="AF73" s="95">
        <f>IF($A73&lt;=$A$9,IF(NOT(ISNUMBER(PI_data_original!AF73)),AF72,PI_data_original!AF73),0)</f>
        <v>9.4427642822265625</v>
      </c>
      <c r="AG73" s="95">
        <f>IF($A73&lt;=$A$9,IF(NOT(ISNUMBER(PI_data_original!AG73)),AG72,PI_data_original!AG73),0)</f>
        <v>6.0465865135192871</v>
      </c>
      <c r="AH73" s="95">
        <f>IF($A73&lt;=$A$9,IF(NOT(ISNUMBER(PI_data_original!AH73)),AH72,PI_data_original!AH73),0)</f>
        <v>6.6047329902648926</v>
      </c>
      <c r="AI73" s="95">
        <f>IF($A73&lt;=$A$9,IF(NOT(ISNUMBER(PI_data_original!AI73)),AI72,PI_data_original!AI73),0)</f>
        <v>3.5536282062530518</v>
      </c>
      <c r="AJ73" s="95">
        <f>IF($A73&lt;=$A$9,IF(NOT(ISNUMBER(PI_data_original!AJ73)),AJ72,PI_data_original!AJ73),0)</f>
        <v>4.186098575592041</v>
      </c>
      <c r="AK73" s="95">
        <f>IF($A73&lt;=$A$9,IF(NOT(ISNUMBER(PI_data_original!AK73)),AK72,PI_data_original!AK73),0)</f>
        <v>267.62338105458957</v>
      </c>
      <c r="AL73" s="95">
        <f>IF($A73&lt;=$A$9,IF(NOT(ISNUMBER(PI_data_original!AL73)),AL72,PI_data_original!AL73),0)</f>
        <v>271.74947182337422</v>
      </c>
      <c r="AM73" s="95">
        <f>IF($A73&lt;=$A$9,IF(NOT(ISNUMBER(PI_data_original!AM73)),AM72,PI_data_original!AM73),0)</f>
        <v>377.36690027930132</v>
      </c>
      <c r="AN73" s="95">
        <f>IF($A73&lt;=$A$9,IF(NOT(ISNUMBER(PI_data_original!AN73)),AN72,PI_data_original!AN73),0)</f>
        <v>377.27047651762427</v>
      </c>
      <c r="AO73" s="95">
        <f>IF($A73&lt;=$A$9,IF(NOT(ISNUMBER(PI_data_original!AO73)),AO72,PI_data_original!AO73),0)</f>
        <v>361.05547715628984</v>
      </c>
      <c r="AP73" s="95">
        <f>IF($A73&lt;=$A$9,IF(NOT(ISNUMBER(PI_data_original!AP73)),AP72,PI_data_original!AP73),0)</f>
        <v>284.85782314056377</v>
      </c>
      <c r="AQ73" s="95">
        <f>IF($A73&lt;=$A$9,IF(NOT(ISNUMBER(PI_data_original!AQ73)),AQ72,PI_data_original!AQ73),0)</f>
        <v>360.35866599980119</v>
      </c>
      <c r="AR73" s="95">
        <f>IF($A73&lt;=$A$9,IF(NOT(ISNUMBER(PI_data_original!AR73)),AR72,PI_data_original!AR73),0)</f>
        <v>287.09859715564488</v>
      </c>
      <c r="AS73" s="95">
        <f>IF($A73&lt;=$A$9,IF(NOT(ISNUMBER(PI_data_original!AS73)),AS72,PI_data_original!AS73),0)</f>
        <v>292.41812914891347</v>
      </c>
      <c r="AT73" s="95">
        <f>IF($A73&lt;=$A$9,IF(NOT(ISNUMBER(PI_data_original!AT73)),AT72,PI_data_original!AT73),0)</f>
        <v>292.57219250019409</v>
      </c>
      <c r="AU73" s="95">
        <f>IF($A73&lt;=$A$9,IF(NOT(ISNUMBER(PI_data_original!AU73)),AU72,PI_data_original!AU73),0)</f>
        <v>34.707055406654099</v>
      </c>
      <c r="AV73" s="95">
        <f>IF($A73&lt;=$A$9,IF(NOT(ISNUMBER(PI_data_original!AV73)),AV72,PI_data_original!AV73),0)</f>
        <v>2</v>
      </c>
      <c r="AW73" s="95">
        <f>IF($A73&lt;=$A$9,IF(NOT(ISNUMBER(PI_data_original!AW73)),AW72,PI_data_original!AW73),0)</f>
        <v>374.44027095774652</v>
      </c>
      <c r="AY73" s="94">
        <f t="shared" si="36"/>
        <v>45873.215277777577</v>
      </c>
      <c r="AZ73" s="95">
        <f>IF($AY73&lt;=$AY$9,IF(NOT(ISNUMBER(PI_data_original!AZ73)),AZ72,PI_data_original!AZ73),0)</f>
        <v>0</v>
      </c>
      <c r="BA73" s="95">
        <f>IF($AY73&lt;=$AY$9,IF(NOT(ISNUMBER(PI_data_original!BA73)),BA72,PI_data_original!BA73),0)</f>
        <v>0</v>
      </c>
      <c r="BB73" s="95">
        <f>IF($AY73&lt;=$AY$9,IF(NOT(ISNUMBER(PI_data_original!BB73)),BB72,PI_data_original!BB73),0)</f>
        <v>0</v>
      </c>
      <c r="BC73" s="95">
        <f>IF($AY73&lt;=$AY$9,IF(NOT(ISNUMBER(PI_data_original!BC73)),BC72,PI_data_original!BC73),0)</f>
        <v>1.6479743644595146E-2</v>
      </c>
      <c r="BD73" s="95">
        <f>IF($AY73&lt;=$AY$9,IF(NOT(ISNUMBER(PI_data_original!BD73)),BD72,PI_data_original!BD73),0)</f>
        <v>0</v>
      </c>
      <c r="BE73" s="95">
        <f>IF($AY73&lt;=$AY$9,IF(NOT(ISNUMBER(PI_data_original!BE73)),BE72,PI_data_original!BE73),0)</f>
        <v>0</v>
      </c>
      <c r="BF73" s="95">
        <f>IF($AY73&lt;=$AY$9,IF(NOT(ISNUMBER(PI_data_original!BF73)),BF72,PI_data_original!BF73),0)</f>
        <v>0</v>
      </c>
      <c r="BG73" s="95">
        <f>IF($AY73&lt;=$AY$9,IF(NOT(ISNUMBER(PI_data_original!BG73)),BG72,PI_data_original!BG73),0)</f>
        <v>1.0070954449474812E-2</v>
      </c>
      <c r="BI73" s="61">
        <f>PI_data_original!BI73</f>
        <v>45873.293055555558</v>
      </c>
      <c r="BJ73" s="6">
        <f>IF($BI73&lt;=$BI$9,IF(NOT(ISNUMBER(PI_data_original!BJ73)),BJ72,PI_data_original!BJ73),0)</f>
        <v>1.2817578390240669E-2</v>
      </c>
      <c r="BK73" s="6">
        <f>IF($BI73&lt;=$BI$9,IF(NOT(ISNUMBER(PI_data_original!BK73)),BK72,PI_data_original!BK73),0)</f>
        <v>1.0070954449474812E-2</v>
      </c>
      <c r="BM73" s="6" t="b">
        <f t="shared" si="25"/>
        <v>0</v>
      </c>
      <c r="BN73" s="6" t="str">
        <f t="shared" si="26"/>
        <v>N/A</v>
      </c>
      <c r="BO73" s="6" t="b">
        <f t="shared" si="27"/>
        <v>0</v>
      </c>
      <c r="BP73" s="6" t="str">
        <f t="shared" si="28"/>
        <v>N/A</v>
      </c>
      <c r="BR73" s="6">
        <f t="shared" si="10"/>
        <v>432</v>
      </c>
      <c r="BS73" s="6">
        <f t="shared" si="11"/>
        <v>358</v>
      </c>
      <c r="BU73" s="6">
        <f t="shared" si="29"/>
        <v>369.31753370918642</v>
      </c>
      <c r="BV73" s="6">
        <f t="shared" si="30"/>
        <v>374.44027095774652</v>
      </c>
      <c r="BX73" s="292">
        <f t="shared" si="12"/>
        <v>45873.215277777577</v>
      </c>
      <c r="BY73" s="11">
        <f t="shared" si="46"/>
        <v>0</v>
      </c>
      <c r="BZ73" s="11">
        <f t="shared" si="46"/>
        <v>0</v>
      </c>
      <c r="CA73" s="11">
        <f t="shared" si="46"/>
        <v>0</v>
      </c>
      <c r="CB73" s="11">
        <f t="shared" si="46"/>
        <v>1.6479743644595146E-2</v>
      </c>
      <c r="CC73" s="11">
        <f>IF(Inicio!$C$22="Calderas",BY73+BZ73,CA73)</f>
        <v>0</v>
      </c>
      <c r="CD73" s="11">
        <f t="shared" si="14"/>
        <v>0</v>
      </c>
      <c r="CE73" s="11">
        <f t="shared" si="15"/>
        <v>0</v>
      </c>
      <c r="CF73" s="11">
        <f t="shared" si="16"/>
        <v>0</v>
      </c>
      <c r="CG73" s="11">
        <f t="shared" si="17"/>
        <v>0</v>
      </c>
      <c r="CH73" s="11">
        <f t="shared" si="31"/>
        <v>0</v>
      </c>
      <c r="CI73" s="11">
        <f t="shared" si="32"/>
        <v>0</v>
      </c>
      <c r="CJ73" s="11">
        <f t="shared" si="47"/>
        <v>0</v>
      </c>
      <c r="CK73" s="11">
        <f t="shared" si="47"/>
        <v>0</v>
      </c>
      <c r="CL73" s="11">
        <f t="shared" si="47"/>
        <v>0</v>
      </c>
      <c r="CM73" s="11">
        <f t="shared" si="47"/>
        <v>1.0070954449474812E-2</v>
      </c>
      <c r="CN73" s="281">
        <f>IF(Inicio!$O$22="Calderas",CJ73+CK73,CL73)</f>
        <v>0</v>
      </c>
      <c r="CO73" s="11">
        <f t="shared" si="19"/>
        <v>0</v>
      </c>
      <c r="CP73" s="11">
        <f t="shared" si="20"/>
        <v>0</v>
      </c>
      <c r="CQ73" s="11">
        <f t="shared" si="21"/>
        <v>0</v>
      </c>
      <c r="CR73" s="11">
        <f t="shared" si="22"/>
        <v>0</v>
      </c>
      <c r="CS73" s="11">
        <f t="shared" si="33"/>
        <v>0</v>
      </c>
      <c r="CT73" s="11">
        <f t="shared" si="34"/>
        <v>0</v>
      </c>
      <c r="CV73" s="293">
        <f t="shared" si="23"/>
        <v>45873.465277777344</v>
      </c>
      <c r="CW73" s="92">
        <f t="shared" si="48"/>
        <v>0</v>
      </c>
      <c r="CX73" s="92">
        <f t="shared" si="48"/>
        <v>0</v>
      </c>
      <c r="CY73" s="92">
        <f t="shared" si="48"/>
        <v>0</v>
      </c>
      <c r="CZ73" s="92">
        <f t="shared" si="48"/>
        <v>0</v>
      </c>
      <c r="DA73" s="92">
        <f t="shared" si="48"/>
        <v>0</v>
      </c>
      <c r="DB73" s="92">
        <f t="shared" si="48"/>
        <v>0</v>
      </c>
    </row>
    <row r="74" spans="1:106">
      <c r="A74" s="94">
        <f t="shared" si="35"/>
        <v>45873.468749999796</v>
      </c>
      <c r="B74" s="95">
        <f>IF($A74&lt;=$A$9,IF(NOT(ISNUMBER(PI_data_original!B74)),B73,PI_data_original!B74),0)</f>
        <v>597.52120930981982</v>
      </c>
      <c r="C74" s="95">
        <f>IF($A74&lt;=$A$9,IF(NOT(ISNUMBER(PI_data_original!C74)),C73,PI_data_original!C74),0)</f>
        <v>565.44610228385159</v>
      </c>
      <c r="D74" s="307">
        <f>IF(TagTempAmbSel_Sc1=TagTempAmb_Sc1,IF($A74&lt;=$A$9,IF(NOT(ISNUMBER(PI_data_original!D74)),D73,PI_data_original!D74),D73),IF($A74&lt;=$A$9,IF(NOT(ISNUMBER(PI_data_original!AD74)),AD73,PI_data_original!AD74),AD73))</f>
        <v>29.087235701553823</v>
      </c>
      <c r="E74" s="307">
        <f>IF(TagHumRelSel_Sc1=TagHumRel_Sc1,IF($A74&lt;=$A$9,IF(NOT(ISNUMBER(PI_data_original!E74)),E73,PI_data_original!E74),E73),IF($A74&lt;=$A$9,IF(NOT(ISNUMBER(PI_data_original!AE74)),AE73,PI_data_original!AE74),AE73))</f>
        <v>46.150313775192288</v>
      </c>
      <c r="F74" s="95">
        <f>IF($A74&lt;=$A$9,IF(NOT(ISNUMBER(PI_data_original!F74)),F73,PI_data_original!F74),0)</f>
        <v>7.640233039855957</v>
      </c>
      <c r="G74" s="95">
        <f>IF($A74&lt;=$A$9,IF(NOT(ISNUMBER(PI_data_original!G74)),G73,PI_data_original!G74),0)</f>
        <v>5.4745082855224609</v>
      </c>
      <c r="H74" s="95">
        <f>IF($A74&lt;=$A$9,IF(NOT(ISNUMBER(PI_data_original!H74)),H73,PI_data_original!H74),0)</f>
        <v>8.4652214050292969</v>
      </c>
      <c r="I74" s="95">
        <f>IF($A74&lt;=$A$9,IF(NOT(ISNUMBER(PI_data_original!I74)),I73,PI_data_original!I74),0)</f>
        <v>7.6280016899108887</v>
      </c>
      <c r="J74" s="95">
        <v>2755</v>
      </c>
      <c r="K74" s="95">
        <v>0</v>
      </c>
      <c r="L74" s="95">
        <f>IF($A74&lt;=$A$9,IF(NOT(ISNUMBER(PI_data_original!L74)),L73,PI_data_original!L74),0)</f>
        <v>278.4880950903638</v>
      </c>
      <c r="M74" s="95">
        <f>IF($A74&lt;=$A$9,IF(NOT(ISNUMBER(PI_data_original!M74)),M73,PI_data_original!M74),0)</f>
        <v>278.18201669878118</v>
      </c>
      <c r="N74" s="95">
        <f>IF($A74&lt;=$A$9,IF(NOT(ISNUMBER(PI_data_original!N74)),N73,PI_data_original!N74),0)</f>
        <v>277.27440937227777</v>
      </c>
      <c r="O74" s="95">
        <f>IF($A74&lt;=$A$9,IF(NOT(ISNUMBER(PI_data_original!O74)),O73,PI_data_original!O74),0)</f>
        <v>371.39912456360884</v>
      </c>
      <c r="P74" s="95">
        <f>IF($A74&lt;=$A$9,IF(NOT(ISNUMBER(PI_data_original!P74)),P73,PI_data_original!P74),0)</f>
        <v>372.86380814013268</v>
      </c>
      <c r="Q74" s="95">
        <f>IF($A74&lt;=$A$9,IF(NOT(ISNUMBER(PI_data_original!Q74)),Q73,PI_data_original!Q74),0)</f>
        <v>369.65276891857422</v>
      </c>
      <c r="R74" s="95">
        <f>IF($A74&lt;=$A$9,IF(NOT(ISNUMBER(PI_data_original!R74)),R73,PI_data_original!R74),0)</f>
        <v>370.78343381846082</v>
      </c>
      <c r="S74" s="95">
        <f>IF($A74&lt;=$A$9,IF(NOT(ISNUMBER(PI_data_original!S74)),S73,PI_data_original!S74),0)</f>
        <v>356.55785555148651</v>
      </c>
      <c r="T74" s="95">
        <f>IF($A74&lt;=$A$9,IF(NOT(ISNUMBER(PI_data_original!T74)),T73,PI_data_original!T74),0)</f>
        <v>291.78688643347783</v>
      </c>
      <c r="U74" s="95">
        <f>IF($A74&lt;=$A$9,IF(NOT(ISNUMBER(PI_data_original!U74)),U73,PI_data_original!U74),0)</f>
        <v>358.93416694701341</v>
      </c>
      <c r="V74" s="95">
        <f>IF($A74&lt;=$A$9,IF(NOT(ISNUMBER(PI_data_original!V74)),V73,PI_data_original!V74),0)</f>
        <v>293.77326913873202</v>
      </c>
      <c r="W74" s="378">
        <v>0</v>
      </c>
      <c r="X74" s="95">
        <f>IF($A74&lt;=$A$9,IF(NOT(ISNUMBER(PI_data_original!X74)),X73,PI_data_original!X74),0)</f>
        <v>301.18530316008315</v>
      </c>
      <c r="Y74" s="95">
        <f>IF($A74&lt;=$A$9,IF(NOT(ISNUMBER(PI_data_original!Y74)),Y73,PI_data_original!Y74),0)</f>
        <v>37.760485879413906</v>
      </c>
      <c r="Z74" s="95">
        <f>IF($A74&lt;=$A$9,IF(NOT(ISNUMBER(PI_data_original!Z74)),Z73,PI_data_original!Z74),0)</f>
        <v>0</v>
      </c>
      <c r="AA74" s="95">
        <f>IF($A74&lt;=$A$9,IF(NOT(ISNUMBER(PI_data_original!AA74)),AA73,PI_data_original!AA74),0)</f>
        <v>369.28129057358177</v>
      </c>
      <c r="AB74" s="95">
        <f>IF($A74&lt;=$A$9,IF(NOT(ISNUMBER(PI_data_original!AB74)),AB73,PI_data_original!AB74),0)</f>
        <v>597.52120930981982</v>
      </c>
      <c r="AC74" s="95">
        <f>IF($A74&lt;=$A$9,IF(NOT(ISNUMBER(PI_data_original!AC74)),AC73,PI_data_original!AC74),0)</f>
        <v>601.5782850833732</v>
      </c>
      <c r="AD74" s="307">
        <f>IF(TagTempAmbSel_Sc2=TagTempAmb_Sc1,IF($A74&lt;=$A$9,IF(NOT(ISNUMBER(PI_data_original!D74)),D73,PI_data_original!D74),D73),IF($A74&lt;=$A$9,IF(NOT(ISNUMBER(PI_data_original!AD74)),AD73,PI_data_original!AD74),AD73))</f>
        <v>30.065501686629194</v>
      </c>
      <c r="AE74" s="307">
        <f>IF(TagHumRelSel_Sc2=TagHumRel_Sc1,IF($A74&lt;=$A$9,IF(NOT(ISNUMBER(PI_data_original!E74)),E73,PI_data_original!E74),E73),IF($A74&lt;=$A$9,IF(NOT(ISNUMBER(PI_data_original!AE74)),AE73,PI_data_original!AE74),AE73))</f>
        <v>47.413794233284499</v>
      </c>
      <c r="AF74" s="95">
        <f>IF($A74&lt;=$A$9,IF(NOT(ISNUMBER(PI_data_original!AF74)),AF73,PI_data_original!AF74),0)</f>
        <v>8.4556913375854492</v>
      </c>
      <c r="AG74" s="95">
        <f>IF($A74&lt;=$A$9,IF(NOT(ISNUMBER(PI_data_original!AG74)),AG73,PI_data_original!AG74),0)</f>
        <v>6.0465865135192871</v>
      </c>
      <c r="AH74" s="95">
        <f>IF($A74&lt;=$A$9,IF(NOT(ISNUMBER(PI_data_original!AH74)),AH73,PI_data_original!AH74),0)</f>
        <v>5.0233182907104492</v>
      </c>
      <c r="AI74" s="95">
        <f>IF($A74&lt;=$A$9,IF(NOT(ISNUMBER(PI_data_original!AI74)),AI73,PI_data_original!AI74),0)</f>
        <v>4.610112190246582</v>
      </c>
      <c r="AJ74" s="95">
        <f>IF($A74&lt;=$A$9,IF(NOT(ISNUMBER(PI_data_original!AJ74)),AJ73,PI_data_original!AJ74),0)</f>
        <v>5.4884400367736816</v>
      </c>
      <c r="AK74" s="95">
        <f>IF($A74&lt;=$A$9,IF(NOT(ISNUMBER(PI_data_original!AK74)),AK73,PI_data_original!AK74),0)</f>
        <v>269.17903725019448</v>
      </c>
      <c r="AL74" s="95">
        <f>IF($A74&lt;=$A$9,IF(NOT(ISNUMBER(PI_data_original!AL74)),AL73,PI_data_original!AL74),0)</f>
        <v>273.29385852122027</v>
      </c>
      <c r="AM74" s="95">
        <f>IF($A74&lt;=$A$9,IF(NOT(ISNUMBER(PI_data_original!AM74)),AM73,PI_data_original!AM74),0)</f>
        <v>377.40458541553028</v>
      </c>
      <c r="AN74" s="95">
        <f>IF($A74&lt;=$A$9,IF(NOT(ISNUMBER(PI_data_original!AN74)),AN73,PI_data_original!AN74),0)</f>
        <v>376.21261042409782</v>
      </c>
      <c r="AO74" s="95">
        <f>IF($A74&lt;=$A$9,IF(NOT(ISNUMBER(PI_data_original!AO74)),AO73,PI_data_original!AO74),0)</f>
        <v>360.98413116579098</v>
      </c>
      <c r="AP74" s="95">
        <f>IF($A74&lt;=$A$9,IF(NOT(ISNUMBER(PI_data_original!AP74)),AP73,PI_data_original!AP74),0)</f>
        <v>286.63562813151162</v>
      </c>
      <c r="AQ74" s="95">
        <f>IF($A74&lt;=$A$9,IF(NOT(ISNUMBER(PI_data_original!AQ74)),AQ73,PI_data_original!AQ74),0)</f>
        <v>360.35715772020632</v>
      </c>
      <c r="AR74" s="95">
        <f>IF($A74&lt;=$A$9,IF(NOT(ISNUMBER(PI_data_original!AR74)),AR73,PI_data_original!AR74),0)</f>
        <v>288.90158087332111</v>
      </c>
      <c r="AS74" s="95">
        <f>IF($A74&lt;=$A$9,IF(NOT(ISNUMBER(PI_data_original!AS74)),AS73,PI_data_original!AS74),0)</f>
        <v>297.2674804975851</v>
      </c>
      <c r="AT74" s="95">
        <f>IF($A74&lt;=$A$9,IF(NOT(ISNUMBER(PI_data_original!AT74)),AT73,PI_data_original!AT74),0)</f>
        <v>297.96137270169277</v>
      </c>
      <c r="AU74" s="95">
        <f>IF($A74&lt;=$A$9,IF(NOT(ISNUMBER(PI_data_original!AU74)),AU73,PI_data_original!AU74),0)</f>
        <v>35.625762217940277</v>
      </c>
      <c r="AV74" s="95">
        <f>IF($A74&lt;=$A$9,IF(NOT(ISNUMBER(PI_data_original!AV74)),AV73,PI_data_original!AV74),0)</f>
        <v>2</v>
      </c>
      <c r="AW74" s="95">
        <f>IF($A74&lt;=$A$9,IF(NOT(ISNUMBER(PI_data_original!AW74)),AW73,PI_data_original!AW74),0)</f>
        <v>373.92122097927148</v>
      </c>
      <c r="AY74" s="94">
        <f t="shared" si="36"/>
        <v>45873.218749999796</v>
      </c>
      <c r="AZ74" s="95">
        <f>IF($AY74&lt;=$AY$9,IF(NOT(ISNUMBER(PI_data_original!AZ74)),AZ73,PI_data_original!AZ74),0)</f>
        <v>0</v>
      </c>
      <c r="BA74" s="95">
        <f>IF($AY74&lt;=$AY$9,IF(NOT(ISNUMBER(PI_data_original!BA74)),BA73,PI_data_original!BA74),0)</f>
        <v>0</v>
      </c>
      <c r="BB74" s="95">
        <f>IF($AY74&lt;=$AY$9,IF(NOT(ISNUMBER(PI_data_original!BB74)),BB73,PI_data_original!BB74),0)</f>
        <v>0</v>
      </c>
      <c r="BC74" s="95">
        <f>IF($AY74&lt;=$AY$9,IF(NOT(ISNUMBER(PI_data_original!BC74)),BC73,PI_data_original!BC74),0)</f>
        <v>1.6479743644595146E-2</v>
      </c>
      <c r="BD74" s="95">
        <f>IF($AY74&lt;=$AY$9,IF(NOT(ISNUMBER(PI_data_original!BD74)),BD73,PI_data_original!BD74),0)</f>
        <v>0</v>
      </c>
      <c r="BE74" s="95">
        <f>IF($AY74&lt;=$AY$9,IF(NOT(ISNUMBER(PI_data_original!BE74)),BE73,PI_data_original!BE74),0)</f>
        <v>0</v>
      </c>
      <c r="BF74" s="95">
        <f>IF($AY74&lt;=$AY$9,IF(NOT(ISNUMBER(PI_data_original!BF74)),BF73,PI_data_original!BF74),0)</f>
        <v>0</v>
      </c>
      <c r="BG74" s="95">
        <f>IF($AY74&lt;=$AY$9,IF(NOT(ISNUMBER(PI_data_original!BG74)),BG73,PI_data_original!BG74),0)</f>
        <v>1.0070954449474812E-2</v>
      </c>
      <c r="BI74" s="61">
        <f>PI_data_original!BI74</f>
        <v>45873.293749999997</v>
      </c>
      <c r="BJ74" s="6">
        <f>IF($BI74&lt;=$BI$9,IF(NOT(ISNUMBER(PI_data_original!BJ74)),BJ73,PI_data_original!BJ74),0)</f>
        <v>1.2817578390240669E-2</v>
      </c>
      <c r="BK74" s="6">
        <f>IF($BI74&lt;=$BI$9,IF(NOT(ISNUMBER(PI_data_original!BK74)),BK73,PI_data_original!BK74),0)</f>
        <v>1.0070954449474812E-2</v>
      </c>
      <c r="BM74" s="6" t="b">
        <f t="shared" si="25"/>
        <v>0</v>
      </c>
      <c r="BN74" s="6" t="str">
        <f t="shared" si="26"/>
        <v>N/A</v>
      </c>
      <c r="BO74" s="6" t="b">
        <f t="shared" si="27"/>
        <v>0</v>
      </c>
      <c r="BP74" s="6" t="str">
        <f t="shared" si="28"/>
        <v>N/A</v>
      </c>
      <c r="BR74" s="6">
        <f t="shared" si="10"/>
        <v>432</v>
      </c>
      <c r="BS74" s="6">
        <f t="shared" si="11"/>
        <v>358</v>
      </c>
      <c r="BU74" s="6">
        <f t="shared" si="29"/>
        <v>369.28129057358177</v>
      </c>
      <c r="BV74" s="6">
        <f t="shared" si="30"/>
        <v>373.92122097927148</v>
      </c>
      <c r="BX74" s="292">
        <f t="shared" si="12"/>
        <v>45873.218749999796</v>
      </c>
      <c r="BY74" s="11">
        <f t="shared" si="46"/>
        <v>0</v>
      </c>
      <c r="BZ74" s="11">
        <f t="shared" si="46"/>
        <v>0</v>
      </c>
      <c r="CA74" s="11">
        <f t="shared" si="46"/>
        <v>0</v>
      </c>
      <c r="CB74" s="11">
        <f t="shared" si="46"/>
        <v>1.6479743644595146E-2</v>
      </c>
      <c r="CC74" s="11">
        <f>IF(Inicio!$C$22="Calderas",BY74+BZ74,CA74)</f>
        <v>0</v>
      </c>
      <c r="CD74" s="11">
        <f t="shared" si="14"/>
        <v>0</v>
      </c>
      <c r="CE74" s="11">
        <f t="shared" si="15"/>
        <v>0</v>
      </c>
      <c r="CF74" s="11">
        <f t="shared" si="16"/>
        <v>0</v>
      </c>
      <c r="CG74" s="11">
        <f t="shared" si="17"/>
        <v>0</v>
      </c>
      <c r="CH74" s="11">
        <f t="shared" si="31"/>
        <v>0</v>
      </c>
      <c r="CI74" s="11">
        <f t="shared" si="32"/>
        <v>0</v>
      </c>
      <c r="CJ74" s="11">
        <f t="shared" si="47"/>
        <v>0</v>
      </c>
      <c r="CK74" s="11">
        <f t="shared" si="47"/>
        <v>0</v>
      </c>
      <c r="CL74" s="11">
        <f t="shared" si="47"/>
        <v>0</v>
      </c>
      <c r="CM74" s="11">
        <f t="shared" si="47"/>
        <v>1.0070954449474812E-2</v>
      </c>
      <c r="CN74" s="281">
        <f>IF(Inicio!$O$22="Calderas",CJ74+CK74,CL74)</f>
        <v>0</v>
      </c>
      <c r="CO74" s="11">
        <f t="shared" si="19"/>
        <v>0</v>
      </c>
      <c r="CP74" s="11">
        <f t="shared" si="20"/>
        <v>0</v>
      </c>
      <c r="CQ74" s="11">
        <f t="shared" si="21"/>
        <v>0</v>
      </c>
      <c r="CR74" s="11">
        <f t="shared" si="22"/>
        <v>0</v>
      </c>
      <c r="CS74" s="11">
        <f t="shared" si="33"/>
        <v>0</v>
      </c>
      <c r="CT74" s="11">
        <f t="shared" si="34"/>
        <v>0</v>
      </c>
      <c r="CV74" s="293">
        <f t="shared" si="23"/>
        <v>45873.468749999563</v>
      </c>
      <c r="CW74" s="92">
        <f t="shared" si="48"/>
        <v>0</v>
      </c>
      <c r="CX74" s="92">
        <f t="shared" si="48"/>
        <v>0</v>
      </c>
      <c r="CY74" s="92">
        <f t="shared" si="48"/>
        <v>0</v>
      </c>
      <c r="CZ74" s="92">
        <f t="shared" si="48"/>
        <v>0</v>
      </c>
      <c r="DA74" s="92">
        <f t="shared" si="48"/>
        <v>0</v>
      </c>
      <c r="DB74" s="92">
        <f t="shared" si="48"/>
        <v>0</v>
      </c>
    </row>
    <row r="75" spans="1:106">
      <c r="A75" s="94">
        <f t="shared" si="35"/>
        <v>45873.472222222015</v>
      </c>
      <c r="B75" s="95">
        <f>IF($A75&lt;=$A$9,IF(NOT(ISNUMBER(PI_data_original!B75)),B74,PI_data_original!B75),0)</f>
        <v>602.85361512244947</v>
      </c>
      <c r="C75" s="95">
        <f>IF($A75&lt;=$A$9,IF(NOT(ISNUMBER(PI_data_original!C75)),C74,PI_data_original!C75),0)</f>
        <v>576.19622124716886</v>
      </c>
      <c r="D75" s="307">
        <f>IF(TagTempAmbSel_Sc1=TagTempAmb_Sc1,IF($A75&lt;=$A$9,IF(NOT(ISNUMBER(PI_data_original!D75)),D74,PI_data_original!D75),D74),IF($A75&lt;=$A$9,IF(NOT(ISNUMBER(PI_data_original!AD75)),AD74,PI_data_original!AD75),AD74))</f>
        <v>29.249020322273456</v>
      </c>
      <c r="E75" s="307">
        <f>IF(TagHumRelSel_Sc1=TagHumRel_Sc1,IF($A75&lt;=$A$9,IF(NOT(ISNUMBER(PI_data_original!E75)),E74,PI_data_original!E75),E74),IF($A75&lt;=$A$9,IF(NOT(ISNUMBER(PI_data_original!AE75)),AE74,PI_data_original!AE75),AE74))</f>
        <v>45.975672045244913</v>
      </c>
      <c r="F75" s="95">
        <f>IF($A75&lt;=$A$9,IF(NOT(ISNUMBER(PI_data_original!F75)),F74,PI_data_original!F75),0)</f>
        <v>9.1682796478271484</v>
      </c>
      <c r="G75" s="95">
        <f>IF($A75&lt;=$A$9,IF(NOT(ISNUMBER(PI_data_original!G75)),G74,PI_data_original!G75),0)</f>
        <v>9.5083560943603516</v>
      </c>
      <c r="H75" s="95">
        <f>IF($A75&lt;=$A$9,IF(NOT(ISNUMBER(PI_data_original!H75)),H74,PI_data_original!H75),0)</f>
        <v>8.7442941665649414</v>
      </c>
      <c r="I75" s="95">
        <f>IF($A75&lt;=$A$9,IF(NOT(ISNUMBER(PI_data_original!I75)),I74,PI_data_original!I75),0)</f>
        <v>9.488490104675293</v>
      </c>
      <c r="J75" s="95">
        <v>1910</v>
      </c>
      <c r="K75" s="95">
        <v>0</v>
      </c>
      <c r="L75" s="95">
        <f>IF($A75&lt;=$A$9,IF(NOT(ISNUMBER(PI_data_original!L75)),L74,PI_data_original!L75),0)</f>
        <v>279.86529572994357</v>
      </c>
      <c r="M75" s="95">
        <f>IF($A75&lt;=$A$9,IF(NOT(ISNUMBER(PI_data_original!M75)),M74,PI_data_original!M75),0)</f>
        <v>280.77512603159738</v>
      </c>
      <c r="N75" s="95">
        <f>IF($A75&lt;=$A$9,IF(NOT(ISNUMBER(PI_data_original!N75)),N74,PI_data_original!N75),0)</f>
        <v>280.00100312451451</v>
      </c>
      <c r="O75" s="95">
        <f>IF($A75&lt;=$A$9,IF(NOT(ISNUMBER(PI_data_original!O75)),O74,PI_data_original!O75),0)</f>
        <v>371.60333784491036</v>
      </c>
      <c r="P75" s="95">
        <f>IF($A75&lt;=$A$9,IF(NOT(ISNUMBER(PI_data_original!P75)),P74,PI_data_original!P75),0)</f>
        <v>372.89684420329695</v>
      </c>
      <c r="Q75" s="95">
        <f>IF($A75&lt;=$A$9,IF(NOT(ISNUMBER(PI_data_original!Q75)),Q74,PI_data_original!Q75),0)</f>
        <v>369.89483679081314</v>
      </c>
      <c r="R75" s="95">
        <f>IF($A75&lt;=$A$9,IF(NOT(ISNUMBER(PI_data_original!R75)),R74,PI_data_original!R75),0)</f>
        <v>371.51968853303663</v>
      </c>
      <c r="S75" s="95">
        <f>IF($A75&lt;=$A$9,IF(NOT(ISNUMBER(PI_data_original!S75)),S74,PI_data_original!S75),0)</f>
        <v>356.90577595845639</v>
      </c>
      <c r="T75" s="95">
        <f>IF($A75&lt;=$A$9,IF(NOT(ISNUMBER(PI_data_original!T75)),T74,PI_data_original!T75),0)</f>
        <v>293.48397356799649</v>
      </c>
      <c r="U75" s="95">
        <f>IF($A75&lt;=$A$9,IF(NOT(ISNUMBER(PI_data_original!U75)),U74,PI_data_original!U75),0)</f>
        <v>359.40073507558867</v>
      </c>
      <c r="V75" s="95">
        <f>IF($A75&lt;=$A$9,IF(NOT(ISNUMBER(PI_data_original!V75)),V74,PI_data_original!V75),0)</f>
        <v>295.50169574740033</v>
      </c>
      <c r="W75" s="95">
        <v>0</v>
      </c>
      <c r="X75" s="95">
        <f>IF($A75&lt;=$A$9,IF(NOT(ISNUMBER(PI_data_original!X75)),X74,PI_data_original!X75),0)</f>
        <v>305.40420025064083</v>
      </c>
      <c r="Y75" s="95">
        <f>IF($A75&lt;=$A$9,IF(NOT(ISNUMBER(PI_data_original!Y75)),Y74,PI_data_original!Y75),0)</f>
        <v>38.683233052784509</v>
      </c>
      <c r="Z75" s="95">
        <f>IF($A75&lt;=$A$9,IF(NOT(ISNUMBER(PI_data_original!Z75)),Z74,PI_data_original!Z75),0)</f>
        <v>0</v>
      </c>
      <c r="AA75" s="95">
        <f>IF($A75&lt;=$A$9,IF(NOT(ISNUMBER(PI_data_original!AA75)),AA74,PI_data_original!AA75),0)</f>
        <v>369.45026374998037</v>
      </c>
      <c r="AB75" s="95">
        <f>IF($A75&lt;=$A$9,IF(NOT(ISNUMBER(PI_data_original!AB75)),AB74,PI_data_original!AB75),0)</f>
        <v>602.85361512244947</v>
      </c>
      <c r="AC75" s="95">
        <f>IF($A75&lt;=$A$9,IF(NOT(ISNUMBER(PI_data_original!AC75)),AC74,PI_data_original!AC75),0)</f>
        <v>606.5368265884083</v>
      </c>
      <c r="AD75" s="307">
        <f>IF(TagTempAmbSel_Sc2=TagTempAmb_Sc1,IF($A75&lt;=$A$9,IF(NOT(ISNUMBER(PI_data_original!D75)),D74,PI_data_original!D75),D74),IF($A75&lt;=$A$9,IF(NOT(ISNUMBER(PI_data_original!AD75)),AD74,PI_data_original!AD75),AD74))</f>
        <v>30.464448810632202</v>
      </c>
      <c r="AE75" s="307">
        <f>IF(TagHumRelSel_Sc2=TagHumRel_Sc1,IF($A75&lt;=$A$9,IF(NOT(ISNUMBER(PI_data_original!E75)),E74,PI_data_original!E75),E74),IF($A75&lt;=$A$9,IF(NOT(ISNUMBER(PI_data_original!AE75)),AE74,PI_data_original!AE75),AE74))</f>
        <v>46.519799571200004</v>
      </c>
      <c r="AF75" s="95">
        <f>IF($A75&lt;=$A$9,IF(NOT(ISNUMBER(PI_data_original!AF75)),AF74,PI_data_original!AF75),0)</f>
        <v>11.692800521850586</v>
      </c>
      <c r="AG75" s="95">
        <f>IF($A75&lt;=$A$9,IF(NOT(ISNUMBER(PI_data_original!AG75)),AG74,PI_data_original!AG75),0)</f>
        <v>5.302391529083252</v>
      </c>
      <c r="AH75" s="95">
        <f>IF($A75&lt;=$A$9,IF(NOT(ISNUMBER(PI_data_original!AH75)),AH74,PI_data_original!AH75),0)</f>
        <v>5.7675132751464844</v>
      </c>
      <c r="AI75" s="95">
        <f>IF($A75&lt;=$A$9,IF(NOT(ISNUMBER(PI_data_original!AI75)),AI74,PI_data_original!AI75),0)</f>
        <v>8.4518718719482422</v>
      </c>
      <c r="AJ75" s="95">
        <f>IF($A75&lt;=$A$9,IF(NOT(ISNUMBER(PI_data_original!AJ75)),AJ74,PI_data_original!AJ75),0)</f>
        <v>4.7442450523376465</v>
      </c>
      <c r="AK75" s="95">
        <f>IF($A75&lt;=$A$9,IF(NOT(ISNUMBER(PI_data_original!AK75)),AK74,PI_data_original!AK75),0)</f>
        <v>271.69931541879703</v>
      </c>
      <c r="AL75" s="95">
        <f>IF($A75&lt;=$A$9,IF(NOT(ISNUMBER(PI_data_original!AL75)),AL74,PI_data_original!AL75),0)</f>
        <v>275.91663111649751</v>
      </c>
      <c r="AM75" s="95">
        <f>IF($A75&lt;=$A$9,IF(NOT(ISNUMBER(PI_data_original!AM75)),AM74,PI_data_original!AM75),0)</f>
        <v>377.80501107162729</v>
      </c>
      <c r="AN75" s="95">
        <f>IF($A75&lt;=$A$9,IF(NOT(ISNUMBER(PI_data_original!AN75)),AN74,PI_data_original!AN75),0)</f>
        <v>376.43265661588333</v>
      </c>
      <c r="AO75" s="95">
        <f>IF($A75&lt;=$A$9,IF(NOT(ISNUMBER(PI_data_original!AO75)),AO74,PI_data_original!AO75),0)</f>
        <v>361.05509687596776</v>
      </c>
      <c r="AP75" s="95">
        <f>IF($A75&lt;=$A$9,IF(NOT(ISNUMBER(PI_data_original!AP75)),AP74,PI_data_original!AP75),0)</f>
        <v>288.7129547965651</v>
      </c>
      <c r="AQ75" s="95">
        <f>IF($A75&lt;=$A$9,IF(NOT(ISNUMBER(PI_data_original!AQ75)),AQ74,PI_data_original!AQ75),0)</f>
        <v>360.35754466342428</v>
      </c>
      <c r="AR75" s="95">
        <f>IF($A75&lt;=$A$9,IF(NOT(ISNUMBER(PI_data_original!AR75)),AR74,PI_data_original!AR75),0)</f>
        <v>290.89401577127944</v>
      </c>
      <c r="AS75" s="95">
        <f>IF($A75&lt;=$A$9,IF(NOT(ISNUMBER(PI_data_original!AS75)),AS74,PI_data_original!AS75),0)</f>
        <v>301.52720970640354</v>
      </c>
      <c r="AT75" s="95">
        <f>IF($A75&lt;=$A$9,IF(NOT(ISNUMBER(PI_data_original!AT75)),AT74,PI_data_original!AT75),0)</f>
        <v>302.85472097402749</v>
      </c>
      <c r="AU75" s="95">
        <f>IF($A75&lt;=$A$9,IF(NOT(ISNUMBER(PI_data_original!AU75)),AU74,PI_data_original!AU75),0)</f>
        <v>36.70408779905118</v>
      </c>
      <c r="AV75" s="95">
        <f>IF($A75&lt;=$A$9,IF(NOT(ISNUMBER(PI_data_original!AV75)),AV74,PI_data_original!AV75),0)</f>
        <v>2</v>
      </c>
      <c r="AW75" s="95">
        <f>IF($A75&lt;=$A$9,IF(NOT(ISNUMBER(PI_data_original!AW75)),AW74,PI_data_original!AW75),0)</f>
        <v>374.00004361284897</v>
      </c>
      <c r="AY75" s="94">
        <f t="shared" si="36"/>
        <v>45873.222222222015</v>
      </c>
      <c r="AZ75" s="95">
        <f>IF($AY75&lt;=$AY$9,IF(NOT(ISNUMBER(PI_data_original!AZ75)),AZ74,PI_data_original!AZ75),0)</f>
        <v>0</v>
      </c>
      <c r="BA75" s="95">
        <f>IF($AY75&lt;=$AY$9,IF(NOT(ISNUMBER(PI_data_original!BA75)),BA74,PI_data_original!BA75),0)</f>
        <v>0</v>
      </c>
      <c r="BB75" s="95">
        <f>IF($AY75&lt;=$AY$9,IF(NOT(ISNUMBER(PI_data_original!BB75)),BB74,PI_data_original!BB75),0)</f>
        <v>0</v>
      </c>
      <c r="BC75" s="95">
        <f>IF($AY75&lt;=$AY$9,IF(NOT(ISNUMBER(PI_data_original!BC75)),BC74,PI_data_original!BC75),0)</f>
        <v>1.4487421556189848E-2</v>
      </c>
      <c r="BD75" s="95">
        <f>IF($AY75&lt;=$AY$9,IF(NOT(ISNUMBER(PI_data_original!BD75)),BD74,PI_data_original!BD75),0)</f>
        <v>0</v>
      </c>
      <c r="BE75" s="95">
        <f>IF($AY75&lt;=$AY$9,IF(NOT(ISNUMBER(PI_data_original!BE75)),BE74,PI_data_original!BE75),0)</f>
        <v>0</v>
      </c>
      <c r="BF75" s="95">
        <f>IF($AY75&lt;=$AY$9,IF(NOT(ISNUMBER(PI_data_original!BF75)),BF74,PI_data_original!BF75),0)</f>
        <v>0</v>
      </c>
      <c r="BG75" s="95">
        <f>IF($AY75&lt;=$AY$9,IF(NOT(ISNUMBER(PI_data_original!BG75)),BG74,PI_data_original!BG75),0)</f>
        <v>1.0070954449474812E-2</v>
      </c>
      <c r="BI75" s="61">
        <f>PI_data_original!BI75</f>
        <v>45873.294444444444</v>
      </c>
      <c r="BJ75" s="6">
        <f>IF($BI75&lt;=$BI$9,IF(NOT(ISNUMBER(PI_data_original!BJ75)),BJ74,PI_data_original!BJ75),0)</f>
        <v>1.2817578390240669E-2</v>
      </c>
      <c r="BK75" s="6">
        <f>IF($BI75&lt;=$BI$9,IF(NOT(ISNUMBER(PI_data_original!BK75)),BK74,PI_data_original!BK75),0)</f>
        <v>1.0070954449474812E-2</v>
      </c>
      <c r="BM75" s="6" t="b">
        <f t="shared" si="25"/>
        <v>0</v>
      </c>
      <c r="BN75" s="6" t="str">
        <f t="shared" si="26"/>
        <v>N/A</v>
      </c>
      <c r="BO75" s="6" t="b">
        <f t="shared" si="27"/>
        <v>0</v>
      </c>
      <c r="BP75" s="6" t="str">
        <f t="shared" si="28"/>
        <v>N/A</v>
      </c>
      <c r="BR75" s="6">
        <f t="shared" ref="BR75:BR138" si="49">+IF(Y75&gt;15,Num_Ccp_Sc1-Z75,0)</f>
        <v>432</v>
      </c>
      <c r="BS75" s="6">
        <f t="shared" ref="BS75:BS138" si="50">+IF(AU75&gt;15,Num_Ccp_Sc2-AV75,0)</f>
        <v>358</v>
      </c>
      <c r="BU75" s="6">
        <f t="shared" si="29"/>
        <v>369.45026374998037</v>
      </c>
      <c r="BV75" s="6">
        <f t="shared" si="30"/>
        <v>374.00004361284897</v>
      </c>
      <c r="BX75" s="292">
        <f t="shared" ref="BX75:BX138" si="51">AY75</f>
        <v>45873.222222222015</v>
      </c>
      <c r="BY75" s="11">
        <f t="shared" si="46"/>
        <v>0</v>
      </c>
      <c r="BZ75" s="11">
        <f t="shared" si="46"/>
        <v>0</v>
      </c>
      <c r="CA75" s="11">
        <f t="shared" si="46"/>
        <v>0</v>
      </c>
      <c r="CB75" s="11">
        <f t="shared" si="46"/>
        <v>1.4487421556189848E-2</v>
      </c>
      <c r="CC75" s="11">
        <f>IF(Inicio!$C$22="Calderas",BY75+BZ75,CA75)</f>
        <v>0</v>
      </c>
      <c r="CD75" s="11">
        <f t="shared" ref="CD75:CD138" si="52">CC75*PCI_Sc1/1000</f>
        <v>0</v>
      </c>
      <c r="CE75" s="11">
        <f t="shared" ref="CE75:CE138" si="53">CC75*PCS_Sc1/1000</f>
        <v>0</v>
      </c>
      <c r="CF75" s="11">
        <f t="shared" ref="CF75:CF138" si="54">CD75*Rto_T_E_Sc1</f>
        <v>0</v>
      </c>
      <c r="CG75" s="11">
        <f t="shared" ref="CG75:CG138" si="55">CE75*Rto_T_E_Sc1</f>
        <v>0</v>
      </c>
      <c r="CH75" s="11">
        <f t="shared" si="31"/>
        <v>0</v>
      </c>
      <c r="CI75" s="11">
        <f t="shared" si="32"/>
        <v>0</v>
      </c>
      <c r="CJ75" s="11">
        <f t="shared" si="47"/>
        <v>0</v>
      </c>
      <c r="CK75" s="11">
        <f t="shared" si="47"/>
        <v>0</v>
      </c>
      <c r="CL75" s="11">
        <f t="shared" si="47"/>
        <v>0</v>
      </c>
      <c r="CM75" s="11">
        <f t="shared" si="47"/>
        <v>1.0070954449474812E-2</v>
      </c>
      <c r="CN75" s="281">
        <f>IF(Inicio!$O$22="Calderas",CJ75+CK75,CL75)</f>
        <v>0</v>
      </c>
      <c r="CO75" s="11">
        <f t="shared" ref="CO75:CO138" si="56">CN75*PCI_Sc2/1000</f>
        <v>0</v>
      </c>
      <c r="CP75" s="11">
        <f t="shared" ref="CP75:CP138" si="57">CN75*PCS_Sc2/1000</f>
        <v>0</v>
      </c>
      <c r="CQ75" s="11">
        <f t="shared" ref="CQ75:CQ138" si="58">CO75*Rto_T_E_Sc2</f>
        <v>0</v>
      </c>
      <c r="CR75" s="11">
        <f t="shared" ref="CR75:CR138" si="59">CP75*Rto_T_E_Sc2</f>
        <v>0</v>
      </c>
      <c r="CS75" s="11">
        <f t="shared" si="33"/>
        <v>0</v>
      </c>
      <c r="CT75" s="11">
        <f t="shared" si="34"/>
        <v>0</v>
      </c>
      <c r="CV75" s="293">
        <f t="shared" ref="CV75:CV138" si="60">AY147</f>
        <v>45873.472222221782</v>
      </c>
      <c r="CW75" s="92">
        <f t="shared" si="48"/>
        <v>0</v>
      </c>
      <c r="CX75" s="92">
        <f t="shared" si="48"/>
        <v>0</v>
      </c>
      <c r="CY75" s="92">
        <f t="shared" si="48"/>
        <v>0</v>
      </c>
      <c r="CZ75" s="92">
        <f t="shared" si="48"/>
        <v>0</v>
      </c>
      <c r="DA75" s="92">
        <f t="shared" si="48"/>
        <v>0</v>
      </c>
      <c r="DB75" s="92">
        <f t="shared" si="48"/>
        <v>0</v>
      </c>
    </row>
    <row r="76" spans="1:106">
      <c r="A76" s="94">
        <f t="shared" si="35"/>
        <v>45873.475694444234</v>
      </c>
      <c r="B76" s="95">
        <f>IF($A76&lt;=$A$9,IF(NOT(ISNUMBER(PI_data_original!B76)),B75,PI_data_original!B76),0)</f>
        <v>602.61073130504553</v>
      </c>
      <c r="C76" s="95">
        <f>IF($A76&lt;=$A$9,IF(NOT(ISNUMBER(PI_data_original!C76)),C75,PI_data_original!C76),0)</f>
        <v>582.53620128727425</v>
      </c>
      <c r="D76" s="307">
        <f>IF(TagTempAmbSel_Sc1=TagTempAmb_Sc1,IF($A76&lt;=$A$9,IF(NOT(ISNUMBER(PI_data_original!D76)),D75,PI_data_original!D76),D75),IF($A76&lt;=$A$9,IF(NOT(ISNUMBER(PI_data_original!AD76)),AD75,PI_data_original!AD76),AD75))</f>
        <v>29.366297011791399</v>
      </c>
      <c r="E76" s="307">
        <f>IF(TagHumRelSel_Sc1=TagHumRel_Sc1,IF($A76&lt;=$A$9,IF(NOT(ISNUMBER(PI_data_original!E76)),E75,PI_data_original!E76),E75),IF($A76&lt;=$A$9,IF(NOT(ISNUMBER(PI_data_original!AE76)),AE75,PI_data_original!AE76),AE75))</f>
        <v>45.674267812342343</v>
      </c>
      <c r="F76" s="95">
        <f>IF($A76&lt;=$A$9,IF(NOT(ISNUMBER(PI_data_original!F76)),F75,PI_data_original!F76),0)</f>
        <v>9.7075901031494141</v>
      </c>
      <c r="G76" s="95">
        <f>IF($A76&lt;=$A$9,IF(NOT(ISNUMBER(PI_data_original!G76)),G75,PI_data_original!G76),0)</f>
        <v>10.37275218963623</v>
      </c>
      <c r="H76" s="95">
        <f>IF($A76&lt;=$A$9,IF(NOT(ISNUMBER(PI_data_original!H76)),H75,PI_data_original!H76),0)</f>
        <v>7.3489284515380859</v>
      </c>
      <c r="I76" s="95">
        <f>IF($A76&lt;=$A$9,IF(NOT(ISNUMBER(PI_data_original!I76)),I75,PI_data_original!I76),0)</f>
        <v>10.046636581420898</v>
      </c>
      <c r="J76" s="95">
        <v>624</v>
      </c>
      <c r="K76" s="95">
        <v>0</v>
      </c>
      <c r="L76" s="95">
        <f>IF($A76&lt;=$A$9,IF(NOT(ISNUMBER(PI_data_original!L76)),L75,PI_data_original!L76),0)</f>
        <v>282.55986969310408</v>
      </c>
      <c r="M76" s="95">
        <f>IF($A76&lt;=$A$9,IF(NOT(ISNUMBER(PI_data_original!M76)),M75,PI_data_original!M76),0)</f>
        <v>282.29496031853284</v>
      </c>
      <c r="N76" s="95">
        <f>IF($A76&lt;=$A$9,IF(NOT(ISNUMBER(PI_data_original!N76)),N75,PI_data_original!N76),0)</f>
        <v>281.68411947613436</v>
      </c>
      <c r="O76" s="95">
        <f>IF($A76&lt;=$A$9,IF(NOT(ISNUMBER(PI_data_original!O76)),O75,PI_data_original!O76),0)</f>
        <v>371.36652389820034</v>
      </c>
      <c r="P76" s="95">
        <f>IF($A76&lt;=$A$9,IF(NOT(ISNUMBER(PI_data_original!P76)),P75,PI_data_original!P76),0)</f>
        <v>372.66122662525891</v>
      </c>
      <c r="Q76" s="95">
        <f>IF($A76&lt;=$A$9,IF(NOT(ISNUMBER(PI_data_original!Q76)),Q75,PI_data_original!Q76),0)</f>
        <v>370.09980335578945</v>
      </c>
      <c r="R76" s="95">
        <f>IF($A76&lt;=$A$9,IF(NOT(ISNUMBER(PI_data_original!R76)),R75,PI_data_original!R76),0)</f>
        <v>371.98453087327613</v>
      </c>
      <c r="S76" s="95">
        <f>IF($A76&lt;=$A$9,IF(NOT(ISNUMBER(PI_data_original!S76)),S75,PI_data_original!S76),0)</f>
        <v>357.32823634352536</v>
      </c>
      <c r="T76" s="95">
        <f>IF($A76&lt;=$A$9,IF(NOT(ISNUMBER(PI_data_original!T76)),T75,PI_data_original!T76),0)</f>
        <v>295.84695452231915</v>
      </c>
      <c r="U76" s="95">
        <f>IF($A76&lt;=$A$9,IF(NOT(ISNUMBER(PI_data_original!U76)),U75,PI_data_original!U76),0)</f>
        <v>359.77383415917399</v>
      </c>
      <c r="V76" s="95">
        <f>IF($A76&lt;=$A$9,IF(NOT(ISNUMBER(PI_data_original!V76)),V75,PI_data_original!V76),0)</f>
        <v>297.95412194012511</v>
      </c>
      <c r="W76" s="95">
        <v>0</v>
      </c>
      <c r="X76" s="95">
        <f>IF($A76&lt;=$A$9,IF(NOT(ISNUMBER(PI_data_original!X76)),X75,PI_data_original!X76),0)</f>
        <v>309.26793383011403</v>
      </c>
      <c r="Y76" s="95">
        <f>IF($A76&lt;=$A$9,IF(NOT(ISNUMBER(PI_data_original!Y76)),Y75,PI_data_original!Y76),0)</f>
        <v>39.876502262023969</v>
      </c>
      <c r="Z76" s="95">
        <f>IF($A76&lt;=$A$9,IF(NOT(ISNUMBER(PI_data_original!Z76)),Z75,PI_data_original!Z76),0)</f>
        <v>5.7321675618489581E-2</v>
      </c>
      <c r="AA76" s="95">
        <f>IF($A76&lt;=$A$9,IF(NOT(ISNUMBER(PI_data_original!AA76)),AA75,PI_data_original!AA76),0)</f>
        <v>369.47017161241422</v>
      </c>
      <c r="AB76" s="95">
        <f>IF($A76&lt;=$A$9,IF(NOT(ISNUMBER(PI_data_original!AB76)),AB75,PI_data_original!AB76),0)</f>
        <v>602.61073130504553</v>
      </c>
      <c r="AC76" s="95">
        <f>IF($A76&lt;=$A$9,IF(NOT(ISNUMBER(PI_data_original!AC76)),AC75,PI_data_original!AC76),0)</f>
        <v>606.11118764232424</v>
      </c>
      <c r="AD76" s="307">
        <f>IF(TagTempAmbSel_Sc2=TagTempAmb_Sc1,IF($A76&lt;=$A$9,IF(NOT(ISNUMBER(PI_data_original!D76)),D75,PI_data_original!D76),D75),IF($A76&lt;=$A$9,IF(NOT(ISNUMBER(PI_data_original!AD76)),AD75,PI_data_original!AD76),AD75))</f>
        <v>30.946053393794262</v>
      </c>
      <c r="AE76" s="307">
        <f>IF(TagHumRelSel_Sc2=TagHumRel_Sc1,IF($A76&lt;=$A$9,IF(NOT(ISNUMBER(PI_data_original!E76)),E75,PI_data_original!E76),E75),IF($A76&lt;=$A$9,IF(NOT(ISNUMBER(PI_data_original!AE76)),AE75,PI_data_original!AE76),AE75))</f>
        <v>45.488850315519542</v>
      </c>
      <c r="AF76" s="95">
        <f>IF($A76&lt;=$A$9,IF(NOT(ISNUMBER(PI_data_original!AF76)),AF75,PI_data_original!AF76),0)</f>
        <v>5.7285027503967285</v>
      </c>
      <c r="AG76" s="95">
        <f>IF($A76&lt;=$A$9,IF(NOT(ISNUMBER(PI_data_original!AG76)),AG75,PI_data_original!AG76),0)</f>
        <v>6.6047329902648926</v>
      </c>
      <c r="AH76" s="95">
        <f>IF($A76&lt;=$A$9,IF(NOT(ISNUMBER(PI_data_original!AH76)),AH75,PI_data_original!AH76),0)</f>
        <v>5.4884400367736816</v>
      </c>
      <c r="AI76" s="95">
        <f>IF($A76&lt;=$A$9,IF(NOT(ISNUMBER(PI_data_original!AI76)),AI75,PI_data_original!AI76),0)</f>
        <v>10.084620475769043</v>
      </c>
      <c r="AJ76" s="95">
        <f>IF($A76&lt;=$A$9,IF(NOT(ISNUMBER(PI_data_original!AJ76)),AJ75,PI_data_original!AJ76),0)</f>
        <v>5.0233182907104492</v>
      </c>
      <c r="AK76" s="95">
        <f>IF($A76&lt;=$A$9,IF(NOT(ISNUMBER(PI_data_original!AK76)),AK75,PI_data_original!AK76),0)</f>
        <v>273.92024668721257</v>
      </c>
      <c r="AL76" s="95">
        <f>IF($A76&lt;=$A$9,IF(NOT(ISNUMBER(PI_data_original!AL76)),AL75,PI_data_original!AL76),0)</f>
        <v>278.20019750877748</v>
      </c>
      <c r="AM76" s="95">
        <f>IF($A76&lt;=$A$9,IF(NOT(ISNUMBER(PI_data_original!AM76)),AM75,PI_data_original!AM76),0)</f>
        <v>378.16148347789789</v>
      </c>
      <c r="AN76" s="95">
        <f>IF($A76&lt;=$A$9,IF(NOT(ISNUMBER(PI_data_original!AN76)),AN75,PI_data_original!AN76),0)</f>
        <v>376.99629877165466</v>
      </c>
      <c r="AO76" s="95">
        <f>IF($A76&lt;=$A$9,IF(NOT(ISNUMBER(PI_data_original!AO76)),AO75,PI_data_original!AO76),0)</f>
        <v>361.65589788638522</v>
      </c>
      <c r="AP76" s="95">
        <f>IF($A76&lt;=$A$9,IF(NOT(ISNUMBER(PI_data_original!AP76)),AP75,PI_data_original!AP76),0)</f>
        <v>290.58829392947257</v>
      </c>
      <c r="AQ76" s="95">
        <f>IF($A76&lt;=$A$9,IF(NOT(ISNUMBER(PI_data_original!AQ76)),AQ75,PI_data_original!AQ76),0)</f>
        <v>360.93075789737827</v>
      </c>
      <c r="AR76" s="95">
        <f>IF($A76&lt;=$A$9,IF(NOT(ISNUMBER(PI_data_original!AR76)),AR75,PI_data_original!AR76),0)</f>
        <v>292.6922676931834</v>
      </c>
      <c r="AS76" s="95">
        <f>IF($A76&lt;=$A$9,IF(NOT(ISNUMBER(PI_data_original!AS76)),AS75,PI_data_original!AS76),0)</f>
        <v>305.1041587465466</v>
      </c>
      <c r="AT76" s="95">
        <f>IF($A76&lt;=$A$9,IF(NOT(ISNUMBER(PI_data_original!AT76)),AT75,PI_data_original!AT76),0)</f>
        <v>307.23510870102325</v>
      </c>
      <c r="AU76" s="95">
        <f>IF($A76&lt;=$A$9,IF(NOT(ISNUMBER(PI_data_original!AU76)),AU75,PI_data_original!AU76),0)</f>
        <v>37.620738449063204</v>
      </c>
      <c r="AV76" s="95">
        <f>IF($A76&lt;=$A$9,IF(NOT(ISNUMBER(PI_data_original!AV76)),AV75,PI_data_original!AV76),0)</f>
        <v>2</v>
      </c>
      <c r="AW76" s="95">
        <f>IF($A76&lt;=$A$9,IF(NOT(ISNUMBER(PI_data_original!AW76)),AW75,PI_data_original!AW76),0)</f>
        <v>374.58908646287864</v>
      </c>
      <c r="AY76" s="94">
        <f t="shared" si="36"/>
        <v>45873.225694444234</v>
      </c>
      <c r="AZ76" s="95">
        <f>IF($AY76&lt;=$AY$9,IF(NOT(ISNUMBER(PI_data_original!AZ76)),AZ75,PI_data_original!AZ76),0)</f>
        <v>0</v>
      </c>
      <c r="BA76" s="95">
        <f>IF($AY76&lt;=$AY$9,IF(NOT(ISNUMBER(PI_data_original!BA76)),BA75,PI_data_original!BA76),0)</f>
        <v>0</v>
      </c>
      <c r="BB76" s="95">
        <f>IF($AY76&lt;=$AY$9,IF(NOT(ISNUMBER(PI_data_original!BB76)),BB75,PI_data_original!BB76),0)</f>
        <v>0</v>
      </c>
      <c r="BC76" s="95">
        <f>IF($AY76&lt;=$AY$9,IF(NOT(ISNUMBER(PI_data_original!BC76)),BC75,PI_data_original!BC76),0)</f>
        <v>1.456127611901652E-2</v>
      </c>
      <c r="BD76" s="95">
        <f>IF($AY76&lt;=$AY$9,IF(NOT(ISNUMBER(PI_data_original!BD76)),BD75,PI_data_original!BD76),0)</f>
        <v>0</v>
      </c>
      <c r="BE76" s="95">
        <f>IF($AY76&lt;=$AY$9,IF(NOT(ISNUMBER(PI_data_original!BE76)),BE75,PI_data_original!BE76),0)</f>
        <v>0</v>
      </c>
      <c r="BF76" s="95">
        <f>IF($AY76&lt;=$AY$9,IF(NOT(ISNUMBER(PI_data_original!BF76)),BF75,PI_data_original!BF76),0)</f>
        <v>0</v>
      </c>
      <c r="BG76" s="95">
        <f>IF($AY76&lt;=$AY$9,IF(NOT(ISNUMBER(PI_data_original!BG76)),BG75,PI_data_original!BG76),0)</f>
        <v>1.0070954449474812E-2</v>
      </c>
      <c r="BI76" s="61">
        <f>PI_data_original!BI76</f>
        <v>45873.295138888891</v>
      </c>
      <c r="BJ76" s="6">
        <f>IF($BI76&lt;=$BI$9,IF(NOT(ISNUMBER(PI_data_original!BJ76)),BJ75,PI_data_original!BJ76),0)</f>
        <v>1.2817578390240669E-2</v>
      </c>
      <c r="BK76" s="6">
        <f>IF($BI76&lt;=$BI$9,IF(NOT(ISNUMBER(PI_data_original!BK76)),BK75,PI_data_original!BK76),0)</f>
        <v>1.0070954449474812E-2</v>
      </c>
      <c r="BM76" s="6" t="b">
        <f t="shared" ref="BM76:BM139" si="61">IF(BJ76&gt;1,$BI76)</f>
        <v>0</v>
      </c>
      <c r="BN76" s="6" t="str">
        <f t="shared" ref="BN76:BN139" si="62">IF(OR(AND(BM75=FALSE,ISNUMBER(BM76)),AND(ISNUMBER(BM76),BM77=FALSE)),BM76,"N/A")</f>
        <v>N/A</v>
      </c>
      <c r="BO76" s="6" t="b">
        <f t="shared" ref="BO76:BO139" si="63">IF(BK76&gt;1,$BI76)</f>
        <v>0</v>
      </c>
      <c r="BP76" s="6" t="str">
        <f t="shared" ref="BP76:BP139" si="64">IF(OR(AND(BO75=FALSE,ISNUMBER(BO76)),AND(ISNUMBER(BO76),BO77=FALSE)),BO76,"N/A")</f>
        <v>N/A</v>
      </c>
      <c r="BR76" s="6">
        <f t="shared" si="49"/>
        <v>431.94267832438152</v>
      </c>
      <c r="BS76" s="6">
        <f t="shared" si="50"/>
        <v>358</v>
      </c>
      <c r="BU76" s="6">
        <f t="shared" ref="BU76:BU139" si="65">IFERROR(AA76,0)</f>
        <v>369.47017161241422</v>
      </c>
      <c r="BV76" s="6">
        <f t="shared" ref="BV76:BV139" si="66">IFERROR(AW76,0)</f>
        <v>374.58908646287864</v>
      </c>
      <c r="BX76" s="292">
        <f t="shared" si="51"/>
        <v>45873.225694444234</v>
      </c>
      <c r="BY76" s="11">
        <f t="shared" si="46"/>
        <v>0</v>
      </c>
      <c r="BZ76" s="11">
        <f t="shared" si="46"/>
        <v>0</v>
      </c>
      <c r="CA76" s="11">
        <f t="shared" si="46"/>
        <v>0</v>
      </c>
      <c r="CB76" s="11">
        <f t="shared" si="46"/>
        <v>1.456127611901652E-2</v>
      </c>
      <c r="CC76" s="11">
        <f>IF(Inicio!$C$22="Calderas",BY76+BZ76,CA76)</f>
        <v>0</v>
      </c>
      <c r="CD76" s="11">
        <f t="shared" si="52"/>
        <v>0</v>
      </c>
      <c r="CE76" s="11">
        <f t="shared" si="53"/>
        <v>0</v>
      </c>
      <c r="CF76" s="11">
        <f t="shared" si="54"/>
        <v>0</v>
      </c>
      <c r="CG76" s="11">
        <f t="shared" si="55"/>
        <v>0</v>
      </c>
      <c r="CH76" s="11">
        <f t="shared" ref="CH76:CH139" si="67">IF(CB76&lt;1,0,CF76)</f>
        <v>0</v>
      </c>
      <c r="CI76" s="11">
        <f t="shared" ref="CI76:CI139" si="68">IF(CB76&lt;1,0,CG76)</f>
        <v>0</v>
      </c>
      <c r="CJ76" s="11">
        <f t="shared" si="47"/>
        <v>0</v>
      </c>
      <c r="CK76" s="11">
        <f t="shared" si="47"/>
        <v>0</v>
      </c>
      <c r="CL76" s="11">
        <f t="shared" si="47"/>
        <v>0</v>
      </c>
      <c r="CM76" s="11">
        <f t="shared" si="47"/>
        <v>1.0070954449474812E-2</v>
      </c>
      <c r="CN76" s="281">
        <f>IF(Inicio!$O$22="Calderas",CJ76+CK76,CL76)</f>
        <v>0</v>
      </c>
      <c r="CO76" s="11">
        <f t="shared" si="56"/>
        <v>0</v>
      </c>
      <c r="CP76" s="11">
        <f t="shared" si="57"/>
        <v>0</v>
      </c>
      <c r="CQ76" s="11">
        <f t="shared" si="58"/>
        <v>0</v>
      </c>
      <c r="CR76" s="11">
        <f t="shared" si="59"/>
        <v>0</v>
      </c>
      <c r="CS76" s="11">
        <f t="shared" ref="CS76:CS139" si="69">IF(CM76&lt;1,0,CQ76)</f>
        <v>0</v>
      </c>
      <c r="CT76" s="11">
        <f t="shared" ref="CT76:CT139" si="70">IF(CM76&lt;1,0,CR76)</f>
        <v>0</v>
      </c>
      <c r="CV76" s="293">
        <f t="shared" si="60"/>
        <v>45873.475694444001</v>
      </c>
      <c r="CW76" s="92">
        <f t="shared" si="48"/>
        <v>0</v>
      </c>
      <c r="CX76" s="92">
        <f t="shared" si="48"/>
        <v>0</v>
      </c>
      <c r="CY76" s="92">
        <f t="shared" si="48"/>
        <v>0</v>
      </c>
      <c r="CZ76" s="92">
        <f t="shared" si="48"/>
        <v>0</v>
      </c>
      <c r="DA76" s="92">
        <f t="shared" si="48"/>
        <v>0</v>
      </c>
      <c r="DB76" s="92">
        <f t="shared" si="48"/>
        <v>0</v>
      </c>
    </row>
    <row r="77" spans="1:106">
      <c r="A77" s="94">
        <f t="shared" ref="A77:A140" si="71">A76+1/24/12</f>
        <v>45873.479166666453</v>
      </c>
      <c r="B77" s="95">
        <f>IF($A77&lt;=$A$9,IF(NOT(ISNUMBER(PI_data_original!B77)),B76,PI_data_original!B77),0)</f>
        <v>603.33831465714138</v>
      </c>
      <c r="C77" s="95">
        <f>IF($A77&lt;=$A$9,IF(NOT(ISNUMBER(PI_data_original!C77)),C76,PI_data_original!C77),0)</f>
        <v>591.71607503804762</v>
      </c>
      <c r="D77" s="307">
        <f>IF(TagTempAmbSel_Sc1=TagTempAmb_Sc1,IF($A77&lt;=$A$9,IF(NOT(ISNUMBER(PI_data_original!D77)),D76,PI_data_original!D77),D76),IF($A77&lt;=$A$9,IF(NOT(ISNUMBER(PI_data_original!AD77)),AD76,PI_data_original!AD77),AD76))</f>
        <v>29.617980803985557</v>
      </c>
      <c r="E77" s="307">
        <f>IF(TagHumRelSel_Sc1=TagHumRel_Sc1,IF($A77&lt;=$A$9,IF(NOT(ISNUMBER(PI_data_original!E77)),E76,PI_data_original!E77),E76),IF($A77&lt;=$A$9,IF(NOT(ISNUMBER(PI_data_original!AE77)),AE76,PI_data_original!AE77),AE76))</f>
        <v>45.141352358611961</v>
      </c>
      <c r="F77" s="95">
        <f>IF($A77&lt;=$A$9,IF(NOT(ISNUMBER(PI_data_original!F77)),F76,PI_data_original!F77),0)</f>
        <v>5.123450756072998</v>
      </c>
      <c r="G77" s="95">
        <f>IF($A77&lt;=$A$9,IF(NOT(ISNUMBER(PI_data_original!G77)),G76,PI_data_original!G77),0)</f>
        <v>6.8191242218017578</v>
      </c>
      <c r="H77" s="95">
        <f>IF($A77&lt;=$A$9,IF(NOT(ISNUMBER(PI_data_original!H77)),H76,PI_data_original!H77),0)</f>
        <v>5.4884400367736816</v>
      </c>
      <c r="I77" s="95">
        <f>IF($A77&lt;=$A$9,IF(NOT(ISNUMBER(PI_data_original!I77)),I76,PI_data_original!I77),0)</f>
        <v>6.0465865135192871</v>
      </c>
      <c r="J77" s="95">
        <v>0</v>
      </c>
      <c r="K77" s="95">
        <v>0</v>
      </c>
      <c r="L77" s="95">
        <f>IF($A77&lt;=$A$9,IF(NOT(ISNUMBER(PI_data_original!L77)),L76,PI_data_original!L77),0)</f>
        <v>284.88914335959305</v>
      </c>
      <c r="M77" s="95">
        <f>IF($A77&lt;=$A$9,IF(NOT(ISNUMBER(PI_data_original!M77)),M76,PI_data_original!M77),0)</f>
        <v>284.76247777835061</v>
      </c>
      <c r="N77" s="95">
        <f>IF($A77&lt;=$A$9,IF(NOT(ISNUMBER(PI_data_original!N77)),N76,PI_data_original!N77),0)</f>
        <v>283.94902701600893</v>
      </c>
      <c r="O77" s="95">
        <f>IF($A77&lt;=$A$9,IF(NOT(ISNUMBER(PI_data_original!O77)),O76,PI_data_original!O77),0)</f>
        <v>371.12294395361391</v>
      </c>
      <c r="P77" s="95">
        <f>IF($A77&lt;=$A$9,IF(NOT(ISNUMBER(PI_data_original!P77)),P76,PI_data_original!P77),0)</f>
        <v>372.82467052608524</v>
      </c>
      <c r="Q77" s="95">
        <f>IF($A77&lt;=$A$9,IF(NOT(ISNUMBER(PI_data_original!Q77)),Q76,PI_data_original!Q77),0)</f>
        <v>370.25986133242122</v>
      </c>
      <c r="R77" s="95">
        <f>IF($A77&lt;=$A$9,IF(NOT(ISNUMBER(PI_data_original!R77)),R76,PI_data_original!R77),0)</f>
        <v>372.29227673731788</v>
      </c>
      <c r="S77" s="95">
        <f>IF($A77&lt;=$A$9,IF(NOT(ISNUMBER(PI_data_original!S77)),S76,PI_data_original!S77),0)</f>
        <v>357.06671109951878</v>
      </c>
      <c r="T77" s="95">
        <f>IF($A77&lt;=$A$9,IF(NOT(ISNUMBER(PI_data_original!T77)),T76,PI_data_original!T77),0)</f>
        <v>296.83625362229532</v>
      </c>
      <c r="U77" s="95">
        <f>IF($A77&lt;=$A$9,IF(NOT(ISNUMBER(PI_data_original!U77)),U76,PI_data_original!U77),0)</f>
        <v>359.52251041674367</v>
      </c>
      <c r="V77" s="95">
        <f>IF($A77&lt;=$A$9,IF(NOT(ISNUMBER(PI_data_original!V77)),V76,PI_data_original!V77),0)</f>
        <v>298.81062252618375</v>
      </c>
      <c r="W77" s="95">
        <v>0</v>
      </c>
      <c r="X77" s="95">
        <f>IF($A77&lt;=$A$9,IF(NOT(ISNUMBER(PI_data_original!X77)),X76,PI_data_original!X77),0)</f>
        <v>312.60798326546592</v>
      </c>
      <c r="Y77" s="95">
        <f>IF($A77&lt;=$A$9,IF(NOT(ISNUMBER(PI_data_original!Y77)),Y76,PI_data_original!Y77),0)</f>
        <v>40.207458778212846</v>
      </c>
      <c r="Z77" s="95">
        <f>IF($A77&lt;=$A$9,IF(NOT(ISNUMBER(PI_data_original!Z77)),Z76,PI_data_original!Z77),0)</f>
        <v>0</v>
      </c>
      <c r="AA77" s="95">
        <f>IF($A77&lt;=$A$9,IF(NOT(ISNUMBER(PI_data_original!AA77)),AA76,PI_data_original!AA77),0)</f>
        <v>369.34321873795551</v>
      </c>
      <c r="AB77" s="95">
        <f>IF($A77&lt;=$A$9,IF(NOT(ISNUMBER(PI_data_original!AB77)),AB76,PI_data_original!AB77),0)</f>
        <v>603.33831465714138</v>
      </c>
      <c r="AC77" s="95">
        <f>IF($A77&lt;=$A$9,IF(NOT(ISNUMBER(PI_data_original!AC77)),AC76,PI_data_original!AC77),0)</f>
        <v>605.65778689718661</v>
      </c>
      <c r="AD77" s="307">
        <f>IF(TagTempAmbSel_Sc2=TagTempAmb_Sc1,IF($A77&lt;=$A$9,IF(NOT(ISNUMBER(PI_data_original!D77)),D76,PI_data_original!D77),D76),IF($A77&lt;=$A$9,IF(NOT(ISNUMBER(PI_data_original!AD77)),AD76,PI_data_original!AD77),AD76))</f>
        <v>31.50350648680292</v>
      </c>
      <c r="AE77" s="307">
        <f>IF(TagHumRelSel_Sc2=TagHumRel_Sc1,IF($A77&lt;=$A$9,IF(NOT(ISNUMBER(PI_data_original!E77)),E76,PI_data_original!E77),E76),IF($A77&lt;=$A$9,IF(NOT(ISNUMBER(PI_data_original!AE77)),AE76,PI_data_original!AE77),AE76))</f>
        <v>44.356231396350765</v>
      </c>
      <c r="AF77" s="95">
        <f>IF($A77&lt;=$A$9,IF(NOT(ISNUMBER(PI_data_original!AF77)),AF76,PI_data_original!AF77),0)</f>
        <v>5.9775381088256836</v>
      </c>
      <c r="AG77" s="95">
        <f>IF($A77&lt;=$A$9,IF(NOT(ISNUMBER(PI_data_original!AG77)),AG76,PI_data_original!AG77),0)</f>
        <v>5.4884400367736816</v>
      </c>
      <c r="AH77" s="95">
        <f>IF($A77&lt;=$A$9,IF(NOT(ISNUMBER(PI_data_original!AH77)),AH76,PI_data_original!AH77),0)</f>
        <v>6.6047329902648926</v>
      </c>
      <c r="AI77" s="95">
        <f>IF($A77&lt;=$A$9,IF(NOT(ISNUMBER(PI_data_original!AI77)),AI76,PI_data_original!AI77),0)</f>
        <v>10.084620475769043</v>
      </c>
      <c r="AJ77" s="95">
        <f>IF($A77&lt;=$A$9,IF(NOT(ISNUMBER(PI_data_original!AJ77)),AJ76,PI_data_original!AJ77),0)</f>
        <v>6.8838062286376953</v>
      </c>
      <c r="AK77" s="95">
        <f>IF($A77&lt;=$A$9,IF(NOT(ISNUMBER(PI_data_original!AK77)),AK76,PI_data_original!AK77),0)</f>
        <v>275.3803608865976</v>
      </c>
      <c r="AL77" s="95">
        <f>IF($A77&lt;=$A$9,IF(NOT(ISNUMBER(PI_data_original!AL77)),AL76,PI_data_original!AL77),0)</f>
        <v>279.69091016756124</v>
      </c>
      <c r="AM77" s="95">
        <f>IF($A77&lt;=$A$9,IF(NOT(ISNUMBER(PI_data_original!AM77)),AM76,PI_data_original!AM77),0)</f>
        <v>377.13660258750701</v>
      </c>
      <c r="AN77" s="95">
        <f>IF($A77&lt;=$A$9,IF(NOT(ISNUMBER(PI_data_original!AN77)),AN76,PI_data_original!AN77),0)</f>
        <v>377.12870421771549</v>
      </c>
      <c r="AO77" s="95">
        <f>IF($A77&lt;=$A$9,IF(NOT(ISNUMBER(PI_data_original!AO77)),AO76,PI_data_original!AO77),0)</f>
        <v>361.93038832594954</v>
      </c>
      <c r="AP77" s="95">
        <f>IF($A77&lt;=$A$9,IF(NOT(ISNUMBER(PI_data_original!AP77)),AP76,PI_data_original!AP77),0)</f>
        <v>292.00429840496122</v>
      </c>
      <c r="AQ77" s="95">
        <f>IF($A77&lt;=$A$9,IF(NOT(ISNUMBER(PI_data_original!AQ77)),AQ76,PI_data_original!AQ77),0)</f>
        <v>361.22467961119798</v>
      </c>
      <c r="AR77" s="95">
        <f>IF($A77&lt;=$A$9,IF(NOT(ISNUMBER(PI_data_original!AR77)),AR76,PI_data_original!AR77),0)</f>
        <v>294.093088294263</v>
      </c>
      <c r="AS77" s="95">
        <f>IF($A77&lt;=$A$9,IF(NOT(ISNUMBER(PI_data_original!AS77)),AS76,PI_data_original!AS77),0)</f>
        <v>308.12771168920824</v>
      </c>
      <c r="AT77" s="95">
        <f>IF($A77&lt;=$A$9,IF(NOT(ISNUMBER(PI_data_original!AT77)),AT76,PI_data_original!AT77),0)</f>
        <v>311.14557907933772</v>
      </c>
      <c r="AU77" s="95">
        <f>IF($A77&lt;=$A$9,IF(NOT(ISNUMBER(PI_data_original!AU77)),AU76,PI_data_original!AU77),0)</f>
        <v>38.466737355557285</v>
      </c>
      <c r="AV77" s="95">
        <f>IF($A77&lt;=$A$9,IF(NOT(ISNUMBER(PI_data_original!AV77)),AV76,PI_data_original!AV77),0)</f>
        <v>2.1018900044759117</v>
      </c>
      <c r="AW77" s="95">
        <f>IF($A77&lt;=$A$9,IF(NOT(ISNUMBER(PI_data_original!AW77)),AW76,PI_data_original!AW77),0)</f>
        <v>374.39896099313319</v>
      </c>
      <c r="AY77" s="94">
        <f t="shared" ref="AY77:AY140" si="72">AY76+1/24/12</f>
        <v>45873.229166666453</v>
      </c>
      <c r="AZ77" s="95">
        <f>IF($AY77&lt;=$AY$9,IF(NOT(ISNUMBER(PI_data_original!AZ77)),AZ76,PI_data_original!AZ77),0)</f>
        <v>0</v>
      </c>
      <c r="BA77" s="95">
        <f>IF($AY77&lt;=$AY$9,IF(NOT(ISNUMBER(PI_data_original!BA77)),BA76,PI_data_original!BA77),0)</f>
        <v>0</v>
      </c>
      <c r="BB77" s="95">
        <f>IF($AY77&lt;=$AY$9,IF(NOT(ISNUMBER(PI_data_original!BB77)),BB76,PI_data_original!BB77),0)</f>
        <v>0</v>
      </c>
      <c r="BC77" s="95">
        <f>IF($AY77&lt;=$AY$9,IF(NOT(ISNUMBER(PI_data_original!BC77)),BC76,PI_data_original!BC77),0)</f>
        <v>1.3457529026605694E-2</v>
      </c>
      <c r="BD77" s="95">
        <f>IF($AY77&lt;=$AY$9,IF(NOT(ISNUMBER(PI_data_original!BD77)),BD76,PI_data_original!BD77),0)</f>
        <v>0</v>
      </c>
      <c r="BE77" s="95">
        <f>IF($AY77&lt;=$AY$9,IF(NOT(ISNUMBER(PI_data_original!BE77)),BE76,PI_data_original!BE77),0)</f>
        <v>0</v>
      </c>
      <c r="BF77" s="95">
        <f>IF($AY77&lt;=$AY$9,IF(NOT(ISNUMBER(PI_data_original!BF77)),BF76,PI_data_original!BF77),0)</f>
        <v>0</v>
      </c>
      <c r="BG77" s="95">
        <f>IF($AY77&lt;=$AY$9,IF(NOT(ISNUMBER(PI_data_original!BG77)),BG76,PI_data_original!BG77),0)</f>
        <v>1.0070954449474812E-2</v>
      </c>
      <c r="BI77" s="61">
        <f>PI_data_original!BI77</f>
        <v>45873.29583333333</v>
      </c>
      <c r="BJ77" s="6">
        <f>IF($BI77&lt;=$BI$9,IF(NOT(ISNUMBER(PI_data_original!BJ77)),BJ76,PI_data_original!BJ77),0)</f>
        <v>1.2817578390240669E-2</v>
      </c>
      <c r="BK77" s="6">
        <f>IF($BI77&lt;=$BI$9,IF(NOT(ISNUMBER(PI_data_original!BK77)),BK76,PI_data_original!BK77),0)</f>
        <v>1.0070954449474812E-2</v>
      </c>
      <c r="BM77" s="6" t="b">
        <f t="shared" si="61"/>
        <v>0</v>
      </c>
      <c r="BN77" s="6" t="str">
        <f t="shared" si="62"/>
        <v>N/A</v>
      </c>
      <c r="BO77" s="6" t="b">
        <f t="shared" si="63"/>
        <v>0</v>
      </c>
      <c r="BP77" s="6" t="str">
        <f t="shared" si="64"/>
        <v>N/A</v>
      </c>
      <c r="BR77" s="6">
        <f t="shared" si="49"/>
        <v>432</v>
      </c>
      <c r="BS77" s="6">
        <f t="shared" si="50"/>
        <v>357.89810999552407</v>
      </c>
      <c r="BU77" s="6">
        <f t="shared" si="65"/>
        <v>369.34321873795551</v>
      </c>
      <c r="BV77" s="6">
        <f t="shared" si="66"/>
        <v>374.39896099313319</v>
      </c>
      <c r="BX77" s="292">
        <f t="shared" si="51"/>
        <v>45873.229166666453</v>
      </c>
      <c r="BY77" s="11">
        <f t="shared" si="46"/>
        <v>0</v>
      </c>
      <c r="BZ77" s="11">
        <f t="shared" si="46"/>
        <v>0</v>
      </c>
      <c r="CA77" s="11">
        <f t="shared" si="46"/>
        <v>0</v>
      </c>
      <c r="CB77" s="11">
        <f t="shared" si="46"/>
        <v>1.3457529026605694E-2</v>
      </c>
      <c r="CC77" s="11">
        <f>IF(Inicio!$C$22="Calderas",BY77+BZ77,CA77)</f>
        <v>0</v>
      </c>
      <c r="CD77" s="11">
        <f t="shared" si="52"/>
        <v>0</v>
      </c>
      <c r="CE77" s="11">
        <f t="shared" si="53"/>
        <v>0</v>
      </c>
      <c r="CF77" s="11">
        <f t="shared" si="54"/>
        <v>0</v>
      </c>
      <c r="CG77" s="11">
        <f t="shared" si="55"/>
        <v>0</v>
      </c>
      <c r="CH77" s="11">
        <f t="shared" si="67"/>
        <v>0</v>
      </c>
      <c r="CI77" s="11">
        <f t="shared" si="68"/>
        <v>0</v>
      </c>
      <c r="CJ77" s="11">
        <f t="shared" si="47"/>
        <v>0</v>
      </c>
      <c r="CK77" s="11">
        <f t="shared" si="47"/>
        <v>0</v>
      </c>
      <c r="CL77" s="11">
        <f t="shared" si="47"/>
        <v>0</v>
      </c>
      <c r="CM77" s="11">
        <f t="shared" si="47"/>
        <v>1.0070954449474812E-2</v>
      </c>
      <c r="CN77" s="281">
        <f>IF(Inicio!$O$22="Calderas",CJ77+CK77,CL77)</f>
        <v>0</v>
      </c>
      <c r="CO77" s="11">
        <f t="shared" si="56"/>
        <v>0</v>
      </c>
      <c r="CP77" s="11">
        <f t="shared" si="57"/>
        <v>0</v>
      </c>
      <c r="CQ77" s="11">
        <f t="shared" si="58"/>
        <v>0</v>
      </c>
      <c r="CR77" s="11">
        <f t="shared" si="59"/>
        <v>0</v>
      </c>
      <c r="CS77" s="11">
        <f t="shared" si="69"/>
        <v>0</v>
      </c>
      <c r="CT77" s="11">
        <f t="shared" si="70"/>
        <v>0</v>
      </c>
      <c r="CV77" s="293">
        <f t="shared" si="60"/>
        <v>45873.47916666622</v>
      </c>
      <c r="CW77" s="92">
        <f t="shared" si="48"/>
        <v>0</v>
      </c>
      <c r="CX77" s="92">
        <f t="shared" si="48"/>
        <v>0</v>
      </c>
      <c r="CY77" s="92">
        <f t="shared" si="48"/>
        <v>0</v>
      </c>
      <c r="CZ77" s="92">
        <f t="shared" si="48"/>
        <v>0</v>
      </c>
      <c r="DA77" s="92">
        <f t="shared" si="48"/>
        <v>0</v>
      </c>
      <c r="DB77" s="92">
        <f t="shared" si="48"/>
        <v>0</v>
      </c>
    </row>
    <row r="78" spans="1:106">
      <c r="A78" s="94">
        <f t="shared" si="71"/>
        <v>45873.482638888672</v>
      </c>
      <c r="B78" s="95">
        <f>IF($A78&lt;=$A$9,IF(NOT(ISNUMBER(PI_data_original!B78)),B77,PI_data_original!B78),0)</f>
        <v>620.13145356336986</v>
      </c>
      <c r="C78" s="95">
        <f>IF($A78&lt;=$A$9,IF(NOT(ISNUMBER(PI_data_original!C78)),C77,PI_data_original!C78),0)</f>
        <v>595.84353123194512</v>
      </c>
      <c r="D78" s="307">
        <f>IF(TagTempAmbSel_Sc1=TagTempAmb_Sc1,IF($A78&lt;=$A$9,IF(NOT(ISNUMBER(PI_data_original!D78)),D77,PI_data_original!D78),D77),IF($A78&lt;=$A$9,IF(NOT(ISNUMBER(PI_data_original!AD78)),AD77,PI_data_original!AD78),AD77))</f>
        <v>29.752441067285531</v>
      </c>
      <c r="E78" s="307">
        <f>IF(TagHumRelSel_Sc1=TagHumRel_Sc1,IF($A78&lt;=$A$9,IF(NOT(ISNUMBER(PI_data_original!E78)),E77,PI_data_original!E78),E77),IF($A78&lt;=$A$9,IF(NOT(ISNUMBER(PI_data_original!AE78)),AE77,PI_data_original!AE78),AE77))</f>
        <v>44.730075711334166</v>
      </c>
      <c r="F78" s="95">
        <f>IF($A78&lt;=$A$9,IF(NOT(ISNUMBER(PI_data_original!F78)),F77,PI_data_original!F78),0)</f>
        <v>9.9772453308105469</v>
      </c>
      <c r="G78" s="95">
        <f>IF($A78&lt;=$A$9,IF(NOT(ISNUMBER(PI_data_original!G78)),G77,PI_data_original!G78),0)</f>
        <v>9.5083560943603516</v>
      </c>
      <c r="H78" s="95">
        <f>IF($A78&lt;=$A$9,IF(NOT(ISNUMBER(PI_data_original!H78)),H77,PI_data_original!H78),0)</f>
        <v>7.3489284515380859</v>
      </c>
      <c r="I78" s="95">
        <f>IF($A78&lt;=$A$9,IF(NOT(ISNUMBER(PI_data_original!I78)),I77,PI_data_original!I78),0)</f>
        <v>5.7675132751464844</v>
      </c>
      <c r="J78" s="95">
        <f>IF($A78&lt;=$A$9,IF(NOT(ISNUMBER(PI_data_original!J78)),J77,PI_data_original!J78),0)</f>
        <v>10.325709342956543</v>
      </c>
      <c r="K78" s="95">
        <f>IF($A78&lt;=$A$9,IF(NOT(ISNUMBER(PI_data_original!K78)),K77,PI_data_original!K78),0)</f>
        <v>285.80940449604532</v>
      </c>
      <c r="L78" s="95">
        <f>IF($A78&lt;=$A$9,IF(NOT(ISNUMBER(PI_data_original!L78)),L77,PI_data_original!L78),0)</f>
        <v>284.55577795348307</v>
      </c>
      <c r="M78" s="95">
        <f>IF($A78&lt;=$A$9,IF(NOT(ISNUMBER(PI_data_original!M78)),M77,PI_data_original!M78),0)</f>
        <v>287.35872736972755</v>
      </c>
      <c r="N78" s="95">
        <f>IF($A78&lt;=$A$9,IF(NOT(ISNUMBER(PI_data_original!N78)),N77,PI_data_original!N78),0)</f>
        <v>286.53423169018913</v>
      </c>
      <c r="O78" s="95">
        <f>IF($A78&lt;=$A$9,IF(NOT(ISNUMBER(PI_data_original!O78)),O77,PI_data_original!O78),0)</f>
        <v>372.5989842770432</v>
      </c>
      <c r="P78" s="95">
        <f>IF($A78&lt;=$A$9,IF(NOT(ISNUMBER(PI_data_original!P78)),P77,PI_data_original!P78),0)</f>
        <v>374.77972971592567</v>
      </c>
      <c r="Q78" s="95">
        <f>IF($A78&lt;=$A$9,IF(NOT(ISNUMBER(PI_data_original!Q78)),Q77,PI_data_original!Q78),0)</f>
        <v>371.53852279390793</v>
      </c>
      <c r="R78" s="95">
        <f>IF($A78&lt;=$A$9,IF(NOT(ISNUMBER(PI_data_original!R78)),R77,PI_data_original!R78),0)</f>
        <v>374.59570433528626</v>
      </c>
      <c r="S78" s="95">
        <f>IF($A78&lt;=$A$9,IF(NOT(ISNUMBER(PI_data_original!S78)),S77,PI_data_original!S78),0)</f>
        <v>357.33193595829107</v>
      </c>
      <c r="T78" s="95">
        <f>IF($A78&lt;=$A$9,IF(NOT(ISNUMBER(PI_data_original!T78)),T77,PI_data_original!T78),0)</f>
        <v>296.82746371474428</v>
      </c>
      <c r="U78" s="95">
        <f>IF($A78&lt;=$A$9,IF(NOT(ISNUMBER(PI_data_original!U78)),U77,PI_data_original!U78),0)</f>
        <v>359.78861485441524</v>
      </c>
      <c r="V78" s="95">
        <f>IF($A78&lt;=$A$9,IF(NOT(ISNUMBER(PI_data_original!V78)),V77,PI_data_original!V78),0)</f>
        <v>298.74663826586215</v>
      </c>
      <c r="W78" s="95">
        <f>IF($A78&lt;=$A$9,IF(NOT(ISNUMBER(PI_data_original!W78)),W77,PI_data_original!W78),0)</f>
        <v>313.26509022006815</v>
      </c>
      <c r="X78" s="95">
        <f>IF($A78&lt;=$A$9,IF(NOT(ISNUMBER(PI_data_original!X78)),X77,PI_data_original!X78),0)</f>
        <v>315.75046401018312</v>
      </c>
      <c r="Y78" s="95">
        <f>IF($A78&lt;=$A$9,IF(NOT(ISNUMBER(PI_data_original!Y78)),Y77,PI_data_original!Y78),0)</f>
        <v>40.336601142321868</v>
      </c>
      <c r="Z78" s="95">
        <f>IF($A78&lt;=$A$9,IF(NOT(ISNUMBER(PI_data_original!Z78)),Z77,PI_data_original!Z78),0)</f>
        <v>0</v>
      </c>
      <c r="AA78" s="95">
        <f>IF($A78&lt;=$A$9,IF(NOT(ISNUMBER(PI_data_original!AA78)),AA77,PI_data_original!AA78),0)</f>
        <v>370.19181153729556</v>
      </c>
      <c r="AB78" s="95">
        <f>IF($A78&lt;=$A$9,IF(NOT(ISNUMBER(PI_data_original!AB78)),AB77,PI_data_original!AB78),0)</f>
        <v>620.13145356336986</v>
      </c>
      <c r="AC78" s="95">
        <f>IF($A78&lt;=$A$9,IF(NOT(ISNUMBER(PI_data_original!AC78)),AC77,PI_data_original!AC78),0)</f>
        <v>623.62146164537467</v>
      </c>
      <c r="AD78" s="307">
        <f>IF(TagTempAmbSel_Sc2=TagTempAmb_Sc1,IF($A78&lt;=$A$9,IF(NOT(ISNUMBER(PI_data_original!D78)),D77,PI_data_original!D78),D77),IF($A78&lt;=$A$9,IF(NOT(ISNUMBER(PI_data_original!AD78)),AD77,PI_data_original!AD78),AD77))</f>
        <v>31.548666578113941</v>
      </c>
      <c r="AE78" s="307">
        <f>IF(TagHumRelSel_Sc2=TagHumRel_Sc1,IF($A78&lt;=$A$9,IF(NOT(ISNUMBER(PI_data_original!E78)),E77,PI_data_original!E78),E77),IF($A78&lt;=$A$9,IF(NOT(ISNUMBER(PI_data_original!AE78)),AE77,PI_data_original!AE78),AE77))</f>
        <v>43.879625680655664</v>
      </c>
      <c r="AF78" s="95">
        <f>IF($A78&lt;=$A$9,IF(NOT(ISNUMBER(PI_data_original!AF78)),AF77,PI_data_original!AF78),0)</f>
        <v>9.9777030944824219</v>
      </c>
      <c r="AG78" s="95">
        <f>IF($A78&lt;=$A$9,IF(NOT(ISNUMBER(PI_data_original!AG78)),AG77,PI_data_original!AG78),0)</f>
        <v>8.4652214050292969</v>
      </c>
      <c r="AH78" s="95">
        <f>IF($A78&lt;=$A$9,IF(NOT(ISNUMBER(PI_data_original!AH78)),AH77,PI_data_original!AH78),0)</f>
        <v>8.4652214050292969</v>
      </c>
      <c r="AI78" s="95">
        <f>IF($A78&lt;=$A$9,IF(NOT(ISNUMBER(PI_data_original!AI78)),AI77,PI_data_original!AI78),0)</f>
        <v>7.8756084442138672</v>
      </c>
      <c r="AJ78" s="95">
        <f>IF($A78&lt;=$A$9,IF(NOT(ISNUMBER(PI_data_original!AJ78)),AJ77,PI_data_original!AJ78),0)</f>
        <v>6.3256597518920898</v>
      </c>
      <c r="AK78" s="95">
        <f>IF($A78&lt;=$A$9,IF(NOT(ISNUMBER(PI_data_original!AK78)),AK77,PI_data_original!AK78),0)</f>
        <v>276.78660468090942</v>
      </c>
      <c r="AL78" s="95">
        <f>IF($A78&lt;=$A$9,IF(NOT(ISNUMBER(PI_data_original!AL78)),AL77,PI_data_original!AL78),0)</f>
        <v>281.03858752104088</v>
      </c>
      <c r="AM78" s="95">
        <f>IF($A78&lt;=$A$9,IF(NOT(ISNUMBER(PI_data_original!AM78)),AM77,PI_data_original!AM78),0)</f>
        <v>376.44055961856776</v>
      </c>
      <c r="AN78" s="95">
        <f>IF($A78&lt;=$A$9,IF(NOT(ISNUMBER(PI_data_original!AN78)),AN77,PI_data_original!AN78),0)</f>
        <v>377.36323667987989</v>
      </c>
      <c r="AO78" s="95">
        <f>IF($A78&lt;=$A$9,IF(NOT(ISNUMBER(PI_data_original!AO78)),AO77,PI_data_original!AO78),0)</f>
        <v>361.85121768499567</v>
      </c>
      <c r="AP78" s="95">
        <f>IF($A78&lt;=$A$9,IF(NOT(ISNUMBER(PI_data_original!AP78)),AP77,PI_data_original!AP78),0)</f>
        <v>293.15815816703872</v>
      </c>
      <c r="AQ78" s="95">
        <f>IF($A78&lt;=$A$9,IF(NOT(ISNUMBER(PI_data_original!AQ78)),AQ77,PI_data_original!AQ78),0)</f>
        <v>361.12041926213539</v>
      </c>
      <c r="AR78" s="95">
        <f>IF($A78&lt;=$A$9,IF(NOT(ISNUMBER(PI_data_original!AR78)),AR77,PI_data_original!AR78),0)</f>
        <v>295.23103858741155</v>
      </c>
      <c r="AS78" s="95">
        <f>IF($A78&lt;=$A$9,IF(NOT(ISNUMBER(PI_data_original!AS78)),AS77,PI_data_original!AS78),0)</f>
        <v>310.80506500312021</v>
      </c>
      <c r="AT78" s="95">
        <f>IF($A78&lt;=$A$9,IF(NOT(ISNUMBER(PI_data_original!AT78)),AT77,PI_data_original!AT78),0)</f>
        <v>314.66651004930435</v>
      </c>
      <c r="AU78" s="95">
        <f>IF($A78&lt;=$A$9,IF(NOT(ISNUMBER(PI_data_original!AU78)),AU77,PI_data_original!AU78),0)</f>
        <v>39.017747097186266</v>
      </c>
      <c r="AV78" s="95">
        <f>IF($A78&lt;=$A$9,IF(NOT(ISNUMBER(PI_data_original!AV78)),AV77,PI_data_original!AV78),0)</f>
        <v>2.1530233256022133</v>
      </c>
      <c r="AW78" s="95">
        <f>IF($A78&lt;=$A$9,IF(NOT(ISNUMBER(PI_data_original!AW78)),AW77,PI_data_original!AW78),0)</f>
        <v>374.16894886888099</v>
      </c>
      <c r="AY78" s="94">
        <f t="shared" si="72"/>
        <v>45873.232638888672</v>
      </c>
      <c r="AZ78" s="95">
        <f>IF($AY78&lt;=$AY$9,IF(NOT(ISNUMBER(PI_data_original!AZ78)),AZ77,PI_data_original!AZ78),0)</f>
        <v>0</v>
      </c>
      <c r="BA78" s="95">
        <f>IF($AY78&lt;=$AY$9,IF(NOT(ISNUMBER(PI_data_original!BA78)),BA77,PI_data_original!BA78),0)</f>
        <v>0</v>
      </c>
      <c r="BB78" s="95">
        <f>IF($AY78&lt;=$AY$9,IF(NOT(ISNUMBER(PI_data_original!BB78)),BB77,PI_data_original!BB78),0)</f>
        <v>0</v>
      </c>
      <c r="BC78" s="95">
        <f>IF($AY78&lt;=$AY$9,IF(NOT(ISNUMBER(PI_data_original!BC78)),BC77,PI_data_original!BC78),0)</f>
        <v>1.4309102631130969E-2</v>
      </c>
      <c r="BD78" s="95">
        <f>IF($AY78&lt;=$AY$9,IF(NOT(ISNUMBER(PI_data_original!BD78)),BD77,PI_data_original!BD78),0)</f>
        <v>0</v>
      </c>
      <c r="BE78" s="95">
        <f>IF($AY78&lt;=$AY$9,IF(NOT(ISNUMBER(PI_data_original!BE78)),BE77,PI_data_original!BE78),0)</f>
        <v>0</v>
      </c>
      <c r="BF78" s="95">
        <f>IF($AY78&lt;=$AY$9,IF(NOT(ISNUMBER(PI_data_original!BF78)),BF77,PI_data_original!BF78),0)</f>
        <v>0</v>
      </c>
      <c r="BG78" s="95">
        <f>IF($AY78&lt;=$AY$9,IF(NOT(ISNUMBER(PI_data_original!BG78)),BG77,PI_data_original!BG78),0)</f>
        <v>1.0070954449474812E-2</v>
      </c>
      <c r="BI78" s="61">
        <f>PI_data_original!BI78</f>
        <v>45873.296527777777</v>
      </c>
      <c r="BJ78" s="6">
        <f>IF($BI78&lt;=$BI$9,IF(NOT(ISNUMBER(PI_data_original!BJ78)),BJ77,PI_data_original!BJ78),0)</f>
        <v>1.2817578390240669E-2</v>
      </c>
      <c r="BK78" s="6">
        <f>IF($BI78&lt;=$BI$9,IF(NOT(ISNUMBER(PI_data_original!BK78)),BK77,PI_data_original!BK78),0)</f>
        <v>1.0070954449474812E-2</v>
      </c>
      <c r="BM78" s="6" t="b">
        <f t="shared" si="61"/>
        <v>0</v>
      </c>
      <c r="BN78" s="6" t="str">
        <f t="shared" si="62"/>
        <v>N/A</v>
      </c>
      <c r="BO78" s="6" t="b">
        <f t="shared" si="63"/>
        <v>0</v>
      </c>
      <c r="BP78" s="6" t="str">
        <f t="shared" si="64"/>
        <v>N/A</v>
      </c>
      <c r="BR78" s="6">
        <f t="shared" si="49"/>
        <v>432</v>
      </c>
      <c r="BS78" s="6">
        <f t="shared" si="50"/>
        <v>357.84697667439781</v>
      </c>
      <c r="BU78" s="6">
        <f t="shared" si="65"/>
        <v>370.19181153729556</v>
      </c>
      <c r="BV78" s="6">
        <f t="shared" si="66"/>
        <v>374.16894886888099</v>
      </c>
      <c r="BX78" s="292">
        <f t="shared" si="51"/>
        <v>45873.232638888672</v>
      </c>
      <c r="BY78" s="11">
        <f t="shared" si="46"/>
        <v>0</v>
      </c>
      <c r="BZ78" s="11">
        <f t="shared" si="46"/>
        <v>0</v>
      </c>
      <c r="CA78" s="11">
        <f t="shared" si="46"/>
        <v>0</v>
      </c>
      <c r="CB78" s="11">
        <f t="shared" si="46"/>
        <v>1.4309102631130969E-2</v>
      </c>
      <c r="CC78" s="11">
        <f>IF(Inicio!$C$22="Calderas",BY78+BZ78,CA78)</f>
        <v>0</v>
      </c>
      <c r="CD78" s="11">
        <f t="shared" si="52"/>
        <v>0</v>
      </c>
      <c r="CE78" s="11">
        <f t="shared" si="53"/>
        <v>0</v>
      </c>
      <c r="CF78" s="11">
        <f t="shared" si="54"/>
        <v>0</v>
      </c>
      <c r="CG78" s="11">
        <f t="shared" si="55"/>
        <v>0</v>
      </c>
      <c r="CH78" s="11">
        <f t="shared" si="67"/>
        <v>0</v>
      </c>
      <c r="CI78" s="11">
        <f t="shared" si="68"/>
        <v>0</v>
      </c>
      <c r="CJ78" s="11">
        <f t="shared" si="47"/>
        <v>0</v>
      </c>
      <c r="CK78" s="11">
        <f t="shared" si="47"/>
        <v>0</v>
      </c>
      <c r="CL78" s="11">
        <f t="shared" si="47"/>
        <v>0</v>
      </c>
      <c r="CM78" s="11">
        <f t="shared" si="47"/>
        <v>1.0070954449474812E-2</v>
      </c>
      <c r="CN78" s="281">
        <f>IF(Inicio!$O$22="Calderas",CJ78+CK78,CL78)</f>
        <v>0</v>
      </c>
      <c r="CO78" s="11">
        <f t="shared" si="56"/>
        <v>0</v>
      </c>
      <c r="CP78" s="11">
        <f t="shared" si="57"/>
        <v>0</v>
      </c>
      <c r="CQ78" s="11">
        <f t="shared" si="58"/>
        <v>0</v>
      </c>
      <c r="CR78" s="11">
        <f t="shared" si="59"/>
        <v>0</v>
      </c>
      <c r="CS78" s="11">
        <f t="shared" si="69"/>
        <v>0</v>
      </c>
      <c r="CT78" s="11">
        <f t="shared" si="70"/>
        <v>0</v>
      </c>
      <c r="CV78" s="293">
        <f t="shared" si="60"/>
        <v>45873.482638888439</v>
      </c>
      <c r="CW78" s="92">
        <f t="shared" si="48"/>
        <v>0</v>
      </c>
      <c r="CX78" s="92">
        <f t="shared" si="48"/>
        <v>0</v>
      </c>
      <c r="CY78" s="92">
        <f t="shared" si="48"/>
        <v>0</v>
      </c>
      <c r="CZ78" s="92">
        <f t="shared" si="48"/>
        <v>0</v>
      </c>
      <c r="DA78" s="92">
        <f t="shared" si="48"/>
        <v>0</v>
      </c>
      <c r="DB78" s="92">
        <f t="shared" si="48"/>
        <v>0</v>
      </c>
    </row>
    <row r="79" spans="1:106">
      <c r="A79" s="94">
        <f t="shared" si="71"/>
        <v>45873.486111110891</v>
      </c>
      <c r="B79" s="95">
        <f>IF($A79&lt;=$A$9,IF(NOT(ISNUMBER(PI_data_original!B79)),B78,PI_data_original!B79),0)</f>
        <v>620.65057174113656</v>
      </c>
      <c r="C79" s="95">
        <f>IF($A79&lt;=$A$9,IF(NOT(ISNUMBER(PI_data_original!C79)),C78,PI_data_original!C79),0)</f>
        <v>602.28909849805586</v>
      </c>
      <c r="D79" s="307">
        <f>IF(TagTempAmbSel_Sc1=TagTempAmb_Sc1,IF($A79&lt;=$A$9,IF(NOT(ISNUMBER(PI_data_original!D79)),D78,PI_data_original!D79),D78),IF($A79&lt;=$A$9,IF(NOT(ISNUMBER(PI_data_original!AD79)),AD78,PI_data_original!AD79),AD78))</f>
        <v>29.779023926078068</v>
      </c>
      <c r="E79" s="307">
        <f>IF(TagHumRelSel_Sc1=TagHumRel_Sc1,IF($A79&lt;=$A$9,IF(NOT(ISNUMBER(PI_data_original!E79)),E78,PI_data_original!E79),E78),IF($A79&lt;=$A$9,IF(NOT(ISNUMBER(PI_data_original!AE79)),AE78,PI_data_original!AE79),AE78))</f>
        <v>43.645519038821028</v>
      </c>
      <c r="F79" s="95">
        <f>IF($A79&lt;=$A$9,IF(NOT(ISNUMBER(PI_data_original!F79)),F78,PI_data_original!F79),0)</f>
        <v>9.1682796478271484</v>
      </c>
      <c r="G79" s="95">
        <f>IF($A79&lt;=$A$9,IF(NOT(ISNUMBER(PI_data_original!G79)),G78,PI_data_original!G79),0)</f>
        <v>11.237148284912109</v>
      </c>
      <c r="H79" s="95">
        <f>IF($A79&lt;=$A$9,IF(NOT(ISNUMBER(PI_data_original!H79)),H78,PI_data_original!H79),0)</f>
        <v>6.6047329902648926</v>
      </c>
      <c r="I79" s="95">
        <f>IF($A79&lt;=$A$9,IF(NOT(ISNUMBER(PI_data_original!I79)),I78,PI_data_original!I79),0)</f>
        <v>5.7675132751464844</v>
      </c>
      <c r="J79" s="95">
        <f>IF($A79&lt;=$A$9,IF(NOT(ISNUMBER(PI_data_original!J79)),J78,PI_data_original!J79),0)</f>
        <v>9.209416389465332</v>
      </c>
      <c r="K79" s="95">
        <f>IF($A79&lt;=$A$9,IF(NOT(ISNUMBER(PI_data_original!K79)),K78,PI_data_original!K79),0)</f>
        <v>286.08738425357831</v>
      </c>
      <c r="L79" s="95">
        <f>IF($A79&lt;=$A$9,IF(NOT(ISNUMBER(PI_data_original!L79)),L78,PI_data_original!L79),0)</f>
        <v>284.92322975235055</v>
      </c>
      <c r="M79" s="95">
        <f>IF($A79&lt;=$A$9,IF(NOT(ISNUMBER(PI_data_original!M79)),M78,PI_data_original!M79),0)</f>
        <v>287.57475645478689</v>
      </c>
      <c r="N79" s="95">
        <f>IF($A79&lt;=$A$9,IF(NOT(ISNUMBER(PI_data_original!N79)),N78,PI_data_original!N79),0)</f>
        <v>286.90175950122119</v>
      </c>
      <c r="O79" s="95">
        <f>IF($A79&lt;=$A$9,IF(NOT(ISNUMBER(PI_data_original!O79)),O78,PI_data_original!O79),0)</f>
        <v>375.24107684403191</v>
      </c>
      <c r="P79" s="95">
        <f>IF($A79&lt;=$A$9,IF(NOT(ISNUMBER(PI_data_original!P79)),P78,PI_data_original!P79),0)</f>
        <v>377.44332970817715</v>
      </c>
      <c r="Q79" s="95">
        <f>IF($A79&lt;=$A$9,IF(NOT(ISNUMBER(PI_data_original!Q79)),Q78,PI_data_original!Q79),0)</f>
        <v>373.84804138449971</v>
      </c>
      <c r="R79" s="95">
        <f>IF($A79&lt;=$A$9,IF(NOT(ISNUMBER(PI_data_original!R79)),R78,PI_data_original!R79),0)</f>
        <v>376.87003689056138</v>
      </c>
      <c r="S79" s="95">
        <f>IF($A79&lt;=$A$9,IF(NOT(ISNUMBER(PI_data_original!S79)),S78,PI_data_original!S79),0)</f>
        <v>358.94346364340743</v>
      </c>
      <c r="T79" s="95">
        <f>IF($A79&lt;=$A$9,IF(NOT(ISNUMBER(PI_data_original!T79)),T78,PI_data_original!T79),0)</f>
        <v>297.87538682484535</v>
      </c>
      <c r="U79" s="95">
        <f>IF($A79&lt;=$A$9,IF(NOT(ISNUMBER(PI_data_original!U79)),U78,PI_data_original!U79),0)</f>
        <v>361.53007334417356</v>
      </c>
      <c r="V79" s="95">
        <f>IF($A79&lt;=$A$9,IF(NOT(ISNUMBER(PI_data_original!V79)),V78,PI_data_original!V79),0)</f>
        <v>299.90459757601377</v>
      </c>
      <c r="W79" s="95">
        <f>IF($A79&lt;=$A$9,IF(NOT(ISNUMBER(PI_data_original!W79)),W78,PI_data_original!W79),0)</f>
        <v>315.41908102475327</v>
      </c>
      <c r="X79" s="95">
        <f>IF($A79&lt;=$A$9,IF(NOT(ISNUMBER(PI_data_original!X79)),X78,PI_data_original!X79),0)</f>
        <v>318.44383570380108</v>
      </c>
      <c r="Y79" s="95">
        <f>IF($A79&lt;=$A$9,IF(NOT(ISNUMBER(PI_data_original!Y79)),Y78,PI_data_original!Y79),0)</f>
        <v>41.181777085093806</v>
      </c>
      <c r="Z79" s="95">
        <f>IF($A79&lt;=$A$9,IF(NOT(ISNUMBER(PI_data_original!Z79)),Z78,PI_data_original!Z79),0)</f>
        <v>0</v>
      </c>
      <c r="AA79" s="95">
        <f>IF($A79&lt;=$A$9,IF(NOT(ISNUMBER(PI_data_original!AA79)),AA78,PI_data_original!AA79),0)</f>
        <v>372.43987233187227</v>
      </c>
      <c r="AB79" s="95">
        <f>IF($A79&lt;=$A$9,IF(NOT(ISNUMBER(PI_data_original!AB79)),AB78,PI_data_original!AB79),0)</f>
        <v>620.65057174113656</v>
      </c>
      <c r="AC79" s="95">
        <f>IF($A79&lt;=$A$9,IF(NOT(ISNUMBER(PI_data_original!AC79)),AC78,PI_data_original!AC79),0)</f>
        <v>625.29811932335156</v>
      </c>
      <c r="AD79" s="307">
        <f>IF(TagTempAmbSel_Sc2=TagTempAmb_Sc1,IF($A79&lt;=$A$9,IF(NOT(ISNUMBER(PI_data_original!D79)),D78,PI_data_original!D79),D78),IF($A79&lt;=$A$9,IF(NOT(ISNUMBER(PI_data_original!AD79)),AD78,PI_data_original!AD79),AD78))</f>
        <v>31.479934260499661</v>
      </c>
      <c r="AE79" s="307">
        <f>IF(TagHumRelSel_Sc2=TagHumRel_Sc1,IF($A79&lt;=$A$9,IF(NOT(ISNUMBER(PI_data_original!E79)),E78,PI_data_original!E79),E78),IF($A79&lt;=$A$9,IF(NOT(ISNUMBER(PI_data_original!AE79)),AE78,PI_data_original!AE79),AE78))</f>
        <v>43.742673231838687</v>
      </c>
      <c r="AF79" s="95">
        <f>IF($A79&lt;=$A$9,IF(NOT(ISNUMBER(PI_data_original!AF79)),AF78,PI_data_original!AF79),0)</f>
        <v>11.196479797363281</v>
      </c>
      <c r="AG79" s="95">
        <f>IF($A79&lt;=$A$9,IF(NOT(ISNUMBER(PI_data_original!AG79)),AG78,PI_data_original!AG79),0)</f>
        <v>7.162879467010498</v>
      </c>
      <c r="AH79" s="95">
        <f>IF($A79&lt;=$A$9,IF(NOT(ISNUMBER(PI_data_original!AH79)),AH78,PI_data_original!AH79),0)</f>
        <v>5.0233182907104492</v>
      </c>
      <c r="AI79" s="95">
        <f>IF($A79&lt;=$A$9,IF(NOT(ISNUMBER(PI_data_original!AI79)),AI78,PI_data_original!AI79),0)</f>
        <v>10.660883903503418</v>
      </c>
      <c r="AJ79" s="95">
        <f>IF($A79&lt;=$A$9,IF(NOT(ISNUMBER(PI_data_original!AJ79)),AJ78,PI_data_original!AJ79),0)</f>
        <v>6.0465865135192871</v>
      </c>
      <c r="AK79" s="95">
        <f>IF($A79&lt;=$A$9,IF(NOT(ISNUMBER(PI_data_original!AK79)),AK78,PI_data_original!AK79),0)</f>
        <v>277.74462798771282</v>
      </c>
      <c r="AL79" s="95">
        <f>IF($A79&lt;=$A$9,IF(NOT(ISNUMBER(PI_data_original!AL79)),AL78,PI_data_original!AL79),0)</f>
        <v>282.11172716478757</v>
      </c>
      <c r="AM79" s="95">
        <f>IF($A79&lt;=$A$9,IF(NOT(ISNUMBER(PI_data_original!AM79)),AM78,PI_data_original!AM79),0)</f>
        <v>377.27636179332546</v>
      </c>
      <c r="AN79" s="95">
        <f>IF($A79&lt;=$A$9,IF(NOT(ISNUMBER(PI_data_original!AN79)),AN78,PI_data_original!AN79),0)</f>
        <v>377.66119105221264</v>
      </c>
      <c r="AO79" s="95">
        <f>IF($A79&lt;=$A$9,IF(NOT(ISNUMBER(PI_data_original!AO79)),AO78,PI_data_original!AO79),0)</f>
        <v>362.16481794825444</v>
      </c>
      <c r="AP79" s="95">
        <f>IF($A79&lt;=$A$9,IF(NOT(ISNUMBER(PI_data_original!AP79)),AP78,PI_data_original!AP79),0)</f>
        <v>294.21567946048918</v>
      </c>
      <c r="AQ79" s="95">
        <f>IF($A79&lt;=$A$9,IF(NOT(ISNUMBER(PI_data_original!AQ79)),AQ78,PI_data_original!AQ79),0)</f>
        <v>361.41630755418913</v>
      </c>
      <c r="AR79" s="95">
        <f>IF($A79&lt;=$A$9,IF(NOT(ISNUMBER(PI_data_original!AR79)),AR78,PI_data_original!AR79),0)</f>
        <v>296.36098106310237</v>
      </c>
      <c r="AS79" s="95">
        <f>IF($A79&lt;=$A$9,IF(NOT(ISNUMBER(PI_data_original!AS79)),AS78,PI_data_original!AS79),0)</f>
        <v>313.06037079907765</v>
      </c>
      <c r="AT79" s="95">
        <f>IF($A79&lt;=$A$9,IF(NOT(ISNUMBER(PI_data_original!AT79)),AT78,PI_data_original!AT79),0)</f>
        <v>317.76901396285774</v>
      </c>
      <c r="AU79" s="95">
        <f>IF($A79&lt;=$A$9,IF(NOT(ISNUMBER(PI_data_original!AU79)),AU78,PI_data_original!AU79),0)</f>
        <v>39.698461345134156</v>
      </c>
      <c r="AV79" s="95">
        <f>IF($A79&lt;=$A$9,IF(NOT(ISNUMBER(PI_data_original!AV79)),AV78,PI_data_original!AV79),0)</f>
        <v>2.1333507066311164</v>
      </c>
      <c r="AW79" s="95">
        <f>IF($A79&lt;=$A$9,IF(NOT(ISNUMBER(PI_data_original!AW79)),AW78,PI_data_original!AW79),0)</f>
        <v>374.46380485351665</v>
      </c>
      <c r="AY79" s="94">
        <f t="shared" si="72"/>
        <v>45873.236111110891</v>
      </c>
      <c r="AZ79" s="95">
        <f>IF($AY79&lt;=$AY$9,IF(NOT(ISNUMBER(PI_data_original!AZ79)),AZ78,PI_data_original!AZ79),0)</f>
        <v>0</v>
      </c>
      <c r="BA79" s="95">
        <f>IF($AY79&lt;=$AY$9,IF(NOT(ISNUMBER(PI_data_original!BA79)),BA78,PI_data_original!BA79),0)</f>
        <v>0</v>
      </c>
      <c r="BB79" s="95">
        <f>IF($AY79&lt;=$AY$9,IF(NOT(ISNUMBER(PI_data_original!BB79)),BB78,PI_data_original!BB79),0)</f>
        <v>0</v>
      </c>
      <c r="BC79" s="95">
        <f>IF($AY79&lt;=$AY$9,IF(NOT(ISNUMBER(PI_data_original!BC79)),BC78,PI_data_original!BC79),0)</f>
        <v>1.4827591302419341E-2</v>
      </c>
      <c r="BD79" s="95">
        <f>IF($AY79&lt;=$AY$9,IF(NOT(ISNUMBER(PI_data_original!BD79)),BD78,PI_data_original!BD79),0)</f>
        <v>0</v>
      </c>
      <c r="BE79" s="95">
        <f>IF($AY79&lt;=$AY$9,IF(NOT(ISNUMBER(PI_data_original!BE79)),BE78,PI_data_original!BE79),0)</f>
        <v>0</v>
      </c>
      <c r="BF79" s="95">
        <f>IF($AY79&lt;=$AY$9,IF(NOT(ISNUMBER(PI_data_original!BF79)),BF78,PI_data_original!BF79),0)</f>
        <v>0</v>
      </c>
      <c r="BG79" s="95">
        <f>IF($AY79&lt;=$AY$9,IF(NOT(ISNUMBER(PI_data_original!BG79)),BG78,PI_data_original!BG79),0)</f>
        <v>1.0070954449474812E-2</v>
      </c>
      <c r="BI79" s="61">
        <f>PI_data_original!BI79</f>
        <v>45873.297222222223</v>
      </c>
      <c r="BJ79" s="6">
        <f>IF($BI79&lt;=$BI$9,IF(NOT(ISNUMBER(PI_data_original!BJ79)),BJ78,PI_data_original!BJ79),0)</f>
        <v>1.2817578390240669E-2</v>
      </c>
      <c r="BK79" s="6">
        <f>IF($BI79&lt;=$BI$9,IF(NOT(ISNUMBER(PI_data_original!BK79)),BK78,PI_data_original!BK79),0)</f>
        <v>1.0070954449474812E-2</v>
      </c>
      <c r="BM79" s="6" t="b">
        <f t="shared" si="61"/>
        <v>0</v>
      </c>
      <c r="BN79" s="6" t="str">
        <f t="shared" si="62"/>
        <v>N/A</v>
      </c>
      <c r="BO79" s="6" t="b">
        <f t="shared" si="63"/>
        <v>0</v>
      </c>
      <c r="BP79" s="6" t="str">
        <f t="shared" si="64"/>
        <v>N/A</v>
      </c>
      <c r="BR79" s="6">
        <f t="shared" si="49"/>
        <v>432</v>
      </c>
      <c r="BS79" s="6">
        <f t="shared" si="50"/>
        <v>357.86664929336888</v>
      </c>
      <c r="BU79" s="6">
        <f t="shared" si="65"/>
        <v>372.43987233187227</v>
      </c>
      <c r="BV79" s="6">
        <f t="shared" si="66"/>
        <v>374.46380485351665</v>
      </c>
      <c r="BX79" s="292">
        <f t="shared" si="51"/>
        <v>45873.236111110891</v>
      </c>
      <c r="BY79" s="11">
        <f t="shared" si="46"/>
        <v>0</v>
      </c>
      <c r="BZ79" s="11">
        <f t="shared" si="46"/>
        <v>0</v>
      </c>
      <c r="CA79" s="11">
        <f t="shared" si="46"/>
        <v>0</v>
      </c>
      <c r="CB79" s="11">
        <f t="shared" si="46"/>
        <v>1.4827591302419341E-2</v>
      </c>
      <c r="CC79" s="11">
        <f>IF(Inicio!$C$22="Calderas",BY79+BZ79,CA79)</f>
        <v>0</v>
      </c>
      <c r="CD79" s="11">
        <f t="shared" si="52"/>
        <v>0</v>
      </c>
      <c r="CE79" s="11">
        <f t="shared" si="53"/>
        <v>0</v>
      </c>
      <c r="CF79" s="11">
        <f t="shared" si="54"/>
        <v>0</v>
      </c>
      <c r="CG79" s="11">
        <f t="shared" si="55"/>
        <v>0</v>
      </c>
      <c r="CH79" s="11">
        <f t="shared" si="67"/>
        <v>0</v>
      </c>
      <c r="CI79" s="11">
        <f t="shared" si="68"/>
        <v>0</v>
      </c>
      <c r="CJ79" s="11">
        <f t="shared" si="47"/>
        <v>0</v>
      </c>
      <c r="CK79" s="11">
        <f t="shared" si="47"/>
        <v>0</v>
      </c>
      <c r="CL79" s="11">
        <f t="shared" si="47"/>
        <v>0</v>
      </c>
      <c r="CM79" s="11">
        <f t="shared" si="47"/>
        <v>1.0070954449474812E-2</v>
      </c>
      <c r="CN79" s="281">
        <f>IF(Inicio!$O$22="Calderas",CJ79+CK79,CL79)</f>
        <v>0</v>
      </c>
      <c r="CO79" s="11">
        <f t="shared" si="56"/>
        <v>0</v>
      </c>
      <c r="CP79" s="11">
        <f t="shared" si="57"/>
        <v>0</v>
      </c>
      <c r="CQ79" s="11">
        <f t="shared" si="58"/>
        <v>0</v>
      </c>
      <c r="CR79" s="11">
        <f t="shared" si="59"/>
        <v>0</v>
      </c>
      <c r="CS79" s="11">
        <f t="shared" si="69"/>
        <v>0</v>
      </c>
      <c r="CT79" s="11">
        <f t="shared" si="70"/>
        <v>0</v>
      </c>
      <c r="CV79" s="293">
        <f t="shared" si="60"/>
        <v>45873.486111110658</v>
      </c>
      <c r="CW79" s="92">
        <f t="shared" si="48"/>
        <v>0</v>
      </c>
      <c r="CX79" s="92">
        <f t="shared" si="48"/>
        <v>0</v>
      </c>
      <c r="CY79" s="92">
        <f t="shared" si="48"/>
        <v>0</v>
      </c>
      <c r="CZ79" s="92">
        <f t="shared" si="48"/>
        <v>0</v>
      </c>
      <c r="DA79" s="92">
        <f t="shared" si="48"/>
        <v>0</v>
      </c>
      <c r="DB79" s="92">
        <f t="shared" si="48"/>
        <v>0</v>
      </c>
    </row>
    <row r="80" spans="1:106">
      <c r="A80" s="94">
        <f t="shared" si="71"/>
        <v>45873.48958333311</v>
      </c>
      <c r="B80" s="95">
        <f>IF($A80&lt;=$A$9,IF(NOT(ISNUMBER(PI_data_original!B80)),B79,PI_data_original!B80),0)</f>
        <v>621.7058576424082</v>
      </c>
      <c r="C80" s="95">
        <f>IF($A80&lt;=$A$9,IF(NOT(ISNUMBER(PI_data_original!C80)),C79,PI_data_original!C80),0)</f>
        <v>610.33052518012551</v>
      </c>
      <c r="D80" s="307">
        <f>IF(TagTempAmbSel_Sc1=TagTempAmb_Sc1,IF($A80&lt;=$A$9,IF(NOT(ISNUMBER(PI_data_original!D80)),D79,PI_data_original!D80),D79),IF($A80&lt;=$A$9,IF(NOT(ISNUMBER(PI_data_original!AD80)),AD79,PI_data_original!AD80),AD79))</f>
        <v>29.897239874106436</v>
      </c>
      <c r="E80" s="307">
        <f>IF(TagHumRelSel_Sc1=TagHumRel_Sc1,IF($A80&lt;=$A$9,IF(NOT(ISNUMBER(PI_data_original!E80)),E79,PI_data_original!E80),E79),IF($A80&lt;=$A$9,IF(NOT(ISNUMBER(PI_data_original!AE80)),AE79,PI_data_original!AE80),AE79))</f>
        <v>42.775758225687703</v>
      </c>
      <c r="F80" s="95">
        <f>IF($A80&lt;=$A$9,IF(NOT(ISNUMBER(PI_data_original!F80)),F79,PI_data_original!F80),0)</f>
        <v>8.8986244201660156</v>
      </c>
      <c r="G80" s="95">
        <f>IF($A80&lt;=$A$9,IF(NOT(ISNUMBER(PI_data_original!G80)),G79,PI_data_original!G80),0)</f>
        <v>9.0281362533569336</v>
      </c>
      <c r="H80" s="95">
        <f>IF($A80&lt;=$A$9,IF(NOT(ISNUMBER(PI_data_original!H80)),H79,PI_data_original!H80),0)</f>
        <v>7.3489284515380859</v>
      </c>
      <c r="I80" s="95">
        <f>IF($A80&lt;=$A$9,IF(NOT(ISNUMBER(PI_data_original!I80)),I79,PI_data_original!I80),0)</f>
        <v>9.7675628662109375</v>
      </c>
      <c r="J80" s="95">
        <f>IF($A80&lt;=$A$9,IF(NOT(ISNUMBER(PI_data_original!J80)),J79,PI_data_original!J80),0)</f>
        <v>8.4652214050292969</v>
      </c>
      <c r="K80" s="95">
        <f>IF($A80&lt;=$A$9,IF(NOT(ISNUMBER(PI_data_original!K80)),K79,PI_data_original!K80),0)</f>
        <v>287.2845827282834</v>
      </c>
      <c r="L80" s="95">
        <f>IF($A80&lt;=$A$9,IF(NOT(ISNUMBER(PI_data_original!L80)),L79,PI_data_original!L80),0)</f>
        <v>285.96423380927297</v>
      </c>
      <c r="M80" s="95">
        <f>IF($A80&lt;=$A$9,IF(NOT(ISNUMBER(PI_data_original!M80)),M79,PI_data_original!M80),0)</f>
        <v>287.7844914785307</v>
      </c>
      <c r="N80" s="95">
        <f>IF($A80&lt;=$A$9,IF(NOT(ISNUMBER(PI_data_original!N80)),N79,PI_data_original!N80),0)</f>
        <v>287.03173428674705</v>
      </c>
      <c r="O80" s="95">
        <f>IF($A80&lt;=$A$9,IF(NOT(ISNUMBER(PI_data_original!O80)),O79,PI_data_original!O80),0)</f>
        <v>376.2435301566918</v>
      </c>
      <c r="P80" s="95">
        <f>IF($A80&lt;=$A$9,IF(NOT(ISNUMBER(PI_data_original!P80)),P79,PI_data_original!P80),0)</f>
        <v>378.33588927708615</v>
      </c>
      <c r="Q80" s="95">
        <f>IF($A80&lt;=$A$9,IF(NOT(ISNUMBER(PI_data_original!Q80)),Q79,PI_data_original!Q80),0)</f>
        <v>375.90352117684643</v>
      </c>
      <c r="R80" s="95">
        <f>IF($A80&lt;=$A$9,IF(NOT(ISNUMBER(PI_data_original!R80)),R79,PI_data_original!R80),0)</f>
        <v>377.77966884551955</v>
      </c>
      <c r="S80" s="95">
        <f>IF($A80&lt;=$A$9,IF(NOT(ISNUMBER(PI_data_original!S80)),S79,PI_data_original!S80),0)</f>
        <v>360.74691142887031</v>
      </c>
      <c r="T80" s="95">
        <f>IF($A80&lt;=$A$9,IF(NOT(ISNUMBER(PI_data_original!T80)),T79,PI_data_original!T80),0)</f>
        <v>299.5589308675394</v>
      </c>
      <c r="U80" s="95">
        <f>IF($A80&lt;=$A$9,IF(NOT(ISNUMBER(PI_data_original!U80)),U79,PI_data_original!U80),0)</f>
        <v>363.32569789040525</v>
      </c>
      <c r="V80" s="95">
        <f>IF($A80&lt;=$A$9,IF(NOT(ISNUMBER(PI_data_original!V80)),V79,PI_data_original!V80),0)</f>
        <v>301.61930467563059</v>
      </c>
      <c r="W80" s="95">
        <f>IF($A80&lt;=$A$9,IF(NOT(ISNUMBER(PI_data_original!W80)),W79,PI_data_original!W80),0)</f>
        <v>317.37052300297563</v>
      </c>
      <c r="X80" s="95">
        <f>IF($A80&lt;=$A$9,IF(NOT(ISNUMBER(PI_data_original!X80)),X79,PI_data_original!X80),0)</f>
        <v>320.9690759966702</v>
      </c>
      <c r="Y80" s="95">
        <f>IF($A80&lt;=$A$9,IF(NOT(ISNUMBER(PI_data_original!Y80)),Y79,PI_data_original!Y80),0)</f>
        <v>42.245736140158158</v>
      </c>
      <c r="Z80" s="95">
        <f>IF($A80&lt;=$A$9,IF(NOT(ISNUMBER(PI_data_original!Z80)),Z79,PI_data_original!Z80),0)</f>
        <v>0</v>
      </c>
      <c r="AA80" s="95">
        <f>IF($A80&lt;=$A$9,IF(NOT(ISNUMBER(PI_data_original!AA80)),AA79,PI_data_original!AA80),0)</f>
        <v>373.96854545250847</v>
      </c>
      <c r="AB80" s="95">
        <f>IF($A80&lt;=$A$9,IF(NOT(ISNUMBER(PI_data_original!AB80)),AB79,PI_data_original!AB80),0)</f>
        <v>621.7058576424082</v>
      </c>
      <c r="AC80" s="95">
        <f>IF($A80&lt;=$A$9,IF(NOT(ISNUMBER(PI_data_original!AC80)),AC79,PI_data_original!AC80),0)</f>
        <v>626.2351635408985</v>
      </c>
      <c r="AD80" s="307">
        <f>IF(TagTempAmbSel_Sc2=TagTempAmb_Sc1,IF($A80&lt;=$A$9,IF(NOT(ISNUMBER(PI_data_original!D80)),D79,PI_data_original!D80),D79),IF($A80&lt;=$A$9,IF(NOT(ISNUMBER(PI_data_original!AD80)),AD79,PI_data_original!AD80),AD79))</f>
        <v>31.622145663254777</v>
      </c>
      <c r="AE80" s="307">
        <f>IF(TagHumRelSel_Sc2=TagHumRel_Sc1,IF($A80&lt;=$A$9,IF(NOT(ISNUMBER(PI_data_original!E80)),E79,PI_data_original!E80),E79),IF($A80&lt;=$A$9,IF(NOT(ISNUMBER(PI_data_original!AE80)),AE79,PI_data_original!AE80),AE79))</f>
        <v>43.621170697206558</v>
      </c>
      <c r="AF80" s="95">
        <f>IF($A80&lt;=$A$9,IF(NOT(ISNUMBER(PI_data_original!AF80)),AF79,PI_data_original!AF80),0)</f>
        <v>10.194588661193848</v>
      </c>
      <c r="AG80" s="95">
        <f>IF($A80&lt;=$A$9,IF(NOT(ISNUMBER(PI_data_original!AG80)),AG79,PI_data_original!AG80),0)</f>
        <v>6.0465865135192871</v>
      </c>
      <c r="AH80" s="95">
        <f>IF($A80&lt;=$A$9,IF(NOT(ISNUMBER(PI_data_original!AH80)),AH79,PI_data_original!AH80),0)</f>
        <v>9.7675628662109375</v>
      </c>
      <c r="AI80" s="95">
        <f>IF($A80&lt;=$A$9,IF(NOT(ISNUMBER(PI_data_original!AI80)),AI79,PI_data_original!AI80),0)</f>
        <v>8.4518718719482422</v>
      </c>
      <c r="AJ80" s="95">
        <f>IF($A80&lt;=$A$9,IF(NOT(ISNUMBER(PI_data_original!AJ80)),AJ79,PI_data_original!AJ80),0)</f>
        <v>7.3489284515380859</v>
      </c>
      <c r="AK80" s="95">
        <f>IF($A80&lt;=$A$9,IF(NOT(ISNUMBER(PI_data_original!AK80)),AK79,PI_data_original!AK80),0)</f>
        <v>279.19050514006102</v>
      </c>
      <c r="AL80" s="95">
        <f>IF($A80&lt;=$A$9,IF(NOT(ISNUMBER(PI_data_original!AL80)),AL79,PI_data_original!AL80),0)</f>
        <v>283.66620245318938</v>
      </c>
      <c r="AM80" s="95">
        <f>IF($A80&lt;=$A$9,IF(NOT(ISNUMBER(PI_data_original!AM80)),AM79,PI_data_original!AM80),0)</f>
        <v>377.12178153118475</v>
      </c>
      <c r="AN80" s="95">
        <f>IF($A80&lt;=$A$9,IF(NOT(ISNUMBER(PI_data_original!AN80)),AN79,PI_data_original!AN80),0)</f>
        <v>377.33517344471107</v>
      </c>
      <c r="AO80" s="95">
        <f>IF($A80&lt;=$A$9,IF(NOT(ISNUMBER(PI_data_original!AO80)),AO79,PI_data_original!AO80),0)</f>
        <v>362.49040806552705</v>
      </c>
      <c r="AP80" s="95">
        <f>IF($A80&lt;=$A$9,IF(NOT(ISNUMBER(PI_data_original!AP80)),AP79,PI_data_original!AP80),0)</f>
        <v>295.65746097839281</v>
      </c>
      <c r="AQ80" s="95">
        <f>IF($A80&lt;=$A$9,IF(NOT(ISNUMBER(PI_data_original!AQ80)),AQ79,PI_data_original!AQ80),0)</f>
        <v>361.69160835699489</v>
      </c>
      <c r="AR80" s="95">
        <f>IF($A80&lt;=$A$9,IF(NOT(ISNUMBER(PI_data_original!AR80)),AR79,PI_data_original!AR80),0)</f>
        <v>297.69120337620689</v>
      </c>
      <c r="AS80" s="95">
        <f>IF($A80&lt;=$A$9,IF(NOT(ISNUMBER(PI_data_original!AS80)),AS79,PI_data_original!AS80),0)</f>
        <v>315.00257297544675</v>
      </c>
      <c r="AT80" s="95">
        <f>IF($A80&lt;=$A$9,IF(NOT(ISNUMBER(PI_data_original!AT80)),AT79,PI_data_original!AT80),0)</f>
        <v>320.62449106780855</v>
      </c>
      <c r="AU80" s="95">
        <f>IF($A80&lt;=$A$9,IF(NOT(ISNUMBER(PI_data_original!AU80)),AU79,PI_data_original!AU80),0)</f>
        <v>40.475841993087855</v>
      </c>
      <c r="AV80" s="95">
        <f>IF($A80&lt;=$A$9,IF(NOT(ISNUMBER(PI_data_original!AV80)),AV79,PI_data_original!AV80),0)</f>
        <v>2.1747592888929721</v>
      </c>
      <c r="AW80" s="95">
        <f>IF($A80&lt;=$A$9,IF(NOT(ISNUMBER(PI_data_original!AW80)),AW79,PI_data_original!AW80),0)</f>
        <v>374.44185057957344</v>
      </c>
      <c r="AY80" s="94">
        <f t="shared" si="72"/>
        <v>45873.23958333311</v>
      </c>
      <c r="AZ80" s="95">
        <f>IF($AY80&lt;=$AY$9,IF(NOT(ISNUMBER(PI_data_original!AZ80)),AZ79,PI_data_original!AZ80),0)</f>
        <v>0</v>
      </c>
      <c r="BA80" s="95">
        <f>IF($AY80&lt;=$AY$9,IF(NOT(ISNUMBER(PI_data_original!BA80)),BA79,PI_data_original!BA80),0)</f>
        <v>0</v>
      </c>
      <c r="BB80" s="95">
        <f>IF($AY80&lt;=$AY$9,IF(NOT(ISNUMBER(PI_data_original!BB80)),BB79,PI_data_original!BB80),0)</f>
        <v>0</v>
      </c>
      <c r="BC80" s="95">
        <f>IF($AY80&lt;=$AY$9,IF(NOT(ISNUMBER(PI_data_original!BC80)),BC79,PI_data_original!BC80),0)</f>
        <v>1.2911520805858461E-2</v>
      </c>
      <c r="BD80" s="95">
        <f>IF($AY80&lt;=$AY$9,IF(NOT(ISNUMBER(PI_data_original!BD80)),BD79,PI_data_original!BD80),0)</f>
        <v>0</v>
      </c>
      <c r="BE80" s="95">
        <f>IF($AY80&lt;=$AY$9,IF(NOT(ISNUMBER(PI_data_original!BE80)),BE79,PI_data_original!BE80),0)</f>
        <v>0</v>
      </c>
      <c r="BF80" s="95">
        <f>IF($AY80&lt;=$AY$9,IF(NOT(ISNUMBER(PI_data_original!BF80)),BF79,PI_data_original!BF80),0)</f>
        <v>0</v>
      </c>
      <c r="BG80" s="95">
        <f>IF($AY80&lt;=$AY$9,IF(NOT(ISNUMBER(PI_data_original!BG80)),BG79,PI_data_original!BG80),0)</f>
        <v>1.0070954449474812E-2</v>
      </c>
      <c r="BI80" s="61">
        <f>PI_data_original!BI80</f>
        <v>45873.29791666667</v>
      </c>
      <c r="BJ80" s="6">
        <f>IF($BI80&lt;=$BI$9,IF(NOT(ISNUMBER(PI_data_original!BJ80)),BJ79,PI_data_original!BJ80),0)</f>
        <v>1.2817578390240669E-2</v>
      </c>
      <c r="BK80" s="6">
        <f>IF($BI80&lt;=$BI$9,IF(NOT(ISNUMBER(PI_data_original!BK80)),BK79,PI_data_original!BK80),0)</f>
        <v>1.0070954449474812E-2</v>
      </c>
      <c r="BM80" s="6" t="b">
        <f t="shared" si="61"/>
        <v>0</v>
      </c>
      <c r="BN80" s="6" t="str">
        <f t="shared" si="62"/>
        <v>N/A</v>
      </c>
      <c r="BO80" s="6" t="b">
        <f t="shared" si="63"/>
        <v>0</v>
      </c>
      <c r="BP80" s="6" t="str">
        <f t="shared" si="64"/>
        <v>N/A</v>
      </c>
      <c r="BR80" s="6">
        <f t="shared" si="49"/>
        <v>432</v>
      </c>
      <c r="BS80" s="6">
        <f t="shared" si="50"/>
        <v>357.82524071110703</v>
      </c>
      <c r="BU80" s="6">
        <f t="shared" si="65"/>
        <v>373.96854545250847</v>
      </c>
      <c r="BV80" s="6">
        <f t="shared" si="66"/>
        <v>374.44185057957344</v>
      </c>
      <c r="BX80" s="292">
        <f t="shared" si="51"/>
        <v>45873.23958333311</v>
      </c>
      <c r="BY80" s="11">
        <f t="shared" si="46"/>
        <v>0</v>
      </c>
      <c r="BZ80" s="11">
        <f t="shared" si="46"/>
        <v>0</v>
      </c>
      <c r="CA80" s="11">
        <f t="shared" si="46"/>
        <v>0</v>
      </c>
      <c r="CB80" s="11">
        <f t="shared" si="46"/>
        <v>1.2911520805858461E-2</v>
      </c>
      <c r="CC80" s="11">
        <f>IF(Inicio!$C$22="Calderas",BY80+BZ80,CA80)</f>
        <v>0</v>
      </c>
      <c r="CD80" s="11">
        <f t="shared" si="52"/>
        <v>0</v>
      </c>
      <c r="CE80" s="11">
        <f t="shared" si="53"/>
        <v>0</v>
      </c>
      <c r="CF80" s="11">
        <f t="shared" si="54"/>
        <v>0</v>
      </c>
      <c r="CG80" s="11">
        <f t="shared" si="55"/>
        <v>0</v>
      </c>
      <c r="CH80" s="11">
        <f t="shared" si="67"/>
        <v>0</v>
      </c>
      <c r="CI80" s="11">
        <f t="shared" si="68"/>
        <v>0</v>
      </c>
      <c r="CJ80" s="11">
        <f t="shared" si="47"/>
        <v>0</v>
      </c>
      <c r="CK80" s="11">
        <f t="shared" si="47"/>
        <v>0</v>
      </c>
      <c r="CL80" s="11">
        <f t="shared" si="47"/>
        <v>0</v>
      </c>
      <c r="CM80" s="11">
        <f t="shared" si="47"/>
        <v>1.0070954449474812E-2</v>
      </c>
      <c r="CN80" s="281">
        <f>IF(Inicio!$O$22="Calderas",CJ80+CK80,CL80)</f>
        <v>0</v>
      </c>
      <c r="CO80" s="11">
        <f t="shared" si="56"/>
        <v>0</v>
      </c>
      <c r="CP80" s="11">
        <f t="shared" si="57"/>
        <v>0</v>
      </c>
      <c r="CQ80" s="11">
        <f t="shared" si="58"/>
        <v>0</v>
      </c>
      <c r="CR80" s="11">
        <f t="shared" si="59"/>
        <v>0</v>
      </c>
      <c r="CS80" s="11">
        <f t="shared" si="69"/>
        <v>0</v>
      </c>
      <c r="CT80" s="11">
        <f t="shared" si="70"/>
        <v>0</v>
      </c>
      <c r="CV80" s="293">
        <f t="shared" si="60"/>
        <v>45873.489583332877</v>
      </c>
      <c r="CW80" s="92">
        <f t="shared" si="48"/>
        <v>0</v>
      </c>
      <c r="CX80" s="92">
        <f t="shared" si="48"/>
        <v>0</v>
      </c>
      <c r="CY80" s="92">
        <f t="shared" si="48"/>
        <v>0</v>
      </c>
      <c r="CZ80" s="92">
        <f t="shared" si="48"/>
        <v>0</v>
      </c>
      <c r="DA80" s="92">
        <f t="shared" si="48"/>
        <v>0</v>
      </c>
      <c r="DB80" s="92">
        <f t="shared" si="48"/>
        <v>0</v>
      </c>
    </row>
    <row r="81" spans="1:106">
      <c r="A81" s="94">
        <f t="shared" si="71"/>
        <v>45873.493055555329</v>
      </c>
      <c r="B81" s="95">
        <f>IF($A81&lt;=$A$9,IF(NOT(ISNUMBER(PI_data_original!B81)),B80,PI_data_original!B81),0)</f>
        <v>633.69160565197865</v>
      </c>
      <c r="C81" s="95">
        <f>IF($A81&lt;=$A$9,IF(NOT(ISNUMBER(PI_data_original!C81)),C80,PI_data_original!C81),0)</f>
        <v>614.04777326573253</v>
      </c>
      <c r="D81" s="307">
        <f>IF(TagTempAmbSel_Sc1=TagTempAmb_Sc1,IF($A81&lt;=$A$9,IF(NOT(ISNUMBER(PI_data_original!D81)),D80,PI_data_original!D81),D80),IF($A81&lt;=$A$9,IF(NOT(ISNUMBER(PI_data_original!AD81)),AD80,PI_data_original!AD81),AD80))</f>
        <v>30.158501820282709</v>
      </c>
      <c r="E81" s="307">
        <f>IF(TagHumRelSel_Sc1=TagHumRel_Sc1,IF($A81&lt;=$A$9,IF(NOT(ISNUMBER(PI_data_original!E81)),E80,PI_data_original!E81),E80),IF($A81&lt;=$A$9,IF(NOT(ISNUMBER(PI_data_original!AE81)),AE80,PI_data_original!AE81),AE80))</f>
        <v>42.065222358723986</v>
      </c>
      <c r="F81" s="95">
        <f>IF($A81&lt;=$A$9,IF(NOT(ISNUMBER(PI_data_original!F81)),F80,PI_data_original!F81),0)</f>
        <v>9.1682796478271484</v>
      </c>
      <c r="G81" s="95">
        <f>IF($A81&lt;=$A$9,IF(NOT(ISNUMBER(PI_data_original!G81)),G80,PI_data_original!G81),0)</f>
        <v>12.293632507324219</v>
      </c>
      <c r="H81" s="95">
        <f>IF($A81&lt;=$A$9,IF(NOT(ISNUMBER(PI_data_original!H81)),H80,PI_data_original!H81),0)</f>
        <v>6.0465865135192871</v>
      </c>
      <c r="I81" s="95">
        <f>IF($A81&lt;=$A$9,IF(NOT(ISNUMBER(PI_data_original!I81)),I80,PI_data_original!I81),0)</f>
        <v>9.0233678817749023</v>
      </c>
      <c r="J81" s="95">
        <f>IF($A81&lt;=$A$9,IF(NOT(ISNUMBER(PI_data_original!J81)),J80,PI_data_original!J81),0)</f>
        <v>9.209416389465332</v>
      </c>
      <c r="K81" s="95">
        <f>IF($A81&lt;=$A$9,IF(NOT(ISNUMBER(PI_data_original!K81)),K80,PI_data_original!K81),0)</f>
        <v>288.73181957507285</v>
      </c>
      <c r="L81" s="95">
        <f>IF($A81&lt;=$A$9,IF(NOT(ISNUMBER(PI_data_original!L81)),L80,PI_data_original!L81),0)</f>
        <v>287.19593863900604</v>
      </c>
      <c r="M81" s="95">
        <f>IF($A81&lt;=$A$9,IF(NOT(ISNUMBER(PI_data_original!M81)),M80,PI_data_original!M81),0)</f>
        <v>288.76739943095441</v>
      </c>
      <c r="N81" s="95">
        <f>IF($A81&lt;=$A$9,IF(NOT(ISNUMBER(PI_data_original!N81)),N80,PI_data_original!N81),0)</f>
        <v>288.09243984430464</v>
      </c>
      <c r="O81" s="95">
        <f>IF($A81&lt;=$A$9,IF(NOT(ISNUMBER(PI_data_original!O81)),O80,PI_data_original!O81),0)</f>
        <v>376.09089665498692</v>
      </c>
      <c r="P81" s="95">
        <f>IF($A81&lt;=$A$9,IF(NOT(ISNUMBER(PI_data_original!P81)),P80,PI_data_original!P81),0)</f>
        <v>378.17204894503232</v>
      </c>
      <c r="Q81" s="95">
        <f>IF($A81&lt;=$A$9,IF(NOT(ISNUMBER(PI_data_original!Q81)),Q80,PI_data_original!Q81),0)</f>
        <v>376.68389984687656</v>
      </c>
      <c r="R81" s="95">
        <f>IF($A81&lt;=$A$9,IF(NOT(ISNUMBER(PI_data_original!R81)),R80,PI_data_original!R81),0)</f>
        <v>377.89068327226551</v>
      </c>
      <c r="S81" s="95">
        <f>IF($A81&lt;=$A$9,IF(NOT(ISNUMBER(PI_data_original!S81)),S80,PI_data_original!S81),0)</f>
        <v>361.55740359985271</v>
      </c>
      <c r="T81" s="95">
        <f>IF($A81&lt;=$A$9,IF(NOT(ISNUMBER(PI_data_original!T81)),T80,PI_data_original!T81),0)</f>
        <v>301.10509939623995</v>
      </c>
      <c r="U81" s="95">
        <f>IF($A81&lt;=$A$9,IF(NOT(ISNUMBER(PI_data_original!U81)),U80,PI_data_original!U81),0)</f>
        <v>364.13788522726549</v>
      </c>
      <c r="V81" s="95">
        <f>IF($A81&lt;=$A$9,IF(NOT(ISNUMBER(PI_data_original!V81)),V80,PI_data_original!V81),0)</f>
        <v>303.03417419980434</v>
      </c>
      <c r="W81" s="95">
        <f>IF($A81&lt;=$A$9,IF(NOT(ISNUMBER(PI_data_original!W81)),W80,PI_data_original!W81),0)</f>
        <v>319.27499377079243</v>
      </c>
      <c r="X81" s="95">
        <f>IF($A81&lt;=$A$9,IF(NOT(ISNUMBER(PI_data_original!X81)),X80,PI_data_original!X81),0)</f>
        <v>323.45178225136715</v>
      </c>
      <c r="Y81" s="95">
        <f>IF($A81&lt;=$A$9,IF(NOT(ISNUMBER(PI_data_original!Y81)),Y80,PI_data_original!Y81),0)</f>
        <v>43.074228662381067</v>
      </c>
      <c r="Z81" s="95">
        <f>IF($A81&lt;=$A$9,IF(NOT(ISNUMBER(PI_data_original!Z81)),Z80,PI_data_original!Z81),0)</f>
        <v>0</v>
      </c>
      <c r="AA81" s="95">
        <f>IF($A81&lt;=$A$9,IF(NOT(ISNUMBER(PI_data_original!AA81)),AA80,PI_data_original!AA81),0)</f>
        <v>374.55241299378531</v>
      </c>
      <c r="AB81" s="95">
        <f>IF($A81&lt;=$A$9,IF(NOT(ISNUMBER(PI_data_original!AB81)),AB80,PI_data_original!AB81),0)</f>
        <v>633.69160565197865</v>
      </c>
      <c r="AC81" s="95">
        <f>IF($A81&lt;=$A$9,IF(NOT(ISNUMBER(PI_data_original!AC81)),AC80,PI_data_original!AC81),0)</f>
        <v>636.3005883868035</v>
      </c>
      <c r="AD81" s="307">
        <f>IF(TagTempAmbSel_Sc2=TagTempAmb_Sc1,IF($A81&lt;=$A$9,IF(NOT(ISNUMBER(PI_data_original!D81)),D80,PI_data_original!D81),D80),IF($A81&lt;=$A$9,IF(NOT(ISNUMBER(PI_data_original!AD81)),AD80,PI_data_original!AD81),AD80))</f>
        <v>31.58417274066144</v>
      </c>
      <c r="AE81" s="307">
        <f>IF(TagHumRelSel_Sc2=TagHumRel_Sc1,IF($A81&lt;=$A$9,IF(NOT(ISNUMBER(PI_data_original!E81)),E80,PI_data_original!E81),E80),IF($A81&lt;=$A$9,IF(NOT(ISNUMBER(PI_data_original!AE81)),AE80,PI_data_original!AE81),AE80))</f>
        <v>42.69327184479296</v>
      </c>
      <c r="AF81" s="95">
        <f>IF($A81&lt;=$A$9,IF(NOT(ISNUMBER(PI_data_original!AF81)),AF80,PI_data_original!AF81),0)</f>
        <v>11.208236694335938</v>
      </c>
      <c r="AG81" s="95">
        <f>IF($A81&lt;=$A$9,IF(NOT(ISNUMBER(PI_data_original!AG81)),AG80,PI_data_original!AG81),0)</f>
        <v>9.209416389465332</v>
      </c>
      <c r="AH81" s="95">
        <f>IF($A81&lt;=$A$9,IF(NOT(ISNUMBER(PI_data_original!AH81)),AH80,PI_data_original!AH81),0)</f>
        <v>9.0233678817749023</v>
      </c>
      <c r="AI81" s="95">
        <f>IF($A81&lt;=$A$9,IF(NOT(ISNUMBER(PI_data_original!AI81)),AI80,PI_data_original!AI81),0)</f>
        <v>9.3162679672241211</v>
      </c>
      <c r="AJ81" s="95">
        <f>IF($A81&lt;=$A$9,IF(NOT(ISNUMBER(PI_data_original!AJ81)),AJ80,PI_data_original!AJ81),0)</f>
        <v>5.302391529083252</v>
      </c>
      <c r="AK81" s="95">
        <f>IF($A81&lt;=$A$9,IF(NOT(ISNUMBER(PI_data_original!AK81)),AK80,PI_data_original!AK81),0)</f>
        <v>280.31659353892911</v>
      </c>
      <c r="AL81" s="95">
        <f>IF($A81&lt;=$A$9,IF(NOT(ISNUMBER(PI_data_original!AL81)),AL80,PI_data_original!AL81),0)</f>
        <v>284.75993623813122</v>
      </c>
      <c r="AM81" s="95">
        <f>IF($A81&lt;=$A$9,IF(NOT(ISNUMBER(PI_data_original!AM81)),AM80,PI_data_original!AM81),0)</f>
        <v>376.59159192845789</v>
      </c>
      <c r="AN81" s="95">
        <f>IF($A81&lt;=$A$9,IF(NOT(ISNUMBER(PI_data_original!AN81)),AN80,PI_data_original!AN81),0)</f>
        <v>376.53481152617394</v>
      </c>
      <c r="AO81" s="95">
        <f>IF($A81&lt;=$A$9,IF(NOT(ISNUMBER(PI_data_original!AO81)),AO80,PI_data_original!AO81),0)</f>
        <v>362.21251344308257</v>
      </c>
      <c r="AP81" s="95">
        <f>IF($A81&lt;=$A$9,IF(NOT(ISNUMBER(PI_data_original!AP81)),AP80,PI_data_original!AP81),0)</f>
        <v>296.41402811340987</v>
      </c>
      <c r="AQ81" s="95">
        <f>IF($A81&lt;=$A$9,IF(NOT(ISNUMBER(PI_data_original!AQ81)),AQ80,PI_data_original!AQ81),0)</f>
        <v>361.49052389336907</v>
      </c>
      <c r="AR81" s="95">
        <f>IF($A81&lt;=$A$9,IF(NOT(ISNUMBER(PI_data_original!AR81)),AR80,PI_data_original!AR81),0)</f>
        <v>298.37947691014193</v>
      </c>
      <c r="AS81" s="95">
        <f>IF($A81&lt;=$A$9,IF(NOT(ISNUMBER(PI_data_original!AS81)),AS80,PI_data_original!AS81),0)</f>
        <v>316.66291727334084</v>
      </c>
      <c r="AT81" s="95">
        <f>IF($A81&lt;=$A$9,IF(NOT(ISNUMBER(PI_data_original!AT81)),AT80,PI_data_original!AT81),0)</f>
        <v>323.15797007078345</v>
      </c>
      <c r="AU81" s="95">
        <f>IF($A81&lt;=$A$9,IF(NOT(ISNUMBER(PI_data_original!AU81)),AU80,PI_data_original!AU81),0)</f>
        <v>40.875278459182297</v>
      </c>
      <c r="AV81" s="95">
        <f>IF($A81&lt;=$A$9,IF(NOT(ISNUMBER(PI_data_original!AV81)),AV80,PI_data_original!AV81),0)</f>
        <v>2</v>
      </c>
      <c r="AW81" s="95">
        <f>IF($A81&lt;=$A$9,IF(NOT(ISNUMBER(PI_data_original!AW81)),AW80,PI_data_original!AW81),0)</f>
        <v>373.89526072419403</v>
      </c>
      <c r="AY81" s="94">
        <f t="shared" si="72"/>
        <v>45873.243055555329</v>
      </c>
      <c r="AZ81" s="95">
        <f>IF($AY81&lt;=$AY$9,IF(NOT(ISNUMBER(PI_data_original!AZ81)),AZ80,PI_data_original!AZ81),0)</f>
        <v>0</v>
      </c>
      <c r="BA81" s="95">
        <f>IF($AY81&lt;=$AY$9,IF(NOT(ISNUMBER(PI_data_original!BA81)),BA80,PI_data_original!BA81),0)</f>
        <v>0</v>
      </c>
      <c r="BB81" s="95">
        <f>IF($AY81&lt;=$AY$9,IF(NOT(ISNUMBER(PI_data_original!BB81)),BB80,PI_data_original!BB81),0)</f>
        <v>0</v>
      </c>
      <c r="BC81" s="95">
        <f>IF($AY81&lt;=$AY$9,IF(NOT(ISNUMBER(PI_data_original!BC81)),BC80,PI_data_original!BC81),0)</f>
        <v>1.4702788604128353E-2</v>
      </c>
      <c r="BD81" s="95">
        <f>IF($AY81&lt;=$AY$9,IF(NOT(ISNUMBER(PI_data_original!BD81)),BD80,PI_data_original!BD81),0)</f>
        <v>0</v>
      </c>
      <c r="BE81" s="95">
        <f>IF($AY81&lt;=$AY$9,IF(NOT(ISNUMBER(PI_data_original!BE81)),BE80,PI_data_original!BE81),0)</f>
        <v>0</v>
      </c>
      <c r="BF81" s="95">
        <f>IF($AY81&lt;=$AY$9,IF(NOT(ISNUMBER(PI_data_original!BF81)),BF80,PI_data_original!BF81),0)</f>
        <v>0</v>
      </c>
      <c r="BG81" s="95">
        <f>IF($AY81&lt;=$AY$9,IF(NOT(ISNUMBER(PI_data_original!BG81)),BG80,PI_data_original!BG81),0)</f>
        <v>1.0070954449474812E-2</v>
      </c>
      <c r="BI81" s="61">
        <f>PI_data_original!BI81</f>
        <v>45873.298611111109</v>
      </c>
      <c r="BJ81" s="6">
        <f>IF($BI81&lt;=$BI$9,IF(NOT(ISNUMBER(PI_data_original!BJ81)),BJ80,PI_data_original!BJ81),0)</f>
        <v>1.2817578390240669E-2</v>
      </c>
      <c r="BK81" s="6">
        <f>IF($BI81&lt;=$BI$9,IF(NOT(ISNUMBER(PI_data_original!BK81)),BK80,PI_data_original!BK81),0)</f>
        <v>1.0070954449474812E-2</v>
      </c>
      <c r="BM81" s="6" t="b">
        <f t="shared" si="61"/>
        <v>0</v>
      </c>
      <c r="BN81" s="6" t="str">
        <f t="shared" si="62"/>
        <v>N/A</v>
      </c>
      <c r="BO81" s="6" t="b">
        <f t="shared" si="63"/>
        <v>0</v>
      </c>
      <c r="BP81" s="6" t="str">
        <f t="shared" si="64"/>
        <v>N/A</v>
      </c>
      <c r="BR81" s="6">
        <f t="shared" si="49"/>
        <v>432</v>
      </c>
      <c r="BS81" s="6">
        <f t="shared" si="50"/>
        <v>358</v>
      </c>
      <c r="BU81" s="6">
        <f t="shared" si="65"/>
        <v>374.55241299378531</v>
      </c>
      <c r="BV81" s="6">
        <f t="shared" si="66"/>
        <v>373.89526072419403</v>
      </c>
      <c r="BX81" s="292">
        <f t="shared" si="51"/>
        <v>45873.243055555329</v>
      </c>
      <c r="BY81" s="11">
        <f t="shared" si="46"/>
        <v>0</v>
      </c>
      <c r="BZ81" s="11">
        <f t="shared" si="46"/>
        <v>0</v>
      </c>
      <c r="CA81" s="11">
        <f t="shared" si="46"/>
        <v>0</v>
      </c>
      <c r="CB81" s="11">
        <f t="shared" si="46"/>
        <v>1.4702788604128353E-2</v>
      </c>
      <c r="CC81" s="11">
        <f>IF(Inicio!$C$22="Calderas",BY81+BZ81,CA81)</f>
        <v>0</v>
      </c>
      <c r="CD81" s="11">
        <f t="shared" si="52"/>
        <v>0</v>
      </c>
      <c r="CE81" s="11">
        <f t="shared" si="53"/>
        <v>0</v>
      </c>
      <c r="CF81" s="11">
        <f t="shared" si="54"/>
        <v>0</v>
      </c>
      <c r="CG81" s="11">
        <f t="shared" si="55"/>
        <v>0</v>
      </c>
      <c r="CH81" s="11">
        <f t="shared" si="67"/>
        <v>0</v>
      </c>
      <c r="CI81" s="11">
        <f t="shared" si="68"/>
        <v>0</v>
      </c>
      <c r="CJ81" s="11">
        <f t="shared" si="47"/>
        <v>0</v>
      </c>
      <c r="CK81" s="11">
        <f t="shared" si="47"/>
        <v>0</v>
      </c>
      <c r="CL81" s="11">
        <f t="shared" si="47"/>
        <v>0</v>
      </c>
      <c r="CM81" s="11">
        <f t="shared" si="47"/>
        <v>1.0070954449474812E-2</v>
      </c>
      <c r="CN81" s="281">
        <f>IF(Inicio!$O$22="Calderas",CJ81+CK81,CL81)</f>
        <v>0</v>
      </c>
      <c r="CO81" s="11">
        <f t="shared" si="56"/>
        <v>0</v>
      </c>
      <c r="CP81" s="11">
        <f t="shared" si="57"/>
        <v>0</v>
      </c>
      <c r="CQ81" s="11">
        <f t="shared" si="58"/>
        <v>0</v>
      </c>
      <c r="CR81" s="11">
        <f t="shared" si="59"/>
        <v>0</v>
      </c>
      <c r="CS81" s="11">
        <f t="shared" si="69"/>
        <v>0</v>
      </c>
      <c r="CT81" s="11">
        <f t="shared" si="70"/>
        <v>0</v>
      </c>
      <c r="CV81" s="293">
        <f t="shared" si="60"/>
        <v>45873.493055555096</v>
      </c>
      <c r="CW81" s="92">
        <f t="shared" ref="CW81:DB90" si="73">VLOOKUP($CV81,$AY$11:$BG$370,MATCH(CW$9,$AY$9:$BG$9,0))</f>
        <v>0</v>
      </c>
      <c r="CX81" s="92">
        <f t="shared" si="73"/>
        <v>0</v>
      </c>
      <c r="CY81" s="92">
        <f t="shared" si="73"/>
        <v>0</v>
      </c>
      <c r="CZ81" s="92">
        <f t="shared" si="73"/>
        <v>0</v>
      </c>
      <c r="DA81" s="92">
        <f t="shared" si="73"/>
        <v>0</v>
      </c>
      <c r="DB81" s="92">
        <f t="shared" si="73"/>
        <v>0</v>
      </c>
    </row>
    <row r="82" spans="1:106">
      <c r="A82" s="94">
        <f t="shared" si="71"/>
        <v>45873.496527777548</v>
      </c>
      <c r="B82" s="95">
        <f>IF($A82&lt;=$A$9,IF(NOT(ISNUMBER(PI_data_original!B82)),B81,PI_data_original!B82),0)</f>
        <v>641.41314267954976</v>
      </c>
      <c r="C82" s="95">
        <f>IF($A82&lt;=$A$9,IF(NOT(ISNUMBER(PI_data_original!C82)),C81,PI_data_original!C82),0)</f>
        <v>619.43426797202062</v>
      </c>
      <c r="D82" s="307">
        <f>IF(TagTempAmbSel_Sc1=TagTempAmb_Sc1,IF($A82&lt;=$A$9,IF(NOT(ISNUMBER(PI_data_original!D82)),D81,PI_data_original!D82),D81),IF($A82&lt;=$A$9,IF(NOT(ISNUMBER(PI_data_original!AD82)),AD81,PI_data_original!AD82),AD81))</f>
        <v>30.290142532643781</v>
      </c>
      <c r="E82" s="307">
        <f>IF(TagHumRelSel_Sc1=TagHumRel_Sc1,IF($A82&lt;=$A$9,IF(NOT(ISNUMBER(PI_data_original!E82)),E81,PI_data_original!E82),E81),IF($A82&lt;=$A$9,IF(NOT(ISNUMBER(PI_data_original!AE82)),AE81,PI_data_original!AE82),AE81))</f>
        <v>40.351963294906504</v>
      </c>
      <c r="F82" s="95">
        <f>IF($A82&lt;=$A$9,IF(NOT(ISNUMBER(PI_data_original!F82)),F81,PI_data_original!F82),0)</f>
        <v>9.9772453308105469</v>
      </c>
      <c r="G82" s="95">
        <f>IF($A82&lt;=$A$9,IF(NOT(ISNUMBER(PI_data_original!G82)),G81,PI_data_original!G82),0)</f>
        <v>10.37275218963623</v>
      </c>
      <c r="H82" s="95">
        <f>IF($A82&lt;=$A$9,IF(NOT(ISNUMBER(PI_data_original!H82)),H81,PI_data_original!H82),0)</f>
        <v>6.8838062286376953</v>
      </c>
      <c r="I82" s="95">
        <f>IF($A82&lt;=$A$9,IF(NOT(ISNUMBER(PI_data_original!I82)),I81,PI_data_original!I82),0)</f>
        <v>12.744343757629395</v>
      </c>
      <c r="J82" s="95">
        <f>IF($A82&lt;=$A$9,IF(NOT(ISNUMBER(PI_data_original!J82)),J81,PI_data_original!J82),0)</f>
        <v>11.348978042602539</v>
      </c>
      <c r="K82" s="95">
        <f>IF($A82&lt;=$A$9,IF(NOT(ISNUMBER(PI_data_original!K82)),K81,PI_data_original!K82),0)</f>
        <v>289.56499482562862</v>
      </c>
      <c r="L82" s="95">
        <f>IF($A82&lt;=$A$9,IF(NOT(ISNUMBER(PI_data_original!L82)),L81,PI_data_original!L82),0)</f>
        <v>288.07752992731145</v>
      </c>
      <c r="M82" s="95">
        <f>IF($A82&lt;=$A$9,IF(NOT(ISNUMBER(PI_data_original!M82)),M81,PI_data_original!M82),0)</f>
        <v>290.04411329526562</v>
      </c>
      <c r="N82" s="95">
        <f>IF($A82&lt;=$A$9,IF(NOT(ISNUMBER(PI_data_original!N82)),N81,PI_data_original!N82),0)</f>
        <v>289.46699690556721</v>
      </c>
      <c r="O82" s="95">
        <f>IF($A82&lt;=$A$9,IF(NOT(ISNUMBER(PI_data_original!O82)),O81,PI_data_original!O82),0)</f>
        <v>375.8890028311211</v>
      </c>
      <c r="P82" s="95">
        <f>IF($A82&lt;=$A$9,IF(NOT(ISNUMBER(PI_data_original!P82)),P81,PI_data_original!P82),0)</f>
        <v>378.14395341035174</v>
      </c>
      <c r="Q82" s="95">
        <f>IF($A82&lt;=$A$9,IF(NOT(ISNUMBER(PI_data_original!Q82)),Q81,PI_data_original!Q82),0)</f>
        <v>376.98512948981897</v>
      </c>
      <c r="R82" s="95">
        <f>IF($A82&lt;=$A$9,IF(NOT(ISNUMBER(PI_data_original!R82)),R81,PI_data_original!R82),0)</f>
        <v>378.23494738967526</v>
      </c>
      <c r="S82" s="95">
        <f>IF($A82&lt;=$A$9,IF(NOT(ISNUMBER(PI_data_original!S82)),S81,PI_data_original!S82),0)</f>
        <v>361.83186480772059</v>
      </c>
      <c r="T82" s="95">
        <f>IF($A82&lt;=$A$9,IF(NOT(ISNUMBER(PI_data_original!T82)),T81,PI_data_original!T82),0)</f>
        <v>301.95838442156713</v>
      </c>
      <c r="U82" s="95">
        <f>IF($A82&lt;=$A$9,IF(NOT(ISNUMBER(PI_data_original!U82)),U81,PI_data_original!U82),0)</f>
        <v>364.46756441492124</v>
      </c>
      <c r="V82" s="95">
        <f>IF($A82&lt;=$A$9,IF(NOT(ISNUMBER(PI_data_original!V82)),V81,PI_data_original!V82),0)</f>
        <v>303.85649581324776</v>
      </c>
      <c r="W82" s="95">
        <f>IF($A82&lt;=$A$9,IF(NOT(ISNUMBER(PI_data_original!W82)),W81,PI_data_original!W82),0)</f>
        <v>321.04463417824292</v>
      </c>
      <c r="X82" s="95">
        <f>IF($A82&lt;=$A$9,IF(NOT(ISNUMBER(PI_data_original!X82)),X81,PI_data_original!X82),0)</f>
        <v>325.75576257644633</v>
      </c>
      <c r="Y82" s="95">
        <f>IF($A82&lt;=$A$9,IF(NOT(ISNUMBER(PI_data_original!Y82)),Y81,PI_data_original!Y82),0)</f>
        <v>43.635570872167378</v>
      </c>
      <c r="Z82" s="95">
        <f>IF($A82&lt;=$A$9,IF(NOT(ISNUMBER(PI_data_original!Z82)),Z81,PI_data_original!Z82),0)</f>
        <v>0</v>
      </c>
      <c r="AA82" s="95">
        <f>IF($A82&lt;=$A$9,IF(NOT(ISNUMBER(PI_data_original!AA82)),AA81,PI_data_original!AA82),0)</f>
        <v>374.76913094125223</v>
      </c>
      <c r="AB82" s="95">
        <f>IF($A82&lt;=$A$9,IF(NOT(ISNUMBER(PI_data_original!AB82)),AB81,PI_data_original!AB82),0)</f>
        <v>641.41314267954976</v>
      </c>
      <c r="AC82" s="95">
        <f>IF($A82&lt;=$A$9,IF(NOT(ISNUMBER(PI_data_original!AC82)),AC81,PI_data_original!AC82),0)</f>
        <v>644.38861840263985</v>
      </c>
      <c r="AD82" s="307">
        <f>IF(TagTempAmbSel_Sc2=TagTempAmb_Sc1,IF($A82&lt;=$A$9,IF(NOT(ISNUMBER(PI_data_original!D82)),D81,PI_data_original!D82),D81),IF($A82&lt;=$A$9,IF(NOT(ISNUMBER(PI_data_original!AD82)),AD81,PI_data_original!AD82),AD81))</f>
        <v>31.442856283008428</v>
      </c>
      <c r="AE82" s="307">
        <f>IF(TagHumRelSel_Sc2=TagHumRel_Sc1,IF($A82&lt;=$A$9,IF(NOT(ISNUMBER(PI_data_original!E82)),E81,PI_data_original!E82),E81),IF($A82&lt;=$A$9,IF(NOT(ISNUMBER(PI_data_original!AE82)),AE81,PI_data_original!AE82),AE81))</f>
        <v>42.794322194537038</v>
      </c>
      <c r="AF82" s="95">
        <f>IF($A82&lt;=$A$9,IF(NOT(ISNUMBER(PI_data_original!AF82)),AF81,PI_data_original!AF82),0)</f>
        <v>10.226520538330078</v>
      </c>
      <c r="AG82" s="95">
        <f>IF($A82&lt;=$A$9,IF(NOT(ISNUMBER(PI_data_original!AG82)),AG81,PI_data_original!AG82),0)</f>
        <v>10.325709342956543</v>
      </c>
      <c r="AH82" s="95">
        <f>IF($A82&lt;=$A$9,IF(NOT(ISNUMBER(PI_data_original!AH82)),AH81,PI_data_original!AH82),0)</f>
        <v>9.0233678817749023</v>
      </c>
      <c r="AI82" s="95">
        <f>IF($A82&lt;=$A$9,IF(NOT(ISNUMBER(PI_data_original!AI82)),AI81,PI_data_original!AI82),0)</f>
        <v>8.4518718719482422</v>
      </c>
      <c r="AJ82" s="95">
        <f>IF($A82&lt;=$A$9,IF(NOT(ISNUMBER(PI_data_original!AJ82)),AJ81,PI_data_original!AJ82),0)</f>
        <v>7.9070749282836914</v>
      </c>
      <c r="AK82" s="95">
        <f>IF($A82&lt;=$A$9,IF(NOT(ISNUMBER(PI_data_original!AK82)),AK81,PI_data_original!AK82),0)</f>
        <v>281.18610265383955</v>
      </c>
      <c r="AL82" s="95">
        <f>IF($A82&lt;=$A$9,IF(NOT(ISNUMBER(PI_data_original!AL82)),AL81,PI_data_original!AL82),0)</f>
        <v>285.64805425297305</v>
      </c>
      <c r="AM82" s="95">
        <f>IF($A82&lt;=$A$9,IF(NOT(ISNUMBER(PI_data_original!AM82)),AM81,PI_data_original!AM82),0)</f>
        <v>376.99605230650877</v>
      </c>
      <c r="AN82" s="95">
        <f>IF($A82&lt;=$A$9,IF(NOT(ISNUMBER(PI_data_original!AN82)),AN81,PI_data_original!AN82),0)</f>
        <v>376.60614483645492</v>
      </c>
      <c r="AO82" s="95">
        <f>IF($A82&lt;=$A$9,IF(NOT(ISNUMBER(PI_data_original!AO82)),AO81,PI_data_original!AO82),0)</f>
        <v>362.0489600381224</v>
      </c>
      <c r="AP82" s="95">
        <f>IF($A82&lt;=$A$9,IF(NOT(ISNUMBER(PI_data_original!AP82)),AP81,PI_data_original!AP82),0)</f>
        <v>297.19752503574051</v>
      </c>
      <c r="AQ82" s="95">
        <f>IF($A82&lt;=$A$9,IF(NOT(ISNUMBER(PI_data_original!AQ82)),AQ81,PI_data_original!AQ82),0)</f>
        <v>361.31758844536108</v>
      </c>
      <c r="AR82" s="95">
        <f>IF($A82&lt;=$A$9,IF(NOT(ISNUMBER(PI_data_original!AR82)),AR81,PI_data_original!AR82),0)</f>
        <v>299.16141413483302</v>
      </c>
      <c r="AS82" s="95">
        <f>IF($A82&lt;=$A$9,IF(NOT(ISNUMBER(PI_data_original!AS82)),AS81,PI_data_original!AS82),0)</f>
        <v>318.05094783436192</v>
      </c>
      <c r="AT82" s="95">
        <f>IF($A82&lt;=$A$9,IF(NOT(ISNUMBER(PI_data_original!AT82)),AT81,PI_data_original!AT82),0)</f>
        <v>325.42633835176144</v>
      </c>
      <c r="AU82" s="95">
        <f>IF($A82&lt;=$A$9,IF(NOT(ISNUMBER(PI_data_original!AU82)),AU81,PI_data_original!AU82),0)</f>
        <v>41.460336806329884</v>
      </c>
      <c r="AV82" s="95">
        <f>IF($A82&lt;=$A$9,IF(NOT(ISNUMBER(PI_data_original!AV82)),AV81,PI_data_original!AV82),0)</f>
        <v>2</v>
      </c>
      <c r="AW82" s="95">
        <f>IF($A82&lt;=$A$9,IF(NOT(ISNUMBER(PI_data_original!AW82)),AW81,PI_data_original!AW82),0)</f>
        <v>373.8849348903463</v>
      </c>
      <c r="AY82" s="94">
        <f t="shared" si="72"/>
        <v>45873.246527777548</v>
      </c>
      <c r="AZ82" s="95">
        <f>IF($AY82&lt;=$AY$9,IF(NOT(ISNUMBER(PI_data_original!AZ82)),AZ81,PI_data_original!AZ82),0)</f>
        <v>0</v>
      </c>
      <c r="BA82" s="95">
        <f>IF($AY82&lt;=$AY$9,IF(NOT(ISNUMBER(PI_data_original!BA82)),BA81,PI_data_original!BA82),0)</f>
        <v>0</v>
      </c>
      <c r="BB82" s="95">
        <f>IF($AY82&lt;=$AY$9,IF(NOT(ISNUMBER(PI_data_original!BB82)),BB81,PI_data_original!BB82),0)</f>
        <v>0</v>
      </c>
      <c r="BC82" s="95">
        <f>IF($AY82&lt;=$AY$9,IF(NOT(ISNUMBER(PI_data_original!BC82)),BC81,PI_data_original!BC82),0)</f>
        <v>1.620156291305901E-2</v>
      </c>
      <c r="BD82" s="95">
        <f>IF($AY82&lt;=$AY$9,IF(NOT(ISNUMBER(PI_data_original!BD82)),BD81,PI_data_original!BD82),0)</f>
        <v>0</v>
      </c>
      <c r="BE82" s="95">
        <f>IF($AY82&lt;=$AY$9,IF(NOT(ISNUMBER(PI_data_original!BE82)),BE81,PI_data_original!BE82),0)</f>
        <v>0</v>
      </c>
      <c r="BF82" s="95">
        <f>IF($AY82&lt;=$AY$9,IF(NOT(ISNUMBER(PI_data_original!BF82)),BF81,PI_data_original!BF82),0)</f>
        <v>0</v>
      </c>
      <c r="BG82" s="95">
        <f>IF($AY82&lt;=$AY$9,IF(NOT(ISNUMBER(PI_data_original!BG82)),BG81,PI_data_original!BG82),0)</f>
        <v>1.0070954449474812E-2</v>
      </c>
      <c r="BI82" s="61">
        <f>PI_data_original!BI82</f>
        <v>45873.299305555556</v>
      </c>
      <c r="BJ82" s="6">
        <f>IF($BI82&lt;=$BI$9,IF(NOT(ISNUMBER(PI_data_original!BJ82)),BJ81,PI_data_original!BJ82),0)</f>
        <v>1.2817578390240669E-2</v>
      </c>
      <c r="BK82" s="6">
        <f>IF($BI82&lt;=$BI$9,IF(NOT(ISNUMBER(PI_data_original!BK82)),BK81,PI_data_original!BK82),0)</f>
        <v>1.0070954449474812E-2</v>
      </c>
      <c r="BM82" s="6" t="b">
        <f t="shared" si="61"/>
        <v>0</v>
      </c>
      <c r="BN82" s="6" t="str">
        <f t="shared" si="62"/>
        <v>N/A</v>
      </c>
      <c r="BO82" s="6" t="b">
        <f t="shared" si="63"/>
        <v>0</v>
      </c>
      <c r="BP82" s="6" t="str">
        <f t="shared" si="64"/>
        <v>N/A</v>
      </c>
      <c r="BR82" s="6">
        <f t="shared" si="49"/>
        <v>432</v>
      </c>
      <c r="BS82" s="6">
        <f t="shared" si="50"/>
        <v>358</v>
      </c>
      <c r="BU82" s="6">
        <f t="shared" si="65"/>
        <v>374.76913094125223</v>
      </c>
      <c r="BV82" s="6">
        <f t="shared" si="66"/>
        <v>373.8849348903463</v>
      </c>
      <c r="BX82" s="292">
        <f t="shared" si="51"/>
        <v>45873.246527777548</v>
      </c>
      <c r="BY82" s="11">
        <f t="shared" si="46"/>
        <v>0</v>
      </c>
      <c r="BZ82" s="11">
        <f t="shared" si="46"/>
        <v>0</v>
      </c>
      <c r="CA82" s="11">
        <f t="shared" si="46"/>
        <v>0</v>
      </c>
      <c r="CB82" s="11">
        <f t="shared" si="46"/>
        <v>1.620156291305901E-2</v>
      </c>
      <c r="CC82" s="11">
        <f>IF(Inicio!$C$22="Calderas",BY82+BZ82,CA82)</f>
        <v>0</v>
      </c>
      <c r="CD82" s="11">
        <f t="shared" si="52"/>
        <v>0</v>
      </c>
      <c r="CE82" s="11">
        <f t="shared" si="53"/>
        <v>0</v>
      </c>
      <c r="CF82" s="11">
        <f t="shared" si="54"/>
        <v>0</v>
      </c>
      <c r="CG82" s="11">
        <f t="shared" si="55"/>
        <v>0</v>
      </c>
      <c r="CH82" s="11">
        <f t="shared" si="67"/>
        <v>0</v>
      </c>
      <c r="CI82" s="11">
        <f t="shared" si="68"/>
        <v>0</v>
      </c>
      <c r="CJ82" s="11">
        <f t="shared" si="47"/>
        <v>0</v>
      </c>
      <c r="CK82" s="11">
        <f t="shared" si="47"/>
        <v>0</v>
      </c>
      <c r="CL82" s="11">
        <f t="shared" si="47"/>
        <v>0</v>
      </c>
      <c r="CM82" s="11">
        <f t="shared" si="47"/>
        <v>1.0070954449474812E-2</v>
      </c>
      <c r="CN82" s="281">
        <f>IF(Inicio!$O$22="Calderas",CJ82+CK82,CL82)</f>
        <v>0</v>
      </c>
      <c r="CO82" s="11">
        <f t="shared" si="56"/>
        <v>0</v>
      </c>
      <c r="CP82" s="11">
        <f t="shared" si="57"/>
        <v>0</v>
      </c>
      <c r="CQ82" s="11">
        <f t="shared" si="58"/>
        <v>0</v>
      </c>
      <c r="CR82" s="11">
        <f t="shared" si="59"/>
        <v>0</v>
      </c>
      <c r="CS82" s="11">
        <f t="shared" si="69"/>
        <v>0</v>
      </c>
      <c r="CT82" s="11">
        <f t="shared" si="70"/>
        <v>0</v>
      </c>
      <c r="CV82" s="293">
        <f t="shared" si="60"/>
        <v>45873.496527777315</v>
      </c>
      <c r="CW82" s="92">
        <f t="shared" si="73"/>
        <v>0</v>
      </c>
      <c r="CX82" s="92">
        <f t="shared" si="73"/>
        <v>0</v>
      </c>
      <c r="CY82" s="92">
        <f t="shared" si="73"/>
        <v>0</v>
      </c>
      <c r="CZ82" s="92">
        <f t="shared" si="73"/>
        <v>0</v>
      </c>
      <c r="DA82" s="92">
        <f t="shared" si="73"/>
        <v>0</v>
      </c>
      <c r="DB82" s="92">
        <f t="shared" si="73"/>
        <v>0</v>
      </c>
    </row>
    <row r="83" spans="1:106">
      <c r="A83" s="94">
        <f t="shared" si="71"/>
        <v>45873.499999999767</v>
      </c>
      <c r="B83" s="95">
        <f>IF($A83&lt;=$A$9,IF(NOT(ISNUMBER(PI_data_original!B83)),B82,PI_data_original!B83),0)</f>
        <v>639.52405672515022</v>
      </c>
      <c r="C83" s="95">
        <f>IF($A83&lt;=$A$9,IF(NOT(ISNUMBER(PI_data_original!C83)),C82,PI_data_original!C83),0)</f>
        <v>622.15208574227552</v>
      </c>
      <c r="D83" s="307">
        <f>IF(TagTempAmbSel_Sc1=TagTempAmb_Sc1,IF($A83&lt;=$A$9,IF(NOT(ISNUMBER(PI_data_original!D83)),D82,PI_data_original!D83),D82),IF($A83&lt;=$A$9,IF(NOT(ISNUMBER(PI_data_original!AD83)),AD82,PI_data_original!AD83),AD82))</f>
        <v>30.378987870882515</v>
      </c>
      <c r="E83" s="307">
        <f>IF(TagHumRelSel_Sc1=TagHumRel_Sc1,IF($A83&lt;=$A$9,IF(NOT(ISNUMBER(PI_data_original!E83)),E82,PI_data_original!E83),E82),IF($A83&lt;=$A$9,IF(NOT(ISNUMBER(PI_data_original!AE83)),AE82,PI_data_original!AE83),AE82))</f>
        <v>40.306688644607782</v>
      </c>
      <c r="F83" s="95">
        <f>IF($A83&lt;=$A$9,IF(NOT(ISNUMBER(PI_data_original!F83)),F82,PI_data_original!F83),0)</f>
        <v>11.235636711120605</v>
      </c>
      <c r="G83" s="95">
        <f>IF($A83&lt;=$A$9,IF(NOT(ISNUMBER(PI_data_original!G83)),G82,PI_data_original!G83),0)</f>
        <v>13.158028602600098</v>
      </c>
      <c r="H83" s="95">
        <f>IF($A83&lt;=$A$9,IF(NOT(ISNUMBER(PI_data_original!H83)),H82,PI_data_original!H83),0)</f>
        <v>11.907124519348145</v>
      </c>
      <c r="I83" s="95">
        <f>IF($A83&lt;=$A$9,IF(NOT(ISNUMBER(PI_data_original!I83)),I82,PI_data_original!I83),0)</f>
        <v>14.046686172485352</v>
      </c>
      <c r="J83" s="95">
        <f>IF($A83&lt;=$A$9,IF(NOT(ISNUMBER(PI_data_original!J83)),J82,PI_data_original!J83),0)</f>
        <v>8.7442941665649414</v>
      </c>
      <c r="K83" s="95">
        <f>IF($A83&lt;=$A$9,IF(NOT(ISNUMBER(PI_data_original!K83)),K82,PI_data_original!K83),0)</f>
        <v>290.65735327651441</v>
      </c>
      <c r="L83" s="95">
        <f>IF($A83&lt;=$A$9,IF(NOT(ISNUMBER(PI_data_original!L83)),L82,PI_data_original!L83),0)</f>
        <v>289.18147973656249</v>
      </c>
      <c r="M83" s="95">
        <f>IF($A83&lt;=$A$9,IF(NOT(ISNUMBER(PI_data_original!M83)),M82,PI_data_original!M83),0)</f>
        <v>291.08647025935505</v>
      </c>
      <c r="N83" s="95">
        <f>IF($A83&lt;=$A$9,IF(NOT(ISNUMBER(PI_data_original!N83)),N82,PI_data_original!N83),0)</f>
        <v>290.41208389292939</v>
      </c>
      <c r="O83" s="95">
        <f>IF($A83&lt;=$A$9,IF(NOT(ISNUMBER(PI_data_original!O83)),O82,PI_data_original!O83),0)</f>
        <v>375.91677743263313</v>
      </c>
      <c r="P83" s="95">
        <f>IF($A83&lt;=$A$9,IF(NOT(ISNUMBER(PI_data_original!P83)),P82,PI_data_original!P83),0)</f>
        <v>378.30835614736185</v>
      </c>
      <c r="Q83" s="95">
        <f>IF($A83&lt;=$A$9,IF(NOT(ISNUMBER(PI_data_original!Q83)),Q82,PI_data_original!Q83),0)</f>
        <v>377.46567979590537</v>
      </c>
      <c r="R83" s="95">
        <f>IF($A83&lt;=$A$9,IF(NOT(ISNUMBER(PI_data_original!R83)),R82,PI_data_original!R83),0)</f>
        <v>378.15428932787091</v>
      </c>
      <c r="S83" s="95">
        <f>IF($A83&lt;=$A$9,IF(NOT(ISNUMBER(PI_data_original!S83)),S82,PI_data_original!S83),0)</f>
        <v>362.13557350127337</v>
      </c>
      <c r="T83" s="95">
        <f>IF($A83&lt;=$A$9,IF(NOT(ISNUMBER(PI_data_original!T83)),T82,PI_data_original!T83),0)</f>
        <v>302.70430775704949</v>
      </c>
      <c r="U83" s="95">
        <f>IF($A83&lt;=$A$9,IF(NOT(ISNUMBER(PI_data_original!U83)),U82,PI_data_original!U83),0)</f>
        <v>364.6606747607716</v>
      </c>
      <c r="V83" s="95">
        <f>IF($A83&lt;=$A$9,IF(NOT(ISNUMBER(PI_data_original!V83)),V82,PI_data_original!V83),0)</f>
        <v>304.60128279509797</v>
      </c>
      <c r="W83" s="95">
        <f>IF($A83&lt;=$A$9,IF(NOT(ISNUMBER(PI_data_original!W83)),W82,PI_data_original!W83),0)</f>
        <v>322.71833464689541</v>
      </c>
      <c r="X83" s="95">
        <f>IF($A83&lt;=$A$9,IF(NOT(ISNUMBER(PI_data_original!X83)),X82,PI_data_original!X83),0)</f>
        <v>327.99057139666314</v>
      </c>
      <c r="Y83" s="95">
        <f>IF($A83&lt;=$A$9,IF(NOT(ISNUMBER(PI_data_original!Y83)),Y82,PI_data_original!Y83),0)</f>
        <v>44.188563627489977</v>
      </c>
      <c r="Z83" s="95">
        <f>IF($A83&lt;=$A$9,IF(NOT(ISNUMBER(PI_data_original!Z83)),Z82,PI_data_original!Z83),0)</f>
        <v>0</v>
      </c>
      <c r="AA83" s="95">
        <f>IF($A83&lt;=$A$9,IF(NOT(ISNUMBER(PI_data_original!AA83)),AA82,PI_data_original!AA83),0)</f>
        <v>374.91740804711355</v>
      </c>
      <c r="AB83" s="95">
        <f>IF($A83&lt;=$A$9,IF(NOT(ISNUMBER(PI_data_original!AB83)),AB82,PI_data_original!AB83),0)</f>
        <v>639.52405672515022</v>
      </c>
      <c r="AC83" s="95">
        <f>IF($A83&lt;=$A$9,IF(NOT(ISNUMBER(PI_data_original!AC83)),AC82,PI_data_original!AC83),0)</f>
        <v>646.74214104160296</v>
      </c>
      <c r="AD83" s="307">
        <f>IF(TagTempAmbSel_Sc2=TagTempAmb_Sc1,IF($A83&lt;=$A$9,IF(NOT(ISNUMBER(PI_data_original!D83)),D82,PI_data_original!D83),D82),IF($A83&lt;=$A$9,IF(NOT(ISNUMBER(PI_data_original!AD83)),AD82,PI_data_original!AD83),AD82))</f>
        <v>31.978446365427711</v>
      </c>
      <c r="AE83" s="307">
        <f>IF(TagHumRelSel_Sc2=TagHumRel_Sc1,IF($A83&lt;=$A$9,IF(NOT(ISNUMBER(PI_data_original!E83)),E82,PI_data_original!E83),E82),IF($A83&lt;=$A$9,IF(NOT(ISNUMBER(PI_data_original!AE83)),AE82,PI_data_original!AE83),AE82))</f>
        <v>41.856700246788627</v>
      </c>
      <c r="AF83" s="95">
        <f>IF($A83&lt;=$A$9,IF(NOT(ISNUMBER(PI_data_original!AF83)),AF82,PI_data_original!AF83),0)</f>
        <v>8.1829996109008789</v>
      </c>
      <c r="AG83" s="95">
        <f>IF($A83&lt;=$A$9,IF(NOT(ISNUMBER(PI_data_original!AG83)),AG82,PI_data_original!AG83),0)</f>
        <v>5.7675132751464844</v>
      </c>
      <c r="AH83" s="95">
        <f>IF($A83&lt;=$A$9,IF(NOT(ISNUMBER(PI_data_original!AH83)),AH82,PI_data_original!AH83),0)</f>
        <v>10.604783058166504</v>
      </c>
      <c r="AI83" s="95">
        <f>IF($A83&lt;=$A$9,IF(NOT(ISNUMBER(PI_data_original!AI83)),AI82,PI_data_original!AI83),0)</f>
        <v>11.717368125915527</v>
      </c>
      <c r="AJ83" s="95">
        <f>IF($A83&lt;=$A$9,IF(NOT(ISNUMBER(PI_data_original!AJ83)),AJ82,PI_data_original!AJ83),0)</f>
        <v>15.907174110412598</v>
      </c>
      <c r="AK83" s="95">
        <f>IF($A83&lt;=$A$9,IF(NOT(ISNUMBER(PI_data_original!AK83)),AK82,PI_data_original!AK83),0)</f>
        <v>282.34989142390401</v>
      </c>
      <c r="AL83" s="95">
        <f>IF($A83&lt;=$A$9,IF(NOT(ISNUMBER(PI_data_original!AL83)),AL82,PI_data_original!AL83),0)</f>
        <v>286.67298980922368</v>
      </c>
      <c r="AM83" s="95">
        <f>IF($A83&lt;=$A$9,IF(NOT(ISNUMBER(PI_data_original!AM83)),AM82,PI_data_original!AM83),0)</f>
        <v>376.58313601429609</v>
      </c>
      <c r="AN83" s="95">
        <f>IF($A83&lt;=$A$9,IF(NOT(ISNUMBER(PI_data_original!AN83)),AN82,PI_data_original!AN83),0)</f>
        <v>376.75548330296084</v>
      </c>
      <c r="AO83" s="95">
        <f>IF($A83&lt;=$A$9,IF(NOT(ISNUMBER(PI_data_original!AO83)),AO82,PI_data_original!AO83),0)</f>
        <v>362.43616316000464</v>
      </c>
      <c r="AP83" s="95">
        <f>IF($A83&lt;=$A$9,IF(NOT(ISNUMBER(PI_data_original!AP83)),AP82,PI_data_original!AP83),0)</f>
        <v>298.25650228730404</v>
      </c>
      <c r="AQ83" s="95">
        <f>IF($A83&lt;=$A$9,IF(NOT(ISNUMBER(PI_data_original!AQ83)),AQ82,PI_data_original!AQ83),0)</f>
        <v>361.68160743287297</v>
      </c>
      <c r="AR83" s="95">
        <f>IF($A83&lt;=$A$9,IF(NOT(ISNUMBER(PI_data_original!AR83)),AR82,PI_data_original!AR83),0)</f>
        <v>300.17821057344941</v>
      </c>
      <c r="AS83" s="95">
        <f>IF($A83&lt;=$A$9,IF(NOT(ISNUMBER(PI_data_original!AS83)),AS82,PI_data_original!AS83),0)</f>
        <v>319.28662096573322</v>
      </c>
      <c r="AT83" s="95">
        <f>IF($A83&lt;=$A$9,IF(NOT(ISNUMBER(PI_data_original!AT83)),AT82,PI_data_original!AT83),0)</f>
        <v>327.44646325686784</v>
      </c>
      <c r="AU83" s="95">
        <f>IF($A83&lt;=$A$9,IF(NOT(ISNUMBER(PI_data_original!AU83)),AU82,PI_data_original!AU83),0)</f>
        <v>42.042467834789903</v>
      </c>
      <c r="AV83" s="95">
        <f>IF($A83&lt;=$A$9,IF(NOT(ISNUMBER(PI_data_original!AV83)),AV82,PI_data_original!AV83),0)</f>
        <v>2</v>
      </c>
      <c r="AW83" s="95">
        <f>IF($A83&lt;=$A$9,IF(NOT(ISNUMBER(PI_data_original!AW83)),AW82,PI_data_original!AW83),0)</f>
        <v>374.02862092325927</v>
      </c>
      <c r="AY83" s="94">
        <f t="shared" si="72"/>
        <v>45873.249999999767</v>
      </c>
      <c r="AZ83" s="95">
        <f>IF($AY83&lt;=$AY$9,IF(NOT(ISNUMBER(PI_data_original!AZ83)),AZ82,PI_data_original!AZ83),0)</f>
        <v>0</v>
      </c>
      <c r="BA83" s="95">
        <f>IF($AY83&lt;=$AY$9,IF(NOT(ISNUMBER(PI_data_original!BA83)),BA82,PI_data_original!BA83),0)</f>
        <v>0</v>
      </c>
      <c r="BB83" s="95">
        <f>IF($AY83&lt;=$AY$9,IF(NOT(ISNUMBER(PI_data_original!BB83)),BB82,PI_data_original!BB83),0)</f>
        <v>0</v>
      </c>
      <c r="BC83" s="95">
        <f>IF($AY83&lt;=$AY$9,IF(NOT(ISNUMBER(PI_data_original!BC83)),BC82,PI_data_original!BC83),0)</f>
        <v>1.3198602332361985E-2</v>
      </c>
      <c r="BD83" s="95">
        <f>IF($AY83&lt;=$AY$9,IF(NOT(ISNUMBER(PI_data_original!BD83)),BD82,PI_data_original!BD83),0)</f>
        <v>0</v>
      </c>
      <c r="BE83" s="95">
        <f>IF($AY83&lt;=$AY$9,IF(NOT(ISNUMBER(PI_data_original!BE83)),BE82,PI_data_original!BE83),0)</f>
        <v>0</v>
      </c>
      <c r="BF83" s="95">
        <f>IF($AY83&lt;=$AY$9,IF(NOT(ISNUMBER(PI_data_original!BF83)),BF82,PI_data_original!BF83),0)</f>
        <v>0</v>
      </c>
      <c r="BG83" s="95">
        <f>IF($AY83&lt;=$AY$9,IF(NOT(ISNUMBER(PI_data_original!BG83)),BG82,PI_data_original!BG83),0)</f>
        <v>1.0070954449474812E-2</v>
      </c>
      <c r="BI83" s="61">
        <f>PI_data_original!BI83</f>
        <v>45873.3</v>
      </c>
      <c r="BJ83" s="6">
        <f>IF($BI83&lt;=$BI$9,IF(NOT(ISNUMBER(PI_data_original!BJ83)),BJ82,PI_data_original!BJ83),0)</f>
        <v>1.2817578390240669E-2</v>
      </c>
      <c r="BK83" s="6">
        <f>IF($BI83&lt;=$BI$9,IF(NOT(ISNUMBER(PI_data_original!BK83)),BK82,PI_data_original!BK83),0)</f>
        <v>1.0070954449474812E-2</v>
      </c>
      <c r="BM83" s="6" t="b">
        <f t="shared" si="61"/>
        <v>0</v>
      </c>
      <c r="BN83" s="6" t="str">
        <f t="shared" si="62"/>
        <v>N/A</v>
      </c>
      <c r="BO83" s="6" t="b">
        <f t="shared" si="63"/>
        <v>0</v>
      </c>
      <c r="BP83" s="6" t="str">
        <f t="shared" si="64"/>
        <v>N/A</v>
      </c>
      <c r="BR83" s="6">
        <f t="shared" si="49"/>
        <v>432</v>
      </c>
      <c r="BS83" s="6">
        <f t="shared" si="50"/>
        <v>358</v>
      </c>
      <c r="BU83" s="6">
        <f t="shared" si="65"/>
        <v>374.91740804711355</v>
      </c>
      <c r="BV83" s="6">
        <f t="shared" si="66"/>
        <v>374.02862092325927</v>
      </c>
      <c r="BX83" s="292">
        <f t="shared" si="51"/>
        <v>45873.249999999767</v>
      </c>
      <c r="BY83" s="11">
        <f t="shared" si="46"/>
        <v>0</v>
      </c>
      <c r="BZ83" s="11">
        <f t="shared" si="46"/>
        <v>0</v>
      </c>
      <c r="CA83" s="11">
        <f t="shared" si="46"/>
        <v>0</v>
      </c>
      <c r="CB83" s="11">
        <f t="shared" si="46"/>
        <v>1.3198602332361985E-2</v>
      </c>
      <c r="CC83" s="11">
        <f>IF(Inicio!$C$22="Calderas",BY83+BZ83,CA83)</f>
        <v>0</v>
      </c>
      <c r="CD83" s="11">
        <f t="shared" si="52"/>
        <v>0</v>
      </c>
      <c r="CE83" s="11">
        <f t="shared" si="53"/>
        <v>0</v>
      </c>
      <c r="CF83" s="11">
        <f t="shared" si="54"/>
        <v>0</v>
      </c>
      <c r="CG83" s="11">
        <f t="shared" si="55"/>
        <v>0</v>
      </c>
      <c r="CH83" s="11">
        <f t="shared" si="67"/>
        <v>0</v>
      </c>
      <c r="CI83" s="11">
        <f t="shared" si="68"/>
        <v>0</v>
      </c>
      <c r="CJ83" s="11">
        <f t="shared" si="47"/>
        <v>0</v>
      </c>
      <c r="CK83" s="11">
        <f t="shared" si="47"/>
        <v>0</v>
      </c>
      <c r="CL83" s="11">
        <f t="shared" si="47"/>
        <v>0</v>
      </c>
      <c r="CM83" s="11">
        <f t="shared" si="47"/>
        <v>1.0070954449474812E-2</v>
      </c>
      <c r="CN83" s="281">
        <f>IF(Inicio!$O$22="Calderas",CJ83+CK83,CL83)</f>
        <v>0</v>
      </c>
      <c r="CO83" s="11">
        <f t="shared" si="56"/>
        <v>0</v>
      </c>
      <c r="CP83" s="11">
        <f t="shared" si="57"/>
        <v>0</v>
      </c>
      <c r="CQ83" s="11">
        <f t="shared" si="58"/>
        <v>0</v>
      </c>
      <c r="CR83" s="11">
        <f t="shared" si="59"/>
        <v>0</v>
      </c>
      <c r="CS83" s="11">
        <f t="shared" si="69"/>
        <v>0</v>
      </c>
      <c r="CT83" s="11">
        <f t="shared" si="70"/>
        <v>0</v>
      </c>
      <c r="CV83" s="293">
        <f t="shared" si="60"/>
        <v>45873.499999999534</v>
      </c>
      <c r="CW83" s="92">
        <f t="shared" si="73"/>
        <v>0</v>
      </c>
      <c r="CX83" s="92">
        <f t="shared" si="73"/>
        <v>0</v>
      </c>
      <c r="CY83" s="92">
        <f t="shared" si="73"/>
        <v>0</v>
      </c>
      <c r="CZ83" s="92">
        <f t="shared" si="73"/>
        <v>0</v>
      </c>
      <c r="DA83" s="92">
        <f t="shared" si="73"/>
        <v>0</v>
      </c>
      <c r="DB83" s="92">
        <f t="shared" si="73"/>
        <v>0</v>
      </c>
    </row>
    <row r="84" spans="1:106">
      <c r="A84" s="94">
        <f t="shared" si="71"/>
        <v>45873.503472221986</v>
      </c>
      <c r="B84" s="95">
        <f>IF($A84&lt;=$A$9,IF(NOT(ISNUMBER(PI_data_original!B84)),B83,PI_data_original!B84),0)</f>
        <v>643.68750882892721</v>
      </c>
      <c r="C84" s="95">
        <f>IF($A84&lt;=$A$9,IF(NOT(ISNUMBER(PI_data_original!C84)),C83,PI_data_original!C84),0)</f>
        <v>624.02589721864933</v>
      </c>
      <c r="D84" s="307">
        <f>IF(TagTempAmbSel_Sc1=TagTempAmb_Sc1,IF($A84&lt;=$A$9,IF(NOT(ISNUMBER(PI_data_original!D84)),D83,PI_data_original!D84),D83),IF($A84&lt;=$A$9,IF(NOT(ISNUMBER(PI_data_original!AD84)),AD83,PI_data_original!AD84),AD83))</f>
        <v>30.500468055375521</v>
      </c>
      <c r="E84" s="307">
        <f>IF(TagHumRelSel_Sc1=TagHumRel_Sc1,IF($A84&lt;=$A$9,IF(NOT(ISNUMBER(PI_data_original!E84)),E83,PI_data_original!E84),E83),IF($A84&lt;=$A$9,IF(NOT(ISNUMBER(PI_data_original!AE84)),AE83,PI_data_original!AE84),AE83))</f>
        <v>40.307528418680889</v>
      </c>
      <c r="F84" s="95">
        <f>IF($A84&lt;=$A$9,IF(NOT(ISNUMBER(PI_data_original!F84)),F83,PI_data_original!F84),0)</f>
        <v>10.246901512145996</v>
      </c>
      <c r="G84" s="95">
        <f>IF($A84&lt;=$A$9,IF(NOT(ISNUMBER(PI_data_original!G84)),G83,PI_data_original!G84),0)</f>
        <v>10.37275218963623</v>
      </c>
      <c r="H84" s="95">
        <f>IF($A84&lt;=$A$9,IF(NOT(ISNUMBER(PI_data_original!H84)),H83,PI_data_original!H84),0)</f>
        <v>9.488490104675293</v>
      </c>
      <c r="I84" s="95">
        <f>IF($A84&lt;=$A$9,IF(NOT(ISNUMBER(PI_data_original!I84)),I83,PI_data_original!I84),0)</f>
        <v>10.325709342956543</v>
      </c>
      <c r="J84" s="95">
        <f>IF($A84&lt;=$A$9,IF(NOT(ISNUMBER(PI_data_original!J84)),J83,PI_data_original!J84),0)</f>
        <v>11.348978042602539</v>
      </c>
      <c r="K84" s="95">
        <f>IF($A84&lt;=$A$9,IF(NOT(ISNUMBER(PI_data_original!K84)),K83,PI_data_original!K84),0)</f>
        <v>291.38699150684153</v>
      </c>
      <c r="L84" s="95">
        <f>IF($A84&lt;=$A$9,IF(NOT(ISNUMBER(PI_data_original!L84)),L83,PI_data_original!L84),0)</f>
        <v>290.01561715110842</v>
      </c>
      <c r="M84" s="95">
        <f>IF($A84&lt;=$A$9,IF(NOT(ISNUMBER(PI_data_original!M84)),M83,PI_data_original!M84),0)</f>
        <v>292.2392601038818</v>
      </c>
      <c r="N84" s="95">
        <f>IF($A84&lt;=$A$9,IF(NOT(ISNUMBER(PI_data_original!N84)),N83,PI_data_original!N84),0)</f>
        <v>291.44934794587431</v>
      </c>
      <c r="O84" s="95">
        <f>IF($A84&lt;=$A$9,IF(NOT(ISNUMBER(PI_data_original!O84)),O83,PI_data_original!O84),0)</f>
        <v>375.94137384950153</v>
      </c>
      <c r="P84" s="95">
        <f>IF($A84&lt;=$A$9,IF(NOT(ISNUMBER(PI_data_original!P84)),P83,PI_data_original!P84),0)</f>
        <v>378.44591859664655</v>
      </c>
      <c r="Q84" s="95">
        <f>IF($A84&lt;=$A$9,IF(NOT(ISNUMBER(PI_data_original!Q84)),Q83,PI_data_original!Q84),0)</f>
        <v>377.61038331177821</v>
      </c>
      <c r="R84" s="95">
        <f>IF($A84&lt;=$A$9,IF(NOT(ISNUMBER(PI_data_original!R84)),R83,PI_data_original!R84),0)</f>
        <v>378.04421893632139</v>
      </c>
      <c r="S84" s="95">
        <f>IF($A84&lt;=$A$9,IF(NOT(ISNUMBER(PI_data_original!S84)),S83,PI_data_original!S84),0)</f>
        <v>362.38023060317619</v>
      </c>
      <c r="T84" s="95">
        <f>IF($A84&lt;=$A$9,IF(NOT(ISNUMBER(PI_data_original!T84)),T83,PI_data_original!T84),0)</f>
        <v>303.34138383862563</v>
      </c>
      <c r="U84" s="95">
        <f>IF($A84&lt;=$A$9,IF(NOT(ISNUMBER(PI_data_original!U84)),U83,PI_data_original!U84),0)</f>
        <v>364.89726845766728</v>
      </c>
      <c r="V84" s="95">
        <f>IF($A84&lt;=$A$9,IF(NOT(ISNUMBER(PI_data_original!V84)),V83,PI_data_original!V84),0)</f>
        <v>305.27511669033981</v>
      </c>
      <c r="W84" s="95">
        <f>IF($A84&lt;=$A$9,IF(NOT(ISNUMBER(PI_data_original!W84)),W83,PI_data_original!W84),0)</f>
        <v>324.28142831526912</v>
      </c>
      <c r="X84" s="95">
        <f>IF($A84&lt;=$A$9,IF(NOT(ISNUMBER(PI_data_original!X84)),X83,PI_data_original!X84),0)</f>
        <v>329.96084286892238</v>
      </c>
      <c r="Y84" s="95">
        <f>IF($A84&lt;=$A$9,IF(NOT(ISNUMBER(PI_data_original!Y84)),Y83,PI_data_original!Y84),0)</f>
        <v>44.555022129482062</v>
      </c>
      <c r="Z84" s="95">
        <f>IF($A84&lt;=$A$9,IF(NOT(ISNUMBER(PI_data_original!Z84)),Z83,PI_data_original!Z84),0)</f>
        <v>0.29685656491169715</v>
      </c>
      <c r="AA84" s="95">
        <f>IF($A84&lt;=$A$9,IF(NOT(ISNUMBER(PI_data_original!AA84)),AA83,PI_data_original!AA84),0)</f>
        <v>375.08806852027772</v>
      </c>
      <c r="AB84" s="95">
        <f>IF($A84&lt;=$A$9,IF(NOT(ISNUMBER(PI_data_original!AB84)),AB83,PI_data_original!AB84),0)</f>
        <v>643.68750882892721</v>
      </c>
      <c r="AC84" s="95">
        <f>IF($A84&lt;=$A$9,IF(NOT(ISNUMBER(PI_data_original!AC84)),AC83,PI_data_original!AC84),0)</f>
        <v>651.64687157278127</v>
      </c>
      <c r="AD84" s="307">
        <f>IF(TagTempAmbSel_Sc2=TagTempAmb_Sc1,IF($A84&lt;=$A$9,IF(NOT(ISNUMBER(PI_data_original!D84)),D83,PI_data_original!D84),D83),IF($A84&lt;=$A$9,IF(NOT(ISNUMBER(PI_data_original!AD84)),AD83,PI_data_original!AD84),AD83))</f>
        <v>32.32342983087441</v>
      </c>
      <c r="AE84" s="307">
        <f>IF(TagHumRelSel_Sc2=TagHumRel_Sc1,IF($A84&lt;=$A$9,IF(NOT(ISNUMBER(PI_data_original!E84)),E83,PI_data_original!E84),E83),IF($A84&lt;=$A$9,IF(NOT(ISNUMBER(PI_data_original!AE84)),AE83,PI_data_original!AE84),AE83))</f>
        <v>41.086110679939686</v>
      </c>
      <c r="AF84" s="95">
        <f>IF($A84&lt;=$A$9,IF(NOT(ISNUMBER(PI_data_original!AF84)),AF83,PI_data_original!AF84),0)</f>
        <v>11.696720123291016</v>
      </c>
      <c r="AG84" s="95">
        <f>IF($A84&lt;=$A$9,IF(NOT(ISNUMBER(PI_data_original!AG84)),AG83,PI_data_original!AG84),0)</f>
        <v>4.4651718139648438</v>
      </c>
      <c r="AH84" s="95">
        <f>IF($A84&lt;=$A$9,IF(NOT(ISNUMBER(PI_data_original!AH84)),AH83,PI_data_original!AH84),0)</f>
        <v>8.1861476898193359</v>
      </c>
      <c r="AI84" s="95">
        <f>IF($A84&lt;=$A$9,IF(NOT(ISNUMBER(PI_data_original!AI84)),AI83,PI_data_original!AI84),0)</f>
        <v>5.6665964126586914</v>
      </c>
      <c r="AJ84" s="95">
        <f>IF($A84&lt;=$A$9,IF(NOT(ISNUMBER(PI_data_original!AJ84)),AJ83,PI_data_original!AJ84),0)</f>
        <v>8.4652214050292969</v>
      </c>
      <c r="AK84" s="95">
        <f>IF($A84&lt;=$A$9,IF(NOT(ISNUMBER(PI_data_original!AK84)),AK83,PI_data_original!AK84),0)</f>
        <v>283.05047416921298</v>
      </c>
      <c r="AL84" s="95">
        <f>IF($A84&lt;=$A$9,IF(NOT(ISNUMBER(PI_data_original!AL84)),AL83,PI_data_original!AL84),0)</f>
        <v>287.4850385821598</v>
      </c>
      <c r="AM84" s="95">
        <f>IF($A84&lt;=$A$9,IF(NOT(ISNUMBER(PI_data_original!AM84)),AM83,PI_data_original!AM84),0)</f>
        <v>376.09709444707033</v>
      </c>
      <c r="AN84" s="95">
        <f>IF($A84&lt;=$A$9,IF(NOT(ISNUMBER(PI_data_original!AN84)),AN83,PI_data_original!AN84),0)</f>
        <v>376.6915910360002</v>
      </c>
      <c r="AO84" s="95">
        <f>IF($A84&lt;=$A$9,IF(NOT(ISNUMBER(PI_data_original!AO84)),AO83,PI_data_original!AO84),0)</f>
        <v>362.3624123688694</v>
      </c>
      <c r="AP84" s="95">
        <f>IF($A84&lt;=$A$9,IF(NOT(ISNUMBER(PI_data_original!AP84)),AP83,PI_data_original!AP84),0)</f>
        <v>298.94853097682665</v>
      </c>
      <c r="AQ84" s="95">
        <f>IF($A84&lt;=$A$9,IF(NOT(ISNUMBER(PI_data_original!AQ84)),AQ83,PI_data_original!AQ84),0)</f>
        <v>361.59835121820214</v>
      </c>
      <c r="AR84" s="95">
        <f>IF($A84&lt;=$A$9,IF(NOT(ISNUMBER(PI_data_original!AR84)),AR83,PI_data_original!AR84),0)</f>
        <v>300.93915787662536</v>
      </c>
      <c r="AS84" s="95">
        <f>IF($A84&lt;=$A$9,IF(NOT(ISNUMBER(PI_data_original!AS84)),AS83,PI_data_original!AS84),0)</f>
        <v>320.1653359941634</v>
      </c>
      <c r="AT84" s="95">
        <f>IF($A84&lt;=$A$9,IF(NOT(ISNUMBER(PI_data_original!AT84)),AT83,PI_data_original!AT84),0)</f>
        <v>329.29416924310391</v>
      </c>
      <c r="AU84" s="95">
        <f>IF($A84&lt;=$A$9,IF(NOT(ISNUMBER(PI_data_original!AU84)),AU83,PI_data_original!AU84),0)</f>
        <v>42.35342151202375</v>
      </c>
      <c r="AV84" s="95">
        <f>IF($A84&lt;=$A$9,IF(NOT(ISNUMBER(PI_data_original!AV84)),AV83,PI_data_original!AV84),0)</f>
        <v>2</v>
      </c>
      <c r="AW84" s="95">
        <f>IF($A84&lt;=$A$9,IF(NOT(ISNUMBER(PI_data_original!AW84)),AW83,PI_data_original!AW84),0)</f>
        <v>373.75835798323465</v>
      </c>
      <c r="AY84" s="94">
        <f t="shared" si="72"/>
        <v>45873.253472221986</v>
      </c>
      <c r="AZ84" s="95">
        <f>IF($AY84&lt;=$AY$9,IF(NOT(ISNUMBER(PI_data_original!AZ84)),AZ83,PI_data_original!AZ84),0)</f>
        <v>0</v>
      </c>
      <c r="BA84" s="95">
        <f>IF($AY84&lt;=$AY$9,IF(NOT(ISNUMBER(PI_data_original!BA84)),BA83,PI_data_original!BA84),0)</f>
        <v>0</v>
      </c>
      <c r="BB84" s="95">
        <f>IF($AY84&lt;=$AY$9,IF(NOT(ISNUMBER(PI_data_original!BB84)),BB83,PI_data_original!BB84),0)</f>
        <v>0</v>
      </c>
      <c r="BC84" s="95">
        <f>IF($AY84&lt;=$AY$9,IF(NOT(ISNUMBER(PI_data_original!BC84)),BC83,PI_data_original!BC84),0)</f>
        <v>1.5924797307604877E-2</v>
      </c>
      <c r="BD84" s="95">
        <f>IF($AY84&lt;=$AY$9,IF(NOT(ISNUMBER(PI_data_original!BD84)),BD83,PI_data_original!BD84),0)</f>
        <v>0</v>
      </c>
      <c r="BE84" s="95">
        <f>IF($AY84&lt;=$AY$9,IF(NOT(ISNUMBER(PI_data_original!BE84)),BE83,PI_data_original!BE84),0)</f>
        <v>0</v>
      </c>
      <c r="BF84" s="95">
        <f>IF($AY84&lt;=$AY$9,IF(NOT(ISNUMBER(PI_data_original!BF84)),BF83,PI_data_original!BF84),0)</f>
        <v>0</v>
      </c>
      <c r="BG84" s="95">
        <f>IF($AY84&lt;=$AY$9,IF(NOT(ISNUMBER(PI_data_original!BG84)),BG83,PI_data_original!BG84),0)</f>
        <v>1.0070954449474812E-2</v>
      </c>
      <c r="BI84" s="61">
        <f>PI_data_original!BI84</f>
        <v>45873.300694444442</v>
      </c>
      <c r="BJ84" s="6">
        <f>IF($BI84&lt;=$BI$9,IF(NOT(ISNUMBER(PI_data_original!BJ84)),BJ83,PI_data_original!BJ84),0)</f>
        <v>1.2817578390240669E-2</v>
      </c>
      <c r="BK84" s="6">
        <f>IF($BI84&lt;=$BI$9,IF(NOT(ISNUMBER(PI_data_original!BK84)),BK83,PI_data_original!BK84),0)</f>
        <v>1.0070954449474812E-2</v>
      </c>
      <c r="BM84" s="6" t="b">
        <f t="shared" si="61"/>
        <v>0</v>
      </c>
      <c r="BN84" s="6" t="str">
        <f t="shared" si="62"/>
        <v>N/A</v>
      </c>
      <c r="BO84" s="6" t="b">
        <f t="shared" si="63"/>
        <v>0</v>
      </c>
      <c r="BP84" s="6" t="str">
        <f t="shared" si="64"/>
        <v>N/A</v>
      </c>
      <c r="BR84" s="6">
        <f t="shared" si="49"/>
        <v>431.70314343508829</v>
      </c>
      <c r="BS84" s="6">
        <f t="shared" si="50"/>
        <v>358</v>
      </c>
      <c r="BU84" s="6">
        <f t="shared" si="65"/>
        <v>375.08806852027772</v>
      </c>
      <c r="BV84" s="6">
        <f t="shared" si="66"/>
        <v>373.75835798323465</v>
      </c>
      <c r="BX84" s="292">
        <f t="shared" si="51"/>
        <v>45873.253472221986</v>
      </c>
      <c r="BY84" s="11">
        <f t="shared" si="46"/>
        <v>0</v>
      </c>
      <c r="BZ84" s="11">
        <f t="shared" si="46"/>
        <v>0</v>
      </c>
      <c r="CA84" s="11">
        <f t="shared" si="46"/>
        <v>0</v>
      </c>
      <c r="CB84" s="11">
        <f t="shared" si="46"/>
        <v>1.5924797307604877E-2</v>
      </c>
      <c r="CC84" s="11">
        <f>IF(Inicio!$C$22="Calderas",BY84+BZ84,CA84)</f>
        <v>0</v>
      </c>
      <c r="CD84" s="11">
        <f t="shared" si="52"/>
        <v>0</v>
      </c>
      <c r="CE84" s="11">
        <f t="shared" si="53"/>
        <v>0</v>
      </c>
      <c r="CF84" s="11">
        <f t="shared" si="54"/>
        <v>0</v>
      </c>
      <c r="CG84" s="11">
        <f t="shared" si="55"/>
        <v>0</v>
      </c>
      <c r="CH84" s="11">
        <f t="shared" si="67"/>
        <v>0</v>
      </c>
      <c r="CI84" s="11">
        <f t="shared" si="68"/>
        <v>0</v>
      </c>
      <c r="CJ84" s="11">
        <f t="shared" si="47"/>
        <v>0</v>
      </c>
      <c r="CK84" s="11">
        <f t="shared" si="47"/>
        <v>0</v>
      </c>
      <c r="CL84" s="11">
        <f t="shared" si="47"/>
        <v>0</v>
      </c>
      <c r="CM84" s="11">
        <f t="shared" si="47"/>
        <v>1.0070954449474812E-2</v>
      </c>
      <c r="CN84" s="281">
        <f>IF(Inicio!$O$22="Calderas",CJ84+CK84,CL84)</f>
        <v>0</v>
      </c>
      <c r="CO84" s="11">
        <f t="shared" si="56"/>
        <v>0</v>
      </c>
      <c r="CP84" s="11">
        <f t="shared" si="57"/>
        <v>0</v>
      </c>
      <c r="CQ84" s="11">
        <f t="shared" si="58"/>
        <v>0</v>
      </c>
      <c r="CR84" s="11">
        <f t="shared" si="59"/>
        <v>0</v>
      </c>
      <c r="CS84" s="11">
        <f t="shared" si="69"/>
        <v>0</v>
      </c>
      <c r="CT84" s="11">
        <f t="shared" si="70"/>
        <v>0</v>
      </c>
      <c r="CV84" s="293">
        <f t="shared" si="60"/>
        <v>45873.503472221753</v>
      </c>
      <c r="CW84" s="92">
        <f t="shared" si="73"/>
        <v>0</v>
      </c>
      <c r="CX84" s="92">
        <f t="shared" si="73"/>
        <v>0</v>
      </c>
      <c r="CY84" s="92">
        <f t="shared" si="73"/>
        <v>0</v>
      </c>
      <c r="CZ84" s="92">
        <f t="shared" si="73"/>
        <v>0</v>
      </c>
      <c r="DA84" s="92">
        <f t="shared" si="73"/>
        <v>0</v>
      </c>
      <c r="DB84" s="92">
        <f t="shared" si="73"/>
        <v>0</v>
      </c>
    </row>
    <row r="85" spans="1:106">
      <c r="A85" s="94">
        <f t="shared" si="71"/>
        <v>45873.506944444205</v>
      </c>
      <c r="B85" s="95">
        <f>IF($A85&lt;=$A$9,IF(NOT(ISNUMBER(PI_data_original!B85)),B84,PI_data_original!B85),0)</f>
        <v>647.18533794730354</v>
      </c>
      <c r="C85" s="95">
        <f>IF($A85&lt;=$A$9,IF(NOT(ISNUMBER(PI_data_original!C85)),C84,PI_data_original!C85),0)</f>
        <v>629.51781696683156</v>
      </c>
      <c r="D85" s="307">
        <f>IF(TagTempAmbSel_Sc1=TagTempAmb_Sc1,IF($A85&lt;=$A$9,IF(NOT(ISNUMBER(PI_data_original!D85)),D84,PI_data_original!D85),D84),IF($A85&lt;=$A$9,IF(NOT(ISNUMBER(PI_data_original!AD85)),AD84,PI_data_original!AD85),AD84))</f>
        <v>30.834164898684328</v>
      </c>
      <c r="E85" s="307">
        <f>IF(TagHumRelSel_Sc1=TagHumRel_Sc1,IF($A85&lt;=$A$9,IF(NOT(ISNUMBER(PI_data_original!E85)),E84,PI_data_original!E85),E84),IF($A85&lt;=$A$9,IF(NOT(ISNUMBER(PI_data_original!AE85)),AE84,PI_data_original!AE85),AE84))</f>
        <v>40.049670989657173</v>
      </c>
      <c r="F85" s="95">
        <f>IF($A85&lt;=$A$9,IF(NOT(ISNUMBER(PI_data_original!F85)),F84,PI_data_original!F85),0)</f>
        <v>9.4379348754882813</v>
      </c>
      <c r="G85" s="95">
        <f>IF($A85&lt;=$A$9,IF(NOT(ISNUMBER(PI_data_original!G85)),G84,PI_data_original!G85),0)</f>
        <v>13.350116729736328</v>
      </c>
      <c r="H85" s="95">
        <f>IF($A85&lt;=$A$9,IF(NOT(ISNUMBER(PI_data_original!H85)),H84,PI_data_original!H85),0)</f>
        <v>5.7675132751464844</v>
      </c>
      <c r="I85" s="95">
        <f>IF($A85&lt;=$A$9,IF(NOT(ISNUMBER(PI_data_original!I85)),I84,PI_data_original!I85),0)</f>
        <v>11.6280517578125</v>
      </c>
      <c r="J85" s="95">
        <f>IF($A85&lt;=$A$9,IF(NOT(ISNUMBER(PI_data_original!J85)),J84,PI_data_original!J85),0)</f>
        <v>11.069905281066895</v>
      </c>
      <c r="K85" s="95">
        <f>IF($A85&lt;=$A$9,IF(NOT(ISNUMBER(PI_data_original!K85)),K84,PI_data_original!K85),0)</f>
        <v>291.72543451751136</v>
      </c>
      <c r="L85" s="95">
        <f>IF($A85&lt;=$A$9,IF(NOT(ISNUMBER(PI_data_original!L85)),L84,PI_data_original!L85),0)</f>
        <v>290.450973655334</v>
      </c>
      <c r="M85" s="95">
        <f>IF($A85&lt;=$A$9,IF(NOT(ISNUMBER(PI_data_original!M85)),M84,PI_data_original!M85),0)</f>
        <v>293.03470391885969</v>
      </c>
      <c r="N85" s="95">
        <f>IF($A85&lt;=$A$9,IF(NOT(ISNUMBER(PI_data_original!N85)),N84,PI_data_original!N85),0)</f>
        <v>292.30631711075404</v>
      </c>
      <c r="O85" s="95">
        <f>IF($A85&lt;=$A$9,IF(NOT(ISNUMBER(PI_data_original!O85)),O84,PI_data_original!O85),0)</f>
        <v>375.98372132334498</v>
      </c>
      <c r="P85" s="95">
        <f>IF($A85&lt;=$A$9,IF(NOT(ISNUMBER(PI_data_original!P85)),P84,PI_data_original!P85),0)</f>
        <v>378.49328313043856</v>
      </c>
      <c r="Q85" s="95">
        <f>IF($A85&lt;=$A$9,IF(NOT(ISNUMBER(PI_data_original!Q85)),Q84,PI_data_original!Q85),0)</f>
        <v>377.23822569044762</v>
      </c>
      <c r="R85" s="95">
        <f>IF($A85&lt;=$A$9,IF(NOT(ISNUMBER(PI_data_original!R85)),R84,PI_data_original!R85),0)</f>
        <v>377.83997088463025</v>
      </c>
      <c r="S85" s="95">
        <f>IF($A85&lt;=$A$9,IF(NOT(ISNUMBER(PI_data_original!S85)),S84,PI_data_original!S85),0)</f>
        <v>362.46357332474241</v>
      </c>
      <c r="T85" s="95">
        <f>IF($A85&lt;=$A$9,IF(NOT(ISNUMBER(PI_data_original!T85)),T84,PI_data_original!T85),0)</f>
        <v>303.92559336422789</v>
      </c>
      <c r="U85" s="95">
        <f>IF($A85&lt;=$A$9,IF(NOT(ISNUMBER(PI_data_original!U85)),U84,PI_data_original!U85),0)</f>
        <v>365.15222038275715</v>
      </c>
      <c r="V85" s="95">
        <f>IF($A85&lt;=$A$9,IF(NOT(ISNUMBER(PI_data_original!V85)),V84,PI_data_original!V85),0)</f>
        <v>305.86433349853849</v>
      </c>
      <c r="W85" s="95">
        <f>IF($A85&lt;=$A$9,IF(NOT(ISNUMBER(PI_data_original!W85)),W84,PI_data_original!W85),0)</f>
        <v>325.61988906078574</v>
      </c>
      <c r="X85" s="95">
        <f>IF($A85&lt;=$A$9,IF(NOT(ISNUMBER(PI_data_original!X85)),X84,PI_data_original!X85),0)</f>
        <v>331.76887937289752</v>
      </c>
      <c r="Y85" s="95">
        <f>IF($A85&lt;=$A$9,IF(NOT(ISNUMBER(PI_data_original!Y85)),Y84,PI_data_original!Y85),0)</f>
        <v>44.888136599822438</v>
      </c>
      <c r="Z85" s="95">
        <f>IF($A85&lt;=$A$9,IF(NOT(ISNUMBER(PI_data_original!Z85)),Z84,PI_data_original!Z85),0)</f>
        <v>4.361841576050339E-2</v>
      </c>
      <c r="AA85" s="95">
        <f>IF($A85&lt;=$A$9,IF(NOT(ISNUMBER(PI_data_original!AA85)),AA84,PI_data_original!AA85),0)</f>
        <v>375.15591430664063</v>
      </c>
      <c r="AB85" s="95">
        <f>IF($A85&lt;=$A$9,IF(NOT(ISNUMBER(PI_data_original!AB85)),AB84,PI_data_original!AB85),0)</f>
        <v>647.18533794730354</v>
      </c>
      <c r="AC85" s="95">
        <f>IF($A85&lt;=$A$9,IF(NOT(ISNUMBER(PI_data_original!AC85)),AC84,PI_data_original!AC85),0)</f>
        <v>653.67918026240181</v>
      </c>
      <c r="AD85" s="307">
        <f>IF(TagTempAmbSel_Sc2=TagTempAmb_Sc1,IF($A85&lt;=$A$9,IF(NOT(ISNUMBER(PI_data_original!D85)),D84,PI_data_original!D85),D84),IF($A85&lt;=$A$9,IF(NOT(ISNUMBER(PI_data_original!AD85)),AD84,PI_data_original!AD85),AD84))</f>
        <v>32.25378834268583</v>
      </c>
      <c r="AE85" s="307">
        <f>IF(TagHumRelSel_Sc2=TagHumRel_Sc1,IF($A85&lt;=$A$9,IF(NOT(ISNUMBER(PI_data_original!E85)),E84,PI_data_original!E85),E84),IF($A85&lt;=$A$9,IF(NOT(ISNUMBER(PI_data_original!AE85)),AE84,PI_data_original!AE85),AE84))</f>
        <v>40.891762803464005</v>
      </c>
      <c r="AF85" s="95">
        <f>IF($A85&lt;=$A$9,IF(NOT(ISNUMBER(PI_data_original!AF85)),AF84,PI_data_original!AF85),0)</f>
        <v>11.207213401794434</v>
      </c>
      <c r="AG85" s="95">
        <f>IF($A85&lt;=$A$9,IF(NOT(ISNUMBER(PI_data_original!AG85)),AG84,PI_data_original!AG85),0)</f>
        <v>10.604783058166504</v>
      </c>
      <c r="AH85" s="95">
        <f>IF($A85&lt;=$A$9,IF(NOT(ISNUMBER(PI_data_original!AH85)),AH84,PI_data_original!AH85),0)</f>
        <v>5.4884400367736816</v>
      </c>
      <c r="AI85" s="95">
        <f>IF($A85&lt;=$A$9,IF(NOT(ISNUMBER(PI_data_original!AI85)),AI84,PI_data_original!AI85),0)</f>
        <v>12.005500793457031</v>
      </c>
      <c r="AJ85" s="95">
        <f>IF($A85&lt;=$A$9,IF(NOT(ISNUMBER(PI_data_original!AJ85)),AJ84,PI_data_original!AJ85),0)</f>
        <v>10.604783058166504</v>
      </c>
      <c r="AK85" s="95">
        <f>IF($A85&lt;=$A$9,IF(NOT(ISNUMBER(PI_data_original!AK85)),AK84,PI_data_original!AK85),0)</f>
        <v>283.56494626273457</v>
      </c>
      <c r="AL85" s="95">
        <f>IF($A85&lt;=$A$9,IF(NOT(ISNUMBER(PI_data_original!AL85)),AL84,PI_data_original!AL85),0)</f>
        <v>288.01599206283947</v>
      </c>
      <c r="AM85" s="95">
        <f>IF($A85&lt;=$A$9,IF(NOT(ISNUMBER(PI_data_original!AM85)),AM84,PI_data_original!AM85),0)</f>
        <v>375.96946322702792</v>
      </c>
      <c r="AN85" s="95">
        <f>IF($A85&lt;=$A$9,IF(NOT(ISNUMBER(PI_data_original!AN85)),AN84,PI_data_original!AN85),0)</f>
        <v>376.90406093703507</v>
      </c>
      <c r="AO85" s="95">
        <f>IF($A85&lt;=$A$9,IF(NOT(ISNUMBER(PI_data_original!AO85)),AO84,PI_data_original!AO85),0)</f>
        <v>362.36338676912555</v>
      </c>
      <c r="AP85" s="95">
        <f>IF($A85&lt;=$A$9,IF(NOT(ISNUMBER(PI_data_original!AP85)),AP84,PI_data_original!AP85),0)</f>
        <v>299.51956217241786</v>
      </c>
      <c r="AQ85" s="95">
        <f>IF($A85&lt;=$A$9,IF(NOT(ISNUMBER(PI_data_original!AQ85)),AQ84,PI_data_original!AQ85),0)</f>
        <v>361.53515625</v>
      </c>
      <c r="AR85" s="95">
        <f>IF($A85&lt;=$A$9,IF(NOT(ISNUMBER(PI_data_original!AR85)),AR84,PI_data_original!AR85),0)</f>
        <v>301.40508761324452</v>
      </c>
      <c r="AS85" s="95">
        <f>IF($A85&lt;=$A$9,IF(NOT(ISNUMBER(PI_data_original!AS85)),AS84,PI_data_original!AS85),0)</f>
        <v>321.07489479478238</v>
      </c>
      <c r="AT85" s="95">
        <f>IF($A85&lt;=$A$9,IF(NOT(ISNUMBER(PI_data_original!AT85)),AT84,PI_data_original!AT85),0)</f>
        <v>330.95160281423409</v>
      </c>
      <c r="AU85" s="95">
        <f>IF($A85&lt;=$A$9,IF(NOT(ISNUMBER(PI_data_original!AU85)),AU84,PI_data_original!AU85),0)</f>
        <v>42.655033662544064</v>
      </c>
      <c r="AV85" s="95">
        <f>IF($A85&lt;=$A$9,IF(NOT(ISNUMBER(PI_data_original!AV85)),AV84,PI_data_original!AV85),0)</f>
        <v>2</v>
      </c>
      <c r="AW85" s="95">
        <f>IF($A85&lt;=$A$9,IF(NOT(ISNUMBER(PI_data_original!AW85)),AW84,PI_data_original!AW85),0)</f>
        <v>373.65913892682175</v>
      </c>
      <c r="AY85" s="94">
        <f t="shared" si="72"/>
        <v>45873.256944444205</v>
      </c>
      <c r="AZ85" s="95">
        <f>IF($AY85&lt;=$AY$9,IF(NOT(ISNUMBER(PI_data_original!AZ85)),AZ84,PI_data_original!AZ85),0)</f>
        <v>0</v>
      </c>
      <c r="BA85" s="95">
        <f>IF($AY85&lt;=$AY$9,IF(NOT(ISNUMBER(PI_data_original!BA85)),BA84,PI_data_original!BA85),0)</f>
        <v>0</v>
      </c>
      <c r="BB85" s="95">
        <f>IF($AY85&lt;=$AY$9,IF(NOT(ISNUMBER(PI_data_original!BB85)),BB84,PI_data_original!BB85),0)</f>
        <v>0</v>
      </c>
      <c r="BC85" s="95">
        <f>IF($AY85&lt;=$AY$9,IF(NOT(ISNUMBER(PI_data_original!BC85)),BC84,PI_data_original!BC85),0)</f>
        <v>1.5124154139371994E-2</v>
      </c>
      <c r="BD85" s="95">
        <f>IF($AY85&lt;=$AY$9,IF(NOT(ISNUMBER(PI_data_original!BD85)),BD84,PI_data_original!BD85),0)</f>
        <v>0</v>
      </c>
      <c r="BE85" s="95">
        <f>IF($AY85&lt;=$AY$9,IF(NOT(ISNUMBER(PI_data_original!BE85)),BE84,PI_data_original!BE85),0)</f>
        <v>0</v>
      </c>
      <c r="BF85" s="95">
        <f>IF($AY85&lt;=$AY$9,IF(NOT(ISNUMBER(PI_data_original!BF85)),BF84,PI_data_original!BF85),0)</f>
        <v>0</v>
      </c>
      <c r="BG85" s="95">
        <f>IF($AY85&lt;=$AY$9,IF(NOT(ISNUMBER(PI_data_original!BG85)),BG84,PI_data_original!BG85),0)</f>
        <v>1.0070954449474812E-2</v>
      </c>
      <c r="BI85" s="61">
        <f>PI_data_original!BI85</f>
        <v>45873.301388888889</v>
      </c>
      <c r="BJ85" s="6">
        <f>IF($BI85&lt;=$BI$9,IF(NOT(ISNUMBER(PI_data_original!BJ85)),BJ84,PI_data_original!BJ85),0)</f>
        <v>1.2817578390240669E-2</v>
      </c>
      <c r="BK85" s="6">
        <f>IF($BI85&lt;=$BI$9,IF(NOT(ISNUMBER(PI_data_original!BK85)),BK84,PI_data_original!BK85),0)</f>
        <v>1.0070954449474812E-2</v>
      </c>
      <c r="BM85" s="6" t="b">
        <f t="shared" si="61"/>
        <v>0</v>
      </c>
      <c r="BN85" s="6" t="str">
        <f t="shared" si="62"/>
        <v>N/A</v>
      </c>
      <c r="BO85" s="6" t="b">
        <f t="shared" si="63"/>
        <v>0</v>
      </c>
      <c r="BP85" s="6" t="str">
        <f t="shared" si="64"/>
        <v>N/A</v>
      </c>
      <c r="BR85" s="6">
        <f t="shared" si="49"/>
        <v>431.95638158423952</v>
      </c>
      <c r="BS85" s="6">
        <f t="shared" si="50"/>
        <v>358</v>
      </c>
      <c r="BU85" s="6">
        <f t="shared" si="65"/>
        <v>375.15591430664063</v>
      </c>
      <c r="BV85" s="6">
        <f t="shared" si="66"/>
        <v>373.65913892682175</v>
      </c>
      <c r="BX85" s="292">
        <f t="shared" si="51"/>
        <v>45873.256944444205</v>
      </c>
      <c r="BY85" s="11">
        <f t="shared" si="46"/>
        <v>0</v>
      </c>
      <c r="BZ85" s="11">
        <f t="shared" si="46"/>
        <v>0</v>
      </c>
      <c r="CA85" s="11">
        <f t="shared" si="46"/>
        <v>0</v>
      </c>
      <c r="CB85" s="11">
        <f t="shared" si="46"/>
        <v>1.5124154139371994E-2</v>
      </c>
      <c r="CC85" s="11">
        <f>IF(Inicio!$C$22="Calderas",BY85+BZ85,CA85)</f>
        <v>0</v>
      </c>
      <c r="CD85" s="11">
        <f t="shared" si="52"/>
        <v>0</v>
      </c>
      <c r="CE85" s="11">
        <f t="shared" si="53"/>
        <v>0</v>
      </c>
      <c r="CF85" s="11">
        <f t="shared" si="54"/>
        <v>0</v>
      </c>
      <c r="CG85" s="11">
        <f t="shared" si="55"/>
        <v>0</v>
      </c>
      <c r="CH85" s="11">
        <f t="shared" si="67"/>
        <v>0</v>
      </c>
      <c r="CI85" s="11">
        <f t="shared" si="68"/>
        <v>0</v>
      </c>
      <c r="CJ85" s="11">
        <f t="shared" si="47"/>
        <v>0</v>
      </c>
      <c r="CK85" s="11">
        <f t="shared" si="47"/>
        <v>0</v>
      </c>
      <c r="CL85" s="11">
        <f t="shared" si="47"/>
        <v>0</v>
      </c>
      <c r="CM85" s="11">
        <f t="shared" si="47"/>
        <v>1.0070954449474812E-2</v>
      </c>
      <c r="CN85" s="281">
        <f>IF(Inicio!$O$22="Calderas",CJ85+CK85,CL85)</f>
        <v>0</v>
      </c>
      <c r="CO85" s="11">
        <f t="shared" si="56"/>
        <v>0</v>
      </c>
      <c r="CP85" s="11">
        <f t="shared" si="57"/>
        <v>0</v>
      </c>
      <c r="CQ85" s="11">
        <f t="shared" si="58"/>
        <v>0</v>
      </c>
      <c r="CR85" s="11">
        <f t="shared" si="59"/>
        <v>0</v>
      </c>
      <c r="CS85" s="11">
        <f t="shared" si="69"/>
        <v>0</v>
      </c>
      <c r="CT85" s="11">
        <f t="shared" si="70"/>
        <v>0</v>
      </c>
      <c r="CV85" s="293">
        <f t="shared" si="60"/>
        <v>45873.506944443972</v>
      </c>
      <c r="CW85" s="92">
        <f t="shared" si="73"/>
        <v>0</v>
      </c>
      <c r="CX85" s="92">
        <f t="shared" si="73"/>
        <v>0</v>
      </c>
      <c r="CY85" s="92">
        <f t="shared" si="73"/>
        <v>0</v>
      </c>
      <c r="CZ85" s="92">
        <f t="shared" si="73"/>
        <v>0</v>
      </c>
      <c r="DA85" s="92">
        <f t="shared" si="73"/>
        <v>0</v>
      </c>
      <c r="DB85" s="92">
        <f t="shared" si="73"/>
        <v>0</v>
      </c>
    </row>
    <row r="86" spans="1:106">
      <c r="A86" s="94">
        <f t="shared" si="71"/>
        <v>45873.510416666424</v>
      </c>
      <c r="B86" s="95">
        <f>IF($A86&lt;=$A$9,IF(NOT(ISNUMBER(PI_data_original!B86)),B85,PI_data_original!B86),0)</f>
        <v>648.7476065746024</v>
      </c>
      <c r="C86" s="95">
        <f>IF($A86&lt;=$A$9,IF(NOT(ISNUMBER(PI_data_original!C86)),C85,PI_data_original!C86),0)</f>
        <v>628.21322233583624</v>
      </c>
      <c r="D86" s="307">
        <f>IF(TagTempAmbSel_Sc1=TagTempAmb_Sc1,IF($A86&lt;=$A$9,IF(NOT(ISNUMBER(PI_data_original!D86)),D85,PI_data_original!D86),D85),IF($A86&lt;=$A$9,IF(NOT(ISNUMBER(PI_data_original!AD86)),AD85,PI_data_original!AD86),AD85))</f>
        <v>30.999986813364401</v>
      </c>
      <c r="E86" s="307">
        <f>IF(TagHumRelSel_Sc1=TagHumRel_Sc1,IF($A86&lt;=$A$9,IF(NOT(ISNUMBER(PI_data_original!E86)),E85,PI_data_original!E86),E85),IF($A86&lt;=$A$9,IF(NOT(ISNUMBER(PI_data_original!AE86)),AE85,PI_data_original!AE86),AE85))</f>
        <v>39.584906070757619</v>
      </c>
      <c r="F86" s="95">
        <f>IF($A86&lt;=$A$9,IF(NOT(ISNUMBER(PI_data_original!F86)),F85,PI_data_original!F86),0)</f>
        <v>10.965981483459473</v>
      </c>
      <c r="G86" s="95">
        <f>IF($A86&lt;=$A$9,IF(NOT(ISNUMBER(PI_data_original!G86)),G85,PI_data_original!G86),0)</f>
        <v>13.350116729736328</v>
      </c>
      <c r="H86" s="95">
        <f>IF($A86&lt;=$A$9,IF(NOT(ISNUMBER(PI_data_original!H86)),H85,PI_data_original!H86),0)</f>
        <v>6.6047329902648926</v>
      </c>
      <c r="I86" s="95">
        <f>IF($A86&lt;=$A$9,IF(NOT(ISNUMBER(PI_data_original!I86)),I85,PI_data_original!I86),0)</f>
        <v>13.209465980529785</v>
      </c>
      <c r="J86" s="95">
        <f>IF($A86&lt;=$A$9,IF(NOT(ISNUMBER(PI_data_original!J86)),J85,PI_data_original!J86),0)</f>
        <v>9.0233678817749023</v>
      </c>
      <c r="K86" s="95">
        <f>IF($A86&lt;=$A$9,IF(NOT(ISNUMBER(PI_data_original!K86)),K85,PI_data_original!K86),0)</f>
        <v>292.24604422687571</v>
      </c>
      <c r="L86" s="95">
        <f>IF($A86&lt;=$A$9,IF(NOT(ISNUMBER(PI_data_original!L86)),L85,PI_data_original!L86),0)</f>
        <v>290.92036601701318</v>
      </c>
      <c r="M86" s="95">
        <f>IF($A86&lt;=$A$9,IF(NOT(ISNUMBER(PI_data_original!M86)),M85,PI_data_original!M86),0)</f>
        <v>293.46857553571948</v>
      </c>
      <c r="N86" s="95">
        <f>IF($A86&lt;=$A$9,IF(NOT(ISNUMBER(PI_data_original!N86)),N85,PI_data_original!N86),0)</f>
        <v>292.7131560501283</v>
      </c>
      <c r="O86" s="95">
        <f>IF($A86&lt;=$A$9,IF(NOT(ISNUMBER(PI_data_original!O86)),O85,PI_data_original!O86),0)</f>
        <v>376.08579021383281</v>
      </c>
      <c r="P86" s="95">
        <f>IF($A86&lt;=$A$9,IF(NOT(ISNUMBER(PI_data_original!P86)),P85,PI_data_original!P86),0)</f>
        <v>378.45979269333748</v>
      </c>
      <c r="Q86" s="95">
        <f>IF($A86&lt;=$A$9,IF(NOT(ISNUMBER(PI_data_original!Q86)),Q85,PI_data_original!Q86),0)</f>
        <v>377.00813152927111</v>
      </c>
      <c r="R86" s="95">
        <f>IF($A86&lt;=$A$9,IF(NOT(ISNUMBER(PI_data_original!R86)),R85,PI_data_original!R86),0)</f>
        <v>377.69935039214806</v>
      </c>
      <c r="S86" s="95">
        <f>IF($A86&lt;=$A$9,IF(NOT(ISNUMBER(PI_data_original!S86)),S85,PI_data_original!S86),0)</f>
        <v>362.63023248955295</v>
      </c>
      <c r="T86" s="95">
        <f>IF($A86&lt;=$A$9,IF(NOT(ISNUMBER(PI_data_original!T86)),T85,PI_data_original!T86),0)</f>
        <v>304.69694995152611</v>
      </c>
      <c r="U86" s="95">
        <f>IF($A86&lt;=$A$9,IF(NOT(ISNUMBER(PI_data_original!U86)),U85,PI_data_original!U86),0)</f>
        <v>365.29409322034877</v>
      </c>
      <c r="V86" s="95">
        <f>IF($A86&lt;=$A$9,IF(NOT(ISNUMBER(PI_data_original!V86)),V85,PI_data_original!V86),0)</f>
        <v>306.60326840232284</v>
      </c>
      <c r="W86" s="95">
        <f>IF($A86&lt;=$A$9,IF(NOT(ISNUMBER(PI_data_original!W86)),W85,PI_data_original!W86),0)</f>
        <v>326.79042840817738</v>
      </c>
      <c r="X86" s="95">
        <f>IF($A86&lt;=$A$9,IF(NOT(ISNUMBER(PI_data_original!X86)),X85,PI_data_original!X86),0)</f>
        <v>333.38637628603823</v>
      </c>
      <c r="Y86" s="95">
        <f>IF($A86&lt;=$A$9,IF(NOT(ISNUMBER(PI_data_original!Y86)),Y85,PI_data_original!Y86),0)</f>
        <v>45.148449476278799</v>
      </c>
      <c r="Z86" s="95">
        <f>IF($A86&lt;=$A$9,IF(NOT(ISNUMBER(PI_data_original!Z86)),Z85,PI_data_original!Z86),0)</f>
        <v>0</v>
      </c>
      <c r="AA86" s="95">
        <f>IF($A86&lt;=$A$9,IF(NOT(ISNUMBER(PI_data_original!AA86)),AA85,PI_data_original!AA86),0)</f>
        <v>375.17116040023666</v>
      </c>
      <c r="AB86" s="95">
        <f>IF($A86&lt;=$A$9,IF(NOT(ISNUMBER(PI_data_original!AB86)),AB85,PI_data_original!AB86),0)</f>
        <v>648.7476065746024</v>
      </c>
      <c r="AC86" s="95">
        <f>IF($A86&lt;=$A$9,IF(NOT(ISNUMBER(PI_data_original!AC86)),AC85,PI_data_original!AC86),0)</f>
        <v>655.0233070234716</v>
      </c>
      <c r="AD86" s="307">
        <f>IF(TagTempAmbSel_Sc2=TagTempAmb_Sc1,IF($A86&lt;=$A$9,IF(NOT(ISNUMBER(PI_data_original!D86)),D85,PI_data_original!D86),D85),IF($A86&lt;=$A$9,IF(NOT(ISNUMBER(PI_data_original!AD86)),AD85,PI_data_original!AD86),AD85))</f>
        <v>32.16290121088312</v>
      </c>
      <c r="AE86" s="307">
        <f>IF(TagHumRelSel_Sc2=TagHumRel_Sc1,IF($A86&lt;=$A$9,IF(NOT(ISNUMBER(PI_data_original!E86)),E85,PI_data_original!E86),E85),IF($A86&lt;=$A$9,IF(NOT(ISNUMBER(PI_data_original!AE86)),AE85,PI_data_original!AE86),AE85))</f>
        <v>40.966889207566062</v>
      </c>
      <c r="AF86" s="95">
        <f>IF($A86&lt;=$A$9,IF(NOT(ISNUMBER(PI_data_original!AF86)),AF85,PI_data_original!AF86),0)</f>
        <v>14.948305130004883</v>
      </c>
      <c r="AG86" s="95">
        <f>IF($A86&lt;=$A$9,IF(NOT(ISNUMBER(PI_data_original!AG86)),AG85,PI_data_original!AG86),0)</f>
        <v>5.302391529083252</v>
      </c>
      <c r="AH86" s="95">
        <f>IF($A86&lt;=$A$9,IF(NOT(ISNUMBER(PI_data_original!AH86)),AH85,PI_data_original!AH86),0)</f>
        <v>11.907124519348145</v>
      </c>
      <c r="AI86" s="95">
        <f>IF($A86&lt;=$A$9,IF(NOT(ISNUMBER(PI_data_original!AI86)),AI85,PI_data_original!AI86),0)</f>
        <v>12.005500793457031</v>
      </c>
      <c r="AJ86" s="95">
        <f>IF($A86&lt;=$A$9,IF(NOT(ISNUMBER(PI_data_original!AJ86)),AJ85,PI_data_original!AJ86),0)</f>
        <v>9.488490104675293</v>
      </c>
      <c r="AK86" s="95">
        <f>IF($A86&lt;=$A$9,IF(NOT(ISNUMBER(PI_data_original!AK86)),AK85,PI_data_original!AK86),0)</f>
        <v>284.55645233901487</v>
      </c>
      <c r="AL86" s="95">
        <f>IF($A86&lt;=$A$9,IF(NOT(ISNUMBER(PI_data_original!AL86)),AL85,PI_data_original!AL86),0)</f>
        <v>288.99551839173608</v>
      </c>
      <c r="AM86" s="95">
        <f>IF($A86&lt;=$A$9,IF(NOT(ISNUMBER(PI_data_original!AM86)),AM85,PI_data_original!AM86),0)</f>
        <v>375.39013409363912</v>
      </c>
      <c r="AN86" s="95">
        <f>IF($A86&lt;=$A$9,IF(NOT(ISNUMBER(PI_data_original!AN86)),AN85,PI_data_original!AN86),0)</f>
        <v>377.12187098728231</v>
      </c>
      <c r="AO86" s="95">
        <f>IF($A86&lt;=$A$9,IF(NOT(ISNUMBER(PI_data_original!AO86)),AO85,PI_data_original!AO86),0)</f>
        <v>362.40592443503442</v>
      </c>
      <c r="AP86" s="95">
        <f>IF($A86&lt;=$A$9,IF(NOT(ISNUMBER(PI_data_original!AP86)),AP85,PI_data_original!AP86),0)</f>
        <v>300.10772688292275</v>
      </c>
      <c r="AQ86" s="95">
        <f>IF($A86&lt;=$A$9,IF(NOT(ISNUMBER(PI_data_original!AQ86)),AQ85,PI_data_original!AQ86),0)</f>
        <v>361.59087873524987</v>
      </c>
      <c r="AR86" s="95">
        <f>IF($A86&lt;=$A$9,IF(NOT(ISNUMBER(PI_data_original!AR86)),AR85,PI_data_original!AR86),0)</f>
        <v>302.00142513523497</v>
      </c>
      <c r="AS86" s="95">
        <f>IF($A86&lt;=$A$9,IF(NOT(ISNUMBER(PI_data_original!AS86)),AS85,PI_data_original!AS86),0)</f>
        <v>321.68617902849303</v>
      </c>
      <c r="AT86" s="95">
        <f>IF($A86&lt;=$A$9,IF(NOT(ISNUMBER(PI_data_original!AT86)),AT85,PI_data_original!AT86),0)</f>
        <v>332.45704850079699</v>
      </c>
      <c r="AU86" s="95">
        <f>IF($A86&lt;=$A$9,IF(NOT(ISNUMBER(PI_data_original!AU86)),AU85,PI_data_original!AU86),0)</f>
        <v>43.016875330711606</v>
      </c>
      <c r="AV86" s="95">
        <f>IF($A86&lt;=$A$9,IF(NOT(ISNUMBER(PI_data_original!AV86)),AV85,PI_data_original!AV86),0)</f>
        <v>2</v>
      </c>
      <c r="AW86" s="95">
        <f>IF($A86&lt;=$A$9,IF(NOT(ISNUMBER(PI_data_original!AW86)),AW85,PI_data_original!AW86),0)</f>
        <v>373.62375640078915</v>
      </c>
      <c r="AY86" s="94">
        <f t="shared" si="72"/>
        <v>45873.260416666424</v>
      </c>
      <c r="AZ86" s="95">
        <f>IF($AY86&lt;=$AY$9,IF(NOT(ISNUMBER(PI_data_original!AZ86)),AZ85,PI_data_original!AZ86),0)</f>
        <v>0</v>
      </c>
      <c r="BA86" s="95">
        <f>IF($AY86&lt;=$AY$9,IF(NOT(ISNUMBER(PI_data_original!BA86)),BA85,PI_data_original!BA86),0)</f>
        <v>0</v>
      </c>
      <c r="BB86" s="95">
        <f>IF($AY86&lt;=$AY$9,IF(NOT(ISNUMBER(PI_data_original!BB86)),BB85,PI_data_original!BB86),0)</f>
        <v>0</v>
      </c>
      <c r="BC86" s="95">
        <f>IF($AY86&lt;=$AY$9,IF(NOT(ISNUMBER(PI_data_original!BC86)),BC85,PI_data_original!BC86),0)</f>
        <v>1.4665610336699076E-2</v>
      </c>
      <c r="BD86" s="95">
        <f>IF($AY86&lt;=$AY$9,IF(NOT(ISNUMBER(PI_data_original!BD86)),BD85,PI_data_original!BD86),0)</f>
        <v>0</v>
      </c>
      <c r="BE86" s="95">
        <f>IF($AY86&lt;=$AY$9,IF(NOT(ISNUMBER(PI_data_original!BE86)),BE85,PI_data_original!BE86),0)</f>
        <v>0</v>
      </c>
      <c r="BF86" s="95">
        <f>IF($AY86&lt;=$AY$9,IF(NOT(ISNUMBER(PI_data_original!BF86)),BF85,PI_data_original!BF86),0)</f>
        <v>0</v>
      </c>
      <c r="BG86" s="95">
        <f>IF($AY86&lt;=$AY$9,IF(NOT(ISNUMBER(PI_data_original!BG86)),BG85,PI_data_original!BG86),0)</f>
        <v>1.0070954449474812E-2</v>
      </c>
      <c r="BI86" s="61">
        <f>PI_data_original!BI86</f>
        <v>45873.302083333336</v>
      </c>
      <c r="BJ86" s="6">
        <f>IF($BI86&lt;=$BI$9,IF(NOT(ISNUMBER(PI_data_original!BJ86)),BJ85,PI_data_original!BJ86),0)</f>
        <v>1.2817578390240669E-2</v>
      </c>
      <c r="BK86" s="6">
        <f>IF($BI86&lt;=$BI$9,IF(NOT(ISNUMBER(PI_data_original!BK86)),BK85,PI_data_original!BK86),0)</f>
        <v>1.0070954449474812E-2</v>
      </c>
      <c r="BM86" s="6" t="b">
        <f t="shared" si="61"/>
        <v>0</v>
      </c>
      <c r="BN86" s="6" t="str">
        <f t="shared" si="62"/>
        <v>N/A</v>
      </c>
      <c r="BO86" s="6" t="b">
        <f t="shared" si="63"/>
        <v>0</v>
      </c>
      <c r="BP86" s="6" t="str">
        <f t="shared" si="64"/>
        <v>N/A</v>
      </c>
      <c r="BR86" s="6">
        <f t="shared" si="49"/>
        <v>432</v>
      </c>
      <c r="BS86" s="6">
        <f t="shared" si="50"/>
        <v>358</v>
      </c>
      <c r="BU86" s="6">
        <f t="shared" si="65"/>
        <v>375.17116040023666</v>
      </c>
      <c r="BV86" s="6">
        <f t="shared" si="66"/>
        <v>373.62375640078915</v>
      </c>
      <c r="BX86" s="292">
        <f t="shared" si="51"/>
        <v>45873.260416666424</v>
      </c>
      <c r="BY86" s="11">
        <f t="shared" si="46"/>
        <v>0</v>
      </c>
      <c r="BZ86" s="11">
        <f t="shared" si="46"/>
        <v>0</v>
      </c>
      <c r="CA86" s="11">
        <f t="shared" si="46"/>
        <v>0</v>
      </c>
      <c r="CB86" s="11">
        <f t="shared" si="46"/>
        <v>1.4665610336699076E-2</v>
      </c>
      <c r="CC86" s="11">
        <f>IF(Inicio!$C$22="Calderas",BY86+BZ86,CA86)</f>
        <v>0</v>
      </c>
      <c r="CD86" s="11">
        <f t="shared" si="52"/>
        <v>0</v>
      </c>
      <c r="CE86" s="11">
        <f t="shared" si="53"/>
        <v>0</v>
      </c>
      <c r="CF86" s="11">
        <f t="shared" si="54"/>
        <v>0</v>
      </c>
      <c r="CG86" s="11">
        <f t="shared" si="55"/>
        <v>0</v>
      </c>
      <c r="CH86" s="11">
        <f t="shared" si="67"/>
        <v>0</v>
      </c>
      <c r="CI86" s="11">
        <f t="shared" si="68"/>
        <v>0</v>
      </c>
      <c r="CJ86" s="11">
        <f t="shared" si="47"/>
        <v>0</v>
      </c>
      <c r="CK86" s="11">
        <f t="shared" si="47"/>
        <v>0</v>
      </c>
      <c r="CL86" s="11">
        <f t="shared" si="47"/>
        <v>0</v>
      </c>
      <c r="CM86" s="11">
        <f t="shared" si="47"/>
        <v>1.0070954449474812E-2</v>
      </c>
      <c r="CN86" s="281">
        <f>IF(Inicio!$O$22="Calderas",CJ86+CK86,CL86)</f>
        <v>0</v>
      </c>
      <c r="CO86" s="11">
        <f t="shared" si="56"/>
        <v>0</v>
      </c>
      <c r="CP86" s="11">
        <f t="shared" si="57"/>
        <v>0</v>
      </c>
      <c r="CQ86" s="11">
        <f t="shared" si="58"/>
        <v>0</v>
      </c>
      <c r="CR86" s="11">
        <f t="shared" si="59"/>
        <v>0</v>
      </c>
      <c r="CS86" s="11">
        <f t="shared" si="69"/>
        <v>0</v>
      </c>
      <c r="CT86" s="11">
        <f t="shared" si="70"/>
        <v>0</v>
      </c>
      <c r="CV86" s="293">
        <f t="shared" si="60"/>
        <v>45873.510416666191</v>
      </c>
      <c r="CW86" s="92">
        <f t="shared" si="73"/>
        <v>0</v>
      </c>
      <c r="CX86" s="92">
        <f t="shared" si="73"/>
        <v>0</v>
      </c>
      <c r="CY86" s="92">
        <f t="shared" si="73"/>
        <v>0</v>
      </c>
      <c r="CZ86" s="92">
        <f t="shared" si="73"/>
        <v>0</v>
      </c>
      <c r="DA86" s="92">
        <f t="shared" si="73"/>
        <v>0</v>
      </c>
      <c r="DB86" s="92">
        <f t="shared" si="73"/>
        <v>0</v>
      </c>
    </row>
    <row r="87" spans="1:106">
      <c r="A87" s="94">
        <f t="shared" si="71"/>
        <v>45873.513888888643</v>
      </c>
      <c r="B87" s="95">
        <f>IF($A87&lt;=$A$9,IF(NOT(ISNUMBER(PI_data_original!B87)),B86,PI_data_original!B87),0)</f>
        <v>650.11039027301376</v>
      </c>
      <c r="C87" s="95">
        <f>IF($A87&lt;=$A$9,IF(NOT(ISNUMBER(PI_data_original!C87)),C86,PI_data_original!C87),0)</f>
        <v>630.68070891037996</v>
      </c>
      <c r="D87" s="307">
        <f>IF(TagTempAmbSel_Sc1=TagTempAmb_Sc1,IF($A87&lt;=$A$9,IF(NOT(ISNUMBER(PI_data_original!D87)),D86,PI_data_original!D87),D86),IF($A87&lt;=$A$9,IF(NOT(ISNUMBER(PI_data_original!AD87)),AD86,PI_data_original!AD87),AD86))</f>
        <v>31.258166105213657</v>
      </c>
      <c r="E87" s="307">
        <f>IF(TagHumRelSel_Sc1=TagHumRel_Sc1,IF($A87&lt;=$A$9,IF(NOT(ISNUMBER(PI_data_original!E87)),E86,PI_data_original!E87),E86),IF($A87&lt;=$A$9,IF(NOT(ISNUMBER(PI_data_original!AE87)),AE86,PI_data_original!AE87),AE86))</f>
        <v>38.933347976087049</v>
      </c>
      <c r="F87" s="95">
        <f>IF($A87&lt;=$A$9,IF(NOT(ISNUMBER(PI_data_original!F87)),F86,PI_data_original!F87),0)</f>
        <v>12.494028091430664</v>
      </c>
      <c r="G87" s="95">
        <f>IF($A87&lt;=$A$9,IF(NOT(ISNUMBER(PI_data_original!G87)),G86,PI_data_original!G87),0)</f>
        <v>9.5083560943603516</v>
      </c>
      <c r="H87" s="95">
        <f>IF($A87&lt;=$A$9,IF(NOT(ISNUMBER(PI_data_original!H87)),H86,PI_data_original!H87),0)</f>
        <v>11.069905281066895</v>
      </c>
      <c r="I87" s="95">
        <f>IF($A87&lt;=$A$9,IF(NOT(ISNUMBER(PI_data_original!I87)),I86,PI_data_original!I87),0)</f>
        <v>10.046636581420898</v>
      </c>
      <c r="J87" s="95">
        <f>IF($A87&lt;=$A$9,IF(NOT(ISNUMBER(PI_data_original!J87)),J86,PI_data_original!J87),0)</f>
        <v>10.325709342956543</v>
      </c>
      <c r="K87" s="95">
        <f>IF($A87&lt;=$A$9,IF(NOT(ISNUMBER(PI_data_original!K87)),K86,PI_data_original!K87),0)</f>
        <v>292.51720795856329</v>
      </c>
      <c r="L87" s="95">
        <f>IF($A87&lt;=$A$9,IF(NOT(ISNUMBER(PI_data_original!L87)),L86,PI_data_original!L87),0)</f>
        <v>291.12702292111516</v>
      </c>
      <c r="M87" s="95">
        <f>IF($A87&lt;=$A$9,IF(NOT(ISNUMBER(PI_data_original!M87)),M86,PI_data_original!M87),0)</f>
        <v>293.8880882637992</v>
      </c>
      <c r="N87" s="95">
        <f>IF($A87&lt;=$A$9,IF(NOT(ISNUMBER(PI_data_original!N87)),N86,PI_data_original!N87),0)</f>
        <v>293.17809930688821</v>
      </c>
      <c r="O87" s="95">
        <f>IF($A87&lt;=$A$9,IF(NOT(ISNUMBER(PI_data_original!O87)),O86,PI_data_original!O87),0)</f>
        <v>375.97444404289035</v>
      </c>
      <c r="P87" s="95">
        <f>IF($A87&lt;=$A$9,IF(NOT(ISNUMBER(PI_data_original!P87)),P86,PI_data_original!P87),0)</f>
        <v>377.80618185891757</v>
      </c>
      <c r="Q87" s="95">
        <f>IF($A87&lt;=$A$9,IF(NOT(ISNUMBER(PI_data_original!Q87)),Q86,PI_data_original!Q87),0)</f>
        <v>376.82585926613274</v>
      </c>
      <c r="R87" s="95">
        <f>IF($A87&lt;=$A$9,IF(NOT(ISNUMBER(PI_data_original!R87)),R86,PI_data_original!R87),0)</f>
        <v>377.71404966962086</v>
      </c>
      <c r="S87" s="95">
        <f>IF($A87&lt;=$A$9,IF(NOT(ISNUMBER(PI_data_original!S87)),S86,PI_data_original!S87),0)</f>
        <v>362.50064816487952</v>
      </c>
      <c r="T87" s="95">
        <f>IF($A87&lt;=$A$9,IF(NOT(ISNUMBER(PI_data_original!T87)),T86,PI_data_original!T87),0)</f>
        <v>305.2500340156692</v>
      </c>
      <c r="U87" s="95">
        <f>IF($A87&lt;=$A$9,IF(NOT(ISNUMBER(PI_data_original!U87)),U86,PI_data_original!U87),0)</f>
        <v>365.21229910249048</v>
      </c>
      <c r="V87" s="95">
        <f>IF($A87&lt;=$A$9,IF(NOT(ISNUMBER(PI_data_original!V87)),V86,PI_data_original!V87),0)</f>
        <v>307.02398121150213</v>
      </c>
      <c r="W87" s="95">
        <f>IF($A87&lt;=$A$9,IF(NOT(ISNUMBER(PI_data_original!W87)),W86,PI_data_original!W87),0)</f>
        <v>327.85368515919799</v>
      </c>
      <c r="X87" s="95">
        <f>IF($A87&lt;=$A$9,IF(NOT(ISNUMBER(PI_data_original!X87)),X86,PI_data_original!X87),0)</f>
        <v>334.81731037099786</v>
      </c>
      <c r="Y87" s="95">
        <f>IF($A87&lt;=$A$9,IF(NOT(ISNUMBER(PI_data_original!Y87)),Y86,PI_data_original!Y87),0)</f>
        <v>45.349923705260892</v>
      </c>
      <c r="Z87" s="95">
        <f>IF($A87&lt;=$A$9,IF(NOT(ISNUMBER(PI_data_original!Z87)),Z86,PI_data_original!Z87),0)</f>
        <v>0</v>
      </c>
      <c r="AA87" s="95">
        <f>IF($A87&lt;=$A$9,IF(NOT(ISNUMBER(PI_data_original!AA87)),AA86,PI_data_original!AA87),0)</f>
        <v>374.92599735486476</v>
      </c>
      <c r="AB87" s="95">
        <f>IF($A87&lt;=$A$9,IF(NOT(ISNUMBER(PI_data_original!AB87)),AB86,PI_data_original!AB87),0)</f>
        <v>650.11039027301376</v>
      </c>
      <c r="AC87" s="95">
        <f>IF($A87&lt;=$A$9,IF(NOT(ISNUMBER(PI_data_original!AC87)),AC86,PI_data_original!AC87),0)</f>
        <v>660.47299890480679</v>
      </c>
      <c r="AD87" s="307">
        <f>IF(TagTempAmbSel_Sc2=TagTempAmb_Sc1,IF($A87&lt;=$A$9,IF(NOT(ISNUMBER(PI_data_original!D87)),D86,PI_data_original!D87),D86),IF($A87&lt;=$A$9,IF(NOT(ISNUMBER(PI_data_original!AD87)),AD86,PI_data_original!AD87),AD86))</f>
        <v>32.624367484816212</v>
      </c>
      <c r="AE87" s="307">
        <f>IF(TagHumRelSel_Sc2=TagHumRel_Sc1,IF($A87&lt;=$A$9,IF(NOT(ISNUMBER(PI_data_original!E87)),E86,PI_data_original!E87),E86),IF($A87&lt;=$A$9,IF(NOT(ISNUMBER(PI_data_original!AE87)),AE86,PI_data_original!AE87),AE86))</f>
        <v>40.491657922777058</v>
      </c>
      <c r="AF87" s="95">
        <f>IF($A87&lt;=$A$9,IF(NOT(ISNUMBER(PI_data_original!AF87)),AF86,PI_data_original!AF87),0)</f>
        <v>8.6871232986450195</v>
      </c>
      <c r="AG87" s="95">
        <f>IF($A87&lt;=$A$9,IF(NOT(ISNUMBER(PI_data_original!AG87)),AG86,PI_data_original!AG87),0)</f>
        <v>10.604783058166504</v>
      </c>
      <c r="AH87" s="95">
        <f>IF($A87&lt;=$A$9,IF(NOT(ISNUMBER(PI_data_original!AH87)),AH86,PI_data_original!AH87),0)</f>
        <v>11.069905281066895</v>
      </c>
      <c r="AI87" s="95">
        <f>IF($A87&lt;=$A$9,IF(NOT(ISNUMBER(PI_data_original!AI87)),AI86,PI_data_original!AI87),0)</f>
        <v>10.37275218963623</v>
      </c>
      <c r="AJ87" s="95">
        <f>IF($A87&lt;=$A$9,IF(NOT(ISNUMBER(PI_data_original!AJ87)),AJ86,PI_data_original!AJ87),0)</f>
        <v>8.4652214050292969</v>
      </c>
      <c r="AK87" s="95">
        <f>IF($A87&lt;=$A$9,IF(NOT(ISNUMBER(PI_data_original!AK87)),AK86,PI_data_original!AK87),0)</f>
        <v>285.41454870467714</v>
      </c>
      <c r="AL87" s="95">
        <f>IF($A87&lt;=$A$9,IF(NOT(ISNUMBER(PI_data_original!AL87)),AL86,PI_data_original!AL87),0)</f>
        <v>289.80311690624035</v>
      </c>
      <c r="AM87" s="95">
        <f>IF($A87&lt;=$A$9,IF(NOT(ISNUMBER(PI_data_original!AM87)),AM86,PI_data_original!AM87),0)</f>
        <v>375.64075417614407</v>
      </c>
      <c r="AN87" s="95">
        <f>IF($A87&lt;=$A$9,IF(NOT(ISNUMBER(PI_data_original!AN87)),AN86,PI_data_original!AN87),0)</f>
        <v>377.20564631633653</v>
      </c>
      <c r="AO87" s="95">
        <f>IF($A87&lt;=$A$9,IF(NOT(ISNUMBER(PI_data_original!AO87)),AO86,PI_data_original!AO87),0)</f>
        <v>362.37363845289218</v>
      </c>
      <c r="AP87" s="95">
        <f>IF($A87&lt;=$A$9,IF(NOT(ISNUMBER(PI_data_original!AP87)),AP86,PI_data_original!AP87),0)</f>
        <v>300.3360415205965</v>
      </c>
      <c r="AQ87" s="95">
        <f>IF($A87&lt;=$A$9,IF(NOT(ISNUMBER(PI_data_original!AQ87)),AQ86,PI_data_original!AQ87),0)</f>
        <v>361.53681526058199</v>
      </c>
      <c r="AR87" s="95">
        <f>IF($A87&lt;=$A$9,IF(NOT(ISNUMBER(PI_data_original!AR87)),AR86,PI_data_original!AR87),0)</f>
        <v>302.30586060460968</v>
      </c>
      <c r="AS87" s="95">
        <f>IF($A87&lt;=$A$9,IF(NOT(ISNUMBER(PI_data_original!AS87)),AS86,PI_data_original!AS87),0)</f>
        <v>322.33380431752687</v>
      </c>
      <c r="AT87" s="95">
        <f>IF($A87&lt;=$A$9,IF(NOT(ISNUMBER(PI_data_original!AT87)),AT86,PI_data_original!AT87),0)</f>
        <v>333.79963226526627</v>
      </c>
      <c r="AU87" s="95">
        <f>IF($A87&lt;=$A$9,IF(NOT(ISNUMBER(PI_data_original!AU87)),AU86,PI_data_original!AU87),0)</f>
        <v>43.160813496149188</v>
      </c>
      <c r="AV87" s="95">
        <f>IF($A87&lt;=$A$9,IF(NOT(ISNUMBER(PI_data_original!AV87)),AV86,PI_data_original!AV87),0)</f>
        <v>2</v>
      </c>
      <c r="AW87" s="95">
        <f>IF($A87&lt;=$A$9,IF(NOT(ISNUMBER(PI_data_original!AW87)),AW86,PI_data_original!AW87),0)</f>
        <v>373.54418973234635</v>
      </c>
      <c r="AY87" s="94">
        <f t="shared" si="72"/>
        <v>45873.263888888643</v>
      </c>
      <c r="AZ87" s="95">
        <f>IF($AY87&lt;=$AY$9,IF(NOT(ISNUMBER(PI_data_original!AZ87)),AZ86,PI_data_original!AZ87),0)</f>
        <v>0</v>
      </c>
      <c r="BA87" s="95">
        <f>IF($AY87&lt;=$AY$9,IF(NOT(ISNUMBER(PI_data_original!BA87)),BA86,PI_data_original!BA87),0)</f>
        <v>0</v>
      </c>
      <c r="BB87" s="95">
        <f>IF($AY87&lt;=$AY$9,IF(NOT(ISNUMBER(PI_data_original!BB87)),BB86,PI_data_original!BB87),0)</f>
        <v>0</v>
      </c>
      <c r="BC87" s="95">
        <f>IF($AY87&lt;=$AY$9,IF(NOT(ISNUMBER(PI_data_original!BC87)),BC86,PI_data_original!BC87),0)</f>
        <v>1.4744783334366737E-2</v>
      </c>
      <c r="BD87" s="95">
        <f>IF($AY87&lt;=$AY$9,IF(NOT(ISNUMBER(PI_data_original!BD87)),BD86,PI_data_original!BD87),0)</f>
        <v>0</v>
      </c>
      <c r="BE87" s="95">
        <f>IF($AY87&lt;=$AY$9,IF(NOT(ISNUMBER(PI_data_original!BE87)),BE86,PI_data_original!BE87),0)</f>
        <v>0</v>
      </c>
      <c r="BF87" s="95">
        <f>IF($AY87&lt;=$AY$9,IF(NOT(ISNUMBER(PI_data_original!BF87)),BF86,PI_data_original!BF87),0)</f>
        <v>0</v>
      </c>
      <c r="BG87" s="95">
        <f>IF($AY87&lt;=$AY$9,IF(NOT(ISNUMBER(PI_data_original!BG87)),BG86,PI_data_original!BG87),0)</f>
        <v>1.0070954449474812E-2</v>
      </c>
      <c r="BI87" s="61">
        <f>PI_data_original!BI87</f>
        <v>45873.302777777775</v>
      </c>
      <c r="BJ87" s="6">
        <f>IF($BI87&lt;=$BI$9,IF(NOT(ISNUMBER(PI_data_original!BJ87)),BJ86,PI_data_original!BJ87),0)</f>
        <v>1.2817578390240669E-2</v>
      </c>
      <c r="BK87" s="6">
        <f>IF($BI87&lt;=$BI$9,IF(NOT(ISNUMBER(PI_data_original!BK87)),BK86,PI_data_original!BK87),0)</f>
        <v>1.0070954449474812E-2</v>
      </c>
      <c r="BM87" s="6" t="b">
        <f t="shared" si="61"/>
        <v>0</v>
      </c>
      <c r="BN87" s="6" t="str">
        <f t="shared" si="62"/>
        <v>N/A</v>
      </c>
      <c r="BO87" s="6" t="b">
        <f t="shared" si="63"/>
        <v>0</v>
      </c>
      <c r="BP87" s="6" t="str">
        <f t="shared" si="64"/>
        <v>N/A</v>
      </c>
      <c r="BR87" s="6">
        <f t="shared" si="49"/>
        <v>432</v>
      </c>
      <c r="BS87" s="6">
        <f t="shared" si="50"/>
        <v>358</v>
      </c>
      <c r="BU87" s="6">
        <f t="shared" si="65"/>
        <v>374.92599735486476</v>
      </c>
      <c r="BV87" s="6">
        <f t="shared" si="66"/>
        <v>373.54418973234635</v>
      </c>
      <c r="BX87" s="292">
        <f t="shared" si="51"/>
        <v>45873.263888888643</v>
      </c>
      <c r="BY87" s="11">
        <f t="shared" si="46"/>
        <v>0</v>
      </c>
      <c r="BZ87" s="11">
        <f t="shared" si="46"/>
        <v>0</v>
      </c>
      <c r="CA87" s="11">
        <f t="shared" si="46"/>
        <v>0</v>
      </c>
      <c r="CB87" s="11">
        <f t="shared" si="46"/>
        <v>1.4744783334366737E-2</v>
      </c>
      <c r="CC87" s="11">
        <f>IF(Inicio!$C$22="Calderas",BY87+BZ87,CA87)</f>
        <v>0</v>
      </c>
      <c r="CD87" s="11">
        <f t="shared" si="52"/>
        <v>0</v>
      </c>
      <c r="CE87" s="11">
        <f t="shared" si="53"/>
        <v>0</v>
      </c>
      <c r="CF87" s="11">
        <f t="shared" si="54"/>
        <v>0</v>
      </c>
      <c r="CG87" s="11">
        <f t="shared" si="55"/>
        <v>0</v>
      </c>
      <c r="CH87" s="11">
        <f t="shared" si="67"/>
        <v>0</v>
      </c>
      <c r="CI87" s="11">
        <f t="shared" si="68"/>
        <v>0</v>
      </c>
      <c r="CJ87" s="11">
        <f t="shared" si="47"/>
        <v>0</v>
      </c>
      <c r="CK87" s="11">
        <f t="shared" si="47"/>
        <v>0</v>
      </c>
      <c r="CL87" s="11">
        <f t="shared" si="47"/>
        <v>0</v>
      </c>
      <c r="CM87" s="11">
        <f t="shared" si="47"/>
        <v>1.0070954449474812E-2</v>
      </c>
      <c r="CN87" s="281">
        <f>IF(Inicio!$O$22="Calderas",CJ87+CK87,CL87)</f>
        <v>0</v>
      </c>
      <c r="CO87" s="11">
        <f t="shared" si="56"/>
        <v>0</v>
      </c>
      <c r="CP87" s="11">
        <f t="shared" si="57"/>
        <v>0</v>
      </c>
      <c r="CQ87" s="11">
        <f t="shared" si="58"/>
        <v>0</v>
      </c>
      <c r="CR87" s="11">
        <f t="shared" si="59"/>
        <v>0</v>
      </c>
      <c r="CS87" s="11">
        <f t="shared" si="69"/>
        <v>0</v>
      </c>
      <c r="CT87" s="11">
        <f t="shared" si="70"/>
        <v>0</v>
      </c>
      <c r="CV87" s="293">
        <f t="shared" si="60"/>
        <v>45873.51388888841</v>
      </c>
      <c r="CW87" s="92">
        <f t="shared" si="73"/>
        <v>0</v>
      </c>
      <c r="CX87" s="92">
        <f t="shared" si="73"/>
        <v>0</v>
      </c>
      <c r="CY87" s="92">
        <f t="shared" si="73"/>
        <v>0</v>
      </c>
      <c r="CZ87" s="92">
        <f t="shared" si="73"/>
        <v>0</v>
      </c>
      <c r="DA87" s="92">
        <f t="shared" si="73"/>
        <v>0</v>
      </c>
      <c r="DB87" s="92">
        <f t="shared" si="73"/>
        <v>0</v>
      </c>
    </row>
    <row r="88" spans="1:106">
      <c r="A88" s="94">
        <f t="shared" si="71"/>
        <v>45873.517361110862</v>
      </c>
      <c r="B88" s="95">
        <f>IF($A88&lt;=$A$9,IF(NOT(ISNUMBER(PI_data_original!B88)),B87,PI_data_original!B88),0)</f>
        <v>653.34563402513334</v>
      </c>
      <c r="C88" s="95">
        <f>IF($A88&lt;=$A$9,IF(NOT(ISNUMBER(PI_data_original!C88)),C87,PI_data_original!C88),0)</f>
        <v>638.74241038146772</v>
      </c>
      <c r="D88" s="307">
        <f>IF(TagTempAmbSel_Sc1=TagTempAmb_Sc1,IF($A88&lt;=$A$9,IF(NOT(ISNUMBER(PI_data_original!D88)),D87,PI_data_original!D88),D87),IF($A88&lt;=$A$9,IF(NOT(ISNUMBER(PI_data_original!AD88)),AD87,PI_data_original!AD88),AD87))</f>
        <v>31.256114152639814</v>
      </c>
      <c r="E88" s="307">
        <f>IF(TagHumRelSel_Sc1=TagHumRel_Sc1,IF($A88&lt;=$A$9,IF(NOT(ISNUMBER(PI_data_original!E88)),E87,PI_data_original!E88),E87),IF($A88&lt;=$A$9,IF(NOT(ISNUMBER(PI_data_original!AE88)),AE87,PI_data_original!AE88),AE87))</f>
        <v>38.826306947077583</v>
      </c>
      <c r="F88" s="95">
        <f>IF($A88&lt;=$A$9,IF(NOT(ISNUMBER(PI_data_original!F88)),F87,PI_data_original!F88),0)</f>
        <v>11.505292892456055</v>
      </c>
      <c r="G88" s="95">
        <f>IF($A88&lt;=$A$9,IF(NOT(ISNUMBER(PI_data_original!G88)),G87,PI_data_original!G88),0)</f>
        <v>8.4518718719482422</v>
      </c>
      <c r="H88" s="95">
        <f>IF($A88&lt;=$A$9,IF(NOT(ISNUMBER(PI_data_original!H88)),H87,PI_data_original!H88),0)</f>
        <v>6.8838062286376953</v>
      </c>
      <c r="I88" s="95">
        <f>IF($A88&lt;=$A$9,IF(NOT(ISNUMBER(PI_data_original!I88)),I87,PI_data_original!I88),0)</f>
        <v>14.046686172485352</v>
      </c>
      <c r="J88" s="95">
        <f>IF($A88&lt;=$A$9,IF(NOT(ISNUMBER(PI_data_original!J88)),J87,PI_data_original!J88),0)</f>
        <v>10.883855819702148</v>
      </c>
      <c r="K88" s="95">
        <f>IF($A88&lt;=$A$9,IF(NOT(ISNUMBER(PI_data_original!K88)),K87,PI_data_original!K88),0)</f>
        <v>292.81845562002616</v>
      </c>
      <c r="L88" s="95">
        <f>IF($A88&lt;=$A$9,IF(NOT(ISNUMBER(PI_data_original!L88)),L87,PI_data_original!L88),0)</f>
        <v>291.51523361555405</v>
      </c>
      <c r="M88" s="95">
        <f>IF($A88&lt;=$A$9,IF(NOT(ISNUMBER(PI_data_original!M88)),M87,PI_data_original!M88),0)</f>
        <v>294.16921708430232</v>
      </c>
      <c r="N88" s="95">
        <f>IF($A88&lt;=$A$9,IF(NOT(ISNUMBER(PI_data_original!N88)),N87,PI_data_original!N88),0)</f>
        <v>293.51479043473478</v>
      </c>
      <c r="O88" s="95">
        <f>IF($A88&lt;=$A$9,IF(NOT(ISNUMBER(PI_data_original!O88)),O87,PI_data_original!O88),0)</f>
        <v>376.08349724928922</v>
      </c>
      <c r="P88" s="95">
        <f>IF($A88&lt;=$A$9,IF(NOT(ISNUMBER(PI_data_original!P88)),P87,PI_data_original!P88),0)</f>
        <v>377.69006686674152</v>
      </c>
      <c r="Q88" s="95">
        <f>IF($A88&lt;=$A$9,IF(NOT(ISNUMBER(PI_data_original!Q88)),Q87,PI_data_original!Q88),0)</f>
        <v>376.66847303276484</v>
      </c>
      <c r="R88" s="95">
        <f>IF($A88&lt;=$A$9,IF(NOT(ISNUMBER(PI_data_original!R88)),R87,PI_data_original!R88),0)</f>
        <v>377.78466993130155</v>
      </c>
      <c r="S88" s="95">
        <f>IF($A88&lt;=$A$9,IF(NOT(ISNUMBER(PI_data_original!S88)),S87,PI_data_original!S88),0)</f>
        <v>362.40350341796875</v>
      </c>
      <c r="T88" s="95">
        <f>IF($A88&lt;=$A$9,IF(NOT(ISNUMBER(PI_data_original!T88)),T87,PI_data_original!T88),0)</f>
        <v>305.4286036024755</v>
      </c>
      <c r="U88" s="95">
        <f>IF($A88&lt;=$A$9,IF(NOT(ISNUMBER(PI_data_original!U88)),U87,PI_data_original!U88),0)</f>
        <v>365.1522216796875</v>
      </c>
      <c r="V88" s="95">
        <f>IF($A88&lt;=$A$9,IF(NOT(ISNUMBER(PI_data_original!V88)),V87,PI_data_original!V88),0)</f>
        <v>307.27154566728046</v>
      </c>
      <c r="W88" s="95">
        <f>IF($A88&lt;=$A$9,IF(NOT(ISNUMBER(PI_data_original!W88)),W87,PI_data_original!W88),0)</f>
        <v>328.69577463370661</v>
      </c>
      <c r="X88" s="95">
        <f>IF($A88&lt;=$A$9,IF(NOT(ISNUMBER(PI_data_original!X88)),X87,PI_data_original!X88),0)</f>
        <v>336.25347741048449</v>
      </c>
      <c r="Y88" s="95">
        <f>IF($A88&lt;=$A$9,IF(NOT(ISNUMBER(PI_data_original!Y88)),Y87,PI_data_original!Y88),0)</f>
        <v>45.478695402584997</v>
      </c>
      <c r="Z88" s="95">
        <f>IF($A88&lt;=$A$9,IF(NOT(ISNUMBER(PI_data_original!Z88)),Z87,PI_data_original!Z88),0)</f>
        <v>0.39271334330240887</v>
      </c>
      <c r="AA88" s="95">
        <f>IF($A88&lt;=$A$9,IF(NOT(ISNUMBER(PI_data_original!AA88)),AA87,PI_data_original!AA88),0)</f>
        <v>374.80835837300867</v>
      </c>
      <c r="AB88" s="95">
        <f>IF($A88&lt;=$A$9,IF(NOT(ISNUMBER(PI_data_original!AB88)),AB87,PI_data_original!AB88),0)</f>
        <v>653.34563402513334</v>
      </c>
      <c r="AC88" s="95">
        <f>IF($A88&lt;=$A$9,IF(NOT(ISNUMBER(PI_data_original!AC88)),AC87,PI_data_original!AC88),0)</f>
        <v>663.17571183373047</v>
      </c>
      <c r="AD88" s="307">
        <f>IF(TagTempAmbSel_Sc2=TagTempAmb_Sc1,IF($A88&lt;=$A$9,IF(NOT(ISNUMBER(PI_data_original!D88)),D87,PI_data_original!D88),D87),IF($A88&lt;=$A$9,IF(NOT(ISNUMBER(PI_data_original!AD88)),AD87,PI_data_original!AD88),AD87))</f>
        <v>32.757665162780114</v>
      </c>
      <c r="AE88" s="307">
        <f>IF(TagHumRelSel_Sc2=TagHumRel_Sc1,IF($A88&lt;=$A$9,IF(NOT(ISNUMBER(PI_data_original!E88)),E87,PI_data_original!E88),E87),IF($A88&lt;=$A$9,IF(NOT(ISNUMBER(PI_data_original!AE88)),AE87,PI_data_original!AE88),AE87))</f>
        <v>39.7305480375272</v>
      </c>
      <c r="AF88" s="95">
        <f>IF($A88&lt;=$A$9,IF(NOT(ISNUMBER(PI_data_original!AF88)),AF87,PI_data_original!AF88),0)</f>
        <v>9.715418815612793</v>
      </c>
      <c r="AG88" s="95">
        <f>IF($A88&lt;=$A$9,IF(NOT(ISNUMBER(PI_data_original!AG88)),AG87,PI_data_original!AG88),0)</f>
        <v>10.604783058166504</v>
      </c>
      <c r="AH88" s="95">
        <f>IF($A88&lt;=$A$9,IF(NOT(ISNUMBER(PI_data_original!AH88)),AH87,PI_data_original!AH88),0)</f>
        <v>8.7442941665649414</v>
      </c>
      <c r="AI88" s="95">
        <f>IF($A88&lt;=$A$9,IF(NOT(ISNUMBER(PI_data_original!AI88)),AI87,PI_data_original!AI88),0)</f>
        <v>8.1637401580810547</v>
      </c>
      <c r="AJ88" s="95">
        <f>IF($A88&lt;=$A$9,IF(NOT(ISNUMBER(PI_data_original!AJ88)),AJ87,PI_data_original!AJ88),0)</f>
        <v>7.3489284515380859</v>
      </c>
      <c r="AK88" s="95">
        <f>IF($A88&lt;=$A$9,IF(NOT(ISNUMBER(PI_data_original!AK88)),AK87,PI_data_original!AK88),0)</f>
        <v>285.81797935977801</v>
      </c>
      <c r="AL88" s="95">
        <f>IF($A88&lt;=$A$9,IF(NOT(ISNUMBER(PI_data_original!AL88)),AL87,PI_data_original!AL88),0)</f>
        <v>290.20576701714185</v>
      </c>
      <c r="AM88" s="95">
        <f>IF($A88&lt;=$A$9,IF(NOT(ISNUMBER(PI_data_original!AM88)),AM87,PI_data_original!AM88),0)</f>
        <v>375.63802625141722</v>
      </c>
      <c r="AN88" s="95">
        <f>IF($A88&lt;=$A$9,IF(NOT(ISNUMBER(PI_data_original!AN88)),AN87,PI_data_original!AN88),0)</f>
        <v>377.2211151743698</v>
      </c>
      <c r="AO88" s="95">
        <f>IF($A88&lt;=$A$9,IF(NOT(ISNUMBER(PI_data_original!AO88)),AO87,PI_data_original!AO88),0)</f>
        <v>362.49965498358944</v>
      </c>
      <c r="AP88" s="95">
        <f>IF($A88&lt;=$A$9,IF(NOT(ISNUMBER(PI_data_original!AP88)),AP87,PI_data_original!AP88),0)</f>
        <v>300.86931505963054</v>
      </c>
      <c r="AQ88" s="95">
        <f>IF($A88&lt;=$A$9,IF(NOT(ISNUMBER(PI_data_original!AQ88)),AQ87,PI_data_original!AQ88),0)</f>
        <v>361.67475737597175</v>
      </c>
      <c r="AR88" s="95">
        <f>IF($A88&lt;=$A$9,IF(NOT(ISNUMBER(PI_data_original!AR88)),AR87,PI_data_original!AR88),0)</f>
        <v>302.72260748647619</v>
      </c>
      <c r="AS88" s="95">
        <f>IF($A88&lt;=$A$9,IF(NOT(ISNUMBER(PI_data_original!AS88)),AS87,PI_data_original!AS88),0)</f>
        <v>322.89182357717129</v>
      </c>
      <c r="AT88" s="95">
        <f>IF($A88&lt;=$A$9,IF(NOT(ISNUMBER(PI_data_original!AT88)),AT87,PI_data_original!AT88),0)</f>
        <v>334.97804316970405</v>
      </c>
      <c r="AU88" s="95">
        <f>IF($A88&lt;=$A$9,IF(NOT(ISNUMBER(PI_data_original!AU88)),AU87,PI_data_original!AU88),0)</f>
        <v>43.412562986588924</v>
      </c>
      <c r="AV88" s="95">
        <f>IF($A88&lt;=$A$9,IF(NOT(ISNUMBER(PI_data_original!AV88)),AV87,PI_data_original!AV88),0)</f>
        <v>2</v>
      </c>
      <c r="AW88" s="95">
        <f>IF($A88&lt;=$A$9,IF(NOT(ISNUMBER(PI_data_original!AW88)),AW87,PI_data_original!AW88),0)</f>
        <v>373.68877554016655</v>
      </c>
      <c r="AY88" s="94">
        <f t="shared" si="72"/>
        <v>45873.267361110862</v>
      </c>
      <c r="AZ88" s="95">
        <f>IF($AY88&lt;=$AY$9,IF(NOT(ISNUMBER(PI_data_original!AZ88)),AZ87,PI_data_original!AZ88),0)</f>
        <v>0</v>
      </c>
      <c r="BA88" s="95">
        <f>IF($AY88&lt;=$AY$9,IF(NOT(ISNUMBER(PI_data_original!BA88)),BA87,PI_data_original!BA88),0)</f>
        <v>0</v>
      </c>
      <c r="BB88" s="95">
        <f>IF($AY88&lt;=$AY$9,IF(NOT(ISNUMBER(PI_data_original!BB88)),BB87,PI_data_original!BB88),0)</f>
        <v>0</v>
      </c>
      <c r="BC88" s="95">
        <f>IF($AY88&lt;=$AY$9,IF(NOT(ISNUMBER(PI_data_original!BC88)),BC87,PI_data_original!BC88),0)</f>
        <v>1.4731171623506123E-2</v>
      </c>
      <c r="BD88" s="95">
        <f>IF($AY88&lt;=$AY$9,IF(NOT(ISNUMBER(PI_data_original!BD88)),BD87,PI_data_original!BD88),0)</f>
        <v>0</v>
      </c>
      <c r="BE88" s="95">
        <f>IF($AY88&lt;=$AY$9,IF(NOT(ISNUMBER(PI_data_original!BE88)),BE87,PI_data_original!BE88),0)</f>
        <v>0</v>
      </c>
      <c r="BF88" s="95">
        <f>IF($AY88&lt;=$AY$9,IF(NOT(ISNUMBER(PI_data_original!BF88)),BF87,PI_data_original!BF88),0)</f>
        <v>0</v>
      </c>
      <c r="BG88" s="95">
        <f>IF($AY88&lt;=$AY$9,IF(NOT(ISNUMBER(PI_data_original!BG88)),BG87,PI_data_original!BG88),0)</f>
        <v>1.0070954449474812E-2</v>
      </c>
      <c r="BI88" s="61">
        <f>PI_data_original!BI88</f>
        <v>45873.303472222222</v>
      </c>
      <c r="BJ88" s="6">
        <f>IF($BI88&lt;=$BI$9,IF(NOT(ISNUMBER(PI_data_original!BJ88)),BJ87,PI_data_original!BJ88),0)</f>
        <v>1.2817578390240669E-2</v>
      </c>
      <c r="BK88" s="6">
        <f>IF($BI88&lt;=$BI$9,IF(NOT(ISNUMBER(PI_data_original!BK88)),BK87,PI_data_original!BK88),0)</f>
        <v>1.0070954449474812E-2</v>
      </c>
      <c r="BM88" s="6" t="b">
        <f t="shared" si="61"/>
        <v>0</v>
      </c>
      <c r="BN88" s="6" t="str">
        <f t="shared" si="62"/>
        <v>N/A</v>
      </c>
      <c r="BO88" s="6" t="b">
        <f t="shared" si="63"/>
        <v>0</v>
      </c>
      <c r="BP88" s="6" t="str">
        <f t="shared" si="64"/>
        <v>N/A</v>
      </c>
      <c r="BR88" s="6">
        <f t="shared" si="49"/>
        <v>431.60728665669757</v>
      </c>
      <c r="BS88" s="6">
        <f t="shared" si="50"/>
        <v>358</v>
      </c>
      <c r="BU88" s="6">
        <f t="shared" si="65"/>
        <v>374.80835837300867</v>
      </c>
      <c r="BV88" s="6">
        <f t="shared" si="66"/>
        <v>373.68877554016655</v>
      </c>
      <c r="BX88" s="292">
        <f t="shared" si="51"/>
        <v>45873.267361110862</v>
      </c>
      <c r="BY88" s="11">
        <f t="shared" si="46"/>
        <v>0</v>
      </c>
      <c r="BZ88" s="11">
        <f t="shared" si="46"/>
        <v>0</v>
      </c>
      <c r="CA88" s="11">
        <f t="shared" si="46"/>
        <v>0</v>
      </c>
      <c r="CB88" s="11">
        <f t="shared" si="46"/>
        <v>1.4731171623506123E-2</v>
      </c>
      <c r="CC88" s="11">
        <f>IF(Inicio!$C$22="Calderas",BY88+BZ88,CA88)</f>
        <v>0</v>
      </c>
      <c r="CD88" s="11">
        <f t="shared" si="52"/>
        <v>0</v>
      </c>
      <c r="CE88" s="11">
        <f t="shared" si="53"/>
        <v>0</v>
      </c>
      <c r="CF88" s="11">
        <f t="shared" si="54"/>
        <v>0</v>
      </c>
      <c r="CG88" s="11">
        <f t="shared" si="55"/>
        <v>0</v>
      </c>
      <c r="CH88" s="11">
        <f t="shared" si="67"/>
        <v>0</v>
      </c>
      <c r="CI88" s="11">
        <f t="shared" si="68"/>
        <v>0</v>
      </c>
      <c r="CJ88" s="11">
        <f t="shared" si="47"/>
        <v>0</v>
      </c>
      <c r="CK88" s="11">
        <f t="shared" si="47"/>
        <v>0</v>
      </c>
      <c r="CL88" s="11">
        <f t="shared" si="47"/>
        <v>0</v>
      </c>
      <c r="CM88" s="11">
        <f t="shared" si="47"/>
        <v>1.0070954449474812E-2</v>
      </c>
      <c r="CN88" s="281">
        <f>IF(Inicio!$O$22="Calderas",CJ88+CK88,CL88)</f>
        <v>0</v>
      </c>
      <c r="CO88" s="11">
        <f t="shared" si="56"/>
        <v>0</v>
      </c>
      <c r="CP88" s="11">
        <f t="shared" si="57"/>
        <v>0</v>
      </c>
      <c r="CQ88" s="11">
        <f t="shared" si="58"/>
        <v>0</v>
      </c>
      <c r="CR88" s="11">
        <f t="shared" si="59"/>
        <v>0</v>
      </c>
      <c r="CS88" s="11">
        <f t="shared" si="69"/>
        <v>0</v>
      </c>
      <c r="CT88" s="11">
        <f t="shared" si="70"/>
        <v>0</v>
      </c>
      <c r="CV88" s="293">
        <f t="shared" si="60"/>
        <v>45873.517361110629</v>
      </c>
      <c r="CW88" s="92">
        <f t="shared" si="73"/>
        <v>0</v>
      </c>
      <c r="CX88" s="92">
        <f t="shared" si="73"/>
        <v>0</v>
      </c>
      <c r="CY88" s="92">
        <f t="shared" si="73"/>
        <v>0</v>
      </c>
      <c r="CZ88" s="92">
        <f t="shared" si="73"/>
        <v>0</v>
      </c>
      <c r="DA88" s="92">
        <f t="shared" si="73"/>
        <v>0</v>
      </c>
      <c r="DB88" s="92">
        <f t="shared" si="73"/>
        <v>0</v>
      </c>
    </row>
    <row r="89" spans="1:106">
      <c r="A89" s="94">
        <f t="shared" si="71"/>
        <v>45873.520833333081</v>
      </c>
      <c r="B89" s="95">
        <f>IF($A89&lt;=$A$9,IF(NOT(ISNUMBER(PI_data_original!B89)),B88,PI_data_original!B89),0)</f>
        <v>660.87494643329103</v>
      </c>
      <c r="C89" s="95">
        <f>IF($A89&lt;=$A$9,IF(NOT(ISNUMBER(PI_data_original!C89)),C88,PI_data_original!C89),0)</f>
        <v>638.85375775656996</v>
      </c>
      <c r="D89" s="307">
        <f>IF(TagTempAmbSel_Sc1=TagTempAmb_Sc1,IF($A89&lt;=$A$9,IF(NOT(ISNUMBER(PI_data_original!D89)),D88,PI_data_original!D89),D88),IF($A89&lt;=$A$9,IF(NOT(ISNUMBER(PI_data_original!AD89)),AD88,PI_data_original!AD89),AD88))</f>
        <v>31.344481032403152</v>
      </c>
      <c r="E89" s="307">
        <f>IF(TagHumRelSel_Sc1=TagHumRel_Sc1,IF($A89&lt;=$A$9,IF(NOT(ISNUMBER(PI_data_original!E89)),E88,PI_data_original!E89),E88),IF($A89&lt;=$A$9,IF(NOT(ISNUMBER(PI_data_original!AE89)),AE88,PI_data_original!AE89),AE88))</f>
        <v>38.454926423627185</v>
      </c>
      <c r="F89" s="95">
        <f>IF($A89&lt;=$A$9,IF(NOT(ISNUMBER(PI_data_original!F89)),F88,PI_data_original!F89),0)</f>
        <v>11.505292892456055</v>
      </c>
      <c r="G89" s="95">
        <f>IF($A89&lt;=$A$9,IF(NOT(ISNUMBER(PI_data_original!G89)),G88,PI_data_original!G89),0)</f>
        <v>12.581764221191406</v>
      </c>
      <c r="H89" s="95">
        <f>IF($A89&lt;=$A$9,IF(NOT(ISNUMBER(PI_data_original!H89)),H88,PI_data_original!H89),0)</f>
        <v>6.8838062286376953</v>
      </c>
      <c r="I89" s="95">
        <f>IF($A89&lt;=$A$9,IF(NOT(ISNUMBER(PI_data_original!I89)),I88,PI_data_original!I89),0)</f>
        <v>12.186197280883789</v>
      </c>
      <c r="J89" s="95">
        <f>IF($A89&lt;=$A$9,IF(NOT(ISNUMBER(PI_data_original!J89)),J88,PI_data_original!J89),0)</f>
        <v>13.488539695739746</v>
      </c>
      <c r="K89" s="95">
        <f>IF($A89&lt;=$A$9,IF(NOT(ISNUMBER(PI_data_original!K89)),K88,PI_data_original!K89),0)</f>
        <v>293.37304429531747</v>
      </c>
      <c r="L89" s="95">
        <f>IF($A89&lt;=$A$9,IF(NOT(ISNUMBER(PI_data_original!L89)),L88,PI_data_original!L89),0)</f>
        <v>292.12762059502973</v>
      </c>
      <c r="M89" s="95">
        <f>IF($A89&lt;=$A$9,IF(NOT(ISNUMBER(PI_data_original!M89)),M88,PI_data_original!M89),0)</f>
        <v>294.46658481022297</v>
      </c>
      <c r="N89" s="95">
        <f>IF($A89&lt;=$A$9,IF(NOT(ISNUMBER(PI_data_original!N89)),N88,PI_data_original!N89),0)</f>
        <v>293.85385802144845</v>
      </c>
      <c r="O89" s="95">
        <f>IF($A89&lt;=$A$9,IF(NOT(ISNUMBER(PI_data_original!O89)),O88,PI_data_original!O89),0)</f>
        <v>376.27397135671316</v>
      </c>
      <c r="P89" s="95">
        <f>IF($A89&lt;=$A$9,IF(NOT(ISNUMBER(PI_data_original!P89)),P88,PI_data_original!P89),0)</f>
        <v>378.14223142525276</v>
      </c>
      <c r="Q89" s="95">
        <f>IF($A89&lt;=$A$9,IF(NOT(ISNUMBER(PI_data_original!Q89)),Q88,PI_data_original!Q89),0)</f>
        <v>376.17832640387525</v>
      </c>
      <c r="R89" s="95">
        <f>IF($A89&lt;=$A$9,IF(NOT(ISNUMBER(PI_data_original!R89)),R88,PI_data_original!R89),0)</f>
        <v>377.96579225137373</v>
      </c>
      <c r="S89" s="95">
        <f>IF($A89&lt;=$A$9,IF(NOT(ISNUMBER(PI_data_original!S89)),S88,PI_data_original!S89),0)</f>
        <v>362.53314298312023</v>
      </c>
      <c r="T89" s="95">
        <f>IF($A89&lt;=$A$9,IF(NOT(ISNUMBER(PI_data_original!T89)),T88,PI_data_original!T89),0)</f>
        <v>305.8559094040391</v>
      </c>
      <c r="U89" s="95">
        <f>IF($A89&lt;=$A$9,IF(NOT(ISNUMBER(PI_data_original!U89)),U88,PI_data_original!U89),0)</f>
        <v>365.23072857341572</v>
      </c>
      <c r="V89" s="95">
        <f>IF($A89&lt;=$A$9,IF(NOT(ISNUMBER(PI_data_original!V89)),V88,PI_data_original!V89),0)</f>
        <v>307.69212902928547</v>
      </c>
      <c r="W89" s="95">
        <f>IF($A89&lt;=$A$9,IF(NOT(ISNUMBER(PI_data_original!W89)),W88,PI_data_original!W89),0)</f>
        <v>329.52451218333772</v>
      </c>
      <c r="X89" s="95">
        <f>IF($A89&lt;=$A$9,IF(NOT(ISNUMBER(PI_data_original!X89)),X88,PI_data_original!X89),0)</f>
        <v>337.36410304203253</v>
      </c>
      <c r="Y89" s="95">
        <f>IF($A89&lt;=$A$9,IF(NOT(ISNUMBER(PI_data_original!Y89)),Y88,PI_data_original!Y89),0)</f>
        <v>45.646799412657963</v>
      </c>
      <c r="Z89" s="95">
        <f>IF($A89&lt;=$A$9,IF(NOT(ISNUMBER(PI_data_original!Z89)),Z88,PI_data_original!Z89),0)</f>
        <v>0</v>
      </c>
      <c r="AA89" s="95">
        <f>IF($A89&lt;=$A$9,IF(NOT(ISNUMBER(PI_data_original!AA89)),AA88,PI_data_original!AA89),0)</f>
        <v>374.98827631528178</v>
      </c>
      <c r="AB89" s="95">
        <f>IF($A89&lt;=$A$9,IF(NOT(ISNUMBER(PI_data_original!AB89)),AB88,PI_data_original!AB89),0)</f>
        <v>660.87494643329103</v>
      </c>
      <c r="AC89" s="95">
        <f>IF($A89&lt;=$A$9,IF(NOT(ISNUMBER(PI_data_original!AC89)),AC88,PI_data_original!AC89),0)</f>
        <v>668.05164389702099</v>
      </c>
      <c r="AD89" s="307">
        <f>IF(TagTempAmbSel_Sc2=TagTempAmb_Sc1,IF($A89&lt;=$A$9,IF(NOT(ISNUMBER(PI_data_original!D89)),D88,PI_data_original!D89),D88),IF($A89&lt;=$A$9,IF(NOT(ISNUMBER(PI_data_original!AD89)),AD88,PI_data_original!AD89),AD88))</f>
        <v>32.702210938087134</v>
      </c>
      <c r="AE89" s="307">
        <f>IF(TagHumRelSel_Sc2=TagHumRel_Sc1,IF($A89&lt;=$A$9,IF(NOT(ISNUMBER(PI_data_original!E89)),E88,PI_data_original!E89),E88),IF($A89&lt;=$A$9,IF(NOT(ISNUMBER(PI_data_original!AE89)),AE88,PI_data_original!AE89),AE88))</f>
        <v>38.708507070090192</v>
      </c>
      <c r="AF89" s="95">
        <f>IF($A89&lt;=$A$9,IF(NOT(ISNUMBER(PI_data_original!AF89)),AF88,PI_data_original!AF89),0)</f>
        <v>11.194061279296875</v>
      </c>
      <c r="AG89" s="95">
        <f>IF($A89&lt;=$A$9,IF(NOT(ISNUMBER(PI_data_original!AG89)),AG88,PI_data_original!AG89),0)</f>
        <v>9.7675628662109375</v>
      </c>
      <c r="AH89" s="95">
        <f>IF($A89&lt;=$A$9,IF(NOT(ISNUMBER(PI_data_original!AH89)),AH88,PI_data_original!AH89),0)</f>
        <v>7.6280016899108887</v>
      </c>
      <c r="AI89" s="95">
        <f>IF($A89&lt;=$A$9,IF(NOT(ISNUMBER(PI_data_original!AI89)),AI88,PI_data_original!AI89),0)</f>
        <v>21.321767807006836</v>
      </c>
      <c r="AJ89" s="95">
        <f>IF($A89&lt;=$A$9,IF(NOT(ISNUMBER(PI_data_original!AJ89)),AJ88,PI_data_original!AJ89),0)</f>
        <v>13.767612457275391</v>
      </c>
      <c r="AK89" s="95">
        <f>IF($A89&lt;=$A$9,IF(NOT(ISNUMBER(PI_data_original!AK89)),AK88,PI_data_original!AK89),0)</f>
        <v>285.81543640911553</v>
      </c>
      <c r="AL89" s="95">
        <f>IF($A89&lt;=$A$9,IF(NOT(ISNUMBER(PI_data_original!AL89)),AL88,PI_data_original!AL89),0)</f>
        <v>290.29648200097267</v>
      </c>
      <c r="AM89" s="95">
        <f>IF($A89&lt;=$A$9,IF(NOT(ISNUMBER(PI_data_original!AM89)),AM88,PI_data_original!AM89),0)</f>
        <v>375.11461077552906</v>
      </c>
      <c r="AN89" s="95">
        <f>IF($A89&lt;=$A$9,IF(NOT(ISNUMBER(PI_data_original!AN89)),AN88,PI_data_original!AN89),0)</f>
        <v>377.22585618472709</v>
      </c>
      <c r="AO89" s="95">
        <f>IF($A89&lt;=$A$9,IF(NOT(ISNUMBER(PI_data_original!AO89)),AO88,PI_data_original!AO89),0)</f>
        <v>362.50768822734557</v>
      </c>
      <c r="AP89" s="95">
        <f>IF($A89&lt;=$A$9,IF(NOT(ISNUMBER(PI_data_original!AP89)),AP88,PI_data_original!AP89),0)</f>
        <v>301.31932660365788</v>
      </c>
      <c r="AQ89" s="95">
        <f>IF($A89&lt;=$A$9,IF(NOT(ISNUMBER(PI_data_original!AQ89)),AQ88,PI_data_original!AQ89),0)</f>
        <v>361.64688623600949</v>
      </c>
      <c r="AR89" s="95">
        <f>IF($A89&lt;=$A$9,IF(NOT(ISNUMBER(PI_data_original!AR89)),AR88,PI_data_original!AR89),0)</f>
        <v>303.13887849843439</v>
      </c>
      <c r="AS89" s="95">
        <f>IF($A89&lt;=$A$9,IF(NOT(ISNUMBER(PI_data_original!AS89)),AS88,PI_data_original!AS89),0)</f>
        <v>323.15942183509418</v>
      </c>
      <c r="AT89" s="95">
        <f>IF($A89&lt;=$A$9,IF(NOT(ISNUMBER(PI_data_original!AT89)),AT88,PI_data_original!AT89),0)</f>
        <v>336.15100743482304</v>
      </c>
      <c r="AU89" s="95">
        <f>IF($A89&lt;=$A$9,IF(NOT(ISNUMBER(PI_data_original!AU89)),AU88,PI_data_original!AU89),0)</f>
        <v>43.637863998931124</v>
      </c>
      <c r="AV89" s="95">
        <f>IF($A89&lt;=$A$9,IF(NOT(ISNUMBER(PI_data_original!AV89)),AV88,PI_data_original!AV89),0)</f>
        <v>2</v>
      </c>
      <c r="AW89" s="95">
        <f>IF($A89&lt;=$A$9,IF(NOT(ISNUMBER(PI_data_original!AW89)),AW88,PI_data_original!AW89),0)</f>
        <v>373.48201471862382</v>
      </c>
      <c r="AY89" s="94">
        <f t="shared" si="72"/>
        <v>45873.270833333081</v>
      </c>
      <c r="AZ89" s="95">
        <f>IF($AY89&lt;=$AY$9,IF(NOT(ISNUMBER(PI_data_original!AZ89)),AZ88,PI_data_original!AZ89),0)</f>
        <v>0</v>
      </c>
      <c r="BA89" s="95">
        <f>IF($AY89&lt;=$AY$9,IF(NOT(ISNUMBER(PI_data_original!BA89)),BA88,PI_data_original!BA89),0)</f>
        <v>0</v>
      </c>
      <c r="BB89" s="95">
        <f>IF($AY89&lt;=$AY$9,IF(NOT(ISNUMBER(PI_data_original!BB89)),BB88,PI_data_original!BB89),0)</f>
        <v>0</v>
      </c>
      <c r="BC89" s="95">
        <f>IF($AY89&lt;=$AY$9,IF(NOT(ISNUMBER(PI_data_original!BC89)),BC88,PI_data_original!BC89),0)</f>
        <v>1.3158115268058025E-2</v>
      </c>
      <c r="BD89" s="95">
        <f>IF($AY89&lt;=$AY$9,IF(NOT(ISNUMBER(PI_data_original!BD89)),BD88,PI_data_original!BD89),0)</f>
        <v>0</v>
      </c>
      <c r="BE89" s="95">
        <f>IF($AY89&lt;=$AY$9,IF(NOT(ISNUMBER(PI_data_original!BE89)),BE88,PI_data_original!BE89),0)</f>
        <v>0</v>
      </c>
      <c r="BF89" s="95">
        <f>IF($AY89&lt;=$AY$9,IF(NOT(ISNUMBER(PI_data_original!BF89)),BF88,PI_data_original!BF89),0)</f>
        <v>0</v>
      </c>
      <c r="BG89" s="95">
        <f>IF($AY89&lt;=$AY$9,IF(NOT(ISNUMBER(PI_data_original!BG89)),BG88,PI_data_original!BG89),0)</f>
        <v>1.0070954449474812E-2</v>
      </c>
      <c r="BI89" s="61">
        <f>PI_data_original!BI89</f>
        <v>45873.304166666669</v>
      </c>
      <c r="BJ89" s="6">
        <f>IF($BI89&lt;=$BI$9,IF(NOT(ISNUMBER(PI_data_original!BJ89)),BJ88,PI_data_original!BJ89),0)</f>
        <v>1.2817578390240669E-2</v>
      </c>
      <c r="BK89" s="6">
        <f>IF($BI89&lt;=$BI$9,IF(NOT(ISNUMBER(PI_data_original!BK89)),BK88,PI_data_original!BK89),0)</f>
        <v>1.0070954449474812E-2</v>
      </c>
      <c r="BM89" s="6" t="b">
        <f t="shared" si="61"/>
        <v>0</v>
      </c>
      <c r="BN89" s="6" t="str">
        <f t="shared" si="62"/>
        <v>N/A</v>
      </c>
      <c r="BO89" s="6" t="b">
        <f t="shared" si="63"/>
        <v>0</v>
      </c>
      <c r="BP89" s="6" t="str">
        <f t="shared" si="64"/>
        <v>N/A</v>
      </c>
      <c r="BR89" s="6">
        <f t="shared" si="49"/>
        <v>432</v>
      </c>
      <c r="BS89" s="6">
        <f t="shared" si="50"/>
        <v>358</v>
      </c>
      <c r="BU89" s="6">
        <f t="shared" si="65"/>
        <v>374.98827631528178</v>
      </c>
      <c r="BV89" s="6">
        <f t="shared" si="66"/>
        <v>373.48201471862382</v>
      </c>
      <c r="BX89" s="292">
        <f t="shared" si="51"/>
        <v>45873.270833333081</v>
      </c>
      <c r="BY89" s="11">
        <f t="shared" si="46"/>
        <v>0</v>
      </c>
      <c r="BZ89" s="11">
        <f t="shared" si="46"/>
        <v>0</v>
      </c>
      <c r="CA89" s="11">
        <f t="shared" si="46"/>
        <v>0</v>
      </c>
      <c r="CB89" s="11">
        <f t="shared" si="46"/>
        <v>1.3158115268058025E-2</v>
      </c>
      <c r="CC89" s="11">
        <f>IF(Inicio!$C$22="Calderas",BY89+BZ89,CA89)</f>
        <v>0</v>
      </c>
      <c r="CD89" s="11">
        <f t="shared" si="52"/>
        <v>0</v>
      </c>
      <c r="CE89" s="11">
        <f t="shared" si="53"/>
        <v>0</v>
      </c>
      <c r="CF89" s="11">
        <f t="shared" si="54"/>
        <v>0</v>
      </c>
      <c r="CG89" s="11">
        <f t="shared" si="55"/>
        <v>0</v>
      </c>
      <c r="CH89" s="11">
        <f t="shared" si="67"/>
        <v>0</v>
      </c>
      <c r="CI89" s="11">
        <f t="shared" si="68"/>
        <v>0</v>
      </c>
      <c r="CJ89" s="11">
        <f t="shared" si="47"/>
        <v>0</v>
      </c>
      <c r="CK89" s="11">
        <f t="shared" si="47"/>
        <v>0</v>
      </c>
      <c r="CL89" s="11">
        <f t="shared" si="47"/>
        <v>0</v>
      </c>
      <c r="CM89" s="11">
        <f t="shared" si="47"/>
        <v>1.0070954449474812E-2</v>
      </c>
      <c r="CN89" s="281">
        <f>IF(Inicio!$O$22="Calderas",CJ89+CK89,CL89)</f>
        <v>0</v>
      </c>
      <c r="CO89" s="11">
        <f t="shared" si="56"/>
        <v>0</v>
      </c>
      <c r="CP89" s="11">
        <f t="shared" si="57"/>
        <v>0</v>
      </c>
      <c r="CQ89" s="11">
        <f t="shared" si="58"/>
        <v>0</v>
      </c>
      <c r="CR89" s="11">
        <f t="shared" si="59"/>
        <v>0</v>
      </c>
      <c r="CS89" s="11">
        <f t="shared" si="69"/>
        <v>0</v>
      </c>
      <c r="CT89" s="11">
        <f t="shared" si="70"/>
        <v>0</v>
      </c>
      <c r="CV89" s="293">
        <f t="shared" si="60"/>
        <v>45873.520833332848</v>
      </c>
      <c r="CW89" s="92">
        <f t="shared" si="73"/>
        <v>0</v>
      </c>
      <c r="CX89" s="92">
        <f t="shared" si="73"/>
        <v>0</v>
      </c>
      <c r="CY89" s="92">
        <f t="shared" si="73"/>
        <v>0</v>
      </c>
      <c r="CZ89" s="92">
        <f t="shared" si="73"/>
        <v>0</v>
      </c>
      <c r="DA89" s="92">
        <f t="shared" si="73"/>
        <v>0</v>
      </c>
      <c r="DB89" s="92">
        <f t="shared" si="73"/>
        <v>0</v>
      </c>
    </row>
    <row r="90" spans="1:106">
      <c r="A90" s="94">
        <f t="shared" si="71"/>
        <v>45873.5243055553</v>
      </c>
      <c r="B90" s="95">
        <f>IF($A90&lt;=$A$9,IF(NOT(ISNUMBER(PI_data_original!B90)),B89,PI_data_original!B90),0)</f>
        <v>664.12834459098838</v>
      </c>
      <c r="C90" s="95">
        <f>IF($A90&lt;=$A$9,IF(NOT(ISNUMBER(PI_data_original!C90)),C89,PI_data_original!C90),0)</f>
        <v>644.44666341447839</v>
      </c>
      <c r="D90" s="307">
        <f>IF(TagTempAmbSel_Sc1=TagTempAmb_Sc1,IF($A90&lt;=$A$9,IF(NOT(ISNUMBER(PI_data_original!D90)),D89,PI_data_original!D90),D89),IF($A90&lt;=$A$9,IF(NOT(ISNUMBER(PI_data_original!AD90)),AD89,PI_data_original!AD90),AD89))</f>
        <v>31.628196141979071</v>
      </c>
      <c r="E90" s="307">
        <f>IF(TagHumRelSel_Sc1=TagHumRel_Sc1,IF($A90&lt;=$A$9,IF(NOT(ISNUMBER(PI_data_original!E90)),E89,PI_data_original!E90),E89),IF($A90&lt;=$A$9,IF(NOT(ISNUMBER(PI_data_original!AE90)),AE89,PI_data_original!AE90),AE89))</f>
        <v>37.654670462870271</v>
      </c>
      <c r="F90" s="95">
        <f>IF($A90&lt;=$A$9,IF(NOT(ISNUMBER(PI_data_original!F90)),F89,PI_data_original!F90),0)</f>
        <v>10.965981483459473</v>
      </c>
      <c r="G90" s="95">
        <f>IF($A90&lt;=$A$9,IF(NOT(ISNUMBER(PI_data_original!G90)),G89,PI_data_original!G90),0)</f>
        <v>12.581764221191406</v>
      </c>
      <c r="H90" s="95">
        <f>IF($A90&lt;=$A$9,IF(NOT(ISNUMBER(PI_data_original!H90)),H89,PI_data_original!H90),0)</f>
        <v>13.209465980529785</v>
      </c>
      <c r="I90" s="95">
        <f>IF($A90&lt;=$A$9,IF(NOT(ISNUMBER(PI_data_original!I90)),I89,PI_data_original!I90),0)</f>
        <v>12.186197280883789</v>
      </c>
      <c r="J90" s="95">
        <f>IF($A90&lt;=$A$9,IF(NOT(ISNUMBER(PI_data_original!J90)),J89,PI_data_original!J90),0)</f>
        <v>13.488539695739746</v>
      </c>
      <c r="K90" s="95">
        <f>IF($A90&lt;=$A$9,IF(NOT(ISNUMBER(PI_data_original!K90)),K89,PI_data_original!K90),0)</f>
        <v>294.13730563510518</v>
      </c>
      <c r="L90" s="95">
        <f>IF($A90&lt;=$A$9,IF(NOT(ISNUMBER(PI_data_original!L90)),L89,PI_data_original!L90),0)</f>
        <v>292.9431602944631</v>
      </c>
      <c r="M90" s="95">
        <f>IF($A90&lt;=$A$9,IF(NOT(ISNUMBER(PI_data_original!M90)),M89,PI_data_original!M90),0)</f>
        <v>294.95352101099655</v>
      </c>
      <c r="N90" s="95">
        <f>IF($A90&lt;=$A$9,IF(NOT(ISNUMBER(PI_data_original!N90)),N89,PI_data_original!N90),0)</f>
        <v>294.45942699578984</v>
      </c>
      <c r="O90" s="95">
        <f>IF($A90&lt;=$A$9,IF(NOT(ISNUMBER(PI_data_original!O90)),O89,PI_data_original!O90),0)</f>
        <v>376.10374103791395</v>
      </c>
      <c r="P90" s="95">
        <f>IF($A90&lt;=$A$9,IF(NOT(ISNUMBER(PI_data_original!P90)),P89,PI_data_original!P90),0)</f>
        <v>378.11944737093194</v>
      </c>
      <c r="Q90" s="95">
        <f>IF($A90&lt;=$A$9,IF(NOT(ISNUMBER(PI_data_original!Q90)),Q89,PI_data_original!Q90),0)</f>
        <v>375.96420929349102</v>
      </c>
      <c r="R90" s="95">
        <f>IF($A90&lt;=$A$9,IF(NOT(ISNUMBER(PI_data_original!R90)),R89,PI_data_original!R90),0)</f>
        <v>377.72975541462677</v>
      </c>
      <c r="S90" s="95">
        <f>IF($A90&lt;=$A$9,IF(NOT(ISNUMBER(PI_data_original!S90)),S89,PI_data_original!S90),0)</f>
        <v>362.6523017769307</v>
      </c>
      <c r="T90" s="95">
        <f>IF($A90&lt;=$A$9,IF(NOT(ISNUMBER(PI_data_original!T90)),T89,PI_data_original!T90),0)</f>
        <v>306.24242901780332</v>
      </c>
      <c r="U90" s="95">
        <f>IF($A90&lt;=$A$9,IF(NOT(ISNUMBER(PI_data_original!U90)),U89,PI_data_original!U90),0)</f>
        <v>365.35139722617185</v>
      </c>
      <c r="V90" s="95">
        <f>IF($A90&lt;=$A$9,IF(NOT(ISNUMBER(PI_data_original!V90)),V89,PI_data_original!V90),0)</f>
        <v>308.10762484982456</v>
      </c>
      <c r="W90" s="95">
        <f>IF($A90&lt;=$A$9,IF(NOT(ISNUMBER(PI_data_original!W90)),W89,PI_data_original!W90),0)</f>
        <v>330.17227061301531</v>
      </c>
      <c r="X90" s="95">
        <f>IF($A90&lt;=$A$9,IF(NOT(ISNUMBER(PI_data_original!X90)),X89,PI_data_original!X90),0)</f>
        <v>338.36808941186337</v>
      </c>
      <c r="Y90" s="95">
        <f>IF($A90&lt;=$A$9,IF(NOT(ISNUMBER(PI_data_original!Y90)),Y89,PI_data_original!Y90),0)</f>
        <v>45.808855308382647</v>
      </c>
      <c r="Z90" s="95">
        <f>IF($A90&lt;=$A$9,IF(NOT(ISNUMBER(PI_data_original!Z90)),Z89,PI_data_original!Z90),0)</f>
        <v>0</v>
      </c>
      <c r="AA90" s="95">
        <f>IF($A90&lt;=$A$9,IF(NOT(ISNUMBER(PI_data_original!AA90)),AA89,PI_data_original!AA90),0)</f>
        <v>374.99433115305845</v>
      </c>
      <c r="AB90" s="95">
        <f>IF($A90&lt;=$A$9,IF(NOT(ISNUMBER(PI_data_original!AB90)),AB89,PI_data_original!AB90),0)</f>
        <v>664.12834459098838</v>
      </c>
      <c r="AC90" s="95">
        <f>IF($A90&lt;=$A$9,IF(NOT(ISNUMBER(PI_data_original!AC90)),AC89,PI_data_original!AC90),0)</f>
        <v>671.85781394431876</v>
      </c>
      <c r="AD90" s="307">
        <f>IF(TagTempAmbSel_Sc2=TagTempAmb_Sc1,IF($A90&lt;=$A$9,IF(NOT(ISNUMBER(PI_data_original!D90)),D89,PI_data_original!D90),D89),IF($A90&lt;=$A$9,IF(NOT(ISNUMBER(PI_data_original!AD90)),AD89,PI_data_original!AD90),AD89))</f>
        <v>32.870046325586891</v>
      </c>
      <c r="AE90" s="307">
        <f>IF(TagHumRelSel_Sc2=TagHumRel_Sc1,IF($A90&lt;=$A$9,IF(NOT(ISNUMBER(PI_data_original!E90)),E89,PI_data_original!E90),E89),IF($A90&lt;=$A$9,IF(NOT(ISNUMBER(PI_data_original!AE90)),AE89,PI_data_original!AE90),AE89))</f>
        <v>37.878886851157262</v>
      </c>
      <c r="AF90" s="95">
        <f>IF($A90&lt;=$A$9,IF(NOT(ISNUMBER(PI_data_original!AF90)),AF89,PI_data_original!AF90),0)</f>
        <v>14.958328247070313</v>
      </c>
      <c r="AG90" s="95">
        <f>IF($A90&lt;=$A$9,IF(NOT(ISNUMBER(PI_data_original!AG90)),AG89,PI_data_original!AG90),0)</f>
        <v>12.186197280883789</v>
      </c>
      <c r="AH90" s="95">
        <f>IF($A90&lt;=$A$9,IF(NOT(ISNUMBER(PI_data_original!AH90)),AH89,PI_data_original!AH90),0)</f>
        <v>16.186246871948242</v>
      </c>
      <c r="AI90" s="95">
        <f>IF($A90&lt;=$A$9,IF(NOT(ISNUMBER(PI_data_original!AI90)),AI89,PI_data_original!AI90),0)</f>
        <v>17.652532577514648</v>
      </c>
      <c r="AJ90" s="95">
        <f>IF($A90&lt;=$A$9,IF(NOT(ISNUMBER(PI_data_original!AJ90)),AJ89,PI_data_original!AJ90),0)</f>
        <v>17.767662048339844</v>
      </c>
      <c r="AK90" s="95">
        <f>IF($A90&lt;=$A$9,IF(NOT(ISNUMBER(PI_data_original!AK90)),AK89,PI_data_original!AK90),0)</f>
        <v>285.98105928747822</v>
      </c>
      <c r="AL90" s="95">
        <f>IF($A90&lt;=$A$9,IF(NOT(ISNUMBER(PI_data_original!AL90)),AL89,PI_data_original!AL90),0)</f>
        <v>290.43520864145131</v>
      </c>
      <c r="AM90" s="95">
        <f>IF($A90&lt;=$A$9,IF(NOT(ISNUMBER(PI_data_original!AM90)),AM89,PI_data_original!AM90),0)</f>
        <v>375.40518513658009</v>
      </c>
      <c r="AN90" s="95">
        <f>IF($A90&lt;=$A$9,IF(NOT(ISNUMBER(PI_data_original!AN90)),AN89,PI_data_original!AN90),0)</f>
        <v>377.16974796137629</v>
      </c>
      <c r="AO90" s="95">
        <f>IF($A90&lt;=$A$9,IF(NOT(ISNUMBER(PI_data_original!AO90)),AO89,PI_data_original!AO90),0)</f>
        <v>362.48005501410614</v>
      </c>
      <c r="AP90" s="95">
        <f>IF($A90&lt;=$A$9,IF(NOT(ISNUMBER(PI_data_original!AP90)),AP89,PI_data_original!AP90),0)</f>
        <v>301.67337721878505</v>
      </c>
      <c r="AQ90" s="95">
        <f>IF($A90&lt;=$A$9,IF(NOT(ISNUMBER(PI_data_original!AQ90)),AQ89,PI_data_original!AQ90),0)</f>
        <v>361.59722078205397</v>
      </c>
      <c r="AR90" s="95">
        <f>IF($A90&lt;=$A$9,IF(NOT(ISNUMBER(PI_data_original!AR90)),AR89,PI_data_original!AR90),0)</f>
        <v>303.40591606385539</v>
      </c>
      <c r="AS90" s="95">
        <f>IF($A90&lt;=$A$9,IF(NOT(ISNUMBER(PI_data_original!AS90)),AS89,PI_data_original!AS90),0)</f>
        <v>323.48225385012051</v>
      </c>
      <c r="AT90" s="95">
        <f>IF($A90&lt;=$A$9,IF(NOT(ISNUMBER(PI_data_original!AT90)),AT89,PI_data_original!AT90),0)</f>
        <v>337.07730475927849</v>
      </c>
      <c r="AU90" s="95">
        <f>IF($A90&lt;=$A$9,IF(NOT(ISNUMBER(PI_data_original!AU90)),AU89,PI_data_original!AU90),0)</f>
        <v>43.859041678689351</v>
      </c>
      <c r="AV90" s="95">
        <f>IF($A90&lt;=$A$9,IF(NOT(ISNUMBER(PI_data_original!AV90)),AV89,PI_data_original!AV90),0)</f>
        <v>2</v>
      </c>
      <c r="AW90" s="95">
        <f>IF($A90&lt;=$A$9,IF(NOT(ISNUMBER(PI_data_original!AW90)),AW89,PI_data_original!AW90),0)</f>
        <v>373.48221553009625</v>
      </c>
      <c r="AY90" s="94">
        <f t="shared" si="72"/>
        <v>45873.2743055553</v>
      </c>
      <c r="AZ90" s="95">
        <f>IF($AY90&lt;=$AY$9,IF(NOT(ISNUMBER(PI_data_original!AZ90)),AZ89,PI_data_original!AZ90),0)</f>
        <v>0</v>
      </c>
      <c r="BA90" s="95">
        <f>IF($AY90&lt;=$AY$9,IF(NOT(ISNUMBER(PI_data_original!BA90)),BA89,PI_data_original!BA90),0)</f>
        <v>0</v>
      </c>
      <c r="BB90" s="95">
        <f>IF($AY90&lt;=$AY$9,IF(NOT(ISNUMBER(PI_data_original!BB90)),BB89,PI_data_original!BB90),0)</f>
        <v>0</v>
      </c>
      <c r="BC90" s="95">
        <f>IF($AY90&lt;=$AY$9,IF(NOT(ISNUMBER(PI_data_original!BC90)),BC89,PI_data_original!BC90),0)</f>
        <v>1.2817578390240669E-2</v>
      </c>
      <c r="BD90" s="95">
        <f>IF($AY90&lt;=$AY$9,IF(NOT(ISNUMBER(PI_data_original!BD90)),BD89,PI_data_original!BD90),0)</f>
        <v>0</v>
      </c>
      <c r="BE90" s="95">
        <f>IF($AY90&lt;=$AY$9,IF(NOT(ISNUMBER(PI_data_original!BE90)),BE89,PI_data_original!BE90),0)</f>
        <v>0</v>
      </c>
      <c r="BF90" s="95">
        <f>IF($AY90&lt;=$AY$9,IF(NOT(ISNUMBER(PI_data_original!BF90)),BF89,PI_data_original!BF90),0)</f>
        <v>0</v>
      </c>
      <c r="BG90" s="95">
        <f>IF($AY90&lt;=$AY$9,IF(NOT(ISNUMBER(PI_data_original!BG90)),BG89,PI_data_original!BG90),0)</f>
        <v>1.0070954449474812E-2</v>
      </c>
      <c r="BI90" s="61">
        <f>PI_data_original!BI90</f>
        <v>45873.304861111108</v>
      </c>
      <c r="BJ90" s="6">
        <f>IF($BI90&lt;=$BI$9,IF(NOT(ISNUMBER(PI_data_original!BJ90)),BJ89,PI_data_original!BJ90),0)</f>
        <v>1.2817578390240669E-2</v>
      </c>
      <c r="BK90" s="6">
        <f>IF($BI90&lt;=$BI$9,IF(NOT(ISNUMBER(PI_data_original!BK90)),BK89,PI_data_original!BK90),0)</f>
        <v>1.0070954449474812E-2</v>
      </c>
      <c r="BM90" s="6" t="b">
        <f t="shared" si="61"/>
        <v>0</v>
      </c>
      <c r="BN90" s="6" t="str">
        <f t="shared" si="62"/>
        <v>N/A</v>
      </c>
      <c r="BO90" s="6" t="b">
        <f t="shared" si="63"/>
        <v>0</v>
      </c>
      <c r="BP90" s="6" t="str">
        <f t="shared" si="64"/>
        <v>N/A</v>
      </c>
      <c r="BR90" s="6">
        <f t="shared" si="49"/>
        <v>432</v>
      </c>
      <c r="BS90" s="6">
        <f t="shared" si="50"/>
        <v>358</v>
      </c>
      <c r="BU90" s="6">
        <f t="shared" si="65"/>
        <v>374.99433115305845</v>
      </c>
      <c r="BV90" s="6">
        <f t="shared" si="66"/>
        <v>373.48221553009625</v>
      </c>
      <c r="BX90" s="292">
        <f t="shared" si="51"/>
        <v>45873.2743055553</v>
      </c>
      <c r="BY90" s="11">
        <f t="shared" si="46"/>
        <v>0</v>
      </c>
      <c r="BZ90" s="11">
        <f t="shared" si="46"/>
        <v>0</v>
      </c>
      <c r="CA90" s="11">
        <f t="shared" si="46"/>
        <v>0</v>
      </c>
      <c r="CB90" s="11">
        <f t="shared" si="46"/>
        <v>1.2817578390240669E-2</v>
      </c>
      <c r="CC90" s="11">
        <f>IF(Inicio!$C$22="Calderas",BY90+BZ90,CA90)</f>
        <v>0</v>
      </c>
      <c r="CD90" s="11">
        <f t="shared" si="52"/>
        <v>0</v>
      </c>
      <c r="CE90" s="11">
        <f t="shared" si="53"/>
        <v>0</v>
      </c>
      <c r="CF90" s="11">
        <f t="shared" si="54"/>
        <v>0</v>
      </c>
      <c r="CG90" s="11">
        <f t="shared" si="55"/>
        <v>0</v>
      </c>
      <c r="CH90" s="11">
        <f t="shared" si="67"/>
        <v>0</v>
      </c>
      <c r="CI90" s="11">
        <f t="shared" si="68"/>
        <v>0</v>
      </c>
      <c r="CJ90" s="11">
        <f t="shared" si="47"/>
        <v>0</v>
      </c>
      <c r="CK90" s="11">
        <f t="shared" si="47"/>
        <v>0</v>
      </c>
      <c r="CL90" s="11">
        <f t="shared" si="47"/>
        <v>0</v>
      </c>
      <c r="CM90" s="11">
        <f t="shared" si="47"/>
        <v>1.0070954449474812E-2</v>
      </c>
      <c r="CN90" s="281">
        <f>IF(Inicio!$O$22="Calderas",CJ90+CK90,CL90)</f>
        <v>0</v>
      </c>
      <c r="CO90" s="11">
        <f t="shared" si="56"/>
        <v>0</v>
      </c>
      <c r="CP90" s="11">
        <f t="shared" si="57"/>
        <v>0</v>
      </c>
      <c r="CQ90" s="11">
        <f t="shared" si="58"/>
        <v>0</v>
      </c>
      <c r="CR90" s="11">
        <f t="shared" si="59"/>
        <v>0</v>
      </c>
      <c r="CS90" s="11">
        <f t="shared" si="69"/>
        <v>0</v>
      </c>
      <c r="CT90" s="11">
        <f t="shared" si="70"/>
        <v>0</v>
      </c>
      <c r="CV90" s="293">
        <f t="shared" si="60"/>
        <v>45873.524305555067</v>
      </c>
      <c r="CW90" s="92">
        <f t="shared" si="73"/>
        <v>0</v>
      </c>
      <c r="CX90" s="92">
        <f t="shared" si="73"/>
        <v>0</v>
      </c>
      <c r="CY90" s="92">
        <f t="shared" si="73"/>
        <v>0</v>
      </c>
      <c r="CZ90" s="92">
        <f t="shared" si="73"/>
        <v>0</v>
      </c>
      <c r="DA90" s="92">
        <f t="shared" si="73"/>
        <v>0</v>
      </c>
      <c r="DB90" s="92">
        <f t="shared" si="73"/>
        <v>0</v>
      </c>
    </row>
    <row r="91" spans="1:106">
      <c r="A91" s="94">
        <f t="shared" si="71"/>
        <v>45873.527777777519</v>
      </c>
      <c r="B91" s="95">
        <f>IF($A91&lt;=$A$9,IF(NOT(ISNUMBER(PI_data_original!B91)),B90,PI_data_original!B91),0)</f>
        <v>658.11123440185565</v>
      </c>
      <c r="C91" s="95">
        <f>IF($A91&lt;=$A$9,IF(NOT(ISNUMBER(PI_data_original!C91)),C90,PI_data_original!C91),0)</f>
        <v>648.18015506388122</v>
      </c>
      <c r="D91" s="307">
        <f>IF(TagTempAmbSel_Sc1=TagTempAmb_Sc1,IF($A91&lt;=$A$9,IF(NOT(ISNUMBER(PI_data_original!D91)),D90,PI_data_original!D91),D90),IF($A91&lt;=$A$9,IF(NOT(ISNUMBER(PI_data_original!AD91)),AD90,PI_data_original!AD91),AD90))</f>
        <v>31.799335242239298</v>
      </c>
      <c r="E91" s="307">
        <f>IF(TagHumRelSel_Sc1=TagHumRel_Sc1,IF($A91&lt;=$A$9,IF(NOT(ISNUMBER(PI_data_original!E91)),E90,PI_data_original!E91),E90),IF($A91&lt;=$A$9,IF(NOT(ISNUMBER(PI_data_original!AE91)),AE90,PI_data_original!AE91),AE90))</f>
        <v>36.901546015325003</v>
      </c>
      <c r="F91" s="95">
        <f>IF($A91&lt;=$A$9,IF(NOT(ISNUMBER(PI_data_original!F91)),F90,PI_data_original!F91),0)</f>
        <v>12.04460334777832</v>
      </c>
      <c r="G91" s="95">
        <f>IF($A91&lt;=$A$9,IF(NOT(ISNUMBER(PI_data_original!G91)),G90,PI_data_original!G91),0)</f>
        <v>11.717368125915527</v>
      </c>
      <c r="H91" s="95">
        <f>IF($A91&lt;=$A$9,IF(NOT(ISNUMBER(PI_data_original!H91)),H90,PI_data_original!H91),0)</f>
        <v>15.069954872131348</v>
      </c>
      <c r="I91" s="95">
        <f>IF($A91&lt;=$A$9,IF(NOT(ISNUMBER(PI_data_original!I91)),I90,PI_data_original!I91),0)</f>
        <v>12.744343757629395</v>
      </c>
      <c r="J91" s="95">
        <f>IF($A91&lt;=$A$9,IF(NOT(ISNUMBER(PI_data_original!J91)),J90,PI_data_original!J91),0)</f>
        <v>13.209465980529785</v>
      </c>
      <c r="K91" s="95">
        <f>IF($A91&lt;=$A$9,IF(NOT(ISNUMBER(PI_data_original!K91)),K90,PI_data_original!K91),0)</f>
        <v>294.22575935468052</v>
      </c>
      <c r="L91" s="95">
        <f>IF($A91&lt;=$A$9,IF(NOT(ISNUMBER(PI_data_original!L91)),L90,PI_data_original!L91),0)</f>
        <v>292.92365263061384</v>
      </c>
      <c r="M91" s="95">
        <f>IF($A91&lt;=$A$9,IF(NOT(ISNUMBER(PI_data_original!M91)),M90,PI_data_original!M91),0)</f>
        <v>295.7023470630491</v>
      </c>
      <c r="N91" s="95">
        <f>IF($A91&lt;=$A$9,IF(NOT(ISNUMBER(PI_data_original!N91)),N90,PI_data_original!N91),0)</f>
        <v>295.18201734152399</v>
      </c>
      <c r="O91" s="95">
        <f>IF($A91&lt;=$A$9,IF(NOT(ISNUMBER(PI_data_original!O91)),O90,PI_data_original!O91),0)</f>
        <v>375.9190689384738</v>
      </c>
      <c r="P91" s="95">
        <f>IF($A91&lt;=$A$9,IF(NOT(ISNUMBER(PI_data_original!P91)),P90,PI_data_original!P91),0)</f>
        <v>378.13030340495385</v>
      </c>
      <c r="Q91" s="95">
        <f>IF($A91&lt;=$A$9,IF(NOT(ISNUMBER(PI_data_original!Q91)),Q90,PI_data_original!Q91),0)</f>
        <v>376.54394181950516</v>
      </c>
      <c r="R91" s="95">
        <f>IF($A91&lt;=$A$9,IF(NOT(ISNUMBER(PI_data_original!R91)),R90,PI_data_original!R91),0)</f>
        <v>377.52700362062467</v>
      </c>
      <c r="S91" s="95">
        <f>IF($A91&lt;=$A$9,IF(NOT(ISNUMBER(PI_data_original!S91)),S90,PI_data_original!S91),0)</f>
        <v>362.5572569933006</v>
      </c>
      <c r="T91" s="95">
        <f>IF($A91&lt;=$A$9,IF(NOT(ISNUMBER(PI_data_original!T91)),T90,PI_data_original!T91),0)</f>
        <v>306.44193239136911</v>
      </c>
      <c r="U91" s="95">
        <f>IF($A91&lt;=$A$9,IF(NOT(ISNUMBER(PI_data_original!U91)),U90,PI_data_original!U91),0)</f>
        <v>365.29413739235298</v>
      </c>
      <c r="V91" s="95">
        <f>IF($A91&lt;=$A$9,IF(NOT(ISNUMBER(PI_data_original!V91)),V90,PI_data_original!V91),0)</f>
        <v>308.2848754750006</v>
      </c>
      <c r="W91" s="95">
        <f>IF($A91&lt;=$A$9,IF(NOT(ISNUMBER(PI_data_original!W91)),W90,PI_data_original!W91),0)</f>
        <v>330.69958758613581</v>
      </c>
      <c r="X91" s="95">
        <f>IF($A91&lt;=$A$9,IF(NOT(ISNUMBER(PI_data_original!X91)),X90,PI_data_original!X91),0)</f>
        <v>339.41282617834656</v>
      </c>
      <c r="Y91" s="95">
        <f>IF($A91&lt;=$A$9,IF(NOT(ISNUMBER(PI_data_original!Y91)),Y90,PI_data_original!Y91),0)</f>
        <v>45.952387772146658</v>
      </c>
      <c r="Z91" s="95">
        <f>IF($A91&lt;=$A$9,IF(NOT(ISNUMBER(PI_data_original!Z91)),Z90,PI_data_original!Z91),0)</f>
        <v>1.7324936573533282E-2</v>
      </c>
      <c r="AA91" s="95">
        <f>IF($A91&lt;=$A$9,IF(NOT(ISNUMBER(PI_data_original!AA91)),AA90,PI_data_original!AA91),0)</f>
        <v>374.83651149626979</v>
      </c>
      <c r="AB91" s="95">
        <f>IF($A91&lt;=$A$9,IF(NOT(ISNUMBER(PI_data_original!AB91)),AB90,PI_data_original!AB91),0)</f>
        <v>658.11123440185565</v>
      </c>
      <c r="AC91" s="95">
        <f>IF($A91&lt;=$A$9,IF(NOT(ISNUMBER(PI_data_original!AC91)),AC90,PI_data_original!AC91),0)</f>
        <v>666.26837104042147</v>
      </c>
      <c r="AD91" s="307">
        <f>IF(TagTempAmbSel_Sc2=TagTempAmb_Sc1,IF($A91&lt;=$A$9,IF(NOT(ISNUMBER(PI_data_original!D91)),D90,PI_data_original!D91),D90),IF($A91&lt;=$A$9,IF(NOT(ISNUMBER(PI_data_original!AD91)),AD90,PI_data_original!AD91),AD90))</f>
        <v>32.686400931803192</v>
      </c>
      <c r="AE91" s="307">
        <f>IF(TagHumRelSel_Sc2=TagHumRel_Sc1,IF($A91&lt;=$A$9,IF(NOT(ISNUMBER(PI_data_original!E91)),E90,PI_data_original!E91),E90),IF($A91&lt;=$A$9,IF(NOT(ISNUMBER(PI_data_original!AE91)),AE90,PI_data_original!AE91),AE90))</f>
        <v>38.614088499987197</v>
      </c>
      <c r="AF91" s="95">
        <f>IF($A91&lt;=$A$9,IF(NOT(ISNUMBER(PI_data_original!AF91)),AF90,PI_data_original!AF91),0)</f>
        <v>15.879252433776855</v>
      </c>
      <c r="AG91" s="95">
        <f>IF($A91&lt;=$A$9,IF(NOT(ISNUMBER(PI_data_original!AG91)),AG90,PI_data_original!AG91),0)</f>
        <v>14.046686172485352</v>
      </c>
      <c r="AH91" s="95">
        <f>IF($A91&lt;=$A$9,IF(NOT(ISNUMBER(PI_data_original!AH91)),AH90,PI_data_original!AH91),0)</f>
        <v>11.348978042602539</v>
      </c>
      <c r="AI91" s="95">
        <f>IF($A91&lt;=$A$9,IF(NOT(ISNUMBER(PI_data_original!AI91)),AI90,PI_data_original!AI91),0)</f>
        <v>15.559128761291504</v>
      </c>
      <c r="AJ91" s="95">
        <f>IF($A91&lt;=$A$9,IF(NOT(ISNUMBER(PI_data_original!AJ91)),AJ90,PI_data_original!AJ91),0)</f>
        <v>12.46527099609375</v>
      </c>
      <c r="AK91" s="95">
        <f>IF($A91&lt;=$A$9,IF(NOT(ISNUMBER(PI_data_original!AK91)),AK90,PI_data_original!AK91),0)</f>
        <v>286.28971280173243</v>
      </c>
      <c r="AL91" s="95">
        <f>IF($A91&lt;=$A$9,IF(NOT(ISNUMBER(PI_data_original!AL91)),AL90,PI_data_original!AL91),0)</f>
        <v>290.81006264157054</v>
      </c>
      <c r="AM91" s="95">
        <f>IF($A91&lt;=$A$9,IF(NOT(ISNUMBER(PI_data_original!AM91)),AM90,PI_data_original!AM91),0)</f>
        <v>374.58562475162307</v>
      </c>
      <c r="AN91" s="95">
        <f>IF($A91&lt;=$A$9,IF(NOT(ISNUMBER(PI_data_original!AN91)),AN90,PI_data_original!AN91),0)</f>
        <v>377.08112939386353</v>
      </c>
      <c r="AO91" s="95">
        <f>IF($A91&lt;=$A$9,IF(NOT(ISNUMBER(PI_data_original!AO91)),AO90,PI_data_original!AO91),0)</f>
        <v>362.58736785847231</v>
      </c>
      <c r="AP91" s="95">
        <f>IF($A91&lt;=$A$9,IF(NOT(ISNUMBER(PI_data_original!AP91)),AP90,PI_data_original!AP91),0)</f>
        <v>302.0887117992155</v>
      </c>
      <c r="AQ91" s="95">
        <f>IF($A91&lt;=$A$9,IF(NOT(ISNUMBER(PI_data_original!AQ91)),AQ90,PI_data_original!AQ91),0)</f>
        <v>361.67728680875928</v>
      </c>
      <c r="AR91" s="95">
        <f>IF($A91&lt;=$A$9,IF(NOT(ISNUMBER(PI_data_original!AR91)),AR90,PI_data_original!AR91),0)</f>
        <v>303.82774022538524</v>
      </c>
      <c r="AS91" s="95">
        <f>IF($A91&lt;=$A$9,IF(NOT(ISNUMBER(PI_data_original!AS91)),AS90,PI_data_original!AS91),0)</f>
        <v>323.76367649643993</v>
      </c>
      <c r="AT91" s="95">
        <f>IF($A91&lt;=$A$9,IF(NOT(ISNUMBER(PI_data_original!AT91)),AT90,PI_data_original!AT91),0)</f>
        <v>338.01961127448197</v>
      </c>
      <c r="AU91" s="95">
        <f>IF($A91&lt;=$A$9,IF(NOT(ISNUMBER(PI_data_original!AU91)),AU90,PI_data_original!AU91),0)</f>
        <v>44.056209273618144</v>
      </c>
      <c r="AV91" s="95">
        <f>IF($A91&lt;=$A$9,IF(NOT(ISNUMBER(PI_data_original!AV91)),AV90,PI_data_original!AV91),0)</f>
        <v>2</v>
      </c>
      <c r="AW91" s="95">
        <f>IF($A91&lt;=$A$9,IF(NOT(ISNUMBER(PI_data_original!AW91)),AW90,PI_data_original!AW91),0)</f>
        <v>373.41752289838621</v>
      </c>
      <c r="AY91" s="94">
        <f t="shared" si="72"/>
        <v>45873.277777777519</v>
      </c>
      <c r="AZ91" s="95">
        <f>IF($AY91&lt;=$AY$9,IF(NOT(ISNUMBER(PI_data_original!AZ91)),AZ90,PI_data_original!AZ91),0)</f>
        <v>0</v>
      </c>
      <c r="BA91" s="95">
        <f>IF($AY91&lt;=$AY$9,IF(NOT(ISNUMBER(PI_data_original!BA91)),BA90,PI_data_original!BA91),0)</f>
        <v>0</v>
      </c>
      <c r="BB91" s="95">
        <f>IF($AY91&lt;=$AY$9,IF(NOT(ISNUMBER(PI_data_original!BB91)),BB90,PI_data_original!BB91),0)</f>
        <v>0</v>
      </c>
      <c r="BC91" s="95">
        <f>IF($AY91&lt;=$AY$9,IF(NOT(ISNUMBER(PI_data_original!BC91)),BC90,PI_data_original!BC91),0)</f>
        <v>1.2817578390240669E-2</v>
      </c>
      <c r="BD91" s="95">
        <f>IF($AY91&lt;=$AY$9,IF(NOT(ISNUMBER(PI_data_original!BD91)),BD90,PI_data_original!BD91),0)</f>
        <v>0</v>
      </c>
      <c r="BE91" s="95">
        <f>IF($AY91&lt;=$AY$9,IF(NOT(ISNUMBER(PI_data_original!BE91)),BE90,PI_data_original!BE91),0)</f>
        <v>0</v>
      </c>
      <c r="BF91" s="95">
        <f>IF($AY91&lt;=$AY$9,IF(NOT(ISNUMBER(PI_data_original!BF91)),BF90,PI_data_original!BF91),0)</f>
        <v>0</v>
      </c>
      <c r="BG91" s="95">
        <f>IF($AY91&lt;=$AY$9,IF(NOT(ISNUMBER(PI_data_original!BG91)),BG90,PI_data_original!BG91),0)</f>
        <v>1.0070954449474812E-2</v>
      </c>
      <c r="BI91" s="61">
        <f>PI_data_original!BI91</f>
        <v>45873.305555555555</v>
      </c>
      <c r="BJ91" s="6">
        <f>IF($BI91&lt;=$BI$9,IF(NOT(ISNUMBER(PI_data_original!BJ91)),BJ90,PI_data_original!BJ91),0)</f>
        <v>1.2817578390240669E-2</v>
      </c>
      <c r="BK91" s="6">
        <f>IF($BI91&lt;=$BI$9,IF(NOT(ISNUMBER(PI_data_original!BK91)),BK90,PI_data_original!BK91),0)</f>
        <v>1.0070954449474812E-2</v>
      </c>
      <c r="BM91" s="6" t="b">
        <f t="shared" si="61"/>
        <v>0</v>
      </c>
      <c r="BN91" s="6" t="str">
        <f t="shared" si="62"/>
        <v>N/A</v>
      </c>
      <c r="BO91" s="6" t="b">
        <f t="shared" si="63"/>
        <v>0</v>
      </c>
      <c r="BP91" s="6" t="str">
        <f t="shared" si="64"/>
        <v>N/A</v>
      </c>
      <c r="BR91" s="6">
        <f t="shared" si="49"/>
        <v>431.98267506342648</v>
      </c>
      <c r="BS91" s="6">
        <f t="shared" si="50"/>
        <v>358</v>
      </c>
      <c r="BU91" s="6">
        <f t="shared" si="65"/>
        <v>374.83651149626979</v>
      </c>
      <c r="BV91" s="6">
        <f t="shared" si="66"/>
        <v>373.41752289838621</v>
      </c>
      <c r="BX91" s="292">
        <f t="shared" si="51"/>
        <v>45873.277777777519</v>
      </c>
      <c r="BY91" s="11">
        <f t="shared" ref="BY91:CB110" si="74">VLOOKUP($BX91,$AY$11:$BG$370,MATCH(BY$9,$AY$9:$BG$9,0))</f>
        <v>0</v>
      </c>
      <c r="BZ91" s="11">
        <f t="shared" si="74"/>
        <v>0</v>
      </c>
      <c r="CA91" s="11">
        <f t="shared" si="74"/>
        <v>0</v>
      </c>
      <c r="CB91" s="11">
        <f t="shared" si="74"/>
        <v>1.2817578390240669E-2</v>
      </c>
      <c r="CC91" s="11">
        <f>IF(Inicio!$C$22="Calderas",BY91+BZ91,CA91)</f>
        <v>0</v>
      </c>
      <c r="CD91" s="11">
        <f t="shared" si="52"/>
        <v>0</v>
      </c>
      <c r="CE91" s="11">
        <f t="shared" si="53"/>
        <v>0</v>
      </c>
      <c r="CF91" s="11">
        <f t="shared" si="54"/>
        <v>0</v>
      </c>
      <c r="CG91" s="11">
        <f t="shared" si="55"/>
        <v>0</v>
      </c>
      <c r="CH91" s="11">
        <f t="shared" si="67"/>
        <v>0</v>
      </c>
      <c r="CI91" s="11">
        <f t="shared" si="68"/>
        <v>0</v>
      </c>
      <c r="CJ91" s="11">
        <f t="shared" ref="CJ91:CM110" si="75">VLOOKUP($BX91,$AY$11:$BG$370,MATCH(CJ$9,$AY$9:$BG$9,0))</f>
        <v>0</v>
      </c>
      <c r="CK91" s="11">
        <f t="shared" si="75"/>
        <v>0</v>
      </c>
      <c r="CL91" s="11">
        <f t="shared" si="75"/>
        <v>0</v>
      </c>
      <c r="CM91" s="11">
        <f t="shared" si="75"/>
        <v>1.0070954449474812E-2</v>
      </c>
      <c r="CN91" s="281">
        <f>IF(Inicio!$O$22="Calderas",CJ91+CK91,CL91)</f>
        <v>0</v>
      </c>
      <c r="CO91" s="11">
        <f t="shared" si="56"/>
        <v>0</v>
      </c>
      <c r="CP91" s="11">
        <f t="shared" si="57"/>
        <v>0</v>
      </c>
      <c r="CQ91" s="11">
        <f t="shared" si="58"/>
        <v>0</v>
      </c>
      <c r="CR91" s="11">
        <f t="shared" si="59"/>
        <v>0</v>
      </c>
      <c r="CS91" s="11">
        <f t="shared" si="69"/>
        <v>0</v>
      </c>
      <c r="CT91" s="11">
        <f t="shared" si="70"/>
        <v>0</v>
      </c>
      <c r="CV91" s="293">
        <f t="shared" si="60"/>
        <v>45873.527777777286</v>
      </c>
      <c r="CW91" s="92">
        <f t="shared" ref="CW91:DB100" si="76">VLOOKUP($CV91,$AY$11:$BG$370,MATCH(CW$9,$AY$9:$BG$9,0))</f>
        <v>0</v>
      </c>
      <c r="CX91" s="92">
        <f t="shared" si="76"/>
        <v>0</v>
      </c>
      <c r="CY91" s="92">
        <f t="shared" si="76"/>
        <v>0</v>
      </c>
      <c r="CZ91" s="92">
        <f t="shared" si="76"/>
        <v>0</v>
      </c>
      <c r="DA91" s="92">
        <f t="shared" si="76"/>
        <v>0</v>
      </c>
      <c r="DB91" s="92">
        <f t="shared" si="76"/>
        <v>0</v>
      </c>
    </row>
    <row r="92" spans="1:106">
      <c r="A92" s="94">
        <f t="shared" si="71"/>
        <v>45873.531249999738</v>
      </c>
      <c r="B92" s="95">
        <f>IF($A92&lt;=$A$9,IF(NOT(ISNUMBER(PI_data_original!B92)),B91,PI_data_original!B92),0)</f>
        <v>657.89406805194608</v>
      </c>
      <c r="C92" s="95">
        <f>IF($A92&lt;=$A$9,IF(NOT(ISNUMBER(PI_data_original!C92)),C91,PI_data_original!C92),0)</f>
        <v>649.213032688971</v>
      </c>
      <c r="D92" s="307">
        <f>IF(TagTempAmbSel_Sc1=TagTempAmb_Sc1,IF($A92&lt;=$A$9,IF(NOT(ISNUMBER(PI_data_original!D92)),D91,PI_data_original!D92),D91),IF($A92&lt;=$A$9,IF(NOT(ISNUMBER(PI_data_original!AD92)),AD91,PI_data_original!AD92),AD91))</f>
        <v>31.974069709615371</v>
      </c>
      <c r="E92" s="307">
        <f>IF(TagHumRelSel_Sc1=TagHumRel_Sc1,IF($A92&lt;=$A$9,IF(NOT(ISNUMBER(PI_data_original!E92)),E91,PI_data_original!E92),E91),IF($A92&lt;=$A$9,IF(NOT(ISNUMBER(PI_data_original!AE92)),AE91,PI_data_original!AE92),AE91))</f>
        <v>36.651424545382227</v>
      </c>
      <c r="F92" s="95">
        <f>IF($A92&lt;=$A$9,IF(NOT(ISNUMBER(PI_data_original!F92)),F91,PI_data_original!F92),0)</f>
        <v>11.774948120117188</v>
      </c>
      <c r="G92" s="95">
        <f>IF($A92&lt;=$A$9,IF(NOT(ISNUMBER(PI_data_original!G92)),G91,PI_data_original!G92),0)</f>
        <v>12.581764221191406</v>
      </c>
      <c r="H92" s="95">
        <f>IF($A92&lt;=$A$9,IF(NOT(ISNUMBER(PI_data_original!H92)),H91,PI_data_original!H92),0)</f>
        <v>12.744343757629395</v>
      </c>
      <c r="I92" s="95">
        <f>IF($A92&lt;=$A$9,IF(NOT(ISNUMBER(PI_data_original!I92)),I91,PI_data_original!I92),0)</f>
        <v>14.325758934020996</v>
      </c>
      <c r="J92" s="95">
        <f>IF($A92&lt;=$A$9,IF(NOT(ISNUMBER(PI_data_original!J92)),J91,PI_data_original!J92),0)</f>
        <v>10.883855819702148</v>
      </c>
      <c r="K92" s="95">
        <f>IF($A92&lt;=$A$9,IF(NOT(ISNUMBER(PI_data_original!K92)),K91,PI_data_original!K92),0)</f>
        <v>294.35268120493691</v>
      </c>
      <c r="L92" s="95">
        <f>IF($A92&lt;=$A$9,IF(NOT(ISNUMBER(PI_data_original!L92)),L91,PI_data_original!L92),0)</f>
        <v>293.09002716806867</v>
      </c>
      <c r="M92" s="95">
        <f>IF($A92&lt;=$A$9,IF(NOT(ISNUMBER(PI_data_original!M92)),M91,PI_data_original!M92),0)</f>
        <v>295.81376086729199</v>
      </c>
      <c r="N92" s="95">
        <f>IF($A92&lt;=$A$9,IF(NOT(ISNUMBER(PI_data_original!N92)),N91,PI_data_original!N92),0)</f>
        <v>295.35833907594542</v>
      </c>
      <c r="O92" s="95">
        <f>IF($A92&lt;=$A$9,IF(NOT(ISNUMBER(PI_data_original!O92)),O91,PI_data_original!O92),0)</f>
        <v>375.95810134896755</v>
      </c>
      <c r="P92" s="95">
        <f>IF($A92&lt;=$A$9,IF(NOT(ISNUMBER(PI_data_original!P92)),P91,PI_data_original!P92),0)</f>
        <v>378.31721882104</v>
      </c>
      <c r="Q92" s="95">
        <f>IF($A92&lt;=$A$9,IF(NOT(ISNUMBER(PI_data_original!Q92)),Q91,PI_data_original!Q92),0)</f>
        <v>376.66022674938961</v>
      </c>
      <c r="R92" s="95">
        <f>IF($A92&lt;=$A$9,IF(NOT(ISNUMBER(PI_data_original!R92)),R91,PI_data_original!R92),0)</f>
        <v>377.64556602036265</v>
      </c>
      <c r="S92" s="95">
        <f>IF($A92&lt;=$A$9,IF(NOT(ISNUMBER(PI_data_original!S92)),S91,PI_data_original!S92),0)</f>
        <v>362.57337562030494</v>
      </c>
      <c r="T92" s="95">
        <f>IF($A92&lt;=$A$9,IF(NOT(ISNUMBER(PI_data_original!T92)),T91,PI_data_original!T92),0)</f>
        <v>306.71496096358635</v>
      </c>
      <c r="U92" s="95">
        <f>IF($A92&lt;=$A$9,IF(NOT(ISNUMBER(PI_data_original!U92)),U91,PI_data_original!U92),0)</f>
        <v>365.29478233466699</v>
      </c>
      <c r="V92" s="95">
        <f>IF($A92&lt;=$A$9,IF(NOT(ISNUMBER(PI_data_original!V92)),V91,PI_data_original!V92),0)</f>
        <v>308.57455257136684</v>
      </c>
      <c r="W92" s="95">
        <f>IF($A92&lt;=$A$9,IF(NOT(ISNUMBER(PI_data_original!W92)),W91,PI_data_original!W92),0)</f>
        <v>331.21896345120314</v>
      </c>
      <c r="X92" s="95">
        <f>IF($A92&lt;=$A$9,IF(NOT(ISNUMBER(PI_data_original!X92)),X91,PI_data_original!X92),0)</f>
        <v>340.272470139794</v>
      </c>
      <c r="Y92" s="95">
        <f>IF($A92&lt;=$A$9,IF(NOT(ISNUMBER(PI_data_original!Y92)),Y91,PI_data_original!Y92),0)</f>
        <v>46.091878143705486</v>
      </c>
      <c r="Z92" s="95">
        <f>IF($A92&lt;=$A$9,IF(NOT(ISNUMBER(PI_data_original!Z92)),Z91,PI_data_original!Z92),0)</f>
        <v>0.33897506139196154</v>
      </c>
      <c r="AA92" s="95">
        <f>IF($A92&lt;=$A$9,IF(NOT(ISNUMBER(PI_data_original!AA92)),AA91,PI_data_original!AA92),0)</f>
        <v>374.96388748938841</v>
      </c>
      <c r="AB92" s="95">
        <f>IF($A92&lt;=$A$9,IF(NOT(ISNUMBER(PI_data_original!AB92)),AB91,PI_data_original!AB92),0)</f>
        <v>657.89406805194608</v>
      </c>
      <c r="AC92" s="95">
        <f>IF($A92&lt;=$A$9,IF(NOT(ISNUMBER(PI_data_original!AC92)),AC91,PI_data_original!AC92),0)</f>
        <v>666.67508185624501</v>
      </c>
      <c r="AD92" s="307">
        <f>IF(TagTempAmbSel_Sc2=TagTempAmb_Sc1,IF($A92&lt;=$A$9,IF(NOT(ISNUMBER(PI_data_original!D92)),D91,PI_data_original!D92),D91),IF($A92&lt;=$A$9,IF(NOT(ISNUMBER(PI_data_original!AD92)),AD91,PI_data_original!AD92),AD91))</f>
        <v>33.127483198202661</v>
      </c>
      <c r="AE92" s="307">
        <f>IF(TagHumRelSel_Sc2=TagHumRel_Sc1,IF($A92&lt;=$A$9,IF(NOT(ISNUMBER(PI_data_original!E92)),E91,PI_data_original!E92),E91),IF($A92&lt;=$A$9,IF(NOT(ISNUMBER(PI_data_original!AE92)),AE91,PI_data_original!AE92),AE91))</f>
        <v>37.549651382968122</v>
      </c>
      <c r="AF92" s="95">
        <f>IF($A92&lt;=$A$9,IF(NOT(ISNUMBER(PI_data_original!AF92)),AF91,PI_data_original!AF92),0)</f>
        <v>15.156392097473145</v>
      </c>
      <c r="AG92" s="95">
        <f>IF($A92&lt;=$A$9,IF(NOT(ISNUMBER(PI_data_original!AG92)),AG91,PI_data_original!AG92),0)</f>
        <v>14.325758934020996</v>
      </c>
      <c r="AH92" s="95">
        <f>IF($A92&lt;=$A$9,IF(NOT(ISNUMBER(PI_data_original!AH92)),AH91,PI_data_original!AH92),0)</f>
        <v>12.930393218994141</v>
      </c>
      <c r="AI92" s="95">
        <f>IF($A92&lt;=$A$9,IF(NOT(ISNUMBER(PI_data_original!AI92)),AI91,PI_data_original!AI92),0)</f>
        <v>10.949016571044922</v>
      </c>
      <c r="AJ92" s="95">
        <f>IF($A92&lt;=$A$9,IF(NOT(ISNUMBER(PI_data_original!AJ92)),AJ91,PI_data_original!AJ92),0)</f>
        <v>12.46527099609375</v>
      </c>
      <c r="AK92" s="95">
        <f>IF($A92&lt;=$A$9,IF(NOT(ISNUMBER(PI_data_original!AK92)),AK91,PI_data_original!AK92),0)</f>
        <v>286.60175519764459</v>
      </c>
      <c r="AL92" s="95">
        <f>IF($A92&lt;=$A$9,IF(NOT(ISNUMBER(PI_data_original!AL92)),AL91,PI_data_original!AL92),0)</f>
        <v>291.21644941067609</v>
      </c>
      <c r="AM92" s="95">
        <f>IF($A92&lt;=$A$9,IF(NOT(ISNUMBER(PI_data_original!AM92)),AM91,PI_data_original!AM92),0)</f>
        <v>374.40918168888487</v>
      </c>
      <c r="AN92" s="95">
        <f>IF($A92&lt;=$A$9,IF(NOT(ISNUMBER(PI_data_original!AN92)),AN91,PI_data_original!AN92),0)</f>
        <v>376.90093803213716</v>
      </c>
      <c r="AO92" s="95">
        <f>IF($A92&lt;=$A$9,IF(NOT(ISNUMBER(PI_data_original!AO92)),AO91,PI_data_original!AO92),0)</f>
        <v>362.16507887766852</v>
      </c>
      <c r="AP92" s="95">
        <f>IF($A92&lt;=$A$9,IF(NOT(ISNUMBER(PI_data_original!AP92)),AP91,PI_data_original!AP92),0)</f>
        <v>302.05944121174048</v>
      </c>
      <c r="AQ92" s="95">
        <f>IF($A92&lt;=$A$9,IF(NOT(ISNUMBER(PI_data_original!AQ92)),AQ91,PI_data_original!AQ92),0)</f>
        <v>361.23887606466343</v>
      </c>
      <c r="AR92" s="95">
        <f>IF($A92&lt;=$A$9,IF(NOT(ISNUMBER(PI_data_original!AR92)),AR91,PI_data_original!AR92),0)</f>
        <v>303.80987275334695</v>
      </c>
      <c r="AS92" s="95">
        <f>IF($A92&lt;=$A$9,IF(NOT(ISNUMBER(PI_data_original!AS92)),AS91,PI_data_original!AS92),0)</f>
        <v>323.92137775065305</v>
      </c>
      <c r="AT92" s="95">
        <f>IF($A92&lt;=$A$9,IF(NOT(ISNUMBER(PI_data_original!AT92)),AT91,PI_data_original!AT92),0)</f>
        <v>338.73269393207613</v>
      </c>
      <c r="AU92" s="95">
        <f>IF($A92&lt;=$A$9,IF(NOT(ISNUMBER(PI_data_original!AU92)),AU91,PI_data_original!AU92),0)</f>
        <v>44.031618546732119</v>
      </c>
      <c r="AV92" s="95">
        <f>IF($A92&lt;=$A$9,IF(NOT(ISNUMBER(PI_data_original!AV92)),AV91,PI_data_original!AV92),0)</f>
        <v>2</v>
      </c>
      <c r="AW92" s="95">
        <f>IF($A92&lt;=$A$9,IF(NOT(ISNUMBER(PI_data_original!AW92)),AW91,PI_data_original!AW92),0)</f>
        <v>372.93186641779573</v>
      </c>
      <c r="AY92" s="94">
        <f t="shared" si="72"/>
        <v>45873.281249999738</v>
      </c>
      <c r="AZ92" s="95">
        <f>IF($AY92&lt;=$AY$9,IF(NOT(ISNUMBER(PI_data_original!AZ92)),AZ91,PI_data_original!AZ92),0)</f>
        <v>0</v>
      </c>
      <c r="BA92" s="95">
        <f>IF($AY92&lt;=$AY$9,IF(NOT(ISNUMBER(PI_data_original!BA92)),BA91,PI_data_original!BA92),0)</f>
        <v>0</v>
      </c>
      <c r="BB92" s="95">
        <f>IF($AY92&lt;=$AY$9,IF(NOT(ISNUMBER(PI_data_original!BB92)),BB91,PI_data_original!BB92),0)</f>
        <v>0</v>
      </c>
      <c r="BC92" s="95">
        <f>IF($AY92&lt;=$AY$9,IF(NOT(ISNUMBER(PI_data_original!BC92)),BC91,PI_data_original!BC92),0)</f>
        <v>1.2817578390240669E-2</v>
      </c>
      <c r="BD92" s="95">
        <f>IF($AY92&lt;=$AY$9,IF(NOT(ISNUMBER(PI_data_original!BD92)),BD91,PI_data_original!BD92),0)</f>
        <v>0</v>
      </c>
      <c r="BE92" s="95">
        <f>IF($AY92&lt;=$AY$9,IF(NOT(ISNUMBER(PI_data_original!BE92)),BE91,PI_data_original!BE92),0)</f>
        <v>0</v>
      </c>
      <c r="BF92" s="95">
        <f>IF($AY92&lt;=$AY$9,IF(NOT(ISNUMBER(PI_data_original!BF92)),BF91,PI_data_original!BF92),0)</f>
        <v>0</v>
      </c>
      <c r="BG92" s="95">
        <f>IF($AY92&lt;=$AY$9,IF(NOT(ISNUMBER(PI_data_original!BG92)),BG91,PI_data_original!BG92),0)</f>
        <v>1.0070954449474812E-2</v>
      </c>
      <c r="BI92" s="61">
        <f>PI_data_original!BI92</f>
        <v>45873.306250000001</v>
      </c>
      <c r="BJ92" s="6">
        <f>IF($BI92&lt;=$BI$9,IF(NOT(ISNUMBER(PI_data_original!BJ92)),BJ91,PI_data_original!BJ92),0)</f>
        <v>1.2817578390240669E-2</v>
      </c>
      <c r="BK92" s="6">
        <f>IF($BI92&lt;=$BI$9,IF(NOT(ISNUMBER(PI_data_original!BK92)),BK91,PI_data_original!BK92),0)</f>
        <v>1.0070954449474812E-2</v>
      </c>
      <c r="BM92" s="6" t="b">
        <f t="shared" si="61"/>
        <v>0</v>
      </c>
      <c r="BN92" s="6" t="str">
        <f t="shared" si="62"/>
        <v>N/A</v>
      </c>
      <c r="BO92" s="6" t="b">
        <f t="shared" si="63"/>
        <v>0</v>
      </c>
      <c r="BP92" s="6" t="str">
        <f t="shared" si="64"/>
        <v>N/A</v>
      </c>
      <c r="BR92" s="6">
        <f t="shared" si="49"/>
        <v>431.66102493860802</v>
      </c>
      <c r="BS92" s="6">
        <f t="shared" si="50"/>
        <v>358</v>
      </c>
      <c r="BU92" s="6">
        <f t="shared" si="65"/>
        <v>374.96388748938841</v>
      </c>
      <c r="BV92" s="6">
        <f t="shared" si="66"/>
        <v>372.93186641779573</v>
      </c>
      <c r="BX92" s="292">
        <f t="shared" si="51"/>
        <v>45873.281249999738</v>
      </c>
      <c r="BY92" s="11">
        <f t="shared" si="74"/>
        <v>0</v>
      </c>
      <c r="BZ92" s="11">
        <f t="shared" si="74"/>
        <v>0</v>
      </c>
      <c r="CA92" s="11">
        <f t="shared" si="74"/>
        <v>0</v>
      </c>
      <c r="CB92" s="11">
        <f t="shared" si="74"/>
        <v>1.2817578390240669E-2</v>
      </c>
      <c r="CC92" s="11">
        <f>IF(Inicio!$C$22="Calderas",BY92+BZ92,CA92)</f>
        <v>0</v>
      </c>
      <c r="CD92" s="11">
        <f t="shared" si="52"/>
        <v>0</v>
      </c>
      <c r="CE92" s="11">
        <f t="shared" si="53"/>
        <v>0</v>
      </c>
      <c r="CF92" s="11">
        <f t="shared" si="54"/>
        <v>0</v>
      </c>
      <c r="CG92" s="11">
        <f t="shared" si="55"/>
        <v>0</v>
      </c>
      <c r="CH92" s="11">
        <f t="shared" si="67"/>
        <v>0</v>
      </c>
      <c r="CI92" s="11">
        <f t="shared" si="68"/>
        <v>0</v>
      </c>
      <c r="CJ92" s="11">
        <f t="shared" si="75"/>
        <v>0</v>
      </c>
      <c r="CK92" s="11">
        <f t="shared" si="75"/>
        <v>0</v>
      </c>
      <c r="CL92" s="11">
        <f t="shared" si="75"/>
        <v>0</v>
      </c>
      <c r="CM92" s="11">
        <f t="shared" si="75"/>
        <v>1.0070954449474812E-2</v>
      </c>
      <c r="CN92" s="281">
        <f>IF(Inicio!$O$22="Calderas",CJ92+CK92,CL92)</f>
        <v>0</v>
      </c>
      <c r="CO92" s="11">
        <f t="shared" si="56"/>
        <v>0</v>
      </c>
      <c r="CP92" s="11">
        <f t="shared" si="57"/>
        <v>0</v>
      </c>
      <c r="CQ92" s="11">
        <f t="shared" si="58"/>
        <v>0</v>
      </c>
      <c r="CR92" s="11">
        <f t="shared" si="59"/>
        <v>0</v>
      </c>
      <c r="CS92" s="11">
        <f t="shared" si="69"/>
        <v>0</v>
      </c>
      <c r="CT92" s="11">
        <f t="shared" si="70"/>
        <v>0</v>
      </c>
      <c r="CV92" s="293">
        <f t="shared" si="60"/>
        <v>45873.531249999505</v>
      </c>
      <c r="CW92" s="92">
        <f t="shared" si="76"/>
        <v>0</v>
      </c>
      <c r="CX92" s="92">
        <f t="shared" si="76"/>
        <v>0</v>
      </c>
      <c r="CY92" s="92">
        <f t="shared" si="76"/>
        <v>0</v>
      </c>
      <c r="CZ92" s="92">
        <f t="shared" si="76"/>
        <v>0</v>
      </c>
      <c r="DA92" s="92">
        <f t="shared" si="76"/>
        <v>0</v>
      </c>
      <c r="DB92" s="92">
        <f t="shared" si="76"/>
        <v>0</v>
      </c>
    </row>
    <row r="93" spans="1:106">
      <c r="A93" s="94">
        <f t="shared" si="71"/>
        <v>45873.534722221957</v>
      </c>
      <c r="B93" s="95">
        <f>IF($A93&lt;=$A$9,IF(NOT(ISNUMBER(PI_data_original!B93)),B92,PI_data_original!B93),0)</f>
        <v>664.3012974007969</v>
      </c>
      <c r="C93" s="95">
        <f>IF($A93&lt;=$A$9,IF(NOT(ISNUMBER(PI_data_original!C93)),C92,PI_data_original!C93),0)</f>
        <v>652.04794780783595</v>
      </c>
      <c r="D93" s="307">
        <f>IF(TagTempAmbSel_Sc1=TagTempAmb_Sc1,IF($A93&lt;=$A$9,IF(NOT(ISNUMBER(PI_data_original!D93)),D92,PI_data_original!D93),D92),IF($A93&lt;=$A$9,IF(NOT(ISNUMBER(PI_data_original!AD93)),AD92,PI_data_original!AD93),AD92))</f>
        <v>32.354173850077899</v>
      </c>
      <c r="E93" s="307">
        <f>IF(TagHumRelSel_Sc1=TagHumRel_Sc1,IF($A93&lt;=$A$9,IF(NOT(ISNUMBER(PI_data_original!E93)),E92,PI_data_original!E93),E92),IF($A93&lt;=$A$9,IF(NOT(ISNUMBER(PI_data_original!AE93)),AE92,PI_data_original!AE93),AE92))</f>
        <v>35.420973485717745</v>
      </c>
      <c r="F93" s="95">
        <f>IF($A93&lt;=$A$9,IF(NOT(ISNUMBER(PI_data_original!F93)),F92,PI_data_original!F93),0)</f>
        <v>9.9772453308105469</v>
      </c>
      <c r="G93" s="95">
        <f>IF($A93&lt;=$A$9,IF(NOT(ISNUMBER(PI_data_original!G93)),G92,PI_data_original!G93),0)</f>
        <v>13.158028602600098</v>
      </c>
      <c r="H93" s="95">
        <f>IF($A93&lt;=$A$9,IF(NOT(ISNUMBER(PI_data_original!H93)),H92,PI_data_original!H93),0)</f>
        <v>13.767612457275391</v>
      </c>
      <c r="I93" s="95">
        <f>IF($A93&lt;=$A$9,IF(NOT(ISNUMBER(PI_data_original!I93)),I92,PI_data_original!I93),0)</f>
        <v>12.744343757629395</v>
      </c>
      <c r="J93" s="95">
        <f>IF($A93&lt;=$A$9,IF(NOT(ISNUMBER(PI_data_original!J93)),J92,PI_data_original!J93),0)</f>
        <v>11.6280517578125</v>
      </c>
      <c r="K93" s="95">
        <f>IF($A93&lt;=$A$9,IF(NOT(ISNUMBER(PI_data_original!K93)),K92,PI_data_original!K93),0)</f>
        <v>295.04182963843851</v>
      </c>
      <c r="L93" s="95">
        <f>IF($A93&lt;=$A$9,IF(NOT(ISNUMBER(PI_data_original!L93)),L92,PI_data_original!L93),0)</f>
        <v>293.8175016088914</v>
      </c>
      <c r="M93" s="95">
        <f>IF($A93&lt;=$A$9,IF(NOT(ISNUMBER(PI_data_original!M93)),M92,PI_data_original!M93),0)</f>
        <v>295.94350227742098</v>
      </c>
      <c r="N93" s="95">
        <f>IF($A93&lt;=$A$9,IF(NOT(ISNUMBER(PI_data_original!N93)),N92,PI_data_original!N93),0)</f>
        <v>295.50726391945227</v>
      </c>
      <c r="O93" s="95">
        <f>IF($A93&lt;=$A$9,IF(NOT(ISNUMBER(PI_data_original!O93)),O92,PI_data_original!O93),0)</f>
        <v>375.69887926545061</v>
      </c>
      <c r="P93" s="95">
        <f>IF($A93&lt;=$A$9,IF(NOT(ISNUMBER(PI_data_original!P93)),P92,PI_data_original!P93),0)</f>
        <v>378.24403202577241</v>
      </c>
      <c r="Q93" s="95">
        <f>IF($A93&lt;=$A$9,IF(NOT(ISNUMBER(PI_data_original!Q93)),Q92,PI_data_original!Q93),0)</f>
        <v>376.52049703037119</v>
      </c>
      <c r="R93" s="95">
        <f>IF($A93&lt;=$A$9,IF(NOT(ISNUMBER(PI_data_original!R93)),R92,PI_data_original!R93),0)</f>
        <v>377.60948926628316</v>
      </c>
      <c r="S93" s="95">
        <f>IF($A93&lt;=$A$9,IF(NOT(ISNUMBER(PI_data_original!S93)),S92,PI_data_original!S93),0)</f>
        <v>362.68034834970717</v>
      </c>
      <c r="T93" s="95">
        <f>IF($A93&lt;=$A$9,IF(NOT(ISNUMBER(PI_data_original!T93)),T92,PI_data_original!T93),0)</f>
        <v>306.93023858998902</v>
      </c>
      <c r="U93" s="95">
        <f>IF($A93&lt;=$A$9,IF(NOT(ISNUMBER(PI_data_original!U93)),U92,PI_data_original!U93),0)</f>
        <v>365.33987115740933</v>
      </c>
      <c r="V93" s="95">
        <f>IF($A93&lt;=$A$9,IF(NOT(ISNUMBER(PI_data_original!V93)),V92,PI_data_original!V93),0)</f>
        <v>308.81853067704787</v>
      </c>
      <c r="W93" s="95">
        <f>IF($A93&lt;=$A$9,IF(NOT(ISNUMBER(PI_data_original!W93)),W92,PI_data_original!W93),0)</f>
        <v>331.73476924209587</v>
      </c>
      <c r="X93" s="95">
        <f>IF($A93&lt;=$A$9,IF(NOT(ISNUMBER(PI_data_original!X93)),X92,PI_data_original!X93),0)</f>
        <v>341.03435027600557</v>
      </c>
      <c r="Y93" s="95">
        <f>IF($A93&lt;=$A$9,IF(NOT(ISNUMBER(PI_data_original!Y93)),Y92,PI_data_original!Y93),0)</f>
        <v>46.271000588405144</v>
      </c>
      <c r="Z93" s="95">
        <f>IF($A93&lt;=$A$9,IF(NOT(ISNUMBER(PI_data_original!Z93)),Z92,PI_data_original!Z93),0)</f>
        <v>0.14102338898367395</v>
      </c>
      <c r="AA93" s="95">
        <f>IF($A93&lt;=$A$9,IF(NOT(ISNUMBER(PI_data_original!AA93)),AA92,PI_data_original!AA93),0)</f>
        <v>374.91942628687246</v>
      </c>
      <c r="AB93" s="95">
        <f>IF($A93&lt;=$A$9,IF(NOT(ISNUMBER(PI_data_original!AB93)),AB92,PI_data_original!AB93),0)</f>
        <v>664.3012974007969</v>
      </c>
      <c r="AC93" s="95">
        <f>IF($A93&lt;=$A$9,IF(NOT(ISNUMBER(PI_data_original!AC93)),AC92,PI_data_original!AC93),0)</f>
        <v>667.62712102160685</v>
      </c>
      <c r="AD93" s="307">
        <f>IF(TagTempAmbSel_Sc2=TagTempAmb_Sc1,IF($A93&lt;=$A$9,IF(NOT(ISNUMBER(PI_data_original!D93)),D92,PI_data_original!D93),D92),IF($A93&lt;=$A$9,IF(NOT(ISNUMBER(PI_data_original!AD93)),AD92,PI_data_original!AD93),AD92))</f>
        <v>33.255798846678957</v>
      </c>
      <c r="AE93" s="307">
        <f>IF(TagHumRelSel_Sc2=TagHumRel_Sc1,IF($A93&lt;=$A$9,IF(NOT(ISNUMBER(PI_data_original!E93)),E92,PI_data_original!E93),E92),IF($A93&lt;=$A$9,IF(NOT(ISNUMBER(PI_data_original!AE93)),AE92,PI_data_original!AE93),AE92))</f>
        <v>34.658567001743535</v>
      </c>
      <c r="AF93" s="95">
        <f>IF($A93&lt;=$A$9,IF(NOT(ISNUMBER(PI_data_original!AF93)),AF92,PI_data_original!AF93),0)</f>
        <v>18.611703872680664</v>
      </c>
      <c r="AG93" s="95">
        <f>IF($A93&lt;=$A$9,IF(NOT(ISNUMBER(PI_data_original!AG93)),AG92,PI_data_original!AG93),0)</f>
        <v>12.46527099609375</v>
      </c>
      <c r="AH93" s="95">
        <f>IF($A93&lt;=$A$9,IF(NOT(ISNUMBER(PI_data_original!AH93)),AH92,PI_data_original!AH93),0)</f>
        <v>11.907124519348145</v>
      </c>
      <c r="AI93" s="95">
        <f>IF($A93&lt;=$A$9,IF(NOT(ISNUMBER(PI_data_original!AI93)),AI92,PI_data_original!AI93),0)</f>
        <v>17.191877365112305</v>
      </c>
      <c r="AJ93" s="95">
        <f>IF($A93&lt;=$A$9,IF(NOT(ISNUMBER(PI_data_original!AJ93)),AJ92,PI_data_original!AJ93),0)</f>
        <v>15.628101348876953</v>
      </c>
      <c r="AK93" s="95">
        <f>IF($A93&lt;=$A$9,IF(NOT(ISNUMBER(PI_data_original!AK93)),AK92,PI_data_original!AK93),0)</f>
        <v>286.69606672162973</v>
      </c>
      <c r="AL93" s="95">
        <f>IF($A93&lt;=$A$9,IF(NOT(ISNUMBER(PI_data_original!AL93)),AL92,PI_data_original!AL93),0)</f>
        <v>291.30557660440473</v>
      </c>
      <c r="AM93" s="95">
        <f>IF($A93&lt;=$A$9,IF(NOT(ISNUMBER(PI_data_original!AM93)),AM92,PI_data_original!AM93),0)</f>
        <v>374.81203219190246</v>
      </c>
      <c r="AN93" s="95">
        <f>IF($A93&lt;=$A$9,IF(NOT(ISNUMBER(PI_data_original!AN93)),AN92,PI_data_original!AN93),0)</f>
        <v>376.84504247751642</v>
      </c>
      <c r="AO93" s="95">
        <f>IF($A93&lt;=$A$9,IF(NOT(ISNUMBER(PI_data_original!AO93)),AO92,PI_data_original!AO93),0)</f>
        <v>362.25106784049422</v>
      </c>
      <c r="AP93" s="95">
        <f>IF($A93&lt;=$A$9,IF(NOT(ISNUMBER(PI_data_original!AP93)),AP92,PI_data_original!AP93),0)</f>
        <v>301.93060302734375</v>
      </c>
      <c r="AQ93" s="95">
        <f>IF($A93&lt;=$A$9,IF(NOT(ISNUMBER(PI_data_original!AQ93)),AQ92,PI_data_original!AQ93),0)</f>
        <v>361.22961603754356</v>
      </c>
      <c r="AR93" s="95">
        <f>IF($A93&lt;=$A$9,IF(NOT(ISNUMBER(PI_data_original!AR93)),AR92,PI_data_original!AR93),0)</f>
        <v>303.70518125902083</v>
      </c>
      <c r="AS93" s="95">
        <f>IF($A93&lt;=$A$9,IF(NOT(ISNUMBER(PI_data_original!AS93)),AS92,PI_data_original!AS93),0)</f>
        <v>324.24181140167678</v>
      </c>
      <c r="AT93" s="95">
        <f>IF($A93&lt;=$A$9,IF(NOT(ISNUMBER(PI_data_original!AT93)),AT92,PI_data_original!AT93),0)</f>
        <v>339.52002427051843</v>
      </c>
      <c r="AU93" s="95">
        <f>IF($A93&lt;=$A$9,IF(NOT(ISNUMBER(PI_data_original!AU93)),AU92,PI_data_original!AU93),0)</f>
        <v>44.006933451508445</v>
      </c>
      <c r="AV93" s="95">
        <f>IF($A93&lt;=$A$9,IF(NOT(ISNUMBER(PI_data_original!AV93)),AV92,PI_data_original!AV93),0)</f>
        <v>2</v>
      </c>
      <c r="AW93" s="95">
        <f>IF($A93&lt;=$A$9,IF(NOT(ISNUMBER(PI_data_original!AW93)),AW92,PI_data_original!AW93),0)</f>
        <v>373.0860626361038</v>
      </c>
      <c r="AY93" s="94">
        <f t="shared" si="72"/>
        <v>45873.284722221957</v>
      </c>
      <c r="AZ93" s="95">
        <f>IF($AY93&lt;=$AY$9,IF(NOT(ISNUMBER(PI_data_original!AZ93)),AZ92,PI_data_original!AZ93),0)</f>
        <v>0</v>
      </c>
      <c r="BA93" s="95">
        <f>IF($AY93&lt;=$AY$9,IF(NOT(ISNUMBER(PI_data_original!BA93)),BA92,PI_data_original!BA93),0)</f>
        <v>0</v>
      </c>
      <c r="BB93" s="95">
        <f>IF($AY93&lt;=$AY$9,IF(NOT(ISNUMBER(PI_data_original!BB93)),BB92,PI_data_original!BB93),0)</f>
        <v>0</v>
      </c>
      <c r="BC93" s="95">
        <f>IF($AY93&lt;=$AY$9,IF(NOT(ISNUMBER(PI_data_original!BC93)),BC92,PI_data_original!BC93),0)</f>
        <v>1.2817578390240669E-2</v>
      </c>
      <c r="BD93" s="95">
        <f>IF($AY93&lt;=$AY$9,IF(NOT(ISNUMBER(PI_data_original!BD93)),BD92,PI_data_original!BD93),0)</f>
        <v>0</v>
      </c>
      <c r="BE93" s="95">
        <f>IF($AY93&lt;=$AY$9,IF(NOT(ISNUMBER(PI_data_original!BE93)),BE92,PI_data_original!BE93),0)</f>
        <v>0</v>
      </c>
      <c r="BF93" s="95">
        <f>IF($AY93&lt;=$AY$9,IF(NOT(ISNUMBER(PI_data_original!BF93)),BF92,PI_data_original!BF93),0)</f>
        <v>0</v>
      </c>
      <c r="BG93" s="95">
        <f>IF($AY93&lt;=$AY$9,IF(NOT(ISNUMBER(PI_data_original!BG93)),BG92,PI_data_original!BG93),0)</f>
        <v>1.0070954449474812E-2</v>
      </c>
      <c r="BI93" s="61">
        <f>PI_data_original!BI93</f>
        <v>45873.306944444441</v>
      </c>
      <c r="BJ93" s="6">
        <f>IF($BI93&lt;=$BI$9,IF(NOT(ISNUMBER(PI_data_original!BJ93)),BJ92,PI_data_original!BJ93),0)</f>
        <v>1.2817578390240669E-2</v>
      </c>
      <c r="BK93" s="6">
        <f>IF($BI93&lt;=$BI$9,IF(NOT(ISNUMBER(PI_data_original!BK93)),BK92,PI_data_original!BK93),0)</f>
        <v>1.0070954449474812E-2</v>
      </c>
      <c r="BM93" s="6" t="b">
        <f t="shared" si="61"/>
        <v>0</v>
      </c>
      <c r="BN93" s="6" t="str">
        <f t="shared" si="62"/>
        <v>N/A</v>
      </c>
      <c r="BO93" s="6" t="b">
        <f t="shared" si="63"/>
        <v>0</v>
      </c>
      <c r="BP93" s="6" t="str">
        <f t="shared" si="64"/>
        <v>N/A</v>
      </c>
      <c r="BR93" s="6">
        <f t="shared" si="49"/>
        <v>431.85897661101632</v>
      </c>
      <c r="BS93" s="6">
        <f t="shared" si="50"/>
        <v>358</v>
      </c>
      <c r="BU93" s="6">
        <f t="shared" si="65"/>
        <v>374.91942628687246</v>
      </c>
      <c r="BV93" s="6">
        <f t="shared" si="66"/>
        <v>373.0860626361038</v>
      </c>
      <c r="BX93" s="292">
        <f t="shared" si="51"/>
        <v>45873.284722221957</v>
      </c>
      <c r="BY93" s="11">
        <f t="shared" si="74"/>
        <v>0</v>
      </c>
      <c r="BZ93" s="11">
        <f t="shared" si="74"/>
        <v>0</v>
      </c>
      <c r="CA93" s="11">
        <f t="shared" si="74"/>
        <v>0</v>
      </c>
      <c r="CB93" s="11">
        <f t="shared" si="74"/>
        <v>1.2817578390240669E-2</v>
      </c>
      <c r="CC93" s="11">
        <f>IF(Inicio!$C$22="Calderas",BY93+BZ93,CA93)</f>
        <v>0</v>
      </c>
      <c r="CD93" s="11">
        <f t="shared" si="52"/>
        <v>0</v>
      </c>
      <c r="CE93" s="11">
        <f t="shared" si="53"/>
        <v>0</v>
      </c>
      <c r="CF93" s="11">
        <f t="shared" si="54"/>
        <v>0</v>
      </c>
      <c r="CG93" s="11">
        <f t="shared" si="55"/>
        <v>0</v>
      </c>
      <c r="CH93" s="11">
        <f t="shared" si="67"/>
        <v>0</v>
      </c>
      <c r="CI93" s="11">
        <f t="shared" si="68"/>
        <v>0</v>
      </c>
      <c r="CJ93" s="11">
        <f t="shared" si="75"/>
        <v>0</v>
      </c>
      <c r="CK93" s="11">
        <f t="shared" si="75"/>
        <v>0</v>
      </c>
      <c r="CL93" s="11">
        <f t="shared" si="75"/>
        <v>0</v>
      </c>
      <c r="CM93" s="11">
        <f t="shared" si="75"/>
        <v>1.0070954449474812E-2</v>
      </c>
      <c r="CN93" s="281">
        <f>IF(Inicio!$O$22="Calderas",CJ93+CK93,CL93)</f>
        <v>0</v>
      </c>
      <c r="CO93" s="11">
        <f t="shared" si="56"/>
        <v>0</v>
      </c>
      <c r="CP93" s="11">
        <f t="shared" si="57"/>
        <v>0</v>
      </c>
      <c r="CQ93" s="11">
        <f t="shared" si="58"/>
        <v>0</v>
      </c>
      <c r="CR93" s="11">
        <f t="shared" si="59"/>
        <v>0</v>
      </c>
      <c r="CS93" s="11">
        <f t="shared" si="69"/>
        <v>0</v>
      </c>
      <c r="CT93" s="11">
        <f t="shared" si="70"/>
        <v>0</v>
      </c>
      <c r="CV93" s="293">
        <f t="shared" si="60"/>
        <v>45873.534722221724</v>
      </c>
      <c r="CW93" s="92">
        <f t="shared" si="76"/>
        <v>0</v>
      </c>
      <c r="CX93" s="92">
        <f t="shared" si="76"/>
        <v>0</v>
      </c>
      <c r="CY93" s="92">
        <f t="shared" si="76"/>
        <v>0</v>
      </c>
      <c r="CZ93" s="92">
        <f t="shared" si="76"/>
        <v>0</v>
      </c>
      <c r="DA93" s="92">
        <f t="shared" si="76"/>
        <v>0</v>
      </c>
      <c r="DB93" s="92">
        <f t="shared" si="76"/>
        <v>0</v>
      </c>
    </row>
    <row r="94" spans="1:106">
      <c r="A94" s="94">
        <f t="shared" si="71"/>
        <v>45873.538194444176</v>
      </c>
      <c r="B94" s="95">
        <f>IF($A94&lt;=$A$9,IF(NOT(ISNUMBER(PI_data_original!B94)),B93,PI_data_original!B94),0)</f>
        <v>665.15330144776283</v>
      </c>
      <c r="C94" s="95">
        <f>IF($A94&lt;=$A$9,IF(NOT(ISNUMBER(PI_data_original!C94)),C93,PI_data_original!C94),0)</f>
        <v>654.19019042656487</v>
      </c>
      <c r="D94" s="307">
        <f>IF(TagTempAmbSel_Sc1=TagTempAmb_Sc1,IF($A94&lt;=$A$9,IF(NOT(ISNUMBER(PI_data_original!D94)),D93,PI_data_original!D94),D93),IF($A94&lt;=$A$9,IF(NOT(ISNUMBER(PI_data_original!AD94)),AD93,PI_data_original!AD94),AD93))</f>
        <v>32.58239715765815</v>
      </c>
      <c r="E94" s="307">
        <f>IF(TagHumRelSel_Sc1=TagHumRel_Sc1,IF($A94&lt;=$A$9,IF(NOT(ISNUMBER(PI_data_original!E94)),E93,PI_data_original!E94),E93),IF($A94&lt;=$A$9,IF(NOT(ISNUMBER(PI_data_original!AE94)),AE93,PI_data_original!AE94),AE93))</f>
        <v>34.835232951500025</v>
      </c>
      <c r="F94" s="95">
        <f>IF($A94&lt;=$A$9,IF(NOT(ISNUMBER(PI_data_original!F94)),F93,PI_data_original!F94),0)</f>
        <v>13.033339500427246</v>
      </c>
      <c r="G94" s="95">
        <f>IF($A94&lt;=$A$9,IF(NOT(ISNUMBER(PI_data_original!G94)),G93,PI_data_original!G94),0)</f>
        <v>12.86989688873291</v>
      </c>
      <c r="H94" s="95">
        <f>IF($A94&lt;=$A$9,IF(NOT(ISNUMBER(PI_data_original!H94)),H93,PI_data_original!H94),0)</f>
        <v>13.767612457275391</v>
      </c>
      <c r="I94" s="95">
        <f>IF($A94&lt;=$A$9,IF(NOT(ISNUMBER(PI_data_original!I94)),I93,PI_data_original!I94),0)</f>
        <v>10.604783058166504</v>
      </c>
      <c r="J94" s="95">
        <f>IF($A94&lt;=$A$9,IF(NOT(ISNUMBER(PI_data_original!J94)),J93,PI_data_original!J94),0)</f>
        <v>12.186197280883789</v>
      </c>
      <c r="K94" s="95">
        <f>IF($A94&lt;=$A$9,IF(NOT(ISNUMBER(PI_data_original!K94)),K93,PI_data_original!K94),0)</f>
        <v>295.03096561988735</v>
      </c>
      <c r="L94" s="95">
        <f>IF($A94&lt;=$A$9,IF(NOT(ISNUMBER(PI_data_original!L94)),L93,PI_data_original!L94),0)</f>
        <v>293.88995475437724</v>
      </c>
      <c r="M94" s="95">
        <f>IF($A94&lt;=$A$9,IF(NOT(ISNUMBER(PI_data_original!M94)),M93,PI_data_original!M94),0)</f>
        <v>296.51845107056965</v>
      </c>
      <c r="N94" s="95">
        <f>IF($A94&lt;=$A$9,IF(NOT(ISNUMBER(PI_data_original!N94)),N93,PI_data_original!N94),0)</f>
        <v>296.08295771311776</v>
      </c>
      <c r="O94" s="95">
        <f>IF($A94&lt;=$A$9,IF(NOT(ISNUMBER(PI_data_original!O94)),O93,PI_data_original!O94),0)</f>
        <v>375.6374835611021</v>
      </c>
      <c r="P94" s="95">
        <f>IF($A94&lt;=$A$9,IF(NOT(ISNUMBER(PI_data_original!P94)),P93,PI_data_original!P94),0)</f>
        <v>378.39421739059344</v>
      </c>
      <c r="Q94" s="95">
        <f>IF($A94&lt;=$A$9,IF(NOT(ISNUMBER(PI_data_original!Q94)),Q93,PI_data_original!Q94),0)</f>
        <v>376.403344220951</v>
      </c>
      <c r="R94" s="95">
        <f>IF($A94&lt;=$A$9,IF(NOT(ISNUMBER(PI_data_original!R94)),R93,PI_data_original!R94),0)</f>
        <v>377.7288201273044</v>
      </c>
      <c r="S94" s="95">
        <f>IF($A94&lt;=$A$9,IF(NOT(ISNUMBER(PI_data_original!S94)),S93,PI_data_original!S94),0)</f>
        <v>362.55573505517094</v>
      </c>
      <c r="T94" s="95">
        <f>IF($A94&lt;=$A$9,IF(NOT(ISNUMBER(PI_data_original!T94)),T93,PI_data_original!T94),0)</f>
        <v>306.99796006678139</v>
      </c>
      <c r="U94" s="95">
        <f>IF($A94&lt;=$A$9,IF(NOT(ISNUMBER(PI_data_original!U94)),U93,PI_data_original!U94),0)</f>
        <v>365.29693603515625</v>
      </c>
      <c r="V94" s="95">
        <f>IF($A94&lt;=$A$9,IF(NOT(ISNUMBER(PI_data_original!V94)),V93,PI_data_original!V94),0)</f>
        <v>308.90845068939029</v>
      </c>
      <c r="W94" s="95">
        <f>IF($A94&lt;=$A$9,IF(NOT(ISNUMBER(PI_data_original!W94)),W93,PI_data_original!W94),0)</f>
        <v>332.0583639493683</v>
      </c>
      <c r="X94" s="95">
        <f>IF($A94&lt;=$A$9,IF(NOT(ISNUMBER(PI_data_original!X94)),X93,PI_data_original!X94),0)</f>
        <v>341.77742880171922</v>
      </c>
      <c r="Y94" s="95">
        <f>IF($A94&lt;=$A$9,IF(NOT(ISNUMBER(PI_data_original!Y94)),Y93,PI_data_original!Y94),0)</f>
        <v>46.305171387367508</v>
      </c>
      <c r="Z94" s="95">
        <f>IF($A94&lt;=$A$9,IF(NOT(ISNUMBER(PI_data_original!Z94)),Z93,PI_data_original!Z94),0)</f>
        <v>0.22021994801176878</v>
      </c>
      <c r="AA94" s="95">
        <f>IF($A94&lt;=$A$9,IF(NOT(ISNUMBER(PI_data_original!AA94)),AA93,PI_data_original!AA94),0)</f>
        <v>374.77352286746412</v>
      </c>
      <c r="AB94" s="95">
        <f>IF($A94&lt;=$A$9,IF(NOT(ISNUMBER(PI_data_original!AB94)),AB93,PI_data_original!AB94),0)</f>
        <v>665.15330144776283</v>
      </c>
      <c r="AC94" s="95">
        <f>IF($A94&lt;=$A$9,IF(NOT(ISNUMBER(PI_data_original!AC94)),AC93,PI_data_original!AC94),0)</f>
        <v>668.85772383783603</v>
      </c>
      <c r="AD94" s="307">
        <f>IF(TagTempAmbSel_Sc2=TagTempAmb_Sc1,IF($A94&lt;=$A$9,IF(NOT(ISNUMBER(PI_data_original!D94)),D93,PI_data_original!D94),D93),IF($A94&lt;=$A$9,IF(NOT(ISNUMBER(PI_data_original!AD94)),AD93,PI_data_original!AD94),AD93))</f>
        <v>33.373013047194256</v>
      </c>
      <c r="AE94" s="307">
        <f>IF(TagHumRelSel_Sc2=TagHumRel_Sc1,IF($A94&lt;=$A$9,IF(NOT(ISNUMBER(PI_data_original!E94)),E93,PI_data_original!E94),E93),IF($A94&lt;=$A$9,IF(NOT(ISNUMBER(PI_data_original!AE94)),AE93,PI_data_original!AE94),AE93))</f>
        <v>35.105844133590587</v>
      </c>
      <c r="AF94" s="95">
        <f>IF($A94&lt;=$A$9,IF(NOT(ISNUMBER(PI_data_original!AF94)),AF93,PI_data_original!AF94),0)</f>
        <v>14.950037002563477</v>
      </c>
      <c r="AG94" s="95">
        <f>IF($A94&lt;=$A$9,IF(NOT(ISNUMBER(PI_data_original!AG94)),AG93,PI_data_original!AG94),0)</f>
        <v>10.604783058166504</v>
      </c>
      <c r="AH94" s="95">
        <f>IF($A94&lt;=$A$9,IF(NOT(ISNUMBER(PI_data_original!AH94)),AH93,PI_data_original!AH94),0)</f>
        <v>16.186246871948242</v>
      </c>
      <c r="AI94" s="95">
        <f>IF($A94&lt;=$A$9,IF(NOT(ISNUMBER(PI_data_original!AI94)),AI93,PI_data_original!AI94),0)</f>
        <v>16.423524856567383</v>
      </c>
      <c r="AJ94" s="95">
        <f>IF($A94&lt;=$A$9,IF(NOT(ISNUMBER(PI_data_original!AJ94)),AJ93,PI_data_original!AJ94),0)</f>
        <v>12.186197280883789</v>
      </c>
      <c r="AK94" s="95">
        <f>IF($A94&lt;=$A$9,IF(NOT(ISNUMBER(PI_data_original!AK94)),AK93,PI_data_original!AK94),0)</f>
        <v>286.79789966067813</v>
      </c>
      <c r="AL94" s="95">
        <f>IF($A94&lt;=$A$9,IF(NOT(ISNUMBER(PI_data_original!AL94)),AL93,PI_data_original!AL94),0)</f>
        <v>291.40351724637952</v>
      </c>
      <c r="AM94" s="95">
        <f>IF($A94&lt;=$A$9,IF(NOT(ISNUMBER(PI_data_original!AM94)),AM93,PI_data_original!AM94),0)</f>
        <v>374.63509737217288</v>
      </c>
      <c r="AN94" s="95">
        <f>IF($A94&lt;=$A$9,IF(NOT(ISNUMBER(PI_data_original!AN94)),AN93,PI_data_original!AN94),0)</f>
        <v>376.86309405626537</v>
      </c>
      <c r="AO94" s="95">
        <f>IF($A94&lt;=$A$9,IF(NOT(ISNUMBER(PI_data_original!AO94)),AO93,PI_data_original!AO94),0)</f>
        <v>362.23861229917037</v>
      </c>
      <c r="AP94" s="95">
        <f>IF($A94&lt;=$A$9,IF(NOT(ISNUMBER(PI_data_original!AP94)),AP93,PI_data_original!AP94),0)</f>
        <v>301.96181956811034</v>
      </c>
      <c r="AQ94" s="95">
        <f>IF($A94&lt;=$A$9,IF(NOT(ISNUMBER(PI_data_original!AQ94)),AQ93,PI_data_original!AQ94),0)</f>
        <v>361.245849609375</v>
      </c>
      <c r="AR94" s="95">
        <f>IF($A94&lt;=$A$9,IF(NOT(ISNUMBER(PI_data_original!AR94)),AR93,PI_data_original!AR94),0)</f>
        <v>303.73900412021516</v>
      </c>
      <c r="AS94" s="95">
        <f>IF($A94&lt;=$A$9,IF(NOT(ISNUMBER(PI_data_original!AS94)),AS93,PI_data_original!AS94),0)</f>
        <v>324.30584352667722</v>
      </c>
      <c r="AT94" s="95">
        <f>IF($A94&lt;=$A$9,IF(NOT(ISNUMBER(PI_data_original!AT94)),AT93,PI_data_original!AT94),0)</f>
        <v>340.16289362452665</v>
      </c>
      <c r="AU94" s="95">
        <f>IF($A94&lt;=$A$9,IF(NOT(ISNUMBER(PI_data_original!AU94)),AU93,PI_data_original!AU94),0)</f>
        <v>44.07787163685127</v>
      </c>
      <c r="AV94" s="95">
        <f>IF($A94&lt;=$A$9,IF(NOT(ISNUMBER(PI_data_original!AV94)),AV93,PI_data_original!AV94),0)</f>
        <v>2</v>
      </c>
      <c r="AW94" s="95">
        <f>IF($A94&lt;=$A$9,IF(NOT(ISNUMBER(PI_data_original!AW94)),AW93,PI_data_original!AW94),0)</f>
        <v>373.03348488291414</v>
      </c>
      <c r="AY94" s="94">
        <f t="shared" si="72"/>
        <v>45873.288194444176</v>
      </c>
      <c r="AZ94" s="95">
        <f>IF($AY94&lt;=$AY$9,IF(NOT(ISNUMBER(PI_data_original!AZ94)),AZ93,PI_data_original!AZ94),0)</f>
        <v>0</v>
      </c>
      <c r="BA94" s="95">
        <f>IF($AY94&lt;=$AY$9,IF(NOT(ISNUMBER(PI_data_original!BA94)),BA93,PI_data_original!BA94),0)</f>
        <v>0</v>
      </c>
      <c r="BB94" s="95">
        <f>IF($AY94&lt;=$AY$9,IF(NOT(ISNUMBER(PI_data_original!BB94)),BB93,PI_data_original!BB94),0)</f>
        <v>0</v>
      </c>
      <c r="BC94" s="95">
        <f>IF($AY94&lt;=$AY$9,IF(NOT(ISNUMBER(PI_data_original!BC94)),BC93,PI_data_original!BC94),0)</f>
        <v>1.2817578390240669E-2</v>
      </c>
      <c r="BD94" s="95">
        <f>IF($AY94&lt;=$AY$9,IF(NOT(ISNUMBER(PI_data_original!BD94)),BD93,PI_data_original!BD94),0)</f>
        <v>0</v>
      </c>
      <c r="BE94" s="95">
        <f>IF($AY94&lt;=$AY$9,IF(NOT(ISNUMBER(PI_data_original!BE94)),BE93,PI_data_original!BE94),0)</f>
        <v>0</v>
      </c>
      <c r="BF94" s="95">
        <f>IF($AY94&lt;=$AY$9,IF(NOT(ISNUMBER(PI_data_original!BF94)),BF93,PI_data_original!BF94),0)</f>
        <v>0</v>
      </c>
      <c r="BG94" s="95">
        <f>IF($AY94&lt;=$AY$9,IF(NOT(ISNUMBER(PI_data_original!BG94)),BG93,PI_data_original!BG94),0)</f>
        <v>1.0070954449474812E-2</v>
      </c>
      <c r="BI94" s="61">
        <f>PI_data_original!BI94</f>
        <v>45873.307638888888</v>
      </c>
      <c r="BJ94" s="6">
        <f>IF($BI94&lt;=$BI$9,IF(NOT(ISNUMBER(PI_data_original!BJ94)),BJ93,PI_data_original!BJ94),0)</f>
        <v>1.2817578390240669E-2</v>
      </c>
      <c r="BK94" s="6">
        <f>IF($BI94&lt;=$BI$9,IF(NOT(ISNUMBER(PI_data_original!BK94)),BK93,PI_data_original!BK94),0)</f>
        <v>1.0070954449474812E-2</v>
      </c>
      <c r="BM94" s="6" t="b">
        <f t="shared" si="61"/>
        <v>0</v>
      </c>
      <c r="BN94" s="6" t="str">
        <f t="shared" si="62"/>
        <v>N/A</v>
      </c>
      <c r="BO94" s="6" t="b">
        <f t="shared" si="63"/>
        <v>0</v>
      </c>
      <c r="BP94" s="6" t="str">
        <f t="shared" si="64"/>
        <v>N/A</v>
      </c>
      <c r="BR94" s="6">
        <f t="shared" si="49"/>
        <v>431.77978005198821</v>
      </c>
      <c r="BS94" s="6">
        <f t="shared" si="50"/>
        <v>358</v>
      </c>
      <c r="BU94" s="6">
        <f t="shared" si="65"/>
        <v>374.77352286746412</v>
      </c>
      <c r="BV94" s="6">
        <f t="shared" si="66"/>
        <v>373.03348488291414</v>
      </c>
      <c r="BX94" s="292">
        <f t="shared" si="51"/>
        <v>45873.288194444176</v>
      </c>
      <c r="BY94" s="11">
        <f t="shared" si="74"/>
        <v>0</v>
      </c>
      <c r="BZ94" s="11">
        <f t="shared" si="74"/>
        <v>0</v>
      </c>
      <c r="CA94" s="11">
        <f t="shared" si="74"/>
        <v>0</v>
      </c>
      <c r="CB94" s="11">
        <f t="shared" si="74"/>
        <v>1.2817578390240669E-2</v>
      </c>
      <c r="CC94" s="11">
        <f>IF(Inicio!$C$22="Calderas",BY94+BZ94,CA94)</f>
        <v>0</v>
      </c>
      <c r="CD94" s="11">
        <f t="shared" si="52"/>
        <v>0</v>
      </c>
      <c r="CE94" s="11">
        <f t="shared" si="53"/>
        <v>0</v>
      </c>
      <c r="CF94" s="11">
        <f t="shared" si="54"/>
        <v>0</v>
      </c>
      <c r="CG94" s="11">
        <f t="shared" si="55"/>
        <v>0</v>
      </c>
      <c r="CH94" s="11">
        <f t="shared" si="67"/>
        <v>0</v>
      </c>
      <c r="CI94" s="11">
        <f t="shared" si="68"/>
        <v>0</v>
      </c>
      <c r="CJ94" s="11">
        <f t="shared" si="75"/>
        <v>0</v>
      </c>
      <c r="CK94" s="11">
        <f t="shared" si="75"/>
        <v>0</v>
      </c>
      <c r="CL94" s="11">
        <f t="shared" si="75"/>
        <v>0</v>
      </c>
      <c r="CM94" s="11">
        <f t="shared" si="75"/>
        <v>1.0070954449474812E-2</v>
      </c>
      <c r="CN94" s="281">
        <f>IF(Inicio!$O$22="Calderas",CJ94+CK94,CL94)</f>
        <v>0</v>
      </c>
      <c r="CO94" s="11">
        <f t="shared" si="56"/>
        <v>0</v>
      </c>
      <c r="CP94" s="11">
        <f t="shared" si="57"/>
        <v>0</v>
      </c>
      <c r="CQ94" s="11">
        <f t="shared" si="58"/>
        <v>0</v>
      </c>
      <c r="CR94" s="11">
        <f t="shared" si="59"/>
        <v>0</v>
      </c>
      <c r="CS94" s="11">
        <f t="shared" si="69"/>
        <v>0</v>
      </c>
      <c r="CT94" s="11">
        <f t="shared" si="70"/>
        <v>0</v>
      </c>
      <c r="CV94" s="293">
        <f t="shared" si="60"/>
        <v>45873.538194443943</v>
      </c>
      <c r="CW94" s="92">
        <f t="shared" si="76"/>
        <v>0</v>
      </c>
      <c r="CX94" s="92">
        <f t="shared" si="76"/>
        <v>0</v>
      </c>
      <c r="CY94" s="92">
        <f t="shared" si="76"/>
        <v>0</v>
      </c>
      <c r="CZ94" s="92">
        <f t="shared" si="76"/>
        <v>0</v>
      </c>
      <c r="DA94" s="92">
        <f t="shared" si="76"/>
        <v>0</v>
      </c>
      <c r="DB94" s="92">
        <f t="shared" si="76"/>
        <v>0</v>
      </c>
    </row>
    <row r="95" spans="1:106">
      <c r="A95" s="94">
        <f t="shared" si="71"/>
        <v>45873.541666666395</v>
      </c>
      <c r="B95" s="95">
        <f>IF($A95&lt;=$A$9,IF(NOT(ISNUMBER(PI_data_original!B95)),B94,PI_data_original!B95),0)</f>
        <v>661.55365682313357</v>
      </c>
      <c r="C95" s="95">
        <f>IF($A95&lt;=$A$9,IF(NOT(ISNUMBER(PI_data_original!C95)),C94,PI_data_original!C95),0)</f>
        <v>654.26299419026316</v>
      </c>
      <c r="D95" s="307">
        <f>IF(TagTempAmbSel_Sc1=TagTempAmb_Sc1,IF($A95&lt;=$A$9,IF(NOT(ISNUMBER(PI_data_original!D95)),D94,PI_data_original!D95),D94),IF($A95&lt;=$A$9,IF(NOT(ISNUMBER(PI_data_original!AD95)),AD94,PI_data_original!AD95),AD94))</f>
        <v>32.930707383348441</v>
      </c>
      <c r="E95" s="307">
        <f>IF(TagHumRelSel_Sc1=TagHumRel_Sc1,IF($A95&lt;=$A$9,IF(NOT(ISNUMBER(PI_data_original!E95)),E94,PI_data_original!E95),E94),IF($A95&lt;=$A$9,IF(NOT(ISNUMBER(PI_data_original!AE95)),AE94,PI_data_original!AE95),AE94))</f>
        <v>34.203113372886634</v>
      </c>
      <c r="F95" s="95">
        <f>IF($A95&lt;=$A$9,IF(NOT(ISNUMBER(PI_data_original!F95)),F94,PI_data_original!F95),0)</f>
        <v>13.033339500427246</v>
      </c>
      <c r="G95" s="95">
        <f>IF($A95&lt;=$A$9,IF(NOT(ISNUMBER(PI_data_original!G95)),G94,PI_data_original!G95),0)</f>
        <v>13.350116729736328</v>
      </c>
      <c r="H95" s="95">
        <f>IF($A95&lt;=$A$9,IF(NOT(ISNUMBER(PI_data_original!H95)),H94,PI_data_original!H95),0)</f>
        <v>18.046735763549805</v>
      </c>
      <c r="I95" s="95">
        <f>IF($A95&lt;=$A$9,IF(NOT(ISNUMBER(PI_data_original!I95)),I94,PI_data_original!I95),0)</f>
        <v>13.488539695739746</v>
      </c>
      <c r="J95" s="95">
        <f>IF($A95&lt;=$A$9,IF(NOT(ISNUMBER(PI_data_original!J95)),J94,PI_data_original!J95),0)</f>
        <v>14.325758934020996</v>
      </c>
      <c r="K95" s="95">
        <f>IF($A95&lt;=$A$9,IF(NOT(ISNUMBER(PI_data_original!K95)),K94,PI_data_original!K95),0)</f>
        <v>294.96456730044537</v>
      </c>
      <c r="L95" s="95">
        <f>IF($A95&lt;=$A$9,IF(NOT(ISNUMBER(PI_data_original!L95)),L94,PI_data_original!L95),0)</f>
        <v>293.83203207461037</v>
      </c>
      <c r="M95" s="95">
        <f>IF($A95&lt;=$A$9,IF(NOT(ISNUMBER(PI_data_original!M95)),M94,PI_data_original!M95),0)</f>
        <v>296.6149572951449</v>
      </c>
      <c r="N95" s="95">
        <f>IF($A95&lt;=$A$9,IF(NOT(ISNUMBER(PI_data_original!N95)),N94,PI_data_original!N95),0)</f>
        <v>296.1559995102532</v>
      </c>
      <c r="O95" s="95">
        <f>IF($A95&lt;=$A$9,IF(NOT(ISNUMBER(PI_data_original!O95)),O94,PI_data_original!O95),0)</f>
        <v>375.62679976649702</v>
      </c>
      <c r="P95" s="95">
        <f>IF($A95&lt;=$A$9,IF(NOT(ISNUMBER(PI_data_original!P95)),P94,PI_data_original!P95),0)</f>
        <v>378.42925513872643</v>
      </c>
      <c r="Q95" s="95">
        <f>IF($A95&lt;=$A$9,IF(NOT(ISNUMBER(PI_data_original!Q95)),Q94,PI_data_original!Q95),0)</f>
        <v>376.68113041513192</v>
      </c>
      <c r="R95" s="95">
        <f>IF($A95&lt;=$A$9,IF(NOT(ISNUMBER(PI_data_original!R95)),R94,PI_data_original!R95),0)</f>
        <v>377.73619567901636</v>
      </c>
      <c r="S95" s="95">
        <f>IF($A95&lt;=$A$9,IF(NOT(ISNUMBER(PI_data_original!S95)),S94,PI_data_original!S95),0)</f>
        <v>362.55655998690054</v>
      </c>
      <c r="T95" s="95">
        <f>IF($A95&lt;=$A$9,IF(NOT(ISNUMBER(PI_data_original!T95)),T94,PI_data_original!T95),0)</f>
        <v>307.25125854097774</v>
      </c>
      <c r="U95" s="95">
        <f>IF($A95&lt;=$A$9,IF(NOT(ISNUMBER(PI_data_original!U95)),U94,PI_data_original!U95),0)</f>
        <v>365.29693603515625</v>
      </c>
      <c r="V95" s="95">
        <f>IF($A95&lt;=$A$9,IF(NOT(ISNUMBER(PI_data_original!V95)),V94,PI_data_original!V95),0)</f>
        <v>309.00238314578309</v>
      </c>
      <c r="W95" s="95">
        <f>IF($A95&lt;=$A$9,IF(NOT(ISNUMBER(PI_data_original!W95)),W94,PI_data_original!W95),0)</f>
        <v>332.3131734904635</v>
      </c>
      <c r="X95" s="95">
        <f>IF($A95&lt;=$A$9,IF(NOT(ISNUMBER(PI_data_original!X95)),X94,PI_data_original!X95),0)</f>
        <v>342.3010028371778</v>
      </c>
      <c r="Y95" s="95">
        <f>IF($A95&lt;=$A$9,IF(NOT(ISNUMBER(PI_data_original!Y95)),Y94,PI_data_original!Y95),0)</f>
        <v>46.409875115660221</v>
      </c>
      <c r="Z95" s="95">
        <f>IF($A95&lt;=$A$9,IF(NOT(ISNUMBER(PI_data_original!Z95)),Z94,PI_data_original!Z95),0)</f>
        <v>0</v>
      </c>
      <c r="AA95" s="95">
        <f>IF($A95&lt;=$A$9,IF(NOT(ISNUMBER(PI_data_original!AA95)),AA94,PI_data_original!AA95),0)</f>
        <v>374.76850658195247</v>
      </c>
      <c r="AB95" s="95">
        <f>IF($A95&lt;=$A$9,IF(NOT(ISNUMBER(PI_data_original!AB95)),AB94,PI_data_original!AB95),0)</f>
        <v>661.55365682313357</v>
      </c>
      <c r="AC95" s="95">
        <f>IF($A95&lt;=$A$9,IF(NOT(ISNUMBER(PI_data_original!AC95)),AC94,PI_data_original!AC95),0)</f>
        <v>669.71579129367217</v>
      </c>
      <c r="AD95" s="307">
        <f>IF(TagTempAmbSel_Sc2=TagTempAmb_Sc1,IF($A95&lt;=$A$9,IF(NOT(ISNUMBER(PI_data_original!D95)),D94,PI_data_original!D95),D94),IF($A95&lt;=$A$9,IF(NOT(ISNUMBER(PI_data_original!AD95)),AD94,PI_data_original!AD95),AD94))</f>
        <v>33.802982036374935</v>
      </c>
      <c r="AE95" s="307">
        <f>IF(TagHumRelSel_Sc2=TagHumRel_Sc1,IF($A95&lt;=$A$9,IF(NOT(ISNUMBER(PI_data_original!E95)),E94,PI_data_original!E95),E94),IF($A95&lt;=$A$9,IF(NOT(ISNUMBER(PI_data_original!AE95)),AE94,PI_data_original!AE95),AE94))</f>
        <v>34.870495027362445</v>
      </c>
      <c r="AF95" s="95">
        <f>IF($A95&lt;=$A$9,IF(NOT(ISNUMBER(PI_data_original!AF95)),AF94,PI_data_original!AF95),0)</f>
        <v>14.377616882324219</v>
      </c>
      <c r="AG95" s="95">
        <f>IF($A95&lt;=$A$9,IF(NOT(ISNUMBER(PI_data_original!AG95)),AG94,PI_data_original!AG95),0)</f>
        <v>14.046686172485352</v>
      </c>
      <c r="AH95" s="95">
        <f>IF($A95&lt;=$A$9,IF(NOT(ISNUMBER(PI_data_original!AH95)),AH94,PI_data_original!AH95),0)</f>
        <v>14.046686172485352</v>
      </c>
      <c r="AI95" s="95">
        <f>IF($A95&lt;=$A$9,IF(NOT(ISNUMBER(PI_data_original!AI95)),AI94,PI_data_original!AI95),0)</f>
        <v>15.559128761291504</v>
      </c>
      <c r="AJ95" s="95">
        <f>IF($A95&lt;=$A$9,IF(NOT(ISNUMBER(PI_data_original!AJ95)),AJ94,PI_data_original!AJ95),0)</f>
        <v>15.907174110412598</v>
      </c>
      <c r="AK95" s="95">
        <f>IF($A95&lt;=$A$9,IF(NOT(ISNUMBER(PI_data_original!AK95)),AK94,PI_data_original!AK95),0)</f>
        <v>286.94554372415905</v>
      </c>
      <c r="AL95" s="95">
        <f>IF($A95&lt;=$A$9,IF(NOT(ISNUMBER(PI_data_original!AL95)),AL94,PI_data_original!AL95),0)</f>
        <v>291.6290562418535</v>
      </c>
      <c r="AM95" s="95">
        <f>IF($A95&lt;=$A$9,IF(NOT(ISNUMBER(PI_data_original!AM95)),AM94,PI_data_original!AM95),0)</f>
        <v>374.64015617211118</v>
      </c>
      <c r="AN95" s="95">
        <f>IF($A95&lt;=$A$9,IF(NOT(ISNUMBER(PI_data_original!AN95)),AN94,PI_data_original!AN95),0)</f>
        <v>376.97434499954738</v>
      </c>
      <c r="AO95" s="95">
        <f>IF($A95&lt;=$A$9,IF(NOT(ISNUMBER(PI_data_original!AO95)),AO94,PI_data_original!AO95),0)</f>
        <v>362.27097834787952</v>
      </c>
      <c r="AP95" s="95">
        <f>IF($A95&lt;=$A$9,IF(NOT(ISNUMBER(PI_data_original!AP95)),AP94,PI_data_original!AP95),0)</f>
        <v>302.2362121255199</v>
      </c>
      <c r="AQ95" s="95">
        <f>IF($A95&lt;=$A$9,IF(NOT(ISNUMBER(PI_data_original!AQ95)),AQ94,PI_data_original!AQ95),0)</f>
        <v>361.245849609375</v>
      </c>
      <c r="AR95" s="95">
        <f>IF($A95&lt;=$A$9,IF(NOT(ISNUMBER(PI_data_original!AR95)),AR94,PI_data_original!AR95),0)</f>
        <v>303.9324959944297</v>
      </c>
      <c r="AS95" s="95">
        <f>IF($A95&lt;=$A$9,IF(NOT(ISNUMBER(PI_data_original!AS95)),AS94,PI_data_original!AS95),0)</f>
        <v>324.5584762672969</v>
      </c>
      <c r="AT95" s="95">
        <f>IF($A95&lt;=$A$9,IF(NOT(ISNUMBER(PI_data_original!AT95)),AT94,PI_data_original!AT95),0)</f>
        <v>340.63322409938331</v>
      </c>
      <c r="AU95" s="95">
        <f>IF($A95&lt;=$A$9,IF(NOT(ISNUMBER(PI_data_original!AU95)),AU94,PI_data_original!AU95),0)</f>
        <v>44.092009210097849</v>
      </c>
      <c r="AV95" s="95">
        <f>IF($A95&lt;=$A$9,IF(NOT(ISNUMBER(PI_data_original!AV95)),AV94,PI_data_original!AV95),0)</f>
        <v>2</v>
      </c>
      <c r="AW95" s="95">
        <f>IF($A95&lt;=$A$9,IF(NOT(ISNUMBER(PI_data_original!AW95)),AW94,PI_data_original!AW95),0)</f>
        <v>373.06810345145408</v>
      </c>
      <c r="AY95" s="94">
        <f t="shared" si="72"/>
        <v>45873.291666666395</v>
      </c>
      <c r="AZ95" s="95">
        <f>IF($AY95&lt;=$AY$9,IF(NOT(ISNUMBER(PI_data_original!AZ95)),AZ94,PI_data_original!AZ95),0)</f>
        <v>0</v>
      </c>
      <c r="BA95" s="95">
        <f>IF($AY95&lt;=$AY$9,IF(NOT(ISNUMBER(PI_data_original!BA95)),BA94,PI_data_original!BA95),0)</f>
        <v>0</v>
      </c>
      <c r="BB95" s="95">
        <f>IF($AY95&lt;=$AY$9,IF(NOT(ISNUMBER(PI_data_original!BB95)),BB94,PI_data_original!BB95),0)</f>
        <v>0</v>
      </c>
      <c r="BC95" s="95">
        <f>IF($AY95&lt;=$AY$9,IF(NOT(ISNUMBER(PI_data_original!BC95)),BC94,PI_data_original!BC95),0)</f>
        <v>1.2817578390240669E-2</v>
      </c>
      <c r="BD95" s="95">
        <f>IF($AY95&lt;=$AY$9,IF(NOT(ISNUMBER(PI_data_original!BD95)),BD94,PI_data_original!BD95),0)</f>
        <v>0</v>
      </c>
      <c r="BE95" s="95">
        <f>IF($AY95&lt;=$AY$9,IF(NOT(ISNUMBER(PI_data_original!BE95)),BE94,PI_data_original!BE95),0)</f>
        <v>0</v>
      </c>
      <c r="BF95" s="95">
        <f>IF($AY95&lt;=$AY$9,IF(NOT(ISNUMBER(PI_data_original!BF95)),BF94,PI_data_original!BF95),0)</f>
        <v>0</v>
      </c>
      <c r="BG95" s="95">
        <f>IF($AY95&lt;=$AY$9,IF(NOT(ISNUMBER(PI_data_original!BG95)),BG94,PI_data_original!BG95),0)</f>
        <v>1.0070954449474812E-2</v>
      </c>
      <c r="BI95" s="61">
        <f>PI_data_original!BI95</f>
        <v>45873.308333333334</v>
      </c>
      <c r="BJ95" s="6">
        <f>IF($BI95&lt;=$BI$9,IF(NOT(ISNUMBER(PI_data_original!BJ95)),BJ94,PI_data_original!BJ95),0)</f>
        <v>1.2817578390240669E-2</v>
      </c>
      <c r="BK95" s="6">
        <f>IF($BI95&lt;=$BI$9,IF(NOT(ISNUMBER(PI_data_original!BK95)),BK94,PI_data_original!BK95),0)</f>
        <v>1.0070954449474812E-2</v>
      </c>
      <c r="BM95" s="6" t="b">
        <f t="shared" si="61"/>
        <v>0</v>
      </c>
      <c r="BN95" s="6" t="str">
        <f t="shared" si="62"/>
        <v>N/A</v>
      </c>
      <c r="BO95" s="6" t="b">
        <f t="shared" si="63"/>
        <v>0</v>
      </c>
      <c r="BP95" s="6" t="str">
        <f t="shared" si="64"/>
        <v>N/A</v>
      </c>
      <c r="BR95" s="6">
        <f t="shared" si="49"/>
        <v>432</v>
      </c>
      <c r="BS95" s="6">
        <f t="shared" si="50"/>
        <v>358</v>
      </c>
      <c r="BU95" s="6">
        <f t="shared" si="65"/>
        <v>374.76850658195247</v>
      </c>
      <c r="BV95" s="6">
        <f t="shared" si="66"/>
        <v>373.06810345145408</v>
      </c>
      <c r="BX95" s="292">
        <f t="shared" si="51"/>
        <v>45873.291666666395</v>
      </c>
      <c r="BY95" s="11">
        <f t="shared" si="74"/>
        <v>0</v>
      </c>
      <c r="BZ95" s="11">
        <f t="shared" si="74"/>
        <v>0</v>
      </c>
      <c r="CA95" s="11">
        <f t="shared" si="74"/>
        <v>0</v>
      </c>
      <c r="CB95" s="11">
        <f t="shared" si="74"/>
        <v>1.2817578390240669E-2</v>
      </c>
      <c r="CC95" s="11">
        <f>IF(Inicio!$C$22="Calderas",BY95+BZ95,CA95)</f>
        <v>0</v>
      </c>
      <c r="CD95" s="11">
        <f t="shared" si="52"/>
        <v>0</v>
      </c>
      <c r="CE95" s="11">
        <f t="shared" si="53"/>
        <v>0</v>
      </c>
      <c r="CF95" s="11">
        <f t="shared" si="54"/>
        <v>0</v>
      </c>
      <c r="CG95" s="11">
        <f t="shared" si="55"/>
        <v>0</v>
      </c>
      <c r="CH95" s="11">
        <f t="shared" si="67"/>
        <v>0</v>
      </c>
      <c r="CI95" s="11">
        <f t="shared" si="68"/>
        <v>0</v>
      </c>
      <c r="CJ95" s="11">
        <f t="shared" si="75"/>
        <v>0</v>
      </c>
      <c r="CK95" s="11">
        <f t="shared" si="75"/>
        <v>0</v>
      </c>
      <c r="CL95" s="11">
        <f t="shared" si="75"/>
        <v>0</v>
      </c>
      <c r="CM95" s="11">
        <f t="shared" si="75"/>
        <v>1.0070954449474812E-2</v>
      </c>
      <c r="CN95" s="281">
        <f>IF(Inicio!$O$22="Calderas",CJ95+CK95,CL95)</f>
        <v>0</v>
      </c>
      <c r="CO95" s="11">
        <f t="shared" si="56"/>
        <v>0</v>
      </c>
      <c r="CP95" s="11">
        <f t="shared" si="57"/>
        <v>0</v>
      </c>
      <c r="CQ95" s="11">
        <f t="shared" si="58"/>
        <v>0</v>
      </c>
      <c r="CR95" s="11">
        <f t="shared" si="59"/>
        <v>0</v>
      </c>
      <c r="CS95" s="11">
        <f t="shared" si="69"/>
        <v>0</v>
      </c>
      <c r="CT95" s="11">
        <f t="shared" si="70"/>
        <v>0</v>
      </c>
      <c r="CV95" s="293">
        <f t="shared" si="60"/>
        <v>45873.541666666162</v>
      </c>
      <c r="CW95" s="92">
        <f t="shared" si="76"/>
        <v>0</v>
      </c>
      <c r="CX95" s="92">
        <f t="shared" si="76"/>
        <v>0</v>
      </c>
      <c r="CY95" s="92">
        <f t="shared" si="76"/>
        <v>0</v>
      </c>
      <c r="CZ95" s="92">
        <f t="shared" si="76"/>
        <v>0</v>
      </c>
      <c r="DA95" s="92">
        <f t="shared" si="76"/>
        <v>0</v>
      </c>
      <c r="DB95" s="92">
        <f t="shared" si="76"/>
        <v>0</v>
      </c>
    </row>
    <row r="96" spans="1:106">
      <c r="A96" s="94">
        <f t="shared" si="71"/>
        <v>45873.545138888614</v>
      </c>
      <c r="B96" s="95">
        <f>IF($A96&lt;=$A$9,IF(NOT(ISNUMBER(PI_data_original!B96)),B95,PI_data_original!B96),0)</f>
        <v>671.44841545721215</v>
      </c>
      <c r="C96" s="95">
        <f>IF($A96&lt;=$A$9,IF(NOT(ISNUMBER(PI_data_original!C96)),C95,PI_data_original!C96),0)</f>
        <v>657.50020178518059</v>
      </c>
      <c r="D96" s="307">
        <f>IF(TagTempAmbSel_Sc1=TagTempAmb_Sc1,IF($A96&lt;=$A$9,IF(NOT(ISNUMBER(PI_data_original!D96)),D95,PI_data_original!D96),D95),IF($A96&lt;=$A$9,IF(NOT(ISNUMBER(PI_data_original!AD96)),AD95,PI_data_original!AD96),AD95))</f>
        <v>33.254005682998475</v>
      </c>
      <c r="E96" s="307">
        <f>IF(TagHumRelSel_Sc1=TagHumRel_Sc1,IF($A96&lt;=$A$9,IF(NOT(ISNUMBER(PI_data_original!E96)),E95,PI_data_original!E96),E95),IF($A96&lt;=$A$9,IF(NOT(ISNUMBER(PI_data_original!AE96)),AE95,PI_data_original!AE96),AE95))</f>
        <v>32.634843923062633</v>
      </c>
      <c r="F96" s="95">
        <f>IF($A96&lt;=$A$9,IF(NOT(ISNUMBER(PI_data_original!F96)),F95,PI_data_original!F96),0)</f>
        <v>16.898397445678711</v>
      </c>
      <c r="G96" s="95">
        <f>IF($A96&lt;=$A$9,IF(NOT(ISNUMBER(PI_data_original!G96)),G95,PI_data_original!G96),0)</f>
        <v>12.581764221191406</v>
      </c>
      <c r="H96" s="95">
        <f>IF($A96&lt;=$A$9,IF(NOT(ISNUMBER(PI_data_original!H96)),H95,PI_data_original!H96),0)</f>
        <v>10.883855819702148</v>
      </c>
      <c r="I96" s="95">
        <f>IF($A96&lt;=$A$9,IF(NOT(ISNUMBER(PI_data_original!I96)),I95,PI_data_original!I96),0)</f>
        <v>15.069954872131348</v>
      </c>
      <c r="J96" s="95">
        <f>IF($A96&lt;=$A$9,IF(NOT(ISNUMBER(PI_data_original!J96)),J95,PI_data_original!J96),0)</f>
        <v>14.046686172485352</v>
      </c>
      <c r="K96" s="95">
        <f>IF($A96&lt;=$A$9,IF(NOT(ISNUMBER(PI_data_original!K96)),K95,PI_data_original!K96),0)</f>
        <v>295.2527681143506</v>
      </c>
      <c r="L96" s="95">
        <f>IF($A96&lt;=$A$9,IF(NOT(ISNUMBER(PI_data_original!L96)),L95,PI_data_original!L96),0)</f>
        <v>293.97741575127748</v>
      </c>
      <c r="M96" s="95">
        <f>IF($A96&lt;=$A$9,IF(NOT(ISNUMBER(PI_data_original!M96)),M95,PI_data_original!M96),0)</f>
        <v>296.70319726698432</v>
      </c>
      <c r="N96" s="95">
        <f>IF($A96&lt;=$A$9,IF(NOT(ISNUMBER(PI_data_original!N96)),N95,PI_data_original!N96),0)</f>
        <v>296.08189960394367</v>
      </c>
      <c r="O96" s="95">
        <f>IF($A96&lt;=$A$9,IF(NOT(ISNUMBER(PI_data_original!O96)),O95,PI_data_original!O96),0)</f>
        <v>375.574440489219</v>
      </c>
      <c r="P96" s="95">
        <f>IF($A96&lt;=$A$9,IF(NOT(ISNUMBER(PI_data_original!P96)),P95,PI_data_original!P96),0)</f>
        <v>378.34966805996169</v>
      </c>
      <c r="Q96" s="95">
        <f>IF($A96&lt;=$A$9,IF(NOT(ISNUMBER(PI_data_original!Q96)),Q95,PI_data_original!Q96),0)</f>
        <v>376.90268505353509</v>
      </c>
      <c r="R96" s="95">
        <f>IF($A96&lt;=$A$9,IF(NOT(ISNUMBER(PI_data_original!R96)),R95,PI_data_original!R96),0)</f>
        <v>377.73103769578148</v>
      </c>
      <c r="S96" s="95">
        <f>IF($A96&lt;=$A$9,IF(NOT(ISNUMBER(PI_data_original!S96)),S95,PI_data_original!S96),0)</f>
        <v>362.55017967825756</v>
      </c>
      <c r="T96" s="95">
        <f>IF($A96&lt;=$A$9,IF(NOT(ISNUMBER(PI_data_original!T96)),T95,PI_data_original!T96),0)</f>
        <v>307.31255968107843</v>
      </c>
      <c r="U96" s="95">
        <f>IF($A96&lt;=$A$9,IF(NOT(ISNUMBER(PI_data_original!U96)),U95,PI_data_original!U96),0)</f>
        <v>365.30022817587945</v>
      </c>
      <c r="V96" s="95">
        <f>IF($A96&lt;=$A$9,IF(NOT(ISNUMBER(PI_data_original!V96)),V95,PI_data_original!V96),0)</f>
        <v>309.14084560617806</v>
      </c>
      <c r="W96" s="95">
        <f>IF($A96&lt;=$A$9,IF(NOT(ISNUMBER(PI_data_original!W96)),W95,PI_data_original!W96),0)</f>
        <v>332.5709549534846</v>
      </c>
      <c r="X96" s="95">
        <f>IF($A96&lt;=$A$9,IF(NOT(ISNUMBER(PI_data_original!X96)),X95,PI_data_original!X96),0)</f>
        <v>342.95270690226249</v>
      </c>
      <c r="Y96" s="95">
        <f>IF($A96&lt;=$A$9,IF(NOT(ISNUMBER(PI_data_original!Y96)),Y95,PI_data_original!Y96),0)</f>
        <v>46.544329351043629</v>
      </c>
      <c r="Z96" s="95">
        <f>IF($A96&lt;=$A$9,IF(NOT(ISNUMBER(PI_data_original!Z96)),Z95,PI_data_original!Z96),0)</f>
        <v>0</v>
      </c>
      <c r="AA96" s="95">
        <f>IF($A96&lt;=$A$9,IF(NOT(ISNUMBER(PI_data_original!AA96)),AA95,PI_data_original!AA96),0)</f>
        <v>374.72368603992743</v>
      </c>
      <c r="AB96" s="95">
        <f>IF($A96&lt;=$A$9,IF(NOT(ISNUMBER(PI_data_original!AB96)),AB95,PI_data_original!AB96),0)</f>
        <v>671.44841545721215</v>
      </c>
      <c r="AC96" s="95">
        <f>IF($A96&lt;=$A$9,IF(NOT(ISNUMBER(PI_data_original!AC96)),AC95,PI_data_original!AC96),0)</f>
        <v>677.76636904263603</v>
      </c>
      <c r="AD96" s="307">
        <f>IF(TagTempAmbSel_Sc2=TagTempAmb_Sc1,IF($A96&lt;=$A$9,IF(NOT(ISNUMBER(PI_data_original!D96)),D95,PI_data_original!D96),D95),IF($A96&lt;=$A$9,IF(NOT(ISNUMBER(PI_data_original!AD96)),AD95,PI_data_original!AD96),AD95))</f>
        <v>34.097217574176817</v>
      </c>
      <c r="AE96" s="307">
        <f>IF(TagHumRelSel_Sc2=TagHumRel_Sc1,IF($A96&lt;=$A$9,IF(NOT(ISNUMBER(PI_data_original!E96)),E95,PI_data_original!E96),E95),IF($A96&lt;=$A$9,IF(NOT(ISNUMBER(PI_data_original!AE96)),AE95,PI_data_original!AE96),AE95))</f>
        <v>33.633561303062876</v>
      </c>
      <c r="AF96" s="95">
        <f>IF($A96&lt;=$A$9,IF(NOT(ISNUMBER(PI_data_original!AF96)),AF95,PI_data_original!AF96),0)</f>
        <v>14.595386505126953</v>
      </c>
      <c r="AG96" s="95">
        <f>IF($A96&lt;=$A$9,IF(NOT(ISNUMBER(PI_data_original!AG96)),AG95,PI_data_original!AG96),0)</f>
        <v>9.488490104675293</v>
      </c>
      <c r="AH96" s="95">
        <f>IF($A96&lt;=$A$9,IF(NOT(ISNUMBER(PI_data_original!AH96)),AH95,PI_data_original!AH96),0)</f>
        <v>17.767662048339844</v>
      </c>
      <c r="AI96" s="95">
        <f>IF($A96&lt;=$A$9,IF(NOT(ISNUMBER(PI_data_original!AI96)),AI95,PI_data_original!AI96),0)</f>
        <v>13.638248443603516</v>
      </c>
      <c r="AJ96" s="95">
        <f>IF($A96&lt;=$A$9,IF(NOT(ISNUMBER(PI_data_original!AJ96)),AJ95,PI_data_original!AJ96),0)</f>
        <v>10.604783058166504</v>
      </c>
      <c r="AK96" s="95">
        <f>IF($A96&lt;=$A$9,IF(NOT(ISNUMBER(PI_data_original!AK96)),AK95,PI_data_original!AK96),0)</f>
        <v>286.79991066561666</v>
      </c>
      <c r="AL96" s="95">
        <f>IF($A96&lt;=$A$9,IF(NOT(ISNUMBER(PI_data_original!AL96)),AL95,PI_data_original!AL96),0)</f>
        <v>291.59423605975405</v>
      </c>
      <c r="AM96" s="95">
        <f>IF($A96&lt;=$A$9,IF(NOT(ISNUMBER(PI_data_original!AM96)),AM95,PI_data_original!AM96),0)</f>
        <v>374.68212522766788</v>
      </c>
      <c r="AN96" s="95">
        <f>IF($A96&lt;=$A$9,IF(NOT(ISNUMBER(PI_data_original!AN96)),AN95,PI_data_original!AN96),0)</f>
        <v>376.81195916034693</v>
      </c>
      <c r="AO96" s="95">
        <f>IF($A96&lt;=$A$9,IF(NOT(ISNUMBER(PI_data_original!AO96)),AO95,PI_data_original!AO96),0)</f>
        <v>362.33978626251223</v>
      </c>
      <c r="AP96" s="95">
        <f>IF($A96&lt;=$A$9,IF(NOT(ISNUMBER(PI_data_original!AP96)),AP95,PI_data_original!AP96),0)</f>
        <v>302.36431884765625</v>
      </c>
      <c r="AQ96" s="95">
        <f>IF($A96&lt;=$A$9,IF(NOT(ISNUMBER(PI_data_original!AQ96)),AQ95,PI_data_original!AQ96),0)</f>
        <v>361.24606200439234</v>
      </c>
      <c r="AR96" s="95">
        <f>IF($A96&lt;=$A$9,IF(NOT(ISNUMBER(PI_data_original!AR96)),AR95,PI_data_original!AR96),0)</f>
        <v>304.03005119837974</v>
      </c>
      <c r="AS96" s="95">
        <f>IF($A96&lt;=$A$9,IF(NOT(ISNUMBER(PI_data_original!AS96)),AS95,PI_data_original!AS96),0)</f>
        <v>324.5563914388552</v>
      </c>
      <c r="AT96" s="95">
        <f>IF($A96&lt;=$A$9,IF(NOT(ISNUMBER(PI_data_original!AT96)),AT95,PI_data_original!AT96),0)</f>
        <v>341.21526544463239</v>
      </c>
      <c r="AU96" s="95">
        <f>IF($A96&lt;=$A$9,IF(NOT(ISNUMBER(PI_data_original!AU96)),AU95,PI_data_original!AU96),0)</f>
        <v>44.134428263510038</v>
      </c>
      <c r="AV96" s="95">
        <f>IF($A96&lt;=$A$9,IF(NOT(ISNUMBER(PI_data_original!AV96)),AV95,PI_data_original!AV96),0)</f>
        <v>2</v>
      </c>
      <c r="AW96" s="95">
        <f>IF($A96&lt;=$A$9,IF(NOT(ISNUMBER(PI_data_original!AW96)),AW95,PI_data_original!AW96),0)</f>
        <v>373.09053319822374</v>
      </c>
      <c r="AY96" s="94">
        <f t="shared" si="72"/>
        <v>45873.295138888614</v>
      </c>
      <c r="AZ96" s="95">
        <f>IF($AY96&lt;=$AY$9,IF(NOT(ISNUMBER(PI_data_original!AZ96)),AZ95,PI_data_original!AZ96),0)</f>
        <v>0</v>
      </c>
      <c r="BA96" s="95">
        <f>IF($AY96&lt;=$AY$9,IF(NOT(ISNUMBER(PI_data_original!BA96)),BA95,PI_data_original!BA96),0)</f>
        <v>0</v>
      </c>
      <c r="BB96" s="95">
        <f>IF($AY96&lt;=$AY$9,IF(NOT(ISNUMBER(PI_data_original!BB96)),BB95,PI_data_original!BB96),0)</f>
        <v>0</v>
      </c>
      <c r="BC96" s="95">
        <f>IF($AY96&lt;=$AY$9,IF(NOT(ISNUMBER(PI_data_original!BC96)),BC95,PI_data_original!BC96),0)</f>
        <v>1.2817578390240669E-2</v>
      </c>
      <c r="BD96" s="95">
        <f>IF($AY96&lt;=$AY$9,IF(NOT(ISNUMBER(PI_data_original!BD96)),BD95,PI_data_original!BD96),0)</f>
        <v>0</v>
      </c>
      <c r="BE96" s="95">
        <f>IF($AY96&lt;=$AY$9,IF(NOT(ISNUMBER(PI_data_original!BE96)),BE95,PI_data_original!BE96),0)</f>
        <v>0</v>
      </c>
      <c r="BF96" s="95">
        <f>IF($AY96&lt;=$AY$9,IF(NOT(ISNUMBER(PI_data_original!BF96)),BF95,PI_data_original!BF96),0)</f>
        <v>0</v>
      </c>
      <c r="BG96" s="95">
        <f>IF($AY96&lt;=$AY$9,IF(NOT(ISNUMBER(PI_data_original!BG96)),BG95,PI_data_original!BG96),0)</f>
        <v>1.0070954449474812E-2</v>
      </c>
      <c r="BI96" s="61">
        <f>PI_data_original!BI96</f>
        <v>45873.309027777781</v>
      </c>
      <c r="BJ96" s="6">
        <f>IF($BI96&lt;=$BI$9,IF(NOT(ISNUMBER(PI_data_original!BJ96)),BJ95,PI_data_original!BJ96),0)</f>
        <v>1.2817578390240669E-2</v>
      </c>
      <c r="BK96" s="6">
        <f>IF($BI96&lt;=$BI$9,IF(NOT(ISNUMBER(PI_data_original!BK96)),BK95,PI_data_original!BK96),0)</f>
        <v>1.0070954449474812E-2</v>
      </c>
      <c r="BM96" s="6" t="b">
        <f t="shared" si="61"/>
        <v>0</v>
      </c>
      <c r="BN96" s="6" t="str">
        <f t="shared" si="62"/>
        <v>N/A</v>
      </c>
      <c r="BO96" s="6" t="b">
        <f t="shared" si="63"/>
        <v>0</v>
      </c>
      <c r="BP96" s="6" t="str">
        <f t="shared" si="64"/>
        <v>N/A</v>
      </c>
      <c r="BR96" s="6">
        <f t="shared" si="49"/>
        <v>432</v>
      </c>
      <c r="BS96" s="6">
        <f t="shared" si="50"/>
        <v>358</v>
      </c>
      <c r="BU96" s="6">
        <f t="shared" si="65"/>
        <v>374.72368603992743</v>
      </c>
      <c r="BV96" s="6">
        <f t="shared" si="66"/>
        <v>373.09053319822374</v>
      </c>
      <c r="BX96" s="292">
        <f t="shared" si="51"/>
        <v>45873.295138888614</v>
      </c>
      <c r="BY96" s="11">
        <f t="shared" si="74"/>
        <v>0</v>
      </c>
      <c r="BZ96" s="11">
        <f t="shared" si="74"/>
        <v>0</v>
      </c>
      <c r="CA96" s="11">
        <f t="shared" si="74"/>
        <v>0</v>
      </c>
      <c r="CB96" s="11">
        <f t="shared" si="74"/>
        <v>1.2817578390240669E-2</v>
      </c>
      <c r="CC96" s="11">
        <f>IF(Inicio!$C$22="Calderas",BY96+BZ96,CA96)</f>
        <v>0</v>
      </c>
      <c r="CD96" s="11">
        <f t="shared" si="52"/>
        <v>0</v>
      </c>
      <c r="CE96" s="11">
        <f t="shared" si="53"/>
        <v>0</v>
      </c>
      <c r="CF96" s="11">
        <f t="shared" si="54"/>
        <v>0</v>
      </c>
      <c r="CG96" s="11">
        <f t="shared" si="55"/>
        <v>0</v>
      </c>
      <c r="CH96" s="11">
        <f t="shared" si="67"/>
        <v>0</v>
      </c>
      <c r="CI96" s="11">
        <f t="shared" si="68"/>
        <v>0</v>
      </c>
      <c r="CJ96" s="11">
        <f t="shared" si="75"/>
        <v>0</v>
      </c>
      <c r="CK96" s="11">
        <f t="shared" si="75"/>
        <v>0</v>
      </c>
      <c r="CL96" s="11">
        <f t="shared" si="75"/>
        <v>0</v>
      </c>
      <c r="CM96" s="11">
        <f t="shared" si="75"/>
        <v>1.0070954449474812E-2</v>
      </c>
      <c r="CN96" s="281">
        <f>IF(Inicio!$O$22="Calderas",CJ96+CK96,CL96)</f>
        <v>0</v>
      </c>
      <c r="CO96" s="11">
        <f t="shared" si="56"/>
        <v>0</v>
      </c>
      <c r="CP96" s="11">
        <f t="shared" si="57"/>
        <v>0</v>
      </c>
      <c r="CQ96" s="11">
        <f t="shared" si="58"/>
        <v>0</v>
      </c>
      <c r="CR96" s="11">
        <f t="shared" si="59"/>
        <v>0</v>
      </c>
      <c r="CS96" s="11">
        <f t="shared" si="69"/>
        <v>0</v>
      </c>
      <c r="CT96" s="11">
        <f t="shared" si="70"/>
        <v>0</v>
      </c>
      <c r="CV96" s="293">
        <f t="shared" si="60"/>
        <v>45873.545138888381</v>
      </c>
      <c r="CW96" s="92">
        <f t="shared" si="76"/>
        <v>0</v>
      </c>
      <c r="CX96" s="92">
        <f t="shared" si="76"/>
        <v>0</v>
      </c>
      <c r="CY96" s="92">
        <f t="shared" si="76"/>
        <v>0</v>
      </c>
      <c r="CZ96" s="92">
        <f t="shared" si="76"/>
        <v>0</v>
      </c>
      <c r="DA96" s="92">
        <f t="shared" si="76"/>
        <v>0</v>
      </c>
      <c r="DB96" s="92">
        <f t="shared" si="76"/>
        <v>0</v>
      </c>
    </row>
    <row r="97" spans="1:106">
      <c r="A97" s="94">
        <f t="shared" si="71"/>
        <v>45873.548611110833</v>
      </c>
      <c r="B97" s="95">
        <f>IF($A97&lt;=$A$9,IF(NOT(ISNUMBER(PI_data_original!B97)),B96,PI_data_original!B97),0)</f>
        <v>677.5722896624776</v>
      </c>
      <c r="C97" s="95">
        <f>IF($A97&lt;=$A$9,IF(NOT(ISNUMBER(PI_data_original!C97)),C96,PI_data_original!C97),0)</f>
        <v>662.62960328613781</v>
      </c>
      <c r="D97" s="307">
        <f>IF(TagTempAmbSel_Sc1=TagTempAmb_Sc1,IF($A97&lt;=$A$9,IF(NOT(ISNUMBER(PI_data_original!D97)),D96,PI_data_original!D97),D96),IF($A97&lt;=$A$9,IF(NOT(ISNUMBER(PI_data_original!AD97)),AD96,PI_data_original!AD97),AD96))</f>
        <v>33.408412066248054</v>
      </c>
      <c r="E97" s="307">
        <f>IF(TagHumRelSel_Sc1=TagHumRel_Sc1,IF($A97&lt;=$A$9,IF(NOT(ISNUMBER(PI_data_original!E97)),E96,PI_data_original!E97),E96),IF($A97&lt;=$A$9,IF(NOT(ISNUMBER(PI_data_original!AE97)),AE96,PI_data_original!AE97),AE96))</f>
        <v>32.84582754292564</v>
      </c>
      <c r="F97" s="95">
        <f>IF($A97&lt;=$A$9,IF(NOT(ISNUMBER(PI_data_original!F97)),F96,PI_data_original!F97),0)</f>
        <v>8.4491987228393555</v>
      </c>
      <c r="G97" s="95">
        <f>IF($A97&lt;=$A$9,IF(NOT(ISNUMBER(PI_data_original!G97)),G96,PI_data_original!G97),0)</f>
        <v>13.350116729736328</v>
      </c>
      <c r="H97" s="95">
        <f>IF($A97&lt;=$A$9,IF(NOT(ISNUMBER(PI_data_original!H97)),H96,PI_data_original!H97),0)</f>
        <v>9.209416389465332</v>
      </c>
      <c r="I97" s="95">
        <f>IF($A97&lt;=$A$9,IF(NOT(ISNUMBER(PI_data_original!I97)),I96,PI_data_original!I97),0)</f>
        <v>13.488539695739746</v>
      </c>
      <c r="J97" s="95">
        <f>IF($A97&lt;=$A$9,IF(NOT(ISNUMBER(PI_data_original!J97)),J96,PI_data_original!J97),0)</f>
        <v>8.7442941665649414</v>
      </c>
      <c r="K97" s="95">
        <f>IF($A97&lt;=$A$9,IF(NOT(ISNUMBER(PI_data_original!K97)),K96,PI_data_original!K97),0)</f>
        <v>295.25341799015928</v>
      </c>
      <c r="L97" s="95">
        <f>IF($A97&lt;=$A$9,IF(NOT(ISNUMBER(PI_data_original!L97)),L96,PI_data_original!L97),0)</f>
        <v>293.91168166815771</v>
      </c>
      <c r="M97" s="95">
        <f>IF($A97&lt;=$A$9,IF(NOT(ISNUMBER(PI_data_original!M97)),M96,PI_data_original!M97),0)</f>
        <v>296.84214827163174</v>
      </c>
      <c r="N97" s="95">
        <f>IF($A97&lt;=$A$9,IF(NOT(ISNUMBER(PI_data_original!N97)),N96,PI_data_original!N97),0)</f>
        <v>296.27005243110227</v>
      </c>
      <c r="O97" s="95">
        <f>IF($A97&lt;=$A$9,IF(NOT(ISNUMBER(PI_data_original!O97)),O96,PI_data_original!O97),0)</f>
        <v>375.40712787205734</v>
      </c>
      <c r="P97" s="95">
        <f>IF($A97&lt;=$A$9,IF(NOT(ISNUMBER(PI_data_original!P97)),P96,PI_data_original!P97),0)</f>
        <v>378.42463493896776</v>
      </c>
      <c r="Q97" s="95">
        <f>IF($A97&lt;=$A$9,IF(NOT(ISNUMBER(PI_data_original!Q97)),Q96,PI_data_original!Q97),0)</f>
        <v>376.92178305616289</v>
      </c>
      <c r="R97" s="95">
        <f>IF($A97&lt;=$A$9,IF(NOT(ISNUMBER(PI_data_original!R97)),R96,PI_data_original!R97),0)</f>
        <v>377.98244968538438</v>
      </c>
      <c r="S97" s="95">
        <f>IF($A97&lt;=$A$9,IF(NOT(ISNUMBER(PI_data_original!S97)),S96,PI_data_original!S97),0)</f>
        <v>362.60118798286965</v>
      </c>
      <c r="T97" s="95">
        <f>IF($A97&lt;=$A$9,IF(NOT(ISNUMBER(PI_data_original!T97)),T96,PI_data_original!T97),0)</f>
        <v>307.44046951840323</v>
      </c>
      <c r="U97" s="95">
        <f>IF($A97&lt;=$A$9,IF(NOT(ISNUMBER(PI_data_original!U97)),U96,PI_data_original!U97),0)</f>
        <v>365.36222139122583</v>
      </c>
      <c r="V97" s="95">
        <f>IF($A97&lt;=$A$9,IF(NOT(ISNUMBER(PI_data_original!V97)),V96,PI_data_original!V97),0)</f>
        <v>309.30382565301534</v>
      </c>
      <c r="W97" s="95">
        <f>IF($A97&lt;=$A$9,IF(NOT(ISNUMBER(PI_data_original!W97)),W96,PI_data_original!W97),0)</f>
        <v>332.83566228225857</v>
      </c>
      <c r="X97" s="95">
        <f>IF($A97&lt;=$A$9,IF(NOT(ISNUMBER(PI_data_original!X97)),X96,PI_data_original!X97),0)</f>
        <v>343.52210899204408</v>
      </c>
      <c r="Y97" s="95">
        <f>IF($A97&lt;=$A$9,IF(NOT(ISNUMBER(PI_data_original!Y97)),Y96,PI_data_original!Y97),0)</f>
        <v>46.642601497936191</v>
      </c>
      <c r="Z97" s="95">
        <f>IF($A97&lt;=$A$9,IF(NOT(ISNUMBER(PI_data_original!Z97)),Z96,PI_data_original!Z97),0)</f>
        <v>0.35950214358115395</v>
      </c>
      <c r="AA97" s="95">
        <f>IF($A97&lt;=$A$9,IF(NOT(ISNUMBER(PI_data_original!AA97)),AA96,PI_data_original!AA97),0)</f>
        <v>374.74293189038679</v>
      </c>
      <c r="AB97" s="95">
        <f>IF($A97&lt;=$A$9,IF(NOT(ISNUMBER(PI_data_original!AB97)),AB96,PI_data_original!AB97),0)</f>
        <v>677.5722896624776</v>
      </c>
      <c r="AC97" s="95">
        <f>IF($A97&lt;=$A$9,IF(NOT(ISNUMBER(PI_data_original!AC97)),AC96,PI_data_original!AC97),0)</f>
        <v>684.99336620866302</v>
      </c>
      <c r="AD97" s="307">
        <f>IF(TagTempAmbSel_Sc2=TagTempAmb_Sc1,IF($A97&lt;=$A$9,IF(NOT(ISNUMBER(PI_data_original!D97)),D96,PI_data_original!D97),D96),IF($A97&lt;=$A$9,IF(NOT(ISNUMBER(PI_data_original!AD97)),AD96,PI_data_original!AD97),AD96))</f>
        <v>33.871954307265803</v>
      </c>
      <c r="AE97" s="307">
        <f>IF(TagHumRelSel_Sc2=TagHumRel_Sc1,IF($A97&lt;=$A$9,IF(NOT(ISNUMBER(PI_data_original!E97)),E96,PI_data_original!E97),E96),IF($A97&lt;=$A$9,IF(NOT(ISNUMBER(PI_data_original!AE97)),AE96,PI_data_original!AE97),AE96))</f>
        <v>33.677660523416783</v>
      </c>
      <c r="AF97" s="95">
        <f>IF($A97&lt;=$A$9,IF(NOT(ISNUMBER(PI_data_original!AF97)),AF96,PI_data_original!AF97),0)</f>
        <v>13.64000129699707</v>
      </c>
      <c r="AG97" s="95">
        <f>IF($A97&lt;=$A$9,IF(NOT(ISNUMBER(PI_data_original!AG97)),AG96,PI_data_original!AG97),0)</f>
        <v>11.069905281066895</v>
      </c>
      <c r="AH97" s="95">
        <f>IF($A97&lt;=$A$9,IF(NOT(ISNUMBER(PI_data_original!AH97)),AH96,PI_data_original!AH97),0)</f>
        <v>9.0233678817749023</v>
      </c>
      <c r="AI97" s="95">
        <f>IF($A97&lt;=$A$9,IF(NOT(ISNUMBER(PI_data_original!AI97)),AI96,PI_data_original!AI97),0)</f>
        <v>13.926380157470703</v>
      </c>
      <c r="AJ97" s="95">
        <f>IF($A97&lt;=$A$9,IF(NOT(ISNUMBER(PI_data_original!AJ97)),AJ96,PI_data_original!AJ97),0)</f>
        <v>14.325758934020996</v>
      </c>
      <c r="AK97" s="95">
        <f>IF($A97&lt;=$A$9,IF(NOT(ISNUMBER(PI_data_original!AK97)),AK96,PI_data_original!AK97),0)</f>
        <v>286.71362521423106</v>
      </c>
      <c r="AL97" s="95">
        <f>IF($A97&lt;=$A$9,IF(NOT(ISNUMBER(PI_data_original!AL97)),AL96,PI_data_original!AL97),0)</f>
        <v>291.52102852565787</v>
      </c>
      <c r="AM97" s="95">
        <f>IF($A97&lt;=$A$9,IF(NOT(ISNUMBER(PI_data_original!AM97)),AM96,PI_data_original!AM97),0)</f>
        <v>374.91652907601753</v>
      </c>
      <c r="AN97" s="95">
        <f>IF($A97&lt;=$A$9,IF(NOT(ISNUMBER(PI_data_original!AN97)),AN96,PI_data_original!AN97),0)</f>
        <v>376.75181758765956</v>
      </c>
      <c r="AO97" s="95">
        <f>IF($A97&lt;=$A$9,IF(NOT(ISNUMBER(PI_data_original!AO97)),AO96,PI_data_original!AO97),0)</f>
        <v>362.38704950830743</v>
      </c>
      <c r="AP97" s="95">
        <f>IF($A97&lt;=$A$9,IF(NOT(ISNUMBER(PI_data_original!AP97)),AP96,PI_data_original!AP97),0)</f>
        <v>302.52824868852429</v>
      </c>
      <c r="AQ97" s="95">
        <f>IF($A97&lt;=$A$9,IF(NOT(ISNUMBER(PI_data_original!AQ97)),AQ96,PI_data_original!AQ97),0)</f>
        <v>361.40803939721701</v>
      </c>
      <c r="AR97" s="95">
        <f>IF($A97&lt;=$A$9,IF(NOT(ISNUMBER(PI_data_original!AR97)),AR96,PI_data_original!AR97),0)</f>
        <v>304.29204592478925</v>
      </c>
      <c r="AS97" s="95">
        <f>IF($A97&lt;=$A$9,IF(NOT(ISNUMBER(PI_data_original!AS97)),AS96,PI_data_original!AS97),0)</f>
        <v>324.67699430036225</v>
      </c>
      <c r="AT97" s="95">
        <f>IF($A97&lt;=$A$9,IF(NOT(ISNUMBER(PI_data_original!AT97)),AT96,PI_data_original!AT97),0)</f>
        <v>341.77443636640476</v>
      </c>
      <c r="AU97" s="95">
        <f>IF($A97&lt;=$A$9,IF(NOT(ISNUMBER(PI_data_original!AU97)),AU96,PI_data_original!AU97),0)</f>
        <v>44.340836449681731</v>
      </c>
      <c r="AV97" s="95">
        <f>IF($A97&lt;=$A$9,IF(NOT(ISNUMBER(PI_data_original!AV97)),AV96,PI_data_original!AV97),0)</f>
        <v>2</v>
      </c>
      <c r="AW97" s="95">
        <f>IF($A97&lt;=$A$9,IF(NOT(ISNUMBER(PI_data_original!AW97)),AW96,PI_data_original!AW97),0)</f>
        <v>373.13848297041062</v>
      </c>
      <c r="AY97" s="94">
        <f t="shared" si="72"/>
        <v>45873.298611110833</v>
      </c>
      <c r="AZ97" s="95">
        <f>IF($AY97&lt;=$AY$9,IF(NOT(ISNUMBER(PI_data_original!AZ97)),AZ96,PI_data_original!AZ97),0)</f>
        <v>0</v>
      </c>
      <c r="BA97" s="95">
        <f>IF($AY97&lt;=$AY$9,IF(NOT(ISNUMBER(PI_data_original!BA97)),BA96,PI_data_original!BA97),0)</f>
        <v>0</v>
      </c>
      <c r="BB97" s="95">
        <f>IF($AY97&lt;=$AY$9,IF(NOT(ISNUMBER(PI_data_original!BB97)),BB96,PI_data_original!BB97),0)</f>
        <v>0</v>
      </c>
      <c r="BC97" s="95">
        <f>IF($AY97&lt;=$AY$9,IF(NOT(ISNUMBER(PI_data_original!BC97)),BC96,PI_data_original!BC97),0)</f>
        <v>1.2817578390240669E-2</v>
      </c>
      <c r="BD97" s="95">
        <f>IF($AY97&lt;=$AY$9,IF(NOT(ISNUMBER(PI_data_original!BD97)),BD96,PI_data_original!BD97),0)</f>
        <v>0</v>
      </c>
      <c r="BE97" s="95">
        <f>IF($AY97&lt;=$AY$9,IF(NOT(ISNUMBER(PI_data_original!BE97)),BE96,PI_data_original!BE97),0)</f>
        <v>0</v>
      </c>
      <c r="BF97" s="95">
        <f>IF($AY97&lt;=$AY$9,IF(NOT(ISNUMBER(PI_data_original!BF97)),BF96,PI_data_original!BF97),0)</f>
        <v>0</v>
      </c>
      <c r="BG97" s="95">
        <f>IF($AY97&lt;=$AY$9,IF(NOT(ISNUMBER(PI_data_original!BG97)),BG96,PI_data_original!BG97),0)</f>
        <v>1.0070954449474812E-2</v>
      </c>
      <c r="BI97" s="61">
        <f>PI_data_original!BI97</f>
        <v>45873.30972222222</v>
      </c>
      <c r="BJ97" s="6">
        <f>IF($BI97&lt;=$BI$9,IF(NOT(ISNUMBER(PI_data_original!BJ97)),BJ96,PI_data_original!BJ97),0)</f>
        <v>1.2817578390240669E-2</v>
      </c>
      <c r="BK97" s="6">
        <f>IF($BI97&lt;=$BI$9,IF(NOT(ISNUMBER(PI_data_original!BK97)),BK96,PI_data_original!BK97),0)</f>
        <v>1.0070954449474812E-2</v>
      </c>
      <c r="BM97" s="6" t="b">
        <f t="shared" si="61"/>
        <v>0</v>
      </c>
      <c r="BN97" s="6" t="str">
        <f t="shared" si="62"/>
        <v>N/A</v>
      </c>
      <c r="BO97" s="6" t="b">
        <f t="shared" si="63"/>
        <v>0</v>
      </c>
      <c r="BP97" s="6" t="str">
        <f t="shared" si="64"/>
        <v>N/A</v>
      </c>
      <c r="BR97" s="6">
        <f t="shared" si="49"/>
        <v>431.64049785641885</v>
      </c>
      <c r="BS97" s="6">
        <f t="shared" si="50"/>
        <v>358</v>
      </c>
      <c r="BU97" s="6">
        <f t="shared" si="65"/>
        <v>374.74293189038679</v>
      </c>
      <c r="BV97" s="6">
        <f t="shared" si="66"/>
        <v>373.13848297041062</v>
      </c>
      <c r="BX97" s="292">
        <f t="shared" si="51"/>
        <v>45873.298611110833</v>
      </c>
      <c r="BY97" s="11">
        <f t="shared" si="74"/>
        <v>0</v>
      </c>
      <c r="BZ97" s="11">
        <f t="shared" si="74"/>
        <v>0</v>
      </c>
      <c r="CA97" s="11">
        <f t="shared" si="74"/>
        <v>0</v>
      </c>
      <c r="CB97" s="11">
        <f t="shared" si="74"/>
        <v>1.2817578390240669E-2</v>
      </c>
      <c r="CC97" s="11">
        <f>IF(Inicio!$C$22="Calderas",BY97+BZ97,CA97)</f>
        <v>0</v>
      </c>
      <c r="CD97" s="11">
        <f t="shared" si="52"/>
        <v>0</v>
      </c>
      <c r="CE97" s="11">
        <f t="shared" si="53"/>
        <v>0</v>
      </c>
      <c r="CF97" s="11">
        <f t="shared" si="54"/>
        <v>0</v>
      </c>
      <c r="CG97" s="11">
        <f t="shared" si="55"/>
        <v>0</v>
      </c>
      <c r="CH97" s="11">
        <f t="shared" si="67"/>
        <v>0</v>
      </c>
      <c r="CI97" s="11">
        <f t="shared" si="68"/>
        <v>0</v>
      </c>
      <c r="CJ97" s="11">
        <f t="shared" si="75"/>
        <v>0</v>
      </c>
      <c r="CK97" s="11">
        <f t="shared" si="75"/>
        <v>0</v>
      </c>
      <c r="CL97" s="11">
        <f t="shared" si="75"/>
        <v>0</v>
      </c>
      <c r="CM97" s="11">
        <f t="shared" si="75"/>
        <v>1.0070954449474812E-2</v>
      </c>
      <c r="CN97" s="281">
        <f>IF(Inicio!$O$22="Calderas",CJ97+CK97,CL97)</f>
        <v>0</v>
      </c>
      <c r="CO97" s="11">
        <f t="shared" si="56"/>
        <v>0</v>
      </c>
      <c r="CP97" s="11">
        <f t="shared" si="57"/>
        <v>0</v>
      </c>
      <c r="CQ97" s="11">
        <f t="shared" si="58"/>
        <v>0</v>
      </c>
      <c r="CR97" s="11">
        <f t="shared" si="59"/>
        <v>0</v>
      </c>
      <c r="CS97" s="11">
        <f t="shared" si="69"/>
        <v>0</v>
      </c>
      <c r="CT97" s="11">
        <f t="shared" si="70"/>
        <v>0</v>
      </c>
      <c r="CV97" s="293">
        <f t="shared" si="60"/>
        <v>45873.5486111106</v>
      </c>
      <c r="CW97" s="92">
        <f t="shared" si="76"/>
        <v>0</v>
      </c>
      <c r="CX97" s="92">
        <f t="shared" si="76"/>
        <v>0</v>
      </c>
      <c r="CY97" s="92">
        <f t="shared" si="76"/>
        <v>0</v>
      </c>
      <c r="CZ97" s="92">
        <f t="shared" si="76"/>
        <v>0</v>
      </c>
      <c r="DA97" s="92">
        <f t="shared" si="76"/>
        <v>0</v>
      </c>
      <c r="DB97" s="92">
        <f t="shared" si="76"/>
        <v>0</v>
      </c>
    </row>
    <row r="98" spans="1:106">
      <c r="A98" s="94">
        <f t="shared" si="71"/>
        <v>45873.552083333052</v>
      </c>
      <c r="B98" s="95">
        <f>IF($A98&lt;=$A$9,IF(NOT(ISNUMBER(PI_data_original!B98)),B97,PI_data_original!B98),0)</f>
        <v>680.65468675608747</v>
      </c>
      <c r="C98" s="95">
        <f>IF($A98&lt;=$A$9,IF(NOT(ISNUMBER(PI_data_original!C98)),C97,PI_data_original!C98),0)</f>
        <v>666.87086422655568</v>
      </c>
      <c r="D98" s="307">
        <f>IF(TagTempAmbSel_Sc1=TagTempAmb_Sc1,IF($A98&lt;=$A$9,IF(NOT(ISNUMBER(PI_data_original!D98)),D97,PI_data_original!D98),D97),IF($A98&lt;=$A$9,IF(NOT(ISNUMBER(PI_data_original!AD98)),AD97,PI_data_original!AD98),AD97))</f>
        <v>34.075785415301908</v>
      </c>
      <c r="E98" s="307">
        <f>IF(TagHumRelSel_Sc1=TagHumRel_Sc1,IF($A98&lt;=$A$9,IF(NOT(ISNUMBER(PI_data_original!E98)),E97,PI_data_original!E98),E97),IF($A98&lt;=$A$9,IF(NOT(ISNUMBER(PI_data_original!AE98)),AE97,PI_data_original!AE98),AE97))</f>
        <v>31.373134089960658</v>
      </c>
      <c r="F98" s="95">
        <f>IF($A98&lt;=$A$9,IF(NOT(ISNUMBER(PI_data_original!F98)),F97,PI_data_original!F98),0)</f>
        <v>9.4379348754882813</v>
      </c>
      <c r="G98" s="95">
        <f>IF($A98&lt;=$A$9,IF(NOT(ISNUMBER(PI_data_original!G98)),G97,PI_data_original!G98),0)</f>
        <v>9.0281362533569336</v>
      </c>
      <c r="H98" s="95">
        <f>IF($A98&lt;=$A$9,IF(NOT(ISNUMBER(PI_data_original!H98)),H97,PI_data_original!H98),0)</f>
        <v>11.6280517578125</v>
      </c>
      <c r="I98" s="95">
        <f>IF($A98&lt;=$A$9,IF(NOT(ISNUMBER(PI_data_original!I98)),I97,PI_data_original!I98),0)</f>
        <v>10.883855819702148</v>
      </c>
      <c r="J98" s="95">
        <f>IF($A98&lt;=$A$9,IF(NOT(ISNUMBER(PI_data_original!J98)),J97,PI_data_original!J98),0)</f>
        <v>15.349027633666992</v>
      </c>
      <c r="K98" s="95">
        <f>IF($A98&lt;=$A$9,IF(NOT(ISNUMBER(PI_data_original!K98)),K97,PI_data_original!K98),0)</f>
        <v>295.56797090702707</v>
      </c>
      <c r="L98" s="95">
        <f>IF($A98&lt;=$A$9,IF(NOT(ISNUMBER(PI_data_original!L98)),L97,PI_data_original!L98),0)</f>
        <v>294.31712368640279</v>
      </c>
      <c r="M98" s="95">
        <f>IF($A98&lt;=$A$9,IF(NOT(ISNUMBER(PI_data_original!M98)),M97,PI_data_original!M98),0)</f>
        <v>296.87248207122769</v>
      </c>
      <c r="N98" s="95">
        <f>IF($A98&lt;=$A$9,IF(NOT(ISNUMBER(PI_data_original!N98)),N97,PI_data_original!N98),0)</f>
        <v>296.27995584605264</v>
      </c>
      <c r="O98" s="95">
        <f>IF($A98&lt;=$A$9,IF(NOT(ISNUMBER(PI_data_original!O98)),O97,PI_data_original!O98),0)</f>
        <v>375.43526586158231</v>
      </c>
      <c r="P98" s="95">
        <f>IF($A98&lt;=$A$9,IF(NOT(ISNUMBER(PI_data_original!P98)),P97,PI_data_original!P98),0)</f>
        <v>378.67187764660048</v>
      </c>
      <c r="Q98" s="95">
        <f>IF($A98&lt;=$A$9,IF(NOT(ISNUMBER(PI_data_original!Q98)),Q97,PI_data_original!Q98),0)</f>
        <v>376.99073466064414</v>
      </c>
      <c r="R98" s="95">
        <f>IF($A98&lt;=$A$9,IF(NOT(ISNUMBER(PI_data_original!R98)),R97,PI_data_original!R98),0)</f>
        <v>377.4110650067675</v>
      </c>
      <c r="S98" s="95">
        <f>IF($A98&lt;=$A$9,IF(NOT(ISNUMBER(PI_data_original!S98)),S97,PI_data_original!S98),0)</f>
        <v>362.62206865813738</v>
      </c>
      <c r="T98" s="95">
        <f>IF($A98&lt;=$A$9,IF(NOT(ISNUMBER(PI_data_original!T98)),T97,PI_data_original!T98),0)</f>
        <v>307.6322780364938</v>
      </c>
      <c r="U98" s="95">
        <f>IF($A98&lt;=$A$9,IF(NOT(ISNUMBER(PI_data_original!U98)),U97,PI_data_original!U98),0)</f>
        <v>365.39341631685386</v>
      </c>
      <c r="V98" s="95">
        <f>IF($A98&lt;=$A$9,IF(NOT(ISNUMBER(PI_data_original!V98)),V97,PI_data_original!V98),0)</f>
        <v>309.5683680764912</v>
      </c>
      <c r="W98" s="95">
        <f>IF($A98&lt;=$A$9,IF(NOT(ISNUMBER(PI_data_original!W98)),W97,PI_data_original!W98),0)</f>
        <v>333.00593478111836</v>
      </c>
      <c r="X98" s="95">
        <f>IF($A98&lt;=$A$9,IF(NOT(ISNUMBER(PI_data_original!X98)),X97,PI_data_original!X98),0)</f>
        <v>343.81899504849588</v>
      </c>
      <c r="Y98" s="95">
        <f>IF($A98&lt;=$A$9,IF(NOT(ISNUMBER(PI_data_original!Y98)),Y97,PI_data_original!Y98),0)</f>
        <v>46.779155400993325</v>
      </c>
      <c r="Z98" s="95">
        <f>IF($A98&lt;=$A$9,IF(NOT(ISNUMBER(PI_data_original!Z98)),Z97,PI_data_original!Z98),0)</f>
        <v>1.6159528375226297E-2</v>
      </c>
      <c r="AA98" s="95">
        <f>IF($A98&lt;=$A$9,IF(NOT(ISNUMBER(PI_data_original!AA98)),AA97,PI_data_original!AA98),0)</f>
        <v>374.84057557895471</v>
      </c>
      <c r="AB98" s="95">
        <f>IF($A98&lt;=$A$9,IF(NOT(ISNUMBER(PI_data_original!AB98)),AB97,PI_data_original!AB98),0)</f>
        <v>680.65468675608747</v>
      </c>
      <c r="AC98" s="95">
        <f>IF($A98&lt;=$A$9,IF(NOT(ISNUMBER(PI_data_original!AC98)),AC97,PI_data_original!AC98),0)</f>
        <v>690.14895493523989</v>
      </c>
      <c r="AD98" s="307">
        <f>IF(TagTempAmbSel_Sc2=TagTempAmb_Sc1,IF($A98&lt;=$A$9,IF(NOT(ISNUMBER(PI_data_original!D98)),D97,PI_data_original!D98),D97),IF($A98&lt;=$A$9,IF(NOT(ISNUMBER(PI_data_original!AD98)),AD97,PI_data_original!AD98),AD97))</f>
        <v>34.158607279561508</v>
      </c>
      <c r="AE98" s="307">
        <f>IF(TagHumRelSel_Sc2=TagHumRel_Sc1,IF($A98&lt;=$A$9,IF(NOT(ISNUMBER(PI_data_original!E98)),E97,PI_data_original!E98),E97),IF($A98&lt;=$A$9,IF(NOT(ISNUMBER(PI_data_original!AE98)),AE97,PI_data_original!AE98),AE97))</f>
        <v>33.191868447425868</v>
      </c>
      <c r="AF98" s="95">
        <f>IF($A98&lt;=$A$9,IF(NOT(ISNUMBER(PI_data_original!AF98)),AF97,PI_data_original!AF98),0)</f>
        <v>18.193675994873047</v>
      </c>
      <c r="AG98" s="95">
        <f>IF($A98&lt;=$A$9,IF(NOT(ISNUMBER(PI_data_original!AG98)),AG97,PI_data_original!AG98),0)</f>
        <v>11.907124519348145</v>
      </c>
      <c r="AH98" s="95">
        <f>IF($A98&lt;=$A$9,IF(NOT(ISNUMBER(PI_data_original!AH98)),AH97,PI_data_original!AH98),0)</f>
        <v>15.628101348876953</v>
      </c>
      <c r="AI98" s="95">
        <f>IF($A98&lt;=$A$9,IF(NOT(ISNUMBER(PI_data_original!AI98)),AI97,PI_data_original!AI98),0)</f>
        <v>15.078908920288086</v>
      </c>
      <c r="AJ98" s="95">
        <f>IF($A98&lt;=$A$9,IF(NOT(ISNUMBER(PI_data_original!AJ98)),AJ97,PI_data_original!AJ98),0)</f>
        <v>18.325809478759766</v>
      </c>
      <c r="AK98" s="95">
        <f>IF($A98&lt;=$A$9,IF(NOT(ISNUMBER(PI_data_original!AK98)),AK97,PI_data_original!AK98),0)</f>
        <v>287.07089170092655</v>
      </c>
      <c r="AL98" s="95">
        <f>IF($A98&lt;=$A$9,IF(NOT(ISNUMBER(PI_data_original!AL98)),AL97,PI_data_original!AL98),0)</f>
        <v>291.86122945620724</v>
      </c>
      <c r="AM98" s="95">
        <f>IF($A98&lt;=$A$9,IF(NOT(ISNUMBER(PI_data_original!AM98)),AM97,PI_data_original!AM98),0)</f>
        <v>375.15186163805015</v>
      </c>
      <c r="AN98" s="95">
        <f>IF($A98&lt;=$A$9,IF(NOT(ISNUMBER(PI_data_original!AN98)),AN97,PI_data_original!AN98),0)</f>
        <v>376.97719057138056</v>
      </c>
      <c r="AO98" s="95">
        <f>IF($A98&lt;=$A$9,IF(NOT(ISNUMBER(PI_data_original!AO98)),AO97,PI_data_original!AO98),0)</f>
        <v>362.50216828799341</v>
      </c>
      <c r="AP98" s="95">
        <f>IF($A98&lt;=$A$9,IF(NOT(ISNUMBER(PI_data_original!AP98)),AP97,PI_data_original!AP98),0)</f>
        <v>302.88457704003901</v>
      </c>
      <c r="AQ98" s="95">
        <f>IF($A98&lt;=$A$9,IF(NOT(ISNUMBER(PI_data_original!AQ98)),AQ97,PI_data_original!AQ98),0)</f>
        <v>361.58755313763237</v>
      </c>
      <c r="AR98" s="95">
        <f>IF($A98&lt;=$A$9,IF(NOT(ISNUMBER(PI_data_original!AR98)),AR97,PI_data_original!AR98),0)</f>
        <v>304.60450581238138</v>
      </c>
      <c r="AS98" s="95">
        <f>IF($A98&lt;=$A$9,IF(NOT(ISNUMBER(PI_data_original!AS98)),AS97,PI_data_original!AS98),0)</f>
        <v>324.79980795320358</v>
      </c>
      <c r="AT98" s="95">
        <f>IF($A98&lt;=$A$9,IF(NOT(ISNUMBER(PI_data_original!AT98)),AT97,PI_data_original!AT98),0)</f>
        <v>342.04259311450437</v>
      </c>
      <c r="AU98" s="95">
        <f>IF($A98&lt;=$A$9,IF(NOT(ISNUMBER(PI_data_original!AU98)),AU97,PI_data_original!AU98),0)</f>
        <v>44.566581667047899</v>
      </c>
      <c r="AV98" s="95">
        <f>IF($A98&lt;=$A$9,IF(NOT(ISNUMBER(PI_data_original!AV98)),AV97,PI_data_original!AV98),0)</f>
        <v>2</v>
      </c>
      <c r="AW98" s="95">
        <f>IF($A98&lt;=$A$9,IF(NOT(ISNUMBER(PI_data_original!AW98)),AW97,PI_data_original!AW98),0)</f>
        <v>373.30186759028584</v>
      </c>
      <c r="AY98" s="94">
        <f t="shared" si="72"/>
        <v>45873.302083333052</v>
      </c>
      <c r="AZ98" s="95">
        <f>IF($AY98&lt;=$AY$9,IF(NOT(ISNUMBER(PI_data_original!AZ98)),AZ97,PI_data_original!AZ98),0)</f>
        <v>0</v>
      </c>
      <c r="BA98" s="95">
        <f>IF($AY98&lt;=$AY$9,IF(NOT(ISNUMBER(PI_data_original!BA98)),BA97,PI_data_original!BA98),0)</f>
        <v>0</v>
      </c>
      <c r="BB98" s="95">
        <f>IF($AY98&lt;=$AY$9,IF(NOT(ISNUMBER(PI_data_original!BB98)),BB97,PI_data_original!BB98),0)</f>
        <v>0</v>
      </c>
      <c r="BC98" s="95">
        <f>IF($AY98&lt;=$AY$9,IF(NOT(ISNUMBER(PI_data_original!BC98)),BC97,PI_data_original!BC98),0)</f>
        <v>1.2817578390240669E-2</v>
      </c>
      <c r="BD98" s="95">
        <f>IF($AY98&lt;=$AY$9,IF(NOT(ISNUMBER(PI_data_original!BD98)),BD97,PI_data_original!BD98),0)</f>
        <v>0</v>
      </c>
      <c r="BE98" s="95">
        <f>IF($AY98&lt;=$AY$9,IF(NOT(ISNUMBER(PI_data_original!BE98)),BE97,PI_data_original!BE98),0)</f>
        <v>0</v>
      </c>
      <c r="BF98" s="95">
        <f>IF($AY98&lt;=$AY$9,IF(NOT(ISNUMBER(PI_data_original!BF98)),BF97,PI_data_original!BF98),0)</f>
        <v>0</v>
      </c>
      <c r="BG98" s="95">
        <f>IF($AY98&lt;=$AY$9,IF(NOT(ISNUMBER(PI_data_original!BG98)),BG97,PI_data_original!BG98),0)</f>
        <v>1.0070954449474812E-2</v>
      </c>
      <c r="BI98" s="61">
        <f>PI_data_original!BI98</f>
        <v>45873.310416666667</v>
      </c>
      <c r="BJ98" s="6">
        <f>IF($BI98&lt;=$BI$9,IF(NOT(ISNUMBER(PI_data_original!BJ98)),BJ97,PI_data_original!BJ98),0)</f>
        <v>1.2817578390240669E-2</v>
      </c>
      <c r="BK98" s="6">
        <f>IF($BI98&lt;=$BI$9,IF(NOT(ISNUMBER(PI_data_original!BK98)),BK97,PI_data_original!BK98),0)</f>
        <v>1.0070954449474812E-2</v>
      </c>
      <c r="BM98" s="6" t="b">
        <f t="shared" si="61"/>
        <v>0</v>
      </c>
      <c r="BN98" s="6" t="str">
        <f t="shared" si="62"/>
        <v>N/A</v>
      </c>
      <c r="BO98" s="6" t="b">
        <f t="shared" si="63"/>
        <v>0</v>
      </c>
      <c r="BP98" s="6" t="str">
        <f t="shared" si="64"/>
        <v>N/A</v>
      </c>
      <c r="BR98" s="6">
        <f t="shared" si="49"/>
        <v>431.98384047162477</v>
      </c>
      <c r="BS98" s="6">
        <f t="shared" si="50"/>
        <v>358</v>
      </c>
      <c r="BU98" s="6">
        <f t="shared" si="65"/>
        <v>374.84057557895471</v>
      </c>
      <c r="BV98" s="6">
        <f t="shared" si="66"/>
        <v>373.30186759028584</v>
      </c>
      <c r="BX98" s="292">
        <f t="shared" si="51"/>
        <v>45873.302083333052</v>
      </c>
      <c r="BY98" s="11">
        <f t="shared" si="74"/>
        <v>0</v>
      </c>
      <c r="BZ98" s="11">
        <f t="shared" si="74"/>
        <v>0</v>
      </c>
      <c r="CA98" s="11">
        <f t="shared" si="74"/>
        <v>0</v>
      </c>
      <c r="CB98" s="11">
        <f t="shared" si="74"/>
        <v>1.2817578390240669E-2</v>
      </c>
      <c r="CC98" s="11">
        <f>IF(Inicio!$C$22="Calderas",BY98+BZ98,CA98)</f>
        <v>0</v>
      </c>
      <c r="CD98" s="11">
        <f t="shared" si="52"/>
        <v>0</v>
      </c>
      <c r="CE98" s="11">
        <f t="shared" si="53"/>
        <v>0</v>
      </c>
      <c r="CF98" s="11">
        <f t="shared" si="54"/>
        <v>0</v>
      </c>
      <c r="CG98" s="11">
        <f t="shared" si="55"/>
        <v>0</v>
      </c>
      <c r="CH98" s="11">
        <f t="shared" si="67"/>
        <v>0</v>
      </c>
      <c r="CI98" s="11">
        <f t="shared" si="68"/>
        <v>0</v>
      </c>
      <c r="CJ98" s="11">
        <f t="shared" si="75"/>
        <v>0</v>
      </c>
      <c r="CK98" s="11">
        <f t="shared" si="75"/>
        <v>0</v>
      </c>
      <c r="CL98" s="11">
        <f t="shared" si="75"/>
        <v>0</v>
      </c>
      <c r="CM98" s="11">
        <f t="shared" si="75"/>
        <v>1.0070954449474812E-2</v>
      </c>
      <c r="CN98" s="281">
        <f>IF(Inicio!$O$22="Calderas",CJ98+CK98,CL98)</f>
        <v>0</v>
      </c>
      <c r="CO98" s="11">
        <f t="shared" si="56"/>
        <v>0</v>
      </c>
      <c r="CP98" s="11">
        <f t="shared" si="57"/>
        <v>0</v>
      </c>
      <c r="CQ98" s="11">
        <f t="shared" si="58"/>
        <v>0</v>
      </c>
      <c r="CR98" s="11">
        <f t="shared" si="59"/>
        <v>0</v>
      </c>
      <c r="CS98" s="11">
        <f t="shared" si="69"/>
        <v>0</v>
      </c>
      <c r="CT98" s="11">
        <f t="shared" si="70"/>
        <v>0</v>
      </c>
      <c r="CV98" s="293">
        <f t="shared" si="60"/>
        <v>45873.552083332819</v>
      </c>
      <c r="CW98" s="92">
        <f t="shared" si="76"/>
        <v>0</v>
      </c>
      <c r="CX98" s="92">
        <f t="shared" si="76"/>
        <v>0</v>
      </c>
      <c r="CY98" s="92">
        <f t="shared" si="76"/>
        <v>0</v>
      </c>
      <c r="CZ98" s="92">
        <f t="shared" si="76"/>
        <v>0</v>
      </c>
      <c r="DA98" s="92">
        <f t="shared" si="76"/>
        <v>0</v>
      </c>
      <c r="DB98" s="92">
        <f t="shared" si="76"/>
        <v>0</v>
      </c>
    </row>
    <row r="99" spans="1:106">
      <c r="A99" s="94">
        <f t="shared" si="71"/>
        <v>45873.555555555271</v>
      </c>
      <c r="B99" s="95">
        <f>IF($A99&lt;=$A$9,IF(NOT(ISNUMBER(PI_data_original!B99)),B98,PI_data_original!B99),0)</f>
        <v>683.67201225658164</v>
      </c>
      <c r="C99" s="95">
        <f>IF($A99&lt;=$A$9,IF(NOT(ISNUMBER(PI_data_original!C99)),C98,PI_data_original!C99),0)</f>
        <v>667.5763101732108</v>
      </c>
      <c r="D99" s="307">
        <f>IF(TagTempAmbSel_Sc1=TagTempAmb_Sc1,IF($A99&lt;=$A$9,IF(NOT(ISNUMBER(PI_data_original!D99)),D98,PI_data_original!D99),D98),IF($A99&lt;=$A$9,IF(NOT(ISNUMBER(PI_data_original!AD99)),AD98,PI_data_original!AD99),AD98))</f>
        <v>34.33815471804833</v>
      </c>
      <c r="E99" s="307">
        <f>IF(TagHumRelSel_Sc1=TagHumRel_Sc1,IF($A99&lt;=$A$9,IF(NOT(ISNUMBER(PI_data_original!E99)),E98,PI_data_original!E99),E98),IF($A99&lt;=$A$9,IF(NOT(ISNUMBER(PI_data_original!AE99)),AE98,PI_data_original!AE99),AE98))</f>
        <v>29.768142896090186</v>
      </c>
      <c r="F99" s="95">
        <f>IF($A99&lt;=$A$9,IF(NOT(ISNUMBER(PI_data_original!F99)),F98,PI_data_original!F99),0)</f>
        <v>14.111960411071777</v>
      </c>
      <c r="G99" s="95">
        <f>IF($A99&lt;=$A$9,IF(NOT(ISNUMBER(PI_data_original!G99)),G98,PI_data_original!G99),0)</f>
        <v>17.76814079284668</v>
      </c>
      <c r="H99" s="95">
        <f>IF($A99&lt;=$A$9,IF(NOT(ISNUMBER(PI_data_original!H99)),H98,PI_data_original!H99),0)</f>
        <v>12.930393218994141</v>
      </c>
      <c r="I99" s="95">
        <f>IF($A99&lt;=$A$9,IF(NOT(ISNUMBER(PI_data_original!I99)),I98,PI_data_original!I99),0)</f>
        <v>11.907124519348145</v>
      </c>
      <c r="J99" s="95">
        <f>IF($A99&lt;=$A$9,IF(NOT(ISNUMBER(PI_data_original!J99)),J98,PI_data_original!J99),0)</f>
        <v>12.46527099609375</v>
      </c>
      <c r="K99" s="95">
        <f>IF($A99&lt;=$A$9,IF(NOT(ISNUMBER(PI_data_original!K99)),K98,PI_data_original!K99),0)</f>
        <v>295.76957428405063</v>
      </c>
      <c r="L99" s="95">
        <f>IF($A99&lt;=$A$9,IF(NOT(ISNUMBER(PI_data_original!L99)),L98,PI_data_original!L99),0)</f>
        <v>294.50475540592674</v>
      </c>
      <c r="M99" s="95">
        <f>IF($A99&lt;=$A$9,IF(NOT(ISNUMBER(PI_data_original!M99)),M98,PI_data_original!M99),0)</f>
        <v>297.19276207942033</v>
      </c>
      <c r="N99" s="95">
        <f>IF($A99&lt;=$A$9,IF(NOT(ISNUMBER(PI_data_original!N99)),N98,PI_data_original!N99),0)</f>
        <v>296.59489030182527</v>
      </c>
      <c r="O99" s="95">
        <f>IF($A99&lt;=$A$9,IF(NOT(ISNUMBER(PI_data_original!O99)),O98,PI_data_original!O99),0)</f>
        <v>375.69839816038365</v>
      </c>
      <c r="P99" s="95">
        <f>IF($A99&lt;=$A$9,IF(NOT(ISNUMBER(PI_data_original!P99)),P98,PI_data_original!P99),0)</f>
        <v>378.78491336255667</v>
      </c>
      <c r="Q99" s="95">
        <f>IF($A99&lt;=$A$9,IF(NOT(ISNUMBER(PI_data_original!Q99)),Q98,PI_data_original!Q99),0)</f>
        <v>377.01564143623756</v>
      </c>
      <c r="R99" s="95">
        <f>IF($A99&lt;=$A$9,IF(NOT(ISNUMBER(PI_data_original!R99)),R98,PI_data_original!R99),0)</f>
        <v>375.9062415025183</v>
      </c>
      <c r="S99" s="95">
        <f>IF($A99&lt;=$A$9,IF(NOT(ISNUMBER(PI_data_original!S99)),S98,PI_data_original!S99),0)</f>
        <v>362.72949795757887</v>
      </c>
      <c r="T99" s="95">
        <f>IF($A99&lt;=$A$9,IF(NOT(ISNUMBER(PI_data_original!T99)),T98,PI_data_original!T99),0)</f>
        <v>307.88144072349337</v>
      </c>
      <c r="U99" s="95">
        <f>IF($A99&lt;=$A$9,IF(NOT(ISNUMBER(PI_data_original!U99)),U98,PI_data_original!U99),0)</f>
        <v>365.45408467253202</v>
      </c>
      <c r="V99" s="95">
        <f>IF($A99&lt;=$A$9,IF(NOT(ISNUMBER(PI_data_original!V99)),V98,PI_data_original!V99),0)</f>
        <v>309.71265963234782</v>
      </c>
      <c r="W99" s="95">
        <f>IF($A99&lt;=$A$9,IF(NOT(ISNUMBER(PI_data_original!W99)),W98,PI_data_original!W99),0)</f>
        <v>333.26267807657831</v>
      </c>
      <c r="X99" s="95">
        <f>IF($A99&lt;=$A$9,IF(NOT(ISNUMBER(PI_data_original!X99)),X98,PI_data_original!X99),0)</f>
        <v>344.27111624197289</v>
      </c>
      <c r="Y99" s="95">
        <f>IF($A99&lt;=$A$9,IF(NOT(ISNUMBER(PI_data_original!Y99)),Y98,PI_data_original!Y99),0)</f>
        <v>46.925348308313076</v>
      </c>
      <c r="Z99" s="95">
        <f>IF($A99&lt;=$A$9,IF(NOT(ISNUMBER(PI_data_original!Z99)),Z98,PI_data_original!Z99),0)</f>
        <v>0</v>
      </c>
      <c r="AA99" s="95">
        <f>IF($A99&lt;=$A$9,IF(NOT(ISNUMBER(PI_data_original!AA99)),AA98,PI_data_original!AA99),0)</f>
        <v>375.03457947239747</v>
      </c>
      <c r="AB99" s="95">
        <f>IF($A99&lt;=$A$9,IF(NOT(ISNUMBER(PI_data_original!AB99)),AB98,PI_data_original!AB99),0)</f>
        <v>683.67201225658164</v>
      </c>
      <c r="AC99" s="95">
        <f>IF($A99&lt;=$A$9,IF(NOT(ISNUMBER(PI_data_original!AC99)),AC98,PI_data_original!AC99),0)</f>
        <v>692.29390216079037</v>
      </c>
      <c r="AD99" s="307">
        <f>IF(TagTempAmbSel_Sc2=TagTempAmb_Sc1,IF($A99&lt;=$A$9,IF(NOT(ISNUMBER(PI_data_original!D99)),D98,PI_data_original!D99),D98),IF($A99&lt;=$A$9,IF(NOT(ISNUMBER(PI_data_original!AD99)),AD98,PI_data_original!AD99),AD98))</f>
        <v>34.155107676129631</v>
      </c>
      <c r="AE99" s="307">
        <f>IF(TagHumRelSel_Sc2=TagHumRel_Sc1,IF($A99&lt;=$A$9,IF(NOT(ISNUMBER(PI_data_original!E99)),E98,PI_data_original!E99),E98),IF($A99&lt;=$A$9,IF(NOT(ISNUMBER(PI_data_original!AE99)),AE98,PI_data_original!AE99),AE98))</f>
        <v>33.20580508973115</v>
      </c>
      <c r="AF99" s="95">
        <f>IF($A99&lt;=$A$9,IF(NOT(ISNUMBER(PI_data_original!AF99)),AF98,PI_data_original!AF99),0)</f>
        <v>15.074556350708008</v>
      </c>
      <c r="AG99" s="95">
        <f>IF($A99&lt;=$A$9,IF(NOT(ISNUMBER(PI_data_original!AG99)),AG98,PI_data_original!AG99),0)</f>
        <v>15.349027633666992</v>
      </c>
      <c r="AH99" s="95">
        <f>IF($A99&lt;=$A$9,IF(NOT(ISNUMBER(PI_data_original!AH99)),AH98,PI_data_original!AH99),0)</f>
        <v>13.209465980529785</v>
      </c>
      <c r="AI99" s="95">
        <f>IF($A99&lt;=$A$9,IF(NOT(ISNUMBER(PI_data_original!AI99)),AI98,PI_data_original!AI99),0)</f>
        <v>13.350116729736328</v>
      </c>
      <c r="AJ99" s="95">
        <f>IF($A99&lt;=$A$9,IF(NOT(ISNUMBER(PI_data_original!AJ99)),AJ98,PI_data_original!AJ99),0)</f>
        <v>11.069905281066895</v>
      </c>
      <c r="AK99" s="95">
        <f>IF($A99&lt;=$A$9,IF(NOT(ISNUMBER(PI_data_original!AK99)),AK98,PI_data_original!AK99),0)</f>
        <v>287.55374316357205</v>
      </c>
      <c r="AL99" s="95">
        <f>IF($A99&lt;=$A$9,IF(NOT(ISNUMBER(PI_data_original!AL99)),AL98,PI_data_original!AL99),0)</f>
        <v>292.26770439071271</v>
      </c>
      <c r="AM99" s="95">
        <f>IF($A99&lt;=$A$9,IF(NOT(ISNUMBER(PI_data_original!AM99)),AM98,PI_data_original!AM99),0)</f>
        <v>375.2682475658894</v>
      </c>
      <c r="AN99" s="95">
        <f>IF($A99&lt;=$A$9,IF(NOT(ISNUMBER(PI_data_original!AN99)),AN98,PI_data_original!AN99),0)</f>
        <v>376.82848539475646</v>
      </c>
      <c r="AO99" s="95">
        <f>IF($A99&lt;=$A$9,IF(NOT(ISNUMBER(PI_data_original!AO99)),AO98,PI_data_original!AO99),0)</f>
        <v>362.57997892079874</v>
      </c>
      <c r="AP99" s="95">
        <f>IF($A99&lt;=$A$9,IF(NOT(ISNUMBER(PI_data_original!AP99)),AP98,PI_data_original!AP99),0)</f>
        <v>303.13786400675463</v>
      </c>
      <c r="AQ99" s="95">
        <f>IF($A99&lt;=$A$9,IF(NOT(ISNUMBER(PI_data_original!AQ99)),AQ98,PI_data_original!AQ99),0)</f>
        <v>361.67987060546875</v>
      </c>
      <c r="AR99" s="95">
        <f>IF($A99&lt;=$A$9,IF(NOT(ISNUMBER(PI_data_original!AR99)),AR98,PI_data_original!AR99),0)</f>
        <v>304.91272337728492</v>
      </c>
      <c r="AS99" s="95">
        <f>IF($A99&lt;=$A$9,IF(NOT(ISNUMBER(PI_data_original!AS99)),AS98,PI_data_original!AS99),0)</f>
        <v>324.88555668071683</v>
      </c>
      <c r="AT99" s="95">
        <f>IF($A99&lt;=$A$9,IF(NOT(ISNUMBER(PI_data_original!AT99)),AT98,PI_data_original!AT99),0)</f>
        <v>342.53116345183116</v>
      </c>
      <c r="AU99" s="95">
        <f>IF($A99&lt;=$A$9,IF(NOT(ISNUMBER(PI_data_original!AU99)),AU98,PI_data_original!AU99),0)</f>
        <v>44.686999278747578</v>
      </c>
      <c r="AV99" s="95">
        <f>IF($A99&lt;=$A$9,IF(NOT(ISNUMBER(PI_data_original!AV99)),AV98,PI_data_original!AV99),0)</f>
        <v>2</v>
      </c>
      <c r="AW99" s="95">
        <f>IF($A99&lt;=$A$9,IF(NOT(ISNUMBER(PI_data_original!AW99)),AW98,PI_data_original!AW99),0)</f>
        <v>373.3255151626887</v>
      </c>
      <c r="AY99" s="94">
        <f t="shared" si="72"/>
        <v>45873.305555555271</v>
      </c>
      <c r="AZ99" s="95">
        <f>IF($AY99&lt;=$AY$9,IF(NOT(ISNUMBER(PI_data_original!AZ99)),AZ98,PI_data_original!AZ99),0)</f>
        <v>0</v>
      </c>
      <c r="BA99" s="95">
        <f>IF($AY99&lt;=$AY$9,IF(NOT(ISNUMBER(PI_data_original!BA99)),BA98,PI_data_original!BA99),0)</f>
        <v>0</v>
      </c>
      <c r="BB99" s="95">
        <f>IF($AY99&lt;=$AY$9,IF(NOT(ISNUMBER(PI_data_original!BB99)),BB98,PI_data_original!BB99),0)</f>
        <v>0</v>
      </c>
      <c r="BC99" s="95">
        <f>IF($AY99&lt;=$AY$9,IF(NOT(ISNUMBER(PI_data_original!BC99)),BC98,PI_data_original!BC99),0)</f>
        <v>1.2817578390240669E-2</v>
      </c>
      <c r="BD99" s="95">
        <f>IF($AY99&lt;=$AY$9,IF(NOT(ISNUMBER(PI_data_original!BD99)),BD98,PI_data_original!BD99),0)</f>
        <v>0</v>
      </c>
      <c r="BE99" s="95">
        <f>IF($AY99&lt;=$AY$9,IF(NOT(ISNUMBER(PI_data_original!BE99)),BE98,PI_data_original!BE99),0)</f>
        <v>0</v>
      </c>
      <c r="BF99" s="95">
        <f>IF($AY99&lt;=$AY$9,IF(NOT(ISNUMBER(PI_data_original!BF99)),BF98,PI_data_original!BF99),0)</f>
        <v>0</v>
      </c>
      <c r="BG99" s="95">
        <f>IF($AY99&lt;=$AY$9,IF(NOT(ISNUMBER(PI_data_original!BG99)),BG98,PI_data_original!BG99),0)</f>
        <v>1.0070954449474812E-2</v>
      </c>
      <c r="BI99" s="61">
        <f>PI_data_original!BI99</f>
        <v>45873.311111111114</v>
      </c>
      <c r="BJ99" s="6">
        <f>IF($BI99&lt;=$BI$9,IF(NOT(ISNUMBER(PI_data_original!BJ99)),BJ98,PI_data_original!BJ99),0)</f>
        <v>1.2817578390240669E-2</v>
      </c>
      <c r="BK99" s="6">
        <f>IF($BI99&lt;=$BI$9,IF(NOT(ISNUMBER(PI_data_original!BK99)),BK98,PI_data_original!BK99),0)</f>
        <v>1.0070954449474812E-2</v>
      </c>
      <c r="BM99" s="6" t="b">
        <f t="shared" si="61"/>
        <v>0</v>
      </c>
      <c r="BN99" s="6" t="str">
        <f t="shared" si="62"/>
        <v>N/A</v>
      </c>
      <c r="BO99" s="6" t="b">
        <f t="shared" si="63"/>
        <v>0</v>
      </c>
      <c r="BP99" s="6" t="str">
        <f t="shared" si="64"/>
        <v>N/A</v>
      </c>
      <c r="BR99" s="6">
        <f t="shared" si="49"/>
        <v>432</v>
      </c>
      <c r="BS99" s="6">
        <f t="shared" si="50"/>
        <v>358</v>
      </c>
      <c r="BU99" s="6">
        <f t="shared" si="65"/>
        <v>375.03457947239747</v>
      </c>
      <c r="BV99" s="6">
        <f t="shared" si="66"/>
        <v>373.3255151626887</v>
      </c>
      <c r="BX99" s="292">
        <f t="shared" si="51"/>
        <v>45873.305555555271</v>
      </c>
      <c r="BY99" s="11">
        <f t="shared" si="74"/>
        <v>0</v>
      </c>
      <c r="BZ99" s="11">
        <f t="shared" si="74"/>
        <v>0</v>
      </c>
      <c r="CA99" s="11">
        <f t="shared" si="74"/>
        <v>0</v>
      </c>
      <c r="CB99" s="11">
        <f t="shared" si="74"/>
        <v>1.2817578390240669E-2</v>
      </c>
      <c r="CC99" s="11">
        <f>IF(Inicio!$C$22="Calderas",BY99+BZ99,CA99)</f>
        <v>0</v>
      </c>
      <c r="CD99" s="11">
        <f t="shared" si="52"/>
        <v>0</v>
      </c>
      <c r="CE99" s="11">
        <f t="shared" si="53"/>
        <v>0</v>
      </c>
      <c r="CF99" s="11">
        <f t="shared" si="54"/>
        <v>0</v>
      </c>
      <c r="CG99" s="11">
        <f t="shared" si="55"/>
        <v>0</v>
      </c>
      <c r="CH99" s="11">
        <f t="shared" si="67"/>
        <v>0</v>
      </c>
      <c r="CI99" s="11">
        <f t="shared" si="68"/>
        <v>0</v>
      </c>
      <c r="CJ99" s="11">
        <f t="shared" si="75"/>
        <v>0</v>
      </c>
      <c r="CK99" s="11">
        <f t="shared" si="75"/>
        <v>0</v>
      </c>
      <c r="CL99" s="11">
        <f t="shared" si="75"/>
        <v>0</v>
      </c>
      <c r="CM99" s="11">
        <f t="shared" si="75"/>
        <v>1.0070954449474812E-2</v>
      </c>
      <c r="CN99" s="281">
        <f>IF(Inicio!$O$22="Calderas",CJ99+CK99,CL99)</f>
        <v>0</v>
      </c>
      <c r="CO99" s="11">
        <f t="shared" si="56"/>
        <v>0</v>
      </c>
      <c r="CP99" s="11">
        <f t="shared" si="57"/>
        <v>0</v>
      </c>
      <c r="CQ99" s="11">
        <f t="shared" si="58"/>
        <v>0</v>
      </c>
      <c r="CR99" s="11">
        <f t="shared" si="59"/>
        <v>0</v>
      </c>
      <c r="CS99" s="11">
        <f t="shared" si="69"/>
        <v>0</v>
      </c>
      <c r="CT99" s="11">
        <f t="shared" si="70"/>
        <v>0</v>
      </c>
      <c r="CV99" s="293">
        <f t="shared" si="60"/>
        <v>45873.555555555038</v>
      </c>
      <c r="CW99" s="92">
        <f t="shared" si="76"/>
        <v>0</v>
      </c>
      <c r="CX99" s="92">
        <f t="shared" si="76"/>
        <v>0</v>
      </c>
      <c r="CY99" s="92">
        <f t="shared" si="76"/>
        <v>0</v>
      </c>
      <c r="CZ99" s="92">
        <f t="shared" si="76"/>
        <v>0</v>
      </c>
      <c r="DA99" s="92">
        <f t="shared" si="76"/>
        <v>0</v>
      </c>
      <c r="DB99" s="92">
        <f t="shared" si="76"/>
        <v>0</v>
      </c>
    </row>
    <row r="100" spans="1:106">
      <c r="A100" s="94">
        <f t="shared" si="71"/>
        <v>45873.55902777749</v>
      </c>
      <c r="B100" s="95">
        <f>IF($A100&lt;=$A$9,IF(NOT(ISNUMBER(PI_data_original!B100)),B99,PI_data_original!B100),0)</f>
        <v>689.87173058032101</v>
      </c>
      <c r="C100" s="95">
        <f>IF($A100&lt;=$A$9,IF(NOT(ISNUMBER(PI_data_original!C100)),C99,PI_data_original!C100),0)</f>
        <v>668.89159591667385</v>
      </c>
      <c r="D100" s="307">
        <f>IF(TagTempAmbSel_Sc1=TagTempAmb_Sc1,IF($A100&lt;=$A$9,IF(NOT(ISNUMBER(PI_data_original!D100)),D99,PI_data_original!D100),D99),IF($A100&lt;=$A$9,IF(NOT(ISNUMBER(PI_data_original!AD100)),AD99,PI_data_original!AD100),AD99))</f>
        <v>33.897698694833231</v>
      </c>
      <c r="E100" s="307">
        <f>IF(TagHumRelSel_Sc1=TagHumRel_Sc1,IF($A100&lt;=$A$9,IF(NOT(ISNUMBER(PI_data_original!E100)),E99,PI_data_original!E100),E99),IF($A100&lt;=$A$9,IF(NOT(ISNUMBER(PI_data_original!AE100)),AE99,PI_data_original!AE100),AE99))</f>
        <v>30.547004456530267</v>
      </c>
      <c r="F100" s="95">
        <f>IF($A100&lt;=$A$9,IF(NOT(ISNUMBER(PI_data_original!F100)),F99,PI_data_original!F100),0)</f>
        <v>17.887134552001953</v>
      </c>
      <c r="G100" s="95">
        <f>IF($A100&lt;=$A$9,IF(NOT(ISNUMBER(PI_data_original!G100)),G99,PI_data_original!G100),0)</f>
        <v>18.632535934448242</v>
      </c>
      <c r="H100" s="95">
        <f>IF($A100&lt;=$A$9,IF(NOT(ISNUMBER(PI_data_original!H100)),H99,PI_data_original!H100),0)</f>
        <v>12.930393218994141</v>
      </c>
      <c r="I100" s="95">
        <f>IF($A100&lt;=$A$9,IF(NOT(ISNUMBER(PI_data_original!I100)),I99,PI_data_original!I100),0)</f>
        <v>12.930393218994141</v>
      </c>
      <c r="J100" s="95">
        <f>IF($A100&lt;=$A$9,IF(NOT(ISNUMBER(PI_data_original!J100)),J99,PI_data_original!J100),0)</f>
        <v>15.628101348876953</v>
      </c>
      <c r="K100" s="95">
        <f>IF($A100&lt;=$A$9,IF(NOT(ISNUMBER(PI_data_original!K100)),K99,PI_data_original!K100),0)</f>
        <v>295.86996799354432</v>
      </c>
      <c r="L100" s="95">
        <f>IF($A100&lt;=$A$9,IF(NOT(ISNUMBER(PI_data_original!L100)),L99,PI_data_original!L100),0)</f>
        <v>294.52295016940712</v>
      </c>
      <c r="M100" s="95">
        <f>IF($A100&lt;=$A$9,IF(NOT(ISNUMBER(PI_data_original!M100)),M99,PI_data_original!M100),0)</f>
        <v>297.36479911104777</v>
      </c>
      <c r="N100" s="95">
        <f>IF($A100&lt;=$A$9,IF(NOT(ISNUMBER(PI_data_original!N100)),N99,PI_data_original!N100),0)</f>
        <v>296.83758489705144</v>
      </c>
      <c r="O100" s="95">
        <f>IF($A100&lt;=$A$9,IF(NOT(ISNUMBER(PI_data_original!O100)),O99,PI_data_original!O100),0)</f>
        <v>375.67052322734276</v>
      </c>
      <c r="P100" s="95">
        <f>IF($A100&lt;=$A$9,IF(NOT(ISNUMBER(PI_data_original!P100)),P99,PI_data_original!P100),0)</f>
        <v>378.77297208367929</v>
      </c>
      <c r="Q100" s="95">
        <f>IF($A100&lt;=$A$9,IF(NOT(ISNUMBER(PI_data_original!Q100)),Q99,PI_data_original!Q100),0)</f>
        <v>376.93455123322462</v>
      </c>
      <c r="R100" s="95">
        <f>IF($A100&lt;=$A$9,IF(NOT(ISNUMBER(PI_data_original!R100)),R99,PI_data_original!R100),0)</f>
        <v>375.55062249737352</v>
      </c>
      <c r="S100" s="95">
        <f>IF($A100&lt;=$A$9,IF(NOT(ISNUMBER(PI_data_original!S100)),S99,PI_data_original!S100),0)</f>
        <v>362.85725719078442</v>
      </c>
      <c r="T100" s="95">
        <f>IF($A100&lt;=$A$9,IF(NOT(ISNUMBER(PI_data_original!T100)),T99,PI_data_original!T100),0)</f>
        <v>308.02352496405445</v>
      </c>
      <c r="U100" s="95">
        <f>IF($A100&lt;=$A$9,IF(NOT(ISNUMBER(PI_data_original!U100)),U99,PI_data_original!U100),0)</f>
        <v>365.5016626231357</v>
      </c>
      <c r="V100" s="95">
        <f>IF($A100&lt;=$A$9,IF(NOT(ISNUMBER(PI_data_original!V100)),V99,PI_data_original!V100),0)</f>
        <v>309.80803986558379</v>
      </c>
      <c r="W100" s="95">
        <f>IF($A100&lt;=$A$9,IF(NOT(ISNUMBER(PI_data_original!W100)),W99,PI_data_original!W100),0)</f>
        <v>333.42535634327947</v>
      </c>
      <c r="X100" s="95">
        <f>IF($A100&lt;=$A$9,IF(NOT(ISNUMBER(PI_data_original!X100)),X99,PI_data_original!X100),0)</f>
        <v>344.70889109960609</v>
      </c>
      <c r="Y100" s="95">
        <f>IF($A100&lt;=$A$9,IF(NOT(ISNUMBER(PI_data_original!Y100)),Y99,PI_data_original!Y100),0)</f>
        <v>46.980960034606362</v>
      </c>
      <c r="Z100" s="95">
        <f>IF($A100&lt;=$A$9,IF(NOT(ISNUMBER(PI_data_original!Z100)),Z99,PI_data_original!Z100),0)</f>
        <v>0</v>
      </c>
      <c r="AA100" s="95">
        <f>IF($A100&lt;=$A$9,IF(NOT(ISNUMBER(PI_data_original!AA100)),AA99,PI_data_original!AA100),0)</f>
        <v>374.94698732835087</v>
      </c>
      <c r="AB100" s="95">
        <f>IF($A100&lt;=$A$9,IF(NOT(ISNUMBER(PI_data_original!AB100)),AB99,PI_data_original!AB100),0)</f>
        <v>689.87173058032101</v>
      </c>
      <c r="AC100" s="95">
        <f>IF($A100&lt;=$A$9,IF(NOT(ISNUMBER(PI_data_original!AC100)),AC99,PI_data_original!AC100),0)</f>
        <v>697.49535052501528</v>
      </c>
      <c r="AD100" s="307">
        <f>IF(TagTempAmbSel_Sc2=TagTempAmb_Sc1,IF($A100&lt;=$A$9,IF(NOT(ISNUMBER(PI_data_original!D100)),D99,PI_data_original!D100),D99),IF($A100&lt;=$A$9,IF(NOT(ISNUMBER(PI_data_original!AD100)),AD99,PI_data_original!AD100),AD99))</f>
        <v>34.466707274301434</v>
      </c>
      <c r="AE100" s="307">
        <f>IF(TagHumRelSel_Sc2=TagHumRel_Sc1,IF($A100&lt;=$A$9,IF(NOT(ISNUMBER(PI_data_original!E100)),E99,PI_data_original!E100),E99),IF($A100&lt;=$A$9,IF(NOT(ISNUMBER(PI_data_original!AE100)),AE99,PI_data_original!AE100),AE99))</f>
        <v>32.493348191950048</v>
      </c>
      <c r="AF100" s="95">
        <f>IF($A100&lt;=$A$9,IF(NOT(ISNUMBER(PI_data_original!AF100)),AF99,PI_data_original!AF100),0)</f>
        <v>15.708271026611328</v>
      </c>
      <c r="AG100" s="95">
        <f>IF($A100&lt;=$A$9,IF(NOT(ISNUMBER(PI_data_original!AG100)),AG99,PI_data_original!AG100),0)</f>
        <v>16.651369094848633</v>
      </c>
      <c r="AH100" s="95">
        <f>IF($A100&lt;=$A$9,IF(NOT(ISNUMBER(PI_data_original!AH100)),AH99,PI_data_original!AH100),0)</f>
        <v>15.628101348876953</v>
      </c>
      <c r="AI100" s="95">
        <f>IF($A100&lt;=$A$9,IF(NOT(ISNUMBER(PI_data_original!AI100)),AI99,PI_data_original!AI100),0)</f>
        <v>12.293632507324219</v>
      </c>
      <c r="AJ100" s="95">
        <f>IF($A100&lt;=$A$9,IF(NOT(ISNUMBER(PI_data_original!AJ100)),AJ99,PI_data_original!AJ100),0)</f>
        <v>15.907174110412598</v>
      </c>
      <c r="AK100" s="95">
        <f>IF($A100&lt;=$A$9,IF(NOT(ISNUMBER(PI_data_original!AK100)),AK99,PI_data_original!AK100),0)</f>
        <v>287.86596575894328</v>
      </c>
      <c r="AL100" s="95">
        <f>IF($A100&lt;=$A$9,IF(NOT(ISNUMBER(PI_data_original!AL100)),AL99,PI_data_original!AL100),0)</f>
        <v>292.70434288485922</v>
      </c>
      <c r="AM100" s="95">
        <f>IF($A100&lt;=$A$9,IF(NOT(ISNUMBER(PI_data_original!AM100)),AM99,PI_data_original!AM100),0)</f>
        <v>375.76229831894409</v>
      </c>
      <c r="AN100" s="95">
        <f>IF($A100&lt;=$A$9,IF(NOT(ISNUMBER(PI_data_original!AN100)),AN99,PI_data_original!AN100),0)</f>
        <v>376.82600646125189</v>
      </c>
      <c r="AO100" s="95">
        <f>IF($A100&lt;=$A$9,IF(NOT(ISNUMBER(PI_data_original!AO100)),AO99,PI_data_original!AO100),0)</f>
        <v>362.45353112420531</v>
      </c>
      <c r="AP100" s="95">
        <f>IF($A100&lt;=$A$9,IF(NOT(ISNUMBER(PI_data_original!AP100)),AP99,PI_data_original!AP100),0)</f>
        <v>303.00279439057846</v>
      </c>
      <c r="AQ100" s="95">
        <f>IF($A100&lt;=$A$9,IF(NOT(ISNUMBER(PI_data_original!AQ100)),AQ99,PI_data_original!AQ100),0)</f>
        <v>361.4974957652592</v>
      </c>
      <c r="AR100" s="95">
        <f>IF($A100&lt;=$A$9,IF(NOT(ISNUMBER(PI_data_original!AR100)),AR99,PI_data_original!AR100),0)</f>
        <v>304.70867283094054</v>
      </c>
      <c r="AS100" s="95">
        <f>IF($A100&lt;=$A$9,IF(NOT(ISNUMBER(PI_data_original!AS100)),AS99,PI_data_original!AS100),0)</f>
        <v>324.91066502071425</v>
      </c>
      <c r="AT100" s="95">
        <f>IF($A100&lt;=$A$9,IF(NOT(ISNUMBER(PI_data_original!AT100)),AT99,PI_data_original!AT100),0)</f>
        <v>342.99956777406146</v>
      </c>
      <c r="AU100" s="95">
        <f>IF($A100&lt;=$A$9,IF(NOT(ISNUMBER(PI_data_original!AU100)),AU99,PI_data_original!AU100),0)</f>
        <v>44.492119569243826</v>
      </c>
      <c r="AV100" s="95">
        <f>IF($A100&lt;=$A$9,IF(NOT(ISNUMBER(PI_data_original!AV100)),AV99,PI_data_original!AV100),0)</f>
        <v>2</v>
      </c>
      <c r="AW100" s="95">
        <f>IF($A100&lt;=$A$9,IF(NOT(ISNUMBER(PI_data_original!AW100)),AW99,PI_data_original!AW100),0)</f>
        <v>373.23581065140507</v>
      </c>
      <c r="AY100" s="94">
        <f t="shared" si="72"/>
        <v>45873.30902777749</v>
      </c>
      <c r="AZ100" s="95">
        <f>IF($AY100&lt;=$AY$9,IF(NOT(ISNUMBER(PI_data_original!AZ100)),AZ99,PI_data_original!AZ100),0)</f>
        <v>0</v>
      </c>
      <c r="BA100" s="95">
        <f>IF($AY100&lt;=$AY$9,IF(NOT(ISNUMBER(PI_data_original!BA100)),BA99,PI_data_original!BA100),0)</f>
        <v>0</v>
      </c>
      <c r="BB100" s="95">
        <f>IF($AY100&lt;=$AY$9,IF(NOT(ISNUMBER(PI_data_original!BB100)),BB99,PI_data_original!BB100),0)</f>
        <v>0</v>
      </c>
      <c r="BC100" s="95">
        <f>IF($AY100&lt;=$AY$9,IF(NOT(ISNUMBER(PI_data_original!BC100)),BC99,PI_data_original!BC100),0)</f>
        <v>1.2817578390240669E-2</v>
      </c>
      <c r="BD100" s="95">
        <f>IF($AY100&lt;=$AY$9,IF(NOT(ISNUMBER(PI_data_original!BD100)),BD99,PI_data_original!BD100),0)</f>
        <v>0</v>
      </c>
      <c r="BE100" s="95">
        <f>IF($AY100&lt;=$AY$9,IF(NOT(ISNUMBER(PI_data_original!BE100)),BE99,PI_data_original!BE100),0)</f>
        <v>0</v>
      </c>
      <c r="BF100" s="95">
        <f>IF($AY100&lt;=$AY$9,IF(NOT(ISNUMBER(PI_data_original!BF100)),BF99,PI_data_original!BF100),0)</f>
        <v>0</v>
      </c>
      <c r="BG100" s="95">
        <f>IF($AY100&lt;=$AY$9,IF(NOT(ISNUMBER(PI_data_original!BG100)),BG99,PI_data_original!BG100),0)</f>
        <v>1.0070954449474812E-2</v>
      </c>
      <c r="BI100" s="61">
        <f>PI_data_original!BI100</f>
        <v>45873.311805555553</v>
      </c>
      <c r="BJ100" s="6">
        <f>IF($BI100&lt;=$BI$9,IF(NOT(ISNUMBER(PI_data_original!BJ100)),BJ99,PI_data_original!BJ100),0)</f>
        <v>1.2817578390240669E-2</v>
      </c>
      <c r="BK100" s="6">
        <f>IF($BI100&lt;=$BI$9,IF(NOT(ISNUMBER(PI_data_original!BK100)),BK99,PI_data_original!BK100),0)</f>
        <v>1.0070954449474812E-2</v>
      </c>
      <c r="BM100" s="6" t="b">
        <f t="shared" si="61"/>
        <v>0</v>
      </c>
      <c r="BN100" s="6" t="str">
        <f t="shared" si="62"/>
        <v>N/A</v>
      </c>
      <c r="BO100" s="6" t="b">
        <f t="shared" si="63"/>
        <v>0</v>
      </c>
      <c r="BP100" s="6" t="str">
        <f t="shared" si="64"/>
        <v>N/A</v>
      </c>
      <c r="BR100" s="6">
        <f t="shared" si="49"/>
        <v>432</v>
      </c>
      <c r="BS100" s="6">
        <f t="shared" si="50"/>
        <v>358</v>
      </c>
      <c r="BU100" s="6">
        <f t="shared" si="65"/>
        <v>374.94698732835087</v>
      </c>
      <c r="BV100" s="6">
        <f t="shared" si="66"/>
        <v>373.23581065140507</v>
      </c>
      <c r="BX100" s="292">
        <f t="shared" si="51"/>
        <v>45873.30902777749</v>
      </c>
      <c r="BY100" s="11">
        <f t="shared" si="74"/>
        <v>0</v>
      </c>
      <c r="BZ100" s="11">
        <f t="shared" si="74"/>
        <v>0</v>
      </c>
      <c r="CA100" s="11">
        <f t="shared" si="74"/>
        <v>0</v>
      </c>
      <c r="CB100" s="11">
        <f t="shared" si="74"/>
        <v>1.2817578390240669E-2</v>
      </c>
      <c r="CC100" s="11">
        <f>IF(Inicio!$C$22="Calderas",BY100+BZ100,CA100)</f>
        <v>0</v>
      </c>
      <c r="CD100" s="11">
        <f t="shared" si="52"/>
        <v>0</v>
      </c>
      <c r="CE100" s="11">
        <f t="shared" si="53"/>
        <v>0</v>
      </c>
      <c r="CF100" s="11">
        <f t="shared" si="54"/>
        <v>0</v>
      </c>
      <c r="CG100" s="11">
        <f t="shared" si="55"/>
        <v>0</v>
      </c>
      <c r="CH100" s="11">
        <f t="shared" si="67"/>
        <v>0</v>
      </c>
      <c r="CI100" s="11">
        <f t="shared" si="68"/>
        <v>0</v>
      </c>
      <c r="CJ100" s="11">
        <f t="shared" si="75"/>
        <v>0</v>
      </c>
      <c r="CK100" s="11">
        <f t="shared" si="75"/>
        <v>0</v>
      </c>
      <c r="CL100" s="11">
        <f t="shared" si="75"/>
        <v>0</v>
      </c>
      <c r="CM100" s="11">
        <f t="shared" si="75"/>
        <v>1.0070954449474812E-2</v>
      </c>
      <c r="CN100" s="281">
        <f>IF(Inicio!$O$22="Calderas",CJ100+CK100,CL100)</f>
        <v>0</v>
      </c>
      <c r="CO100" s="11">
        <f t="shared" si="56"/>
        <v>0</v>
      </c>
      <c r="CP100" s="11">
        <f t="shared" si="57"/>
        <v>0</v>
      </c>
      <c r="CQ100" s="11">
        <f t="shared" si="58"/>
        <v>0</v>
      </c>
      <c r="CR100" s="11">
        <f t="shared" si="59"/>
        <v>0</v>
      </c>
      <c r="CS100" s="11">
        <f t="shared" si="69"/>
        <v>0</v>
      </c>
      <c r="CT100" s="11">
        <f t="shared" si="70"/>
        <v>0</v>
      </c>
      <c r="CV100" s="293">
        <f t="shared" si="60"/>
        <v>45873.559027777257</v>
      </c>
      <c r="CW100" s="92">
        <f t="shared" si="76"/>
        <v>0</v>
      </c>
      <c r="CX100" s="92">
        <f t="shared" si="76"/>
        <v>0</v>
      </c>
      <c r="CY100" s="92">
        <f t="shared" si="76"/>
        <v>0</v>
      </c>
      <c r="CZ100" s="92">
        <f t="shared" si="76"/>
        <v>0</v>
      </c>
      <c r="DA100" s="92">
        <f t="shared" si="76"/>
        <v>0</v>
      </c>
      <c r="DB100" s="92">
        <f t="shared" si="76"/>
        <v>0</v>
      </c>
    </row>
    <row r="101" spans="1:106">
      <c r="A101" s="94">
        <f t="shared" si="71"/>
        <v>45873.562499999709</v>
      </c>
      <c r="B101" s="95">
        <f>IF($A101&lt;=$A$9,IF(NOT(ISNUMBER(PI_data_original!B101)),B100,PI_data_original!B101),0)</f>
        <v>691.39067830963836</v>
      </c>
      <c r="C101" s="95">
        <f>IF($A101&lt;=$A$9,IF(NOT(ISNUMBER(PI_data_original!C101)),C100,PI_data_original!C101),0)</f>
        <v>673.12715587238029</v>
      </c>
      <c r="D101" s="307">
        <f>IF(TagTempAmbSel_Sc1=TagTempAmb_Sc1,IF($A101&lt;=$A$9,IF(NOT(ISNUMBER(PI_data_original!D101)),D100,PI_data_original!D101),D100),IF($A101&lt;=$A$9,IF(NOT(ISNUMBER(PI_data_original!AD101)),AD100,PI_data_original!AD101),AD100))</f>
        <v>34.006883400366775</v>
      </c>
      <c r="E101" s="307">
        <f>IF(TagHumRelSel_Sc1=TagHumRel_Sc1,IF($A101&lt;=$A$9,IF(NOT(ISNUMBER(PI_data_original!E101)),E100,PI_data_original!E101),E100),IF($A101&lt;=$A$9,IF(NOT(ISNUMBER(PI_data_original!AE101)),AE100,PI_data_original!AE101),AE100))</f>
        <v>30.657650102405459</v>
      </c>
      <c r="F101" s="95">
        <f>IF($A101&lt;=$A$9,IF(NOT(ISNUMBER(PI_data_original!F101)),F100,PI_data_original!F101),0)</f>
        <v>12.763684272766113</v>
      </c>
      <c r="G101" s="95">
        <f>IF($A101&lt;=$A$9,IF(NOT(ISNUMBER(PI_data_original!G101)),G100,PI_data_original!G101),0)</f>
        <v>15.559128761291504</v>
      </c>
      <c r="H101" s="95">
        <f>IF($A101&lt;=$A$9,IF(NOT(ISNUMBER(PI_data_original!H101)),H100,PI_data_original!H101),0)</f>
        <v>13.767612457275391</v>
      </c>
      <c r="I101" s="95">
        <f>IF($A101&lt;=$A$9,IF(NOT(ISNUMBER(PI_data_original!I101)),I100,PI_data_original!I101),0)</f>
        <v>12.744343757629395</v>
      </c>
      <c r="J101" s="95">
        <f>IF($A101&lt;=$A$9,IF(NOT(ISNUMBER(PI_data_original!J101)),J100,PI_data_original!J101),0)</f>
        <v>15.069954872131348</v>
      </c>
      <c r="K101" s="95">
        <f>IF($A101&lt;=$A$9,IF(NOT(ISNUMBER(PI_data_original!K101)),K100,PI_data_original!K101),0)</f>
        <v>295.82001347892009</v>
      </c>
      <c r="L101" s="95">
        <f>IF($A101&lt;=$A$9,IF(NOT(ISNUMBER(PI_data_original!L101)),L100,PI_data_original!L101),0)</f>
        <v>294.39372520311463</v>
      </c>
      <c r="M101" s="95">
        <f>IF($A101&lt;=$A$9,IF(NOT(ISNUMBER(PI_data_original!M101)),M100,PI_data_original!M101),0)</f>
        <v>297.39320128126417</v>
      </c>
      <c r="N101" s="95">
        <f>IF($A101&lt;=$A$9,IF(NOT(ISNUMBER(PI_data_original!N101)),N100,PI_data_original!N101),0)</f>
        <v>296.86934761119568</v>
      </c>
      <c r="O101" s="95">
        <f>IF($A101&lt;=$A$9,IF(NOT(ISNUMBER(PI_data_original!O101)),O100,PI_data_original!O101),0)</f>
        <v>375.88265197169113</v>
      </c>
      <c r="P101" s="95">
        <f>IF($A101&lt;=$A$9,IF(NOT(ISNUMBER(PI_data_original!P101)),P100,PI_data_original!P101),0)</f>
        <v>378.72094152761616</v>
      </c>
      <c r="Q101" s="95">
        <f>IF($A101&lt;=$A$9,IF(NOT(ISNUMBER(PI_data_original!Q101)),Q100,PI_data_original!Q101),0)</f>
        <v>377.07201599938924</v>
      </c>
      <c r="R101" s="95">
        <f>IF($A101&lt;=$A$9,IF(NOT(ISNUMBER(PI_data_original!R101)),R100,PI_data_original!R101),0)</f>
        <v>375.69481933152679</v>
      </c>
      <c r="S101" s="95">
        <f>IF($A101&lt;=$A$9,IF(NOT(ISNUMBER(PI_data_original!S101)),S100,PI_data_original!S101),0)</f>
        <v>362.69281005859375</v>
      </c>
      <c r="T101" s="95">
        <f>IF($A101&lt;=$A$9,IF(NOT(ISNUMBER(PI_data_original!T101)),T100,PI_data_original!T101),0)</f>
        <v>308.15109242244932</v>
      </c>
      <c r="U101" s="95">
        <f>IF($A101&lt;=$A$9,IF(NOT(ISNUMBER(PI_data_original!U101)),U100,PI_data_original!U101),0)</f>
        <v>365.44158935546875</v>
      </c>
      <c r="V101" s="95">
        <f>IF($A101&lt;=$A$9,IF(NOT(ISNUMBER(PI_data_original!V101)),V100,PI_data_original!V101),0)</f>
        <v>309.97148535660466</v>
      </c>
      <c r="W101" s="95">
        <f>IF($A101&lt;=$A$9,IF(NOT(ISNUMBER(PI_data_original!W101)),W100,PI_data_original!W101),0)</f>
        <v>333.49785441596521</v>
      </c>
      <c r="X101" s="95">
        <f>IF($A101&lt;=$A$9,IF(NOT(ISNUMBER(PI_data_original!X101)),X100,PI_data_original!X101),0)</f>
        <v>345.12113226377403</v>
      </c>
      <c r="Y101" s="95">
        <f>IF($A101&lt;=$A$9,IF(NOT(ISNUMBER(PI_data_original!Y101)),Y100,PI_data_original!Y101),0)</f>
        <v>47.068833493564782</v>
      </c>
      <c r="Z101" s="95">
        <f>IF($A101&lt;=$A$9,IF(NOT(ISNUMBER(PI_data_original!Z101)),Z100,PI_data_original!Z101),0)</f>
        <v>0</v>
      </c>
      <c r="AA101" s="95">
        <f>IF($A101&lt;=$A$9,IF(NOT(ISNUMBER(PI_data_original!AA101)),AA100,PI_data_original!AA101),0)</f>
        <v>374.8737464011212</v>
      </c>
      <c r="AB101" s="95">
        <f>IF($A101&lt;=$A$9,IF(NOT(ISNUMBER(PI_data_original!AB101)),AB100,PI_data_original!AB101),0)</f>
        <v>691.39067830963836</v>
      </c>
      <c r="AC101" s="95">
        <f>IF($A101&lt;=$A$9,IF(NOT(ISNUMBER(PI_data_original!AC101)),AC100,PI_data_original!AC101),0)</f>
        <v>701.18715795581932</v>
      </c>
      <c r="AD101" s="307">
        <f>IF(TagTempAmbSel_Sc2=TagTempAmb_Sc1,IF($A101&lt;=$A$9,IF(NOT(ISNUMBER(PI_data_original!D101)),D100,PI_data_original!D101),D100),IF($A101&lt;=$A$9,IF(NOT(ISNUMBER(PI_data_original!AD101)),AD100,PI_data_original!AD101),AD100))</f>
        <v>34.709986091103787</v>
      </c>
      <c r="AE101" s="307">
        <f>IF(TagHumRelSel_Sc2=TagHumRel_Sc1,IF($A101&lt;=$A$9,IF(NOT(ISNUMBER(PI_data_original!E101)),E100,PI_data_original!E101),E100),IF($A101&lt;=$A$9,IF(NOT(ISNUMBER(PI_data_original!AE101)),AE100,PI_data_original!AE101),AE100))</f>
        <v>31.888525889051799</v>
      </c>
      <c r="AF101" s="95">
        <f>IF($A101&lt;=$A$9,IF(NOT(ISNUMBER(PI_data_original!AF101)),AF100,PI_data_original!AF101),0)</f>
        <v>14.446317672729492</v>
      </c>
      <c r="AG101" s="95">
        <f>IF($A101&lt;=$A$9,IF(NOT(ISNUMBER(PI_data_original!AG101)),AG100,PI_data_original!AG101),0)</f>
        <v>12.46527099609375</v>
      </c>
      <c r="AH101" s="95">
        <f>IF($A101&lt;=$A$9,IF(NOT(ISNUMBER(PI_data_original!AH101)),AH100,PI_data_original!AH101),0)</f>
        <v>11.069905281066895</v>
      </c>
      <c r="AI101" s="95">
        <f>IF($A101&lt;=$A$9,IF(NOT(ISNUMBER(PI_data_original!AI101)),AI100,PI_data_original!AI101),0)</f>
        <v>17.480009078979492</v>
      </c>
      <c r="AJ101" s="95">
        <f>IF($A101&lt;=$A$9,IF(NOT(ISNUMBER(PI_data_original!AJ101)),AJ100,PI_data_original!AJ101),0)</f>
        <v>15.069954872131348</v>
      </c>
      <c r="AK101" s="95">
        <f>IF($A101&lt;=$A$9,IF(NOT(ISNUMBER(PI_data_original!AK101)),AK100,PI_data_original!AK101),0)</f>
        <v>287.29943847938807</v>
      </c>
      <c r="AL101" s="95">
        <f>IF($A101&lt;=$A$9,IF(NOT(ISNUMBER(PI_data_original!AL101)),AL100,PI_data_original!AL101),0)</f>
        <v>292.06787357369808</v>
      </c>
      <c r="AM101" s="95">
        <f>IF($A101&lt;=$A$9,IF(NOT(ISNUMBER(PI_data_original!AM101)),AM100,PI_data_original!AM101),0)</f>
        <v>376.61303395084855</v>
      </c>
      <c r="AN101" s="95">
        <f>IF($A101&lt;=$A$9,IF(NOT(ISNUMBER(PI_data_original!AN101)),AN100,PI_data_original!AN101),0)</f>
        <v>377.7497523275714</v>
      </c>
      <c r="AO101" s="95">
        <f>IF($A101&lt;=$A$9,IF(NOT(ISNUMBER(PI_data_original!AO101)),AO100,PI_data_original!AO101),0)</f>
        <v>362.6492523596001</v>
      </c>
      <c r="AP101" s="95">
        <f>IF($A101&lt;=$A$9,IF(NOT(ISNUMBER(PI_data_original!AP101)),AP100,PI_data_original!AP101),0)</f>
        <v>302.52436374994306</v>
      </c>
      <c r="AQ101" s="95">
        <f>IF($A101&lt;=$A$9,IF(NOT(ISNUMBER(PI_data_original!AQ101)),AQ100,PI_data_original!AQ101),0)</f>
        <v>361.69698031297418</v>
      </c>
      <c r="AR101" s="95">
        <f>IF($A101&lt;=$A$9,IF(NOT(ISNUMBER(PI_data_original!AR101)),AR100,PI_data_original!AR101),0)</f>
        <v>304.36101246494798</v>
      </c>
      <c r="AS101" s="95">
        <f>IF($A101&lt;=$A$9,IF(NOT(ISNUMBER(PI_data_original!AS101)),AS100,PI_data_original!AS101),0)</f>
        <v>324.91460292055802</v>
      </c>
      <c r="AT101" s="95">
        <f>IF($A101&lt;=$A$9,IF(NOT(ISNUMBER(PI_data_original!AT101)),AT100,PI_data_original!AT101),0)</f>
        <v>343.36035279574486</v>
      </c>
      <c r="AU101" s="95">
        <f>IF($A101&lt;=$A$9,IF(NOT(ISNUMBER(PI_data_original!AU101)),AU100,PI_data_original!AU101),0)</f>
        <v>44.337044683690429</v>
      </c>
      <c r="AV101" s="95">
        <f>IF($A101&lt;=$A$9,IF(NOT(ISNUMBER(PI_data_original!AV101)),AV100,PI_data_original!AV101),0)</f>
        <v>2</v>
      </c>
      <c r="AW101" s="95">
        <f>IF($A101&lt;=$A$9,IF(NOT(ISNUMBER(PI_data_original!AW101)),AW100,PI_data_original!AW101),0)</f>
        <v>373.93288731500508</v>
      </c>
      <c r="AY101" s="94">
        <f t="shared" si="72"/>
        <v>45873.312499999709</v>
      </c>
      <c r="AZ101" s="95">
        <f>IF($AY101&lt;=$AY$9,IF(NOT(ISNUMBER(PI_data_original!AZ101)),AZ100,PI_data_original!AZ101),0)</f>
        <v>0</v>
      </c>
      <c r="BA101" s="95">
        <f>IF($AY101&lt;=$AY$9,IF(NOT(ISNUMBER(PI_data_original!BA101)),BA100,PI_data_original!BA101),0)</f>
        <v>0</v>
      </c>
      <c r="BB101" s="95">
        <f>IF($AY101&lt;=$AY$9,IF(NOT(ISNUMBER(PI_data_original!BB101)),BB100,PI_data_original!BB101),0)</f>
        <v>0</v>
      </c>
      <c r="BC101" s="95">
        <f>IF($AY101&lt;=$AY$9,IF(NOT(ISNUMBER(PI_data_original!BC101)),BC100,PI_data_original!BC101),0)</f>
        <v>1.2817578390240669E-2</v>
      </c>
      <c r="BD101" s="95">
        <f>IF($AY101&lt;=$AY$9,IF(NOT(ISNUMBER(PI_data_original!BD101)),BD100,PI_data_original!BD101),0)</f>
        <v>0</v>
      </c>
      <c r="BE101" s="95">
        <f>IF($AY101&lt;=$AY$9,IF(NOT(ISNUMBER(PI_data_original!BE101)),BE100,PI_data_original!BE101),0)</f>
        <v>0</v>
      </c>
      <c r="BF101" s="95">
        <f>IF($AY101&lt;=$AY$9,IF(NOT(ISNUMBER(PI_data_original!BF101)),BF100,PI_data_original!BF101),0)</f>
        <v>0</v>
      </c>
      <c r="BG101" s="95">
        <f>IF($AY101&lt;=$AY$9,IF(NOT(ISNUMBER(PI_data_original!BG101)),BG100,PI_data_original!BG101),0)</f>
        <v>1.0070954449474812E-2</v>
      </c>
      <c r="BI101" s="61">
        <f>PI_data_original!BI101</f>
        <v>45873.3125</v>
      </c>
      <c r="BJ101" s="6">
        <f>IF($BI101&lt;=$BI$9,IF(NOT(ISNUMBER(PI_data_original!BJ101)),BJ100,PI_data_original!BJ101),0)</f>
        <v>1.2817578390240669E-2</v>
      </c>
      <c r="BK101" s="6">
        <f>IF($BI101&lt;=$BI$9,IF(NOT(ISNUMBER(PI_data_original!BK101)),BK100,PI_data_original!BK101),0)</f>
        <v>1.0070954449474812E-2</v>
      </c>
      <c r="BM101" s="6" t="b">
        <f t="shared" si="61"/>
        <v>0</v>
      </c>
      <c r="BN101" s="6" t="str">
        <f t="shared" si="62"/>
        <v>N/A</v>
      </c>
      <c r="BO101" s="6" t="b">
        <f t="shared" si="63"/>
        <v>0</v>
      </c>
      <c r="BP101" s="6" t="str">
        <f t="shared" si="64"/>
        <v>N/A</v>
      </c>
      <c r="BR101" s="6">
        <f t="shared" si="49"/>
        <v>432</v>
      </c>
      <c r="BS101" s="6">
        <f t="shared" si="50"/>
        <v>358</v>
      </c>
      <c r="BU101" s="6">
        <f t="shared" si="65"/>
        <v>374.8737464011212</v>
      </c>
      <c r="BV101" s="6">
        <f t="shared" si="66"/>
        <v>373.93288731500508</v>
      </c>
      <c r="BX101" s="292">
        <f t="shared" si="51"/>
        <v>45873.312499999709</v>
      </c>
      <c r="BY101" s="11">
        <f t="shared" si="74"/>
        <v>0</v>
      </c>
      <c r="BZ101" s="11">
        <f t="shared" si="74"/>
        <v>0</v>
      </c>
      <c r="CA101" s="11">
        <f t="shared" si="74"/>
        <v>0</v>
      </c>
      <c r="CB101" s="11">
        <f t="shared" si="74"/>
        <v>1.2817578390240669E-2</v>
      </c>
      <c r="CC101" s="11">
        <f>IF(Inicio!$C$22="Calderas",BY101+BZ101,CA101)</f>
        <v>0</v>
      </c>
      <c r="CD101" s="11">
        <f t="shared" si="52"/>
        <v>0</v>
      </c>
      <c r="CE101" s="11">
        <f t="shared" si="53"/>
        <v>0</v>
      </c>
      <c r="CF101" s="11">
        <f t="shared" si="54"/>
        <v>0</v>
      </c>
      <c r="CG101" s="11">
        <f t="shared" si="55"/>
        <v>0</v>
      </c>
      <c r="CH101" s="11">
        <f t="shared" si="67"/>
        <v>0</v>
      </c>
      <c r="CI101" s="11">
        <f t="shared" si="68"/>
        <v>0</v>
      </c>
      <c r="CJ101" s="11">
        <f t="shared" si="75"/>
        <v>0</v>
      </c>
      <c r="CK101" s="11">
        <f t="shared" si="75"/>
        <v>0</v>
      </c>
      <c r="CL101" s="11">
        <f t="shared" si="75"/>
        <v>0</v>
      </c>
      <c r="CM101" s="11">
        <f t="shared" si="75"/>
        <v>1.0070954449474812E-2</v>
      </c>
      <c r="CN101" s="281">
        <f>IF(Inicio!$O$22="Calderas",CJ101+CK101,CL101)</f>
        <v>0</v>
      </c>
      <c r="CO101" s="11">
        <f t="shared" si="56"/>
        <v>0</v>
      </c>
      <c r="CP101" s="11">
        <f t="shared" si="57"/>
        <v>0</v>
      </c>
      <c r="CQ101" s="11">
        <f t="shared" si="58"/>
        <v>0</v>
      </c>
      <c r="CR101" s="11">
        <f t="shared" si="59"/>
        <v>0</v>
      </c>
      <c r="CS101" s="11">
        <f t="shared" si="69"/>
        <v>0</v>
      </c>
      <c r="CT101" s="11">
        <f t="shared" si="70"/>
        <v>0</v>
      </c>
      <c r="CV101" s="293">
        <f t="shared" si="60"/>
        <v>45873.562499999476</v>
      </c>
      <c r="CW101" s="92">
        <f t="shared" ref="CW101:DB110" si="77">VLOOKUP($CV101,$AY$11:$BG$370,MATCH(CW$9,$AY$9:$BG$9,0))</f>
        <v>0</v>
      </c>
      <c r="CX101" s="92">
        <f t="shared" si="77"/>
        <v>0</v>
      </c>
      <c r="CY101" s="92">
        <f t="shared" si="77"/>
        <v>0</v>
      </c>
      <c r="CZ101" s="92">
        <f t="shared" si="77"/>
        <v>0</v>
      </c>
      <c r="DA101" s="92">
        <f t="shared" si="77"/>
        <v>0</v>
      </c>
      <c r="DB101" s="92">
        <f t="shared" si="77"/>
        <v>0</v>
      </c>
    </row>
    <row r="102" spans="1:106">
      <c r="A102" s="94">
        <f t="shared" si="71"/>
        <v>45873.565972221928</v>
      </c>
      <c r="B102" s="95">
        <f>IF($A102&lt;=$A$9,IF(NOT(ISNUMBER(PI_data_original!B102)),B101,PI_data_original!B102),0)</f>
        <v>698.61673018344698</v>
      </c>
      <c r="C102" s="95">
        <f>IF($A102&lt;=$A$9,IF(NOT(ISNUMBER(PI_data_original!C102)),C101,PI_data_original!C102),0)</f>
        <v>672.65818051367216</v>
      </c>
      <c r="D102" s="307">
        <f>IF(TagTempAmbSel_Sc1=TagTempAmb_Sc1,IF($A102&lt;=$A$9,IF(NOT(ISNUMBER(PI_data_original!D102)),D101,PI_data_original!D102),D101),IF($A102&lt;=$A$9,IF(NOT(ISNUMBER(PI_data_original!AD102)),AD101,PI_data_original!AD102),AD101))</f>
        <v>34.318195717670996</v>
      </c>
      <c r="E102" s="307">
        <f>IF(TagHumRelSel_Sc1=TagHumRel_Sc1,IF($A102&lt;=$A$9,IF(NOT(ISNUMBER(PI_data_original!E102)),E101,PI_data_original!E102),E101),IF($A102&lt;=$A$9,IF(NOT(ISNUMBER(PI_data_original!AE102)),AE101,PI_data_original!AE102),AE101))</f>
        <v>29.21729681484857</v>
      </c>
      <c r="F102" s="95">
        <f>IF($A102&lt;=$A$9,IF(NOT(ISNUMBER(PI_data_original!F102)),F101,PI_data_original!F102),0)</f>
        <v>17.168052673339844</v>
      </c>
      <c r="G102" s="95">
        <f>IF($A102&lt;=$A$9,IF(NOT(ISNUMBER(PI_data_original!G102)),G101,PI_data_original!G102),0)</f>
        <v>11.717368125915527</v>
      </c>
      <c r="H102" s="95">
        <f>IF($A102&lt;=$A$9,IF(NOT(ISNUMBER(PI_data_original!H102)),H101,PI_data_original!H102),0)</f>
        <v>18.511857986450195</v>
      </c>
      <c r="I102" s="95">
        <f>IF($A102&lt;=$A$9,IF(NOT(ISNUMBER(PI_data_original!I102)),I101,PI_data_original!I102),0)</f>
        <v>9.0233678817749023</v>
      </c>
      <c r="J102" s="95">
        <f>IF($A102&lt;=$A$9,IF(NOT(ISNUMBER(PI_data_original!J102)),J101,PI_data_original!J102),0)</f>
        <v>15.628101348876953</v>
      </c>
      <c r="K102" s="95">
        <f>IF($A102&lt;=$A$9,IF(NOT(ISNUMBER(PI_data_original!K102)),K101,PI_data_original!K102),0)</f>
        <v>295.78613339235471</v>
      </c>
      <c r="L102" s="95">
        <f>IF($A102&lt;=$A$9,IF(NOT(ISNUMBER(PI_data_original!L102)),L101,PI_data_original!L102),0)</f>
        <v>294.50217637181294</v>
      </c>
      <c r="M102" s="95">
        <f>IF($A102&lt;=$A$9,IF(NOT(ISNUMBER(PI_data_original!M102)),M101,PI_data_original!M102),0)</f>
        <v>297.34298579342453</v>
      </c>
      <c r="N102" s="95">
        <f>IF($A102&lt;=$A$9,IF(NOT(ISNUMBER(PI_data_original!N102)),N101,PI_data_original!N102),0)</f>
        <v>296.7550233130429</v>
      </c>
      <c r="O102" s="95">
        <f>IF($A102&lt;=$A$9,IF(NOT(ISNUMBER(PI_data_original!O102)),O101,PI_data_original!O102),0)</f>
        <v>375.82902443839527</v>
      </c>
      <c r="P102" s="95">
        <f>IF($A102&lt;=$A$9,IF(NOT(ISNUMBER(PI_data_original!P102)),P101,PI_data_original!P102),0)</f>
        <v>378.6079019870873</v>
      </c>
      <c r="Q102" s="95">
        <f>IF($A102&lt;=$A$9,IF(NOT(ISNUMBER(PI_data_original!Q102)),Q101,PI_data_original!Q102),0)</f>
        <v>377.19714511436752</v>
      </c>
      <c r="R102" s="95">
        <f>IF($A102&lt;=$A$9,IF(NOT(ISNUMBER(PI_data_original!R102)),R101,PI_data_original!R102),0)</f>
        <v>375.63506114310729</v>
      </c>
      <c r="S102" s="95">
        <f>IF($A102&lt;=$A$9,IF(NOT(ISNUMBER(PI_data_original!S102)),S101,PI_data_original!S102),0)</f>
        <v>362.70876394606972</v>
      </c>
      <c r="T102" s="95">
        <f>IF($A102&lt;=$A$9,IF(NOT(ISNUMBER(PI_data_original!T102)),T101,PI_data_original!T102),0)</f>
        <v>308.2958984375</v>
      </c>
      <c r="U102" s="95">
        <f>IF($A102&lt;=$A$9,IF(NOT(ISNUMBER(PI_data_original!U102)),U101,PI_data_original!U102),0)</f>
        <v>365.49157257512678</v>
      </c>
      <c r="V102" s="95">
        <f>IF($A102&lt;=$A$9,IF(NOT(ISNUMBER(PI_data_original!V102)),V101,PI_data_original!V102),0)</f>
        <v>310.17894673487018</v>
      </c>
      <c r="W102" s="95">
        <f>IF($A102&lt;=$A$9,IF(NOT(ISNUMBER(PI_data_original!W102)),W101,PI_data_original!W102),0)</f>
        <v>333.58329494238353</v>
      </c>
      <c r="X102" s="95">
        <f>IF($A102&lt;=$A$9,IF(NOT(ISNUMBER(PI_data_original!X102)),X101,PI_data_original!X102),0)</f>
        <v>345.48199024910718</v>
      </c>
      <c r="Y102" s="95">
        <f>IF($A102&lt;=$A$9,IF(NOT(ISNUMBER(PI_data_original!Y102)),Y101,PI_data_original!Y102),0)</f>
        <v>47.120776086218299</v>
      </c>
      <c r="Z102" s="95">
        <f>IF($A102&lt;=$A$9,IF(NOT(ISNUMBER(PI_data_original!Z102)),Z101,PI_data_original!Z102),0)</f>
        <v>0</v>
      </c>
      <c r="AA102" s="95">
        <f>IF($A102&lt;=$A$9,IF(NOT(ISNUMBER(PI_data_original!AA102)),AA101,PI_data_original!AA102),0)</f>
        <v>374.89400125373777</v>
      </c>
      <c r="AB102" s="95">
        <f>IF($A102&lt;=$A$9,IF(NOT(ISNUMBER(PI_data_original!AB102)),AB101,PI_data_original!AB102),0)</f>
        <v>698.61673018344698</v>
      </c>
      <c r="AC102" s="95">
        <f>IF($A102&lt;=$A$9,IF(NOT(ISNUMBER(PI_data_original!AC102)),AC101,PI_data_original!AC102),0)</f>
        <v>708.50906185601241</v>
      </c>
      <c r="AD102" s="307">
        <f>IF(TagTempAmbSel_Sc2=TagTempAmb_Sc1,IF($A102&lt;=$A$9,IF(NOT(ISNUMBER(PI_data_original!D102)),D101,PI_data_original!D102),D101),IF($A102&lt;=$A$9,IF(NOT(ISNUMBER(PI_data_original!AD102)),AD101,PI_data_original!AD102),AD101))</f>
        <v>34.859737470800368</v>
      </c>
      <c r="AE102" s="307">
        <f>IF(TagHumRelSel_Sc2=TagHumRel_Sc1,IF($A102&lt;=$A$9,IF(NOT(ISNUMBER(PI_data_original!E102)),E101,PI_data_original!E102),E101),IF($A102&lt;=$A$9,IF(NOT(ISNUMBER(PI_data_original!AE102)),AE101,PI_data_original!AE102),AE101))</f>
        <v>31.538243888922189</v>
      </c>
      <c r="AF102" s="95">
        <f>IF($A102&lt;=$A$9,IF(NOT(ISNUMBER(PI_data_original!AF102)),AF101,PI_data_original!AF102),0)</f>
        <v>15.424412727355957</v>
      </c>
      <c r="AG102" s="95">
        <f>IF($A102&lt;=$A$9,IF(NOT(ISNUMBER(PI_data_original!AG102)),AG101,PI_data_original!AG102),0)</f>
        <v>14.046686172485352</v>
      </c>
      <c r="AH102" s="95">
        <f>IF($A102&lt;=$A$9,IF(NOT(ISNUMBER(PI_data_original!AH102)),AH101,PI_data_original!AH102),0)</f>
        <v>13.767612457275391</v>
      </c>
      <c r="AI102" s="95">
        <f>IF($A102&lt;=$A$9,IF(NOT(ISNUMBER(PI_data_original!AI102)),AI101,PI_data_original!AI102),0)</f>
        <v>16.999788284301758</v>
      </c>
      <c r="AJ102" s="95">
        <f>IF($A102&lt;=$A$9,IF(NOT(ISNUMBER(PI_data_original!AJ102)),AJ101,PI_data_original!AJ102),0)</f>
        <v>14.790881156921387</v>
      </c>
      <c r="AK102" s="95">
        <f>IF($A102&lt;=$A$9,IF(NOT(ISNUMBER(PI_data_original!AK102)),AK101,PI_data_original!AK102),0)</f>
        <v>287.14044431596494</v>
      </c>
      <c r="AL102" s="95">
        <f>IF($A102&lt;=$A$9,IF(NOT(ISNUMBER(PI_data_original!AL102)),AL101,PI_data_original!AL102),0)</f>
        <v>291.86170595099662</v>
      </c>
      <c r="AM102" s="95">
        <f>IF($A102&lt;=$A$9,IF(NOT(ISNUMBER(PI_data_original!AM102)),AM101,PI_data_original!AM102),0)</f>
        <v>377.84431728174656</v>
      </c>
      <c r="AN102" s="95">
        <f>IF($A102&lt;=$A$9,IF(NOT(ISNUMBER(PI_data_original!AN102)),AN101,PI_data_original!AN102),0)</f>
        <v>379.01688934633569</v>
      </c>
      <c r="AO102" s="95">
        <f>IF($A102&lt;=$A$9,IF(NOT(ISNUMBER(PI_data_original!AO102)),AO101,PI_data_original!AO102),0)</f>
        <v>363.72315464263471</v>
      </c>
      <c r="AP102" s="95">
        <f>IF($A102&lt;=$A$9,IF(NOT(ISNUMBER(PI_data_original!AP102)),AP101,PI_data_original!AP102),0)</f>
        <v>302.85055492263285</v>
      </c>
      <c r="AQ102" s="95">
        <f>IF($A102&lt;=$A$9,IF(NOT(ISNUMBER(PI_data_original!AQ102)),AQ101,PI_data_original!AQ102),0)</f>
        <v>362.73684274806175</v>
      </c>
      <c r="AR102" s="95">
        <f>IF($A102&lt;=$A$9,IF(NOT(ISNUMBER(PI_data_original!AR102)),AR101,PI_data_original!AR102),0)</f>
        <v>304.68257980750565</v>
      </c>
      <c r="AS102" s="95">
        <f>IF($A102&lt;=$A$9,IF(NOT(ISNUMBER(PI_data_original!AS102)),AS101,PI_data_original!AS102),0)</f>
        <v>324.98767720414202</v>
      </c>
      <c r="AT102" s="95">
        <f>IF($A102&lt;=$A$9,IF(NOT(ISNUMBER(PI_data_original!AT102)),AT101,PI_data_original!AT102),0)</f>
        <v>343.55256101928813</v>
      </c>
      <c r="AU102" s="95">
        <f>IF($A102&lt;=$A$9,IF(NOT(ISNUMBER(PI_data_original!AU102)),AU101,PI_data_original!AU102),0)</f>
        <v>44.656731590039733</v>
      </c>
      <c r="AV102" s="95">
        <f>IF($A102&lt;=$A$9,IF(NOT(ISNUMBER(PI_data_original!AV102)),AV101,PI_data_original!AV102),0)</f>
        <v>2</v>
      </c>
      <c r="AW102" s="95">
        <f>IF($A102&lt;=$A$9,IF(NOT(ISNUMBER(PI_data_original!AW102)),AW101,PI_data_original!AW102),0)</f>
        <v>375.30780140423684</v>
      </c>
      <c r="AY102" s="94">
        <f t="shared" si="72"/>
        <v>45873.315972221928</v>
      </c>
      <c r="AZ102" s="95">
        <f>IF($AY102&lt;=$AY$9,IF(NOT(ISNUMBER(PI_data_original!AZ102)),AZ101,PI_data_original!AZ102),0)</f>
        <v>0</v>
      </c>
      <c r="BA102" s="95">
        <f>IF($AY102&lt;=$AY$9,IF(NOT(ISNUMBER(PI_data_original!BA102)),BA101,PI_data_original!BA102),0)</f>
        <v>0</v>
      </c>
      <c r="BB102" s="95">
        <f>IF($AY102&lt;=$AY$9,IF(NOT(ISNUMBER(PI_data_original!BB102)),BB101,PI_data_original!BB102),0)</f>
        <v>0</v>
      </c>
      <c r="BC102" s="95">
        <f>IF($AY102&lt;=$AY$9,IF(NOT(ISNUMBER(PI_data_original!BC102)),BC101,PI_data_original!BC102),0)</f>
        <v>1.2817578390240669E-2</v>
      </c>
      <c r="BD102" s="95">
        <f>IF($AY102&lt;=$AY$9,IF(NOT(ISNUMBER(PI_data_original!BD102)),BD101,PI_data_original!BD102),0)</f>
        <v>0</v>
      </c>
      <c r="BE102" s="95">
        <f>IF($AY102&lt;=$AY$9,IF(NOT(ISNUMBER(PI_data_original!BE102)),BE101,PI_data_original!BE102),0)</f>
        <v>0</v>
      </c>
      <c r="BF102" s="95">
        <f>IF($AY102&lt;=$AY$9,IF(NOT(ISNUMBER(PI_data_original!BF102)),BF101,PI_data_original!BF102),0)</f>
        <v>0</v>
      </c>
      <c r="BG102" s="95">
        <f>IF($AY102&lt;=$AY$9,IF(NOT(ISNUMBER(PI_data_original!BG102)),BG101,PI_data_original!BG102),0)</f>
        <v>1.0070954449474812E-2</v>
      </c>
      <c r="BI102" s="61">
        <f>PI_data_original!BI102</f>
        <v>45873.313194444447</v>
      </c>
      <c r="BJ102" s="6">
        <f>IF($BI102&lt;=$BI$9,IF(NOT(ISNUMBER(PI_data_original!BJ102)),BJ101,PI_data_original!BJ102),0)</f>
        <v>1.2817578390240669E-2</v>
      </c>
      <c r="BK102" s="6">
        <f>IF($BI102&lt;=$BI$9,IF(NOT(ISNUMBER(PI_data_original!BK102)),BK101,PI_data_original!BK102),0)</f>
        <v>1.0070954449474812E-2</v>
      </c>
      <c r="BM102" s="6" t="b">
        <f t="shared" si="61"/>
        <v>0</v>
      </c>
      <c r="BN102" s="6" t="str">
        <f t="shared" si="62"/>
        <v>N/A</v>
      </c>
      <c r="BO102" s="6" t="b">
        <f t="shared" si="63"/>
        <v>0</v>
      </c>
      <c r="BP102" s="6" t="str">
        <f t="shared" si="64"/>
        <v>N/A</v>
      </c>
      <c r="BR102" s="6">
        <f t="shared" si="49"/>
        <v>432</v>
      </c>
      <c r="BS102" s="6">
        <f t="shared" si="50"/>
        <v>358</v>
      </c>
      <c r="BU102" s="6">
        <f t="shared" si="65"/>
        <v>374.89400125373777</v>
      </c>
      <c r="BV102" s="6">
        <f t="shared" si="66"/>
        <v>375.30780140423684</v>
      </c>
      <c r="BX102" s="292">
        <f t="shared" si="51"/>
        <v>45873.315972221928</v>
      </c>
      <c r="BY102" s="11">
        <f t="shared" si="74"/>
        <v>0</v>
      </c>
      <c r="BZ102" s="11">
        <f t="shared" si="74"/>
        <v>0</v>
      </c>
      <c r="CA102" s="11">
        <f t="shared" si="74"/>
        <v>0</v>
      </c>
      <c r="CB102" s="11">
        <f t="shared" si="74"/>
        <v>1.2817578390240669E-2</v>
      </c>
      <c r="CC102" s="11">
        <f>IF(Inicio!$C$22="Calderas",BY102+BZ102,CA102)</f>
        <v>0</v>
      </c>
      <c r="CD102" s="11">
        <f t="shared" si="52"/>
        <v>0</v>
      </c>
      <c r="CE102" s="11">
        <f t="shared" si="53"/>
        <v>0</v>
      </c>
      <c r="CF102" s="11">
        <f t="shared" si="54"/>
        <v>0</v>
      </c>
      <c r="CG102" s="11">
        <f t="shared" si="55"/>
        <v>0</v>
      </c>
      <c r="CH102" s="11">
        <f t="shared" si="67"/>
        <v>0</v>
      </c>
      <c r="CI102" s="11">
        <f t="shared" si="68"/>
        <v>0</v>
      </c>
      <c r="CJ102" s="11">
        <f t="shared" si="75"/>
        <v>0</v>
      </c>
      <c r="CK102" s="11">
        <f t="shared" si="75"/>
        <v>0</v>
      </c>
      <c r="CL102" s="11">
        <f t="shared" si="75"/>
        <v>0</v>
      </c>
      <c r="CM102" s="11">
        <f t="shared" si="75"/>
        <v>1.0070954449474812E-2</v>
      </c>
      <c r="CN102" s="281">
        <f>IF(Inicio!$O$22="Calderas",CJ102+CK102,CL102)</f>
        <v>0</v>
      </c>
      <c r="CO102" s="11">
        <f t="shared" si="56"/>
        <v>0</v>
      </c>
      <c r="CP102" s="11">
        <f t="shared" si="57"/>
        <v>0</v>
      </c>
      <c r="CQ102" s="11">
        <f t="shared" si="58"/>
        <v>0</v>
      </c>
      <c r="CR102" s="11">
        <f t="shared" si="59"/>
        <v>0</v>
      </c>
      <c r="CS102" s="11">
        <f t="shared" si="69"/>
        <v>0</v>
      </c>
      <c r="CT102" s="11">
        <f t="shared" si="70"/>
        <v>0</v>
      </c>
      <c r="CV102" s="293">
        <f t="shared" si="60"/>
        <v>45873.565972221695</v>
      </c>
      <c r="CW102" s="92">
        <f t="shared" si="77"/>
        <v>0</v>
      </c>
      <c r="CX102" s="92">
        <f t="shared" si="77"/>
        <v>0</v>
      </c>
      <c r="CY102" s="92">
        <f t="shared" si="77"/>
        <v>0</v>
      </c>
      <c r="CZ102" s="92">
        <f t="shared" si="77"/>
        <v>0</v>
      </c>
      <c r="DA102" s="92">
        <f t="shared" si="77"/>
        <v>0</v>
      </c>
      <c r="DB102" s="92">
        <f t="shared" si="77"/>
        <v>0</v>
      </c>
    </row>
    <row r="103" spans="1:106">
      <c r="A103" s="94">
        <f t="shared" si="71"/>
        <v>45873.569444444147</v>
      </c>
      <c r="B103" s="95">
        <f>IF($A103&lt;=$A$9,IF(NOT(ISNUMBER(PI_data_original!B103)),B102,PI_data_original!B103),0)</f>
        <v>703.61646418348323</v>
      </c>
      <c r="C103" s="95">
        <f>IF($A103&lt;=$A$9,IF(NOT(ISNUMBER(PI_data_original!C103)),C102,PI_data_original!C103),0)</f>
        <v>682.03252642021698</v>
      </c>
      <c r="D103" s="307">
        <f>IF(TagTempAmbSel_Sc1=TagTempAmb_Sc1,IF($A103&lt;=$A$9,IF(NOT(ISNUMBER(PI_data_original!D103)),D102,PI_data_original!D103),D102),IF($A103&lt;=$A$9,IF(NOT(ISNUMBER(PI_data_original!AD103)),AD102,PI_data_original!AD103),AD102))</f>
        <v>34.273209412661878</v>
      </c>
      <c r="E103" s="307">
        <f>IF(TagHumRelSel_Sc1=TagHumRel_Sc1,IF($A103&lt;=$A$9,IF(NOT(ISNUMBER(PI_data_original!E103)),E102,PI_data_original!E103),E102),IF($A103&lt;=$A$9,IF(NOT(ISNUMBER(PI_data_original!AE103)),AE102,PI_data_original!AE103),AE102))</f>
        <v>28.366470331740082</v>
      </c>
      <c r="F103" s="95">
        <f>IF($A103&lt;=$A$9,IF(NOT(ISNUMBER(PI_data_original!F103)),F102,PI_data_original!F103),0)</f>
        <v>13.033339500427246</v>
      </c>
      <c r="G103" s="95">
        <f>IF($A103&lt;=$A$9,IF(NOT(ISNUMBER(PI_data_original!G103)),G102,PI_data_original!G103),0)</f>
        <v>21.321767807006836</v>
      </c>
      <c r="H103" s="95">
        <f>IF($A103&lt;=$A$9,IF(NOT(ISNUMBER(PI_data_original!H103)),H102,PI_data_original!H103),0)</f>
        <v>13.209465980529785</v>
      </c>
      <c r="I103" s="95">
        <f>IF($A103&lt;=$A$9,IF(NOT(ISNUMBER(PI_data_original!I103)),I102,PI_data_original!I103),0)</f>
        <v>16.186246871948242</v>
      </c>
      <c r="J103" s="95">
        <f>IF($A103&lt;=$A$9,IF(NOT(ISNUMBER(PI_data_original!J103)),J102,PI_data_original!J103),0)</f>
        <v>12.46527099609375</v>
      </c>
      <c r="K103" s="95">
        <f>IF($A103&lt;=$A$9,IF(NOT(ISNUMBER(PI_data_original!K103)),K102,PI_data_original!K103),0)</f>
        <v>296.12095024688909</v>
      </c>
      <c r="L103" s="95">
        <f>IF($A103&lt;=$A$9,IF(NOT(ISNUMBER(PI_data_original!L103)),L102,PI_data_original!L103),0)</f>
        <v>294.88311292583899</v>
      </c>
      <c r="M103" s="95">
        <f>IF($A103&lt;=$A$9,IF(NOT(ISNUMBER(PI_data_original!M103)),M102,PI_data_original!M103),0)</f>
        <v>297.45688306821347</v>
      </c>
      <c r="N103" s="95">
        <f>IF($A103&lt;=$A$9,IF(NOT(ISNUMBER(PI_data_original!N103)),N102,PI_data_original!N103),0)</f>
        <v>296.91361592268788</v>
      </c>
      <c r="O103" s="95">
        <f>IF($A103&lt;=$A$9,IF(NOT(ISNUMBER(PI_data_original!O103)),O102,PI_data_original!O103),0)</f>
        <v>375.67942568647152</v>
      </c>
      <c r="P103" s="95">
        <f>IF($A103&lt;=$A$9,IF(NOT(ISNUMBER(PI_data_original!P103)),P102,PI_data_original!P103),0)</f>
        <v>378.50989966893837</v>
      </c>
      <c r="Q103" s="95">
        <f>IF($A103&lt;=$A$9,IF(NOT(ISNUMBER(PI_data_original!Q103)),Q102,PI_data_original!Q103),0)</f>
        <v>377.21268680102077</v>
      </c>
      <c r="R103" s="95">
        <f>IF($A103&lt;=$A$9,IF(NOT(ISNUMBER(PI_data_original!R103)),R102,PI_data_original!R103),0)</f>
        <v>375.51457250506508</v>
      </c>
      <c r="S103" s="95">
        <f>IF($A103&lt;=$A$9,IF(NOT(ISNUMBER(PI_data_original!S103)),S102,PI_data_original!S103),0)</f>
        <v>362.74213360487175</v>
      </c>
      <c r="T103" s="95">
        <f>IF($A103&lt;=$A$9,IF(NOT(ISNUMBER(PI_data_original!T103)),T102,PI_data_original!T103),0)</f>
        <v>308.37766762518169</v>
      </c>
      <c r="U103" s="95">
        <f>IF($A103&lt;=$A$9,IF(NOT(ISNUMBER(PI_data_original!U103)),U102,PI_data_original!U103),0)</f>
        <v>365.56244441117468</v>
      </c>
      <c r="V103" s="95">
        <f>IF($A103&lt;=$A$9,IF(NOT(ISNUMBER(PI_data_original!V103)),V102,PI_data_original!V103),0)</f>
        <v>310.30392022789147</v>
      </c>
      <c r="W103" s="95">
        <f>IF($A103&lt;=$A$9,IF(NOT(ISNUMBER(PI_data_original!W103)),W102,PI_data_original!W103),0)</f>
        <v>333.8253910537303</v>
      </c>
      <c r="X103" s="95">
        <f>IF($A103&lt;=$A$9,IF(NOT(ISNUMBER(PI_data_original!X103)),X102,PI_data_original!X103),0)</f>
        <v>345.63795780500146</v>
      </c>
      <c r="Y103" s="95">
        <f>IF($A103&lt;=$A$9,IF(NOT(ISNUMBER(PI_data_original!Y103)),Y102,PI_data_original!Y103),0)</f>
        <v>47.250960828461409</v>
      </c>
      <c r="Z103" s="95">
        <f>IF($A103&lt;=$A$9,IF(NOT(ISNUMBER(PI_data_original!Z103)),Z102,PI_data_original!Z103),0)</f>
        <v>0</v>
      </c>
      <c r="AA103" s="95">
        <f>IF($A103&lt;=$A$9,IF(NOT(ISNUMBER(PI_data_original!AA103)),AA102,PI_data_original!AA103),0)</f>
        <v>374.77039721094383</v>
      </c>
      <c r="AB103" s="95">
        <f>IF($A103&lt;=$A$9,IF(NOT(ISNUMBER(PI_data_original!AB103)),AB102,PI_data_original!AB103),0)</f>
        <v>703.61646418348323</v>
      </c>
      <c r="AC103" s="95">
        <f>IF($A103&lt;=$A$9,IF(NOT(ISNUMBER(PI_data_original!AC103)),AC102,PI_data_original!AC103),0)</f>
        <v>711.41664957859723</v>
      </c>
      <c r="AD103" s="307">
        <f>IF(TagTempAmbSel_Sc2=TagTempAmb_Sc1,IF($A103&lt;=$A$9,IF(NOT(ISNUMBER(PI_data_original!D103)),D102,PI_data_original!D103),D102),IF($A103&lt;=$A$9,IF(NOT(ISNUMBER(PI_data_original!AD103)),AD102,PI_data_original!AD103),AD102))</f>
        <v>34.925093487020206</v>
      </c>
      <c r="AE103" s="307">
        <f>IF(TagHumRelSel_Sc2=TagHumRel_Sc1,IF($A103&lt;=$A$9,IF(NOT(ISNUMBER(PI_data_original!E103)),E102,PI_data_original!E103),E102),IF($A103&lt;=$A$9,IF(NOT(ISNUMBER(PI_data_original!AE103)),AE102,PI_data_original!AE103),AE102))</f>
        <v>30.880261744743045</v>
      </c>
      <c r="AF103" s="95">
        <f>IF($A103&lt;=$A$9,IF(NOT(ISNUMBER(PI_data_original!AF103)),AF102,PI_data_original!AF103),0)</f>
        <v>14.949047088623047</v>
      </c>
      <c r="AG103" s="95">
        <f>IF($A103&lt;=$A$9,IF(NOT(ISNUMBER(PI_data_original!AG103)),AG102,PI_data_original!AG103),0)</f>
        <v>13.488539695739746</v>
      </c>
      <c r="AH103" s="95">
        <f>IF($A103&lt;=$A$9,IF(NOT(ISNUMBER(PI_data_original!AH103)),AH102,PI_data_original!AH103),0)</f>
        <v>16.930442810058594</v>
      </c>
      <c r="AI103" s="95">
        <f>IF($A103&lt;=$A$9,IF(NOT(ISNUMBER(PI_data_original!AI103)),AI102,PI_data_original!AI103),0)</f>
        <v>16.71165657043457</v>
      </c>
      <c r="AJ103" s="95">
        <f>IF($A103&lt;=$A$9,IF(NOT(ISNUMBER(PI_data_original!AJ103)),AJ102,PI_data_original!AJ103),0)</f>
        <v>16.186246871948242</v>
      </c>
      <c r="AK103" s="95">
        <f>IF($A103&lt;=$A$9,IF(NOT(ISNUMBER(PI_data_original!AK103)),AK102,PI_data_original!AK103),0)</f>
        <v>287.51704427887893</v>
      </c>
      <c r="AL103" s="95">
        <f>IF($A103&lt;=$A$9,IF(NOT(ISNUMBER(PI_data_original!AL103)),AL102,PI_data_original!AL103),0)</f>
        <v>292.29924767991599</v>
      </c>
      <c r="AM103" s="95">
        <f>IF($A103&lt;=$A$9,IF(NOT(ISNUMBER(PI_data_original!AM103)),AM102,PI_data_original!AM103),0)</f>
        <v>378.42079612170517</v>
      </c>
      <c r="AN103" s="95">
        <f>IF($A103&lt;=$A$9,IF(NOT(ISNUMBER(PI_data_original!AN103)),AN102,PI_data_original!AN103),0)</f>
        <v>379.8433072333101</v>
      </c>
      <c r="AO103" s="95">
        <f>IF($A103&lt;=$A$9,IF(NOT(ISNUMBER(PI_data_original!AO103)),AO102,PI_data_original!AO103),0)</f>
        <v>364.6956519894519</v>
      </c>
      <c r="AP103" s="95">
        <f>IF($A103&lt;=$A$9,IF(NOT(ISNUMBER(PI_data_original!AP103)),AP102,PI_data_original!AP103),0)</f>
        <v>303.66160247756011</v>
      </c>
      <c r="AQ103" s="95">
        <f>IF($A103&lt;=$A$9,IF(NOT(ISNUMBER(PI_data_original!AQ103)),AQ102,PI_data_original!AQ103),0)</f>
        <v>363.73785746513863</v>
      </c>
      <c r="AR103" s="95">
        <f>IF($A103&lt;=$A$9,IF(NOT(ISNUMBER(PI_data_original!AR103)),AR102,PI_data_original!AR103),0)</f>
        <v>305.5051455180859</v>
      </c>
      <c r="AS103" s="95">
        <f>IF($A103&lt;=$A$9,IF(NOT(ISNUMBER(PI_data_original!AS103)),AS102,PI_data_original!AS103),0)</f>
        <v>325.17018809407949</v>
      </c>
      <c r="AT103" s="95">
        <f>IF($A103&lt;=$A$9,IF(NOT(ISNUMBER(PI_data_original!AT103)),AT102,PI_data_original!AT103),0)</f>
        <v>343.97248209998793</v>
      </c>
      <c r="AU103" s="95">
        <f>IF($A103&lt;=$A$9,IF(NOT(ISNUMBER(PI_data_original!AU103)),AU102,PI_data_original!AU103),0)</f>
        <v>45.136785655002761</v>
      </c>
      <c r="AV103" s="95">
        <f>IF($A103&lt;=$A$9,IF(NOT(ISNUMBER(PI_data_original!AV103)),AV102,PI_data_original!AV103),0)</f>
        <v>2</v>
      </c>
      <c r="AW103" s="95">
        <f>IF($A103&lt;=$A$9,IF(NOT(ISNUMBER(PI_data_original!AW103)),AW102,PI_data_original!AW103),0)</f>
        <v>376.20643891649786</v>
      </c>
      <c r="AY103" s="94">
        <f t="shared" si="72"/>
        <v>45873.319444444147</v>
      </c>
      <c r="AZ103" s="95">
        <f>IF($AY103&lt;=$AY$9,IF(NOT(ISNUMBER(PI_data_original!AZ103)),AZ102,PI_data_original!AZ103),0)</f>
        <v>0</v>
      </c>
      <c r="BA103" s="95">
        <f>IF($AY103&lt;=$AY$9,IF(NOT(ISNUMBER(PI_data_original!BA103)),BA102,PI_data_original!BA103),0)</f>
        <v>0</v>
      </c>
      <c r="BB103" s="95">
        <f>IF($AY103&lt;=$AY$9,IF(NOT(ISNUMBER(PI_data_original!BB103)),BB102,PI_data_original!BB103),0)</f>
        <v>0</v>
      </c>
      <c r="BC103" s="95">
        <f>IF($AY103&lt;=$AY$9,IF(NOT(ISNUMBER(PI_data_original!BC103)),BC102,PI_data_original!BC103),0)</f>
        <v>1.2817578390240669E-2</v>
      </c>
      <c r="BD103" s="95">
        <f>IF($AY103&lt;=$AY$9,IF(NOT(ISNUMBER(PI_data_original!BD103)),BD102,PI_data_original!BD103),0)</f>
        <v>0</v>
      </c>
      <c r="BE103" s="95">
        <f>IF($AY103&lt;=$AY$9,IF(NOT(ISNUMBER(PI_data_original!BE103)),BE102,PI_data_original!BE103),0)</f>
        <v>0</v>
      </c>
      <c r="BF103" s="95">
        <f>IF($AY103&lt;=$AY$9,IF(NOT(ISNUMBER(PI_data_original!BF103)),BF102,PI_data_original!BF103),0)</f>
        <v>0</v>
      </c>
      <c r="BG103" s="95">
        <f>IF($AY103&lt;=$AY$9,IF(NOT(ISNUMBER(PI_data_original!BG103)),BG102,PI_data_original!BG103),0)</f>
        <v>1.0070954449474812E-2</v>
      </c>
      <c r="BI103" s="61">
        <f>PI_data_original!BI103</f>
        <v>45873.313888888886</v>
      </c>
      <c r="BJ103" s="6">
        <f>IF($BI103&lt;=$BI$9,IF(NOT(ISNUMBER(PI_data_original!BJ103)),BJ102,PI_data_original!BJ103),0)</f>
        <v>1.2817578390240669E-2</v>
      </c>
      <c r="BK103" s="6">
        <f>IF($BI103&lt;=$BI$9,IF(NOT(ISNUMBER(PI_data_original!BK103)),BK102,PI_data_original!BK103),0)</f>
        <v>1.0070954449474812E-2</v>
      </c>
      <c r="BM103" s="6" t="b">
        <f t="shared" si="61"/>
        <v>0</v>
      </c>
      <c r="BN103" s="6" t="str">
        <f t="shared" si="62"/>
        <v>N/A</v>
      </c>
      <c r="BO103" s="6" t="b">
        <f t="shared" si="63"/>
        <v>0</v>
      </c>
      <c r="BP103" s="6" t="str">
        <f t="shared" si="64"/>
        <v>N/A</v>
      </c>
      <c r="BR103" s="6">
        <f t="shared" si="49"/>
        <v>432</v>
      </c>
      <c r="BS103" s="6">
        <f t="shared" si="50"/>
        <v>358</v>
      </c>
      <c r="BU103" s="6">
        <f t="shared" si="65"/>
        <v>374.77039721094383</v>
      </c>
      <c r="BV103" s="6">
        <f t="shared" si="66"/>
        <v>376.20643891649786</v>
      </c>
      <c r="BX103" s="292">
        <f t="shared" si="51"/>
        <v>45873.319444444147</v>
      </c>
      <c r="BY103" s="11">
        <f t="shared" si="74"/>
        <v>0</v>
      </c>
      <c r="BZ103" s="11">
        <f t="shared" si="74"/>
        <v>0</v>
      </c>
      <c r="CA103" s="11">
        <f t="shared" si="74"/>
        <v>0</v>
      </c>
      <c r="CB103" s="11">
        <f t="shared" si="74"/>
        <v>1.2817578390240669E-2</v>
      </c>
      <c r="CC103" s="11">
        <f>IF(Inicio!$C$22="Calderas",BY103+BZ103,CA103)</f>
        <v>0</v>
      </c>
      <c r="CD103" s="11">
        <f t="shared" si="52"/>
        <v>0</v>
      </c>
      <c r="CE103" s="11">
        <f t="shared" si="53"/>
        <v>0</v>
      </c>
      <c r="CF103" s="11">
        <f t="shared" si="54"/>
        <v>0</v>
      </c>
      <c r="CG103" s="11">
        <f t="shared" si="55"/>
        <v>0</v>
      </c>
      <c r="CH103" s="11">
        <f t="shared" si="67"/>
        <v>0</v>
      </c>
      <c r="CI103" s="11">
        <f t="shared" si="68"/>
        <v>0</v>
      </c>
      <c r="CJ103" s="11">
        <f t="shared" si="75"/>
        <v>0</v>
      </c>
      <c r="CK103" s="11">
        <f t="shared" si="75"/>
        <v>0</v>
      </c>
      <c r="CL103" s="11">
        <f t="shared" si="75"/>
        <v>0</v>
      </c>
      <c r="CM103" s="11">
        <f t="shared" si="75"/>
        <v>1.0070954449474812E-2</v>
      </c>
      <c r="CN103" s="281">
        <f>IF(Inicio!$O$22="Calderas",CJ103+CK103,CL103)</f>
        <v>0</v>
      </c>
      <c r="CO103" s="11">
        <f t="shared" si="56"/>
        <v>0</v>
      </c>
      <c r="CP103" s="11">
        <f t="shared" si="57"/>
        <v>0</v>
      </c>
      <c r="CQ103" s="11">
        <f t="shared" si="58"/>
        <v>0</v>
      </c>
      <c r="CR103" s="11">
        <f t="shared" si="59"/>
        <v>0</v>
      </c>
      <c r="CS103" s="11">
        <f t="shared" si="69"/>
        <v>0</v>
      </c>
      <c r="CT103" s="11">
        <f t="shared" si="70"/>
        <v>0</v>
      </c>
      <c r="CV103" s="293">
        <f t="shared" si="60"/>
        <v>45873.569444443914</v>
      </c>
      <c r="CW103" s="92">
        <f t="shared" si="77"/>
        <v>0</v>
      </c>
      <c r="CX103" s="92">
        <f t="shared" si="77"/>
        <v>0</v>
      </c>
      <c r="CY103" s="92">
        <f t="shared" si="77"/>
        <v>0</v>
      </c>
      <c r="CZ103" s="92">
        <f t="shared" si="77"/>
        <v>0</v>
      </c>
      <c r="DA103" s="92">
        <f t="shared" si="77"/>
        <v>0</v>
      </c>
      <c r="DB103" s="92">
        <f t="shared" si="77"/>
        <v>0</v>
      </c>
    </row>
    <row r="104" spans="1:106">
      <c r="A104" s="94">
        <f t="shared" si="71"/>
        <v>45873.572916666366</v>
      </c>
      <c r="B104" s="95">
        <f>IF($A104&lt;=$A$9,IF(NOT(ISNUMBER(PI_data_original!B104)),B103,PI_data_original!B104),0)</f>
        <v>707.10111518396297</v>
      </c>
      <c r="C104" s="95">
        <f>IF($A104&lt;=$A$9,IF(NOT(ISNUMBER(PI_data_original!C104)),C103,PI_data_original!C104),0)</f>
        <v>683.33039875271209</v>
      </c>
      <c r="D104" s="307">
        <f>IF(TagTempAmbSel_Sc1=TagTempAmb_Sc1,IF($A104&lt;=$A$9,IF(NOT(ISNUMBER(PI_data_original!D104)),D103,PI_data_original!D104),D103),IF($A104&lt;=$A$9,IF(NOT(ISNUMBER(PI_data_original!AD104)),AD103,PI_data_original!AD104),AD103))</f>
        <v>34.561860505943166</v>
      </c>
      <c r="E104" s="307">
        <f>IF(TagHumRelSel_Sc1=TagHumRel_Sc1,IF($A104&lt;=$A$9,IF(NOT(ISNUMBER(PI_data_original!E104)),E103,PI_data_original!E104),E103),IF($A104&lt;=$A$9,IF(NOT(ISNUMBER(PI_data_original!AE104)),AE103,PI_data_original!AE104),AE103))</f>
        <v>28.786847287911804</v>
      </c>
      <c r="F104" s="95">
        <f>IF($A104&lt;=$A$9,IF(NOT(ISNUMBER(PI_data_original!F104)),F103,PI_data_original!F104),0)</f>
        <v>13.033339500427246</v>
      </c>
      <c r="G104" s="95">
        <f>IF($A104&lt;=$A$9,IF(NOT(ISNUMBER(PI_data_original!G104)),G103,PI_data_original!G104),0)</f>
        <v>12.293632507324219</v>
      </c>
      <c r="H104" s="95">
        <f>IF($A104&lt;=$A$9,IF(NOT(ISNUMBER(PI_data_original!H104)),H103,PI_data_original!H104),0)</f>
        <v>15.069954872131348</v>
      </c>
      <c r="I104" s="95">
        <f>IF($A104&lt;=$A$9,IF(NOT(ISNUMBER(PI_data_original!I104)),I103,PI_data_original!I104),0)</f>
        <v>9.209416389465332</v>
      </c>
      <c r="J104" s="95">
        <f>IF($A104&lt;=$A$9,IF(NOT(ISNUMBER(PI_data_original!J104)),J103,PI_data_original!J104),0)</f>
        <v>14.046686172485352</v>
      </c>
      <c r="K104" s="95">
        <f>IF($A104&lt;=$A$9,IF(NOT(ISNUMBER(PI_data_original!K104)),K103,PI_data_original!K104),0)</f>
        <v>296.69512739297153</v>
      </c>
      <c r="L104" s="95">
        <f>IF($A104&lt;=$A$9,IF(NOT(ISNUMBER(PI_data_original!L104)),L103,PI_data_original!L104),0)</f>
        <v>295.39245367759708</v>
      </c>
      <c r="M104" s="95">
        <f>IF($A104&lt;=$A$9,IF(NOT(ISNUMBER(PI_data_original!M104)),M103,PI_data_original!M104),0)</f>
        <v>297.82577685477372</v>
      </c>
      <c r="N104" s="95">
        <f>IF($A104&lt;=$A$9,IF(NOT(ISNUMBER(PI_data_original!N104)),N103,PI_data_original!N104),0)</f>
        <v>297.22293856682393</v>
      </c>
      <c r="O104" s="95">
        <f>IF($A104&lt;=$A$9,IF(NOT(ISNUMBER(PI_data_original!O104)),O103,PI_data_original!O104),0)</f>
        <v>375.93407045251649</v>
      </c>
      <c r="P104" s="95">
        <f>IF($A104&lt;=$A$9,IF(NOT(ISNUMBER(PI_data_original!P104)),P103,PI_data_original!P104),0)</f>
        <v>378.59262592523027</v>
      </c>
      <c r="Q104" s="95">
        <f>IF($A104&lt;=$A$9,IF(NOT(ISNUMBER(PI_data_original!Q104)),Q103,PI_data_original!Q104),0)</f>
        <v>377.18385922394202</v>
      </c>
      <c r="R104" s="95">
        <f>IF($A104&lt;=$A$9,IF(NOT(ISNUMBER(PI_data_original!R104)),R103,PI_data_original!R104),0)</f>
        <v>375.53045377329266</v>
      </c>
      <c r="S104" s="95">
        <f>IF($A104&lt;=$A$9,IF(NOT(ISNUMBER(PI_data_original!S104)),S103,PI_data_original!S104),0)</f>
        <v>362.94053469401319</v>
      </c>
      <c r="T104" s="95">
        <f>IF($A104&lt;=$A$9,IF(NOT(ISNUMBER(PI_data_original!T104)),T103,PI_data_original!T104),0)</f>
        <v>308.79520845131481</v>
      </c>
      <c r="U104" s="95">
        <f>IF($A104&lt;=$A$9,IF(NOT(ISNUMBER(PI_data_original!U104)),U103,PI_data_original!U104),0)</f>
        <v>365.57585019396151</v>
      </c>
      <c r="V104" s="95">
        <f>IF($A104&lt;=$A$9,IF(NOT(ISNUMBER(PI_data_original!V104)),V103,PI_data_original!V104),0)</f>
        <v>310.5902899728203</v>
      </c>
      <c r="W104" s="95">
        <f>IF($A104&lt;=$A$9,IF(NOT(ISNUMBER(PI_data_original!W104)),W103,PI_data_original!W104),0)</f>
        <v>334.09019809680768</v>
      </c>
      <c r="X104" s="95">
        <f>IF($A104&lt;=$A$9,IF(NOT(ISNUMBER(PI_data_original!X104)),X103,PI_data_original!X104),0)</f>
        <v>345.907465560552</v>
      </c>
      <c r="Y104" s="95">
        <f>IF($A104&lt;=$A$9,IF(NOT(ISNUMBER(PI_data_original!Y104)),Y103,PI_data_original!Y104),0)</f>
        <v>47.430480515797797</v>
      </c>
      <c r="Z104" s="95">
        <f>IF($A104&lt;=$A$9,IF(NOT(ISNUMBER(PI_data_original!Z104)),Z103,PI_data_original!Z104),0)</f>
        <v>0</v>
      </c>
      <c r="AA104" s="95">
        <f>IF($A104&lt;=$A$9,IF(NOT(ISNUMBER(PI_data_original!AA104)),AA103,PI_data_original!AA104),0)</f>
        <v>374.81849744531638</v>
      </c>
      <c r="AB104" s="95">
        <f>IF($A104&lt;=$A$9,IF(NOT(ISNUMBER(PI_data_original!AB104)),AB103,PI_data_original!AB104),0)</f>
        <v>707.10111518396297</v>
      </c>
      <c r="AC104" s="95">
        <f>IF($A104&lt;=$A$9,IF(NOT(ISNUMBER(PI_data_original!AC104)),AC103,PI_data_original!AC104),0)</f>
        <v>714.05990287577902</v>
      </c>
      <c r="AD104" s="307">
        <f>IF(TagTempAmbSel_Sc2=TagTempAmb_Sc1,IF($A104&lt;=$A$9,IF(NOT(ISNUMBER(PI_data_original!D104)),D103,PI_data_original!D104),D103),IF($A104&lt;=$A$9,IF(NOT(ISNUMBER(PI_data_original!AD104)),AD103,PI_data_original!AD104),AD103))</f>
        <v>35.219526509921842</v>
      </c>
      <c r="AE104" s="307">
        <f>IF(TagHumRelSel_Sc2=TagHumRel_Sc1,IF($A104&lt;=$A$9,IF(NOT(ISNUMBER(PI_data_original!E104)),E103,PI_data_original!E104),E103),IF($A104&lt;=$A$9,IF(NOT(ISNUMBER(PI_data_original!AE104)),AE103,PI_data_original!AE104),AE103))</f>
        <v>30.337270481982777</v>
      </c>
      <c r="AF104" s="95">
        <f>IF($A104&lt;=$A$9,IF(NOT(ISNUMBER(PI_data_original!AF104)),AF103,PI_data_original!AF104),0)</f>
        <v>13.89891242980957</v>
      </c>
      <c r="AG104" s="95">
        <f>IF($A104&lt;=$A$9,IF(NOT(ISNUMBER(PI_data_original!AG104)),AG103,PI_data_original!AG104),0)</f>
        <v>10.325709342956543</v>
      </c>
      <c r="AH104" s="95">
        <f>IF($A104&lt;=$A$9,IF(NOT(ISNUMBER(PI_data_original!AH104)),AH103,PI_data_original!AH104),0)</f>
        <v>13.209465980529785</v>
      </c>
      <c r="AI104" s="95">
        <f>IF($A104&lt;=$A$9,IF(NOT(ISNUMBER(PI_data_original!AI104)),AI103,PI_data_original!AI104),0)</f>
        <v>19.112756729125977</v>
      </c>
      <c r="AJ104" s="95">
        <f>IF($A104&lt;=$A$9,IF(NOT(ISNUMBER(PI_data_original!AJ104)),AJ103,PI_data_original!AJ104),0)</f>
        <v>11.069905281066895</v>
      </c>
      <c r="AK104" s="95">
        <f>IF($A104&lt;=$A$9,IF(NOT(ISNUMBER(PI_data_original!AK104)),AK103,PI_data_original!AK104),0)</f>
        <v>287.8637556802417</v>
      </c>
      <c r="AL104" s="95">
        <f>IF($A104&lt;=$A$9,IF(NOT(ISNUMBER(PI_data_original!AL104)),AL103,PI_data_original!AL104),0)</f>
        <v>292.65333367127209</v>
      </c>
      <c r="AM104" s="95">
        <f>IF($A104&lt;=$A$9,IF(NOT(ISNUMBER(PI_data_original!AM104)),AM103,PI_data_original!AM104),0)</f>
        <v>378.68969681218834</v>
      </c>
      <c r="AN104" s="95">
        <f>IF($A104&lt;=$A$9,IF(NOT(ISNUMBER(PI_data_original!AN104)),AN103,PI_data_original!AN104),0)</f>
        <v>380.03811649171007</v>
      </c>
      <c r="AO104" s="95">
        <f>IF($A104&lt;=$A$9,IF(NOT(ISNUMBER(PI_data_original!AO104)),AO103,PI_data_original!AO104),0)</f>
        <v>365.1679599504514</v>
      </c>
      <c r="AP104" s="95">
        <f>IF($A104&lt;=$A$9,IF(NOT(ISNUMBER(PI_data_original!AP104)),AP103,PI_data_original!AP104),0)</f>
        <v>304.3196226082556</v>
      </c>
      <c r="AQ104" s="95">
        <f>IF($A104&lt;=$A$9,IF(NOT(ISNUMBER(PI_data_original!AQ104)),AQ103,PI_data_original!AQ104),0)</f>
        <v>364.09546700649275</v>
      </c>
      <c r="AR104" s="95">
        <f>IF($A104&lt;=$A$9,IF(NOT(ISNUMBER(PI_data_original!AR104)),AR103,PI_data_original!AR104),0)</f>
        <v>306.16104974824623</v>
      </c>
      <c r="AS104" s="95">
        <f>IF($A104&lt;=$A$9,IF(NOT(ISNUMBER(PI_data_original!AS104)),AS103,PI_data_original!AS104),0)</f>
        <v>325.48832726789061</v>
      </c>
      <c r="AT104" s="95">
        <f>IF($A104&lt;=$A$9,IF(NOT(ISNUMBER(PI_data_original!AT104)),AT103,PI_data_original!AT104),0)</f>
        <v>344.4679900621972</v>
      </c>
      <c r="AU104" s="95">
        <f>IF($A104&lt;=$A$9,IF(NOT(ISNUMBER(PI_data_original!AU104)),AU103,PI_data_original!AU104),0)</f>
        <v>45.540068257963291</v>
      </c>
      <c r="AV104" s="95">
        <f>IF($A104&lt;=$A$9,IF(NOT(ISNUMBER(PI_data_original!AV104)),AV103,PI_data_original!AV104),0)</f>
        <v>2</v>
      </c>
      <c r="AW104" s="95">
        <f>IF($A104&lt;=$A$9,IF(NOT(ISNUMBER(PI_data_original!AW104)),AW103,PI_data_original!AW104),0)</f>
        <v>376.52510455691566</v>
      </c>
      <c r="AY104" s="94">
        <f t="shared" si="72"/>
        <v>45873.322916666366</v>
      </c>
      <c r="AZ104" s="95">
        <f>IF($AY104&lt;=$AY$9,IF(NOT(ISNUMBER(PI_data_original!AZ104)),AZ103,PI_data_original!AZ104),0)</f>
        <v>0</v>
      </c>
      <c r="BA104" s="95">
        <f>IF($AY104&lt;=$AY$9,IF(NOT(ISNUMBER(PI_data_original!BA104)),BA103,PI_data_original!BA104),0)</f>
        <v>0</v>
      </c>
      <c r="BB104" s="95">
        <f>IF($AY104&lt;=$AY$9,IF(NOT(ISNUMBER(PI_data_original!BB104)),BB103,PI_data_original!BB104),0)</f>
        <v>0</v>
      </c>
      <c r="BC104" s="95">
        <f>IF($AY104&lt;=$AY$9,IF(NOT(ISNUMBER(PI_data_original!BC104)),BC103,PI_data_original!BC104),0)</f>
        <v>1.2817578390240669E-2</v>
      </c>
      <c r="BD104" s="95">
        <f>IF($AY104&lt;=$AY$9,IF(NOT(ISNUMBER(PI_data_original!BD104)),BD103,PI_data_original!BD104),0)</f>
        <v>0</v>
      </c>
      <c r="BE104" s="95">
        <f>IF($AY104&lt;=$AY$9,IF(NOT(ISNUMBER(PI_data_original!BE104)),BE103,PI_data_original!BE104),0)</f>
        <v>0</v>
      </c>
      <c r="BF104" s="95">
        <f>IF($AY104&lt;=$AY$9,IF(NOT(ISNUMBER(PI_data_original!BF104)),BF103,PI_data_original!BF104),0)</f>
        <v>0</v>
      </c>
      <c r="BG104" s="95">
        <f>IF($AY104&lt;=$AY$9,IF(NOT(ISNUMBER(PI_data_original!BG104)),BG103,PI_data_original!BG104),0)</f>
        <v>1.0070954449474812E-2</v>
      </c>
      <c r="BI104" s="61">
        <f>PI_data_original!BI104</f>
        <v>45873.314583333333</v>
      </c>
      <c r="BJ104" s="6">
        <f>IF($BI104&lt;=$BI$9,IF(NOT(ISNUMBER(PI_data_original!BJ104)),BJ103,PI_data_original!BJ104),0)</f>
        <v>1.2817578390240669E-2</v>
      </c>
      <c r="BK104" s="6">
        <f>IF($BI104&lt;=$BI$9,IF(NOT(ISNUMBER(PI_data_original!BK104)),BK103,PI_data_original!BK104),0)</f>
        <v>1.0070954449474812E-2</v>
      </c>
      <c r="BM104" s="6" t="b">
        <f t="shared" si="61"/>
        <v>0</v>
      </c>
      <c r="BN104" s="6" t="str">
        <f t="shared" si="62"/>
        <v>N/A</v>
      </c>
      <c r="BO104" s="6" t="b">
        <f t="shared" si="63"/>
        <v>0</v>
      </c>
      <c r="BP104" s="6" t="str">
        <f t="shared" si="64"/>
        <v>N/A</v>
      </c>
      <c r="BR104" s="6">
        <f t="shared" si="49"/>
        <v>432</v>
      </c>
      <c r="BS104" s="6">
        <f t="shared" si="50"/>
        <v>358</v>
      </c>
      <c r="BU104" s="6">
        <f t="shared" si="65"/>
        <v>374.81849744531638</v>
      </c>
      <c r="BV104" s="6">
        <f t="shared" si="66"/>
        <v>376.52510455691566</v>
      </c>
      <c r="BX104" s="292">
        <f t="shared" si="51"/>
        <v>45873.322916666366</v>
      </c>
      <c r="BY104" s="11">
        <f t="shared" si="74"/>
        <v>0</v>
      </c>
      <c r="BZ104" s="11">
        <f t="shared" si="74"/>
        <v>0</v>
      </c>
      <c r="CA104" s="11">
        <f t="shared" si="74"/>
        <v>0</v>
      </c>
      <c r="CB104" s="11">
        <f t="shared" si="74"/>
        <v>1.2817578390240669E-2</v>
      </c>
      <c r="CC104" s="11">
        <f>IF(Inicio!$C$22="Calderas",BY104+BZ104,CA104)</f>
        <v>0</v>
      </c>
      <c r="CD104" s="11">
        <f t="shared" si="52"/>
        <v>0</v>
      </c>
      <c r="CE104" s="11">
        <f t="shared" si="53"/>
        <v>0</v>
      </c>
      <c r="CF104" s="11">
        <f t="shared" si="54"/>
        <v>0</v>
      </c>
      <c r="CG104" s="11">
        <f t="shared" si="55"/>
        <v>0</v>
      </c>
      <c r="CH104" s="11">
        <f t="shared" si="67"/>
        <v>0</v>
      </c>
      <c r="CI104" s="11">
        <f t="shared" si="68"/>
        <v>0</v>
      </c>
      <c r="CJ104" s="11">
        <f t="shared" si="75"/>
        <v>0</v>
      </c>
      <c r="CK104" s="11">
        <f t="shared" si="75"/>
        <v>0</v>
      </c>
      <c r="CL104" s="11">
        <f t="shared" si="75"/>
        <v>0</v>
      </c>
      <c r="CM104" s="11">
        <f t="shared" si="75"/>
        <v>1.0070954449474812E-2</v>
      </c>
      <c r="CN104" s="281">
        <f>IF(Inicio!$O$22="Calderas",CJ104+CK104,CL104)</f>
        <v>0</v>
      </c>
      <c r="CO104" s="11">
        <f t="shared" si="56"/>
        <v>0</v>
      </c>
      <c r="CP104" s="11">
        <f t="shared" si="57"/>
        <v>0</v>
      </c>
      <c r="CQ104" s="11">
        <f t="shared" si="58"/>
        <v>0</v>
      </c>
      <c r="CR104" s="11">
        <f t="shared" si="59"/>
        <v>0</v>
      </c>
      <c r="CS104" s="11">
        <f t="shared" si="69"/>
        <v>0</v>
      </c>
      <c r="CT104" s="11">
        <f t="shared" si="70"/>
        <v>0</v>
      </c>
      <c r="CV104" s="293">
        <f t="shared" si="60"/>
        <v>45873.572916666133</v>
      </c>
      <c r="CW104" s="92">
        <f t="shared" si="77"/>
        <v>0</v>
      </c>
      <c r="CX104" s="92">
        <f t="shared" si="77"/>
        <v>0</v>
      </c>
      <c r="CY104" s="92">
        <f t="shared" si="77"/>
        <v>0</v>
      </c>
      <c r="CZ104" s="92">
        <f t="shared" si="77"/>
        <v>0</v>
      </c>
      <c r="DA104" s="92">
        <f t="shared" si="77"/>
        <v>0</v>
      </c>
      <c r="DB104" s="92">
        <f t="shared" si="77"/>
        <v>0</v>
      </c>
    </row>
    <row r="105" spans="1:106">
      <c r="A105" s="94">
        <f t="shared" si="71"/>
        <v>45873.576388888585</v>
      </c>
      <c r="B105" s="95">
        <f>IF($A105&lt;=$A$9,IF(NOT(ISNUMBER(PI_data_original!B105)),B104,PI_data_original!B105),0)</f>
        <v>716.58305376874273</v>
      </c>
      <c r="C105" s="95">
        <f>IF($A105&lt;=$A$9,IF(NOT(ISNUMBER(PI_data_original!C105)),C104,PI_data_original!C105),0)</f>
        <v>699.36558257294598</v>
      </c>
      <c r="D105" s="307">
        <f>IF(TagTempAmbSel_Sc1=TagTempAmb_Sc1,IF($A105&lt;=$A$9,IF(NOT(ISNUMBER(PI_data_original!D105)),D104,PI_data_original!D105),D104),IF($A105&lt;=$A$9,IF(NOT(ISNUMBER(PI_data_original!AD105)),AD104,PI_data_original!AD105),AD104))</f>
        <v>34.855401198397978</v>
      </c>
      <c r="E105" s="307">
        <f>IF(TagHumRelSel_Sc1=TagHumRel_Sc1,IF($A105&lt;=$A$9,IF(NOT(ISNUMBER(PI_data_original!E105)),E104,PI_data_original!E105),E104),IF($A105&lt;=$A$9,IF(NOT(ISNUMBER(PI_data_original!AE105)),AE104,PI_data_original!AE105),AE104))</f>
        <v>28.024088584384977</v>
      </c>
      <c r="F105" s="95">
        <f>IF($A105&lt;=$A$9,IF(NOT(ISNUMBER(PI_data_original!F105)),F104,PI_data_original!F105),0)</f>
        <v>12.494028091430664</v>
      </c>
      <c r="G105" s="95">
        <f>IF($A105&lt;=$A$9,IF(NOT(ISNUMBER(PI_data_original!G105)),G104,PI_data_original!G105),0)</f>
        <v>13.926380157470703</v>
      </c>
      <c r="H105" s="95">
        <f>IF($A105&lt;=$A$9,IF(NOT(ISNUMBER(PI_data_original!H105)),H104,PI_data_original!H105),0)</f>
        <v>15.628101348876953</v>
      </c>
      <c r="I105" s="95">
        <f>IF($A105&lt;=$A$9,IF(NOT(ISNUMBER(PI_data_original!I105)),I104,PI_data_original!I105),0)</f>
        <v>16.930442810058594</v>
      </c>
      <c r="J105" s="95">
        <f>IF($A105&lt;=$A$9,IF(NOT(ISNUMBER(PI_data_original!J105)),J104,PI_data_original!J105),0)</f>
        <v>13.767612457275391</v>
      </c>
      <c r="K105" s="95">
        <f>IF($A105&lt;=$A$9,IF(NOT(ISNUMBER(PI_data_original!K105)),K104,PI_data_original!K105),0)</f>
        <v>296.70271503919201</v>
      </c>
      <c r="L105" s="95">
        <f>IF($A105&lt;=$A$9,IF(NOT(ISNUMBER(PI_data_original!L105)),L104,PI_data_original!L105),0)</f>
        <v>295.46717978738212</v>
      </c>
      <c r="M105" s="95">
        <f>IF($A105&lt;=$A$9,IF(NOT(ISNUMBER(PI_data_original!M105)),M104,PI_data_original!M105),0)</f>
        <v>298.24248321156239</v>
      </c>
      <c r="N105" s="95">
        <f>IF($A105&lt;=$A$9,IF(NOT(ISNUMBER(PI_data_original!N105)),N104,PI_data_original!N105),0)</f>
        <v>297.74986283512294</v>
      </c>
      <c r="O105" s="95">
        <f>IF($A105&lt;=$A$9,IF(NOT(ISNUMBER(PI_data_original!O105)),O104,PI_data_original!O105),0)</f>
        <v>376.130262092213</v>
      </c>
      <c r="P105" s="95">
        <f>IF($A105&lt;=$A$9,IF(NOT(ISNUMBER(PI_data_original!P105)),P104,PI_data_original!P105),0)</f>
        <v>378.90934709263041</v>
      </c>
      <c r="Q105" s="95">
        <f>IF($A105&lt;=$A$9,IF(NOT(ISNUMBER(PI_data_original!Q105)),Q104,PI_data_original!Q105),0)</f>
        <v>377.14783063518661</v>
      </c>
      <c r="R105" s="95">
        <f>IF($A105&lt;=$A$9,IF(NOT(ISNUMBER(PI_data_original!R105)),R104,PI_data_original!R105),0)</f>
        <v>375.49847884222146</v>
      </c>
      <c r="S105" s="95">
        <f>IF($A105&lt;=$A$9,IF(NOT(ISNUMBER(PI_data_original!S105)),S104,PI_data_original!S105),0)</f>
        <v>363.02628591836276</v>
      </c>
      <c r="T105" s="95">
        <f>IF($A105&lt;=$A$9,IF(NOT(ISNUMBER(PI_data_original!T105)),T104,PI_data_original!T105),0)</f>
        <v>309.03578317753505</v>
      </c>
      <c r="U105" s="95">
        <f>IF($A105&lt;=$A$9,IF(NOT(ISNUMBER(PI_data_original!U105)),U104,PI_data_original!U105),0)</f>
        <v>365.73511161349251</v>
      </c>
      <c r="V105" s="95">
        <f>IF($A105&lt;=$A$9,IF(NOT(ISNUMBER(PI_data_original!V105)),V104,PI_data_original!V105),0)</f>
        <v>311.00969488799109</v>
      </c>
      <c r="W105" s="95">
        <f>IF($A105&lt;=$A$9,IF(NOT(ISNUMBER(PI_data_original!W105)),W104,PI_data_original!W105),0)</f>
        <v>334.10641188181626</v>
      </c>
      <c r="X105" s="95">
        <f>IF($A105&lt;=$A$9,IF(NOT(ISNUMBER(PI_data_original!X105)),X104,PI_data_original!X105),0)</f>
        <v>346.29688742051513</v>
      </c>
      <c r="Y105" s="95">
        <f>IF($A105&lt;=$A$9,IF(NOT(ISNUMBER(PI_data_original!Y105)),Y104,PI_data_original!Y105),0)</f>
        <v>47.6101010484279</v>
      </c>
      <c r="Z105" s="95">
        <f>IF($A105&lt;=$A$9,IF(NOT(ISNUMBER(PI_data_original!Z105)),Z104,PI_data_original!Z105),0)</f>
        <v>0.28230331420898436</v>
      </c>
      <c r="AA105" s="95">
        <f>IF($A105&lt;=$A$9,IF(NOT(ISNUMBER(PI_data_original!AA105)),AA104,PI_data_original!AA105),0)</f>
        <v>375.00191201551507</v>
      </c>
      <c r="AB105" s="95">
        <f>IF($A105&lt;=$A$9,IF(NOT(ISNUMBER(PI_data_original!AB105)),AB104,PI_data_original!AB105),0)</f>
        <v>716.58305376874273</v>
      </c>
      <c r="AC105" s="95">
        <f>IF($A105&lt;=$A$9,IF(NOT(ISNUMBER(PI_data_original!AC105)),AC104,PI_data_original!AC105),0)</f>
        <v>723.62063860233104</v>
      </c>
      <c r="AD105" s="307">
        <f>IF(TagTempAmbSel_Sc2=TagTempAmb_Sc1,IF($A105&lt;=$A$9,IF(NOT(ISNUMBER(PI_data_original!D105)),D104,PI_data_original!D105),D104),IF($A105&lt;=$A$9,IF(NOT(ISNUMBER(PI_data_original!AD105)),AD104,PI_data_original!AD105),AD104))</f>
        <v>35.550147464757821</v>
      </c>
      <c r="AE105" s="307">
        <f>IF(TagHumRelSel_Sc2=TagHumRel_Sc1,IF($A105&lt;=$A$9,IF(NOT(ISNUMBER(PI_data_original!E105)),E104,PI_data_original!E105),E104),IF($A105&lt;=$A$9,IF(NOT(ISNUMBER(PI_data_original!AE105)),AE104,PI_data_original!AE105),AE104))</f>
        <v>29.364724991075423</v>
      </c>
      <c r="AF105" s="95">
        <f>IF($A105&lt;=$A$9,IF(NOT(ISNUMBER(PI_data_original!AF105)),AF104,PI_data_original!AF105),0)</f>
        <v>20.156488418579102</v>
      </c>
      <c r="AG105" s="95">
        <f>IF($A105&lt;=$A$9,IF(NOT(ISNUMBER(PI_data_original!AG105)),AG104,PI_data_original!AG105),0)</f>
        <v>20.651418685913086</v>
      </c>
      <c r="AH105" s="95">
        <f>IF($A105&lt;=$A$9,IF(NOT(ISNUMBER(PI_data_original!AH105)),AH104,PI_data_original!AH105),0)</f>
        <v>12.186197280883789</v>
      </c>
      <c r="AI105" s="95">
        <f>IF($A105&lt;=$A$9,IF(NOT(ISNUMBER(PI_data_original!AI105)),AI104,PI_data_original!AI105),0)</f>
        <v>15.847260475158691</v>
      </c>
      <c r="AJ105" s="95">
        <f>IF($A105&lt;=$A$9,IF(NOT(ISNUMBER(PI_data_original!AJ105)),AJ104,PI_data_original!AJ105),0)</f>
        <v>13.488539695739746</v>
      </c>
      <c r="AK105" s="95">
        <f>IF($A105&lt;=$A$9,IF(NOT(ISNUMBER(PI_data_original!AK105)),AK104,PI_data_original!AK105),0)</f>
        <v>288.17689517690792</v>
      </c>
      <c r="AL105" s="95">
        <f>IF($A105&lt;=$A$9,IF(NOT(ISNUMBER(PI_data_original!AL105)),AL104,PI_data_original!AL105),0)</f>
        <v>292.94466203886509</v>
      </c>
      <c r="AM105" s="95">
        <f>IF($A105&lt;=$A$9,IF(NOT(ISNUMBER(PI_data_original!AM105)),AM104,PI_data_original!AM105),0)</f>
        <v>378.33501030945826</v>
      </c>
      <c r="AN105" s="95">
        <f>IF($A105&lt;=$A$9,IF(NOT(ISNUMBER(PI_data_original!AN105)),AN104,PI_data_original!AN105),0)</f>
        <v>380.11995947214461</v>
      </c>
      <c r="AO105" s="95">
        <f>IF($A105&lt;=$A$9,IF(NOT(ISNUMBER(PI_data_original!AO105)),AO104,PI_data_original!AO105),0)</f>
        <v>365.26837195514236</v>
      </c>
      <c r="AP105" s="95">
        <f>IF($A105&lt;=$A$9,IF(NOT(ISNUMBER(PI_data_original!AP105)),AP104,PI_data_original!AP105),0)</f>
        <v>304.62200591364564</v>
      </c>
      <c r="AQ105" s="95">
        <f>IF($A105&lt;=$A$9,IF(NOT(ISNUMBER(PI_data_original!AQ105)),AQ104,PI_data_original!AQ105),0)</f>
        <v>364.23260618070606</v>
      </c>
      <c r="AR105" s="95">
        <f>IF($A105&lt;=$A$9,IF(NOT(ISNUMBER(PI_data_original!AR105)),AR104,PI_data_original!AR105),0)</f>
        <v>306.49425568269254</v>
      </c>
      <c r="AS105" s="95">
        <f>IF($A105&lt;=$A$9,IF(NOT(ISNUMBER(PI_data_original!AS105)),AS104,PI_data_original!AS105),0)</f>
        <v>325.79965348967892</v>
      </c>
      <c r="AT105" s="95">
        <f>IF($A105&lt;=$A$9,IF(NOT(ISNUMBER(PI_data_original!AT105)),AT104,PI_data_original!AT105),0)</f>
        <v>344.97000246497504</v>
      </c>
      <c r="AU105" s="95">
        <f>IF($A105&lt;=$A$9,IF(NOT(ISNUMBER(PI_data_original!AU105)),AU104,PI_data_original!AU105),0)</f>
        <v>45.80494870343626</v>
      </c>
      <c r="AV105" s="95">
        <f>IF($A105&lt;=$A$9,IF(NOT(ISNUMBER(PI_data_original!AV105)),AV104,PI_data_original!AV105),0)</f>
        <v>2.0748783365885415</v>
      </c>
      <c r="AW105" s="95">
        <f>IF($A105&lt;=$A$9,IF(NOT(ISNUMBER(PI_data_original!AW105)),AW104,PI_data_original!AW105),0)</f>
        <v>376.47262197156749</v>
      </c>
      <c r="AY105" s="94">
        <f t="shared" si="72"/>
        <v>45873.326388888585</v>
      </c>
      <c r="AZ105" s="95">
        <f>IF($AY105&lt;=$AY$9,IF(NOT(ISNUMBER(PI_data_original!AZ105)),AZ104,PI_data_original!AZ105),0)</f>
        <v>0</v>
      </c>
      <c r="BA105" s="95">
        <f>IF($AY105&lt;=$AY$9,IF(NOT(ISNUMBER(PI_data_original!BA105)),BA104,PI_data_original!BA105),0)</f>
        <v>0</v>
      </c>
      <c r="BB105" s="95">
        <f>IF($AY105&lt;=$AY$9,IF(NOT(ISNUMBER(PI_data_original!BB105)),BB104,PI_data_original!BB105),0)</f>
        <v>0</v>
      </c>
      <c r="BC105" s="95">
        <f>IF($AY105&lt;=$AY$9,IF(NOT(ISNUMBER(PI_data_original!BC105)),BC104,PI_data_original!BC105),0)</f>
        <v>1.2817578390240669E-2</v>
      </c>
      <c r="BD105" s="95">
        <f>IF($AY105&lt;=$AY$9,IF(NOT(ISNUMBER(PI_data_original!BD105)),BD104,PI_data_original!BD105),0)</f>
        <v>0</v>
      </c>
      <c r="BE105" s="95">
        <f>IF($AY105&lt;=$AY$9,IF(NOT(ISNUMBER(PI_data_original!BE105)),BE104,PI_data_original!BE105),0)</f>
        <v>0</v>
      </c>
      <c r="BF105" s="95">
        <f>IF($AY105&lt;=$AY$9,IF(NOT(ISNUMBER(PI_data_original!BF105)),BF104,PI_data_original!BF105),0)</f>
        <v>0</v>
      </c>
      <c r="BG105" s="95">
        <f>IF($AY105&lt;=$AY$9,IF(NOT(ISNUMBER(PI_data_original!BG105)),BG104,PI_data_original!BG105),0)</f>
        <v>1.0070954449474812E-2</v>
      </c>
      <c r="BI105" s="61">
        <f>PI_data_original!BI105</f>
        <v>45873.31527777778</v>
      </c>
      <c r="BJ105" s="6">
        <f>IF($BI105&lt;=$BI$9,IF(NOT(ISNUMBER(PI_data_original!BJ105)),BJ104,PI_data_original!BJ105),0)</f>
        <v>1.2817578390240669E-2</v>
      </c>
      <c r="BK105" s="6">
        <f>IF($BI105&lt;=$BI$9,IF(NOT(ISNUMBER(PI_data_original!BK105)),BK104,PI_data_original!BK105),0)</f>
        <v>1.0070954449474812E-2</v>
      </c>
      <c r="BM105" s="6" t="b">
        <f t="shared" si="61"/>
        <v>0</v>
      </c>
      <c r="BN105" s="6" t="str">
        <f t="shared" si="62"/>
        <v>N/A</v>
      </c>
      <c r="BO105" s="6" t="b">
        <f t="shared" si="63"/>
        <v>0</v>
      </c>
      <c r="BP105" s="6" t="str">
        <f t="shared" si="64"/>
        <v>N/A</v>
      </c>
      <c r="BR105" s="6">
        <f t="shared" si="49"/>
        <v>431.717696685791</v>
      </c>
      <c r="BS105" s="6">
        <f t="shared" si="50"/>
        <v>357.92512166341146</v>
      </c>
      <c r="BU105" s="6">
        <f t="shared" si="65"/>
        <v>375.00191201551507</v>
      </c>
      <c r="BV105" s="6">
        <f t="shared" si="66"/>
        <v>376.47262197156749</v>
      </c>
      <c r="BX105" s="292">
        <f t="shared" si="51"/>
        <v>45873.326388888585</v>
      </c>
      <c r="BY105" s="11">
        <f t="shared" si="74"/>
        <v>0</v>
      </c>
      <c r="BZ105" s="11">
        <f t="shared" si="74"/>
        <v>0</v>
      </c>
      <c r="CA105" s="11">
        <f t="shared" si="74"/>
        <v>0</v>
      </c>
      <c r="CB105" s="11">
        <f t="shared" si="74"/>
        <v>1.2817578390240669E-2</v>
      </c>
      <c r="CC105" s="11">
        <f>IF(Inicio!$C$22="Calderas",BY105+BZ105,CA105)</f>
        <v>0</v>
      </c>
      <c r="CD105" s="11">
        <f t="shared" si="52"/>
        <v>0</v>
      </c>
      <c r="CE105" s="11">
        <f t="shared" si="53"/>
        <v>0</v>
      </c>
      <c r="CF105" s="11">
        <f t="shared" si="54"/>
        <v>0</v>
      </c>
      <c r="CG105" s="11">
        <f t="shared" si="55"/>
        <v>0</v>
      </c>
      <c r="CH105" s="11">
        <f t="shared" si="67"/>
        <v>0</v>
      </c>
      <c r="CI105" s="11">
        <f t="shared" si="68"/>
        <v>0</v>
      </c>
      <c r="CJ105" s="11">
        <f t="shared" si="75"/>
        <v>0</v>
      </c>
      <c r="CK105" s="11">
        <f t="shared" si="75"/>
        <v>0</v>
      </c>
      <c r="CL105" s="11">
        <f t="shared" si="75"/>
        <v>0</v>
      </c>
      <c r="CM105" s="11">
        <f t="shared" si="75"/>
        <v>1.0070954449474812E-2</v>
      </c>
      <c r="CN105" s="281">
        <f>IF(Inicio!$O$22="Calderas",CJ105+CK105,CL105)</f>
        <v>0</v>
      </c>
      <c r="CO105" s="11">
        <f t="shared" si="56"/>
        <v>0</v>
      </c>
      <c r="CP105" s="11">
        <f t="shared" si="57"/>
        <v>0</v>
      </c>
      <c r="CQ105" s="11">
        <f t="shared" si="58"/>
        <v>0</v>
      </c>
      <c r="CR105" s="11">
        <f t="shared" si="59"/>
        <v>0</v>
      </c>
      <c r="CS105" s="11">
        <f t="shared" si="69"/>
        <v>0</v>
      </c>
      <c r="CT105" s="11">
        <f t="shared" si="70"/>
        <v>0</v>
      </c>
      <c r="CV105" s="293">
        <f t="shared" si="60"/>
        <v>45873.576388888352</v>
      </c>
      <c r="CW105" s="92">
        <f t="shared" si="77"/>
        <v>0</v>
      </c>
      <c r="CX105" s="92">
        <f t="shared" si="77"/>
        <v>0</v>
      </c>
      <c r="CY105" s="92">
        <f t="shared" si="77"/>
        <v>0</v>
      </c>
      <c r="CZ105" s="92">
        <f t="shared" si="77"/>
        <v>0</v>
      </c>
      <c r="DA105" s="92">
        <f t="shared" si="77"/>
        <v>0</v>
      </c>
      <c r="DB105" s="92">
        <f t="shared" si="77"/>
        <v>0</v>
      </c>
    </row>
    <row r="106" spans="1:106">
      <c r="A106" s="94">
        <f t="shared" si="71"/>
        <v>45873.579861110804</v>
      </c>
      <c r="B106" s="95">
        <f>IF($A106&lt;=$A$9,IF(NOT(ISNUMBER(PI_data_original!B106)),B105,PI_data_original!B106),0)</f>
        <v>730.51132963594762</v>
      </c>
      <c r="C106" s="95">
        <f>IF($A106&lt;=$A$9,IF(NOT(ISNUMBER(PI_data_original!C106)),C105,PI_data_original!C106),0)</f>
        <v>711.63665142440425</v>
      </c>
      <c r="D106" s="307">
        <f>IF(TagTempAmbSel_Sc1=TagTempAmb_Sc1,IF($A106&lt;=$A$9,IF(NOT(ISNUMBER(PI_data_original!D106)),D105,PI_data_original!D106),D105),IF($A106&lt;=$A$9,IF(NOT(ISNUMBER(PI_data_original!AD106)),AD105,PI_data_original!AD106),AD105))</f>
        <v>34.846180196721541</v>
      </c>
      <c r="E106" s="307">
        <f>IF(TagHumRelSel_Sc1=TagHumRel_Sc1,IF($A106&lt;=$A$9,IF(NOT(ISNUMBER(PI_data_original!E106)),E105,PI_data_original!E106),E105),IF($A106&lt;=$A$9,IF(NOT(ISNUMBER(PI_data_original!AE106)),AE105,PI_data_original!AE106),AE105))</f>
        <v>27.481417035644505</v>
      </c>
      <c r="F106" s="95">
        <f>IF($A106&lt;=$A$9,IF(NOT(ISNUMBER(PI_data_original!F106)),F105,PI_data_original!F106),0)</f>
        <v>12.04460334777832</v>
      </c>
      <c r="G106" s="95">
        <f>IF($A106&lt;=$A$9,IF(NOT(ISNUMBER(PI_data_original!G106)),G105,PI_data_original!G106),0)</f>
        <v>13.350116729736328</v>
      </c>
      <c r="H106" s="95">
        <f>IF($A106&lt;=$A$9,IF(NOT(ISNUMBER(PI_data_original!H106)),H105,PI_data_original!H106),0)</f>
        <v>11.6280517578125</v>
      </c>
      <c r="I106" s="95">
        <f>IF($A106&lt;=$A$9,IF(NOT(ISNUMBER(PI_data_original!I106)),I105,PI_data_original!I106),0)</f>
        <v>10.883855819702148</v>
      </c>
      <c r="J106" s="95">
        <f>IF($A106&lt;=$A$9,IF(NOT(ISNUMBER(PI_data_original!J106)),J105,PI_data_original!J106),0)</f>
        <v>12.744343757629395</v>
      </c>
      <c r="K106" s="95">
        <f>IF($A106&lt;=$A$9,IF(NOT(ISNUMBER(PI_data_original!K106)),K105,PI_data_original!K106),0)</f>
        <v>296.94244700185152</v>
      </c>
      <c r="L106" s="95">
        <f>IF($A106&lt;=$A$9,IF(NOT(ISNUMBER(PI_data_original!L106)),L105,PI_data_original!L106),0)</f>
        <v>295.74644170790873</v>
      </c>
      <c r="M106" s="95">
        <f>IF($A106&lt;=$A$9,IF(NOT(ISNUMBER(PI_data_original!M106)),M105,PI_data_original!M106),0)</f>
        <v>298.33779355225391</v>
      </c>
      <c r="N106" s="95">
        <f>IF($A106&lt;=$A$9,IF(NOT(ISNUMBER(PI_data_original!N106)),N105,PI_data_original!N106),0)</f>
        <v>297.81004461134961</v>
      </c>
      <c r="O106" s="95">
        <f>IF($A106&lt;=$A$9,IF(NOT(ISNUMBER(PI_data_original!O106)),O105,PI_data_original!O106),0)</f>
        <v>376.44538240390858</v>
      </c>
      <c r="P106" s="95">
        <f>IF($A106&lt;=$A$9,IF(NOT(ISNUMBER(PI_data_original!P106)),P105,PI_data_original!P106),0)</f>
        <v>379.10885381261539</v>
      </c>
      <c r="Q106" s="95">
        <f>IF($A106&lt;=$A$9,IF(NOT(ISNUMBER(PI_data_original!Q106)),Q105,PI_data_original!Q106),0)</f>
        <v>377.56324304329172</v>
      </c>
      <c r="R106" s="95">
        <f>IF($A106&lt;=$A$9,IF(NOT(ISNUMBER(PI_data_original!R106)),R105,PI_data_original!R106),0)</f>
        <v>375.77927726459563</v>
      </c>
      <c r="S106" s="95">
        <f>IF($A106&lt;=$A$9,IF(NOT(ISNUMBER(PI_data_original!S106)),S105,PI_data_original!S106),0)</f>
        <v>363.26991257641311</v>
      </c>
      <c r="T106" s="95">
        <f>IF($A106&lt;=$A$9,IF(NOT(ISNUMBER(PI_data_original!T106)),T105,PI_data_original!T106),0)</f>
        <v>309.67760488325888</v>
      </c>
      <c r="U106" s="95">
        <f>IF($A106&lt;=$A$9,IF(NOT(ISNUMBER(PI_data_original!U106)),U105,PI_data_original!U106),0)</f>
        <v>366.06464935154656</v>
      </c>
      <c r="V106" s="95">
        <f>IF($A106&lt;=$A$9,IF(NOT(ISNUMBER(PI_data_original!V106)),V105,PI_data_original!V106),0)</f>
        <v>311.61822067042192</v>
      </c>
      <c r="W106" s="95">
        <f>IF($A106&lt;=$A$9,IF(NOT(ISNUMBER(PI_data_original!W106)),W105,PI_data_original!W106),0)</f>
        <v>334.10590095812387</v>
      </c>
      <c r="X106" s="95">
        <f>IF($A106&lt;=$A$9,IF(NOT(ISNUMBER(PI_data_original!X106)),X105,PI_data_original!X106),0)</f>
        <v>346.53212356162624</v>
      </c>
      <c r="Y106" s="95">
        <f>IF($A106&lt;=$A$9,IF(NOT(ISNUMBER(PI_data_original!Y106)),Y105,PI_data_original!Y106),0)</f>
        <v>48.070490965888034</v>
      </c>
      <c r="Z106" s="95">
        <f>IF($A106&lt;=$A$9,IF(NOT(ISNUMBER(PI_data_original!Z106)),Z105,PI_data_original!Z106),0)</f>
        <v>0</v>
      </c>
      <c r="AA106" s="95">
        <f>IF($A106&lt;=$A$9,IF(NOT(ISNUMBER(PI_data_original!AA106)),AA105,PI_data_original!AA106),0)</f>
        <v>375.23207434618536</v>
      </c>
      <c r="AB106" s="95">
        <f>IF($A106&lt;=$A$9,IF(NOT(ISNUMBER(PI_data_original!AB106)),AB105,PI_data_original!AB106),0)</f>
        <v>730.51132963594762</v>
      </c>
      <c r="AC106" s="95">
        <f>IF($A106&lt;=$A$9,IF(NOT(ISNUMBER(PI_data_original!AC106)),AC105,PI_data_original!AC106),0)</f>
        <v>737.03014363444197</v>
      </c>
      <c r="AD106" s="307">
        <f>IF(TagTempAmbSel_Sc2=TagTempAmb_Sc1,IF($A106&lt;=$A$9,IF(NOT(ISNUMBER(PI_data_original!D106)),D105,PI_data_original!D106),D105),IF($A106&lt;=$A$9,IF(NOT(ISNUMBER(PI_data_original!AD106)),AD105,PI_data_original!AD106),AD105))</f>
        <v>35.777414991453853</v>
      </c>
      <c r="AE106" s="307">
        <f>IF(TagHumRelSel_Sc2=TagHumRel_Sc1,IF($A106&lt;=$A$9,IF(NOT(ISNUMBER(PI_data_original!E106)),E105,PI_data_original!E106),E105),IF($A106&lt;=$A$9,IF(NOT(ISNUMBER(PI_data_original!AE106)),AE105,PI_data_original!AE106),AE105))</f>
        <v>28.992500671741823</v>
      </c>
      <c r="AF106" s="95">
        <f>IF($A106&lt;=$A$9,IF(NOT(ISNUMBER(PI_data_original!AF106)),AF105,PI_data_original!AF106),0)</f>
        <v>14.084744453430176</v>
      </c>
      <c r="AG106" s="95">
        <f>IF($A106&lt;=$A$9,IF(NOT(ISNUMBER(PI_data_original!AG106)),AG105,PI_data_original!AG106),0)</f>
        <v>15.907174110412598</v>
      </c>
      <c r="AH106" s="95">
        <f>IF($A106&lt;=$A$9,IF(NOT(ISNUMBER(PI_data_original!AH106)),AH105,PI_data_original!AH106),0)</f>
        <v>16.930442810058594</v>
      </c>
      <c r="AI106" s="95">
        <f>IF($A106&lt;=$A$9,IF(NOT(ISNUMBER(PI_data_original!AI106)),AI105,PI_data_original!AI106),0)</f>
        <v>19.112756729125977</v>
      </c>
      <c r="AJ106" s="95">
        <f>IF($A106&lt;=$A$9,IF(NOT(ISNUMBER(PI_data_original!AJ106)),AJ105,PI_data_original!AJ106),0)</f>
        <v>13.209465980529785</v>
      </c>
      <c r="AK106" s="95">
        <f>IF($A106&lt;=$A$9,IF(NOT(ISNUMBER(PI_data_original!AK106)),AK105,PI_data_original!AK106),0)</f>
        <v>288.68434205099112</v>
      </c>
      <c r="AL106" s="95">
        <f>IF($A106&lt;=$A$9,IF(NOT(ISNUMBER(PI_data_original!AL106)),AL105,PI_data_original!AL106),0)</f>
        <v>293.47137768321568</v>
      </c>
      <c r="AM106" s="95">
        <f>IF($A106&lt;=$A$9,IF(NOT(ISNUMBER(PI_data_original!AM106)),AM105,PI_data_original!AM106),0)</f>
        <v>378.54727867521109</v>
      </c>
      <c r="AN106" s="95">
        <f>IF($A106&lt;=$A$9,IF(NOT(ISNUMBER(PI_data_original!AN106)),AN105,PI_data_original!AN106),0)</f>
        <v>380.59644535309627</v>
      </c>
      <c r="AO106" s="95">
        <f>IF($A106&lt;=$A$9,IF(NOT(ISNUMBER(PI_data_original!AO106)),AO105,PI_data_original!AO106),0)</f>
        <v>365.3647068199391</v>
      </c>
      <c r="AP106" s="95">
        <f>IF($A106&lt;=$A$9,IF(NOT(ISNUMBER(PI_data_original!AP106)),AP105,PI_data_original!AP106),0)</f>
        <v>305.15279395666903</v>
      </c>
      <c r="AQ106" s="95">
        <f>IF($A106&lt;=$A$9,IF(NOT(ISNUMBER(PI_data_original!AQ106)),AQ105,PI_data_original!AQ106),0)</f>
        <v>364.40263248174142</v>
      </c>
      <c r="AR106" s="95">
        <f>IF($A106&lt;=$A$9,IF(NOT(ISNUMBER(PI_data_original!AR106)),AR105,PI_data_original!AR106),0)</f>
        <v>307.06154324332408</v>
      </c>
      <c r="AS106" s="95">
        <f>IF($A106&lt;=$A$9,IF(NOT(ISNUMBER(PI_data_original!AS106)),AS105,PI_data_original!AS106),0)</f>
        <v>326.2693745522019</v>
      </c>
      <c r="AT106" s="95">
        <f>IF($A106&lt;=$A$9,IF(NOT(ISNUMBER(PI_data_original!AT106)),AT105,PI_data_original!AT106),0)</f>
        <v>345.39075142448644</v>
      </c>
      <c r="AU106" s="95">
        <f>IF($A106&lt;=$A$9,IF(NOT(ISNUMBER(PI_data_original!AU106)),AU105,PI_data_original!AU106),0)</f>
        <v>46.207284024494705</v>
      </c>
      <c r="AV106" s="95">
        <f>IF($A106&lt;=$A$9,IF(NOT(ISNUMBER(PI_data_original!AV106)),AV105,PI_data_original!AV106),0)</f>
        <v>2.2210024981727923</v>
      </c>
      <c r="AW106" s="95">
        <f>IF($A106&lt;=$A$9,IF(NOT(ISNUMBER(PI_data_original!AW106)),AW105,PI_data_original!AW106),0)</f>
        <v>376.60764832213522</v>
      </c>
      <c r="AY106" s="94">
        <f t="shared" si="72"/>
        <v>45873.329861110804</v>
      </c>
      <c r="AZ106" s="95">
        <f>IF($AY106&lt;=$AY$9,IF(NOT(ISNUMBER(PI_data_original!AZ106)),AZ105,PI_data_original!AZ106),0)</f>
        <v>0</v>
      </c>
      <c r="BA106" s="95">
        <f>IF($AY106&lt;=$AY$9,IF(NOT(ISNUMBER(PI_data_original!BA106)),BA105,PI_data_original!BA106),0)</f>
        <v>0</v>
      </c>
      <c r="BB106" s="95">
        <f>IF($AY106&lt;=$AY$9,IF(NOT(ISNUMBER(PI_data_original!BB106)),BB105,PI_data_original!BB106),0)</f>
        <v>0</v>
      </c>
      <c r="BC106" s="95">
        <f>IF($AY106&lt;=$AY$9,IF(NOT(ISNUMBER(PI_data_original!BC106)),BC105,PI_data_original!BC106),0)</f>
        <v>1.2817578390240669E-2</v>
      </c>
      <c r="BD106" s="95">
        <f>IF($AY106&lt;=$AY$9,IF(NOT(ISNUMBER(PI_data_original!BD106)),BD105,PI_data_original!BD106),0)</f>
        <v>0</v>
      </c>
      <c r="BE106" s="95">
        <f>IF($AY106&lt;=$AY$9,IF(NOT(ISNUMBER(PI_data_original!BE106)),BE105,PI_data_original!BE106),0)</f>
        <v>0</v>
      </c>
      <c r="BF106" s="95">
        <f>IF($AY106&lt;=$AY$9,IF(NOT(ISNUMBER(PI_data_original!BF106)),BF105,PI_data_original!BF106),0)</f>
        <v>0</v>
      </c>
      <c r="BG106" s="95">
        <f>IF($AY106&lt;=$AY$9,IF(NOT(ISNUMBER(PI_data_original!BG106)),BG105,PI_data_original!BG106),0)</f>
        <v>1.0070954449474812E-2</v>
      </c>
      <c r="BI106" s="61">
        <f>PI_data_original!BI106</f>
        <v>45873.315972222219</v>
      </c>
      <c r="BJ106" s="6">
        <f>IF($BI106&lt;=$BI$9,IF(NOT(ISNUMBER(PI_data_original!BJ106)),BJ105,PI_data_original!BJ106),0)</f>
        <v>1.2817578390240669E-2</v>
      </c>
      <c r="BK106" s="6">
        <f>IF($BI106&lt;=$BI$9,IF(NOT(ISNUMBER(PI_data_original!BK106)),BK105,PI_data_original!BK106),0)</f>
        <v>1.0070954449474812E-2</v>
      </c>
      <c r="BM106" s="6" t="b">
        <f t="shared" si="61"/>
        <v>0</v>
      </c>
      <c r="BN106" s="6" t="str">
        <f t="shared" si="62"/>
        <v>N/A</v>
      </c>
      <c r="BO106" s="6" t="b">
        <f t="shared" si="63"/>
        <v>0</v>
      </c>
      <c r="BP106" s="6" t="str">
        <f t="shared" si="64"/>
        <v>N/A</v>
      </c>
      <c r="BR106" s="6">
        <f t="shared" si="49"/>
        <v>432</v>
      </c>
      <c r="BS106" s="6">
        <f t="shared" si="50"/>
        <v>357.77899750182723</v>
      </c>
      <c r="BU106" s="6">
        <f t="shared" si="65"/>
        <v>375.23207434618536</v>
      </c>
      <c r="BV106" s="6">
        <f t="shared" si="66"/>
        <v>376.60764832213522</v>
      </c>
      <c r="BX106" s="292">
        <f t="shared" si="51"/>
        <v>45873.329861110804</v>
      </c>
      <c r="BY106" s="11">
        <f t="shared" si="74"/>
        <v>0</v>
      </c>
      <c r="BZ106" s="11">
        <f t="shared" si="74"/>
        <v>0</v>
      </c>
      <c r="CA106" s="11">
        <f t="shared" si="74"/>
        <v>0</v>
      </c>
      <c r="CB106" s="11">
        <f t="shared" si="74"/>
        <v>1.2817578390240669E-2</v>
      </c>
      <c r="CC106" s="11">
        <f>IF(Inicio!$C$22="Calderas",BY106+BZ106,CA106)</f>
        <v>0</v>
      </c>
      <c r="CD106" s="11">
        <f t="shared" si="52"/>
        <v>0</v>
      </c>
      <c r="CE106" s="11">
        <f t="shared" si="53"/>
        <v>0</v>
      </c>
      <c r="CF106" s="11">
        <f t="shared" si="54"/>
        <v>0</v>
      </c>
      <c r="CG106" s="11">
        <f t="shared" si="55"/>
        <v>0</v>
      </c>
      <c r="CH106" s="11">
        <f t="shared" si="67"/>
        <v>0</v>
      </c>
      <c r="CI106" s="11">
        <f t="shared" si="68"/>
        <v>0</v>
      </c>
      <c r="CJ106" s="11">
        <f t="shared" si="75"/>
        <v>0</v>
      </c>
      <c r="CK106" s="11">
        <f t="shared" si="75"/>
        <v>0</v>
      </c>
      <c r="CL106" s="11">
        <f t="shared" si="75"/>
        <v>0</v>
      </c>
      <c r="CM106" s="11">
        <f t="shared" si="75"/>
        <v>1.0070954449474812E-2</v>
      </c>
      <c r="CN106" s="281">
        <f>IF(Inicio!$O$22="Calderas",CJ106+CK106,CL106)</f>
        <v>0</v>
      </c>
      <c r="CO106" s="11">
        <f t="shared" si="56"/>
        <v>0</v>
      </c>
      <c r="CP106" s="11">
        <f t="shared" si="57"/>
        <v>0</v>
      </c>
      <c r="CQ106" s="11">
        <f t="shared" si="58"/>
        <v>0</v>
      </c>
      <c r="CR106" s="11">
        <f t="shared" si="59"/>
        <v>0</v>
      </c>
      <c r="CS106" s="11">
        <f t="shared" si="69"/>
        <v>0</v>
      </c>
      <c r="CT106" s="11">
        <f t="shared" si="70"/>
        <v>0</v>
      </c>
      <c r="CV106" s="293">
        <f t="shared" si="60"/>
        <v>45873.579861110571</v>
      </c>
      <c r="CW106" s="92">
        <f t="shared" si="77"/>
        <v>0</v>
      </c>
      <c r="CX106" s="92">
        <f t="shared" si="77"/>
        <v>0</v>
      </c>
      <c r="CY106" s="92">
        <f t="shared" si="77"/>
        <v>0</v>
      </c>
      <c r="CZ106" s="92">
        <f t="shared" si="77"/>
        <v>0</v>
      </c>
      <c r="DA106" s="92">
        <f t="shared" si="77"/>
        <v>0</v>
      </c>
      <c r="DB106" s="92">
        <f t="shared" si="77"/>
        <v>0</v>
      </c>
    </row>
    <row r="107" spans="1:106">
      <c r="A107" s="94">
        <f t="shared" si="71"/>
        <v>45873.583333333023</v>
      </c>
      <c r="B107" s="95">
        <f>IF($A107&lt;=$A$9,IF(NOT(ISNUMBER(PI_data_original!B107)),B106,PI_data_original!B107),0)</f>
        <v>738.96619872789915</v>
      </c>
      <c r="C107" s="95">
        <f>IF($A107&lt;=$A$9,IF(NOT(ISNUMBER(PI_data_original!C107)),C106,PI_data_original!C107),0)</f>
        <v>719.05716909185219</v>
      </c>
      <c r="D107" s="307">
        <f>IF(TagTempAmbSel_Sc1=TagTempAmb_Sc1,IF($A107&lt;=$A$9,IF(NOT(ISNUMBER(PI_data_original!D107)),D106,PI_data_original!D107),D106),IF($A107&lt;=$A$9,IF(NOT(ISNUMBER(PI_data_original!AD107)),AD106,PI_data_original!AD107),AD106))</f>
        <v>35.042156873368469</v>
      </c>
      <c r="E107" s="307">
        <f>IF(TagHumRelSel_Sc1=TagHumRel_Sc1,IF($A107&lt;=$A$9,IF(NOT(ISNUMBER(PI_data_original!E107)),E106,PI_data_original!E107),E106),IF($A107&lt;=$A$9,IF(NOT(ISNUMBER(PI_data_original!AE107)),AE106,PI_data_original!AE107),AE106))</f>
        <v>27.541670744472455</v>
      </c>
      <c r="F107" s="95">
        <f>IF($A107&lt;=$A$9,IF(NOT(ISNUMBER(PI_data_original!F107)),F106,PI_data_original!F107),0)</f>
        <v>16.628742218017578</v>
      </c>
      <c r="G107" s="95">
        <f>IF($A107&lt;=$A$9,IF(NOT(ISNUMBER(PI_data_original!G107)),G106,PI_data_original!G107),0)</f>
        <v>12.005500793457031</v>
      </c>
      <c r="H107" s="95">
        <f>IF($A107&lt;=$A$9,IF(NOT(ISNUMBER(PI_data_original!H107)),H106,PI_data_original!H107),0)</f>
        <v>15.907174110412598</v>
      </c>
      <c r="I107" s="95">
        <f>IF($A107&lt;=$A$9,IF(NOT(ISNUMBER(PI_data_original!I107)),I106,PI_data_original!I107),0)</f>
        <v>11.348978042602539</v>
      </c>
      <c r="J107" s="95">
        <f>IF($A107&lt;=$A$9,IF(NOT(ISNUMBER(PI_data_original!J107)),J106,PI_data_original!J107),0)</f>
        <v>15.628101348876953</v>
      </c>
      <c r="K107" s="95">
        <f>IF($A107&lt;=$A$9,IF(NOT(ISNUMBER(PI_data_original!K107)),K106,PI_data_original!K107),0)</f>
        <v>298.01114420601476</v>
      </c>
      <c r="L107" s="95">
        <f>IF($A107&lt;=$A$9,IF(NOT(ISNUMBER(PI_data_original!L107)),L106,PI_data_original!L107),0)</f>
        <v>296.78582413031688</v>
      </c>
      <c r="M107" s="95">
        <f>IF($A107&lt;=$A$9,IF(NOT(ISNUMBER(PI_data_original!M107)),M106,PI_data_original!M107),0)</f>
        <v>298.66954114058632</v>
      </c>
      <c r="N107" s="95">
        <f>IF($A107&lt;=$A$9,IF(NOT(ISNUMBER(PI_data_original!N107)),N106,PI_data_original!N107),0)</f>
        <v>298.10589809415166</v>
      </c>
      <c r="O107" s="95">
        <f>IF($A107&lt;=$A$9,IF(NOT(ISNUMBER(PI_data_original!O107)),O106,PI_data_original!O107),0)</f>
        <v>376.71209946050641</v>
      </c>
      <c r="P107" s="95">
        <f>IF($A107&lt;=$A$9,IF(NOT(ISNUMBER(PI_data_original!P107)),P106,PI_data_original!P107),0)</f>
        <v>379.39308954232121</v>
      </c>
      <c r="Q107" s="95">
        <f>IF($A107&lt;=$A$9,IF(NOT(ISNUMBER(PI_data_original!Q107)),Q106,PI_data_original!Q107),0)</f>
        <v>378.21586732852012</v>
      </c>
      <c r="R107" s="95">
        <f>IF($A107&lt;=$A$9,IF(NOT(ISNUMBER(PI_data_original!R107)),R106,PI_data_original!R107),0)</f>
        <v>376.37891221158748</v>
      </c>
      <c r="S107" s="95">
        <f>IF($A107&lt;=$A$9,IF(NOT(ISNUMBER(PI_data_original!S107)),S106,PI_data_original!S107),0)</f>
        <v>363.48257564220887</v>
      </c>
      <c r="T107" s="95">
        <f>IF($A107&lt;=$A$9,IF(NOT(ISNUMBER(PI_data_original!T107)),T106,PI_data_original!T107),0)</f>
        <v>310.14896494311279</v>
      </c>
      <c r="U107" s="95">
        <f>IF($A107&lt;=$A$9,IF(NOT(ISNUMBER(PI_data_original!U107)),U106,PI_data_original!U107),0)</f>
        <v>366.1986015941327</v>
      </c>
      <c r="V107" s="95">
        <f>IF($A107&lt;=$A$9,IF(NOT(ISNUMBER(PI_data_original!V107)),V106,PI_data_original!V107),0)</f>
        <v>311.97586688077541</v>
      </c>
      <c r="W107" s="95">
        <f>IF($A107&lt;=$A$9,IF(NOT(ISNUMBER(PI_data_original!W107)),W106,PI_data_original!W107),0)</f>
        <v>334.14418497874271</v>
      </c>
      <c r="X107" s="95">
        <f>IF($A107&lt;=$A$9,IF(NOT(ISNUMBER(PI_data_original!X107)),X106,PI_data_original!X107),0)</f>
        <v>346.81527665687554</v>
      </c>
      <c r="Y107" s="95">
        <f>IF($A107&lt;=$A$9,IF(NOT(ISNUMBER(PI_data_original!Y107)),Y106,PI_data_original!Y107),0)</f>
        <v>48.345292490916272</v>
      </c>
      <c r="Z107" s="95">
        <f>IF($A107&lt;=$A$9,IF(NOT(ISNUMBER(PI_data_original!Z107)),Z106,PI_data_original!Z107),0)</f>
        <v>0.14255445748126502</v>
      </c>
      <c r="AA107" s="95">
        <f>IF($A107&lt;=$A$9,IF(NOT(ISNUMBER(PI_data_original!AA107)),AA106,PI_data_original!AA107),0)</f>
        <v>375.49130758098329</v>
      </c>
      <c r="AB107" s="95">
        <f>IF($A107&lt;=$A$9,IF(NOT(ISNUMBER(PI_data_original!AB107)),AB106,PI_data_original!AB107),0)</f>
        <v>738.96619872789915</v>
      </c>
      <c r="AC107" s="95">
        <f>IF($A107&lt;=$A$9,IF(NOT(ISNUMBER(PI_data_original!AC107)),AC106,PI_data_original!AC107),0)</f>
        <v>744.52920636987915</v>
      </c>
      <c r="AD107" s="307">
        <f>IF(TagTempAmbSel_Sc2=TagTempAmb_Sc1,IF($A107&lt;=$A$9,IF(NOT(ISNUMBER(PI_data_original!D107)),D106,PI_data_original!D107),D106),IF($A107&lt;=$A$9,IF(NOT(ISNUMBER(PI_data_original!AD107)),AD106,PI_data_original!AD107),AD106))</f>
        <v>35.809449578406628</v>
      </c>
      <c r="AE107" s="307">
        <f>IF(TagHumRelSel_Sc2=TagHumRel_Sc1,IF($A107&lt;=$A$9,IF(NOT(ISNUMBER(PI_data_original!E107)),E106,PI_data_original!E107),E106),IF($A107&lt;=$A$9,IF(NOT(ISNUMBER(PI_data_original!AE107)),AE106,PI_data_original!AE107),AE106))</f>
        <v>28.94808817250432</v>
      </c>
      <c r="AF107" s="95">
        <f>IF($A107&lt;=$A$9,IF(NOT(ISNUMBER(PI_data_original!AF107)),AF106,PI_data_original!AF107),0)</f>
        <v>13.602133750915527</v>
      </c>
      <c r="AG107" s="95">
        <f>IF($A107&lt;=$A$9,IF(NOT(ISNUMBER(PI_data_original!AG107)),AG106,PI_data_original!AG107),0)</f>
        <v>12.46527099609375</v>
      </c>
      <c r="AH107" s="95">
        <f>IF($A107&lt;=$A$9,IF(NOT(ISNUMBER(PI_data_original!AH107)),AH106,PI_data_original!AH107),0)</f>
        <v>16.465320587158203</v>
      </c>
      <c r="AI107" s="95">
        <f>IF($A107&lt;=$A$9,IF(NOT(ISNUMBER(PI_data_original!AI107)),AI106,PI_data_original!AI107),0)</f>
        <v>12.293632507324219</v>
      </c>
      <c r="AJ107" s="95">
        <f>IF($A107&lt;=$A$9,IF(NOT(ISNUMBER(PI_data_original!AJ107)),AJ106,PI_data_original!AJ107),0)</f>
        <v>10.604783058166504</v>
      </c>
      <c r="AK107" s="95">
        <f>IF($A107&lt;=$A$9,IF(NOT(ISNUMBER(PI_data_original!AK107)),AK106,PI_data_original!AK107),0)</f>
        <v>289.75970910151642</v>
      </c>
      <c r="AL107" s="95">
        <f>IF($A107&lt;=$A$9,IF(NOT(ISNUMBER(PI_data_original!AL107)),AL106,PI_data_original!AL107),0)</f>
        <v>294.52985434100498</v>
      </c>
      <c r="AM107" s="95">
        <f>IF($A107&lt;=$A$9,IF(NOT(ISNUMBER(PI_data_original!AM107)),AM106,PI_data_original!AM107),0)</f>
        <v>378.87285312710929</v>
      </c>
      <c r="AN107" s="95">
        <f>IF($A107&lt;=$A$9,IF(NOT(ISNUMBER(PI_data_original!AN107)),AN106,PI_data_original!AN107),0)</f>
        <v>381.12883886911243</v>
      </c>
      <c r="AO107" s="95">
        <f>IF($A107&lt;=$A$9,IF(NOT(ISNUMBER(PI_data_original!AO107)),AO106,PI_data_original!AO107),0)</f>
        <v>365.96494595460285</v>
      </c>
      <c r="AP107" s="95">
        <f>IF($A107&lt;=$A$9,IF(NOT(ISNUMBER(PI_data_original!AP107)),AP106,PI_data_original!AP107),0)</f>
        <v>306.16368786708142</v>
      </c>
      <c r="AQ107" s="95">
        <f>IF($A107&lt;=$A$9,IF(NOT(ISNUMBER(PI_data_original!AQ107)),AQ106,PI_data_original!AQ107),0)</f>
        <v>365.00111497035715</v>
      </c>
      <c r="AR107" s="95">
        <f>IF($A107&lt;=$A$9,IF(NOT(ISNUMBER(PI_data_original!AR107)),AR106,PI_data_original!AR107),0)</f>
        <v>308.10263623483479</v>
      </c>
      <c r="AS107" s="95">
        <f>IF($A107&lt;=$A$9,IF(NOT(ISNUMBER(PI_data_original!AS107)),AS106,PI_data_original!AS107),0)</f>
        <v>326.55713936566434</v>
      </c>
      <c r="AT107" s="95">
        <f>IF($A107&lt;=$A$9,IF(NOT(ISNUMBER(PI_data_original!AT107)),AT106,PI_data_original!AT107),0)</f>
        <v>345.83196437115811</v>
      </c>
      <c r="AU107" s="95">
        <f>IF($A107&lt;=$A$9,IF(NOT(ISNUMBER(PI_data_original!AU107)),AU106,PI_data_original!AU107),0)</f>
        <v>46.86137221875456</v>
      </c>
      <c r="AV107" s="95">
        <f>IF($A107&lt;=$A$9,IF(NOT(ISNUMBER(PI_data_original!AV107)),AV106,PI_data_original!AV107),0)</f>
        <v>2.2408975008099552</v>
      </c>
      <c r="AW107" s="95">
        <f>IF($A107&lt;=$A$9,IF(NOT(ISNUMBER(PI_data_original!AW107)),AW106,PI_data_original!AW107),0)</f>
        <v>377.25705371199331</v>
      </c>
      <c r="AY107" s="94">
        <f t="shared" si="72"/>
        <v>45873.333333333023</v>
      </c>
      <c r="AZ107" s="95">
        <f>IF($AY107&lt;=$AY$9,IF(NOT(ISNUMBER(PI_data_original!AZ107)),AZ106,PI_data_original!AZ107),0)</f>
        <v>0</v>
      </c>
      <c r="BA107" s="95">
        <f>IF($AY107&lt;=$AY$9,IF(NOT(ISNUMBER(PI_data_original!BA107)),BA106,PI_data_original!BA107),0)</f>
        <v>0</v>
      </c>
      <c r="BB107" s="95">
        <f>IF($AY107&lt;=$AY$9,IF(NOT(ISNUMBER(PI_data_original!BB107)),BB106,PI_data_original!BB107),0)</f>
        <v>0</v>
      </c>
      <c r="BC107" s="95">
        <f>IF($AY107&lt;=$AY$9,IF(NOT(ISNUMBER(PI_data_original!BC107)),BC106,PI_data_original!BC107),0)</f>
        <v>1.2817578390240669E-2</v>
      </c>
      <c r="BD107" s="95">
        <f>IF($AY107&lt;=$AY$9,IF(NOT(ISNUMBER(PI_data_original!BD107)),BD106,PI_data_original!BD107),0)</f>
        <v>0</v>
      </c>
      <c r="BE107" s="95">
        <f>IF($AY107&lt;=$AY$9,IF(NOT(ISNUMBER(PI_data_original!BE107)),BE106,PI_data_original!BE107),0)</f>
        <v>0</v>
      </c>
      <c r="BF107" s="95">
        <f>IF($AY107&lt;=$AY$9,IF(NOT(ISNUMBER(PI_data_original!BF107)),BF106,PI_data_original!BF107),0)</f>
        <v>0</v>
      </c>
      <c r="BG107" s="95">
        <f>IF($AY107&lt;=$AY$9,IF(NOT(ISNUMBER(PI_data_original!BG107)),BG106,PI_data_original!BG107),0)</f>
        <v>1.0070954449474812E-2</v>
      </c>
      <c r="BI107" s="61">
        <f>PI_data_original!BI107</f>
        <v>45873.316666666666</v>
      </c>
      <c r="BJ107" s="6">
        <f>IF($BI107&lt;=$BI$9,IF(NOT(ISNUMBER(PI_data_original!BJ107)),BJ106,PI_data_original!BJ107),0)</f>
        <v>1.2817578390240669E-2</v>
      </c>
      <c r="BK107" s="6">
        <f>IF($BI107&lt;=$BI$9,IF(NOT(ISNUMBER(PI_data_original!BK107)),BK106,PI_data_original!BK107),0)</f>
        <v>1.0070954449474812E-2</v>
      </c>
      <c r="BM107" s="6" t="b">
        <f t="shared" si="61"/>
        <v>0</v>
      </c>
      <c r="BN107" s="6" t="str">
        <f t="shared" si="62"/>
        <v>N/A</v>
      </c>
      <c r="BO107" s="6" t="b">
        <f t="shared" si="63"/>
        <v>0</v>
      </c>
      <c r="BP107" s="6" t="str">
        <f t="shared" si="64"/>
        <v>N/A</v>
      </c>
      <c r="BR107" s="6">
        <f t="shared" si="49"/>
        <v>431.85744554251875</v>
      </c>
      <c r="BS107" s="6">
        <f t="shared" si="50"/>
        <v>357.75910249919002</v>
      </c>
      <c r="BU107" s="6">
        <f t="shared" si="65"/>
        <v>375.49130758098329</v>
      </c>
      <c r="BV107" s="6">
        <f t="shared" si="66"/>
        <v>377.25705371199331</v>
      </c>
      <c r="BX107" s="292">
        <f t="shared" si="51"/>
        <v>45873.333333333023</v>
      </c>
      <c r="BY107" s="11">
        <f t="shared" si="74"/>
        <v>0</v>
      </c>
      <c r="BZ107" s="11">
        <f t="shared" si="74"/>
        <v>0</v>
      </c>
      <c r="CA107" s="11">
        <f t="shared" si="74"/>
        <v>0</v>
      </c>
      <c r="CB107" s="11">
        <f t="shared" si="74"/>
        <v>1.2817578390240669E-2</v>
      </c>
      <c r="CC107" s="11">
        <f>IF(Inicio!$C$22="Calderas",BY107+BZ107,CA107)</f>
        <v>0</v>
      </c>
      <c r="CD107" s="11">
        <f t="shared" si="52"/>
        <v>0</v>
      </c>
      <c r="CE107" s="11">
        <f t="shared" si="53"/>
        <v>0</v>
      </c>
      <c r="CF107" s="11">
        <f t="shared" si="54"/>
        <v>0</v>
      </c>
      <c r="CG107" s="11">
        <f t="shared" si="55"/>
        <v>0</v>
      </c>
      <c r="CH107" s="11">
        <f t="shared" si="67"/>
        <v>0</v>
      </c>
      <c r="CI107" s="11">
        <f t="shared" si="68"/>
        <v>0</v>
      </c>
      <c r="CJ107" s="11">
        <f t="shared" si="75"/>
        <v>0</v>
      </c>
      <c r="CK107" s="11">
        <f t="shared" si="75"/>
        <v>0</v>
      </c>
      <c r="CL107" s="11">
        <f t="shared" si="75"/>
        <v>0</v>
      </c>
      <c r="CM107" s="11">
        <f t="shared" si="75"/>
        <v>1.0070954449474812E-2</v>
      </c>
      <c r="CN107" s="281">
        <f>IF(Inicio!$O$22="Calderas",CJ107+CK107,CL107)</f>
        <v>0</v>
      </c>
      <c r="CO107" s="11">
        <f t="shared" si="56"/>
        <v>0</v>
      </c>
      <c r="CP107" s="11">
        <f t="shared" si="57"/>
        <v>0</v>
      </c>
      <c r="CQ107" s="11">
        <f t="shared" si="58"/>
        <v>0</v>
      </c>
      <c r="CR107" s="11">
        <f t="shared" si="59"/>
        <v>0</v>
      </c>
      <c r="CS107" s="11">
        <f t="shared" si="69"/>
        <v>0</v>
      </c>
      <c r="CT107" s="11">
        <f t="shared" si="70"/>
        <v>0</v>
      </c>
      <c r="CV107" s="293">
        <f t="shared" si="60"/>
        <v>45873.58333333279</v>
      </c>
      <c r="CW107" s="92">
        <f t="shared" si="77"/>
        <v>0</v>
      </c>
      <c r="CX107" s="92">
        <f t="shared" si="77"/>
        <v>0</v>
      </c>
      <c r="CY107" s="92">
        <f t="shared" si="77"/>
        <v>0</v>
      </c>
      <c r="CZ107" s="92">
        <f t="shared" si="77"/>
        <v>0</v>
      </c>
      <c r="DA107" s="92">
        <f t="shared" si="77"/>
        <v>0</v>
      </c>
      <c r="DB107" s="92">
        <f t="shared" si="77"/>
        <v>0</v>
      </c>
    </row>
    <row r="108" spans="1:106">
      <c r="A108" s="94">
        <f t="shared" si="71"/>
        <v>45873.586805555242</v>
      </c>
      <c r="B108" s="95">
        <f>IF($A108&lt;=$A$9,IF(NOT(ISNUMBER(PI_data_original!B108)),B107,PI_data_original!B108),0)</f>
        <v>745.03975933826814</v>
      </c>
      <c r="C108" s="95">
        <f>IF($A108&lt;=$A$9,IF(NOT(ISNUMBER(PI_data_original!C108)),C107,PI_data_original!C108),0)</f>
        <v>729.35014847886134</v>
      </c>
      <c r="D108" s="307">
        <f>IF(TagTempAmbSel_Sc1=TagTempAmb_Sc1,IF($A108&lt;=$A$9,IF(NOT(ISNUMBER(PI_data_original!D108)),D107,PI_data_original!D108),D107),IF($A108&lt;=$A$9,IF(NOT(ISNUMBER(PI_data_original!AD108)),AD107,PI_data_original!AD108),AD107))</f>
        <v>35.112333620364886</v>
      </c>
      <c r="E108" s="307">
        <f>IF(TagHumRelSel_Sc1=TagHumRel_Sc1,IF($A108&lt;=$A$9,IF(NOT(ISNUMBER(PI_data_original!E108)),E107,PI_data_original!E108),E107),IF($A108&lt;=$A$9,IF(NOT(ISNUMBER(PI_data_original!AE108)),AE107,PI_data_original!AE108),AE107))</f>
        <v>27.748494352320364</v>
      </c>
      <c r="F108" s="95">
        <f>IF($A108&lt;=$A$9,IF(NOT(ISNUMBER(PI_data_original!F108)),F107,PI_data_original!F108),0)</f>
        <v>17.887134552001953</v>
      </c>
      <c r="G108" s="95">
        <f>IF($A108&lt;=$A$9,IF(NOT(ISNUMBER(PI_data_original!G108)),G107,PI_data_original!G108),0)</f>
        <v>18.920669555664063</v>
      </c>
      <c r="H108" s="95">
        <f>IF($A108&lt;=$A$9,IF(NOT(ISNUMBER(PI_data_original!H108)),H107,PI_data_original!H108),0)</f>
        <v>10.046636581420898</v>
      </c>
      <c r="I108" s="95">
        <f>IF($A108&lt;=$A$9,IF(NOT(ISNUMBER(PI_data_original!I108)),I107,PI_data_original!I108),0)</f>
        <v>11.907124519348145</v>
      </c>
      <c r="J108" s="95">
        <f>IF($A108&lt;=$A$9,IF(NOT(ISNUMBER(PI_data_original!J108)),J107,PI_data_original!J108),0)</f>
        <v>13.767612457275391</v>
      </c>
      <c r="K108" s="95">
        <f>IF($A108&lt;=$A$9,IF(NOT(ISNUMBER(PI_data_original!K108)),K107,PI_data_original!K108),0)</f>
        <v>298.25621821277787</v>
      </c>
      <c r="L108" s="95">
        <f>IF($A108&lt;=$A$9,IF(NOT(ISNUMBER(PI_data_original!L108)),L107,PI_data_original!L108),0)</f>
        <v>296.93018046467284</v>
      </c>
      <c r="M108" s="95">
        <f>IF($A108&lt;=$A$9,IF(NOT(ISNUMBER(PI_data_original!M108)),M107,PI_data_original!M108),0)</f>
        <v>299.62284833103365</v>
      </c>
      <c r="N108" s="95">
        <f>IF($A108&lt;=$A$9,IF(NOT(ISNUMBER(PI_data_original!N108)),N107,PI_data_original!N108),0)</f>
        <v>299.13872699562819</v>
      </c>
      <c r="O108" s="95">
        <f>IF($A108&lt;=$A$9,IF(NOT(ISNUMBER(PI_data_original!O108)),O107,PI_data_original!O108),0)</f>
        <v>377.71332172777096</v>
      </c>
      <c r="P108" s="95">
        <f>IF($A108&lt;=$A$9,IF(NOT(ISNUMBER(PI_data_original!P108)),P107,PI_data_original!P108),0)</f>
        <v>380.3001806631288</v>
      </c>
      <c r="Q108" s="95">
        <f>IF($A108&lt;=$A$9,IF(NOT(ISNUMBER(PI_data_original!Q108)),Q107,PI_data_original!Q108),0)</f>
        <v>378.98863338247679</v>
      </c>
      <c r="R108" s="95">
        <f>IF($A108&lt;=$A$9,IF(NOT(ISNUMBER(PI_data_original!R108)),R107,PI_data_original!R108),0)</f>
        <v>377.1866521990932</v>
      </c>
      <c r="S108" s="95">
        <f>IF($A108&lt;=$A$9,IF(NOT(ISNUMBER(PI_data_original!S108)),S107,PI_data_original!S108),0)</f>
        <v>363.91563687358826</v>
      </c>
      <c r="T108" s="95">
        <f>IF($A108&lt;=$A$9,IF(NOT(ISNUMBER(PI_data_original!T108)),T107,PI_data_original!T108),0)</f>
        <v>310.47178268383254</v>
      </c>
      <c r="U108" s="95">
        <f>IF($A108&lt;=$A$9,IF(NOT(ISNUMBER(PI_data_original!U108)),U107,PI_data_original!U108),0)</f>
        <v>366.686179709925</v>
      </c>
      <c r="V108" s="95">
        <f>IF($A108&lt;=$A$9,IF(NOT(ISNUMBER(PI_data_original!V108)),V107,PI_data_original!V108),0)</f>
        <v>312.38188858057373</v>
      </c>
      <c r="W108" s="95">
        <f>IF($A108&lt;=$A$9,IF(NOT(ISNUMBER(PI_data_original!W108)),W107,PI_data_original!W108),0)</f>
        <v>334.29462110634785</v>
      </c>
      <c r="X108" s="95">
        <f>IF($A108&lt;=$A$9,IF(NOT(ISNUMBER(PI_data_original!X108)),X107,PI_data_original!X108),0)</f>
        <v>347.15951455034394</v>
      </c>
      <c r="Y108" s="95">
        <f>IF($A108&lt;=$A$9,IF(NOT(ISNUMBER(PI_data_original!Y108)),Y107,PI_data_original!Y108),0)</f>
        <v>48.599506226206216</v>
      </c>
      <c r="Z108" s="95">
        <f>IF($A108&lt;=$A$9,IF(NOT(ISNUMBER(PI_data_original!Z108)),Z107,PI_data_original!Z108),0)</f>
        <v>0.1580872254614433</v>
      </c>
      <c r="AA108" s="95">
        <f>IF($A108&lt;=$A$9,IF(NOT(ISNUMBER(PI_data_original!AA108)),AA107,PI_data_original!AA108),0)</f>
        <v>376.27641930973778</v>
      </c>
      <c r="AB108" s="95">
        <f>IF($A108&lt;=$A$9,IF(NOT(ISNUMBER(PI_data_original!AB108)),AB107,PI_data_original!AB108),0)</f>
        <v>745.03975933826814</v>
      </c>
      <c r="AC108" s="95">
        <f>IF($A108&lt;=$A$9,IF(NOT(ISNUMBER(PI_data_original!AC108)),AC107,PI_data_original!AC108),0)</f>
        <v>752.98347602113756</v>
      </c>
      <c r="AD108" s="307">
        <f>IF(TagTempAmbSel_Sc2=TagTempAmb_Sc1,IF($A108&lt;=$A$9,IF(NOT(ISNUMBER(PI_data_original!D108)),D107,PI_data_original!D108),D107),IF($A108&lt;=$A$9,IF(NOT(ISNUMBER(PI_data_original!AD108)),AD107,PI_data_original!AD108),AD107))</f>
        <v>36.229272563354101</v>
      </c>
      <c r="AE108" s="307">
        <f>IF(TagHumRelSel_Sc2=TagHumRel_Sc1,IF($A108&lt;=$A$9,IF(NOT(ISNUMBER(PI_data_original!E108)),E107,PI_data_original!E108),E107),IF($A108&lt;=$A$9,IF(NOT(ISNUMBER(PI_data_original!AE108)),AE107,PI_data_original!AE108),AE107))</f>
        <v>29.004137393457519</v>
      </c>
      <c r="AF108" s="95">
        <f>IF($A108&lt;=$A$9,IF(NOT(ISNUMBER(PI_data_original!AF108)),AF107,PI_data_original!AF108),0)</f>
        <v>12.185369491577148</v>
      </c>
      <c r="AG108" s="95">
        <f>IF($A108&lt;=$A$9,IF(NOT(ISNUMBER(PI_data_original!AG108)),AG107,PI_data_original!AG108),0)</f>
        <v>14.046686172485352</v>
      </c>
      <c r="AH108" s="95">
        <f>IF($A108&lt;=$A$9,IF(NOT(ISNUMBER(PI_data_original!AH108)),AH107,PI_data_original!AH108),0)</f>
        <v>12.744343757629395</v>
      </c>
      <c r="AI108" s="95">
        <f>IF($A108&lt;=$A$9,IF(NOT(ISNUMBER(PI_data_original!AI108)),AI107,PI_data_original!AI108),0)</f>
        <v>12.581764221191406</v>
      </c>
      <c r="AJ108" s="95">
        <f>IF($A108&lt;=$A$9,IF(NOT(ISNUMBER(PI_data_original!AJ108)),AJ107,PI_data_original!AJ108),0)</f>
        <v>9.7675628662109375</v>
      </c>
      <c r="AK108" s="95">
        <f>IF($A108&lt;=$A$9,IF(NOT(ISNUMBER(PI_data_original!AK108)),AK107,PI_data_original!AK108),0)</f>
        <v>290.85478828258204</v>
      </c>
      <c r="AL108" s="95">
        <f>IF($A108&lt;=$A$9,IF(NOT(ISNUMBER(PI_data_original!AL108)),AL107,PI_data_original!AL108),0)</f>
        <v>295.66667042119212</v>
      </c>
      <c r="AM108" s="95">
        <f>IF($A108&lt;=$A$9,IF(NOT(ISNUMBER(PI_data_original!AM108)),AM107,PI_data_original!AM108),0)</f>
        <v>378.79962921903376</v>
      </c>
      <c r="AN108" s="95">
        <f>IF($A108&lt;=$A$9,IF(NOT(ISNUMBER(PI_data_original!AN108)),AN107,PI_data_original!AN108),0)</f>
        <v>381.11023882852226</v>
      </c>
      <c r="AO108" s="95">
        <f>IF($A108&lt;=$A$9,IF(NOT(ISNUMBER(PI_data_original!AO108)),AO107,PI_data_original!AO108),0)</f>
        <v>366.27589214066506</v>
      </c>
      <c r="AP108" s="95">
        <f>IF($A108&lt;=$A$9,IF(NOT(ISNUMBER(PI_data_original!AP108)),AP107,PI_data_original!AP108),0)</f>
        <v>307.27427676405136</v>
      </c>
      <c r="AQ108" s="95">
        <f>IF($A108&lt;=$A$9,IF(NOT(ISNUMBER(PI_data_original!AQ108)),AQ107,PI_data_original!AQ108),0)</f>
        <v>365.39336699516355</v>
      </c>
      <c r="AR108" s="95">
        <f>IF($A108&lt;=$A$9,IF(NOT(ISNUMBER(PI_data_original!AR108)),AR107,PI_data_original!AR108),0)</f>
        <v>309.27173843252473</v>
      </c>
      <c r="AS108" s="95">
        <f>IF($A108&lt;=$A$9,IF(NOT(ISNUMBER(PI_data_original!AS108)),AS107,PI_data_original!AS108),0)</f>
        <v>326.8283159342551</v>
      </c>
      <c r="AT108" s="95">
        <f>IF($A108&lt;=$A$9,IF(NOT(ISNUMBER(PI_data_original!AT108)),AT107,PI_data_original!AT108),0)</f>
        <v>346.38132748108069</v>
      </c>
      <c r="AU108" s="95">
        <f>IF($A108&lt;=$A$9,IF(NOT(ISNUMBER(PI_data_original!AU108)),AU107,PI_data_original!AU108),0)</f>
        <v>47.573377507221693</v>
      </c>
      <c r="AV108" s="95">
        <f>IF($A108&lt;=$A$9,IF(NOT(ISNUMBER(PI_data_original!AV108)),AV107,PI_data_original!AV108),0)</f>
        <v>2</v>
      </c>
      <c r="AW108" s="95">
        <f>IF($A108&lt;=$A$9,IF(NOT(ISNUMBER(PI_data_original!AW108)),AW107,PI_data_original!AW108),0)</f>
        <v>377.3029136914015</v>
      </c>
      <c r="AY108" s="94">
        <f t="shared" si="72"/>
        <v>45873.336805555242</v>
      </c>
      <c r="AZ108" s="95">
        <f>IF($AY108&lt;=$AY$9,IF(NOT(ISNUMBER(PI_data_original!AZ108)),AZ107,PI_data_original!AZ108),0)</f>
        <v>0</v>
      </c>
      <c r="BA108" s="95">
        <f>IF($AY108&lt;=$AY$9,IF(NOT(ISNUMBER(PI_data_original!BA108)),BA107,PI_data_original!BA108),0)</f>
        <v>0</v>
      </c>
      <c r="BB108" s="95">
        <f>IF($AY108&lt;=$AY$9,IF(NOT(ISNUMBER(PI_data_original!BB108)),BB107,PI_data_original!BB108),0)</f>
        <v>0</v>
      </c>
      <c r="BC108" s="95">
        <f>IF($AY108&lt;=$AY$9,IF(NOT(ISNUMBER(PI_data_original!BC108)),BC107,PI_data_original!BC108),0)</f>
        <v>1.2817578390240669E-2</v>
      </c>
      <c r="BD108" s="95">
        <f>IF($AY108&lt;=$AY$9,IF(NOT(ISNUMBER(PI_data_original!BD108)),BD107,PI_data_original!BD108),0)</f>
        <v>0</v>
      </c>
      <c r="BE108" s="95">
        <f>IF($AY108&lt;=$AY$9,IF(NOT(ISNUMBER(PI_data_original!BE108)),BE107,PI_data_original!BE108),0)</f>
        <v>0</v>
      </c>
      <c r="BF108" s="95">
        <f>IF($AY108&lt;=$AY$9,IF(NOT(ISNUMBER(PI_data_original!BF108)),BF107,PI_data_original!BF108),0)</f>
        <v>0</v>
      </c>
      <c r="BG108" s="95">
        <f>IF($AY108&lt;=$AY$9,IF(NOT(ISNUMBER(PI_data_original!BG108)),BG107,PI_data_original!BG108),0)</f>
        <v>1.0070954449474812E-2</v>
      </c>
      <c r="BI108" s="61">
        <f>PI_data_original!BI108</f>
        <v>45873.317361111112</v>
      </c>
      <c r="BJ108" s="6">
        <f>IF($BI108&lt;=$BI$9,IF(NOT(ISNUMBER(PI_data_original!BJ108)),BJ107,PI_data_original!BJ108),0)</f>
        <v>1.2817578390240669E-2</v>
      </c>
      <c r="BK108" s="6">
        <f>IF($BI108&lt;=$BI$9,IF(NOT(ISNUMBER(PI_data_original!BK108)),BK107,PI_data_original!BK108),0)</f>
        <v>1.0070954449474812E-2</v>
      </c>
      <c r="BM108" s="6" t="b">
        <f t="shared" si="61"/>
        <v>0</v>
      </c>
      <c r="BN108" s="6" t="str">
        <f t="shared" si="62"/>
        <v>N/A</v>
      </c>
      <c r="BO108" s="6" t="b">
        <f t="shared" si="63"/>
        <v>0</v>
      </c>
      <c r="BP108" s="6" t="str">
        <f t="shared" si="64"/>
        <v>N/A</v>
      </c>
      <c r="BR108" s="6">
        <f t="shared" si="49"/>
        <v>431.84191277453857</v>
      </c>
      <c r="BS108" s="6">
        <f t="shared" si="50"/>
        <v>358</v>
      </c>
      <c r="BU108" s="6">
        <f t="shared" si="65"/>
        <v>376.27641930973778</v>
      </c>
      <c r="BV108" s="6">
        <f t="shared" si="66"/>
        <v>377.3029136914015</v>
      </c>
      <c r="BX108" s="292">
        <f t="shared" si="51"/>
        <v>45873.336805555242</v>
      </c>
      <c r="BY108" s="11">
        <f t="shared" si="74"/>
        <v>0</v>
      </c>
      <c r="BZ108" s="11">
        <f t="shared" si="74"/>
        <v>0</v>
      </c>
      <c r="CA108" s="11">
        <f t="shared" si="74"/>
        <v>0</v>
      </c>
      <c r="CB108" s="11">
        <f t="shared" si="74"/>
        <v>1.2817578390240669E-2</v>
      </c>
      <c r="CC108" s="11">
        <f>IF(Inicio!$C$22="Calderas",BY108+BZ108,CA108)</f>
        <v>0</v>
      </c>
      <c r="CD108" s="11">
        <f t="shared" si="52"/>
        <v>0</v>
      </c>
      <c r="CE108" s="11">
        <f t="shared" si="53"/>
        <v>0</v>
      </c>
      <c r="CF108" s="11">
        <f t="shared" si="54"/>
        <v>0</v>
      </c>
      <c r="CG108" s="11">
        <f t="shared" si="55"/>
        <v>0</v>
      </c>
      <c r="CH108" s="11">
        <f t="shared" si="67"/>
        <v>0</v>
      </c>
      <c r="CI108" s="11">
        <f t="shared" si="68"/>
        <v>0</v>
      </c>
      <c r="CJ108" s="11">
        <f t="shared" si="75"/>
        <v>0</v>
      </c>
      <c r="CK108" s="11">
        <f t="shared" si="75"/>
        <v>0</v>
      </c>
      <c r="CL108" s="11">
        <f t="shared" si="75"/>
        <v>0</v>
      </c>
      <c r="CM108" s="11">
        <f t="shared" si="75"/>
        <v>1.0070954449474812E-2</v>
      </c>
      <c r="CN108" s="281">
        <f>IF(Inicio!$O$22="Calderas",CJ108+CK108,CL108)</f>
        <v>0</v>
      </c>
      <c r="CO108" s="11">
        <f t="shared" si="56"/>
        <v>0</v>
      </c>
      <c r="CP108" s="11">
        <f t="shared" si="57"/>
        <v>0</v>
      </c>
      <c r="CQ108" s="11">
        <f t="shared" si="58"/>
        <v>0</v>
      </c>
      <c r="CR108" s="11">
        <f t="shared" si="59"/>
        <v>0</v>
      </c>
      <c r="CS108" s="11">
        <f t="shared" si="69"/>
        <v>0</v>
      </c>
      <c r="CT108" s="11">
        <f t="shared" si="70"/>
        <v>0</v>
      </c>
      <c r="CV108" s="293">
        <f t="shared" si="60"/>
        <v>45873.586805555009</v>
      </c>
      <c r="CW108" s="92">
        <f t="shared" si="77"/>
        <v>0</v>
      </c>
      <c r="CX108" s="92">
        <f t="shared" si="77"/>
        <v>0</v>
      </c>
      <c r="CY108" s="92">
        <f t="shared" si="77"/>
        <v>0</v>
      </c>
      <c r="CZ108" s="92">
        <f t="shared" si="77"/>
        <v>0</v>
      </c>
      <c r="DA108" s="92">
        <f t="shared" si="77"/>
        <v>0</v>
      </c>
      <c r="DB108" s="92">
        <f t="shared" si="77"/>
        <v>0</v>
      </c>
    </row>
    <row r="109" spans="1:106">
      <c r="A109" s="94">
        <f t="shared" si="71"/>
        <v>45873.590277777461</v>
      </c>
      <c r="B109" s="95">
        <f>IF($A109&lt;=$A$9,IF(NOT(ISNUMBER(PI_data_original!B109)),B108,PI_data_original!B109),0)</f>
        <v>743.08657593270186</v>
      </c>
      <c r="C109" s="95">
        <f>IF($A109&lt;=$A$9,IF(NOT(ISNUMBER(PI_data_original!C109)),C108,PI_data_original!C109),0)</f>
        <v>732.60323843068784</v>
      </c>
      <c r="D109" s="307">
        <f>IF(TagTempAmbSel_Sc1=TagTempAmb_Sc1,IF($A109&lt;=$A$9,IF(NOT(ISNUMBER(PI_data_original!D109)),D108,PI_data_original!D109),D108),IF($A109&lt;=$A$9,IF(NOT(ISNUMBER(PI_data_original!AD109)),AD108,PI_data_original!AD109),AD108))</f>
        <v>35.170008773193693</v>
      </c>
      <c r="E109" s="307">
        <f>IF(TagHumRelSel_Sc1=TagHumRel_Sc1,IF($A109&lt;=$A$9,IF(NOT(ISNUMBER(PI_data_original!E109)),E108,PI_data_original!E109),E108),IF($A109&lt;=$A$9,IF(NOT(ISNUMBER(PI_data_original!AE109)),AE108,PI_data_original!AE109),AE108))</f>
        <v>27.563523868263292</v>
      </c>
      <c r="F109" s="95">
        <f>IF($A109&lt;=$A$9,IF(NOT(ISNUMBER(PI_data_original!F109)),F108,PI_data_original!F109),0)</f>
        <v>14.83104133605957</v>
      </c>
      <c r="G109" s="95">
        <f>IF($A109&lt;=$A$9,IF(NOT(ISNUMBER(PI_data_original!G109)),G108,PI_data_original!G109),0)</f>
        <v>14.502644538879395</v>
      </c>
      <c r="H109" s="95">
        <f>IF($A109&lt;=$A$9,IF(NOT(ISNUMBER(PI_data_original!H109)),H108,PI_data_original!H109),0)</f>
        <v>7.9070749282836914</v>
      </c>
      <c r="I109" s="95">
        <f>IF($A109&lt;=$A$9,IF(NOT(ISNUMBER(PI_data_original!I109)),I108,PI_data_original!I109),0)</f>
        <v>12.186197280883789</v>
      </c>
      <c r="J109" s="95">
        <f>IF($A109&lt;=$A$9,IF(NOT(ISNUMBER(PI_data_original!J109)),J108,PI_data_original!J109),0)</f>
        <v>10.883855819702148</v>
      </c>
      <c r="K109" s="95">
        <f>IF($A109&lt;=$A$9,IF(NOT(ISNUMBER(PI_data_original!K109)),K108,PI_data_original!K109),0)</f>
        <v>297.96396594504171</v>
      </c>
      <c r="L109" s="95">
        <f>IF($A109&lt;=$A$9,IF(NOT(ISNUMBER(PI_data_original!L109)),L108,PI_data_original!L109),0)</f>
        <v>296.59554460638952</v>
      </c>
      <c r="M109" s="95">
        <f>IF($A109&lt;=$A$9,IF(NOT(ISNUMBER(PI_data_original!M109)),M108,PI_data_original!M109),0)</f>
        <v>299.76294939950418</v>
      </c>
      <c r="N109" s="95">
        <f>IF($A109&lt;=$A$9,IF(NOT(ISNUMBER(PI_data_original!N109)),N108,PI_data_original!N109),0)</f>
        <v>299.30739352609913</v>
      </c>
      <c r="O109" s="95">
        <f>IF($A109&lt;=$A$9,IF(NOT(ISNUMBER(PI_data_original!O109)),O108,PI_data_original!O109),0)</f>
        <v>379.10017850673313</v>
      </c>
      <c r="P109" s="95">
        <f>IF($A109&lt;=$A$9,IF(NOT(ISNUMBER(PI_data_original!P109)),P108,PI_data_original!P109),0)</f>
        <v>381.59172245766194</v>
      </c>
      <c r="Q109" s="95">
        <f>IF($A109&lt;=$A$9,IF(NOT(ISNUMBER(PI_data_original!Q109)),Q108,PI_data_original!Q109),0)</f>
        <v>380.17608634593012</v>
      </c>
      <c r="R109" s="95">
        <f>IF($A109&lt;=$A$9,IF(NOT(ISNUMBER(PI_data_original!R109)),R108,PI_data_original!R109),0)</f>
        <v>378.09888662161819</v>
      </c>
      <c r="S109" s="95">
        <f>IF($A109&lt;=$A$9,IF(NOT(ISNUMBER(PI_data_original!S109)),S108,PI_data_original!S109),0)</f>
        <v>364.7606730652787</v>
      </c>
      <c r="T109" s="95">
        <f>IF($A109&lt;=$A$9,IF(NOT(ISNUMBER(PI_data_original!T109)),T108,PI_data_original!T109),0)</f>
        <v>310.9576487185542</v>
      </c>
      <c r="U109" s="95">
        <f>IF($A109&lt;=$A$9,IF(NOT(ISNUMBER(PI_data_original!U109)),U108,PI_data_original!U109),0)</f>
        <v>367.55146469827429</v>
      </c>
      <c r="V109" s="95">
        <f>IF($A109&lt;=$A$9,IF(NOT(ISNUMBER(PI_data_original!V109)),V108,PI_data_original!V109),0)</f>
        <v>312.85883382660336</v>
      </c>
      <c r="W109" s="95">
        <f>IF($A109&lt;=$A$9,IF(NOT(ISNUMBER(PI_data_original!W109)),W108,PI_data_original!W109),0)</f>
        <v>334.28604451802312</v>
      </c>
      <c r="X109" s="95">
        <f>IF($A109&lt;=$A$9,IF(NOT(ISNUMBER(PI_data_original!X109)),X108,PI_data_original!X109),0)</f>
        <v>347.36938723456859</v>
      </c>
      <c r="Y109" s="95">
        <f>IF($A109&lt;=$A$9,IF(NOT(ISNUMBER(PI_data_original!Y109)),Y108,PI_data_original!Y109),0)</f>
        <v>48.892298774823168</v>
      </c>
      <c r="Z109" s="95">
        <f>IF($A109&lt;=$A$9,IF(NOT(ISNUMBER(PI_data_original!Z109)),Z108,PI_data_original!Z109),0)</f>
        <v>0</v>
      </c>
      <c r="AA109" s="95">
        <f>IF($A109&lt;=$A$9,IF(NOT(ISNUMBER(PI_data_original!AA109)),AA108,PI_data_original!AA109),0)</f>
        <v>377.43790698021496</v>
      </c>
      <c r="AB109" s="95">
        <f>IF($A109&lt;=$A$9,IF(NOT(ISNUMBER(PI_data_original!AB109)),AB108,PI_data_original!AB109),0)</f>
        <v>743.08657593270186</v>
      </c>
      <c r="AC109" s="95">
        <f>IF($A109&lt;=$A$9,IF(NOT(ISNUMBER(PI_data_original!AC109)),AC108,PI_data_original!AC109),0)</f>
        <v>753.63014607995353</v>
      </c>
      <c r="AD109" s="307">
        <f>IF(TagTempAmbSel_Sc2=TagTempAmb_Sc1,IF($A109&lt;=$A$9,IF(NOT(ISNUMBER(PI_data_original!D109)),D108,PI_data_original!D109),D108),IF($A109&lt;=$A$9,IF(NOT(ISNUMBER(PI_data_original!AD109)),AD108,PI_data_original!AD109),AD108))</f>
        <v>36.533349845694076</v>
      </c>
      <c r="AE109" s="307">
        <f>IF(TagHumRelSel_Sc2=TagHumRel_Sc1,IF($A109&lt;=$A$9,IF(NOT(ISNUMBER(PI_data_original!E109)),E108,PI_data_original!E109),E108),IF($A109&lt;=$A$9,IF(NOT(ISNUMBER(PI_data_original!AE109)),AE108,PI_data_original!AE109),AE108))</f>
        <v>29.202382451987546</v>
      </c>
      <c r="AF109" s="95">
        <f>IF($A109&lt;=$A$9,IF(NOT(ISNUMBER(PI_data_original!AF109)),AF108,PI_data_original!AF109),0)</f>
        <v>12.190275192260742</v>
      </c>
      <c r="AG109" s="95">
        <f>IF($A109&lt;=$A$9,IF(NOT(ISNUMBER(PI_data_original!AG109)),AG108,PI_data_original!AG109),0)</f>
        <v>13.209465980529785</v>
      </c>
      <c r="AH109" s="95">
        <f>IF($A109&lt;=$A$9,IF(NOT(ISNUMBER(PI_data_original!AH109)),AH108,PI_data_original!AH109),0)</f>
        <v>7.9070749282836914</v>
      </c>
      <c r="AI109" s="95">
        <f>IF($A109&lt;=$A$9,IF(NOT(ISNUMBER(PI_data_original!AI109)),AI108,PI_data_original!AI109),0)</f>
        <v>10.37275218963623</v>
      </c>
      <c r="AJ109" s="95">
        <f>IF($A109&lt;=$A$9,IF(NOT(ISNUMBER(PI_data_original!AJ109)),AJ108,PI_data_original!AJ109),0)</f>
        <v>10.325709342956543</v>
      </c>
      <c r="AK109" s="95">
        <f>IF($A109&lt;=$A$9,IF(NOT(ISNUMBER(PI_data_original!AK109)),AK108,PI_data_original!AK109),0)</f>
        <v>291.44493287066189</v>
      </c>
      <c r="AL109" s="95">
        <f>IF($A109&lt;=$A$9,IF(NOT(ISNUMBER(PI_data_original!AL109)),AL108,PI_data_original!AL109),0)</f>
        <v>296.47579552280285</v>
      </c>
      <c r="AM109" s="95">
        <f>IF($A109&lt;=$A$9,IF(NOT(ISNUMBER(PI_data_original!AM109)),AM108,PI_data_original!AM109),0)</f>
        <v>379.05343230664363</v>
      </c>
      <c r="AN109" s="95">
        <f>IF($A109&lt;=$A$9,IF(NOT(ISNUMBER(PI_data_original!AN109)),AN108,PI_data_original!AN109),0)</f>
        <v>381.0841795523591</v>
      </c>
      <c r="AO109" s="95">
        <f>IF($A109&lt;=$A$9,IF(NOT(ISNUMBER(PI_data_original!AO109)),AO108,PI_data_original!AO109),0)</f>
        <v>366.2551053015934</v>
      </c>
      <c r="AP109" s="95">
        <f>IF($A109&lt;=$A$9,IF(NOT(ISNUMBER(PI_data_original!AP109)),AP108,PI_data_original!AP109),0)</f>
        <v>308.05714207984505</v>
      </c>
      <c r="AQ109" s="95">
        <f>IF($A109&lt;=$A$9,IF(NOT(ISNUMBER(PI_data_original!AQ109)),AQ108,PI_data_original!AQ109),0)</f>
        <v>365.38159402010655</v>
      </c>
      <c r="AR109" s="95">
        <f>IF($A109&lt;=$A$9,IF(NOT(ISNUMBER(PI_data_original!AR109)),AR108,PI_data_original!AR109),0)</f>
        <v>309.9510284246582</v>
      </c>
      <c r="AS109" s="95">
        <f>IF($A109&lt;=$A$9,IF(NOT(ISNUMBER(PI_data_original!AS109)),AS108,PI_data_original!AS109),0)</f>
        <v>327.08489650462371</v>
      </c>
      <c r="AT109" s="95">
        <f>IF($A109&lt;=$A$9,IF(NOT(ISNUMBER(PI_data_original!AT109)),AT108,PI_data_original!AT109),0)</f>
        <v>346.89792271146842</v>
      </c>
      <c r="AU109" s="95">
        <f>IF($A109&lt;=$A$9,IF(NOT(ISNUMBER(PI_data_original!AU109)),AU108,PI_data_original!AU109),0)</f>
        <v>48.01285362794453</v>
      </c>
      <c r="AV109" s="95">
        <f>IF($A109&lt;=$A$9,IF(NOT(ISNUMBER(PI_data_original!AV109)),AV108,PI_data_original!AV109),0)</f>
        <v>2</v>
      </c>
      <c r="AW109" s="95">
        <f>IF($A109&lt;=$A$9,IF(NOT(ISNUMBER(PI_data_original!AW109)),AW108,PI_data_original!AW109),0)</f>
        <v>377.28836583949317</v>
      </c>
      <c r="AY109" s="94">
        <f t="shared" si="72"/>
        <v>45873.340277777461</v>
      </c>
      <c r="AZ109" s="95">
        <f>IF($AY109&lt;=$AY$9,IF(NOT(ISNUMBER(PI_data_original!AZ109)),AZ108,PI_data_original!AZ109),0)</f>
        <v>0</v>
      </c>
      <c r="BA109" s="95">
        <f>IF($AY109&lt;=$AY$9,IF(NOT(ISNUMBER(PI_data_original!BA109)),BA108,PI_data_original!BA109),0)</f>
        <v>0</v>
      </c>
      <c r="BB109" s="95">
        <f>IF($AY109&lt;=$AY$9,IF(NOT(ISNUMBER(PI_data_original!BB109)),BB108,PI_data_original!BB109),0)</f>
        <v>0</v>
      </c>
      <c r="BC109" s="95">
        <f>IF($AY109&lt;=$AY$9,IF(NOT(ISNUMBER(PI_data_original!BC109)),BC108,PI_data_original!BC109),0)</f>
        <v>1.2817578390240669E-2</v>
      </c>
      <c r="BD109" s="95">
        <f>IF($AY109&lt;=$AY$9,IF(NOT(ISNUMBER(PI_data_original!BD109)),BD108,PI_data_original!BD109),0)</f>
        <v>0</v>
      </c>
      <c r="BE109" s="95">
        <f>IF($AY109&lt;=$AY$9,IF(NOT(ISNUMBER(PI_data_original!BE109)),BE108,PI_data_original!BE109),0)</f>
        <v>0</v>
      </c>
      <c r="BF109" s="95">
        <f>IF($AY109&lt;=$AY$9,IF(NOT(ISNUMBER(PI_data_original!BF109)),BF108,PI_data_original!BF109),0)</f>
        <v>0</v>
      </c>
      <c r="BG109" s="95">
        <f>IF($AY109&lt;=$AY$9,IF(NOT(ISNUMBER(PI_data_original!BG109)),BG108,PI_data_original!BG109),0)</f>
        <v>1.0070954449474812E-2</v>
      </c>
      <c r="BI109" s="61">
        <f>PI_data_original!BI109</f>
        <v>45873.318055555559</v>
      </c>
      <c r="BJ109" s="6">
        <f>IF($BI109&lt;=$BI$9,IF(NOT(ISNUMBER(PI_data_original!BJ109)),BJ108,PI_data_original!BJ109),0)</f>
        <v>1.2817578390240669E-2</v>
      </c>
      <c r="BK109" s="6">
        <f>IF($BI109&lt;=$BI$9,IF(NOT(ISNUMBER(PI_data_original!BK109)),BK108,PI_data_original!BK109),0)</f>
        <v>1.0070954449474812E-2</v>
      </c>
      <c r="BM109" s="6" t="b">
        <f t="shared" si="61"/>
        <v>0</v>
      </c>
      <c r="BN109" s="6" t="str">
        <f t="shared" si="62"/>
        <v>N/A</v>
      </c>
      <c r="BO109" s="6" t="b">
        <f t="shared" si="63"/>
        <v>0</v>
      </c>
      <c r="BP109" s="6" t="str">
        <f t="shared" si="64"/>
        <v>N/A</v>
      </c>
      <c r="BR109" s="6">
        <f t="shared" si="49"/>
        <v>432</v>
      </c>
      <c r="BS109" s="6">
        <f t="shared" si="50"/>
        <v>358</v>
      </c>
      <c r="BU109" s="6">
        <f t="shared" si="65"/>
        <v>377.43790698021496</v>
      </c>
      <c r="BV109" s="6">
        <f t="shared" si="66"/>
        <v>377.28836583949317</v>
      </c>
      <c r="BX109" s="292">
        <f t="shared" si="51"/>
        <v>45873.340277777461</v>
      </c>
      <c r="BY109" s="11">
        <f t="shared" si="74"/>
        <v>0</v>
      </c>
      <c r="BZ109" s="11">
        <f t="shared" si="74"/>
        <v>0</v>
      </c>
      <c r="CA109" s="11">
        <f t="shared" si="74"/>
        <v>0</v>
      </c>
      <c r="CB109" s="11">
        <f t="shared" si="74"/>
        <v>1.2817578390240669E-2</v>
      </c>
      <c r="CC109" s="11">
        <f>IF(Inicio!$C$22="Calderas",BY109+BZ109,CA109)</f>
        <v>0</v>
      </c>
      <c r="CD109" s="11">
        <f t="shared" si="52"/>
        <v>0</v>
      </c>
      <c r="CE109" s="11">
        <f t="shared" si="53"/>
        <v>0</v>
      </c>
      <c r="CF109" s="11">
        <f t="shared" si="54"/>
        <v>0</v>
      </c>
      <c r="CG109" s="11">
        <f t="shared" si="55"/>
        <v>0</v>
      </c>
      <c r="CH109" s="11">
        <f t="shared" si="67"/>
        <v>0</v>
      </c>
      <c r="CI109" s="11">
        <f t="shared" si="68"/>
        <v>0</v>
      </c>
      <c r="CJ109" s="11">
        <f t="shared" si="75"/>
        <v>0</v>
      </c>
      <c r="CK109" s="11">
        <f t="shared" si="75"/>
        <v>0</v>
      </c>
      <c r="CL109" s="11">
        <f t="shared" si="75"/>
        <v>0</v>
      </c>
      <c r="CM109" s="11">
        <f t="shared" si="75"/>
        <v>1.0070954449474812E-2</v>
      </c>
      <c r="CN109" s="281">
        <f>IF(Inicio!$O$22="Calderas",CJ109+CK109,CL109)</f>
        <v>0</v>
      </c>
      <c r="CO109" s="11">
        <f t="shared" si="56"/>
        <v>0</v>
      </c>
      <c r="CP109" s="11">
        <f t="shared" si="57"/>
        <v>0</v>
      </c>
      <c r="CQ109" s="11">
        <f t="shared" si="58"/>
        <v>0</v>
      </c>
      <c r="CR109" s="11">
        <f t="shared" si="59"/>
        <v>0</v>
      </c>
      <c r="CS109" s="11">
        <f t="shared" si="69"/>
        <v>0</v>
      </c>
      <c r="CT109" s="11">
        <f t="shared" si="70"/>
        <v>0</v>
      </c>
      <c r="CV109" s="293">
        <f t="shared" si="60"/>
        <v>45873.590277777228</v>
      </c>
      <c r="CW109" s="92">
        <f t="shared" si="77"/>
        <v>0</v>
      </c>
      <c r="CX109" s="92">
        <f t="shared" si="77"/>
        <v>0</v>
      </c>
      <c r="CY109" s="92">
        <f t="shared" si="77"/>
        <v>0</v>
      </c>
      <c r="CZ109" s="92">
        <f t="shared" si="77"/>
        <v>0</v>
      </c>
      <c r="DA109" s="92">
        <f t="shared" si="77"/>
        <v>0</v>
      </c>
      <c r="DB109" s="92">
        <f t="shared" si="77"/>
        <v>0</v>
      </c>
    </row>
    <row r="110" spans="1:106">
      <c r="A110" s="94">
        <f t="shared" si="71"/>
        <v>45873.59374999968</v>
      </c>
      <c r="B110" s="95">
        <f>IF($A110&lt;=$A$9,IF(NOT(ISNUMBER(PI_data_original!B110)),B109,PI_data_original!B110),0)</f>
        <v>737.03647768988867</v>
      </c>
      <c r="C110" s="95">
        <f>IF($A110&lt;=$A$9,IF(NOT(ISNUMBER(PI_data_original!C110)),C109,PI_data_original!C110),0)</f>
        <v>730.11310875076879</v>
      </c>
      <c r="D110" s="307">
        <f>IF(TagTempAmbSel_Sc1=TagTempAmb_Sc1,IF($A110&lt;=$A$9,IF(NOT(ISNUMBER(PI_data_original!D110)),D109,PI_data_original!D110),D109),IF($A110&lt;=$A$9,IF(NOT(ISNUMBER(PI_data_original!AD110)),AD109,PI_data_original!AD110),AD109))</f>
        <v>35.454362956628778</v>
      </c>
      <c r="E110" s="307">
        <f>IF(TagHumRelSel_Sc1=TagHumRel_Sc1,IF($A110&lt;=$A$9,IF(NOT(ISNUMBER(PI_data_original!E110)),E109,PI_data_original!E110),E109),IF($A110&lt;=$A$9,IF(NOT(ISNUMBER(PI_data_original!AE110)),AE109,PI_data_original!AE110),AE109))</f>
        <v>27.079739851945295</v>
      </c>
      <c r="F110" s="95">
        <f>IF($A110&lt;=$A$9,IF(NOT(ISNUMBER(PI_data_original!F110)),F109,PI_data_original!F110),0)</f>
        <v>16.898397445678711</v>
      </c>
      <c r="G110" s="95">
        <f>IF($A110&lt;=$A$9,IF(NOT(ISNUMBER(PI_data_original!G110)),G109,PI_data_original!G110),0)</f>
        <v>10.949016571044922</v>
      </c>
      <c r="H110" s="95">
        <f>IF($A110&lt;=$A$9,IF(NOT(ISNUMBER(PI_data_original!H110)),H109,PI_data_original!H110),0)</f>
        <v>7.6280016899108887</v>
      </c>
      <c r="I110" s="95">
        <f>IF($A110&lt;=$A$9,IF(NOT(ISNUMBER(PI_data_original!I110)),I109,PI_data_original!I110),0)</f>
        <v>5.0233182907104492</v>
      </c>
      <c r="J110" s="95">
        <f>IF($A110&lt;=$A$9,IF(NOT(ISNUMBER(PI_data_original!J110)),J109,PI_data_original!J110),0)</f>
        <v>16.651369094848633</v>
      </c>
      <c r="K110" s="95">
        <f>IF($A110&lt;=$A$9,IF(NOT(ISNUMBER(PI_data_original!K110)),K109,PI_data_original!K110),0)</f>
        <v>297.77339062489273</v>
      </c>
      <c r="L110" s="95">
        <f>IF($A110&lt;=$A$9,IF(NOT(ISNUMBER(PI_data_original!L110)),L109,PI_data_original!L110),0)</f>
        <v>296.57523032881738</v>
      </c>
      <c r="M110" s="95">
        <f>IF($A110&lt;=$A$9,IF(NOT(ISNUMBER(PI_data_original!M110)),M109,PI_data_original!M110),0)</f>
        <v>299.5663432751345</v>
      </c>
      <c r="N110" s="95">
        <f>IF($A110&lt;=$A$9,IF(NOT(ISNUMBER(PI_data_original!N110)),N109,PI_data_original!N110),0)</f>
        <v>299.00723520349425</v>
      </c>
      <c r="O110" s="95">
        <f>IF($A110&lt;=$A$9,IF(NOT(ISNUMBER(PI_data_original!O110)),O109,PI_data_original!O110),0)</f>
        <v>380.26467970299791</v>
      </c>
      <c r="P110" s="95">
        <f>IF($A110&lt;=$A$9,IF(NOT(ISNUMBER(PI_data_original!P110)),P109,PI_data_original!P110),0)</f>
        <v>382.52687957689983</v>
      </c>
      <c r="Q110" s="95">
        <f>IF($A110&lt;=$A$9,IF(NOT(ISNUMBER(PI_data_original!Q110)),Q109,PI_data_original!Q110),0)</f>
        <v>381.27559163768842</v>
      </c>
      <c r="R110" s="95">
        <f>IF($A110&lt;=$A$9,IF(NOT(ISNUMBER(PI_data_original!R110)),R109,PI_data_original!R110),0)</f>
        <v>379.02240092465627</v>
      </c>
      <c r="S110" s="95">
        <f>IF($A110&lt;=$A$9,IF(NOT(ISNUMBER(PI_data_original!S110)),S109,PI_data_original!S110),0)</f>
        <v>365.74096088933447</v>
      </c>
      <c r="T110" s="95">
        <f>IF($A110&lt;=$A$9,IF(NOT(ISNUMBER(PI_data_original!T110)),T109,PI_data_original!T110),0)</f>
        <v>311.55829396628928</v>
      </c>
      <c r="U110" s="95">
        <f>IF($A110&lt;=$A$9,IF(NOT(ISNUMBER(PI_data_original!U110)),U109,PI_data_original!U110),0)</f>
        <v>368.51460858539991</v>
      </c>
      <c r="V110" s="95">
        <f>IF($A110&lt;=$A$9,IF(NOT(ISNUMBER(PI_data_original!V110)),V109,PI_data_original!V110),0)</f>
        <v>313.42541238282342</v>
      </c>
      <c r="W110" s="95">
        <f>IF($A110&lt;=$A$9,IF(NOT(ISNUMBER(PI_data_original!W110)),W109,PI_data_original!W110),0)</f>
        <v>334.48055050184814</v>
      </c>
      <c r="X110" s="95">
        <f>IF($A110&lt;=$A$9,IF(NOT(ISNUMBER(PI_data_original!X110)),X109,PI_data_original!X110),0)</f>
        <v>347.54730978976079</v>
      </c>
      <c r="Y110" s="95">
        <f>IF($A110&lt;=$A$9,IF(NOT(ISNUMBER(PI_data_original!Y110)),Y109,PI_data_original!Y110),0)</f>
        <v>49.312944938795575</v>
      </c>
      <c r="Z110" s="95">
        <f>IF($A110&lt;=$A$9,IF(NOT(ISNUMBER(PI_data_original!Z110)),Z109,PI_data_original!Z110),0)</f>
        <v>0</v>
      </c>
      <c r="AA110" s="95">
        <f>IF($A110&lt;=$A$9,IF(NOT(ISNUMBER(PI_data_original!AA110)),AA109,PI_data_original!AA110),0)</f>
        <v>378.58402901279277</v>
      </c>
      <c r="AB110" s="95">
        <f>IF($A110&lt;=$A$9,IF(NOT(ISNUMBER(PI_data_original!AB110)),AB109,PI_data_original!AB110),0)</f>
        <v>737.03647768988867</v>
      </c>
      <c r="AC110" s="95">
        <f>IF($A110&lt;=$A$9,IF(NOT(ISNUMBER(PI_data_original!AC110)),AC109,PI_data_original!AC110),0)</f>
        <v>747.8097971512758</v>
      </c>
      <c r="AD110" s="307">
        <f>IF(TagTempAmbSel_Sc2=TagTempAmb_Sc1,IF($A110&lt;=$A$9,IF(NOT(ISNUMBER(PI_data_original!D110)),D109,PI_data_original!D110),D109),IF($A110&lt;=$A$9,IF(NOT(ISNUMBER(PI_data_original!AD110)),AD109,PI_data_original!AD110),AD109))</f>
        <v>37.146399716751937</v>
      </c>
      <c r="AE110" s="307">
        <f>IF(TagHumRelSel_Sc2=TagHumRel_Sc1,IF($A110&lt;=$A$9,IF(NOT(ISNUMBER(PI_data_original!E110)),E109,PI_data_original!E110),E109),IF($A110&lt;=$A$9,IF(NOT(ISNUMBER(PI_data_original!AE110)),AE109,PI_data_original!AE110),AE109))</f>
        <v>28.424018061081611</v>
      </c>
      <c r="AF110" s="95">
        <f>IF($A110&lt;=$A$9,IF(NOT(ISNUMBER(PI_data_original!AF110)),AF109,PI_data_original!AF110),0)</f>
        <v>10.726804733276367</v>
      </c>
      <c r="AG110" s="95">
        <f>IF($A110&lt;=$A$9,IF(NOT(ISNUMBER(PI_data_original!AG110)),AG109,PI_data_original!AG110),0)</f>
        <v>9.7675628662109375</v>
      </c>
      <c r="AH110" s="95">
        <f>IF($A110&lt;=$A$9,IF(NOT(ISNUMBER(PI_data_original!AH110)),AH109,PI_data_original!AH110),0)</f>
        <v>11.348978042602539</v>
      </c>
      <c r="AI110" s="95">
        <f>IF($A110&lt;=$A$9,IF(NOT(ISNUMBER(PI_data_original!AI110)),AI109,PI_data_original!AI110),0)</f>
        <v>7.8756084442138672</v>
      </c>
      <c r="AJ110" s="95">
        <f>IF($A110&lt;=$A$9,IF(NOT(ISNUMBER(PI_data_original!AJ110)),AJ109,PI_data_original!AJ110),0)</f>
        <v>11.907124519348145</v>
      </c>
      <c r="AK110" s="95">
        <f>IF($A110&lt;=$A$9,IF(NOT(ISNUMBER(PI_data_original!AK110)),AK109,PI_data_original!AK110),0)</f>
        <v>291.80389530176598</v>
      </c>
      <c r="AL110" s="95">
        <f>IF($A110&lt;=$A$9,IF(NOT(ISNUMBER(PI_data_original!AL110)),AL109,PI_data_original!AL110),0)</f>
        <v>296.91075043726346</v>
      </c>
      <c r="AM110" s="95">
        <f>IF($A110&lt;=$A$9,IF(NOT(ISNUMBER(PI_data_original!AM110)),AM109,PI_data_original!AM110),0)</f>
        <v>379.36075146629076</v>
      </c>
      <c r="AN110" s="95">
        <f>IF($A110&lt;=$A$9,IF(NOT(ISNUMBER(PI_data_original!AN110)),AN109,PI_data_original!AN110),0)</f>
        <v>381.09778384858259</v>
      </c>
      <c r="AO110" s="95">
        <f>IF($A110&lt;=$A$9,IF(NOT(ISNUMBER(PI_data_original!AO110)),AO109,PI_data_original!AO110),0)</f>
        <v>366.50893179893495</v>
      </c>
      <c r="AP110" s="95">
        <f>IF($A110&lt;=$A$9,IF(NOT(ISNUMBER(PI_data_original!AP110)),AP109,PI_data_original!AP110),0)</f>
        <v>308.67108814817385</v>
      </c>
      <c r="AQ110" s="95">
        <f>IF($A110&lt;=$A$9,IF(NOT(ISNUMBER(PI_data_original!AQ110)),AQ109,PI_data_original!AQ110),0)</f>
        <v>365.45241951291138</v>
      </c>
      <c r="AR110" s="95">
        <f>IF($A110&lt;=$A$9,IF(NOT(ISNUMBER(PI_data_original!AR110)),AR109,PI_data_original!AR110),0)</f>
        <v>310.54188206910311</v>
      </c>
      <c r="AS110" s="95">
        <f>IF($A110&lt;=$A$9,IF(NOT(ISNUMBER(PI_data_original!AS110)),AS109,PI_data_original!AS110),0)</f>
        <v>327.28897123981761</v>
      </c>
      <c r="AT110" s="95">
        <f>IF($A110&lt;=$A$9,IF(NOT(ISNUMBER(PI_data_original!AT110)),AT109,PI_data_original!AT110),0)</f>
        <v>347.24010242071108</v>
      </c>
      <c r="AU110" s="95">
        <f>IF($A110&lt;=$A$9,IF(NOT(ISNUMBER(PI_data_original!AU110)),AU109,PI_data_original!AU110),0)</f>
        <v>48.360892164517089</v>
      </c>
      <c r="AV110" s="95">
        <f>IF($A110&lt;=$A$9,IF(NOT(ISNUMBER(PI_data_original!AV110)),AV109,PI_data_original!AV110),0)</f>
        <v>2.1660416666666666</v>
      </c>
      <c r="AW110" s="95">
        <f>IF($A110&lt;=$A$9,IF(NOT(ISNUMBER(PI_data_original!AW110)),AW109,PI_data_original!AW110),0)</f>
        <v>377.36459144874163</v>
      </c>
      <c r="AY110" s="94">
        <f t="shared" si="72"/>
        <v>45873.34374999968</v>
      </c>
      <c r="AZ110" s="95">
        <f>IF($AY110&lt;=$AY$9,IF(NOT(ISNUMBER(PI_data_original!AZ110)),AZ109,PI_data_original!AZ110),0)</f>
        <v>0</v>
      </c>
      <c r="BA110" s="95">
        <f>IF($AY110&lt;=$AY$9,IF(NOT(ISNUMBER(PI_data_original!BA110)),BA109,PI_data_original!BA110),0)</f>
        <v>0</v>
      </c>
      <c r="BB110" s="95">
        <f>IF($AY110&lt;=$AY$9,IF(NOT(ISNUMBER(PI_data_original!BB110)),BB109,PI_data_original!BB110),0)</f>
        <v>0</v>
      </c>
      <c r="BC110" s="95">
        <f>IF($AY110&lt;=$AY$9,IF(NOT(ISNUMBER(PI_data_original!BC110)),BC109,PI_data_original!BC110),0)</f>
        <v>1.2817578390240669E-2</v>
      </c>
      <c r="BD110" s="95">
        <f>IF($AY110&lt;=$AY$9,IF(NOT(ISNUMBER(PI_data_original!BD110)),BD109,PI_data_original!BD110),0)</f>
        <v>0</v>
      </c>
      <c r="BE110" s="95">
        <f>IF($AY110&lt;=$AY$9,IF(NOT(ISNUMBER(PI_data_original!BE110)),BE109,PI_data_original!BE110),0)</f>
        <v>0</v>
      </c>
      <c r="BF110" s="95">
        <f>IF($AY110&lt;=$AY$9,IF(NOT(ISNUMBER(PI_data_original!BF110)),BF109,PI_data_original!BF110),0)</f>
        <v>0</v>
      </c>
      <c r="BG110" s="95">
        <f>IF($AY110&lt;=$AY$9,IF(NOT(ISNUMBER(PI_data_original!BG110)),BG109,PI_data_original!BG110),0)</f>
        <v>1.0070954449474812E-2</v>
      </c>
      <c r="BI110" s="61">
        <f>PI_data_original!BI110</f>
        <v>45873.318749999999</v>
      </c>
      <c r="BJ110" s="6">
        <f>IF($BI110&lt;=$BI$9,IF(NOT(ISNUMBER(PI_data_original!BJ110)),BJ109,PI_data_original!BJ110),0)</f>
        <v>1.2817578390240669E-2</v>
      </c>
      <c r="BK110" s="6">
        <f>IF($BI110&lt;=$BI$9,IF(NOT(ISNUMBER(PI_data_original!BK110)),BK109,PI_data_original!BK110),0)</f>
        <v>1.0070954449474812E-2</v>
      </c>
      <c r="BM110" s="6" t="b">
        <f t="shared" si="61"/>
        <v>0</v>
      </c>
      <c r="BN110" s="6" t="str">
        <f t="shared" si="62"/>
        <v>N/A</v>
      </c>
      <c r="BO110" s="6" t="b">
        <f t="shared" si="63"/>
        <v>0</v>
      </c>
      <c r="BP110" s="6" t="str">
        <f t="shared" si="64"/>
        <v>N/A</v>
      </c>
      <c r="BR110" s="6">
        <f t="shared" si="49"/>
        <v>432</v>
      </c>
      <c r="BS110" s="6">
        <f t="shared" si="50"/>
        <v>357.83395833333333</v>
      </c>
      <c r="BU110" s="6">
        <f t="shared" si="65"/>
        <v>378.58402901279277</v>
      </c>
      <c r="BV110" s="6">
        <f t="shared" si="66"/>
        <v>377.36459144874163</v>
      </c>
      <c r="BX110" s="292">
        <f t="shared" si="51"/>
        <v>45873.34374999968</v>
      </c>
      <c r="BY110" s="11">
        <f t="shared" si="74"/>
        <v>0</v>
      </c>
      <c r="BZ110" s="11">
        <f t="shared" si="74"/>
        <v>0</v>
      </c>
      <c r="CA110" s="11">
        <f t="shared" si="74"/>
        <v>0</v>
      </c>
      <c r="CB110" s="11">
        <f t="shared" si="74"/>
        <v>1.2817578390240669E-2</v>
      </c>
      <c r="CC110" s="11">
        <f>IF(Inicio!$C$22="Calderas",BY110+BZ110,CA110)</f>
        <v>0</v>
      </c>
      <c r="CD110" s="11">
        <f t="shared" si="52"/>
        <v>0</v>
      </c>
      <c r="CE110" s="11">
        <f t="shared" si="53"/>
        <v>0</v>
      </c>
      <c r="CF110" s="11">
        <f t="shared" si="54"/>
        <v>0</v>
      </c>
      <c r="CG110" s="11">
        <f t="shared" si="55"/>
        <v>0</v>
      </c>
      <c r="CH110" s="11">
        <f t="shared" si="67"/>
        <v>0</v>
      </c>
      <c r="CI110" s="11">
        <f t="shared" si="68"/>
        <v>0</v>
      </c>
      <c r="CJ110" s="11">
        <f t="shared" si="75"/>
        <v>0</v>
      </c>
      <c r="CK110" s="11">
        <f t="shared" si="75"/>
        <v>0</v>
      </c>
      <c r="CL110" s="11">
        <f t="shared" si="75"/>
        <v>0</v>
      </c>
      <c r="CM110" s="11">
        <f t="shared" si="75"/>
        <v>1.0070954449474812E-2</v>
      </c>
      <c r="CN110" s="281">
        <f>IF(Inicio!$O$22="Calderas",CJ110+CK110,CL110)</f>
        <v>0</v>
      </c>
      <c r="CO110" s="11">
        <f t="shared" si="56"/>
        <v>0</v>
      </c>
      <c r="CP110" s="11">
        <f t="shared" si="57"/>
        <v>0</v>
      </c>
      <c r="CQ110" s="11">
        <f t="shared" si="58"/>
        <v>0</v>
      </c>
      <c r="CR110" s="11">
        <f t="shared" si="59"/>
        <v>0</v>
      </c>
      <c r="CS110" s="11">
        <f t="shared" si="69"/>
        <v>0</v>
      </c>
      <c r="CT110" s="11">
        <f t="shared" si="70"/>
        <v>0</v>
      </c>
      <c r="CV110" s="293">
        <f t="shared" si="60"/>
        <v>45873.593749999447</v>
      </c>
      <c r="CW110" s="92">
        <f t="shared" si="77"/>
        <v>0</v>
      </c>
      <c r="CX110" s="92">
        <f t="shared" si="77"/>
        <v>0</v>
      </c>
      <c r="CY110" s="92">
        <f t="shared" si="77"/>
        <v>0</v>
      </c>
      <c r="CZ110" s="92">
        <f t="shared" si="77"/>
        <v>0</v>
      </c>
      <c r="DA110" s="92">
        <f t="shared" si="77"/>
        <v>0</v>
      </c>
      <c r="DB110" s="92">
        <f t="shared" si="77"/>
        <v>0</v>
      </c>
    </row>
    <row r="111" spans="1:106">
      <c r="A111" s="94">
        <f t="shared" si="71"/>
        <v>45873.597222221899</v>
      </c>
      <c r="B111" s="95">
        <f>IF($A111&lt;=$A$9,IF(NOT(ISNUMBER(PI_data_original!B111)),B110,PI_data_original!B111),0)</f>
        <v>731.30697343102111</v>
      </c>
      <c r="C111" s="95">
        <f>IF($A111&lt;=$A$9,IF(NOT(ISNUMBER(PI_data_original!C111)),C110,PI_data_original!C111),0)</f>
        <v>731.04597130090372</v>
      </c>
      <c r="D111" s="307">
        <f>IF(TagTempAmbSel_Sc1=TagTempAmb_Sc1,IF($A111&lt;=$A$9,IF(NOT(ISNUMBER(PI_data_original!D111)),D110,PI_data_original!D111),D110),IF($A111&lt;=$A$9,IF(NOT(ISNUMBER(PI_data_original!AD111)),AD110,PI_data_original!AD111),AD110))</f>
        <v>35.273896843445812</v>
      </c>
      <c r="E111" s="307">
        <f>IF(TagHumRelSel_Sc1=TagHumRel_Sc1,IF($A111&lt;=$A$9,IF(NOT(ISNUMBER(PI_data_original!E111)),E110,PI_data_original!E111),E110),IF($A111&lt;=$A$9,IF(NOT(ISNUMBER(PI_data_original!AE111)),AE110,PI_data_original!AE111),AE110))</f>
        <v>26.454317644568121</v>
      </c>
      <c r="F111" s="95">
        <f>IF($A111&lt;=$A$9,IF(NOT(ISNUMBER(PI_data_original!F111)),F110,PI_data_original!F111),0)</f>
        <v>12.04460334777832</v>
      </c>
      <c r="G111" s="95">
        <f>IF($A111&lt;=$A$9,IF(NOT(ISNUMBER(PI_data_original!G111)),G110,PI_data_original!G111),0)</f>
        <v>7.8756084442138672</v>
      </c>
      <c r="H111" s="95">
        <f>IF($A111&lt;=$A$9,IF(NOT(ISNUMBER(PI_data_original!H111)),H110,PI_data_original!H111),0)</f>
        <v>12.930393218994141</v>
      </c>
      <c r="I111" s="95">
        <f>IF($A111&lt;=$A$9,IF(NOT(ISNUMBER(PI_data_original!I111)),I110,PI_data_original!I111),0)</f>
        <v>12.46527099609375</v>
      </c>
      <c r="J111" s="95">
        <f>IF($A111&lt;=$A$9,IF(NOT(ISNUMBER(PI_data_original!J111)),J110,PI_data_original!J111),0)</f>
        <v>7.3489284515380859</v>
      </c>
      <c r="K111" s="95">
        <f>IF($A111&lt;=$A$9,IF(NOT(ISNUMBER(PI_data_original!K111)),K110,PI_data_original!K111),0)</f>
        <v>298.38973838234187</v>
      </c>
      <c r="L111" s="95">
        <f>IF($A111&lt;=$A$9,IF(NOT(ISNUMBER(PI_data_original!L111)),L110,PI_data_original!L111),0)</f>
        <v>297.25293538441434</v>
      </c>
      <c r="M111" s="95">
        <f>IF($A111&lt;=$A$9,IF(NOT(ISNUMBER(PI_data_original!M111)),M110,PI_data_original!M111),0)</f>
        <v>299.49997176346301</v>
      </c>
      <c r="N111" s="95">
        <f>IF($A111&lt;=$A$9,IF(NOT(ISNUMBER(PI_data_original!N111)),N110,PI_data_original!N111),0)</f>
        <v>299.05643992263379</v>
      </c>
      <c r="O111" s="95">
        <f>IF($A111&lt;=$A$9,IF(NOT(ISNUMBER(PI_data_original!O111)),O110,PI_data_original!O111),0)</f>
        <v>380.7252656168726</v>
      </c>
      <c r="P111" s="95">
        <f>IF($A111&lt;=$A$9,IF(NOT(ISNUMBER(PI_data_original!P111)),P110,PI_data_original!P111),0)</f>
        <v>382.77381999861149</v>
      </c>
      <c r="Q111" s="95">
        <f>IF($A111&lt;=$A$9,IF(NOT(ISNUMBER(PI_data_original!Q111)),Q110,PI_data_original!Q111),0)</f>
        <v>381.77837385978381</v>
      </c>
      <c r="R111" s="95">
        <f>IF($A111&lt;=$A$9,IF(NOT(ISNUMBER(PI_data_original!R111)),R110,PI_data_original!R111),0)</f>
        <v>379.93357486085796</v>
      </c>
      <c r="S111" s="95">
        <f>IF($A111&lt;=$A$9,IF(NOT(ISNUMBER(PI_data_original!S111)),S110,PI_data_original!S111),0)</f>
        <v>366.41829894819142</v>
      </c>
      <c r="T111" s="95">
        <f>IF($A111&lt;=$A$9,IF(NOT(ISNUMBER(PI_data_original!T111)),T110,PI_data_original!T111),0)</f>
        <v>312.13432895363155</v>
      </c>
      <c r="U111" s="95">
        <f>IF($A111&lt;=$A$9,IF(NOT(ISNUMBER(PI_data_original!U111)),U110,PI_data_original!U111),0)</f>
        <v>369.20304597444522</v>
      </c>
      <c r="V111" s="95">
        <f>IF($A111&lt;=$A$9,IF(NOT(ISNUMBER(PI_data_original!V111)),V110,PI_data_original!V111),0)</f>
        <v>313.9860544604544</v>
      </c>
      <c r="W111" s="95">
        <f>IF($A111&lt;=$A$9,IF(NOT(ISNUMBER(PI_data_original!W111)),W110,PI_data_original!W111),0)</f>
        <v>334.89991701756151</v>
      </c>
      <c r="X111" s="95">
        <f>IF($A111&lt;=$A$9,IF(NOT(ISNUMBER(PI_data_original!X111)),X110,PI_data_original!X111),0)</f>
        <v>348.09760414793953</v>
      </c>
      <c r="Y111" s="95">
        <f>IF($A111&lt;=$A$9,IF(NOT(ISNUMBER(PI_data_original!Y111)),Y110,PI_data_original!Y111),0)</f>
        <v>49.739557234968302</v>
      </c>
      <c r="Z111" s="95">
        <f>IF($A111&lt;=$A$9,IF(NOT(ISNUMBER(PI_data_original!Z111)),Z110,PI_data_original!Z111),0)</f>
        <v>0</v>
      </c>
      <c r="AA111" s="95">
        <f>IF($A111&lt;=$A$9,IF(NOT(ISNUMBER(PI_data_original!AA111)),AA110,PI_data_original!AA111),0)</f>
        <v>379.22289034296296</v>
      </c>
      <c r="AB111" s="95">
        <f>IF($A111&lt;=$A$9,IF(NOT(ISNUMBER(PI_data_original!AB111)),AB110,PI_data_original!AB111),0)</f>
        <v>731.30697343102111</v>
      </c>
      <c r="AC111" s="95">
        <f>IF($A111&lt;=$A$9,IF(NOT(ISNUMBER(PI_data_original!AC111)),AC110,PI_data_original!AC111),0)</f>
        <v>746.5720525894784</v>
      </c>
      <c r="AD111" s="307">
        <f>IF(TagTempAmbSel_Sc2=TagTempAmb_Sc1,IF($A111&lt;=$A$9,IF(NOT(ISNUMBER(PI_data_original!D111)),D110,PI_data_original!D111),D110),IF($A111&lt;=$A$9,IF(NOT(ISNUMBER(PI_data_original!AD111)),AD110,PI_data_original!AD111),AD110))</f>
        <v>37.462373022655484</v>
      </c>
      <c r="AE111" s="307">
        <f>IF(TagHumRelSel_Sc2=TagHumRel_Sc1,IF($A111&lt;=$A$9,IF(NOT(ISNUMBER(PI_data_original!E111)),E110,PI_data_original!E111),E110),IF($A111&lt;=$A$9,IF(NOT(ISNUMBER(PI_data_original!AE111)),AE110,PI_data_original!AE111),AE110))</f>
        <v>27.119084575551529</v>
      </c>
      <c r="AF111" s="95">
        <f>IF($A111&lt;=$A$9,IF(NOT(ISNUMBER(PI_data_original!AF111)),AF110,PI_data_original!AF111),0)</f>
        <v>12.696635246276855</v>
      </c>
      <c r="AG111" s="95">
        <f>IF($A111&lt;=$A$9,IF(NOT(ISNUMBER(PI_data_original!AG111)),AG110,PI_data_original!AG111),0)</f>
        <v>14.325758934020996</v>
      </c>
      <c r="AH111" s="95">
        <f>IF($A111&lt;=$A$9,IF(NOT(ISNUMBER(PI_data_original!AH111)),AH110,PI_data_original!AH111),0)</f>
        <v>12.46527099609375</v>
      </c>
      <c r="AI111" s="95">
        <f>IF($A111&lt;=$A$9,IF(NOT(ISNUMBER(PI_data_original!AI111)),AI110,PI_data_original!AI111),0)</f>
        <v>12.293632507324219</v>
      </c>
      <c r="AJ111" s="95">
        <f>IF($A111&lt;=$A$9,IF(NOT(ISNUMBER(PI_data_original!AJ111)),AJ110,PI_data_original!AJ111),0)</f>
        <v>13.767612457275391</v>
      </c>
      <c r="AK111" s="95">
        <f>IF($A111&lt;=$A$9,IF(NOT(ISNUMBER(PI_data_original!AK111)),AK110,PI_data_original!AK111),0)</f>
        <v>292.32861105562927</v>
      </c>
      <c r="AL111" s="95">
        <f>IF($A111&lt;=$A$9,IF(NOT(ISNUMBER(PI_data_original!AL111)),AL110,PI_data_original!AL111),0)</f>
        <v>297.28389281203124</v>
      </c>
      <c r="AM111" s="95">
        <f>IF($A111&lt;=$A$9,IF(NOT(ISNUMBER(PI_data_original!AM111)),AM110,PI_data_original!AM111),0)</f>
        <v>379.19961773065086</v>
      </c>
      <c r="AN111" s="95">
        <f>IF($A111&lt;=$A$9,IF(NOT(ISNUMBER(PI_data_original!AN111)),AN110,PI_data_original!AN111),0)</f>
        <v>380.50475527288393</v>
      </c>
      <c r="AO111" s="95">
        <f>IF($A111&lt;=$A$9,IF(NOT(ISNUMBER(PI_data_original!AO111)),AO110,PI_data_original!AO111),0)</f>
        <v>366.41063031005206</v>
      </c>
      <c r="AP111" s="95">
        <f>IF($A111&lt;=$A$9,IF(NOT(ISNUMBER(PI_data_original!AP111)),AP110,PI_data_original!AP111),0)</f>
        <v>308.97805492822079</v>
      </c>
      <c r="AQ111" s="95">
        <f>IF($A111&lt;=$A$9,IF(NOT(ISNUMBER(PI_data_original!AQ111)),AQ110,PI_data_original!AQ111),0)</f>
        <v>365.4256110370718</v>
      </c>
      <c r="AR111" s="95">
        <f>IF($A111&lt;=$A$9,IF(NOT(ISNUMBER(PI_data_original!AR111)),AR110,PI_data_original!AR111),0)</f>
        <v>310.89001642571139</v>
      </c>
      <c r="AS111" s="95">
        <f>IF($A111&lt;=$A$9,IF(NOT(ISNUMBER(PI_data_original!AS111)),AS110,PI_data_original!AS111),0)</f>
        <v>327.51417284006669</v>
      </c>
      <c r="AT111" s="95">
        <f>IF($A111&lt;=$A$9,IF(NOT(ISNUMBER(PI_data_original!AT111)),AT110,PI_data_original!AT111),0)</f>
        <v>347.60732909386763</v>
      </c>
      <c r="AU111" s="95">
        <f>IF($A111&lt;=$A$9,IF(NOT(ISNUMBER(PI_data_original!AU111)),AU110,PI_data_original!AU111),0)</f>
        <v>48.474850440152608</v>
      </c>
      <c r="AV111" s="95">
        <f>IF($A111&lt;=$A$9,IF(NOT(ISNUMBER(PI_data_original!AV111)),AV110,PI_data_original!AV111),0)</f>
        <v>2</v>
      </c>
      <c r="AW111" s="95">
        <f>IF($A111&lt;=$A$9,IF(NOT(ISNUMBER(PI_data_original!AW111)),AW110,PI_data_original!AW111),0)</f>
        <v>377.12438915939379</v>
      </c>
      <c r="AY111" s="94">
        <f t="shared" si="72"/>
        <v>45873.347222221899</v>
      </c>
      <c r="AZ111" s="95">
        <f>IF($AY111&lt;=$AY$9,IF(NOT(ISNUMBER(PI_data_original!AZ111)),AZ110,PI_data_original!AZ111),0)</f>
        <v>0</v>
      </c>
      <c r="BA111" s="95">
        <f>IF($AY111&lt;=$AY$9,IF(NOT(ISNUMBER(PI_data_original!BA111)),BA110,PI_data_original!BA111),0)</f>
        <v>0</v>
      </c>
      <c r="BB111" s="95">
        <f>IF($AY111&lt;=$AY$9,IF(NOT(ISNUMBER(PI_data_original!BB111)),BB110,PI_data_original!BB111),0)</f>
        <v>0</v>
      </c>
      <c r="BC111" s="95">
        <f>IF($AY111&lt;=$AY$9,IF(NOT(ISNUMBER(PI_data_original!BC111)),BC110,PI_data_original!BC111),0)</f>
        <v>1.2817578390240669E-2</v>
      </c>
      <c r="BD111" s="95">
        <f>IF($AY111&lt;=$AY$9,IF(NOT(ISNUMBER(PI_data_original!BD111)),BD110,PI_data_original!BD111),0)</f>
        <v>0</v>
      </c>
      <c r="BE111" s="95">
        <f>IF($AY111&lt;=$AY$9,IF(NOT(ISNUMBER(PI_data_original!BE111)),BE110,PI_data_original!BE111),0)</f>
        <v>0</v>
      </c>
      <c r="BF111" s="95">
        <f>IF($AY111&lt;=$AY$9,IF(NOT(ISNUMBER(PI_data_original!BF111)),BF110,PI_data_original!BF111),0)</f>
        <v>0</v>
      </c>
      <c r="BG111" s="95">
        <f>IF($AY111&lt;=$AY$9,IF(NOT(ISNUMBER(PI_data_original!BG111)),BG110,PI_data_original!BG111),0)</f>
        <v>9.7772345998721026E-3</v>
      </c>
      <c r="BI111" s="61">
        <f>PI_data_original!BI111</f>
        <v>45873.319444444445</v>
      </c>
      <c r="BJ111" s="6">
        <f>IF($BI111&lt;=$BI$9,IF(NOT(ISNUMBER(PI_data_original!BJ111)),BJ110,PI_data_original!BJ111),0)</f>
        <v>1.2817578390240669E-2</v>
      </c>
      <c r="BK111" s="6">
        <f>IF($BI111&lt;=$BI$9,IF(NOT(ISNUMBER(PI_data_original!BK111)),BK110,PI_data_original!BK111),0)</f>
        <v>1.0070954449474812E-2</v>
      </c>
      <c r="BM111" s="6" t="b">
        <f t="shared" si="61"/>
        <v>0</v>
      </c>
      <c r="BN111" s="6" t="str">
        <f t="shared" si="62"/>
        <v>N/A</v>
      </c>
      <c r="BO111" s="6" t="b">
        <f t="shared" si="63"/>
        <v>0</v>
      </c>
      <c r="BP111" s="6" t="str">
        <f t="shared" si="64"/>
        <v>N/A</v>
      </c>
      <c r="BR111" s="6">
        <f t="shared" si="49"/>
        <v>432</v>
      </c>
      <c r="BS111" s="6">
        <f t="shared" si="50"/>
        <v>358</v>
      </c>
      <c r="BU111" s="6">
        <f t="shared" si="65"/>
        <v>379.22289034296296</v>
      </c>
      <c r="BV111" s="6">
        <f t="shared" si="66"/>
        <v>377.12438915939379</v>
      </c>
      <c r="BX111" s="292">
        <f t="shared" si="51"/>
        <v>45873.347222221899</v>
      </c>
      <c r="BY111" s="11">
        <f t="shared" ref="BY111:CB130" si="78">VLOOKUP($BX111,$AY$11:$BG$370,MATCH(BY$9,$AY$9:$BG$9,0))</f>
        <v>0</v>
      </c>
      <c r="BZ111" s="11">
        <f t="shared" si="78"/>
        <v>0</v>
      </c>
      <c r="CA111" s="11">
        <f t="shared" si="78"/>
        <v>0</v>
      </c>
      <c r="CB111" s="11">
        <f t="shared" si="78"/>
        <v>1.2817578390240669E-2</v>
      </c>
      <c r="CC111" s="11">
        <f>IF(Inicio!$C$22="Calderas",BY111+BZ111,CA111)</f>
        <v>0</v>
      </c>
      <c r="CD111" s="11">
        <f t="shared" si="52"/>
        <v>0</v>
      </c>
      <c r="CE111" s="11">
        <f t="shared" si="53"/>
        <v>0</v>
      </c>
      <c r="CF111" s="11">
        <f t="shared" si="54"/>
        <v>0</v>
      </c>
      <c r="CG111" s="11">
        <f t="shared" si="55"/>
        <v>0</v>
      </c>
      <c r="CH111" s="11">
        <f t="shared" si="67"/>
        <v>0</v>
      </c>
      <c r="CI111" s="11">
        <f t="shared" si="68"/>
        <v>0</v>
      </c>
      <c r="CJ111" s="11">
        <f t="shared" ref="CJ111:CM130" si="79">VLOOKUP($BX111,$AY$11:$BG$370,MATCH(CJ$9,$AY$9:$BG$9,0))</f>
        <v>0</v>
      </c>
      <c r="CK111" s="11">
        <f t="shared" si="79"/>
        <v>0</v>
      </c>
      <c r="CL111" s="11">
        <f t="shared" si="79"/>
        <v>0</v>
      </c>
      <c r="CM111" s="11">
        <f t="shared" si="79"/>
        <v>9.7772345998721026E-3</v>
      </c>
      <c r="CN111" s="281">
        <f>IF(Inicio!$O$22="Calderas",CJ111+CK111,CL111)</f>
        <v>0</v>
      </c>
      <c r="CO111" s="11">
        <f t="shared" si="56"/>
        <v>0</v>
      </c>
      <c r="CP111" s="11">
        <f t="shared" si="57"/>
        <v>0</v>
      </c>
      <c r="CQ111" s="11">
        <f t="shared" si="58"/>
        <v>0</v>
      </c>
      <c r="CR111" s="11">
        <f t="shared" si="59"/>
        <v>0</v>
      </c>
      <c r="CS111" s="11">
        <f t="shared" si="69"/>
        <v>0</v>
      </c>
      <c r="CT111" s="11">
        <f t="shared" si="70"/>
        <v>0</v>
      </c>
      <c r="CV111" s="293">
        <f t="shared" si="60"/>
        <v>45873.597222221666</v>
      </c>
      <c r="CW111" s="92">
        <f t="shared" ref="CW111:DB120" si="80">VLOOKUP($CV111,$AY$11:$BG$370,MATCH(CW$9,$AY$9:$BG$9,0))</f>
        <v>0</v>
      </c>
      <c r="CX111" s="92">
        <f t="shared" si="80"/>
        <v>0</v>
      </c>
      <c r="CY111" s="92">
        <f t="shared" si="80"/>
        <v>0</v>
      </c>
      <c r="CZ111" s="92">
        <f t="shared" si="80"/>
        <v>0</v>
      </c>
      <c r="DA111" s="92">
        <f t="shared" si="80"/>
        <v>0</v>
      </c>
      <c r="DB111" s="92">
        <f t="shared" si="80"/>
        <v>0</v>
      </c>
    </row>
    <row r="112" spans="1:106">
      <c r="A112" s="94">
        <f t="shared" si="71"/>
        <v>45873.600694444118</v>
      </c>
      <c r="B112" s="95">
        <f>IF($A112&lt;=$A$9,IF(NOT(ISNUMBER(PI_data_original!B112)),B111,PI_data_original!B112),0)</f>
        <v>730.00970935106545</v>
      </c>
      <c r="C112" s="95">
        <f>IF($A112&lt;=$A$9,IF(NOT(ISNUMBER(PI_data_original!C112)),C111,PI_data_original!C112),0)</f>
        <v>726.22115135666797</v>
      </c>
      <c r="D112" s="307">
        <f>IF(TagTempAmbSel_Sc1=TagTempAmb_Sc1,IF($A112&lt;=$A$9,IF(NOT(ISNUMBER(PI_data_original!D112)),D111,PI_data_original!D112),D111),IF($A112&lt;=$A$9,IF(NOT(ISNUMBER(PI_data_original!AD112)),AD111,PI_data_original!AD112),AD111))</f>
        <v>35.749520782729164</v>
      </c>
      <c r="E112" s="307">
        <f>IF(TagHumRelSel_Sc1=TagHumRel_Sc1,IF($A112&lt;=$A$9,IF(NOT(ISNUMBER(PI_data_original!E112)),E111,PI_data_original!E112),E111),IF($A112&lt;=$A$9,IF(NOT(ISNUMBER(PI_data_original!AE112)),AE111,PI_data_original!AE112),AE111))</f>
        <v>26.084951994205476</v>
      </c>
      <c r="F112" s="95">
        <f>IF($A112&lt;=$A$9,IF(NOT(ISNUMBER(PI_data_original!F112)),F111,PI_data_original!F112),0)</f>
        <v>6.1121864318847656</v>
      </c>
      <c r="G112" s="95">
        <f>IF($A112&lt;=$A$9,IF(NOT(ISNUMBER(PI_data_original!G112)),G111,PI_data_original!G112),0)</f>
        <v>13.638248443603516</v>
      </c>
      <c r="H112" s="95">
        <f>IF($A112&lt;=$A$9,IF(NOT(ISNUMBER(PI_data_original!H112)),H111,PI_data_original!H112),0)</f>
        <v>5.7675132751464844</v>
      </c>
      <c r="I112" s="95">
        <f>IF($A112&lt;=$A$9,IF(NOT(ISNUMBER(PI_data_original!I112)),I111,PI_data_original!I112),0)</f>
        <v>12.744343757629395</v>
      </c>
      <c r="J112" s="95">
        <f>IF($A112&lt;=$A$9,IF(NOT(ISNUMBER(PI_data_original!J112)),J111,PI_data_original!J112),0)</f>
        <v>5.302391529083252</v>
      </c>
      <c r="K112" s="95">
        <f>IF($A112&lt;=$A$9,IF(NOT(ISNUMBER(PI_data_original!K112)),K111,PI_data_original!K112),0)</f>
        <v>298.94827735887776</v>
      </c>
      <c r="L112" s="95">
        <f>IF($A112&lt;=$A$9,IF(NOT(ISNUMBER(PI_data_original!L112)),L111,PI_data_original!L112),0)</f>
        <v>297.74920557227705</v>
      </c>
      <c r="M112" s="95">
        <f>IF($A112&lt;=$A$9,IF(NOT(ISNUMBER(PI_data_original!M112)),M111,PI_data_original!M112),0)</f>
        <v>300.01366940596944</v>
      </c>
      <c r="N112" s="95">
        <f>IF($A112&lt;=$A$9,IF(NOT(ISNUMBER(PI_data_original!N112)),N111,PI_data_original!N112),0)</f>
        <v>299.57406142505187</v>
      </c>
      <c r="O112" s="95">
        <f>IF($A112&lt;=$A$9,IF(NOT(ISNUMBER(PI_data_original!O112)),O111,PI_data_original!O112),0)</f>
        <v>380.22613893281817</v>
      </c>
      <c r="P112" s="95">
        <f>IF($A112&lt;=$A$9,IF(NOT(ISNUMBER(PI_data_original!P112)),P111,PI_data_original!P112),0)</f>
        <v>382.53866281839413</v>
      </c>
      <c r="Q112" s="95">
        <f>IF($A112&lt;=$A$9,IF(NOT(ISNUMBER(PI_data_original!Q112)),Q111,PI_data_original!Q112),0)</f>
        <v>381.63682347827091</v>
      </c>
      <c r="R112" s="95">
        <f>IF($A112&lt;=$A$9,IF(NOT(ISNUMBER(PI_data_original!R112)),R111,PI_data_original!R112),0)</f>
        <v>381.88916516591996</v>
      </c>
      <c r="S112" s="95">
        <f>IF($A112&lt;=$A$9,IF(NOT(ISNUMBER(PI_data_original!S112)),S111,PI_data_original!S112),0)</f>
        <v>366.69598791164503</v>
      </c>
      <c r="T112" s="95">
        <f>IF($A112&lt;=$A$9,IF(NOT(ISNUMBER(PI_data_original!T112)),T111,PI_data_original!T112),0)</f>
        <v>312.46924616620566</v>
      </c>
      <c r="U112" s="95">
        <f>IF($A112&lt;=$A$9,IF(NOT(ISNUMBER(PI_data_original!U112)),U111,PI_data_original!U112),0)</f>
        <v>369.50997040715066</v>
      </c>
      <c r="V112" s="95">
        <f>IF($A112&lt;=$A$9,IF(NOT(ISNUMBER(PI_data_original!V112)),V111,PI_data_original!V112),0)</f>
        <v>314.35687871204686</v>
      </c>
      <c r="W112" s="95">
        <f>IF($A112&lt;=$A$9,IF(NOT(ISNUMBER(PI_data_original!W112)),W111,PI_data_original!W112),0)</f>
        <v>335.22483799265621</v>
      </c>
      <c r="X112" s="95">
        <f>IF($A112&lt;=$A$9,IF(NOT(ISNUMBER(PI_data_original!X112)),X111,PI_data_original!X112),0)</f>
        <v>348.52785185778293</v>
      </c>
      <c r="Y112" s="95">
        <f>IF($A112&lt;=$A$9,IF(NOT(ISNUMBER(PI_data_original!Y112)),Y111,PI_data_original!Y112),0)</f>
        <v>49.953164867277103</v>
      </c>
      <c r="Z112" s="95">
        <f>IF($A112&lt;=$A$9,IF(NOT(ISNUMBER(PI_data_original!Z112)),Z111,PI_data_original!Z112),0)</f>
        <v>0</v>
      </c>
      <c r="AA112" s="95">
        <f>IF($A112&lt;=$A$9,IF(NOT(ISNUMBER(PI_data_original!AA112)),AA111,PI_data_original!AA112),0)</f>
        <v>379.33087405547656</v>
      </c>
      <c r="AB112" s="95">
        <f>IF($A112&lt;=$A$9,IF(NOT(ISNUMBER(PI_data_original!AB112)),AB111,PI_data_original!AB112),0)</f>
        <v>730.00970935106545</v>
      </c>
      <c r="AC112" s="95">
        <f>IF($A112&lt;=$A$9,IF(NOT(ISNUMBER(PI_data_original!AC112)),AC111,PI_data_original!AC112),0)</f>
        <v>744.50878472884756</v>
      </c>
      <c r="AD112" s="307">
        <f>IF(TagTempAmbSel_Sc2=TagTempAmb_Sc1,IF($A112&lt;=$A$9,IF(NOT(ISNUMBER(PI_data_original!D112)),D111,PI_data_original!D112),D111),IF($A112&lt;=$A$9,IF(NOT(ISNUMBER(PI_data_original!AD112)),AD111,PI_data_original!AD112),AD111))</f>
        <v>36.998258767724558</v>
      </c>
      <c r="AE112" s="307">
        <f>IF(TagHumRelSel_Sc2=TagHumRel_Sc1,IF($A112&lt;=$A$9,IF(NOT(ISNUMBER(PI_data_original!E112)),E111,PI_data_original!E112),E111),IF($A112&lt;=$A$9,IF(NOT(ISNUMBER(PI_data_original!AE112)),AE111,PI_data_original!AE112),AE111))</f>
        <v>27.175791889873803</v>
      </c>
      <c r="AF112" s="95">
        <f>IF($A112&lt;=$A$9,IF(NOT(ISNUMBER(PI_data_original!AF112)),AF111,PI_data_original!AF112),0)</f>
        <v>20.57609748840332</v>
      </c>
      <c r="AG112" s="95">
        <f>IF($A112&lt;=$A$9,IF(NOT(ISNUMBER(PI_data_original!AG112)),AG111,PI_data_original!AG112),0)</f>
        <v>8.7442941665649414</v>
      </c>
      <c r="AH112" s="95">
        <f>IF($A112&lt;=$A$9,IF(NOT(ISNUMBER(PI_data_original!AH112)),AH111,PI_data_original!AH112),0)</f>
        <v>12.186197280883789</v>
      </c>
      <c r="AI112" s="95">
        <f>IF($A112&lt;=$A$9,IF(NOT(ISNUMBER(PI_data_original!AI112)),AI111,PI_data_original!AI112),0)</f>
        <v>12.581764221191406</v>
      </c>
      <c r="AJ112" s="95">
        <f>IF($A112&lt;=$A$9,IF(NOT(ISNUMBER(PI_data_original!AJ112)),AJ111,PI_data_original!AJ112),0)</f>
        <v>12.46527099609375</v>
      </c>
      <c r="AK112" s="95">
        <f>IF($A112&lt;=$A$9,IF(NOT(ISNUMBER(PI_data_original!AK112)),AK111,PI_data_original!AK112),0)</f>
        <v>292.37162549700923</v>
      </c>
      <c r="AL112" s="95">
        <f>IF($A112&lt;=$A$9,IF(NOT(ISNUMBER(PI_data_original!AL112)),AL111,PI_data_original!AL112),0)</f>
        <v>297.37942837460469</v>
      </c>
      <c r="AM112" s="95">
        <f>IF($A112&lt;=$A$9,IF(NOT(ISNUMBER(PI_data_original!AM112)),AM111,PI_data_original!AM112),0)</f>
        <v>378.70759102944578</v>
      </c>
      <c r="AN112" s="95">
        <f>IF($A112&lt;=$A$9,IF(NOT(ISNUMBER(PI_data_original!AN112)),AN111,PI_data_original!AN112),0)</f>
        <v>379.99481783098713</v>
      </c>
      <c r="AO112" s="95">
        <f>IF($A112&lt;=$A$9,IF(NOT(ISNUMBER(PI_data_original!AO112)),AO111,PI_data_original!AO112),0)</f>
        <v>365.98896895605606</v>
      </c>
      <c r="AP112" s="95">
        <f>IF($A112&lt;=$A$9,IF(NOT(ISNUMBER(PI_data_original!AP112)),AP111,PI_data_original!AP112),0)</f>
        <v>308.90313200937118</v>
      </c>
      <c r="AQ112" s="95">
        <f>IF($A112&lt;=$A$9,IF(NOT(ISNUMBER(PI_data_original!AQ112)),AQ111,PI_data_original!AQ112),0)</f>
        <v>364.93631529204549</v>
      </c>
      <c r="AR112" s="95">
        <f>IF($A112&lt;=$A$9,IF(NOT(ISNUMBER(PI_data_original!AR112)),AR111,PI_data_original!AR112),0)</f>
        <v>310.64318304137174</v>
      </c>
      <c r="AS112" s="95">
        <f>IF($A112&lt;=$A$9,IF(NOT(ISNUMBER(PI_data_original!AS112)),AS111,PI_data_original!AS112),0)</f>
        <v>327.77226470444015</v>
      </c>
      <c r="AT112" s="95">
        <f>IF($A112&lt;=$A$9,IF(NOT(ISNUMBER(PI_data_original!AT112)),AT111,PI_data_original!AT112),0)</f>
        <v>348.09527795980551</v>
      </c>
      <c r="AU112" s="95">
        <f>IF($A112&lt;=$A$9,IF(NOT(ISNUMBER(PI_data_original!AU112)),AU111,PI_data_original!AU112),0)</f>
        <v>48.381449203740367</v>
      </c>
      <c r="AV112" s="95">
        <f>IF($A112&lt;=$A$9,IF(NOT(ISNUMBER(PI_data_original!AV112)),AV111,PI_data_original!AV112),0)</f>
        <v>2.1003233337402345</v>
      </c>
      <c r="AW112" s="95">
        <f>IF($A112&lt;=$A$9,IF(NOT(ISNUMBER(PI_data_original!AW112)),AW111,PI_data_original!AW112),0)</f>
        <v>376.55177189785365</v>
      </c>
      <c r="AY112" s="94">
        <f t="shared" si="72"/>
        <v>45873.350694444118</v>
      </c>
      <c r="AZ112" s="95">
        <f>IF($AY112&lt;=$AY$9,IF(NOT(ISNUMBER(PI_data_original!AZ112)),AZ111,PI_data_original!AZ112),0)</f>
        <v>0</v>
      </c>
      <c r="BA112" s="95">
        <f>IF($AY112&lt;=$AY$9,IF(NOT(ISNUMBER(PI_data_original!BA112)),BA111,PI_data_original!BA112),0)</f>
        <v>0</v>
      </c>
      <c r="BB112" s="95">
        <f>IF($AY112&lt;=$AY$9,IF(NOT(ISNUMBER(PI_data_original!BB112)),BB111,PI_data_original!BB112),0)</f>
        <v>0</v>
      </c>
      <c r="BC112" s="95">
        <f>IF($AY112&lt;=$AY$9,IF(NOT(ISNUMBER(PI_data_original!BC112)),BC111,PI_data_original!BC112),0)</f>
        <v>1.2817578390240669E-2</v>
      </c>
      <c r="BD112" s="95">
        <f>IF($AY112&lt;=$AY$9,IF(NOT(ISNUMBER(PI_data_original!BD112)),BD111,PI_data_original!BD112),0)</f>
        <v>0</v>
      </c>
      <c r="BE112" s="95">
        <f>IF($AY112&lt;=$AY$9,IF(NOT(ISNUMBER(PI_data_original!BE112)),BE111,PI_data_original!BE112),0)</f>
        <v>0</v>
      </c>
      <c r="BF112" s="95">
        <f>IF($AY112&lt;=$AY$9,IF(NOT(ISNUMBER(PI_data_original!BF112)),BF111,PI_data_original!BF112),0)</f>
        <v>0</v>
      </c>
      <c r="BG112" s="95">
        <f>IF($AY112&lt;=$AY$9,IF(NOT(ISNUMBER(PI_data_original!BG112)),BG111,PI_data_original!BG112),0)</f>
        <v>7.3284784264706811E-3</v>
      </c>
      <c r="BI112" s="61">
        <f>PI_data_original!BI112</f>
        <v>45873.320138888892</v>
      </c>
      <c r="BJ112" s="6">
        <f>IF($BI112&lt;=$BI$9,IF(NOT(ISNUMBER(PI_data_original!BJ112)),BJ111,PI_data_original!BJ112),0)</f>
        <v>1.2817578390240669E-2</v>
      </c>
      <c r="BK112" s="6">
        <f>IF($BI112&lt;=$BI$9,IF(NOT(ISNUMBER(PI_data_original!BK112)),BK111,PI_data_original!BK112),0)</f>
        <v>1.0070954449474812E-2</v>
      </c>
      <c r="BM112" s="6" t="b">
        <f t="shared" si="61"/>
        <v>0</v>
      </c>
      <c r="BN112" s="6" t="str">
        <f t="shared" si="62"/>
        <v>N/A</v>
      </c>
      <c r="BO112" s="6" t="b">
        <f t="shared" si="63"/>
        <v>0</v>
      </c>
      <c r="BP112" s="6" t="str">
        <f t="shared" si="64"/>
        <v>N/A</v>
      </c>
      <c r="BR112" s="6">
        <f t="shared" si="49"/>
        <v>432</v>
      </c>
      <c r="BS112" s="6">
        <f t="shared" si="50"/>
        <v>357.89967666625978</v>
      </c>
      <c r="BU112" s="6">
        <f t="shared" si="65"/>
        <v>379.33087405547656</v>
      </c>
      <c r="BV112" s="6">
        <f t="shared" si="66"/>
        <v>376.55177189785365</v>
      </c>
      <c r="BX112" s="292">
        <f t="shared" si="51"/>
        <v>45873.350694444118</v>
      </c>
      <c r="BY112" s="11">
        <f t="shared" si="78"/>
        <v>0</v>
      </c>
      <c r="BZ112" s="11">
        <f t="shared" si="78"/>
        <v>0</v>
      </c>
      <c r="CA112" s="11">
        <f t="shared" si="78"/>
        <v>0</v>
      </c>
      <c r="CB112" s="11">
        <f t="shared" si="78"/>
        <v>1.2817578390240669E-2</v>
      </c>
      <c r="CC112" s="11">
        <f>IF(Inicio!$C$22="Calderas",BY112+BZ112,CA112)</f>
        <v>0</v>
      </c>
      <c r="CD112" s="11">
        <f t="shared" si="52"/>
        <v>0</v>
      </c>
      <c r="CE112" s="11">
        <f t="shared" si="53"/>
        <v>0</v>
      </c>
      <c r="CF112" s="11">
        <f t="shared" si="54"/>
        <v>0</v>
      </c>
      <c r="CG112" s="11">
        <f t="shared" si="55"/>
        <v>0</v>
      </c>
      <c r="CH112" s="11">
        <f t="shared" si="67"/>
        <v>0</v>
      </c>
      <c r="CI112" s="11">
        <f t="shared" si="68"/>
        <v>0</v>
      </c>
      <c r="CJ112" s="11">
        <f t="shared" si="79"/>
        <v>0</v>
      </c>
      <c r="CK112" s="11">
        <f t="shared" si="79"/>
        <v>0</v>
      </c>
      <c r="CL112" s="11">
        <f t="shared" si="79"/>
        <v>0</v>
      </c>
      <c r="CM112" s="11">
        <f t="shared" si="79"/>
        <v>7.3284784264706811E-3</v>
      </c>
      <c r="CN112" s="281">
        <f>IF(Inicio!$O$22="Calderas",CJ112+CK112,CL112)</f>
        <v>0</v>
      </c>
      <c r="CO112" s="11">
        <f t="shared" si="56"/>
        <v>0</v>
      </c>
      <c r="CP112" s="11">
        <f t="shared" si="57"/>
        <v>0</v>
      </c>
      <c r="CQ112" s="11">
        <f t="shared" si="58"/>
        <v>0</v>
      </c>
      <c r="CR112" s="11">
        <f t="shared" si="59"/>
        <v>0</v>
      </c>
      <c r="CS112" s="11">
        <f t="shared" si="69"/>
        <v>0</v>
      </c>
      <c r="CT112" s="11">
        <f t="shared" si="70"/>
        <v>0</v>
      </c>
      <c r="CV112" s="293">
        <f t="shared" si="60"/>
        <v>45873.600694443885</v>
      </c>
      <c r="CW112" s="92">
        <f t="shared" si="80"/>
        <v>0</v>
      </c>
      <c r="CX112" s="92">
        <f t="shared" si="80"/>
        <v>0</v>
      </c>
      <c r="CY112" s="92">
        <f t="shared" si="80"/>
        <v>0</v>
      </c>
      <c r="CZ112" s="92">
        <f t="shared" si="80"/>
        <v>0</v>
      </c>
      <c r="DA112" s="92">
        <f t="shared" si="80"/>
        <v>0</v>
      </c>
      <c r="DB112" s="92">
        <f t="shared" si="80"/>
        <v>0</v>
      </c>
    </row>
    <row r="113" spans="1:106">
      <c r="A113" s="94">
        <f t="shared" si="71"/>
        <v>45873.604166666337</v>
      </c>
      <c r="B113" s="95">
        <f>IF($A113&lt;=$A$9,IF(NOT(ISNUMBER(PI_data_original!B113)),B112,PI_data_original!B113),0)</f>
        <v>730.36900756908983</v>
      </c>
      <c r="C113" s="95">
        <f>IF($A113&lt;=$A$9,IF(NOT(ISNUMBER(PI_data_original!C113)),C112,PI_data_original!C113),0)</f>
        <v>721.0632550421509</v>
      </c>
      <c r="D113" s="307">
        <f>IF(TagTempAmbSel_Sc1=TagTempAmb_Sc1,IF($A113&lt;=$A$9,IF(NOT(ISNUMBER(PI_data_original!D113)),D112,PI_data_original!D113),D112),IF($A113&lt;=$A$9,IF(NOT(ISNUMBER(PI_data_original!AD113)),AD112,PI_data_original!AD113),AD112))</f>
        <v>36.31499539090796</v>
      </c>
      <c r="E113" s="307">
        <f>IF(TagHumRelSel_Sc1=TagHumRel_Sc1,IF($A113&lt;=$A$9,IF(NOT(ISNUMBER(PI_data_original!E113)),E112,PI_data_original!E113),E112),IF($A113&lt;=$A$9,IF(NOT(ISNUMBER(PI_data_original!AE113)),AE112,PI_data_original!AE113),AE112))</f>
        <v>25.403513662574792</v>
      </c>
      <c r="F113" s="95">
        <f>IF($A113&lt;=$A$9,IF(NOT(ISNUMBER(PI_data_original!F113)),F112,PI_data_original!F113),0)</f>
        <v>6.6514973640441895</v>
      </c>
      <c r="G113" s="95">
        <f>IF($A113&lt;=$A$9,IF(NOT(ISNUMBER(PI_data_original!G113)),G112,PI_data_original!G113),0)</f>
        <v>4.637054443359375</v>
      </c>
      <c r="H113" s="95">
        <f>IF($A113&lt;=$A$9,IF(NOT(ISNUMBER(PI_data_original!H113)),H112,PI_data_original!H113),0)</f>
        <v>3.9070253372192383</v>
      </c>
      <c r="I113" s="95">
        <f>IF($A113&lt;=$A$9,IF(NOT(ISNUMBER(PI_data_original!I113)),I112,PI_data_original!I113),0)</f>
        <v>7.9070749282836914</v>
      </c>
      <c r="J113" s="95">
        <f>IF($A113&lt;=$A$9,IF(NOT(ISNUMBER(PI_data_original!J113)),J112,PI_data_original!J113),0)</f>
        <v>7.6280016899108887</v>
      </c>
      <c r="K113" s="95">
        <f>IF($A113&lt;=$A$9,IF(NOT(ISNUMBER(PI_data_original!K113)),K112,PI_data_original!K113),0)</f>
        <v>298.69809649616303</v>
      </c>
      <c r="L113" s="95">
        <f>IF($A113&lt;=$A$9,IF(NOT(ISNUMBER(PI_data_original!L113)),L112,PI_data_original!L113),0)</f>
        <v>297.43721539430902</v>
      </c>
      <c r="M113" s="95">
        <f>IF($A113&lt;=$A$9,IF(NOT(ISNUMBER(PI_data_original!M113)),M112,PI_data_original!M113),0)</f>
        <v>300.51869711151301</v>
      </c>
      <c r="N113" s="95">
        <f>IF($A113&lt;=$A$9,IF(NOT(ISNUMBER(PI_data_original!N113)),N112,PI_data_original!N113),0)</f>
        <v>300.02314365093827</v>
      </c>
      <c r="O113" s="95">
        <f>IF($A113&lt;=$A$9,IF(NOT(ISNUMBER(PI_data_original!O113)),O112,PI_data_original!O113),0)</f>
        <v>380.00057819302299</v>
      </c>
      <c r="P113" s="95">
        <f>IF($A113&lt;=$A$9,IF(NOT(ISNUMBER(PI_data_original!P113)),P112,PI_data_original!P113),0)</f>
        <v>382.59975614029776</v>
      </c>
      <c r="Q113" s="95">
        <f>IF($A113&lt;=$A$9,IF(NOT(ISNUMBER(PI_data_original!Q113)),Q112,PI_data_original!Q113),0)</f>
        <v>380.66336514829476</v>
      </c>
      <c r="R113" s="95">
        <f>IF($A113&lt;=$A$9,IF(NOT(ISNUMBER(PI_data_original!R113)),R112,PI_data_original!R113),0)</f>
        <v>381.89478765471574</v>
      </c>
      <c r="S113" s="95">
        <f>IF($A113&lt;=$A$9,IF(NOT(ISNUMBER(PI_data_original!S113)),S112,PI_data_original!S113),0)</f>
        <v>366.59893798828125</v>
      </c>
      <c r="T113" s="95">
        <f>IF($A113&lt;=$A$9,IF(NOT(ISNUMBER(PI_data_original!T113)),T112,PI_data_original!T113),0)</f>
        <v>312.60861483503442</v>
      </c>
      <c r="U113" s="95">
        <f>IF($A113&lt;=$A$9,IF(NOT(ISNUMBER(PI_data_original!U113)),U112,PI_data_original!U113),0)</f>
        <v>369.35969115571896</v>
      </c>
      <c r="V113" s="95">
        <f>IF($A113&lt;=$A$9,IF(NOT(ISNUMBER(PI_data_original!V113)),V112,PI_data_original!V113),0)</f>
        <v>314.50217762609941</v>
      </c>
      <c r="W113" s="95">
        <f>IF($A113&lt;=$A$9,IF(NOT(ISNUMBER(PI_data_original!W113)),W112,PI_data_original!W113),0)</f>
        <v>335.60017615205493</v>
      </c>
      <c r="X113" s="95">
        <f>IF($A113&lt;=$A$9,IF(NOT(ISNUMBER(PI_data_original!X113)),X112,PI_data_original!X113),0)</f>
        <v>349.03052590332805</v>
      </c>
      <c r="Y113" s="95">
        <f>IF($A113&lt;=$A$9,IF(NOT(ISNUMBER(PI_data_original!Y113)),Y112,PI_data_original!Y113),0)</f>
        <v>50.035711541279049</v>
      </c>
      <c r="Z113" s="95">
        <f>IF($A113&lt;=$A$9,IF(NOT(ISNUMBER(PI_data_original!Z113)),Z112,PI_data_original!Z113),0)</f>
        <v>0</v>
      </c>
      <c r="AA113" s="95">
        <f>IF($A113&lt;=$A$9,IF(NOT(ISNUMBER(PI_data_original!AA113)),AA112,PI_data_original!AA113),0)</f>
        <v>379.17359753102062</v>
      </c>
      <c r="AB113" s="95">
        <f>IF($A113&lt;=$A$9,IF(NOT(ISNUMBER(PI_data_original!AB113)),AB112,PI_data_original!AB113),0)</f>
        <v>730.36900756908983</v>
      </c>
      <c r="AC113" s="95">
        <f>IF($A113&lt;=$A$9,IF(NOT(ISNUMBER(PI_data_original!AC113)),AC112,PI_data_original!AC113),0)</f>
        <v>738.79954728166922</v>
      </c>
      <c r="AD113" s="307">
        <f>IF(TagTempAmbSel_Sc2=TagTempAmb_Sc1,IF($A113&lt;=$A$9,IF(NOT(ISNUMBER(PI_data_original!D113)),D112,PI_data_original!D113),D112),IF($A113&lt;=$A$9,IF(NOT(ISNUMBER(PI_data_original!AD113)),AD112,PI_data_original!AD113),AD112))</f>
        <v>36.888550983906477</v>
      </c>
      <c r="AE113" s="307">
        <f>IF(TagHumRelSel_Sc2=TagHumRel_Sc1,IF($A113&lt;=$A$9,IF(NOT(ISNUMBER(PI_data_original!E113)),E112,PI_data_original!E113),E112),IF($A113&lt;=$A$9,IF(NOT(ISNUMBER(PI_data_original!AE113)),AE112,PI_data_original!AE113),AE112))</f>
        <v>27.238248315178648</v>
      </c>
      <c r="AF113" s="95">
        <f>IF($A113&lt;=$A$9,IF(NOT(ISNUMBER(PI_data_original!AF113)),AF112,PI_data_original!AF113),0)</f>
        <v>15.423688888549805</v>
      </c>
      <c r="AG113" s="95">
        <f>IF($A113&lt;=$A$9,IF(NOT(ISNUMBER(PI_data_original!AG113)),AG112,PI_data_original!AG113),0)</f>
        <v>6.3256597518920898</v>
      </c>
      <c r="AH113" s="95">
        <f>IF($A113&lt;=$A$9,IF(NOT(ISNUMBER(PI_data_original!AH113)),AH112,PI_data_original!AH113),0)</f>
        <v>7.3489284515380859</v>
      </c>
      <c r="AI113" s="95">
        <f>IF($A113&lt;=$A$9,IF(NOT(ISNUMBER(PI_data_original!AI113)),AI112,PI_data_original!AI113),0)</f>
        <v>14.790776252746582</v>
      </c>
      <c r="AJ113" s="95">
        <f>IF($A113&lt;=$A$9,IF(NOT(ISNUMBER(PI_data_original!AJ113)),AJ112,PI_data_original!AJ113),0)</f>
        <v>14.046686172485352</v>
      </c>
      <c r="AK113" s="95">
        <f>IF($A113&lt;=$A$9,IF(NOT(ISNUMBER(PI_data_original!AK113)),AK112,PI_data_original!AK113),0)</f>
        <v>292.37975706657403</v>
      </c>
      <c r="AL113" s="95">
        <f>IF($A113&lt;=$A$9,IF(NOT(ISNUMBER(PI_data_original!AL113)),AL112,PI_data_original!AL113),0)</f>
        <v>297.22775880402867</v>
      </c>
      <c r="AM113" s="95">
        <f>IF($A113&lt;=$A$9,IF(NOT(ISNUMBER(PI_data_original!AM113)),AM112,PI_data_original!AM113),0)</f>
        <v>378.49153504406149</v>
      </c>
      <c r="AN113" s="95">
        <f>IF($A113&lt;=$A$9,IF(NOT(ISNUMBER(PI_data_original!AN113)),AN112,PI_data_original!AN113),0)</f>
        <v>379.78122284080968</v>
      </c>
      <c r="AO113" s="95">
        <f>IF($A113&lt;=$A$9,IF(NOT(ISNUMBER(PI_data_original!AO113)),AO112,PI_data_original!AO113),0)</f>
        <v>365.61015910532637</v>
      </c>
      <c r="AP113" s="95">
        <f>IF($A113&lt;=$A$9,IF(NOT(ISNUMBER(PI_data_original!AP113)),AP112,PI_data_original!AP113),0)</f>
        <v>308.66996097065044</v>
      </c>
      <c r="AQ113" s="95">
        <f>IF($A113&lt;=$A$9,IF(NOT(ISNUMBER(PI_data_original!AQ113)),AQ112,PI_data_original!AQ113),0)</f>
        <v>364.67937077677499</v>
      </c>
      <c r="AR113" s="95">
        <f>IF($A113&lt;=$A$9,IF(NOT(ISNUMBER(PI_data_original!AR113)),AR112,PI_data_original!AR113),0)</f>
        <v>310.45087228802345</v>
      </c>
      <c r="AS113" s="95">
        <f>IF($A113&lt;=$A$9,IF(NOT(ISNUMBER(PI_data_original!AS113)),AS112,PI_data_original!AS113),0)</f>
        <v>327.85732925381575</v>
      </c>
      <c r="AT113" s="95">
        <f>IF($A113&lt;=$A$9,IF(NOT(ISNUMBER(PI_data_original!AT113)),AT112,PI_data_original!AT113),0)</f>
        <v>348.32187953570127</v>
      </c>
      <c r="AU113" s="95">
        <f>IF($A113&lt;=$A$9,IF(NOT(ISNUMBER(PI_data_original!AU113)),AU112,PI_data_original!AU113),0)</f>
        <v>48.217564230998818</v>
      </c>
      <c r="AV113" s="95">
        <f>IF($A113&lt;=$A$9,IF(NOT(ISNUMBER(PI_data_original!AV113)),AV112,PI_data_original!AV113),0)</f>
        <v>2</v>
      </c>
      <c r="AW113" s="95">
        <f>IF($A113&lt;=$A$9,IF(NOT(ISNUMBER(PI_data_original!AW113)),AW112,PI_data_original!AW113),0)</f>
        <v>376.36529264691751</v>
      </c>
      <c r="AY113" s="94">
        <f t="shared" si="72"/>
        <v>45873.354166666337</v>
      </c>
      <c r="AZ113" s="95">
        <f>IF($AY113&lt;=$AY$9,IF(NOT(ISNUMBER(PI_data_original!AZ113)),AZ112,PI_data_original!AZ113),0)</f>
        <v>0</v>
      </c>
      <c r="BA113" s="95">
        <f>IF($AY113&lt;=$AY$9,IF(NOT(ISNUMBER(PI_data_original!BA113)),BA112,PI_data_original!BA113),0)</f>
        <v>0</v>
      </c>
      <c r="BB113" s="95">
        <f>IF($AY113&lt;=$AY$9,IF(NOT(ISNUMBER(PI_data_original!BB113)),BB112,PI_data_original!BB113),0)</f>
        <v>0</v>
      </c>
      <c r="BC113" s="95">
        <f>IF($AY113&lt;=$AY$9,IF(NOT(ISNUMBER(PI_data_original!BC113)),BC112,PI_data_original!BC113),0)</f>
        <v>1.2817578390240669E-2</v>
      </c>
      <c r="BD113" s="95">
        <f>IF($AY113&lt;=$AY$9,IF(NOT(ISNUMBER(PI_data_original!BD113)),BD112,PI_data_original!BD113),0)</f>
        <v>0</v>
      </c>
      <c r="BE113" s="95">
        <f>IF($AY113&lt;=$AY$9,IF(NOT(ISNUMBER(PI_data_original!BE113)),BE112,PI_data_original!BE113),0)</f>
        <v>0</v>
      </c>
      <c r="BF113" s="95">
        <f>IF($AY113&lt;=$AY$9,IF(NOT(ISNUMBER(PI_data_original!BF113)),BF112,PI_data_original!BF113),0)</f>
        <v>0</v>
      </c>
      <c r="BG113" s="95">
        <f>IF($AY113&lt;=$AY$9,IF(NOT(ISNUMBER(PI_data_original!BG113)),BG112,PI_data_original!BG113),0)</f>
        <v>9.1059967320170181E-3</v>
      </c>
      <c r="BI113" s="61">
        <f>PI_data_original!BI113</f>
        <v>45873.320833333331</v>
      </c>
      <c r="BJ113" s="6">
        <f>IF($BI113&lt;=$BI$9,IF(NOT(ISNUMBER(PI_data_original!BJ113)),BJ112,PI_data_original!BJ113),0)</f>
        <v>1.2817578390240669E-2</v>
      </c>
      <c r="BK113" s="6">
        <f>IF($BI113&lt;=$BI$9,IF(NOT(ISNUMBER(PI_data_original!BK113)),BK112,PI_data_original!BK113),0)</f>
        <v>1.0070954449474812E-2</v>
      </c>
      <c r="BM113" s="6" t="b">
        <f t="shared" si="61"/>
        <v>0</v>
      </c>
      <c r="BN113" s="6" t="str">
        <f t="shared" si="62"/>
        <v>N/A</v>
      </c>
      <c r="BO113" s="6" t="b">
        <f t="shared" si="63"/>
        <v>0</v>
      </c>
      <c r="BP113" s="6" t="str">
        <f t="shared" si="64"/>
        <v>N/A</v>
      </c>
      <c r="BR113" s="6">
        <f t="shared" si="49"/>
        <v>432</v>
      </c>
      <c r="BS113" s="6">
        <f t="shared" si="50"/>
        <v>358</v>
      </c>
      <c r="BU113" s="6">
        <f t="shared" si="65"/>
        <v>379.17359753102062</v>
      </c>
      <c r="BV113" s="6">
        <f t="shared" si="66"/>
        <v>376.36529264691751</v>
      </c>
      <c r="BX113" s="292">
        <f t="shared" si="51"/>
        <v>45873.354166666337</v>
      </c>
      <c r="BY113" s="11">
        <f t="shared" si="78"/>
        <v>0</v>
      </c>
      <c r="BZ113" s="11">
        <f t="shared" si="78"/>
        <v>0</v>
      </c>
      <c r="CA113" s="11">
        <f t="shared" si="78"/>
        <v>0</v>
      </c>
      <c r="CB113" s="11">
        <f t="shared" si="78"/>
        <v>1.2817578390240669E-2</v>
      </c>
      <c r="CC113" s="11">
        <f>IF(Inicio!$C$22="Calderas",BY113+BZ113,CA113)</f>
        <v>0</v>
      </c>
      <c r="CD113" s="11">
        <f t="shared" si="52"/>
        <v>0</v>
      </c>
      <c r="CE113" s="11">
        <f t="shared" si="53"/>
        <v>0</v>
      </c>
      <c r="CF113" s="11">
        <f t="shared" si="54"/>
        <v>0</v>
      </c>
      <c r="CG113" s="11">
        <f t="shared" si="55"/>
        <v>0</v>
      </c>
      <c r="CH113" s="11">
        <f t="shared" si="67"/>
        <v>0</v>
      </c>
      <c r="CI113" s="11">
        <f t="shared" si="68"/>
        <v>0</v>
      </c>
      <c r="CJ113" s="11">
        <f t="shared" si="79"/>
        <v>0</v>
      </c>
      <c r="CK113" s="11">
        <f t="shared" si="79"/>
        <v>0</v>
      </c>
      <c r="CL113" s="11">
        <f t="shared" si="79"/>
        <v>0</v>
      </c>
      <c r="CM113" s="11">
        <f t="shared" si="79"/>
        <v>9.1059967320170181E-3</v>
      </c>
      <c r="CN113" s="281">
        <f>IF(Inicio!$O$22="Calderas",CJ113+CK113,CL113)</f>
        <v>0</v>
      </c>
      <c r="CO113" s="11">
        <f t="shared" si="56"/>
        <v>0</v>
      </c>
      <c r="CP113" s="11">
        <f t="shared" si="57"/>
        <v>0</v>
      </c>
      <c r="CQ113" s="11">
        <f t="shared" si="58"/>
        <v>0</v>
      </c>
      <c r="CR113" s="11">
        <f t="shared" si="59"/>
        <v>0</v>
      </c>
      <c r="CS113" s="11">
        <f t="shared" si="69"/>
        <v>0</v>
      </c>
      <c r="CT113" s="11">
        <f t="shared" si="70"/>
        <v>0</v>
      </c>
      <c r="CV113" s="293">
        <f t="shared" si="60"/>
        <v>45873.604166666104</v>
      </c>
      <c r="CW113" s="92">
        <f t="shared" si="80"/>
        <v>0</v>
      </c>
      <c r="CX113" s="92">
        <f t="shared" si="80"/>
        <v>0</v>
      </c>
      <c r="CY113" s="92">
        <f t="shared" si="80"/>
        <v>0</v>
      </c>
      <c r="CZ113" s="92">
        <f t="shared" si="80"/>
        <v>0</v>
      </c>
      <c r="DA113" s="92">
        <f t="shared" si="80"/>
        <v>0</v>
      </c>
      <c r="DB113" s="92">
        <f t="shared" si="80"/>
        <v>0</v>
      </c>
    </row>
    <row r="114" spans="1:106">
      <c r="A114" s="94">
        <f t="shared" si="71"/>
        <v>45873.607638888556</v>
      </c>
      <c r="B114" s="95">
        <f>IF($A114&lt;=$A$9,IF(NOT(ISNUMBER(PI_data_original!B114)),B113,PI_data_original!B114),0)</f>
        <v>725.50263635892009</v>
      </c>
      <c r="C114" s="95">
        <f>IF($A114&lt;=$A$9,IF(NOT(ISNUMBER(PI_data_original!C114)),C113,PI_data_original!C114),0)</f>
        <v>702.8352248171359</v>
      </c>
      <c r="D114" s="307">
        <f>IF(TagTempAmbSel_Sc1=TagTempAmb_Sc1,IF($A114&lt;=$A$9,IF(NOT(ISNUMBER(PI_data_original!D114)),D113,PI_data_original!D114),D113),IF($A114&lt;=$A$9,IF(NOT(ISNUMBER(PI_data_original!AD114)),AD113,PI_data_original!AD114),AD113))</f>
        <v>36.542421063373688</v>
      </c>
      <c r="E114" s="307">
        <f>IF(TagHumRelSel_Sc1=TagHumRel_Sc1,IF($A114&lt;=$A$9,IF(NOT(ISNUMBER(PI_data_original!E114)),E113,PI_data_original!E114),E113),IF($A114&lt;=$A$9,IF(NOT(ISNUMBER(PI_data_original!AE114)),AE113,PI_data_original!AE114),AE113))</f>
        <v>25.1839591798553</v>
      </c>
      <c r="F114" s="95">
        <f>IF($A114&lt;=$A$9,IF(NOT(ISNUMBER(PI_data_original!F114)),F113,PI_data_original!F114),0)</f>
        <v>5.123450756072998</v>
      </c>
      <c r="G114" s="95">
        <f>IF($A114&lt;=$A$9,IF(NOT(ISNUMBER(PI_data_original!G114)),G113,PI_data_original!G114),0)</f>
        <v>8.1637401580810547</v>
      </c>
      <c r="H114" s="95">
        <f>IF($A114&lt;=$A$9,IF(NOT(ISNUMBER(PI_data_original!H114)),H113,PI_data_original!H114),0)</f>
        <v>9.0233678817749023</v>
      </c>
      <c r="I114" s="95">
        <f>IF($A114&lt;=$A$9,IF(NOT(ISNUMBER(PI_data_original!I114)),I113,PI_data_original!I114),0)</f>
        <v>7.9070749282836914</v>
      </c>
      <c r="J114" s="95">
        <f>IF($A114&lt;=$A$9,IF(NOT(ISNUMBER(PI_data_original!J114)),J113,PI_data_original!J114),0)</f>
        <v>5.302391529083252</v>
      </c>
      <c r="K114" s="95">
        <f>IF($A114&lt;=$A$9,IF(NOT(ISNUMBER(PI_data_original!K114)),K113,PI_data_original!K114),0)</f>
        <v>299.43105097283728</v>
      </c>
      <c r="L114" s="95">
        <f>IF($A114&lt;=$A$9,IF(NOT(ISNUMBER(PI_data_original!L114)),L113,PI_data_original!L114),0)</f>
        <v>298.29593540760203</v>
      </c>
      <c r="M114" s="95">
        <f>IF($A114&lt;=$A$9,IF(NOT(ISNUMBER(PI_data_original!M114)),M113,PI_data_original!M114),0)</f>
        <v>300.34180984433732</v>
      </c>
      <c r="N114" s="95">
        <f>IF($A114&lt;=$A$9,IF(NOT(ISNUMBER(PI_data_original!N114)),N113,PI_data_original!N114),0)</f>
        <v>299.84296456011447</v>
      </c>
      <c r="O114" s="95">
        <f>IF($A114&lt;=$A$9,IF(NOT(ISNUMBER(PI_data_original!O114)),O113,PI_data_original!O114),0)</f>
        <v>379.95340276655094</v>
      </c>
      <c r="P114" s="95">
        <f>IF($A114&lt;=$A$9,IF(NOT(ISNUMBER(PI_data_original!P114)),P113,PI_data_original!P114),0)</f>
        <v>382.69079714236153</v>
      </c>
      <c r="Q114" s="95">
        <f>IF($A114&lt;=$A$9,IF(NOT(ISNUMBER(PI_data_original!Q114)),Q113,PI_data_original!Q114),0)</f>
        <v>380.15669270165216</v>
      </c>
      <c r="R114" s="95">
        <f>IF($A114&lt;=$A$9,IF(NOT(ISNUMBER(PI_data_original!R114)),R113,PI_data_original!R114),0)</f>
        <v>381.99742781493859</v>
      </c>
      <c r="S114" s="95">
        <f>IF($A114&lt;=$A$9,IF(NOT(ISNUMBER(PI_data_original!S114)),S113,PI_data_original!S114),0)</f>
        <v>366.60860432648258</v>
      </c>
      <c r="T114" s="95">
        <f>IF($A114&lt;=$A$9,IF(NOT(ISNUMBER(PI_data_original!T114)),T113,PI_data_original!T114),0)</f>
        <v>312.53202209919846</v>
      </c>
      <c r="U114" s="95">
        <f>IF($A114&lt;=$A$9,IF(NOT(ISNUMBER(PI_data_original!U114)),U113,PI_data_original!U114),0)</f>
        <v>369.4160448123173</v>
      </c>
      <c r="V114" s="95">
        <f>IF($A114&lt;=$A$9,IF(NOT(ISNUMBER(PI_data_original!V114)),V113,PI_data_original!V114),0)</f>
        <v>314.45889957894417</v>
      </c>
      <c r="W114" s="95">
        <f>IF($A114&lt;=$A$9,IF(NOT(ISNUMBER(PI_data_original!W114)),W113,PI_data_original!W114),0)</f>
        <v>335.99105453211786</v>
      </c>
      <c r="X114" s="95">
        <f>IF($A114&lt;=$A$9,IF(NOT(ISNUMBER(PI_data_original!X114)),X113,PI_data_original!X114),0)</f>
        <v>349.27821049151316</v>
      </c>
      <c r="Y114" s="95">
        <f>IF($A114&lt;=$A$9,IF(NOT(ISNUMBER(PI_data_original!Y114)),Y113,PI_data_original!Y114),0)</f>
        <v>50.046452423024604</v>
      </c>
      <c r="Z114" s="95">
        <f>IF($A114&lt;=$A$9,IF(NOT(ISNUMBER(PI_data_original!Z114)),Z113,PI_data_original!Z114),0)</f>
        <v>0</v>
      </c>
      <c r="AA114" s="95">
        <f>IF($A114&lt;=$A$9,IF(NOT(ISNUMBER(PI_data_original!AA114)),AA113,PI_data_original!AA114),0)</f>
        <v>379.16074020314653</v>
      </c>
      <c r="AB114" s="95">
        <f>IF($A114&lt;=$A$9,IF(NOT(ISNUMBER(PI_data_original!AB114)),AB113,PI_data_original!AB114),0)</f>
        <v>725.50263635892009</v>
      </c>
      <c r="AC114" s="95">
        <f>IF($A114&lt;=$A$9,IF(NOT(ISNUMBER(PI_data_original!AC114)),AC113,PI_data_original!AC114),0)</f>
        <v>736.68684611597928</v>
      </c>
      <c r="AD114" s="307">
        <f>IF(TagTempAmbSel_Sc2=TagTempAmb_Sc1,IF($A114&lt;=$A$9,IF(NOT(ISNUMBER(PI_data_original!D114)),D113,PI_data_original!D114),D113),IF($A114&lt;=$A$9,IF(NOT(ISNUMBER(PI_data_original!AD114)),AD113,PI_data_original!AD114),AD113))</f>
        <v>36.992905308005838</v>
      </c>
      <c r="AE114" s="307">
        <f>IF(TagHumRelSel_Sc2=TagHumRel_Sc1,IF($A114&lt;=$A$9,IF(NOT(ISNUMBER(PI_data_original!E114)),E113,PI_data_original!E114),E113),IF($A114&lt;=$A$9,IF(NOT(ISNUMBER(PI_data_original!AE114)),AE113,PI_data_original!AE114),AE113))</f>
        <v>27.207339714567404</v>
      </c>
      <c r="AF114" s="95">
        <f>IF($A114&lt;=$A$9,IF(NOT(ISNUMBER(PI_data_original!AF114)),AF113,PI_data_original!AF114),0)</f>
        <v>12.989770889282227</v>
      </c>
      <c r="AG114" s="95">
        <f>IF($A114&lt;=$A$9,IF(NOT(ISNUMBER(PI_data_original!AG114)),AG113,PI_data_original!AG114),0)</f>
        <v>14.046686172485352</v>
      </c>
      <c r="AH114" s="95">
        <f>IF($A114&lt;=$A$9,IF(NOT(ISNUMBER(PI_data_original!AH114)),AH113,PI_data_original!AH114),0)</f>
        <v>7.266810417175293</v>
      </c>
      <c r="AI114" s="95">
        <f>IF($A114&lt;=$A$9,IF(NOT(ISNUMBER(PI_data_original!AI114)),AI113,PI_data_original!AI114),0)</f>
        <v>9.7964887619018555</v>
      </c>
      <c r="AJ114" s="95">
        <f>IF($A114&lt;=$A$9,IF(NOT(ISNUMBER(PI_data_original!AJ114)),AJ113,PI_data_original!AJ114),0)</f>
        <v>13.488539695739746</v>
      </c>
      <c r="AK114" s="95">
        <f>IF($A114&lt;=$A$9,IF(NOT(ISNUMBER(PI_data_original!AK114)),AK113,PI_data_original!AK114),0)</f>
        <v>292.06355757552433</v>
      </c>
      <c r="AL114" s="95">
        <f>IF($A114&lt;=$A$9,IF(NOT(ISNUMBER(PI_data_original!AL114)),AL113,PI_data_original!AL114),0)</f>
        <v>296.92375689325149</v>
      </c>
      <c r="AM114" s="95">
        <f>IF($A114&lt;=$A$9,IF(NOT(ISNUMBER(PI_data_original!AM114)),AM113,PI_data_original!AM114),0)</f>
        <v>379.041356737581</v>
      </c>
      <c r="AN114" s="95">
        <f>IF($A114&lt;=$A$9,IF(NOT(ISNUMBER(PI_data_original!AN114)),AN113,PI_data_original!AN114),0)</f>
        <v>379.25843925579932</v>
      </c>
      <c r="AO114" s="95">
        <f>IF($A114&lt;=$A$9,IF(NOT(ISNUMBER(PI_data_original!AO114)),AO113,PI_data_original!AO114),0)</f>
        <v>365.47309132187473</v>
      </c>
      <c r="AP114" s="95">
        <f>IF($A114&lt;=$A$9,IF(NOT(ISNUMBER(PI_data_original!AP114)),AP113,PI_data_original!AP114),0)</f>
        <v>308.3254099952274</v>
      </c>
      <c r="AQ114" s="95">
        <f>IF($A114&lt;=$A$9,IF(NOT(ISNUMBER(PI_data_original!AQ114)),AQ113,PI_data_original!AQ114),0)</f>
        <v>364.52877448848602</v>
      </c>
      <c r="AR114" s="95">
        <f>IF($A114&lt;=$A$9,IF(NOT(ISNUMBER(PI_data_original!AR114)),AR113,PI_data_original!AR114),0)</f>
        <v>310.24489040306617</v>
      </c>
      <c r="AS114" s="95">
        <f>IF($A114&lt;=$A$9,IF(NOT(ISNUMBER(PI_data_original!AS114)),AS113,PI_data_original!AS114),0)</f>
        <v>327.96713618186612</v>
      </c>
      <c r="AT114" s="95">
        <f>IF($A114&lt;=$A$9,IF(NOT(ISNUMBER(PI_data_original!AT114)),AT113,PI_data_original!AT114),0)</f>
        <v>348.47184147503975</v>
      </c>
      <c r="AU114" s="95">
        <f>IF($A114&lt;=$A$9,IF(NOT(ISNUMBER(PI_data_original!AU114)),AU113,PI_data_original!AU114),0)</f>
        <v>47.951155166888526</v>
      </c>
      <c r="AV114" s="95">
        <f>IF($A114&lt;=$A$9,IF(NOT(ISNUMBER(PI_data_original!AV114)),AV113,PI_data_original!AV114),0)</f>
        <v>2.0171349965726191</v>
      </c>
      <c r="AW114" s="95">
        <f>IF($A114&lt;=$A$9,IF(NOT(ISNUMBER(PI_data_original!AW114)),AW113,PI_data_original!AW114),0)</f>
        <v>376.2130814758176</v>
      </c>
      <c r="AY114" s="94">
        <f t="shared" si="72"/>
        <v>45873.357638888556</v>
      </c>
      <c r="AZ114" s="95">
        <f>IF($AY114&lt;=$AY$9,IF(NOT(ISNUMBER(PI_data_original!AZ114)),AZ113,PI_data_original!AZ114),0)</f>
        <v>0</v>
      </c>
      <c r="BA114" s="95">
        <f>IF($AY114&lt;=$AY$9,IF(NOT(ISNUMBER(PI_data_original!BA114)),BA113,PI_data_original!BA114),0)</f>
        <v>0</v>
      </c>
      <c r="BB114" s="95">
        <f>IF($AY114&lt;=$AY$9,IF(NOT(ISNUMBER(PI_data_original!BB114)),BB113,PI_data_original!BB114),0)</f>
        <v>0</v>
      </c>
      <c r="BC114" s="95">
        <f>IF($AY114&lt;=$AY$9,IF(NOT(ISNUMBER(PI_data_original!BC114)),BC113,PI_data_original!BC114),0)</f>
        <v>1.2817578390240669E-2</v>
      </c>
      <c r="BD114" s="95">
        <f>IF($AY114&lt;=$AY$9,IF(NOT(ISNUMBER(PI_data_original!BD114)),BD113,PI_data_original!BD114),0)</f>
        <v>0</v>
      </c>
      <c r="BE114" s="95">
        <f>IF($AY114&lt;=$AY$9,IF(NOT(ISNUMBER(PI_data_original!BE114)),BE113,PI_data_original!BE114),0)</f>
        <v>0</v>
      </c>
      <c r="BF114" s="95">
        <f>IF($AY114&lt;=$AY$9,IF(NOT(ISNUMBER(PI_data_original!BF114)),BF113,PI_data_original!BF114),0)</f>
        <v>0</v>
      </c>
      <c r="BG114" s="95">
        <f>IF($AY114&lt;=$AY$9,IF(NOT(ISNUMBER(PI_data_original!BG114)),BG113,PI_data_original!BG114),0)</f>
        <v>1.0070954449474812E-2</v>
      </c>
      <c r="BI114" s="61">
        <f>PI_data_original!BI114</f>
        <v>45873.321527777778</v>
      </c>
      <c r="BJ114" s="6">
        <f>IF($BI114&lt;=$BI$9,IF(NOT(ISNUMBER(PI_data_original!BJ114)),BJ113,PI_data_original!BJ114),0)</f>
        <v>1.2817578390240669E-2</v>
      </c>
      <c r="BK114" s="6">
        <f>IF($BI114&lt;=$BI$9,IF(NOT(ISNUMBER(PI_data_original!BK114)),BK113,PI_data_original!BK114),0)</f>
        <v>1.0070954449474812E-2</v>
      </c>
      <c r="BM114" s="6" t="b">
        <f t="shared" si="61"/>
        <v>0</v>
      </c>
      <c r="BN114" s="6" t="str">
        <f t="shared" si="62"/>
        <v>N/A</v>
      </c>
      <c r="BO114" s="6" t="b">
        <f t="shared" si="63"/>
        <v>0</v>
      </c>
      <c r="BP114" s="6" t="str">
        <f t="shared" si="64"/>
        <v>N/A</v>
      </c>
      <c r="BR114" s="6">
        <f t="shared" si="49"/>
        <v>432</v>
      </c>
      <c r="BS114" s="6">
        <f t="shared" si="50"/>
        <v>357.98286500342738</v>
      </c>
      <c r="BU114" s="6">
        <f t="shared" si="65"/>
        <v>379.16074020314653</v>
      </c>
      <c r="BV114" s="6">
        <f t="shared" si="66"/>
        <v>376.2130814758176</v>
      </c>
      <c r="BX114" s="292">
        <f t="shared" si="51"/>
        <v>45873.357638888556</v>
      </c>
      <c r="BY114" s="11">
        <f t="shared" si="78"/>
        <v>0</v>
      </c>
      <c r="BZ114" s="11">
        <f t="shared" si="78"/>
        <v>0</v>
      </c>
      <c r="CA114" s="11">
        <f t="shared" si="78"/>
        <v>0</v>
      </c>
      <c r="CB114" s="11">
        <f t="shared" si="78"/>
        <v>1.2817578390240669E-2</v>
      </c>
      <c r="CC114" s="11">
        <f>IF(Inicio!$C$22="Calderas",BY114+BZ114,CA114)</f>
        <v>0</v>
      </c>
      <c r="CD114" s="11">
        <f t="shared" si="52"/>
        <v>0</v>
      </c>
      <c r="CE114" s="11">
        <f t="shared" si="53"/>
        <v>0</v>
      </c>
      <c r="CF114" s="11">
        <f t="shared" si="54"/>
        <v>0</v>
      </c>
      <c r="CG114" s="11">
        <f t="shared" si="55"/>
        <v>0</v>
      </c>
      <c r="CH114" s="11">
        <f t="shared" si="67"/>
        <v>0</v>
      </c>
      <c r="CI114" s="11">
        <f t="shared" si="68"/>
        <v>0</v>
      </c>
      <c r="CJ114" s="11">
        <f t="shared" si="79"/>
        <v>0</v>
      </c>
      <c r="CK114" s="11">
        <f t="shared" si="79"/>
        <v>0</v>
      </c>
      <c r="CL114" s="11">
        <f t="shared" si="79"/>
        <v>0</v>
      </c>
      <c r="CM114" s="11">
        <f t="shared" si="79"/>
        <v>1.0070954449474812E-2</v>
      </c>
      <c r="CN114" s="281">
        <f>IF(Inicio!$O$22="Calderas",CJ114+CK114,CL114)</f>
        <v>0</v>
      </c>
      <c r="CO114" s="11">
        <f t="shared" si="56"/>
        <v>0</v>
      </c>
      <c r="CP114" s="11">
        <f t="shared" si="57"/>
        <v>0</v>
      </c>
      <c r="CQ114" s="11">
        <f t="shared" si="58"/>
        <v>0</v>
      </c>
      <c r="CR114" s="11">
        <f t="shared" si="59"/>
        <v>0</v>
      </c>
      <c r="CS114" s="11">
        <f t="shared" si="69"/>
        <v>0</v>
      </c>
      <c r="CT114" s="11">
        <f t="shared" si="70"/>
        <v>0</v>
      </c>
      <c r="CV114" s="293">
        <f t="shared" si="60"/>
        <v>45873.607638888323</v>
      </c>
      <c r="CW114" s="92">
        <f t="shared" si="80"/>
        <v>0</v>
      </c>
      <c r="CX114" s="92">
        <f t="shared" si="80"/>
        <v>0</v>
      </c>
      <c r="CY114" s="92">
        <f t="shared" si="80"/>
        <v>0</v>
      </c>
      <c r="CZ114" s="92">
        <f t="shared" si="80"/>
        <v>0</v>
      </c>
      <c r="DA114" s="92">
        <f t="shared" si="80"/>
        <v>0</v>
      </c>
      <c r="DB114" s="92">
        <f t="shared" si="80"/>
        <v>0</v>
      </c>
    </row>
    <row r="115" spans="1:106">
      <c r="A115" s="94">
        <f t="shared" si="71"/>
        <v>45873.611111110775</v>
      </c>
      <c r="B115" s="95">
        <f>IF($A115&lt;=$A$9,IF(NOT(ISNUMBER(PI_data_original!B115)),B114,PI_data_original!B115),0)</f>
        <v>714.53914808231173</v>
      </c>
      <c r="C115" s="95">
        <f>IF($A115&lt;=$A$9,IF(NOT(ISNUMBER(PI_data_original!C115)),C114,PI_data_original!C115),0)</f>
        <v>694.09530821071257</v>
      </c>
      <c r="D115" s="307">
        <f>IF(TagTempAmbSel_Sc1=TagTempAmb_Sc1,IF($A115&lt;=$A$9,IF(NOT(ISNUMBER(PI_data_original!D115)),D114,PI_data_original!D115),D114),IF($A115&lt;=$A$9,IF(NOT(ISNUMBER(PI_data_original!AD115)),AD114,PI_data_original!AD115),AD114))</f>
        <v>36.974590003930665</v>
      </c>
      <c r="E115" s="307">
        <f>IF(TagHumRelSel_Sc1=TagHumRel_Sc1,IF($A115&lt;=$A$9,IF(NOT(ISNUMBER(PI_data_original!E115)),E114,PI_data_original!E115),E114),IF($A115&lt;=$A$9,IF(NOT(ISNUMBER(PI_data_original!AE115)),AE114,PI_data_original!AE115),AE114))</f>
        <v>24.332262714434279</v>
      </c>
      <c r="F115" s="95">
        <f>IF($A115&lt;=$A$9,IF(NOT(ISNUMBER(PI_data_original!F115)),F114,PI_data_original!F115),0)</f>
        <v>12.04460334777832</v>
      </c>
      <c r="G115" s="95">
        <f>IF($A115&lt;=$A$9,IF(NOT(ISNUMBER(PI_data_original!G115)),G114,PI_data_original!G115),0)</f>
        <v>6.8191242218017578</v>
      </c>
      <c r="H115" s="95">
        <f>IF($A115&lt;=$A$9,IF(NOT(ISNUMBER(PI_data_original!H115)),H114,PI_data_original!H115),0)</f>
        <v>9.488490104675293</v>
      </c>
      <c r="I115" s="95">
        <f>IF($A115&lt;=$A$9,IF(NOT(ISNUMBER(PI_data_original!I115)),I114,PI_data_original!I115),0)</f>
        <v>7.6280016899108887</v>
      </c>
      <c r="J115" s="95">
        <f>IF($A115&lt;=$A$9,IF(NOT(ISNUMBER(PI_data_original!J115)),J114,PI_data_original!J115),0)</f>
        <v>10.883855819702148</v>
      </c>
      <c r="K115" s="95">
        <f>IF($A115&lt;=$A$9,IF(NOT(ISNUMBER(PI_data_original!K115)),K114,PI_data_original!K115),0)</f>
        <v>299.19080259724666</v>
      </c>
      <c r="L115" s="95">
        <f>IF($A115&lt;=$A$9,IF(NOT(ISNUMBER(PI_data_original!L115)),L114,PI_data_original!L115),0)</f>
        <v>297.89543267699742</v>
      </c>
      <c r="M115" s="95">
        <f>IF($A115&lt;=$A$9,IF(NOT(ISNUMBER(PI_data_original!M115)),M114,PI_data_original!M115),0)</f>
        <v>301.03889131781483</v>
      </c>
      <c r="N115" s="95">
        <f>IF($A115&lt;=$A$9,IF(NOT(ISNUMBER(PI_data_original!N115)),N114,PI_data_original!N115),0)</f>
        <v>300.48457563729602</v>
      </c>
      <c r="O115" s="95">
        <f>IF($A115&lt;=$A$9,IF(NOT(ISNUMBER(PI_data_original!O115)),O114,PI_data_original!O115),0)</f>
        <v>379.57370533369101</v>
      </c>
      <c r="P115" s="95">
        <f>IF($A115&lt;=$A$9,IF(NOT(ISNUMBER(PI_data_original!P115)),P114,PI_data_original!P115),0)</f>
        <v>381.80458911556599</v>
      </c>
      <c r="Q115" s="95">
        <f>IF($A115&lt;=$A$9,IF(NOT(ISNUMBER(PI_data_original!Q115)),Q114,PI_data_original!Q115),0)</f>
        <v>379.52951106857853</v>
      </c>
      <c r="R115" s="95">
        <f>IF($A115&lt;=$A$9,IF(NOT(ISNUMBER(PI_data_original!R115)),R114,PI_data_original!R115),0)</f>
        <v>381.56888351009047</v>
      </c>
      <c r="S115" s="95">
        <f>IF($A115&lt;=$A$9,IF(NOT(ISNUMBER(PI_data_original!S115)),S114,PI_data_original!S115),0)</f>
        <v>366.31765962370361</v>
      </c>
      <c r="T115" s="95">
        <f>IF($A115&lt;=$A$9,IF(NOT(ISNUMBER(PI_data_original!T115)),T114,PI_data_original!T115),0)</f>
        <v>312.45928731794004</v>
      </c>
      <c r="U115" s="95">
        <f>IF($A115&lt;=$A$9,IF(NOT(ISNUMBER(PI_data_original!U115)),U114,PI_data_original!U115),0)</f>
        <v>369.08883483821216</v>
      </c>
      <c r="V115" s="95">
        <f>IF($A115&lt;=$A$9,IF(NOT(ISNUMBER(PI_data_original!V115)),V114,PI_data_original!V115),0)</f>
        <v>314.23961742137095</v>
      </c>
      <c r="W115" s="95">
        <f>IF($A115&lt;=$A$9,IF(NOT(ISNUMBER(PI_data_original!W115)),W114,PI_data_original!W115),0)</f>
        <v>336.12684296762967</v>
      </c>
      <c r="X115" s="95">
        <f>IF($A115&lt;=$A$9,IF(NOT(ISNUMBER(PI_data_original!X115)),X114,PI_data_original!X115),0)</f>
        <v>349.71898943763352</v>
      </c>
      <c r="Y115" s="95">
        <f>IF($A115&lt;=$A$9,IF(NOT(ISNUMBER(PI_data_original!Y115)),Y114,PI_data_original!Y115),0)</f>
        <v>49.985082366822837</v>
      </c>
      <c r="Z115" s="95">
        <f>IF($A115&lt;=$A$9,IF(NOT(ISNUMBER(PI_data_original!Z115)),Z114,PI_data_original!Z115),0)</f>
        <v>0</v>
      </c>
      <c r="AA115" s="95">
        <f>IF($A115&lt;=$A$9,IF(NOT(ISNUMBER(PI_data_original!AA115)),AA114,PI_data_original!AA115),0)</f>
        <v>378.73840083713952</v>
      </c>
      <c r="AB115" s="95">
        <f>IF($A115&lt;=$A$9,IF(NOT(ISNUMBER(PI_data_original!AB115)),AB114,PI_data_original!AB115),0)</f>
        <v>714.53914808231173</v>
      </c>
      <c r="AC115" s="95">
        <f>IF($A115&lt;=$A$9,IF(NOT(ISNUMBER(PI_data_original!AC115)),AC114,PI_data_original!AC115),0)</f>
        <v>728.13350977877417</v>
      </c>
      <c r="AD115" s="307">
        <f>IF(TagTempAmbSel_Sc2=TagTempAmb_Sc1,IF($A115&lt;=$A$9,IF(NOT(ISNUMBER(PI_data_original!D115)),D114,PI_data_original!D115),D114),IF($A115&lt;=$A$9,IF(NOT(ISNUMBER(PI_data_original!AD115)),AD114,PI_data_original!AD115),AD114))</f>
        <v>37.11661992788504</v>
      </c>
      <c r="AE115" s="307">
        <f>IF(TagHumRelSel_Sc2=TagHumRel_Sc1,IF($A115&lt;=$A$9,IF(NOT(ISNUMBER(PI_data_original!E115)),E114,PI_data_original!E115),E114),IF($A115&lt;=$A$9,IF(NOT(ISNUMBER(PI_data_original!AE115)),AE114,PI_data_original!AE115),AE114))</f>
        <v>25.926361573982675</v>
      </c>
      <c r="AF115" s="95">
        <f>IF($A115&lt;=$A$9,IF(NOT(ISNUMBER(PI_data_original!AF115)),AF114,PI_data_original!AF115),0)</f>
        <v>14.892675399780273</v>
      </c>
      <c r="AG115" s="95">
        <f>IF($A115&lt;=$A$9,IF(NOT(ISNUMBER(PI_data_original!AG115)),AG114,PI_data_original!AG115),0)</f>
        <v>15.628101348876953</v>
      </c>
      <c r="AH115" s="95">
        <f>IF($A115&lt;=$A$9,IF(NOT(ISNUMBER(PI_data_original!AH115)),AH114,PI_data_original!AH115),0)</f>
        <v>13.767612457275391</v>
      </c>
      <c r="AI115" s="95">
        <f>IF($A115&lt;=$A$9,IF(NOT(ISNUMBER(PI_data_original!AI115)),AI114,PI_data_original!AI115),0)</f>
        <v>12.293632507324219</v>
      </c>
      <c r="AJ115" s="95">
        <f>IF($A115&lt;=$A$9,IF(NOT(ISNUMBER(PI_data_original!AJ115)),AJ114,PI_data_original!AJ115),0)</f>
        <v>8.7442941665649414</v>
      </c>
      <c r="AK115" s="95">
        <f>IF($A115&lt;=$A$9,IF(NOT(ISNUMBER(PI_data_original!AK115)),AK114,PI_data_original!AK115),0)</f>
        <v>291.87226494910169</v>
      </c>
      <c r="AL115" s="95">
        <f>IF($A115&lt;=$A$9,IF(NOT(ISNUMBER(PI_data_original!AL115)),AL114,PI_data_original!AL115),0)</f>
        <v>296.72453692569297</v>
      </c>
      <c r="AM115" s="95">
        <f>IF($A115&lt;=$A$9,IF(NOT(ISNUMBER(PI_data_original!AM115)),AM114,PI_data_original!AM115),0)</f>
        <v>379.14230548899036</v>
      </c>
      <c r="AN115" s="95">
        <f>IF($A115&lt;=$A$9,IF(NOT(ISNUMBER(PI_data_original!AN115)),AN114,PI_data_original!AN115),0)</f>
        <v>379.40003451815915</v>
      </c>
      <c r="AO115" s="95">
        <f>IF($A115&lt;=$A$9,IF(NOT(ISNUMBER(PI_data_original!AO115)),AO114,PI_data_original!AO115),0)</f>
        <v>365.50733127961712</v>
      </c>
      <c r="AP115" s="95">
        <f>IF($A115&lt;=$A$9,IF(NOT(ISNUMBER(PI_data_original!AP115)),AP114,PI_data_original!AP115),0)</f>
        <v>308.17246346438924</v>
      </c>
      <c r="AQ115" s="95">
        <f>IF($A115&lt;=$A$9,IF(NOT(ISNUMBER(PI_data_original!AQ115)),AQ114,PI_data_original!AQ115),0)</f>
        <v>364.57330322265625</v>
      </c>
      <c r="AR115" s="95">
        <f>IF($A115&lt;=$A$9,IF(NOT(ISNUMBER(PI_data_original!AR115)),AR114,PI_data_original!AR115),0)</f>
        <v>310.00719948313667</v>
      </c>
      <c r="AS115" s="95">
        <f>IF($A115&lt;=$A$9,IF(NOT(ISNUMBER(PI_data_original!AS115)),AS114,PI_data_original!AS115),0)</f>
        <v>328.04649773145729</v>
      </c>
      <c r="AT115" s="95">
        <f>IF($A115&lt;=$A$9,IF(NOT(ISNUMBER(PI_data_original!AT115)),AT114,PI_data_original!AT115),0)</f>
        <v>348.66414228065167</v>
      </c>
      <c r="AU115" s="95">
        <f>IF($A115&lt;=$A$9,IF(NOT(ISNUMBER(PI_data_original!AU115)),AU114,PI_data_original!AU115),0)</f>
        <v>47.8326101264568</v>
      </c>
      <c r="AV115" s="95">
        <f>IF($A115&lt;=$A$9,IF(NOT(ISNUMBER(PI_data_original!AV115)),AV114,PI_data_original!AV115),0)</f>
        <v>2.4242066833183316</v>
      </c>
      <c r="AW115" s="95">
        <f>IF($A115&lt;=$A$9,IF(NOT(ISNUMBER(PI_data_original!AW115)),AW114,PI_data_original!AW115),0)</f>
        <v>376.35977639205754</v>
      </c>
      <c r="AY115" s="94">
        <f t="shared" si="72"/>
        <v>45873.361111110775</v>
      </c>
      <c r="AZ115" s="95">
        <f>IF($AY115&lt;=$AY$9,IF(NOT(ISNUMBER(PI_data_original!AZ115)),AZ114,PI_data_original!AZ115),0)</f>
        <v>0</v>
      </c>
      <c r="BA115" s="95">
        <f>IF($AY115&lt;=$AY$9,IF(NOT(ISNUMBER(PI_data_original!BA115)),BA114,PI_data_original!BA115),0)</f>
        <v>0</v>
      </c>
      <c r="BB115" s="95">
        <f>IF($AY115&lt;=$AY$9,IF(NOT(ISNUMBER(PI_data_original!BB115)),BB114,PI_data_original!BB115),0)</f>
        <v>0</v>
      </c>
      <c r="BC115" s="95">
        <f>IF($AY115&lt;=$AY$9,IF(NOT(ISNUMBER(PI_data_original!BC115)),BC114,PI_data_original!BC115),0)</f>
        <v>1.2817578390240669E-2</v>
      </c>
      <c r="BD115" s="95">
        <f>IF($AY115&lt;=$AY$9,IF(NOT(ISNUMBER(PI_data_original!BD115)),BD114,PI_data_original!BD115),0)</f>
        <v>0</v>
      </c>
      <c r="BE115" s="95">
        <f>IF($AY115&lt;=$AY$9,IF(NOT(ISNUMBER(PI_data_original!BE115)),BE114,PI_data_original!BE115),0)</f>
        <v>0</v>
      </c>
      <c r="BF115" s="95">
        <f>IF($AY115&lt;=$AY$9,IF(NOT(ISNUMBER(PI_data_original!BF115)),BF114,PI_data_original!BF115),0)</f>
        <v>0</v>
      </c>
      <c r="BG115" s="95">
        <f>IF($AY115&lt;=$AY$9,IF(NOT(ISNUMBER(PI_data_original!BG115)),BG114,PI_data_original!BG115),0)</f>
        <v>9.8714551501285219E-3</v>
      </c>
      <c r="BI115" s="61">
        <f>PI_data_original!BI115</f>
        <v>45873.322222222225</v>
      </c>
      <c r="BJ115" s="6">
        <f>IF($BI115&lt;=$BI$9,IF(NOT(ISNUMBER(PI_data_original!BJ115)),BJ114,PI_data_original!BJ115),0)</f>
        <v>1.2817578390240669E-2</v>
      </c>
      <c r="BK115" s="6">
        <f>IF($BI115&lt;=$BI$9,IF(NOT(ISNUMBER(PI_data_original!BK115)),BK114,PI_data_original!BK115),0)</f>
        <v>1.0070954449474812E-2</v>
      </c>
      <c r="BM115" s="6" t="b">
        <f t="shared" si="61"/>
        <v>0</v>
      </c>
      <c r="BN115" s="6" t="str">
        <f t="shared" si="62"/>
        <v>N/A</v>
      </c>
      <c r="BO115" s="6" t="b">
        <f t="shared" si="63"/>
        <v>0</v>
      </c>
      <c r="BP115" s="6" t="str">
        <f t="shared" si="64"/>
        <v>N/A</v>
      </c>
      <c r="BR115" s="6">
        <f t="shared" si="49"/>
        <v>432</v>
      </c>
      <c r="BS115" s="6">
        <f t="shared" si="50"/>
        <v>357.57579331668165</v>
      </c>
      <c r="BU115" s="6">
        <f t="shared" si="65"/>
        <v>378.73840083713952</v>
      </c>
      <c r="BV115" s="6">
        <f t="shared" si="66"/>
        <v>376.35977639205754</v>
      </c>
      <c r="BX115" s="292">
        <f t="shared" si="51"/>
        <v>45873.361111110775</v>
      </c>
      <c r="BY115" s="11">
        <f t="shared" si="78"/>
        <v>0</v>
      </c>
      <c r="BZ115" s="11">
        <f t="shared" si="78"/>
        <v>0</v>
      </c>
      <c r="CA115" s="11">
        <f t="shared" si="78"/>
        <v>0</v>
      </c>
      <c r="CB115" s="11">
        <f t="shared" si="78"/>
        <v>1.2817578390240669E-2</v>
      </c>
      <c r="CC115" s="11">
        <f>IF(Inicio!$C$22="Calderas",BY115+BZ115,CA115)</f>
        <v>0</v>
      </c>
      <c r="CD115" s="11">
        <f t="shared" si="52"/>
        <v>0</v>
      </c>
      <c r="CE115" s="11">
        <f t="shared" si="53"/>
        <v>0</v>
      </c>
      <c r="CF115" s="11">
        <f t="shared" si="54"/>
        <v>0</v>
      </c>
      <c r="CG115" s="11">
        <f t="shared" si="55"/>
        <v>0</v>
      </c>
      <c r="CH115" s="11">
        <f t="shared" si="67"/>
        <v>0</v>
      </c>
      <c r="CI115" s="11">
        <f t="shared" si="68"/>
        <v>0</v>
      </c>
      <c r="CJ115" s="11">
        <f t="shared" si="79"/>
        <v>0</v>
      </c>
      <c r="CK115" s="11">
        <f t="shared" si="79"/>
        <v>0</v>
      </c>
      <c r="CL115" s="11">
        <f t="shared" si="79"/>
        <v>0</v>
      </c>
      <c r="CM115" s="11">
        <f t="shared" si="79"/>
        <v>9.8714551501285219E-3</v>
      </c>
      <c r="CN115" s="281">
        <f>IF(Inicio!$O$22="Calderas",CJ115+CK115,CL115)</f>
        <v>0</v>
      </c>
      <c r="CO115" s="11">
        <f t="shared" si="56"/>
        <v>0</v>
      </c>
      <c r="CP115" s="11">
        <f t="shared" si="57"/>
        <v>0</v>
      </c>
      <c r="CQ115" s="11">
        <f t="shared" si="58"/>
        <v>0</v>
      </c>
      <c r="CR115" s="11">
        <f t="shared" si="59"/>
        <v>0</v>
      </c>
      <c r="CS115" s="11">
        <f t="shared" si="69"/>
        <v>0</v>
      </c>
      <c r="CT115" s="11">
        <f t="shared" si="70"/>
        <v>0</v>
      </c>
      <c r="CV115" s="293">
        <f t="shared" si="60"/>
        <v>45873.611111110542</v>
      </c>
      <c r="CW115" s="92">
        <f t="shared" si="80"/>
        <v>0</v>
      </c>
      <c r="CX115" s="92">
        <f t="shared" si="80"/>
        <v>0</v>
      </c>
      <c r="CY115" s="92">
        <f t="shared" si="80"/>
        <v>0</v>
      </c>
      <c r="CZ115" s="92">
        <f t="shared" si="80"/>
        <v>0</v>
      </c>
      <c r="DA115" s="92">
        <f t="shared" si="80"/>
        <v>0</v>
      </c>
      <c r="DB115" s="92">
        <f t="shared" si="80"/>
        <v>0</v>
      </c>
    </row>
    <row r="116" spans="1:106">
      <c r="A116" s="94">
        <f t="shared" si="71"/>
        <v>45873.614583332994</v>
      </c>
      <c r="B116" s="95">
        <f>IF($A116&lt;=$A$9,IF(NOT(ISNUMBER(PI_data_original!B116)),B115,PI_data_original!B116),0)</f>
        <v>701.70150893761911</v>
      </c>
      <c r="C116" s="95">
        <f>IF($A116&lt;=$A$9,IF(NOT(ISNUMBER(PI_data_original!C116)),C115,PI_data_original!C116),0)</f>
        <v>688.70530857552785</v>
      </c>
      <c r="D116" s="307">
        <f>IF(TagTempAmbSel_Sc1=TagTempAmb_Sc1,IF($A116&lt;=$A$9,IF(NOT(ISNUMBER(PI_data_original!D116)),D115,PI_data_original!D116),D115),IF($A116&lt;=$A$9,IF(NOT(ISNUMBER(PI_data_original!AD116)),AD115,PI_data_original!AD116),AD115))</f>
        <v>36.499830458111546</v>
      </c>
      <c r="E116" s="307">
        <f>IF(TagHumRelSel_Sc1=TagHumRel_Sc1,IF($A116&lt;=$A$9,IF(NOT(ISNUMBER(PI_data_original!E116)),E115,PI_data_original!E116),E115),IF($A116&lt;=$A$9,IF(NOT(ISNUMBER(PI_data_original!AE116)),AE115,PI_data_original!AE116),AE115))</f>
        <v>24.752887867462121</v>
      </c>
      <c r="F116" s="95">
        <f>IF($A116&lt;=$A$9,IF(NOT(ISNUMBER(PI_data_original!F116)),F115,PI_data_original!F116),0)</f>
        <v>9.1682796478271484</v>
      </c>
      <c r="G116" s="95">
        <f>IF($A116&lt;=$A$9,IF(NOT(ISNUMBER(PI_data_original!G116)),G115,PI_data_original!G116),0)</f>
        <v>4.8982443809509277</v>
      </c>
      <c r="H116" s="95">
        <f>IF($A116&lt;=$A$9,IF(NOT(ISNUMBER(PI_data_original!H116)),H115,PI_data_original!H116),0)</f>
        <v>9.209416389465332</v>
      </c>
      <c r="I116" s="95">
        <f>IF($A116&lt;=$A$9,IF(NOT(ISNUMBER(PI_data_original!I116)),I115,PI_data_original!I116),0)</f>
        <v>9.0233678817749023</v>
      </c>
      <c r="J116" s="95">
        <f>IF($A116&lt;=$A$9,IF(NOT(ISNUMBER(PI_data_original!J116)),J115,PI_data_original!J116),0)</f>
        <v>13.209465980529785</v>
      </c>
      <c r="K116" s="95">
        <f>IF($A116&lt;=$A$9,IF(NOT(ISNUMBER(PI_data_original!K116)),K115,PI_data_original!K116),0)</f>
        <v>298.40204943352967</v>
      </c>
      <c r="L116" s="95">
        <f>IF($A116&lt;=$A$9,IF(NOT(ISNUMBER(PI_data_original!L116)),L115,PI_data_original!L116),0)</f>
        <v>297.11078067548243</v>
      </c>
      <c r="M116" s="95">
        <f>IF($A116&lt;=$A$9,IF(NOT(ISNUMBER(PI_data_original!M116)),M115,PI_data_original!M116),0)</f>
        <v>300.63971666103464</v>
      </c>
      <c r="N116" s="95">
        <f>IF($A116&lt;=$A$9,IF(NOT(ISNUMBER(PI_data_original!N116)),N115,PI_data_original!N116),0)</f>
        <v>300.18469393504267</v>
      </c>
      <c r="O116" s="95">
        <f>IF($A116&lt;=$A$9,IF(NOT(ISNUMBER(PI_data_original!O116)),O115,PI_data_original!O116),0)</f>
        <v>378.67582418522943</v>
      </c>
      <c r="P116" s="95">
        <f>IF($A116&lt;=$A$9,IF(NOT(ISNUMBER(PI_data_original!P116)),P115,PI_data_original!P116),0)</f>
        <v>380.77799723500164</v>
      </c>
      <c r="Q116" s="95">
        <f>IF($A116&lt;=$A$9,IF(NOT(ISNUMBER(PI_data_original!Q116)),Q115,PI_data_original!Q116),0)</f>
        <v>377.6787764324302</v>
      </c>
      <c r="R116" s="95">
        <f>IF($A116&lt;=$A$9,IF(NOT(ISNUMBER(PI_data_original!R116)),R115,PI_data_original!R116),0)</f>
        <v>380.7060252974195</v>
      </c>
      <c r="S116" s="95">
        <f>IF($A116&lt;=$A$9,IF(NOT(ISNUMBER(PI_data_original!S116)),S115,PI_data_original!S116),0)</f>
        <v>365.79773472301815</v>
      </c>
      <c r="T116" s="95">
        <f>IF($A116&lt;=$A$9,IF(NOT(ISNUMBER(PI_data_original!T116)),T115,PI_data_original!T116),0)</f>
        <v>312.18367841464465</v>
      </c>
      <c r="U116" s="95">
        <f>IF($A116&lt;=$A$9,IF(NOT(ISNUMBER(PI_data_original!U116)),U115,PI_data_original!U116),0)</f>
        <v>368.53669223102895</v>
      </c>
      <c r="V116" s="95">
        <f>IF($A116&lt;=$A$9,IF(NOT(ISNUMBER(PI_data_original!V116)),V115,PI_data_original!V116),0)</f>
        <v>313.99786075455137</v>
      </c>
      <c r="W116" s="95">
        <f>IF($A116&lt;=$A$9,IF(NOT(ISNUMBER(PI_data_original!W116)),W115,PI_data_original!W116),0)</f>
        <v>336.20322477148989</v>
      </c>
      <c r="X116" s="95">
        <f>IF($A116&lt;=$A$9,IF(NOT(ISNUMBER(PI_data_original!X116)),X115,PI_data_original!X116),0)</f>
        <v>349.96144698103211</v>
      </c>
      <c r="Y116" s="95">
        <f>IF($A116&lt;=$A$9,IF(NOT(ISNUMBER(PI_data_original!Y116)),Y115,PI_data_original!Y116),0)</f>
        <v>49.818116075049254</v>
      </c>
      <c r="Z116" s="95">
        <f>IF($A116&lt;=$A$9,IF(NOT(ISNUMBER(PI_data_original!Z116)),Z115,PI_data_original!Z116),0)</f>
        <v>0</v>
      </c>
      <c r="AA116" s="95">
        <f>IF($A116&lt;=$A$9,IF(NOT(ISNUMBER(PI_data_original!AA116)),AA115,PI_data_original!AA116),0)</f>
        <v>377.91165561730509</v>
      </c>
      <c r="AB116" s="95">
        <f>IF($A116&lt;=$A$9,IF(NOT(ISNUMBER(PI_data_original!AB116)),AB115,PI_data_original!AB116),0)</f>
        <v>701.70150893761911</v>
      </c>
      <c r="AC116" s="95">
        <f>IF($A116&lt;=$A$9,IF(NOT(ISNUMBER(PI_data_original!AC116)),AC115,PI_data_original!AC116),0)</f>
        <v>716.41424957472736</v>
      </c>
      <c r="AD116" s="307">
        <f>IF(TagTempAmbSel_Sc2=TagTempAmb_Sc1,IF($A116&lt;=$A$9,IF(NOT(ISNUMBER(PI_data_original!D116)),D115,PI_data_original!D116),D115),IF($A116&lt;=$A$9,IF(NOT(ISNUMBER(PI_data_original!AD116)),AD115,PI_data_original!AD116),AD115))</f>
        <v>37.465555776207175</v>
      </c>
      <c r="AE116" s="307">
        <f>IF(TagHumRelSel_Sc2=TagHumRel_Sc1,IF($A116&lt;=$A$9,IF(NOT(ISNUMBER(PI_data_original!E116)),E115,PI_data_original!E116),E115),IF($A116&lt;=$A$9,IF(NOT(ISNUMBER(PI_data_original!AE116)),AE115,PI_data_original!AE116),AE115))</f>
        <v>25.008563376488826</v>
      </c>
      <c r="AF116" s="95">
        <f>IF($A116&lt;=$A$9,IF(NOT(ISNUMBER(PI_data_original!AF116)),AF115,PI_data_original!AF116),0)</f>
        <v>12.191022872924805</v>
      </c>
      <c r="AG116" s="95">
        <f>IF($A116&lt;=$A$9,IF(NOT(ISNUMBER(PI_data_original!AG116)),AG115,PI_data_original!AG116),0)</f>
        <v>13.209465980529785</v>
      </c>
      <c r="AH116" s="95">
        <f>IF($A116&lt;=$A$9,IF(NOT(ISNUMBER(PI_data_original!AH116)),AH115,PI_data_original!AH116),0)</f>
        <v>10.046636581420898</v>
      </c>
      <c r="AI116" s="95">
        <f>IF($A116&lt;=$A$9,IF(NOT(ISNUMBER(PI_data_original!AI116)),AI115,PI_data_original!AI116),0)</f>
        <v>12.86989688873291</v>
      </c>
      <c r="AJ116" s="95">
        <f>IF($A116&lt;=$A$9,IF(NOT(ISNUMBER(PI_data_original!AJ116)),AJ115,PI_data_original!AJ116),0)</f>
        <v>10.604783058166504</v>
      </c>
      <c r="AK116" s="95">
        <f>IF($A116&lt;=$A$9,IF(NOT(ISNUMBER(PI_data_original!AK116)),AK115,PI_data_original!AK116),0)</f>
        <v>291.7521289898387</v>
      </c>
      <c r="AL116" s="95">
        <f>IF($A116&lt;=$A$9,IF(NOT(ISNUMBER(PI_data_original!AL116)),AL115,PI_data_original!AL116),0)</f>
        <v>296.75706844582027</v>
      </c>
      <c r="AM116" s="95">
        <f>IF($A116&lt;=$A$9,IF(NOT(ISNUMBER(PI_data_original!AM116)),AM115,PI_data_original!AM116),0)</f>
        <v>378.67485610592468</v>
      </c>
      <c r="AN116" s="95">
        <f>IF($A116&lt;=$A$9,IF(NOT(ISNUMBER(PI_data_original!AN116)),AN115,PI_data_original!AN116),0)</f>
        <v>378.883555880443</v>
      </c>
      <c r="AO116" s="95">
        <f>IF($A116&lt;=$A$9,IF(NOT(ISNUMBER(PI_data_original!AO116)),AO115,PI_data_original!AO116),0)</f>
        <v>365.3638633925126</v>
      </c>
      <c r="AP116" s="95">
        <f>IF($A116&lt;=$A$9,IF(NOT(ISNUMBER(PI_data_original!AP116)),AP115,PI_data_original!AP116),0)</f>
        <v>307.81470612618142</v>
      </c>
      <c r="AQ116" s="95">
        <f>IF($A116&lt;=$A$9,IF(NOT(ISNUMBER(PI_data_original!AQ116)),AQ115,PI_data_original!AQ116),0)</f>
        <v>364.36285326949633</v>
      </c>
      <c r="AR116" s="95">
        <f>IF($A116&lt;=$A$9,IF(NOT(ISNUMBER(PI_data_original!AR116)),AR115,PI_data_original!AR116),0)</f>
        <v>309.64769410637365</v>
      </c>
      <c r="AS116" s="95">
        <f>IF($A116&lt;=$A$9,IF(NOT(ISNUMBER(PI_data_original!AS116)),AS115,PI_data_original!AS116),0)</f>
        <v>328.02830156276991</v>
      </c>
      <c r="AT116" s="95">
        <f>IF($A116&lt;=$A$9,IF(NOT(ISNUMBER(PI_data_original!AT116)),AT115,PI_data_original!AT116),0)</f>
        <v>348.86566798421609</v>
      </c>
      <c r="AU116" s="95">
        <f>IF($A116&lt;=$A$9,IF(NOT(ISNUMBER(PI_data_original!AU116)),AU115,PI_data_original!AU116),0)</f>
        <v>47.606335443680422</v>
      </c>
      <c r="AV116" s="95">
        <f>IF($A116&lt;=$A$9,IF(NOT(ISNUMBER(PI_data_original!AV116)),AV115,PI_data_original!AV116),0)</f>
        <v>2</v>
      </c>
      <c r="AW116" s="95">
        <f>IF($A116&lt;=$A$9,IF(NOT(ISNUMBER(PI_data_original!AW116)),AW115,PI_data_original!AW116),0)</f>
        <v>375.95730878102125</v>
      </c>
      <c r="AY116" s="94">
        <f t="shared" si="72"/>
        <v>45873.364583332994</v>
      </c>
      <c r="AZ116" s="95">
        <f>IF($AY116&lt;=$AY$9,IF(NOT(ISNUMBER(PI_data_original!AZ116)),AZ115,PI_data_original!AZ116),0)</f>
        <v>0</v>
      </c>
      <c r="BA116" s="95">
        <f>IF($AY116&lt;=$AY$9,IF(NOT(ISNUMBER(PI_data_original!BA116)),BA115,PI_data_original!BA116),0)</f>
        <v>0</v>
      </c>
      <c r="BB116" s="95">
        <f>IF($AY116&lt;=$AY$9,IF(NOT(ISNUMBER(PI_data_original!BB116)),BB115,PI_data_original!BB116),0)</f>
        <v>0</v>
      </c>
      <c r="BC116" s="95">
        <f>IF($AY116&lt;=$AY$9,IF(NOT(ISNUMBER(PI_data_original!BC116)),BC115,PI_data_original!BC116),0)</f>
        <v>1.2817578390240669E-2</v>
      </c>
      <c r="BD116" s="95">
        <f>IF($AY116&lt;=$AY$9,IF(NOT(ISNUMBER(PI_data_original!BD116)),BD115,PI_data_original!BD116),0)</f>
        <v>0</v>
      </c>
      <c r="BE116" s="95">
        <f>IF($AY116&lt;=$AY$9,IF(NOT(ISNUMBER(PI_data_original!BE116)),BE115,PI_data_original!BE116),0)</f>
        <v>0</v>
      </c>
      <c r="BF116" s="95">
        <f>IF($AY116&lt;=$AY$9,IF(NOT(ISNUMBER(PI_data_original!BF116)),BF115,PI_data_original!BF116),0)</f>
        <v>0</v>
      </c>
      <c r="BG116" s="95">
        <f>IF($AY116&lt;=$AY$9,IF(NOT(ISNUMBER(PI_data_original!BG116)),BG115,PI_data_original!BG116),0)</f>
        <v>8.2621866337810115E-3</v>
      </c>
      <c r="BI116" s="61">
        <f>PI_data_original!BI116</f>
        <v>45873.322916666664</v>
      </c>
      <c r="BJ116" s="6">
        <f>IF($BI116&lt;=$BI$9,IF(NOT(ISNUMBER(PI_data_original!BJ116)),BJ115,PI_data_original!BJ116),0)</f>
        <v>1.2817578390240669E-2</v>
      </c>
      <c r="BK116" s="6">
        <f>IF($BI116&lt;=$BI$9,IF(NOT(ISNUMBER(PI_data_original!BK116)),BK115,PI_data_original!BK116),0)</f>
        <v>1.0070954449474812E-2</v>
      </c>
      <c r="BM116" s="6" t="b">
        <f t="shared" si="61"/>
        <v>0</v>
      </c>
      <c r="BN116" s="6" t="str">
        <f t="shared" si="62"/>
        <v>N/A</v>
      </c>
      <c r="BO116" s="6" t="b">
        <f t="shared" si="63"/>
        <v>0</v>
      </c>
      <c r="BP116" s="6" t="str">
        <f t="shared" si="64"/>
        <v>N/A</v>
      </c>
      <c r="BR116" s="6">
        <f t="shared" si="49"/>
        <v>432</v>
      </c>
      <c r="BS116" s="6">
        <f t="shared" si="50"/>
        <v>358</v>
      </c>
      <c r="BU116" s="6">
        <f t="shared" si="65"/>
        <v>377.91165561730509</v>
      </c>
      <c r="BV116" s="6">
        <f t="shared" si="66"/>
        <v>375.95730878102125</v>
      </c>
      <c r="BX116" s="292">
        <f t="shared" si="51"/>
        <v>45873.364583332994</v>
      </c>
      <c r="BY116" s="11">
        <f t="shared" si="78"/>
        <v>0</v>
      </c>
      <c r="BZ116" s="11">
        <f t="shared" si="78"/>
        <v>0</v>
      </c>
      <c r="CA116" s="11">
        <f t="shared" si="78"/>
        <v>0</v>
      </c>
      <c r="CB116" s="11">
        <f t="shared" si="78"/>
        <v>1.2817578390240669E-2</v>
      </c>
      <c r="CC116" s="11">
        <f>IF(Inicio!$C$22="Calderas",BY116+BZ116,CA116)</f>
        <v>0</v>
      </c>
      <c r="CD116" s="11">
        <f t="shared" si="52"/>
        <v>0</v>
      </c>
      <c r="CE116" s="11">
        <f t="shared" si="53"/>
        <v>0</v>
      </c>
      <c r="CF116" s="11">
        <f t="shared" si="54"/>
        <v>0</v>
      </c>
      <c r="CG116" s="11">
        <f t="shared" si="55"/>
        <v>0</v>
      </c>
      <c r="CH116" s="11">
        <f t="shared" si="67"/>
        <v>0</v>
      </c>
      <c r="CI116" s="11">
        <f t="shared" si="68"/>
        <v>0</v>
      </c>
      <c r="CJ116" s="11">
        <f t="shared" si="79"/>
        <v>0</v>
      </c>
      <c r="CK116" s="11">
        <f t="shared" si="79"/>
        <v>0</v>
      </c>
      <c r="CL116" s="11">
        <f t="shared" si="79"/>
        <v>0</v>
      </c>
      <c r="CM116" s="11">
        <f t="shared" si="79"/>
        <v>8.2621866337810115E-3</v>
      </c>
      <c r="CN116" s="281">
        <f>IF(Inicio!$O$22="Calderas",CJ116+CK116,CL116)</f>
        <v>0</v>
      </c>
      <c r="CO116" s="11">
        <f t="shared" si="56"/>
        <v>0</v>
      </c>
      <c r="CP116" s="11">
        <f t="shared" si="57"/>
        <v>0</v>
      </c>
      <c r="CQ116" s="11">
        <f t="shared" si="58"/>
        <v>0</v>
      </c>
      <c r="CR116" s="11">
        <f t="shared" si="59"/>
        <v>0</v>
      </c>
      <c r="CS116" s="11">
        <f t="shared" si="69"/>
        <v>0</v>
      </c>
      <c r="CT116" s="11">
        <f t="shared" si="70"/>
        <v>0</v>
      </c>
      <c r="CV116" s="293">
        <f t="shared" si="60"/>
        <v>45873.614583332761</v>
      </c>
      <c r="CW116" s="92">
        <f t="shared" si="80"/>
        <v>0</v>
      </c>
      <c r="CX116" s="92">
        <f t="shared" si="80"/>
        <v>0</v>
      </c>
      <c r="CY116" s="92">
        <f t="shared" si="80"/>
        <v>0</v>
      </c>
      <c r="CZ116" s="92">
        <f t="shared" si="80"/>
        <v>0</v>
      </c>
      <c r="DA116" s="92">
        <f t="shared" si="80"/>
        <v>0</v>
      </c>
      <c r="DB116" s="92">
        <f t="shared" si="80"/>
        <v>0</v>
      </c>
    </row>
    <row r="117" spans="1:106">
      <c r="A117" s="94">
        <f t="shared" si="71"/>
        <v>45873.618055555213</v>
      </c>
      <c r="B117" s="95">
        <f>IF($A117&lt;=$A$9,IF(NOT(ISNUMBER(PI_data_original!B117)),B116,PI_data_original!B117),0)</f>
        <v>701.54502700807257</v>
      </c>
      <c r="C117" s="95">
        <f>IF($A117&lt;=$A$9,IF(NOT(ISNUMBER(PI_data_original!C117)),C116,PI_data_original!C117),0)</f>
        <v>681.45125394330194</v>
      </c>
      <c r="D117" s="307">
        <f>IF(TagTempAmbSel_Sc1=TagTempAmb_Sc1,IF($A117&lt;=$A$9,IF(NOT(ISNUMBER(PI_data_original!D117)),D116,PI_data_original!D117),D116),IF($A117&lt;=$A$9,IF(NOT(ISNUMBER(PI_data_original!AD117)),AD116,PI_data_original!AD117),AD116))</f>
        <v>36.248983803683039</v>
      </c>
      <c r="E117" s="307">
        <f>IF(TagHumRelSel_Sc1=TagHumRel_Sc1,IF($A117&lt;=$A$9,IF(NOT(ISNUMBER(PI_data_original!E117)),E116,PI_data_original!E117),E116),IF($A117&lt;=$A$9,IF(NOT(ISNUMBER(PI_data_original!AE117)),AE116,PI_data_original!AE117),AE116))</f>
        <v>25.218890936047924</v>
      </c>
      <c r="F117" s="95">
        <f>IF($A117&lt;=$A$9,IF(NOT(ISNUMBER(PI_data_original!F117)),F116,PI_data_original!F117),0)</f>
        <v>9.1682796478271484</v>
      </c>
      <c r="G117" s="95">
        <f>IF($A117&lt;=$A$9,IF(NOT(ISNUMBER(PI_data_original!G117)),G116,PI_data_original!G117),0)</f>
        <v>10.084620475769043</v>
      </c>
      <c r="H117" s="95">
        <f>IF($A117&lt;=$A$9,IF(NOT(ISNUMBER(PI_data_original!H117)),H116,PI_data_original!H117),0)</f>
        <v>7.162879467010498</v>
      </c>
      <c r="I117" s="95">
        <f>IF($A117&lt;=$A$9,IF(NOT(ISNUMBER(PI_data_original!I117)),I116,PI_data_original!I117),0)</f>
        <v>9.7675628662109375</v>
      </c>
      <c r="J117" s="95">
        <f>IF($A117&lt;=$A$9,IF(NOT(ISNUMBER(PI_data_original!J117)),J116,PI_data_original!J117),0)</f>
        <v>9.0233678817749023</v>
      </c>
      <c r="K117" s="95">
        <f>IF($A117&lt;=$A$9,IF(NOT(ISNUMBER(PI_data_original!K117)),K116,PI_data_original!K117),0)</f>
        <v>299.2610068767994</v>
      </c>
      <c r="L117" s="95">
        <f>IF($A117&lt;=$A$9,IF(NOT(ISNUMBER(PI_data_original!L117)),L116,PI_data_original!L117),0)</f>
        <v>297.94943180850913</v>
      </c>
      <c r="M117" s="95">
        <f>IF($A117&lt;=$A$9,IF(NOT(ISNUMBER(PI_data_original!M117)),M116,PI_data_original!M117),0)</f>
        <v>300.04268887885667</v>
      </c>
      <c r="N117" s="95">
        <f>IF($A117&lt;=$A$9,IF(NOT(ISNUMBER(PI_data_original!N117)),N116,PI_data_original!N117),0)</f>
        <v>299.61412491873148</v>
      </c>
      <c r="O117" s="95">
        <f>IF($A117&lt;=$A$9,IF(NOT(ISNUMBER(PI_data_original!O117)),O116,PI_data_original!O117),0)</f>
        <v>377.60283232039791</v>
      </c>
      <c r="P117" s="95">
        <f>IF($A117&lt;=$A$9,IF(NOT(ISNUMBER(PI_data_original!P117)),P116,PI_data_original!P117),0)</f>
        <v>379.77472963446121</v>
      </c>
      <c r="Q117" s="95">
        <f>IF($A117&lt;=$A$9,IF(NOT(ISNUMBER(PI_data_original!Q117)),Q116,PI_data_original!Q117),0)</f>
        <v>375.91543627889763</v>
      </c>
      <c r="R117" s="95">
        <f>IF($A117&lt;=$A$9,IF(NOT(ISNUMBER(PI_data_original!R117)),R116,PI_data_original!R117),0)</f>
        <v>380.21038948846353</v>
      </c>
      <c r="S117" s="95">
        <f>IF($A117&lt;=$A$9,IF(NOT(ISNUMBER(PI_data_original!S117)),S116,PI_data_original!S117),0)</f>
        <v>364.98753616063391</v>
      </c>
      <c r="T117" s="95">
        <f>IF($A117&lt;=$A$9,IF(NOT(ISNUMBER(PI_data_original!T117)),T116,PI_data_original!T117),0)</f>
        <v>311.76427926186784</v>
      </c>
      <c r="U117" s="95">
        <f>IF($A117&lt;=$A$9,IF(NOT(ISNUMBER(PI_data_original!U117)),U116,PI_data_original!U117),0)</f>
        <v>367.76179363578404</v>
      </c>
      <c r="V117" s="95">
        <f>IF($A117&lt;=$A$9,IF(NOT(ISNUMBER(PI_data_original!V117)),V116,PI_data_original!V117),0)</f>
        <v>313.54823149540152</v>
      </c>
      <c r="W117" s="95">
        <f>IF($A117&lt;=$A$9,IF(NOT(ISNUMBER(PI_data_original!W117)),W116,PI_data_original!W117),0)</f>
        <v>336.4674648297642</v>
      </c>
      <c r="X117" s="95">
        <f>IF($A117&lt;=$A$9,IF(NOT(ISNUMBER(PI_data_original!X117)),X116,PI_data_original!X117),0)</f>
        <v>350.14102848717033</v>
      </c>
      <c r="Y117" s="95">
        <f>IF($A117&lt;=$A$9,IF(NOT(ISNUMBER(PI_data_original!Y117)),Y116,PI_data_original!Y117),0)</f>
        <v>49.571425424422294</v>
      </c>
      <c r="Z117" s="95">
        <f>IF($A117&lt;=$A$9,IF(NOT(ISNUMBER(PI_data_original!Z117)),Z116,PI_data_original!Z117),0)</f>
        <v>0</v>
      </c>
      <c r="AA117" s="95">
        <f>IF($A117&lt;=$A$9,IF(NOT(ISNUMBER(PI_data_original!AA117)),AA116,PI_data_original!AA117),0)</f>
        <v>376.7744488931649</v>
      </c>
      <c r="AB117" s="95">
        <f>IF($A117&lt;=$A$9,IF(NOT(ISNUMBER(PI_data_original!AB117)),AB116,PI_data_original!AB117),0)</f>
        <v>701.54502700807257</v>
      </c>
      <c r="AC117" s="95">
        <f>IF($A117&lt;=$A$9,IF(NOT(ISNUMBER(PI_data_original!AC117)),AC116,PI_data_original!AC117),0)</f>
        <v>713.66764167297129</v>
      </c>
      <c r="AD117" s="307">
        <f>IF(TagTempAmbSel_Sc2=TagTempAmb_Sc1,IF($A117&lt;=$A$9,IF(NOT(ISNUMBER(PI_data_original!D117)),D116,PI_data_original!D117),D116),IF($A117&lt;=$A$9,IF(NOT(ISNUMBER(PI_data_original!AD117)),AD116,PI_data_original!AD117),AD116))</f>
        <v>37.615657802339548</v>
      </c>
      <c r="AE117" s="307">
        <f>IF(TagHumRelSel_Sc2=TagHumRel_Sc1,IF($A117&lt;=$A$9,IF(NOT(ISNUMBER(PI_data_original!E117)),E116,PI_data_original!E117),E116),IF($A117&lt;=$A$9,IF(NOT(ISNUMBER(PI_data_original!AE117)),AE116,PI_data_original!AE117),AE116))</f>
        <v>25.082573129478817</v>
      </c>
      <c r="AF117" s="95">
        <f>IF($A117&lt;=$A$9,IF(NOT(ISNUMBER(PI_data_original!AF117)),AF116,PI_data_original!AF117),0)</f>
        <v>11.207108497619629</v>
      </c>
      <c r="AG117" s="95">
        <f>IF($A117&lt;=$A$9,IF(NOT(ISNUMBER(PI_data_original!AG117)),AG116,PI_data_original!AG117),0)</f>
        <v>7.6280016899108887</v>
      </c>
      <c r="AH117" s="95">
        <f>IF($A117&lt;=$A$9,IF(NOT(ISNUMBER(PI_data_original!AH117)),AH116,PI_data_original!AH117),0)</f>
        <v>12.930393218994141</v>
      </c>
      <c r="AI117" s="95">
        <f>IF($A117&lt;=$A$9,IF(NOT(ISNUMBER(PI_data_original!AI117)),AI116,PI_data_original!AI117),0)</f>
        <v>17.191877365112305</v>
      </c>
      <c r="AJ117" s="95">
        <f>IF($A117&lt;=$A$9,IF(NOT(ISNUMBER(PI_data_original!AJ117)),AJ116,PI_data_original!AJ117),0)</f>
        <v>12.46527099609375</v>
      </c>
      <c r="AK117" s="95">
        <f>IF($A117&lt;=$A$9,IF(NOT(ISNUMBER(PI_data_original!AK117)),AK116,PI_data_original!AK117),0)</f>
        <v>291.06123578469317</v>
      </c>
      <c r="AL117" s="95">
        <f>IF($A117&lt;=$A$9,IF(NOT(ISNUMBER(PI_data_original!AL117)),AL116,PI_data_original!AL117),0)</f>
        <v>295.99839123617318</v>
      </c>
      <c r="AM117" s="95">
        <f>IF($A117&lt;=$A$9,IF(NOT(ISNUMBER(PI_data_original!AM117)),AM116,PI_data_original!AM117),0)</f>
        <v>378.10810298048335</v>
      </c>
      <c r="AN117" s="95">
        <f>IF($A117&lt;=$A$9,IF(NOT(ISNUMBER(PI_data_original!AN117)),AN116,PI_data_original!AN117),0)</f>
        <v>378.43878715486045</v>
      </c>
      <c r="AO117" s="95">
        <f>IF($A117&lt;=$A$9,IF(NOT(ISNUMBER(PI_data_original!AO117)),AO116,PI_data_original!AO117),0)</f>
        <v>364.71743882321596</v>
      </c>
      <c r="AP117" s="95">
        <f>IF($A117&lt;=$A$9,IF(NOT(ISNUMBER(PI_data_original!AP117)),AP116,PI_data_original!AP117),0)</f>
        <v>306.95955399700904</v>
      </c>
      <c r="AQ117" s="95">
        <f>IF($A117&lt;=$A$9,IF(NOT(ISNUMBER(PI_data_original!AQ117)),AQ116,PI_data_original!AQ117),0)</f>
        <v>363.76874686722181</v>
      </c>
      <c r="AR117" s="95">
        <f>IF($A117&lt;=$A$9,IF(NOT(ISNUMBER(PI_data_original!AR117)),AR116,PI_data_original!AR117),0)</f>
        <v>308.82462443653338</v>
      </c>
      <c r="AS117" s="95">
        <f>IF($A117&lt;=$A$9,IF(NOT(ISNUMBER(PI_data_original!AS117)),AS116,PI_data_original!AS117),0)</f>
        <v>328.01692945082601</v>
      </c>
      <c r="AT117" s="95">
        <f>IF($A117&lt;=$A$9,IF(NOT(ISNUMBER(PI_data_original!AT117)),AT116,PI_data_original!AT117),0)</f>
        <v>348.90416903857385</v>
      </c>
      <c r="AU117" s="95">
        <f>IF($A117&lt;=$A$9,IF(NOT(ISNUMBER(PI_data_original!AU117)),AU116,PI_data_original!AU117),0)</f>
        <v>47.063752628081083</v>
      </c>
      <c r="AV117" s="95">
        <f>IF($A117&lt;=$A$9,IF(NOT(ISNUMBER(PI_data_original!AV117)),AV116,PI_data_original!AV117),0)</f>
        <v>2</v>
      </c>
      <c r="AW117" s="95">
        <f>IF($A117&lt;=$A$9,IF(NOT(ISNUMBER(PI_data_original!AW117)),AW116,PI_data_original!AW117),0)</f>
        <v>375.40865288314097</v>
      </c>
      <c r="AY117" s="94">
        <f t="shared" si="72"/>
        <v>45873.368055555213</v>
      </c>
      <c r="AZ117" s="95">
        <f>IF($AY117&lt;=$AY$9,IF(NOT(ISNUMBER(PI_data_original!AZ117)),AZ116,PI_data_original!AZ117),0)</f>
        <v>0</v>
      </c>
      <c r="BA117" s="95">
        <f>IF($AY117&lt;=$AY$9,IF(NOT(ISNUMBER(PI_data_original!BA117)),BA116,PI_data_original!BA117),0)</f>
        <v>0</v>
      </c>
      <c r="BB117" s="95">
        <f>IF($AY117&lt;=$AY$9,IF(NOT(ISNUMBER(PI_data_original!BB117)),BB116,PI_data_original!BB117),0)</f>
        <v>0</v>
      </c>
      <c r="BC117" s="95">
        <f>IF($AY117&lt;=$AY$9,IF(NOT(ISNUMBER(PI_data_original!BC117)),BC116,PI_data_original!BC117),0)</f>
        <v>1.2817578390240669E-2</v>
      </c>
      <c r="BD117" s="95">
        <f>IF($AY117&lt;=$AY$9,IF(NOT(ISNUMBER(PI_data_original!BD117)),BD116,PI_data_original!BD117),0)</f>
        <v>0</v>
      </c>
      <c r="BE117" s="95">
        <f>IF($AY117&lt;=$AY$9,IF(NOT(ISNUMBER(PI_data_original!BE117)),BE116,PI_data_original!BE117),0)</f>
        <v>0</v>
      </c>
      <c r="BF117" s="95">
        <f>IF($AY117&lt;=$AY$9,IF(NOT(ISNUMBER(PI_data_original!BF117)),BF116,PI_data_original!BF117),0)</f>
        <v>0</v>
      </c>
      <c r="BG117" s="95">
        <f>IF($AY117&lt;=$AY$9,IF(NOT(ISNUMBER(PI_data_original!BG117)),BG116,PI_data_original!BG117),0)</f>
        <v>1.0013334637700971E-2</v>
      </c>
      <c r="BI117" s="61">
        <f>PI_data_original!BI117</f>
        <v>45873.323611111111</v>
      </c>
      <c r="BJ117" s="6">
        <f>IF($BI117&lt;=$BI$9,IF(NOT(ISNUMBER(PI_data_original!BJ117)),BJ116,PI_data_original!BJ117),0)</f>
        <v>1.2817578390240669E-2</v>
      </c>
      <c r="BK117" s="6">
        <f>IF($BI117&lt;=$BI$9,IF(NOT(ISNUMBER(PI_data_original!BK117)),BK116,PI_data_original!BK117),0)</f>
        <v>1.0070954449474812E-2</v>
      </c>
      <c r="BM117" s="6" t="b">
        <f t="shared" si="61"/>
        <v>0</v>
      </c>
      <c r="BN117" s="6" t="str">
        <f t="shared" si="62"/>
        <v>N/A</v>
      </c>
      <c r="BO117" s="6" t="b">
        <f t="shared" si="63"/>
        <v>0</v>
      </c>
      <c r="BP117" s="6" t="str">
        <f t="shared" si="64"/>
        <v>N/A</v>
      </c>
      <c r="BR117" s="6">
        <f t="shared" si="49"/>
        <v>432</v>
      </c>
      <c r="BS117" s="6">
        <f t="shared" si="50"/>
        <v>358</v>
      </c>
      <c r="BU117" s="6">
        <f t="shared" si="65"/>
        <v>376.7744488931649</v>
      </c>
      <c r="BV117" s="6">
        <f t="shared" si="66"/>
        <v>375.40865288314097</v>
      </c>
      <c r="BX117" s="292">
        <f t="shared" si="51"/>
        <v>45873.368055555213</v>
      </c>
      <c r="BY117" s="11">
        <f t="shared" si="78"/>
        <v>0</v>
      </c>
      <c r="BZ117" s="11">
        <f t="shared" si="78"/>
        <v>0</v>
      </c>
      <c r="CA117" s="11">
        <f t="shared" si="78"/>
        <v>0</v>
      </c>
      <c r="CB117" s="11">
        <f t="shared" si="78"/>
        <v>1.2817578390240669E-2</v>
      </c>
      <c r="CC117" s="11">
        <f>IF(Inicio!$C$22="Calderas",BY117+BZ117,CA117)</f>
        <v>0</v>
      </c>
      <c r="CD117" s="11">
        <f t="shared" si="52"/>
        <v>0</v>
      </c>
      <c r="CE117" s="11">
        <f t="shared" si="53"/>
        <v>0</v>
      </c>
      <c r="CF117" s="11">
        <f t="shared" si="54"/>
        <v>0</v>
      </c>
      <c r="CG117" s="11">
        <f t="shared" si="55"/>
        <v>0</v>
      </c>
      <c r="CH117" s="11">
        <f t="shared" si="67"/>
        <v>0</v>
      </c>
      <c r="CI117" s="11">
        <f t="shared" si="68"/>
        <v>0</v>
      </c>
      <c r="CJ117" s="11">
        <f t="shared" si="79"/>
        <v>0</v>
      </c>
      <c r="CK117" s="11">
        <f t="shared" si="79"/>
        <v>0</v>
      </c>
      <c r="CL117" s="11">
        <f t="shared" si="79"/>
        <v>0</v>
      </c>
      <c r="CM117" s="11">
        <f t="shared" si="79"/>
        <v>1.0013334637700971E-2</v>
      </c>
      <c r="CN117" s="281">
        <f>IF(Inicio!$O$22="Calderas",CJ117+CK117,CL117)</f>
        <v>0</v>
      </c>
      <c r="CO117" s="11">
        <f t="shared" si="56"/>
        <v>0</v>
      </c>
      <c r="CP117" s="11">
        <f t="shared" si="57"/>
        <v>0</v>
      </c>
      <c r="CQ117" s="11">
        <f t="shared" si="58"/>
        <v>0</v>
      </c>
      <c r="CR117" s="11">
        <f t="shared" si="59"/>
        <v>0</v>
      </c>
      <c r="CS117" s="11">
        <f t="shared" si="69"/>
        <v>0</v>
      </c>
      <c r="CT117" s="11">
        <f t="shared" si="70"/>
        <v>0</v>
      </c>
      <c r="CV117" s="293">
        <f t="shared" si="60"/>
        <v>45873.61805555498</v>
      </c>
      <c r="CW117" s="92">
        <f t="shared" si="80"/>
        <v>0</v>
      </c>
      <c r="CX117" s="92">
        <f t="shared" si="80"/>
        <v>0</v>
      </c>
      <c r="CY117" s="92">
        <f t="shared" si="80"/>
        <v>0</v>
      </c>
      <c r="CZ117" s="92">
        <f t="shared" si="80"/>
        <v>0</v>
      </c>
      <c r="DA117" s="92">
        <f t="shared" si="80"/>
        <v>0</v>
      </c>
      <c r="DB117" s="92">
        <f t="shared" si="80"/>
        <v>0</v>
      </c>
    </row>
    <row r="118" spans="1:106">
      <c r="A118" s="94">
        <f t="shared" si="71"/>
        <v>45873.621527777432</v>
      </c>
      <c r="B118" s="95">
        <f>IF($A118&lt;=$A$9,IF(NOT(ISNUMBER(PI_data_original!B118)),B117,PI_data_original!B118),0)</f>
        <v>694.36946049665301</v>
      </c>
      <c r="C118" s="95">
        <f>IF($A118&lt;=$A$9,IF(NOT(ISNUMBER(PI_data_original!C118)),C117,PI_data_original!C118),0)</f>
        <v>681.31664375895116</v>
      </c>
      <c r="D118" s="307">
        <f>IF(TagTempAmbSel_Sc1=TagTempAmb_Sc1,IF($A118&lt;=$A$9,IF(NOT(ISNUMBER(PI_data_original!D118)),D117,PI_data_original!D118),D117),IF($A118&lt;=$A$9,IF(NOT(ISNUMBER(PI_data_original!AD118)),AD117,PI_data_original!AD118),AD117))</f>
        <v>36.602458474530074</v>
      </c>
      <c r="E118" s="307">
        <f>IF(TagHumRelSel_Sc1=TagHumRel_Sc1,IF($A118&lt;=$A$9,IF(NOT(ISNUMBER(PI_data_original!E118)),E117,PI_data_original!E118),E117),IF($A118&lt;=$A$9,IF(NOT(ISNUMBER(PI_data_original!AE118)),AE117,PI_data_original!AE118),AE117))</f>
        <v>24.669791248486824</v>
      </c>
      <c r="F118" s="95">
        <f>IF($A118&lt;=$A$9,IF(NOT(ISNUMBER(PI_data_original!F118)),F117,PI_data_original!F118),0)</f>
        <v>4.853795051574707</v>
      </c>
      <c r="G118" s="95">
        <f>IF($A118&lt;=$A$9,IF(NOT(ISNUMBER(PI_data_original!G118)),G117,PI_data_original!G118),0)</f>
        <v>13.638248443603516</v>
      </c>
      <c r="H118" s="95">
        <f>IF($A118&lt;=$A$9,IF(NOT(ISNUMBER(PI_data_original!H118)),H117,PI_data_original!H118),0)</f>
        <v>9.7675628662109375</v>
      </c>
      <c r="I118" s="95">
        <f>IF($A118&lt;=$A$9,IF(NOT(ISNUMBER(PI_data_original!I118)),I117,PI_data_original!I118),0)</f>
        <v>9.7675628662109375</v>
      </c>
      <c r="J118" s="95">
        <f>IF($A118&lt;=$A$9,IF(NOT(ISNUMBER(PI_data_original!J118)),J117,PI_data_original!J118),0)</f>
        <v>4.186098575592041</v>
      </c>
      <c r="K118" s="95">
        <f>IF($A118&lt;=$A$9,IF(NOT(ISNUMBER(PI_data_original!K118)),K117,PI_data_original!K118),0)</f>
        <v>299.11436579066196</v>
      </c>
      <c r="L118" s="95">
        <f>IF($A118&lt;=$A$9,IF(NOT(ISNUMBER(PI_data_original!L118)),L117,PI_data_original!L118),0)</f>
        <v>297.65497053164347</v>
      </c>
      <c r="M118" s="95">
        <f>IF($A118&lt;=$A$9,IF(NOT(ISNUMBER(PI_data_original!M118)),M117,PI_data_original!M118),0)</f>
        <v>300.84819813260549</v>
      </c>
      <c r="N118" s="95">
        <f>IF($A118&lt;=$A$9,IF(NOT(ISNUMBER(PI_data_original!N118)),N117,PI_data_original!N118),0)</f>
        <v>300.32611371519408</v>
      </c>
      <c r="O118" s="95">
        <f>IF($A118&lt;=$A$9,IF(NOT(ISNUMBER(PI_data_original!O118)),O117,PI_data_original!O118),0)</f>
        <v>377.25612127569326</v>
      </c>
      <c r="P118" s="95">
        <f>IF($A118&lt;=$A$9,IF(NOT(ISNUMBER(PI_data_original!P118)),P117,PI_data_original!P118),0)</f>
        <v>379.10951786694812</v>
      </c>
      <c r="Q118" s="95">
        <f>IF($A118&lt;=$A$9,IF(NOT(ISNUMBER(PI_data_original!Q118)),Q117,PI_data_original!Q118),0)</f>
        <v>375.51022045607363</v>
      </c>
      <c r="R118" s="95">
        <f>IF($A118&lt;=$A$9,IF(NOT(ISNUMBER(PI_data_original!R118)),R117,PI_data_original!R118),0)</f>
        <v>379.67165334105584</v>
      </c>
      <c r="S118" s="95">
        <f>IF($A118&lt;=$A$9,IF(NOT(ISNUMBER(PI_data_original!S118)),S117,PI_data_original!S118),0)</f>
        <v>364.0624629583458</v>
      </c>
      <c r="T118" s="95">
        <f>IF($A118&lt;=$A$9,IF(NOT(ISNUMBER(PI_data_original!T118)),T117,PI_data_original!T118),0)</f>
        <v>311.21395505907634</v>
      </c>
      <c r="U118" s="95">
        <f>IF($A118&lt;=$A$9,IF(NOT(ISNUMBER(PI_data_original!U118)),U117,PI_data_original!U118),0)</f>
        <v>366.88853127059218</v>
      </c>
      <c r="V118" s="95">
        <f>IF($A118&lt;=$A$9,IF(NOT(ISNUMBER(PI_data_original!V118)),V117,PI_data_original!V118),0)</f>
        <v>313.03372274642032</v>
      </c>
      <c r="W118" s="95">
        <f>IF($A118&lt;=$A$9,IF(NOT(ISNUMBER(PI_data_original!W118)),W117,PI_data_original!W118),0)</f>
        <v>336.4448113123774</v>
      </c>
      <c r="X118" s="95">
        <f>IF($A118&lt;=$A$9,IF(NOT(ISNUMBER(PI_data_original!X118)),X117,PI_data_original!X118),0)</f>
        <v>350.19886269653216</v>
      </c>
      <c r="Y118" s="95">
        <f>IF($A118&lt;=$A$9,IF(NOT(ISNUMBER(PI_data_original!Y118)),Y117,PI_data_original!Y118),0)</f>
        <v>49.17407153060924</v>
      </c>
      <c r="Z118" s="95">
        <f>IF($A118&lt;=$A$9,IF(NOT(ISNUMBER(PI_data_original!Z118)),Z117,PI_data_original!Z118),0)</f>
        <v>0.31853167215983075</v>
      </c>
      <c r="AA118" s="95">
        <f>IF($A118&lt;=$A$9,IF(NOT(ISNUMBER(PI_data_original!AA118)),AA117,PI_data_original!AA118),0)</f>
        <v>375.95633824677515</v>
      </c>
      <c r="AB118" s="95">
        <f>IF($A118&lt;=$A$9,IF(NOT(ISNUMBER(PI_data_original!AB118)),AB117,PI_data_original!AB118),0)</f>
        <v>694.36946049665301</v>
      </c>
      <c r="AC118" s="95">
        <f>IF($A118&lt;=$A$9,IF(NOT(ISNUMBER(PI_data_original!AC118)),AC117,PI_data_original!AC118),0)</f>
        <v>706.46310028117693</v>
      </c>
      <c r="AD118" s="307">
        <f>IF(TagTempAmbSel_Sc2=TagTempAmb_Sc1,IF($A118&lt;=$A$9,IF(NOT(ISNUMBER(PI_data_original!D118)),D117,PI_data_original!D118),D117),IF($A118&lt;=$A$9,IF(NOT(ISNUMBER(PI_data_original!AD118)),AD117,PI_data_original!AD118),AD117))</f>
        <v>37.73993773932979</v>
      </c>
      <c r="AE118" s="307">
        <f>IF(TagHumRelSel_Sc2=TagHumRel_Sc1,IF($A118&lt;=$A$9,IF(NOT(ISNUMBER(PI_data_original!E118)),E117,PI_data_original!E118),E117),IF($A118&lt;=$A$9,IF(NOT(ISNUMBER(PI_data_original!AE118)),AE117,PI_data_original!AE118),AE117))</f>
        <v>24.7472952302655</v>
      </c>
      <c r="AF118" s="95">
        <f>IF($A118&lt;=$A$9,IF(NOT(ISNUMBER(PI_data_original!AF118)),AF117,PI_data_original!AF118),0)</f>
        <v>15.869029998779297</v>
      </c>
      <c r="AG118" s="95">
        <f>IF($A118&lt;=$A$9,IF(NOT(ISNUMBER(PI_data_original!AG118)),AG117,PI_data_original!AG118),0)</f>
        <v>6.8838062286376953</v>
      </c>
      <c r="AH118" s="95">
        <f>IF($A118&lt;=$A$9,IF(NOT(ISNUMBER(PI_data_original!AH118)),AH117,PI_data_original!AH118),0)</f>
        <v>11.907124519348145</v>
      </c>
      <c r="AI118" s="95">
        <f>IF($A118&lt;=$A$9,IF(NOT(ISNUMBER(PI_data_original!AI118)),AI117,PI_data_original!AI118),0)</f>
        <v>17.191877365112305</v>
      </c>
      <c r="AJ118" s="95">
        <f>IF($A118&lt;=$A$9,IF(NOT(ISNUMBER(PI_data_original!AJ118)),AJ117,PI_data_original!AJ118),0)</f>
        <v>8.7442941665649414</v>
      </c>
      <c r="AK118" s="95">
        <f>IF($A118&lt;=$A$9,IF(NOT(ISNUMBER(PI_data_original!AK118)),AK117,PI_data_original!AK118),0)</f>
        <v>290.08889924169705</v>
      </c>
      <c r="AL118" s="95">
        <f>IF($A118&lt;=$A$9,IF(NOT(ISNUMBER(PI_data_original!AL118)),AL117,PI_data_original!AL118),0)</f>
        <v>294.96759438608365</v>
      </c>
      <c r="AM118" s="95">
        <f>IF($A118&lt;=$A$9,IF(NOT(ISNUMBER(PI_data_original!AM118)),AM117,PI_data_original!AM118),0)</f>
        <v>377.99529435374899</v>
      </c>
      <c r="AN118" s="95">
        <f>IF($A118&lt;=$A$9,IF(NOT(ISNUMBER(PI_data_original!AN118)),AN117,PI_data_original!AN118),0)</f>
        <v>378.55537113946946</v>
      </c>
      <c r="AO118" s="95">
        <f>IF($A118&lt;=$A$9,IF(NOT(ISNUMBER(PI_data_original!AO118)),AO117,PI_data_original!AO118),0)</f>
        <v>364.57749144344592</v>
      </c>
      <c r="AP118" s="95">
        <f>IF($A118&lt;=$A$9,IF(NOT(ISNUMBER(PI_data_original!AP118)),AP117,PI_data_original!AP118),0)</f>
        <v>306.2572071752744</v>
      </c>
      <c r="AQ118" s="95">
        <f>IF($A118&lt;=$A$9,IF(NOT(ISNUMBER(PI_data_original!AQ118)),AQ117,PI_data_original!AQ118),0)</f>
        <v>363.54873872626882</v>
      </c>
      <c r="AR118" s="95">
        <f>IF($A118&lt;=$A$9,IF(NOT(ISNUMBER(PI_data_original!AR118)),AR117,PI_data_original!AR118),0)</f>
        <v>308.15383438599298</v>
      </c>
      <c r="AS118" s="95">
        <f>IF($A118&lt;=$A$9,IF(NOT(ISNUMBER(PI_data_original!AS118)),AS117,PI_data_original!AS118),0)</f>
        <v>327.93510084687603</v>
      </c>
      <c r="AT118" s="95">
        <f>IF($A118&lt;=$A$9,IF(NOT(ISNUMBER(PI_data_original!AT118)),AT117,PI_data_original!AT118),0)</f>
        <v>348.94940185546875</v>
      </c>
      <c r="AU118" s="95">
        <f>IF($A118&lt;=$A$9,IF(NOT(ISNUMBER(PI_data_original!AU118)),AU117,PI_data_original!AU118),0)</f>
        <v>46.613322874189969</v>
      </c>
      <c r="AV118" s="95">
        <f>IF($A118&lt;=$A$9,IF(NOT(ISNUMBER(PI_data_original!AV118)),AV117,PI_data_original!AV118),0)</f>
        <v>2</v>
      </c>
      <c r="AW118" s="95">
        <f>IF($A118&lt;=$A$9,IF(NOT(ISNUMBER(PI_data_original!AW118)),AW117,PI_data_original!AW118),0)</f>
        <v>375.39248515707908</v>
      </c>
      <c r="AY118" s="94">
        <f t="shared" si="72"/>
        <v>45873.371527777432</v>
      </c>
      <c r="AZ118" s="95">
        <f>IF($AY118&lt;=$AY$9,IF(NOT(ISNUMBER(PI_data_original!AZ118)),AZ117,PI_data_original!AZ118),0)</f>
        <v>0</v>
      </c>
      <c r="BA118" s="95">
        <f>IF($AY118&lt;=$AY$9,IF(NOT(ISNUMBER(PI_data_original!BA118)),BA117,PI_data_original!BA118),0)</f>
        <v>0</v>
      </c>
      <c r="BB118" s="95">
        <f>IF($AY118&lt;=$AY$9,IF(NOT(ISNUMBER(PI_data_original!BB118)),BB117,PI_data_original!BB118),0)</f>
        <v>0</v>
      </c>
      <c r="BC118" s="95">
        <f>IF($AY118&lt;=$AY$9,IF(NOT(ISNUMBER(PI_data_original!BC118)),BC117,PI_data_original!BC118),0)</f>
        <v>1.2817578390240669E-2</v>
      </c>
      <c r="BD118" s="95">
        <f>IF($AY118&lt;=$AY$9,IF(NOT(ISNUMBER(PI_data_original!BD118)),BD117,PI_data_original!BD118),0)</f>
        <v>0</v>
      </c>
      <c r="BE118" s="95">
        <f>IF($AY118&lt;=$AY$9,IF(NOT(ISNUMBER(PI_data_original!BE118)),BE117,PI_data_original!BE118),0)</f>
        <v>0</v>
      </c>
      <c r="BF118" s="95">
        <f>IF($AY118&lt;=$AY$9,IF(NOT(ISNUMBER(PI_data_original!BF118)),BF117,PI_data_original!BF118),0)</f>
        <v>0</v>
      </c>
      <c r="BG118" s="95">
        <f>IF($AY118&lt;=$AY$9,IF(NOT(ISNUMBER(PI_data_original!BG118)),BG117,PI_data_original!BG118),0)</f>
        <v>1.0070954449474812E-2</v>
      </c>
      <c r="BI118" s="61">
        <f>PI_data_original!BI118</f>
        <v>45873.324305555558</v>
      </c>
      <c r="BJ118" s="6">
        <f>IF($BI118&lt;=$BI$9,IF(NOT(ISNUMBER(PI_data_original!BJ118)),BJ117,PI_data_original!BJ118),0)</f>
        <v>1.2817578390240669E-2</v>
      </c>
      <c r="BK118" s="6">
        <f>IF($BI118&lt;=$BI$9,IF(NOT(ISNUMBER(PI_data_original!BK118)),BK117,PI_data_original!BK118),0)</f>
        <v>1.0070954449474812E-2</v>
      </c>
      <c r="BM118" s="6" t="b">
        <f t="shared" si="61"/>
        <v>0</v>
      </c>
      <c r="BN118" s="6" t="str">
        <f t="shared" si="62"/>
        <v>N/A</v>
      </c>
      <c r="BO118" s="6" t="b">
        <f t="shared" si="63"/>
        <v>0</v>
      </c>
      <c r="BP118" s="6" t="str">
        <f t="shared" si="64"/>
        <v>N/A</v>
      </c>
      <c r="BR118" s="6">
        <f t="shared" si="49"/>
        <v>431.68146832784015</v>
      </c>
      <c r="BS118" s="6">
        <f t="shared" si="50"/>
        <v>358</v>
      </c>
      <c r="BU118" s="6">
        <f t="shared" si="65"/>
        <v>375.95633824677515</v>
      </c>
      <c r="BV118" s="6">
        <f t="shared" si="66"/>
        <v>375.39248515707908</v>
      </c>
      <c r="BX118" s="292">
        <f t="shared" si="51"/>
        <v>45873.371527777432</v>
      </c>
      <c r="BY118" s="11">
        <f t="shared" si="78"/>
        <v>0</v>
      </c>
      <c r="BZ118" s="11">
        <f t="shared" si="78"/>
        <v>0</v>
      </c>
      <c r="CA118" s="11">
        <f t="shared" si="78"/>
        <v>0</v>
      </c>
      <c r="CB118" s="11">
        <f t="shared" si="78"/>
        <v>1.2817578390240669E-2</v>
      </c>
      <c r="CC118" s="11">
        <f>IF(Inicio!$C$22="Calderas",BY118+BZ118,CA118)</f>
        <v>0</v>
      </c>
      <c r="CD118" s="11">
        <f t="shared" si="52"/>
        <v>0</v>
      </c>
      <c r="CE118" s="11">
        <f t="shared" si="53"/>
        <v>0</v>
      </c>
      <c r="CF118" s="11">
        <f t="shared" si="54"/>
        <v>0</v>
      </c>
      <c r="CG118" s="11">
        <f t="shared" si="55"/>
        <v>0</v>
      </c>
      <c r="CH118" s="11">
        <f t="shared" si="67"/>
        <v>0</v>
      </c>
      <c r="CI118" s="11">
        <f t="shared" si="68"/>
        <v>0</v>
      </c>
      <c r="CJ118" s="11">
        <f t="shared" si="79"/>
        <v>0</v>
      </c>
      <c r="CK118" s="11">
        <f t="shared" si="79"/>
        <v>0</v>
      </c>
      <c r="CL118" s="11">
        <f t="shared" si="79"/>
        <v>0</v>
      </c>
      <c r="CM118" s="11">
        <f t="shared" si="79"/>
        <v>1.0070954449474812E-2</v>
      </c>
      <c r="CN118" s="281">
        <f>IF(Inicio!$O$22="Calderas",CJ118+CK118,CL118)</f>
        <v>0</v>
      </c>
      <c r="CO118" s="11">
        <f t="shared" si="56"/>
        <v>0</v>
      </c>
      <c r="CP118" s="11">
        <f t="shared" si="57"/>
        <v>0</v>
      </c>
      <c r="CQ118" s="11">
        <f t="shared" si="58"/>
        <v>0</v>
      </c>
      <c r="CR118" s="11">
        <f t="shared" si="59"/>
        <v>0</v>
      </c>
      <c r="CS118" s="11">
        <f t="shared" si="69"/>
        <v>0</v>
      </c>
      <c r="CT118" s="11">
        <f t="shared" si="70"/>
        <v>0</v>
      </c>
      <c r="CV118" s="293">
        <f t="shared" si="60"/>
        <v>45873.621527777199</v>
      </c>
      <c r="CW118" s="92">
        <f t="shared" si="80"/>
        <v>0</v>
      </c>
      <c r="CX118" s="92">
        <f t="shared" si="80"/>
        <v>0</v>
      </c>
      <c r="CY118" s="92">
        <f t="shared" si="80"/>
        <v>0</v>
      </c>
      <c r="CZ118" s="92">
        <f t="shared" si="80"/>
        <v>0</v>
      </c>
      <c r="DA118" s="92">
        <f t="shared" si="80"/>
        <v>0</v>
      </c>
      <c r="DB118" s="92">
        <f t="shared" si="80"/>
        <v>0</v>
      </c>
    </row>
    <row r="119" spans="1:106">
      <c r="A119" s="94">
        <f t="shared" si="71"/>
        <v>45873.624999999651</v>
      </c>
      <c r="B119" s="95">
        <f>IF($A119&lt;=$A$9,IF(NOT(ISNUMBER(PI_data_original!B119)),B118,PI_data_original!B119),0)</f>
        <v>694.92957867589473</v>
      </c>
      <c r="C119" s="95">
        <f>IF($A119&lt;=$A$9,IF(NOT(ISNUMBER(PI_data_original!C119)),C118,PI_data_original!C119),0)</f>
        <v>680.39934639118451</v>
      </c>
      <c r="D119" s="307">
        <f>IF(TagTempAmbSel_Sc1=TagTempAmb_Sc1,IF($A119&lt;=$A$9,IF(NOT(ISNUMBER(PI_data_original!D119)),D118,PI_data_original!D119),D118),IF($A119&lt;=$A$9,IF(NOT(ISNUMBER(PI_data_original!AD119)),AD118,PI_data_original!AD119),AD118))</f>
        <v>37.379456461964963</v>
      </c>
      <c r="E119" s="307">
        <f>IF(TagHumRelSel_Sc1=TagHumRel_Sc1,IF($A119&lt;=$A$9,IF(NOT(ISNUMBER(PI_data_original!E119)),E118,PI_data_original!E119),E118),IF($A119&lt;=$A$9,IF(NOT(ISNUMBER(PI_data_original!AE119)),AE118,PI_data_original!AE119),AE118))</f>
        <v>23.080893548330934</v>
      </c>
      <c r="F119" s="95">
        <f>IF($A119&lt;=$A$9,IF(NOT(ISNUMBER(PI_data_original!F119)),F118,PI_data_original!F119),0)</f>
        <v>12.494028091430664</v>
      </c>
      <c r="G119" s="95">
        <f>IF($A119&lt;=$A$9,IF(NOT(ISNUMBER(PI_data_original!G119)),G118,PI_data_original!G119),0)</f>
        <v>10.949016571044922</v>
      </c>
      <c r="H119" s="95">
        <f>IF($A119&lt;=$A$9,IF(NOT(ISNUMBER(PI_data_original!H119)),H118,PI_data_original!H119),0)</f>
        <v>12.744343757629395</v>
      </c>
      <c r="I119" s="95">
        <f>IF($A119&lt;=$A$9,IF(NOT(ISNUMBER(PI_data_original!I119)),I118,PI_data_original!I119),0)</f>
        <v>9.0233678817749023</v>
      </c>
      <c r="J119" s="95">
        <f>IF($A119&lt;=$A$9,IF(NOT(ISNUMBER(PI_data_original!J119)),J118,PI_data_original!J119),0)</f>
        <v>12.930393218994141</v>
      </c>
      <c r="K119" s="95">
        <f>IF($A119&lt;=$A$9,IF(NOT(ISNUMBER(PI_data_original!K119)),K118,PI_data_original!K119),0)</f>
        <v>298.40179756441614</v>
      </c>
      <c r="L119" s="95">
        <f>IF($A119&lt;=$A$9,IF(NOT(ISNUMBER(PI_data_original!L119)),L118,PI_data_original!L119),0)</f>
        <v>297.0991088893411</v>
      </c>
      <c r="M119" s="95">
        <f>IF($A119&lt;=$A$9,IF(NOT(ISNUMBER(PI_data_original!M119)),M118,PI_data_original!M119),0)</f>
        <v>300.52319220649855</v>
      </c>
      <c r="N119" s="95">
        <f>IF($A119&lt;=$A$9,IF(NOT(ISNUMBER(PI_data_original!N119)),N118,PI_data_original!N119),0)</f>
        <v>300.08454788747656</v>
      </c>
      <c r="O119" s="95">
        <f>IF($A119&lt;=$A$9,IF(NOT(ISNUMBER(PI_data_original!O119)),O118,PI_data_original!O119),0)</f>
        <v>377.31916353106976</v>
      </c>
      <c r="P119" s="95">
        <f>IF($A119&lt;=$A$9,IF(NOT(ISNUMBER(PI_data_original!P119)),P118,PI_data_original!P119),0)</f>
        <v>379.48849089664333</v>
      </c>
      <c r="Q119" s="95">
        <f>IF($A119&lt;=$A$9,IF(NOT(ISNUMBER(PI_data_original!Q119)),Q118,PI_data_original!Q119),0)</f>
        <v>377.38926486521632</v>
      </c>
      <c r="R119" s="95">
        <f>IF($A119&lt;=$A$9,IF(NOT(ISNUMBER(PI_data_original!R119)),R118,PI_data_original!R119),0)</f>
        <v>379.25322543830436</v>
      </c>
      <c r="S119" s="95">
        <f>IF($A119&lt;=$A$9,IF(NOT(ISNUMBER(PI_data_original!S119)),S118,PI_data_original!S119),0)</f>
        <v>363.76693817672322</v>
      </c>
      <c r="T119" s="95">
        <f>IF($A119&lt;=$A$9,IF(NOT(ISNUMBER(PI_data_original!T119)),T118,PI_data_original!T119),0)</f>
        <v>310.82180534566908</v>
      </c>
      <c r="U119" s="95">
        <f>IF($A119&lt;=$A$9,IF(NOT(ISNUMBER(PI_data_original!U119)),U118,PI_data_original!U119),0)</f>
        <v>366.61910348365706</v>
      </c>
      <c r="V119" s="95">
        <f>IF($A119&lt;=$A$9,IF(NOT(ISNUMBER(PI_data_original!V119)),V118,PI_data_original!V119),0)</f>
        <v>312.58782554787427</v>
      </c>
      <c r="W119" s="95">
        <f>IF($A119&lt;=$A$9,IF(NOT(ISNUMBER(PI_data_original!W119)),W118,PI_data_original!W119),0)</f>
        <v>336.44038556988954</v>
      </c>
      <c r="X119" s="95">
        <f>IF($A119&lt;=$A$9,IF(NOT(ISNUMBER(PI_data_original!X119)),X118,PI_data_original!X119),0)</f>
        <v>350.21059332834557</v>
      </c>
      <c r="Y119" s="95">
        <f>IF($A119&lt;=$A$9,IF(NOT(ISNUMBER(PI_data_original!Y119)),Y118,PI_data_original!Y119),0)</f>
        <v>48.870815698470466</v>
      </c>
      <c r="Z119" s="95">
        <f>IF($A119&lt;=$A$9,IF(NOT(ISNUMBER(PI_data_original!Z119)),Z118,PI_data_original!Z119),0)</f>
        <v>1.5065609458658548E-2</v>
      </c>
      <c r="AA119" s="95">
        <f>IF($A119&lt;=$A$9,IF(NOT(ISNUMBER(PI_data_original!AA119)),AA118,PI_data_original!AA119),0)</f>
        <v>375.70999699273614</v>
      </c>
      <c r="AB119" s="95">
        <f>IF($A119&lt;=$A$9,IF(NOT(ISNUMBER(PI_data_original!AB119)),AB118,PI_data_original!AB119),0)</f>
        <v>694.92957867589473</v>
      </c>
      <c r="AC119" s="95">
        <f>IF($A119&lt;=$A$9,IF(NOT(ISNUMBER(PI_data_original!AC119)),AC118,PI_data_original!AC119),0)</f>
        <v>706.42196690283538</v>
      </c>
      <c r="AD119" s="307">
        <f>IF(TagTempAmbSel_Sc2=TagTempAmb_Sc1,IF($A119&lt;=$A$9,IF(NOT(ISNUMBER(PI_data_original!D119)),D118,PI_data_original!D119),D118),IF($A119&lt;=$A$9,IF(NOT(ISNUMBER(PI_data_original!AD119)),AD118,PI_data_original!AD119),AD118))</f>
        <v>37.865101760849242</v>
      </c>
      <c r="AE119" s="307">
        <f>IF(TagHumRelSel_Sc2=TagHumRel_Sc1,IF($A119&lt;=$A$9,IF(NOT(ISNUMBER(PI_data_original!E119)),E118,PI_data_original!E119),E118),IF($A119&lt;=$A$9,IF(NOT(ISNUMBER(PI_data_original!AE119)),AE118,PI_data_original!AE119),AE118))</f>
        <v>24.391342318700875</v>
      </c>
      <c r="AF119" s="95">
        <f>IF($A119&lt;=$A$9,IF(NOT(ISNUMBER(PI_data_original!AF119)),AF118,PI_data_original!AF119),0)</f>
        <v>12.604598999023438</v>
      </c>
      <c r="AG119" s="95">
        <f>IF($A119&lt;=$A$9,IF(NOT(ISNUMBER(PI_data_original!AG119)),AG118,PI_data_original!AG119),0)</f>
        <v>10.883855819702148</v>
      </c>
      <c r="AH119" s="95">
        <f>IF($A119&lt;=$A$9,IF(NOT(ISNUMBER(PI_data_original!AH119)),AH118,PI_data_original!AH119),0)</f>
        <v>13.767612457275391</v>
      </c>
      <c r="AI119" s="95">
        <f>IF($A119&lt;=$A$9,IF(NOT(ISNUMBER(PI_data_original!AI119)),AI118,PI_data_original!AI119),0)</f>
        <v>12.581764221191406</v>
      </c>
      <c r="AJ119" s="95">
        <f>IF($A119&lt;=$A$9,IF(NOT(ISNUMBER(PI_data_original!AJ119)),AJ118,PI_data_original!AJ119),0)</f>
        <v>6.6047329902648926</v>
      </c>
      <c r="AK119" s="95">
        <f>IF($A119&lt;=$A$9,IF(NOT(ISNUMBER(PI_data_original!AK119)),AK118,PI_data_original!AK119),0)</f>
        <v>289.67740546065954</v>
      </c>
      <c r="AL119" s="95">
        <f>IF($A119&lt;=$A$9,IF(NOT(ISNUMBER(PI_data_original!AL119)),AL118,PI_data_original!AL119),0)</f>
        <v>294.62139260480319</v>
      </c>
      <c r="AM119" s="95">
        <f>IF($A119&lt;=$A$9,IF(NOT(ISNUMBER(PI_data_original!AM119)),AM118,PI_data_original!AM119),0)</f>
        <v>377.79983291681913</v>
      </c>
      <c r="AN119" s="95">
        <f>IF($A119&lt;=$A$9,IF(NOT(ISNUMBER(PI_data_original!AN119)),AN118,PI_data_original!AN119),0)</f>
        <v>378.74811869322838</v>
      </c>
      <c r="AO119" s="95">
        <f>IF($A119&lt;=$A$9,IF(NOT(ISNUMBER(PI_data_original!AO119)),AO118,PI_data_original!AO119),0)</f>
        <v>364.57041606990157</v>
      </c>
      <c r="AP119" s="95">
        <f>IF($A119&lt;=$A$9,IF(NOT(ISNUMBER(PI_data_original!AP119)),AP118,PI_data_original!AP119),0)</f>
        <v>305.90881995448223</v>
      </c>
      <c r="AQ119" s="95">
        <f>IF($A119&lt;=$A$9,IF(NOT(ISNUMBER(PI_data_original!AQ119)),AQ118,PI_data_original!AQ119),0)</f>
        <v>363.61418224072548</v>
      </c>
      <c r="AR119" s="95">
        <f>IF($A119&lt;=$A$9,IF(NOT(ISNUMBER(PI_data_original!AR119)),AR118,PI_data_original!AR119),0)</f>
        <v>307.73514504244707</v>
      </c>
      <c r="AS119" s="95">
        <f>IF($A119&lt;=$A$9,IF(NOT(ISNUMBER(PI_data_original!AS119)),AS118,PI_data_original!AS119),0)</f>
        <v>327.75038729423261</v>
      </c>
      <c r="AT119" s="95">
        <f>IF($A119&lt;=$A$9,IF(NOT(ISNUMBER(PI_data_original!AT119)),AT118,PI_data_original!AT119),0)</f>
        <v>348.94940185546875</v>
      </c>
      <c r="AU119" s="95">
        <f>IF($A119&lt;=$A$9,IF(NOT(ISNUMBER(PI_data_original!AU119)),AU118,PI_data_original!AU119),0)</f>
        <v>46.332998433937206</v>
      </c>
      <c r="AV119" s="95">
        <f>IF($A119&lt;=$A$9,IF(NOT(ISNUMBER(PI_data_original!AV119)),AV118,PI_data_original!AV119),0)</f>
        <v>2</v>
      </c>
      <c r="AW119" s="95">
        <f>IF($A119&lt;=$A$9,IF(NOT(ISNUMBER(PI_data_original!AW119)),AW118,PI_data_original!AW119),0)</f>
        <v>375.50677090810768</v>
      </c>
      <c r="AY119" s="94">
        <f t="shared" si="72"/>
        <v>45873.374999999651</v>
      </c>
      <c r="AZ119" s="95">
        <f>IF($AY119&lt;=$AY$9,IF(NOT(ISNUMBER(PI_data_original!AZ119)),AZ118,PI_data_original!AZ119),0)</f>
        <v>0</v>
      </c>
      <c r="BA119" s="95">
        <f>IF($AY119&lt;=$AY$9,IF(NOT(ISNUMBER(PI_data_original!BA119)),BA118,PI_data_original!BA119),0)</f>
        <v>0</v>
      </c>
      <c r="BB119" s="95">
        <f>IF($AY119&lt;=$AY$9,IF(NOT(ISNUMBER(PI_data_original!BB119)),BB118,PI_data_original!BB119),0)</f>
        <v>0</v>
      </c>
      <c r="BC119" s="95">
        <f>IF($AY119&lt;=$AY$9,IF(NOT(ISNUMBER(PI_data_original!BC119)),BC118,PI_data_original!BC119),0)</f>
        <v>1.2817578390240669E-2</v>
      </c>
      <c r="BD119" s="95">
        <f>IF($AY119&lt;=$AY$9,IF(NOT(ISNUMBER(PI_data_original!BD119)),BD118,PI_data_original!BD119),0)</f>
        <v>0</v>
      </c>
      <c r="BE119" s="95">
        <f>IF($AY119&lt;=$AY$9,IF(NOT(ISNUMBER(PI_data_original!BE119)),BE118,PI_data_original!BE119),0)</f>
        <v>0</v>
      </c>
      <c r="BF119" s="95">
        <f>IF($AY119&lt;=$AY$9,IF(NOT(ISNUMBER(PI_data_original!BF119)),BF118,PI_data_original!BF119),0)</f>
        <v>0</v>
      </c>
      <c r="BG119" s="95">
        <f>IF($AY119&lt;=$AY$9,IF(NOT(ISNUMBER(PI_data_original!BG119)),BG118,PI_data_original!BG119),0)</f>
        <v>1.0070954449474812E-2</v>
      </c>
      <c r="BI119" s="61">
        <f>PI_data_original!BI119</f>
        <v>45873.324999999997</v>
      </c>
      <c r="BJ119" s="6">
        <f>IF($BI119&lt;=$BI$9,IF(NOT(ISNUMBER(PI_data_original!BJ119)),BJ118,PI_data_original!BJ119),0)</f>
        <v>1.2817578390240669E-2</v>
      </c>
      <c r="BK119" s="6">
        <f>IF($BI119&lt;=$BI$9,IF(NOT(ISNUMBER(PI_data_original!BK119)),BK118,PI_data_original!BK119),0)</f>
        <v>1.0070954449474812E-2</v>
      </c>
      <c r="BM119" s="6" t="b">
        <f t="shared" si="61"/>
        <v>0</v>
      </c>
      <c r="BN119" s="6" t="str">
        <f t="shared" si="62"/>
        <v>N/A</v>
      </c>
      <c r="BO119" s="6" t="b">
        <f t="shared" si="63"/>
        <v>0</v>
      </c>
      <c r="BP119" s="6" t="str">
        <f t="shared" si="64"/>
        <v>N/A</v>
      </c>
      <c r="BR119" s="6">
        <f t="shared" si="49"/>
        <v>431.98493439054135</v>
      </c>
      <c r="BS119" s="6">
        <f t="shared" si="50"/>
        <v>358</v>
      </c>
      <c r="BU119" s="6">
        <f t="shared" si="65"/>
        <v>375.70999699273614</v>
      </c>
      <c r="BV119" s="6">
        <f t="shared" si="66"/>
        <v>375.50677090810768</v>
      </c>
      <c r="BX119" s="292">
        <f t="shared" si="51"/>
        <v>45873.374999999651</v>
      </c>
      <c r="BY119" s="11">
        <f t="shared" si="78"/>
        <v>0</v>
      </c>
      <c r="BZ119" s="11">
        <f t="shared" si="78"/>
        <v>0</v>
      </c>
      <c r="CA119" s="11">
        <f t="shared" si="78"/>
        <v>0</v>
      </c>
      <c r="CB119" s="11">
        <f t="shared" si="78"/>
        <v>1.2817578390240669E-2</v>
      </c>
      <c r="CC119" s="11">
        <f>IF(Inicio!$C$22="Calderas",BY119+BZ119,CA119)</f>
        <v>0</v>
      </c>
      <c r="CD119" s="11">
        <f t="shared" si="52"/>
        <v>0</v>
      </c>
      <c r="CE119" s="11">
        <f t="shared" si="53"/>
        <v>0</v>
      </c>
      <c r="CF119" s="11">
        <f t="shared" si="54"/>
        <v>0</v>
      </c>
      <c r="CG119" s="11">
        <f t="shared" si="55"/>
        <v>0</v>
      </c>
      <c r="CH119" s="11">
        <f t="shared" si="67"/>
        <v>0</v>
      </c>
      <c r="CI119" s="11">
        <f t="shared" si="68"/>
        <v>0</v>
      </c>
      <c r="CJ119" s="11">
        <f t="shared" si="79"/>
        <v>0</v>
      </c>
      <c r="CK119" s="11">
        <f t="shared" si="79"/>
        <v>0</v>
      </c>
      <c r="CL119" s="11">
        <f t="shared" si="79"/>
        <v>0</v>
      </c>
      <c r="CM119" s="11">
        <f t="shared" si="79"/>
        <v>1.0070954449474812E-2</v>
      </c>
      <c r="CN119" s="281">
        <f>IF(Inicio!$O$22="Calderas",CJ119+CK119,CL119)</f>
        <v>0</v>
      </c>
      <c r="CO119" s="11">
        <f t="shared" si="56"/>
        <v>0</v>
      </c>
      <c r="CP119" s="11">
        <f t="shared" si="57"/>
        <v>0</v>
      </c>
      <c r="CQ119" s="11">
        <f t="shared" si="58"/>
        <v>0</v>
      </c>
      <c r="CR119" s="11">
        <f t="shared" si="59"/>
        <v>0</v>
      </c>
      <c r="CS119" s="11">
        <f t="shared" si="69"/>
        <v>0</v>
      </c>
      <c r="CT119" s="11">
        <f t="shared" si="70"/>
        <v>0</v>
      </c>
      <c r="CV119" s="293">
        <f t="shared" si="60"/>
        <v>45873.624999999418</v>
      </c>
      <c r="CW119" s="92">
        <f t="shared" si="80"/>
        <v>0</v>
      </c>
      <c r="CX119" s="92">
        <f t="shared" si="80"/>
        <v>0</v>
      </c>
      <c r="CY119" s="92">
        <f t="shared" si="80"/>
        <v>0</v>
      </c>
      <c r="CZ119" s="92">
        <f t="shared" si="80"/>
        <v>0</v>
      </c>
      <c r="DA119" s="92">
        <f t="shared" si="80"/>
        <v>0</v>
      </c>
      <c r="DB119" s="92">
        <f t="shared" si="80"/>
        <v>0</v>
      </c>
    </row>
    <row r="120" spans="1:106">
      <c r="A120" s="94">
        <f t="shared" si="71"/>
        <v>45873.62847222187</v>
      </c>
      <c r="B120" s="95">
        <f>IF($A120&lt;=$A$9,IF(NOT(ISNUMBER(PI_data_original!B120)),B119,PI_data_original!B120),0)</f>
        <v>690.36090679052631</v>
      </c>
      <c r="C120" s="95">
        <f>IF($A120&lt;=$A$9,IF(NOT(ISNUMBER(PI_data_original!C120)),C119,PI_data_original!C120),0)</f>
        <v>681.25242814342755</v>
      </c>
      <c r="D120" s="307">
        <f>IF(TagTempAmbSel_Sc1=TagTempAmb_Sc1,IF($A120&lt;=$A$9,IF(NOT(ISNUMBER(PI_data_original!D120)),D119,PI_data_original!D120),D119),IF($A120&lt;=$A$9,IF(NOT(ISNUMBER(PI_data_original!AD120)),AD119,PI_data_original!AD120),AD119))</f>
        <v>37.17080900945178</v>
      </c>
      <c r="E120" s="307">
        <f>IF(TagHumRelSel_Sc1=TagHumRel_Sc1,IF($A120&lt;=$A$9,IF(NOT(ISNUMBER(PI_data_original!E120)),E119,PI_data_original!E120),E119),IF($A120&lt;=$A$9,IF(NOT(ISNUMBER(PI_data_original!AE120)),AE119,PI_data_original!AE120),AE119))</f>
        <v>22.755074680378019</v>
      </c>
      <c r="F120" s="95">
        <f>IF($A120&lt;=$A$9,IF(NOT(ISNUMBER(PI_data_original!F120)),F119,PI_data_original!F120),0)</f>
        <v>13.572649955749512</v>
      </c>
      <c r="G120" s="95">
        <f>IF($A120&lt;=$A$9,IF(NOT(ISNUMBER(PI_data_original!G120)),G119,PI_data_original!G120),0)</f>
        <v>9.7964887619018555</v>
      </c>
      <c r="H120" s="95">
        <f>IF($A120&lt;=$A$9,IF(NOT(ISNUMBER(PI_data_original!H120)),H119,PI_data_original!H120),0)</f>
        <v>9.7675628662109375</v>
      </c>
      <c r="I120" s="95">
        <f>IF($A120&lt;=$A$9,IF(NOT(ISNUMBER(PI_data_original!I120)),I119,PI_data_original!I120),0)</f>
        <v>9.0233678817749023</v>
      </c>
      <c r="J120" s="95">
        <f>IF($A120&lt;=$A$9,IF(NOT(ISNUMBER(PI_data_original!J120)),J119,PI_data_original!J120),0)</f>
        <v>12.186197280883789</v>
      </c>
      <c r="K120" s="95">
        <f>IF($A120&lt;=$A$9,IF(NOT(ISNUMBER(PI_data_original!K120)),K119,PI_data_original!K120),0)</f>
        <v>298.48384753795546</v>
      </c>
      <c r="L120" s="95">
        <f>IF($A120&lt;=$A$9,IF(NOT(ISNUMBER(PI_data_original!L120)),L119,PI_data_original!L120),0)</f>
        <v>297.27505770660207</v>
      </c>
      <c r="M120" s="95">
        <f>IF($A120&lt;=$A$9,IF(NOT(ISNUMBER(PI_data_original!M120)),M119,PI_data_original!M120),0)</f>
        <v>299.87765448325428</v>
      </c>
      <c r="N120" s="95">
        <f>IF($A120&lt;=$A$9,IF(NOT(ISNUMBER(PI_data_original!N120)),N119,PI_data_original!N120),0)</f>
        <v>299.43080244441842</v>
      </c>
      <c r="O120" s="95">
        <f>IF($A120&lt;=$A$9,IF(NOT(ISNUMBER(PI_data_original!O120)),O119,PI_data_original!O120),0)</f>
        <v>377.35363700447743</v>
      </c>
      <c r="P120" s="95">
        <f>IF($A120&lt;=$A$9,IF(NOT(ISNUMBER(PI_data_original!P120)),P119,PI_data_original!P120),0)</f>
        <v>379.723137067452</v>
      </c>
      <c r="Q120" s="95">
        <f>IF($A120&lt;=$A$9,IF(NOT(ISNUMBER(PI_data_original!Q120)),Q119,PI_data_original!Q120),0)</f>
        <v>378.28239617058819</v>
      </c>
      <c r="R120" s="95">
        <f>IF($A120&lt;=$A$9,IF(NOT(ISNUMBER(PI_data_original!R120)),R119,PI_data_original!R120),0)</f>
        <v>379.13128902061339</v>
      </c>
      <c r="S120" s="95">
        <f>IF($A120&lt;=$A$9,IF(NOT(ISNUMBER(PI_data_original!S120)),S119,PI_data_original!S120),0)</f>
        <v>363.87857594168281</v>
      </c>
      <c r="T120" s="95">
        <f>IF($A120&lt;=$A$9,IF(NOT(ISNUMBER(PI_data_original!T120)),T119,PI_data_original!T120),0)</f>
        <v>310.61090087890625</v>
      </c>
      <c r="U120" s="95">
        <f>IF($A120&lt;=$A$9,IF(NOT(ISNUMBER(PI_data_original!U120)),U119,PI_data_original!U120),0)</f>
        <v>366.6882434688726</v>
      </c>
      <c r="V120" s="95">
        <f>IF($A120&lt;=$A$9,IF(NOT(ISNUMBER(PI_data_original!V120)),V119,PI_data_original!V120),0)</f>
        <v>312.49163818359375</v>
      </c>
      <c r="W120" s="95">
        <f>IF($A120&lt;=$A$9,IF(NOT(ISNUMBER(PI_data_original!W120)),W119,PI_data_original!W120),0)</f>
        <v>336.31817368967313</v>
      </c>
      <c r="X120" s="95">
        <f>IF($A120&lt;=$A$9,IF(NOT(ISNUMBER(PI_data_original!X120)),X119,PI_data_original!X120),0)</f>
        <v>350.16642508234111</v>
      </c>
      <c r="Y120" s="95">
        <f>IF($A120&lt;=$A$9,IF(NOT(ISNUMBER(PI_data_original!Y120)),Y119,PI_data_original!Y120),0)</f>
        <v>48.795458960713702</v>
      </c>
      <c r="Z120" s="95">
        <f>IF($A120&lt;=$A$9,IF(NOT(ISNUMBER(PI_data_original!Z120)),Z119,PI_data_original!Z120),0)</f>
        <v>0.4483010388974612</v>
      </c>
      <c r="AA120" s="95">
        <f>IF($A120&lt;=$A$9,IF(NOT(ISNUMBER(PI_data_original!AA120)),AA119,PI_data_original!AA120),0)</f>
        <v>376.0559995591268</v>
      </c>
      <c r="AB120" s="95">
        <f>IF($A120&lt;=$A$9,IF(NOT(ISNUMBER(PI_data_original!AB120)),AB119,PI_data_original!AB120),0)</f>
        <v>690.36090679052631</v>
      </c>
      <c r="AC120" s="95">
        <f>IF($A120&lt;=$A$9,IF(NOT(ISNUMBER(PI_data_original!AC120)),AC119,PI_data_original!AC120),0)</f>
        <v>701.43094464391299</v>
      </c>
      <c r="AD120" s="307">
        <f>IF(TagTempAmbSel_Sc2=TagTempAmb_Sc1,IF($A120&lt;=$A$9,IF(NOT(ISNUMBER(PI_data_original!D120)),D119,PI_data_original!D120),D119),IF($A120&lt;=$A$9,IF(NOT(ISNUMBER(PI_data_original!AD120)),AD119,PI_data_original!AD120),AD119))</f>
        <v>37.990716382609577</v>
      </c>
      <c r="AE120" s="307">
        <f>IF(TagHumRelSel_Sc2=TagHumRel_Sc1,IF($A120&lt;=$A$9,IF(NOT(ISNUMBER(PI_data_original!E120)),E119,PI_data_original!E120),E119),IF($A120&lt;=$A$9,IF(NOT(ISNUMBER(PI_data_original!AE120)),AE119,PI_data_original!AE120),AE119))</f>
        <v>24.262858619696384</v>
      </c>
      <c r="AF120" s="95">
        <f>IF($A120&lt;=$A$9,IF(NOT(ISNUMBER(PI_data_original!AF120)),AF119,PI_data_original!AF120),0)</f>
        <v>14.874564170837402</v>
      </c>
      <c r="AG120" s="95">
        <f>IF($A120&lt;=$A$9,IF(NOT(ISNUMBER(PI_data_original!AG120)),AG119,PI_data_original!AG120),0)</f>
        <v>11.069905281066895</v>
      </c>
      <c r="AH120" s="95">
        <f>IF($A120&lt;=$A$9,IF(NOT(ISNUMBER(PI_data_original!AH120)),AH119,PI_data_original!AH120),0)</f>
        <v>8.1861476898193359</v>
      </c>
      <c r="AI120" s="95">
        <f>IF($A120&lt;=$A$9,IF(NOT(ISNUMBER(PI_data_original!AI120)),AI119,PI_data_original!AI120),0)</f>
        <v>13.158028602600098</v>
      </c>
      <c r="AJ120" s="95">
        <f>IF($A120&lt;=$A$9,IF(NOT(ISNUMBER(PI_data_original!AJ120)),AJ119,PI_data_original!AJ120),0)</f>
        <v>7.6280016899108887</v>
      </c>
      <c r="AK120" s="95">
        <f>IF($A120&lt;=$A$9,IF(NOT(ISNUMBER(PI_data_original!AK120)),AK119,PI_data_original!AK120),0)</f>
        <v>289.48819852995672</v>
      </c>
      <c r="AL120" s="95">
        <f>IF($A120&lt;=$A$9,IF(NOT(ISNUMBER(PI_data_original!AL120)),AL119,PI_data_original!AL120),0)</f>
        <v>294.42296317825333</v>
      </c>
      <c r="AM120" s="95">
        <f>IF($A120&lt;=$A$9,IF(NOT(ISNUMBER(PI_data_original!AM120)),AM119,PI_data_original!AM120),0)</f>
        <v>378.01452775203887</v>
      </c>
      <c r="AN120" s="95">
        <f>IF($A120&lt;=$A$9,IF(NOT(ISNUMBER(PI_data_original!AN120)),AN119,PI_data_original!AN120),0)</f>
        <v>378.94125911377921</v>
      </c>
      <c r="AO120" s="95">
        <f>IF($A120&lt;=$A$9,IF(NOT(ISNUMBER(PI_data_original!AO120)),AO119,PI_data_original!AO120),0)</f>
        <v>364.57443445314652</v>
      </c>
      <c r="AP120" s="95">
        <f>IF($A120&lt;=$A$9,IF(NOT(ISNUMBER(PI_data_original!AP120)),AP119,PI_data_original!AP120),0)</f>
        <v>305.43823054375127</v>
      </c>
      <c r="AQ120" s="95">
        <f>IF($A120&lt;=$A$9,IF(NOT(ISNUMBER(PI_data_original!AQ120)),AQ119,PI_data_original!AQ120),0)</f>
        <v>363.51081798402748</v>
      </c>
      <c r="AR120" s="95">
        <f>IF($A120&lt;=$A$9,IF(NOT(ISNUMBER(PI_data_original!AR120)),AR119,PI_data_original!AR120),0)</f>
        <v>307.38884503491067</v>
      </c>
      <c r="AS120" s="95">
        <f>IF($A120&lt;=$A$9,IF(NOT(ISNUMBER(PI_data_original!AS120)),AS119,PI_data_original!AS120),0)</f>
        <v>327.74701692593902</v>
      </c>
      <c r="AT120" s="95">
        <f>IF($A120&lt;=$A$9,IF(NOT(ISNUMBER(PI_data_original!AT120)),AT119,PI_data_original!AT120),0)</f>
        <v>348.90906106169211</v>
      </c>
      <c r="AU120" s="95">
        <f>IF($A120&lt;=$A$9,IF(NOT(ISNUMBER(PI_data_original!AU120)),AU119,PI_data_original!AU120),0)</f>
        <v>46.147947722726549</v>
      </c>
      <c r="AV120" s="95">
        <f>IF($A120&lt;=$A$9,IF(NOT(ISNUMBER(PI_data_original!AV120)),AV119,PI_data_original!AV120),0)</f>
        <v>2.1452064919166585</v>
      </c>
      <c r="AW120" s="95">
        <f>IF($A120&lt;=$A$9,IF(NOT(ISNUMBER(PI_data_original!AW120)),AW119,PI_data_original!AW120),0)</f>
        <v>375.53384865658666</v>
      </c>
      <c r="AY120" s="94">
        <f t="shared" si="72"/>
        <v>45873.37847222187</v>
      </c>
      <c r="AZ120" s="95">
        <f>IF($AY120&lt;=$AY$9,IF(NOT(ISNUMBER(PI_data_original!AZ120)),AZ119,PI_data_original!AZ120),0)</f>
        <v>0</v>
      </c>
      <c r="BA120" s="95">
        <f>IF($AY120&lt;=$AY$9,IF(NOT(ISNUMBER(PI_data_original!BA120)),BA119,PI_data_original!BA120),0)</f>
        <v>0</v>
      </c>
      <c r="BB120" s="95">
        <f>IF($AY120&lt;=$AY$9,IF(NOT(ISNUMBER(PI_data_original!BB120)),BB119,PI_data_original!BB120),0)</f>
        <v>0</v>
      </c>
      <c r="BC120" s="95">
        <f>IF($AY120&lt;=$AY$9,IF(NOT(ISNUMBER(PI_data_original!BC120)),BC119,PI_data_original!BC120),0)</f>
        <v>1.2817578390240669E-2</v>
      </c>
      <c r="BD120" s="95">
        <f>IF($AY120&lt;=$AY$9,IF(NOT(ISNUMBER(PI_data_original!BD120)),BD119,PI_data_original!BD120),0)</f>
        <v>0</v>
      </c>
      <c r="BE120" s="95">
        <f>IF($AY120&lt;=$AY$9,IF(NOT(ISNUMBER(PI_data_original!BE120)),BE119,PI_data_original!BE120),0)</f>
        <v>0</v>
      </c>
      <c r="BF120" s="95">
        <f>IF($AY120&lt;=$AY$9,IF(NOT(ISNUMBER(PI_data_original!BF120)),BF119,PI_data_original!BF120),0)</f>
        <v>0</v>
      </c>
      <c r="BG120" s="95">
        <f>IF($AY120&lt;=$AY$9,IF(NOT(ISNUMBER(PI_data_original!BG120)),BG119,PI_data_original!BG120),0)</f>
        <v>1.0070954449474812E-2</v>
      </c>
      <c r="BI120" s="61">
        <f>PI_data_original!BI120</f>
        <v>45873.325694444444</v>
      </c>
      <c r="BJ120" s="6">
        <f>IF($BI120&lt;=$BI$9,IF(NOT(ISNUMBER(PI_data_original!BJ120)),BJ119,PI_data_original!BJ120),0)</f>
        <v>1.2817578390240669E-2</v>
      </c>
      <c r="BK120" s="6">
        <f>IF($BI120&lt;=$BI$9,IF(NOT(ISNUMBER(PI_data_original!BK120)),BK119,PI_data_original!BK120),0)</f>
        <v>1.0070954449474812E-2</v>
      </c>
      <c r="BM120" s="6" t="b">
        <f t="shared" si="61"/>
        <v>0</v>
      </c>
      <c r="BN120" s="6" t="str">
        <f t="shared" si="62"/>
        <v>N/A</v>
      </c>
      <c r="BO120" s="6" t="b">
        <f t="shared" si="63"/>
        <v>0</v>
      </c>
      <c r="BP120" s="6" t="str">
        <f t="shared" si="64"/>
        <v>N/A</v>
      </c>
      <c r="BR120" s="6">
        <f t="shared" si="49"/>
        <v>431.55169896110255</v>
      </c>
      <c r="BS120" s="6">
        <f t="shared" si="50"/>
        <v>357.85479350808333</v>
      </c>
      <c r="BU120" s="6">
        <f t="shared" si="65"/>
        <v>376.0559995591268</v>
      </c>
      <c r="BV120" s="6">
        <f t="shared" si="66"/>
        <v>375.53384865658666</v>
      </c>
      <c r="BX120" s="292">
        <f t="shared" si="51"/>
        <v>45873.37847222187</v>
      </c>
      <c r="BY120" s="11">
        <f t="shared" si="78"/>
        <v>0</v>
      </c>
      <c r="BZ120" s="11">
        <f t="shared" si="78"/>
        <v>0</v>
      </c>
      <c r="CA120" s="11">
        <f t="shared" si="78"/>
        <v>0</v>
      </c>
      <c r="CB120" s="11">
        <f t="shared" si="78"/>
        <v>1.2817578390240669E-2</v>
      </c>
      <c r="CC120" s="11">
        <f>IF(Inicio!$C$22="Calderas",BY120+BZ120,CA120)</f>
        <v>0</v>
      </c>
      <c r="CD120" s="11">
        <f t="shared" si="52"/>
        <v>0</v>
      </c>
      <c r="CE120" s="11">
        <f t="shared" si="53"/>
        <v>0</v>
      </c>
      <c r="CF120" s="11">
        <f t="shared" si="54"/>
        <v>0</v>
      </c>
      <c r="CG120" s="11">
        <f t="shared" si="55"/>
        <v>0</v>
      </c>
      <c r="CH120" s="11">
        <f t="shared" si="67"/>
        <v>0</v>
      </c>
      <c r="CI120" s="11">
        <f t="shared" si="68"/>
        <v>0</v>
      </c>
      <c r="CJ120" s="11">
        <f t="shared" si="79"/>
        <v>0</v>
      </c>
      <c r="CK120" s="11">
        <f t="shared" si="79"/>
        <v>0</v>
      </c>
      <c r="CL120" s="11">
        <f t="shared" si="79"/>
        <v>0</v>
      </c>
      <c r="CM120" s="11">
        <f t="shared" si="79"/>
        <v>1.0070954449474812E-2</v>
      </c>
      <c r="CN120" s="281">
        <f>IF(Inicio!$O$22="Calderas",CJ120+CK120,CL120)</f>
        <v>0</v>
      </c>
      <c r="CO120" s="11">
        <f t="shared" si="56"/>
        <v>0</v>
      </c>
      <c r="CP120" s="11">
        <f t="shared" si="57"/>
        <v>0</v>
      </c>
      <c r="CQ120" s="11">
        <f t="shared" si="58"/>
        <v>0</v>
      </c>
      <c r="CR120" s="11">
        <f t="shared" si="59"/>
        <v>0</v>
      </c>
      <c r="CS120" s="11">
        <f t="shared" si="69"/>
        <v>0</v>
      </c>
      <c r="CT120" s="11">
        <f t="shared" si="70"/>
        <v>0</v>
      </c>
      <c r="CV120" s="293">
        <f t="shared" si="60"/>
        <v>45873.628472221637</v>
      </c>
      <c r="CW120" s="92">
        <f t="shared" si="80"/>
        <v>0</v>
      </c>
      <c r="CX120" s="92">
        <f t="shared" si="80"/>
        <v>0</v>
      </c>
      <c r="CY120" s="92">
        <f t="shared" si="80"/>
        <v>0</v>
      </c>
      <c r="CZ120" s="92">
        <f t="shared" si="80"/>
        <v>0</v>
      </c>
      <c r="DA120" s="92">
        <f t="shared" si="80"/>
        <v>0</v>
      </c>
      <c r="DB120" s="92">
        <f t="shared" si="80"/>
        <v>0</v>
      </c>
    </row>
    <row r="121" spans="1:106">
      <c r="A121" s="94">
        <f t="shared" si="71"/>
        <v>45873.631944444089</v>
      </c>
      <c r="B121" s="95">
        <f>IF($A121&lt;=$A$9,IF(NOT(ISNUMBER(PI_data_original!B121)),B120,PI_data_original!B121),0)</f>
        <v>684.0397477650281</v>
      </c>
      <c r="C121" s="95">
        <f>IF($A121&lt;=$A$9,IF(NOT(ISNUMBER(PI_data_original!C121)),C120,PI_data_original!C121),0)</f>
        <v>672.29966247155392</v>
      </c>
      <c r="D121" s="307">
        <f>IF(TagTempAmbSel_Sc1=TagTempAmb_Sc1,IF($A121&lt;=$A$9,IF(NOT(ISNUMBER(PI_data_original!D121)),D120,PI_data_original!D121),D120),IF($A121&lt;=$A$9,IF(NOT(ISNUMBER(PI_data_original!AD121)),AD120,PI_data_original!AD121),AD120))</f>
        <v>37.423283537638127</v>
      </c>
      <c r="E121" s="307">
        <f>IF(TagHumRelSel_Sc1=TagHumRel_Sc1,IF($A121&lt;=$A$9,IF(NOT(ISNUMBER(PI_data_original!E121)),E120,PI_data_original!E121),E120),IF($A121&lt;=$A$9,IF(NOT(ISNUMBER(PI_data_original!AE121)),AE120,PI_data_original!AE121),AE120))</f>
        <v>22.578541425506604</v>
      </c>
      <c r="F121" s="95">
        <f>IF($A121&lt;=$A$9,IF(NOT(ISNUMBER(PI_data_original!F121)),F120,PI_data_original!F121),0)</f>
        <v>10.516556739807129</v>
      </c>
      <c r="G121" s="95">
        <f>IF($A121&lt;=$A$9,IF(NOT(ISNUMBER(PI_data_original!G121)),G120,PI_data_original!G121),0)</f>
        <v>10.37275218963623</v>
      </c>
      <c r="H121" s="95">
        <f>IF($A121&lt;=$A$9,IF(NOT(ISNUMBER(PI_data_original!H121)),H120,PI_data_original!H121),0)</f>
        <v>13.209465980529785</v>
      </c>
      <c r="I121" s="95">
        <f>IF($A121&lt;=$A$9,IF(NOT(ISNUMBER(PI_data_original!I121)),I120,PI_data_original!I121),0)</f>
        <v>14.790881156921387</v>
      </c>
      <c r="J121" s="95">
        <f>IF($A121&lt;=$A$9,IF(NOT(ISNUMBER(PI_data_original!J121)),J120,PI_data_original!J121),0)</f>
        <v>10.325709342956543</v>
      </c>
      <c r="K121" s="95">
        <f>IF($A121&lt;=$A$9,IF(NOT(ISNUMBER(PI_data_original!K121)),K120,PI_data_original!K121),0)</f>
        <v>298.27481345030014</v>
      </c>
      <c r="L121" s="95">
        <f>IF($A121&lt;=$A$9,IF(NOT(ISNUMBER(PI_data_original!L121)),L120,PI_data_original!L121),0)</f>
        <v>297.08987731328796</v>
      </c>
      <c r="M121" s="95">
        <f>IF($A121&lt;=$A$9,IF(NOT(ISNUMBER(PI_data_original!M121)),M120,PI_data_original!M121),0)</f>
        <v>299.94334322265428</v>
      </c>
      <c r="N121" s="95">
        <f>IF($A121&lt;=$A$9,IF(NOT(ISNUMBER(PI_data_original!N121)),N120,PI_data_original!N121),0)</f>
        <v>299.41848521266718</v>
      </c>
      <c r="O121" s="95">
        <f>IF($A121&lt;=$A$9,IF(NOT(ISNUMBER(PI_data_original!O121)),O120,PI_data_original!O121),0)</f>
        <v>377.01698396237327</v>
      </c>
      <c r="P121" s="95">
        <f>IF($A121&lt;=$A$9,IF(NOT(ISNUMBER(PI_data_original!P121)),P120,PI_data_original!P121),0)</f>
        <v>379.48023304027743</v>
      </c>
      <c r="Q121" s="95">
        <f>IF($A121&lt;=$A$9,IF(NOT(ISNUMBER(PI_data_original!Q121)),Q120,PI_data_original!Q121),0)</f>
        <v>378.23940219837885</v>
      </c>
      <c r="R121" s="95">
        <f>IF($A121&lt;=$A$9,IF(NOT(ISNUMBER(PI_data_original!R121)),R120,PI_data_original!R121),0)</f>
        <v>378.93727704034603</v>
      </c>
      <c r="S121" s="95">
        <f>IF($A121&lt;=$A$9,IF(NOT(ISNUMBER(PI_data_original!S121)),S120,PI_data_original!S121),0)</f>
        <v>364.08886446647193</v>
      </c>
      <c r="T121" s="95">
        <f>IF($A121&lt;=$A$9,IF(NOT(ISNUMBER(PI_data_original!T121)),T120,PI_data_original!T121),0)</f>
        <v>310.81171118078288</v>
      </c>
      <c r="U121" s="95">
        <f>IF($A121&lt;=$A$9,IF(NOT(ISNUMBER(PI_data_original!U121)),U120,PI_data_original!U121),0)</f>
        <v>366.88250252275725</v>
      </c>
      <c r="V121" s="95">
        <f>IF($A121&lt;=$A$9,IF(NOT(ISNUMBER(PI_data_original!V121)),V120,PI_data_original!V121),0)</f>
        <v>312.54344102474084</v>
      </c>
      <c r="W121" s="95">
        <f>IF($A121&lt;=$A$9,IF(NOT(ISNUMBER(PI_data_original!W121)),W120,PI_data_original!W121),0)</f>
        <v>336.18663039122538</v>
      </c>
      <c r="X121" s="95">
        <f>IF($A121&lt;=$A$9,IF(NOT(ISNUMBER(PI_data_original!X121)),X120,PI_data_original!X121),0)</f>
        <v>350.07274743347728</v>
      </c>
      <c r="Y121" s="95">
        <f>IF($A121&lt;=$A$9,IF(NOT(ISNUMBER(PI_data_original!Y121)),Y120,PI_data_original!Y121),0)</f>
        <v>48.851332769814412</v>
      </c>
      <c r="Z121" s="95">
        <f>IF($A121&lt;=$A$9,IF(NOT(ISNUMBER(PI_data_original!Z121)),Z120,PI_data_original!Z121),0)</f>
        <v>5.4343037999874916E-2</v>
      </c>
      <c r="AA121" s="95">
        <f>IF($A121&lt;=$A$9,IF(NOT(ISNUMBER(PI_data_original!AA121)),AA120,PI_data_original!AA121),0)</f>
        <v>376.16250025483157</v>
      </c>
      <c r="AB121" s="95">
        <f>IF($A121&lt;=$A$9,IF(NOT(ISNUMBER(PI_data_original!AB121)),AB120,PI_data_original!AB121),0)</f>
        <v>684.0397477650281</v>
      </c>
      <c r="AC121" s="95">
        <f>IF($A121&lt;=$A$9,IF(NOT(ISNUMBER(PI_data_original!AC121)),AC120,PI_data_original!AC121),0)</f>
        <v>693.04897139737011</v>
      </c>
      <c r="AD121" s="307">
        <f>IF(TagTempAmbSel_Sc2=TagTempAmb_Sc1,IF($A121&lt;=$A$9,IF(NOT(ISNUMBER(PI_data_original!D121)),D120,PI_data_original!D121),D120),IF($A121&lt;=$A$9,IF(NOT(ISNUMBER(PI_data_original!AD121)),AD120,PI_data_original!AD121),AD120))</f>
        <v>37.810668075893894</v>
      </c>
      <c r="AE121" s="307">
        <f>IF(TagHumRelSel_Sc2=TagHumRel_Sc1,IF($A121&lt;=$A$9,IF(NOT(ISNUMBER(PI_data_original!E121)),E120,PI_data_original!E121),E120),IF($A121&lt;=$A$9,IF(NOT(ISNUMBER(PI_data_original!AE121)),AE120,PI_data_original!AE121),AE120))</f>
        <v>25.132519495044875</v>
      </c>
      <c r="AF121" s="95">
        <f>IF($A121&lt;=$A$9,IF(NOT(ISNUMBER(PI_data_original!AF121)),AF120,PI_data_original!AF121),0)</f>
        <v>8.1771430969238281</v>
      </c>
      <c r="AG121" s="95">
        <f>IF($A121&lt;=$A$9,IF(NOT(ISNUMBER(PI_data_original!AG121)),AG120,PI_data_original!AG121),0)</f>
        <v>12.46527099609375</v>
      </c>
      <c r="AH121" s="95">
        <f>IF($A121&lt;=$A$9,IF(NOT(ISNUMBER(PI_data_original!AH121)),AH120,PI_data_original!AH121),0)</f>
        <v>15.069954872131348</v>
      </c>
      <c r="AI121" s="95">
        <f>IF($A121&lt;=$A$9,IF(NOT(ISNUMBER(PI_data_original!AI121)),AI120,PI_data_original!AI121),0)</f>
        <v>10.084620475769043</v>
      </c>
      <c r="AJ121" s="95">
        <f>IF($A121&lt;=$A$9,IF(NOT(ISNUMBER(PI_data_original!AJ121)),AJ120,PI_data_original!AJ121),0)</f>
        <v>9.7675628662109375</v>
      </c>
      <c r="AK121" s="95">
        <f>IF($A121&lt;=$A$9,IF(NOT(ISNUMBER(PI_data_original!AK121)),AK120,PI_data_original!AK121),0)</f>
        <v>289.13455841878044</v>
      </c>
      <c r="AL121" s="95">
        <f>IF($A121&lt;=$A$9,IF(NOT(ISNUMBER(PI_data_original!AL121)),AL120,PI_data_original!AL121),0)</f>
        <v>293.98096879719765</v>
      </c>
      <c r="AM121" s="95">
        <f>IF($A121&lt;=$A$9,IF(NOT(ISNUMBER(PI_data_original!AM121)),AM120,PI_data_original!AM121),0)</f>
        <v>378.47526581963444</v>
      </c>
      <c r="AN121" s="95">
        <f>IF($A121&lt;=$A$9,IF(NOT(ISNUMBER(PI_data_original!AN121)),AN120,PI_data_original!AN121),0)</f>
        <v>379.06871386009607</v>
      </c>
      <c r="AO121" s="95">
        <f>IF($A121&lt;=$A$9,IF(NOT(ISNUMBER(PI_data_original!AO121)),AO120,PI_data_original!AO121),0)</f>
        <v>364.61525284671848</v>
      </c>
      <c r="AP121" s="95">
        <f>IF($A121&lt;=$A$9,IF(NOT(ISNUMBER(PI_data_original!AP121)),AP120,PI_data_original!AP121),0)</f>
        <v>304.9040445290475</v>
      </c>
      <c r="AQ121" s="95">
        <f>IF($A121&lt;=$A$9,IF(NOT(ISNUMBER(PI_data_original!AQ121)),AQ120,PI_data_original!AQ121),0)</f>
        <v>363.67995201241382</v>
      </c>
      <c r="AR121" s="95">
        <f>IF($A121&lt;=$A$9,IF(NOT(ISNUMBER(PI_data_original!AR121)),AR120,PI_data_original!AR121),0)</f>
        <v>306.85749140073858</v>
      </c>
      <c r="AS121" s="95">
        <f>IF($A121&lt;=$A$9,IF(NOT(ISNUMBER(PI_data_original!AS121)),AS120,PI_data_original!AS121),0)</f>
        <v>327.78522593698005</v>
      </c>
      <c r="AT121" s="95">
        <f>IF($A121&lt;=$A$9,IF(NOT(ISNUMBER(PI_data_original!AT121)),AT120,PI_data_original!AT121),0)</f>
        <v>348.94686965696803</v>
      </c>
      <c r="AU121" s="95">
        <f>IF($A121&lt;=$A$9,IF(NOT(ISNUMBER(PI_data_original!AU121)),AU120,PI_data_original!AU121),0)</f>
        <v>45.868401191893533</v>
      </c>
      <c r="AV121" s="95">
        <f>IF($A121&lt;=$A$9,IF(NOT(ISNUMBER(PI_data_original!AV121)),AV120,PI_data_original!AV121),0)</f>
        <v>2.3599418235130289</v>
      </c>
      <c r="AW121" s="95">
        <f>IF($A121&lt;=$A$9,IF(NOT(ISNUMBER(PI_data_original!AW121)),AW120,PI_data_original!AW121),0)</f>
        <v>375.80578168474915</v>
      </c>
      <c r="AY121" s="94">
        <f t="shared" si="72"/>
        <v>45873.381944444089</v>
      </c>
      <c r="AZ121" s="95">
        <f>IF($AY121&lt;=$AY$9,IF(NOT(ISNUMBER(PI_data_original!AZ121)),AZ120,PI_data_original!AZ121),0)</f>
        <v>0</v>
      </c>
      <c r="BA121" s="95">
        <f>IF($AY121&lt;=$AY$9,IF(NOT(ISNUMBER(PI_data_original!BA121)),BA120,PI_data_original!BA121),0)</f>
        <v>0</v>
      </c>
      <c r="BB121" s="95">
        <f>IF($AY121&lt;=$AY$9,IF(NOT(ISNUMBER(PI_data_original!BB121)),BB120,PI_data_original!BB121),0)</f>
        <v>0</v>
      </c>
      <c r="BC121" s="95">
        <f>IF($AY121&lt;=$AY$9,IF(NOT(ISNUMBER(PI_data_original!BC121)),BC120,PI_data_original!BC121),0)</f>
        <v>1.2817578390240669E-2</v>
      </c>
      <c r="BD121" s="95">
        <f>IF($AY121&lt;=$AY$9,IF(NOT(ISNUMBER(PI_data_original!BD121)),BD120,PI_data_original!BD121),0)</f>
        <v>0</v>
      </c>
      <c r="BE121" s="95">
        <f>IF($AY121&lt;=$AY$9,IF(NOT(ISNUMBER(PI_data_original!BE121)),BE120,PI_data_original!BE121),0)</f>
        <v>0</v>
      </c>
      <c r="BF121" s="95">
        <f>IF($AY121&lt;=$AY$9,IF(NOT(ISNUMBER(PI_data_original!BF121)),BF120,PI_data_original!BF121),0)</f>
        <v>0</v>
      </c>
      <c r="BG121" s="95">
        <f>IF($AY121&lt;=$AY$9,IF(NOT(ISNUMBER(PI_data_original!BG121)),BG120,PI_data_original!BG121),0)</f>
        <v>1.0070954449474812E-2</v>
      </c>
      <c r="BI121" s="61">
        <f>PI_data_original!BI121</f>
        <v>45873.326388888891</v>
      </c>
      <c r="BJ121" s="6">
        <f>IF($BI121&lt;=$BI$9,IF(NOT(ISNUMBER(PI_data_original!BJ121)),BJ120,PI_data_original!BJ121),0)</f>
        <v>1.2817578390240669E-2</v>
      </c>
      <c r="BK121" s="6">
        <f>IF($BI121&lt;=$BI$9,IF(NOT(ISNUMBER(PI_data_original!BK121)),BK120,PI_data_original!BK121),0)</f>
        <v>1.0070954449474812E-2</v>
      </c>
      <c r="BM121" s="6" t="b">
        <f t="shared" si="61"/>
        <v>0</v>
      </c>
      <c r="BN121" s="6" t="str">
        <f t="shared" si="62"/>
        <v>N/A</v>
      </c>
      <c r="BO121" s="6" t="b">
        <f t="shared" si="63"/>
        <v>0</v>
      </c>
      <c r="BP121" s="6" t="str">
        <f t="shared" si="64"/>
        <v>N/A</v>
      </c>
      <c r="BR121" s="6">
        <f t="shared" si="49"/>
        <v>431.9456569620001</v>
      </c>
      <c r="BS121" s="6">
        <f t="shared" si="50"/>
        <v>357.64005817648695</v>
      </c>
      <c r="BU121" s="6">
        <f t="shared" si="65"/>
        <v>376.16250025483157</v>
      </c>
      <c r="BV121" s="6">
        <f t="shared" si="66"/>
        <v>375.80578168474915</v>
      </c>
      <c r="BX121" s="292">
        <f t="shared" si="51"/>
        <v>45873.381944444089</v>
      </c>
      <c r="BY121" s="11">
        <f t="shared" si="78"/>
        <v>0</v>
      </c>
      <c r="BZ121" s="11">
        <f t="shared" si="78"/>
        <v>0</v>
      </c>
      <c r="CA121" s="11">
        <f t="shared" si="78"/>
        <v>0</v>
      </c>
      <c r="CB121" s="11">
        <f t="shared" si="78"/>
        <v>1.2817578390240669E-2</v>
      </c>
      <c r="CC121" s="11">
        <f>IF(Inicio!$C$22="Calderas",BY121+BZ121,CA121)</f>
        <v>0</v>
      </c>
      <c r="CD121" s="11">
        <f t="shared" si="52"/>
        <v>0</v>
      </c>
      <c r="CE121" s="11">
        <f t="shared" si="53"/>
        <v>0</v>
      </c>
      <c r="CF121" s="11">
        <f t="shared" si="54"/>
        <v>0</v>
      </c>
      <c r="CG121" s="11">
        <f t="shared" si="55"/>
        <v>0</v>
      </c>
      <c r="CH121" s="11">
        <f t="shared" si="67"/>
        <v>0</v>
      </c>
      <c r="CI121" s="11">
        <f t="shared" si="68"/>
        <v>0</v>
      </c>
      <c r="CJ121" s="11">
        <f t="shared" si="79"/>
        <v>0</v>
      </c>
      <c r="CK121" s="11">
        <f t="shared" si="79"/>
        <v>0</v>
      </c>
      <c r="CL121" s="11">
        <f t="shared" si="79"/>
        <v>0</v>
      </c>
      <c r="CM121" s="11">
        <f t="shared" si="79"/>
        <v>1.0070954449474812E-2</v>
      </c>
      <c r="CN121" s="281">
        <f>IF(Inicio!$O$22="Calderas",CJ121+CK121,CL121)</f>
        <v>0</v>
      </c>
      <c r="CO121" s="11">
        <f t="shared" si="56"/>
        <v>0</v>
      </c>
      <c r="CP121" s="11">
        <f t="shared" si="57"/>
        <v>0</v>
      </c>
      <c r="CQ121" s="11">
        <f t="shared" si="58"/>
        <v>0</v>
      </c>
      <c r="CR121" s="11">
        <f t="shared" si="59"/>
        <v>0</v>
      </c>
      <c r="CS121" s="11">
        <f t="shared" si="69"/>
        <v>0</v>
      </c>
      <c r="CT121" s="11">
        <f t="shared" si="70"/>
        <v>0</v>
      </c>
      <c r="CV121" s="293">
        <f t="shared" si="60"/>
        <v>45873.631944443856</v>
      </c>
      <c r="CW121" s="92">
        <f t="shared" ref="CW121:DB130" si="81">VLOOKUP($CV121,$AY$11:$BG$370,MATCH(CW$9,$AY$9:$BG$9,0))</f>
        <v>0</v>
      </c>
      <c r="CX121" s="92">
        <f t="shared" si="81"/>
        <v>0</v>
      </c>
      <c r="CY121" s="92">
        <f t="shared" si="81"/>
        <v>0</v>
      </c>
      <c r="CZ121" s="92">
        <f t="shared" si="81"/>
        <v>0</v>
      </c>
      <c r="DA121" s="92">
        <f t="shared" si="81"/>
        <v>0</v>
      </c>
      <c r="DB121" s="92">
        <f t="shared" si="81"/>
        <v>0</v>
      </c>
    </row>
    <row r="122" spans="1:106">
      <c r="A122" s="94">
        <f t="shared" si="71"/>
        <v>45873.635416666308</v>
      </c>
      <c r="B122" s="95">
        <f>IF($A122&lt;=$A$9,IF(NOT(ISNUMBER(PI_data_original!B122)),B121,PI_data_original!B122),0)</f>
        <v>681.43184618918724</v>
      </c>
      <c r="C122" s="95">
        <f>IF($A122&lt;=$A$9,IF(NOT(ISNUMBER(PI_data_original!C122)),C121,PI_data_original!C122),0)</f>
        <v>663.10358384711799</v>
      </c>
      <c r="D122" s="307">
        <f>IF(TagTempAmbSel_Sc1=TagTempAmb_Sc1,IF($A122&lt;=$A$9,IF(NOT(ISNUMBER(PI_data_original!D122)),D121,PI_data_original!D122),D121),IF($A122&lt;=$A$9,IF(NOT(ISNUMBER(PI_data_original!AD122)),AD121,PI_data_original!AD122),AD121))</f>
        <v>37.388685599775116</v>
      </c>
      <c r="E122" s="307">
        <f>IF(TagHumRelSel_Sc1=TagHumRel_Sc1,IF($A122&lt;=$A$9,IF(NOT(ISNUMBER(PI_data_original!E122)),E121,PI_data_original!E122),E121),IF($A122&lt;=$A$9,IF(NOT(ISNUMBER(PI_data_original!AE122)),AE121,PI_data_original!AE122),AE121))</f>
        <v>22.068009758216796</v>
      </c>
      <c r="F122" s="95">
        <f>IF($A122&lt;=$A$9,IF(NOT(ISNUMBER(PI_data_original!F122)),F121,PI_data_original!F122),0)</f>
        <v>11.505292892456055</v>
      </c>
      <c r="G122" s="95">
        <f>IF($A122&lt;=$A$9,IF(NOT(ISNUMBER(PI_data_original!G122)),G121,PI_data_original!G122),0)</f>
        <v>7.5874762535095215</v>
      </c>
      <c r="H122" s="95">
        <f>IF($A122&lt;=$A$9,IF(NOT(ISNUMBER(PI_data_original!H122)),H121,PI_data_original!H122),0)</f>
        <v>9.7675628662109375</v>
      </c>
      <c r="I122" s="95">
        <f>IF($A122&lt;=$A$9,IF(NOT(ISNUMBER(PI_data_original!I122)),I121,PI_data_original!I122),0)</f>
        <v>9.7675628662109375</v>
      </c>
      <c r="J122" s="95">
        <f>IF($A122&lt;=$A$9,IF(NOT(ISNUMBER(PI_data_original!J122)),J121,PI_data_original!J122),0)</f>
        <v>12.930393218994141</v>
      </c>
      <c r="K122" s="95">
        <f>IF($A122&lt;=$A$9,IF(NOT(ISNUMBER(PI_data_original!K122)),K121,PI_data_original!K122),0)</f>
        <v>297.99342524868553</v>
      </c>
      <c r="L122" s="95">
        <f>IF($A122&lt;=$A$9,IF(NOT(ISNUMBER(PI_data_original!L122)),L121,PI_data_original!L122),0)</f>
        <v>296.7985791076905</v>
      </c>
      <c r="M122" s="95">
        <f>IF($A122&lt;=$A$9,IF(NOT(ISNUMBER(PI_data_original!M122)),M121,PI_data_original!M122),0)</f>
        <v>299.76624474523607</v>
      </c>
      <c r="N122" s="95">
        <f>IF($A122&lt;=$A$9,IF(NOT(ISNUMBER(PI_data_original!N122)),N121,PI_data_original!N122),0)</f>
        <v>299.29476389969392</v>
      </c>
      <c r="O122" s="95">
        <f>IF($A122&lt;=$A$9,IF(NOT(ISNUMBER(PI_data_original!O122)),O121,PI_data_original!O122),0)</f>
        <v>376.46130794820976</v>
      </c>
      <c r="P122" s="95">
        <f>IF($A122&lt;=$A$9,IF(NOT(ISNUMBER(PI_data_original!P122)),P121,PI_data_original!P122),0)</f>
        <v>378.91958372701822</v>
      </c>
      <c r="Q122" s="95">
        <f>IF($A122&lt;=$A$9,IF(NOT(ISNUMBER(PI_data_original!Q122)),Q121,PI_data_original!Q122),0)</f>
        <v>377.81328863491319</v>
      </c>
      <c r="R122" s="95">
        <f>IF($A122&lt;=$A$9,IF(NOT(ISNUMBER(PI_data_original!R122)),R121,PI_data_original!R122),0)</f>
        <v>378.51925043363639</v>
      </c>
      <c r="S122" s="95">
        <f>IF($A122&lt;=$A$9,IF(NOT(ISNUMBER(PI_data_original!S122)),S121,PI_data_original!S122),0)</f>
        <v>363.96509721134322</v>
      </c>
      <c r="T122" s="95">
        <f>IF($A122&lt;=$A$9,IF(NOT(ISNUMBER(PI_data_original!T122)),T121,PI_data_original!T122),0)</f>
        <v>310.77037133401569</v>
      </c>
      <c r="U122" s="95">
        <f>IF($A122&lt;=$A$9,IF(NOT(ISNUMBER(PI_data_original!U122)),U121,PI_data_original!U122),0)</f>
        <v>366.74893515591509</v>
      </c>
      <c r="V122" s="95">
        <f>IF($A122&lt;=$A$9,IF(NOT(ISNUMBER(PI_data_original!V122)),V121,PI_data_original!V122),0)</f>
        <v>312.55487865062588</v>
      </c>
      <c r="W122" s="95">
        <f>IF($A122&lt;=$A$9,IF(NOT(ISNUMBER(PI_data_original!W122)),W121,PI_data_original!W122),0)</f>
        <v>336.07768429002385</v>
      </c>
      <c r="X122" s="95">
        <f>IF($A122&lt;=$A$9,IF(NOT(ISNUMBER(PI_data_original!X122)),X121,PI_data_original!X122),0)</f>
        <v>350.07771065545268</v>
      </c>
      <c r="Y122" s="95">
        <f>IF($A122&lt;=$A$9,IF(NOT(ISNUMBER(PI_data_original!Y122)),Y121,PI_data_original!Y122),0)</f>
        <v>48.785405984905957</v>
      </c>
      <c r="Z122" s="95">
        <f>IF($A122&lt;=$A$9,IF(NOT(ISNUMBER(PI_data_original!Z122)),Z121,PI_data_original!Z122),0)</f>
        <v>0.30638363639791155</v>
      </c>
      <c r="AA122" s="95">
        <f>IF($A122&lt;=$A$9,IF(NOT(ISNUMBER(PI_data_original!AA122)),AA121,PI_data_original!AA122),0)</f>
        <v>375.82173730566319</v>
      </c>
      <c r="AB122" s="95">
        <f>IF($A122&lt;=$A$9,IF(NOT(ISNUMBER(PI_data_original!AB122)),AB121,PI_data_original!AB122),0)</f>
        <v>681.43184618918724</v>
      </c>
      <c r="AC122" s="95">
        <f>IF($A122&lt;=$A$9,IF(NOT(ISNUMBER(PI_data_original!AC122)),AC121,PI_data_original!AC122),0)</f>
        <v>690.52914788249245</v>
      </c>
      <c r="AD122" s="307">
        <f>IF(TagTempAmbSel_Sc2=TagTempAmb_Sc1,IF($A122&lt;=$A$9,IF(NOT(ISNUMBER(PI_data_original!D122)),D121,PI_data_original!D122),D121),IF($A122&lt;=$A$9,IF(NOT(ISNUMBER(PI_data_original!AD122)),AD121,PI_data_original!AD122),AD121))</f>
        <v>38.132485948817497</v>
      </c>
      <c r="AE122" s="307">
        <f>IF(TagHumRelSel_Sc2=TagHumRel_Sc1,IF($A122&lt;=$A$9,IF(NOT(ISNUMBER(PI_data_original!E122)),E121,PI_data_original!E122),E121),IF($A122&lt;=$A$9,IF(NOT(ISNUMBER(PI_data_original!AE122)),AE121,PI_data_original!AE122),AE121))</f>
        <v>24.973468623762876</v>
      </c>
      <c r="AF122" s="95">
        <f>IF($A122&lt;=$A$9,IF(NOT(ISNUMBER(PI_data_original!AF122)),AF121,PI_data_original!AF122),0)</f>
        <v>11.441365242004395</v>
      </c>
      <c r="AG122" s="95">
        <f>IF($A122&lt;=$A$9,IF(NOT(ISNUMBER(PI_data_original!AG122)),AG121,PI_data_original!AG122),0)</f>
        <v>8.7442941665649414</v>
      </c>
      <c r="AH122" s="95">
        <f>IF($A122&lt;=$A$9,IF(NOT(ISNUMBER(PI_data_original!AH122)),AH121,PI_data_original!AH122),0)</f>
        <v>12.186197280883789</v>
      </c>
      <c r="AI122" s="95">
        <f>IF($A122&lt;=$A$9,IF(NOT(ISNUMBER(PI_data_original!AI122)),AI121,PI_data_original!AI122),0)</f>
        <v>9.0281362533569336</v>
      </c>
      <c r="AJ122" s="95">
        <f>IF($A122&lt;=$A$9,IF(NOT(ISNUMBER(PI_data_original!AJ122)),AJ121,PI_data_original!AJ122),0)</f>
        <v>12.186197280883789</v>
      </c>
      <c r="AK122" s="95">
        <f>IF($A122&lt;=$A$9,IF(NOT(ISNUMBER(PI_data_original!AK122)),AK121,PI_data_original!AK122),0)</f>
        <v>288.59145674552326</v>
      </c>
      <c r="AL122" s="95">
        <f>IF($A122&lt;=$A$9,IF(NOT(ISNUMBER(PI_data_original!AL122)),AL121,PI_data_original!AL122),0)</f>
        <v>293.45060255267106</v>
      </c>
      <c r="AM122" s="95">
        <f>IF($A122&lt;=$A$9,IF(NOT(ISNUMBER(PI_data_original!AM122)),AM121,PI_data_original!AM122),0)</f>
        <v>378.25444328104072</v>
      </c>
      <c r="AN122" s="95">
        <f>IF($A122&lt;=$A$9,IF(NOT(ISNUMBER(PI_data_original!AN122)),AN121,PI_data_original!AN122),0)</f>
        <v>379.02691712426321</v>
      </c>
      <c r="AO122" s="95">
        <f>IF($A122&lt;=$A$9,IF(NOT(ISNUMBER(PI_data_original!AO122)),AO121,PI_data_original!AO122),0)</f>
        <v>364.6874586017554</v>
      </c>
      <c r="AP122" s="95">
        <f>IF($A122&lt;=$A$9,IF(NOT(ISNUMBER(PI_data_original!AP122)),AP121,PI_data_original!AP122),0)</f>
        <v>304.58409396955744</v>
      </c>
      <c r="AQ122" s="95">
        <f>IF($A122&lt;=$A$9,IF(NOT(ISNUMBER(PI_data_original!AQ122)),AQ121,PI_data_original!AQ122),0)</f>
        <v>363.6899234329257</v>
      </c>
      <c r="AR122" s="95">
        <f>IF($A122&lt;=$A$9,IF(NOT(ISNUMBER(PI_data_original!AR122)),AR121,PI_data_original!AR122),0)</f>
        <v>306.53905479355871</v>
      </c>
      <c r="AS122" s="95">
        <f>IF($A122&lt;=$A$9,IF(NOT(ISNUMBER(PI_data_original!AS122)),AS121,PI_data_original!AS122),0)</f>
        <v>327.78460379748719</v>
      </c>
      <c r="AT122" s="95">
        <f>IF($A122&lt;=$A$9,IF(NOT(ISNUMBER(PI_data_original!AT122)),AT121,PI_data_original!AT122),0)</f>
        <v>348.94858783056247</v>
      </c>
      <c r="AU122" s="95">
        <f>IF($A122&lt;=$A$9,IF(NOT(ISNUMBER(PI_data_original!AU122)),AU121,PI_data_original!AU122),0)</f>
        <v>45.593761699536202</v>
      </c>
      <c r="AV122" s="95">
        <f>IF($A122&lt;=$A$9,IF(NOT(ISNUMBER(PI_data_original!AV122)),AV121,PI_data_original!AV122),0)</f>
        <v>2</v>
      </c>
      <c r="AW122" s="95">
        <f>IF($A122&lt;=$A$9,IF(NOT(ISNUMBER(PI_data_original!AW122)),AW121,PI_data_original!AW122),0)</f>
        <v>375.81248527093015</v>
      </c>
      <c r="AY122" s="94">
        <f t="shared" si="72"/>
        <v>45873.385416666308</v>
      </c>
      <c r="AZ122" s="95">
        <f>IF($AY122&lt;=$AY$9,IF(NOT(ISNUMBER(PI_data_original!AZ122)),AZ121,PI_data_original!AZ122),0)</f>
        <v>0</v>
      </c>
      <c r="BA122" s="95">
        <f>IF($AY122&lt;=$AY$9,IF(NOT(ISNUMBER(PI_data_original!BA122)),BA121,PI_data_original!BA122),0)</f>
        <v>0</v>
      </c>
      <c r="BB122" s="95">
        <f>IF($AY122&lt;=$AY$9,IF(NOT(ISNUMBER(PI_data_original!BB122)),BB121,PI_data_original!BB122),0)</f>
        <v>0</v>
      </c>
      <c r="BC122" s="95">
        <f>IF($AY122&lt;=$AY$9,IF(NOT(ISNUMBER(PI_data_original!BC122)),BC121,PI_data_original!BC122),0)</f>
        <v>1.2817578390240669E-2</v>
      </c>
      <c r="BD122" s="95">
        <f>IF($AY122&lt;=$AY$9,IF(NOT(ISNUMBER(PI_data_original!BD122)),BD121,PI_data_original!BD122),0)</f>
        <v>0</v>
      </c>
      <c r="BE122" s="95">
        <f>IF($AY122&lt;=$AY$9,IF(NOT(ISNUMBER(PI_data_original!BE122)),BE121,PI_data_original!BE122),0)</f>
        <v>0</v>
      </c>
      <c r="BF122" s="95">
        <f>IF($AY122&lt;=$AY$9,IF(NOT(ISNUMBER(PI_data_original!BF122)),BF121,PI_data_original!BF122),0)</f>
        <v>0</v>
      </c>
      <c r="BG122" s="95">
        <f>IF($AY122&lt;=$AY$9,IF(NOT(ISNUMBER(PI_data_original!BG122)),BG121,PI_data_original!BG122),0)</f>
        <v>9.6772270969746298E-3</v>
      </c>
      <c r="BI122" s="61">
        <f>PI_data_original!BI122</f>
        <v>45873.32708333333</v>
      </c>
      <c r="BJ122" s="6">
        <f>IF($BI122&lt;=$BI$9,IF(NOT(ISNUMBER(PI_data_original!BJ122)),BJ121,PI_data_original!BJ122),0)</f>
        <v>1.2817578390240669E-2</v>
      </c>
      <c r="BK122" s="6">
        <f>IF($BI122&lt;=$BI$9,IF(NOT(ISNUMBER(PI_data_original!BK122)),BK121,PI_data_original!BK122),0)</f>
        <v>1.0070954449474812E-2</v>
      </c>
      <c r="BM122" s="6" t="b">
        <f t="shared" si="61"/>
        <v>0</v>
      </c>
      <c r="BN122" s="6" t="str">
        <f t="shared" si="62"/>
        <v>N/A</v>
      </c>
      <c r="BO122" s="6" t="b">
        <f t="shared" si="63"/>
        <v>0</v>
      </c>
      <c r="BP122" s="6" t="str">
        <f t="shared" si="64"/>
        <v>N/A</v>
      </c>
      <c r="BR122" s="6">
        <f t="shared" si="49"/>
        <v>431.69361636360208</v>
      </c>
      <c r="BS122" s="6">
        <f t="shared" si="50"/>
        <v>358</v>
      </c>
      <c r="BU122" s="6">
        <f t="shared" si="65"/>
        <v>375.82173730566319</v>
      </c>
      <c r="BV122" s="6">
        <f t="shared" si="66"/>
        <v>375.81248527093015</v>
      </c>
      <c r="BX122" s="292">
        <f t="shared" si="51"/>
        <v>45873.385416666308</v>
      </c>
      <c r="BY122" s="11">
        <f t="shared" si="78"/>
        <v>0</v>
      </c>
      <c r="BZ122" s="11">
        <f t="shared" si="78"/>
        <v>0</v>
      </c>
      <c r="CA122" s="11">
        <f t="shared" si="78"/>
        <v>0</v>
      </c>
      <c r="CB122" s="11">
        <f t="shared" si="78"/>
        <v>1.2817578390240669E-2</v>
      </c>
      <c r="CC122" s="11">
        <f>IF(Inicio!$C$22="Calderas",BY122+BZ122,CA122)</f>
        <v>0</v>
      </c>
      <c r="CD122" s="11">
        <f t="shared" si="52"/>
        <v>0</v>
      </c>
      <c r="CE122" s="11">
        <f t="shared" si="53"/>
        <v>0</v>
      </c>
      <c r="CF122" s="11">
        <f t="shared" si="54"/>
        <v>0</v>
      </c>
      <c r="CG122" s="11">
        <f t="shared" si="55"/>
        <v>0</v>
      </c>
      <c r="CH122" s="11">
        <f t="shared" si="67"/>
        <v>0</v>
      </c>
      <c r="CI122" s="11">
        <f t="shared" si="68"/>
        <v>0</v>
      </c>
      <c r="CJ122" s="11">
        <f t="shared" si="79"/>
        <v>0</v>
      </c>
      <c r="CK122" s="11">
        <f t="shared" si="79"/>
        <v>0</v>
      </c>
      <c r="CL122" s="11">
        <f t="shared" si="79"/>
        <v>0</v>
      </c>
      <c r="CM122" s="11">
        <f t="shared" si="79"/>
        <v>9.6772270969746298E-3</v>
      </c>
      <c r="CN122" s="281">
        <f>IF(Inicio!$O$22="Calderas",CJ122+CK122,CL122)</f>
        <v>0</v>
      </c>
      <c r="CO122" s="11">
        <f t="shared" si="56"/>
        <v>0</v>
      </c>
      <c r="CP122" s="11">
        <f t="shared" si="57"/>
        <v>0</v>
      </c>
      <c r="CQ122" s="11">
        <f t="shared" si="58"/>
        <v>0</v>
      </c>
      <c r="CR122" s="11">
        <f t="shared" si="59"/>
        <v>0</v>
      </c>
      <c r="CS122" s="11">
        <f t="shared" si="69"/>
        <v>0</v>
      </c>
      <c r="CT122" s="11">
        <f t="shared" si="70"/>
        <v>0</v>
      </c>
      <c r="CV122" s="293">
        <f t="shared" si="60"/>
        <v>45873.635416666075</v>
      </c>
      <c r="CW122" s="92">
        <f t="shared" si="81"/>
        <v>0</v>
      </c>
      <c r="CX122" s="92">
        <f t="shared" si="81"/>
        <v>0</v>
      </c>
      <c r="CY122" s="92">
        <f t="shared" si="81"/>
        <v>0</v>
      </c>
      <c r="CZ122" s="92">
        <f t="shared" si="81"/>
        <v>0</v>
      </c>
      <c r="DA122" s="92">
        <f t="shared" si="81"/>
        <v>0</v>
      </c>
      <c r="DB122" s="92">
        <f t="shared" si="81"/>
        <v>0</v>
      </c>
    </row>
    <row r="123" spans="1:106">
      <c r="A123" s="94">
        <f t="shared" si="71"/>
        <v>45873.638888888527</v>
      </c>
      <c r="B123" s="95">
        <f>IF($A123&lt;=$A$9,IF(NOT(ISNUMBER(PI_data_original!B123)),B122,PI_data_original!B123),0)</f>
        <v>669.44208725726241</v>
      </c>
      <c r="C123" s="95">
        <f>IF($A123&lt;=$A$9,IF(NOT(ISNUMBER(PI_data_original!C123)),C122,PI_data_original!C123),0)</f>
        <v>649.44654645894343</v>
      </c>
      <c r="D123" s="307">
        <f>IF(TagTempAmbSel_Sc1=TagTempAmb_Sc1,IF($A123&lt;=$A$9,IF(NOT(ISNUMBER(PI_data_original!D123)),D122,PI_data_original!D123),D122),IF($A123&lt;=$A$9,IF(NOT(ISNUMBER(PI_data_original!AD123)),AD122,PI_data_original!AD123),AD122))</f>
        <v>37.903591285980724</v>
      </c>
      <c r="E123" s="307">
        <f>IF(TagHumRelSel_Sc1=TagHumRel_Sc1,IF($A123&lt;=$A$9,IF(NOT(ISNUMBER(PI_data_original!E123)),E122,PI_data_original!E123),E122),IF($A123&lt;=$A$9,IF(NOT(ISNUMBER(PI_data_original!AE123)),AE122,PI_data_original!AE123),AE122))</f>
        <v>21.49655167387003</v>
      </c>
      <c r="F123" s="95">
        <f>IF($A123&lt;=$A$9,IF(NOT(ISNUMBER(PI_data_original!F123)),F122,PI_data_original!F123),0)</f>
        <v>11.235636711120605</v>
      </c>
      <c r="G123" s="95">
        <f>IF($A123&lt;=$A$9,IF(NOT(ISNUMBER(PI_data_original!G123)),G122,PI_data_original!G123),0)</f>
        <v>11.237148284912109</v>
      </c>
      <c r="H123" s="95">
        <f>IF($A123&lt;=$A$9,IF(NOT(ISNUMBER(PI_data_original!H123)),H122,PI_data_original!H123),0)</f>
        <v>5.302391529083252</v>
      </c>
      <c r="I123" s="95">
        <f>IF($A123&lt;=$A$9,IF(NOT(ISNUMBER(PI_data_original!I123)),I122,PI_data_original!I123),0)</f>
        <v>10.549789428710938</v>
      </c>
      <c r="J123" s="95">
        <f>IF($A123&lt;=$A$9,IF(NOT(ISNUMBER(PI_data_original!J123)),J122,PI_data_original!J123),0)</f>
        <v>7.9070749282836914</v>
      </c>
      <c r="K123" s="95">
        <f>IF($A123&lt;=$A$9,IF(NOT(ISNUMBER(PI_data_original!K123)),K122,PI_data_original!K123),0)</f>
        <v>297.70873740367597</v>
      </c>
      <c r="L123" s="95">
        <f>IF($A123&lt;=$A$9,IF(NOT(ISNUMBER(PI_data_original!L123)),L122,PI_data_original!L123),0)</f>
        <v>296.41708518467124</v>
      </c>
      <c r="M123" s="95">
        <f>IF($A123&lt;=$A$9,IF(NOT(ISNUMBER(PI_data_original!M123)),M122,PI_data_original!M123),0)</f>
        <v>299.54726250762405</v>
      </c>
      <c r="N123" s="95">
        <f>IF($A123&lt;=$A$9,IF(NOT(ISNUMBER(PI_data_original!N123)),N122,PI_data_original!N123),0)</f>
        <v>299.04054499110481</v>
      </c>
      <c r="O123" s="95">
        <f>IF($A123&lt;=$A$9,IF(NOT(ISNUMBER(PI_data_original!O123)),O122,PI_data_original!O123),0)</f>
        <v>375.76333052901862</v>
      </c>
      <c r="P123" s="95">
        <f>IF($A123&lt;=$A$9,IF(NOT(ISNUMBER(PI_data_original!P123)),P122,PI_data_original!P123),0)</f>
        <v>378.07223326854387</v>
      </c>
      <c r="Q123" s="95">
        <f>IF($A123&lt;=$A$9,IF(NOT(ISNUMBER(PI_data_original!Q123)),Q122,PI_data_original!Q123),0)</f>
        <v>377.16124571958449</v>
      </c>
      <c r="R123" s="95">
        <f>IF($A123&lt;=$A$9,IF(NOT(ISNUMBER(PI_data_original!R123)),R122,PI_data_original!R123),0)</f>
        <v>377.74995309710539</v>
      </c>
      <c r="S123" s="95">
        <f>IF($A123&lt;=$A$9,IF(NOT(ISNUMBER(PI_data_original!S123)),S122,PI_data_original!S123),0)</f>
        <v>363.41641658049542</v>
      </c>
      <c r="T123" s="95">
        <f>IF($A123&lt;=$A$9,IF(NOT(ISNUMBER(PI_data_original!T123)),T122,PI_data_original!T123),0)</f>
        <v>310.32764078342353</v>
      </c>
      <c r="U123" s="95">
        <f>IF($A123&lt;=$A$9,IF(NOT(ISNUMBER(PI_data_original!U123)),U122,PI_data_original!U123),0)</f>
        <v>366.18377558287079</v>
      </c>
      <c r="V123" s="95">
        <f>IF($A123&lt;=$A$9,IF(NOT(ISNUMBER(PI_data_original!V123)),V122,PI_data_original!V123),0)</f>
        <v>312.11399198326905</v>
      </c>
      <c r="W123" s="95">
        <f>IF($A123&lt;=$A$9,IF(NOT(ISNUMBER(PI_data_original!W123)),W122,PI_data_original!W123),0)</f>
        <v>336.08093294781975</v>
      </c>
      <c r="X123" s="95">
        <f>IF($A123&lt;=$A$9,IF(NOT(ISNUMBER(PI_data_original!X123)),X122,PI_data_original!X123),0)</f>
        <v>350.07939592485059</v>
      </c>
      <c r="Y123" s="95">
        <f>IF($A123&lt;=$A$9,IF(NOT(ISNUMBER(PI_data_original!Y123)),Y122,PI_data_original!Y123),0)</f>
        <v>48.420220603047895</v>
      </c>
      <c r="Z123" s="95">
        <f>IF($A123&lt;=$A$9,IF(NOT(ISNUMBER(PI_data_original!Z123)),Z122,PI_data_original!Z123),0)</f>
        <v>9.157999674479167E-2</v>
      </c>
      <c r="AA123" s="95">
        <f>IF($A123&lt;=$A$9,IF(NOT(ISNUMBER(PI_data_original!AA123)),AA122,PI_data_original!AA123),0)</f>
        <v>375.19191628611804</v>
      </c>
      <c r="AB123" s="95">
        <f>IF($A123&lt;=$A$9,IF(NOT(ISNUMBER(PI_data_original!AB123)),AB122,PI_data_original!AB123),0)</f>
        <v>669.44208725726241</v>
      </c>
      <c r="AC123" s="95">
        <f>IF($A123&lt;=$A$9,IF(NOT(ISNUMBER(PI_data_original!AC123)),AC122,PI_data_original!AC123),0)</f>
        <v>681.23960426838369</v>
      </c>
      <c r="AD123" s="307">
        <f>IF(TagTempAmbSel_Sc2=TagTempAmb_Sc1,IF($A123&lt;=$A$9,IF(NOT(ISNUMBER(PI_data_original!D123)),D122,PI_data_original!D123),D122),IF($A123&lt;=$A$9,IF(NOT(ISNUMBER(PI_data_original!AD123)),AD122,PI_data_original!AD123),AD122))</f>
        <v>38.266154519106806</v>
      </c>
      <c r="AE123" s="307">
        <f>IF(TagHumRelSel_Sc2=TagHumRel_Sc1,IF($A123&lt;=$A$9,IF(NOT(ISNUMBER(PI_data_original!E123)),E122,PI_data_original!E123),E122),IF($A123&lt;=$A$9,IF(NOT(ISNUMBER(PI_data_original!AE123)),AE122,PI_data_original!AE123),AE122))</f>
        <v>24.215711427345379</v>
      </c>
      <c r="AF123" s="95">
        <f>IF($A123&lt;=$A$9,IF(NOT(ISNUMBER(PI_data_original!AF123)),AF122,PI_data_original!AF123),0)</f>
        <v>17.660097122192383</v>
      </c>
      <c r="AG123" s="95">
        <f>IF($A123&lt;=$A$9,IF(NOT(ISNUMBER(PI_data_original!AG123)),AG122,PI_data_original!AG123),0)</f>
        <v>7.162879467010498</v>
      </c>
      <c r="AH123" s="95">
        <f>IF($A123&lt;=$A$9,IF(NOT(ISNUMBER(PI_data_original!AH123)),AH122,PI_data_original!AH123),0)</f>
        <v>8.1861476898193359</v>
      </c>
      <c r="AI123" s="95">
        <f>IF($A123&lt;=$A$9,IF(NOT(ISNUMBER(PI_data_original!AI123)),AI122,PI_data_original!AI123),0)</f>
        <v>9.3162679672241211</v>
      </c>
      <c r="AJ123" s="95">
        <f>IF($A123&lt;=$A$9,IF(NOT(ISNUMBER(PI_data_original!AJ123)),AJ122,PI_data_original!AJ123),0)</f>
        <v>12.744343757629395</v>
      </c>
      <c r="AK123" s="95">
        <f>IF($A123&lt;=$A$9,IF(NOT(ISNUMBER(PI_data_original!AK123)),AK122,PI_data_original!AK123),0)</f>
        <v>288.03414608076326</v>
      </c>
      <c r="AL123" s="95">
        <f>IF($A123&lt;=$A$9,IF(NOT(ISNUMBER(PI_data_original!AL123)),AL122,PI_data_original!AL123),0)</f>
        <v>292.80649907411362</v>
      </c>
      <c r="AM123" s="95">
        <f>IF($A123&lt;=$A$9,IF(NOT(ISNUMBER(PI_data_original!AM123)),AM122,PI_data_original!AM123),0)</f>
        <v>378.14138657220411</v>
      </c>
      <c r="AN123" s="95">
        <f>IF($A123&lt;=$A$9,IF(NOT(ISNUMBER(PI_data_original!AN123)),AN122,PI_data_original!AN123),0)</f>
        <v>378.87370359292527</v>
      </c>
      <c r="AO123" s="95">
        <f>IF($A123&lt;=$A$9,IF(NOT(ISNUMBER(PI_data_original!AO123)),AO122,PI_data_original!AO123),0)</f>
        <v>364.5126854354283</v>
      </c>
      <c r="AP123" s="95">
        <f>IF($A123&lt;=$A$9,IF(NOT(ISNUMBER(PI_data_original!AP123)),AP122,PI_data_original!AP123),0)</f>
        <v>304.16024725717028</v>
      </c>
      <c r="AQ123" s="95">
        <f>IF($A123&lt;=$A$9,IF(NOT(ISNUMBER(PI_data_original!AQ123)),AQ122,PI_data_original!AQ123),0)</f>
        <v>363.38547851180658</v>
      </c>
      <c r="AR123" s="95">
        <f>IF($A123&lt;=$A$9,IF(NOT(ISNUMBER(PI_data_original!AR123)),AR122,PI_data_original!AR123),0)</f>
        <v>306.10169212543406</v>
      </c>
      <c r="AS123" s="95">
        <f>IF($A123&lt;=$A$9,IF(NOT(ISNUMBER(PI_data_original!AS123)),AS122,PI_data_original!AS123),0)</f>
        <v>327.7705780205311</v>
      </c>
      <c r="AT123" s="95">
        <f>IF($A123&lt;=$A$9,IF(NOT(ISNUMBER(PI_data_original!AT123)),AT122,PI_data_original!AT123),0)</f>
        <v>348.85986217198086</v>
      </c>
      <c r="AU123" s="95">
        <f>IF($A123&lt;=$A$9,IF(NOT(ISNUMBER(PI_data_original!AU123)),AU122,PI_data_original!AU123),0)</f>
        <v>45.286101838143225</v>
      </c>
      <c r="AV123" s="95">
        <f>IF($A123&lt;=$A$9,IF(NOT(ISNUMBER(PI_data_original!AV123)),AV122,PI_data_original!AV123),0)</f>
        <v>2</v>
      </c>
      <c r="AW123" s="95">
        <f>IF($A123&lt;=$A$9,IF(NOT(ISNUMBER(PI_data_original!AW123)),AW122,PI_data_original!AW123),0)</f>
        <v>375.61269166387927</v>
      </c>
      <c r="AY123" s="94">
        <f t="shared" si="72"/>
        <v>45873.388888888527</v>
      </c>
      <c r="AZ123" s="95">
        <f>IF($AY123&lt;=$AY$9,IF(NOT(ISNUMBER(PI_data_original!AZ123)),AZ122,PI_data_original!AZ123),0)</f>
        <v>0</v>
      </c>
      <c r="BA123" s="95">
        <f>IF($AY123&lt;=$AY$9,IF(NOT(ISNUMBER(PI_data_original!BA123)),BA122,PI_data_original!BA123),0)</f>
        <v>0</v>
      </c>
      <c r="BB123" s="95">
        <f>IF($AY123&lt;=$AY$9,IF(NOT(ISNUMBER(PI_data_original!BB123)),BB122,PI_data_original!BB123),0)</f>
        <v>0</v>
      </c>
      <c r="BC123" s="95">
        <f>IF($AY123&lt;=$AY$9,IF(NOT(ISNUMBER(PI_data_original!BC123)),BC122,PI_data_original!BC123),0)</f>
        <v>1.2817578390240669E-2</v>
      </c>
      <c r="BD123" s="95">
        <f>IF($AY123&lt;=$AY$9,IF(NOT(ISNUMBER(PI_data_original!BD123)),BD122,PI_data_original!BD123),0)</f>
        <v>0</v>
      </c>
      <c r="BE123" s="95">
        <f>IF($AY123&lt;=$AY$9,IF(NOT(ISNUMBER(PI_data_original!BE123)),BE122,PI_data_original!BE123),0)</f>
        <v>0</v>
      </c>
      <c r="BF123" s="95">
        <f>IF($AY123&lt;=$AY$9,IF(NOT(ISNUMBER(PI_data_original!BF123)),BF122,PI_data_original!BF123),0)</f>
        <v>0</v>
      </c>
      <c r="BG123" s="95">
        <f>IF($AY123&lt;=$AY$9,IF(NOT(ISNUMBER(PI_data_original!BG123)),BG122,PI_data_original!BG123),0)</f>
        <v>8.9263643115470425E-3</v>
      </c>
      <c r="BI123" s="61">
        <f>PI_data_original!BI123</f>
        <v>45873.327777777777</v>
      </c>
      <c r="BJ123" s="6">
        <f>IF($BI123&lt;=$BI$9,IF(NOT(ISNUMBER(PI_data_original!BJ123)),BJ122,PI_data_original!BJ123),0)</f>
        <v>1.2817578390240669E-2</v>
      </c>
      <c r="BK123" s="6">
        <f>IF($BI123&lt;=$BI$9,IF(NOT(ISNUMBER(PI_data_original!BK123)),BK122,PI_data_original!BK123),0)</f>
        <v>1.0070954449474812E-2</v>
      </c>
      <c r="BM123" s="6" t="b">
        <f t="shared" si="61"/>
        <v>0</v>
      </c>
      <c r="BN123" s="6" t="str">
        <f t="shared" si="62"/>
        <v>N/A</v>
      </c>
      <c r="BO123" s="6" t="b">
        <f t="shared" si="63"/>
        <v>0</v>
      </c>
      <c r="BP123" s="6" t="str">
        <f t="shared" si="64"/>
        <v>N/A</v>
      </c>
      <c r="BR123" s="6">
        <f t="shared" si="49"/>
        <v>431.90842000325523</v>
      </c>
      <c r="BS123" s="6">
        <f t="shared" si="50"/>
        <v>358</v>
      </c>
      <c r="BU123" s="6">
        <f t="shared" si="65"/>
        <v>375.19191628611804</v>
      </c>
      <c r="BV123" s="6">
        <f t="shared" si="66"/>
        <v>375.61269166387927</v>
      </c>
      <c r="BX123" s="292">
        <f t="shared" si="51"/>
        <v>45873.388888888527</v>
      </c>
      <c r="BY123" s="11">
        <f t="shared" si="78"/>
        <v>0</v>
      </c>
      <c r="BZ123" s="11">
        <f t="shared" si="78"/>
        <v>0</v>
      </c>
      <c r="CA123" s="11">
        <f t="shared" si="78"/>
        <v>0</v>
      </c>
      <c r="CB123" s="11">
        <f t="shared" si="78"/>
        <v>1.2817578390240669E-2</v>
      </c>
      <c r="CC123" s="11">
        <f>IF(Inicio!$C$22="Calderas",BY123+BZ123,CA123)</f>
        <v>0</v>
      </c>
      <c r="CD123" s="11">
        <f t="shared" si="52"/>
        <v>0</v>
      </c>
      <c r="CE123" s="11">
        <f t="shared" si="53"/>
        <v>0</v>
      </c>
      <c r="CF123" s="11">
        <f t="shared" si="54"/>
        <v>0</v>
      </c>
      <c r="CG123" s="11">
        <f t="shared" si="55"/>
        <v>0</v>
      </c>
      <c r="CH123" s="11">
        <f t="shared" si="67"/>
        <v>0</v>
      </c>
      <c r="CI123" s="11">
        <f t="shared" si="68"/>
        <v>0</v>
      </c>
      <c r="CJ123" s="11">
        <f t="shared" si="79"/>
        <v>0</v>
      </c>
      <c r="CK123" s="11">
        <f t="shared" si="79"/>
        <v>0</v>
      </c>
      <c r="CL123" s="11">
        <f t="shared" si="79"/>
        <v>0</v>
      </c>
      <c r="CM123" s="11">
        <f t="shared" si="79"/>
        <v>8.9263643115470425E-3</v>
      </c>
      <c r="CN123" s="281">
        <f>IF(Inicio!$O$22="Calderas",CJ123+CK123,CL123)</f>
        <v>0</v>
      </c>
      <c r="CO123" s="11">
        <f t="shared" si="56"/>
        <v>0</v>
      </c>
      <c r="CP123" s="11">
        <f t="shared" si="57"/>
        <v>0</v>
      </c>
      <c r="CQ123" s="11">
        <f t="shared" si="58"/>
        <v>0</v>
      </c>
      <c r="CR123" s="11">
        <f t="shared" si="59"/>
        <v>0</v>
      </c>
      <c r="CS123" s="11">
        <f t="shared" si="69"/>
        <v>0</v>
      </c>
      <c r="CT123" s="11">
        <f t="shared" si="70"/>
        <v>0</v>
      </c>
      <c r="CV123" s="293">
        <f t="shared" si="60"/>
        <v>45873.638888888294</v>
      </c>
      <c r="CW123" s="92">
        <f t="shared" si="81"/>
        <v>0</v>
      </c>
      <c r="CX123" s="92">
        <f t="shared" si="81"/>
        <v>0</v>
      </c>
      <c r="CY123" s="92">
        <f t="shared" si="81"/>
        <v>0</v>
      </c>
      <c r="CZ123" s="92">
        <f t="shared" si="81"/>
        <v>0</v>
      </c>
      <c r="DA123" s="92">
        <f t="shared" si="81"/>
        <v>0</v>
      </c>
      <c r="DB123" s="92">
        <f t="shared" si="81"/>
        <v>0</v>
      </c>
    </row>
    <row r="124" spans="1:106">
      <c r="A124" s="94">
        <f t="shared" si="71"/>
        <v>45873.642361110746</v>
      </c>
      <c r="B124" s="95">
        <f>IF($A124&lt;=$A$9,IF(NOT(ISNUMBER(PI_data_original!B124)),B123,PI_data_original!B124),0)</f>
        <v>659.00698051230677</v>
      </c>
      <c r="C124" s="95">
        <f>IF($A124&lt;=$A$9,IF(NOT(ISNUMBER(PI_data_original!C124)),C123,PI_data_original!C124),0)</f>
        <v>645.69519802010814</v>
      </c>
      <c r="D124" s="307">
        <f>IF(TagTempAmbSel_Sc1=TagTempAmb_Sc1,IF($A124&lt;=$A$9,IF(NOT(ISNUMBER(PI_data_original!D124)),D123,PI_data_original!D124),D123),IF($A124&lt;=$A$9,IF(NOT(ISNUMBER(PI_data_original!AD124)),AD123,PI_data_original!AD124),AD123))</f>
        <v>37.566420493077231</v>
      </c>
      <c r="E124" s="307">
        <f>IF(TagHumRelSel_Sc1=TagHumRel_Sc1,IF($A124&lt;=$A$9,IF(NOT(ISNUMBER(PI_data_original!E124)),E123,PI_data_original!E124),E123),IF($A124&lt;=$A$9,IF(NOT(ISNUMBER(PI_data_original!AE124)),AE123,PI_data_original!AE124),AE123))</f>
        <v>21.96648721548971</v>
      </c>
      <c r="F124" s="95">
        <f>IF($A124&lt;=$A$9,IF(NOT(ISNUMBER(PI_data_original!F124)),F123,PI_data_original!F124),0)</f>
        <v>7.640233039855957</v>
      </c>
      <c r="G124" s="95">
        <f>IF($A124&lt;=$A$9,IF(NOT(ISNUMBER(PI_data_original!G124)),G123,PI_data_original!G124),0)</f>
        <v>10.37275218963623</v>
      </c>
      <c r="H124" s="95">
        <f>IF($A124&lt;=$A$9,IF(NOT(ISNUMBER(PI_data_original!H124)),H123,PI_data_original!H124),0)</f>
        <v>7.6280016899108887</v>
      </c>
      <c r="I124" s="95">
        <f>IF($A124&lt;=$A$9,IF(NOT(ISNUMBER(PI_data_original!I124)),I123,PI_data_original!I124),0)</f>
        <v>10.604783058166504</v>
      </c>
      <c r="J124" s="95">
        <f>IF($A124&lt;=$A$9,IF(NOT(ISNUMBER(PI_data_original!J124)),J123,PI_data_original!J124),0)</f>
        <v>8.1861476898193359</v>
      </c>
      <c r="K124" s="95">
        <f>IF($A124&lt;=$A$9,IF(NOT(ISNUMBER(PI_data_original!K124)),K123,PI_data_original!K124),0)</f>
        <v>297.05719869087432</v>
      </c>
      <c r="L124" s="95">
        <f>IF($A124&lt;=$A$9,IF(NOT(ISNUMBER(PI_data_original!L124)),L123,PI_data_original!L124),0)</f>
        <v>295.67972772751597</v>
      </c>
      <c r="M124" s="95">
        <f>IF($A124&lt;=$A$9,IF(NOT(ISNUMBER(PI_data_original!M124)),M123,PI_data_original!M124),0)</f>
        <v>299.15380580736468</v>
      </c>
      <c r="N124" s="95">
        <f>IF($A124&lt;=$A$9,IF(NOT(ISNUMBER(PI_data_original!N124)),N123,PI_data_original!N124),0)</f>
        <v>298.70869148029254</v>
      </c>
      <c r="O124" s="95">
        <f>IF($A124&lt;=$A$9,IF(NOT(ISNUMBER(PI_data_original!O124)),O123,PI_data_original!O124),0)</f>
        <v>375.08571172263231</v>
      </c>
      <c r="P124" s="95">
        <f>IF($A124&lt;=$A$9,IF(NOT(ISNUMBER(PI_data_original!P124)),P123,PI_data_original!P124),0)</f>
        <v>377.35928583820436</v>
      </c>
      <c r="Q124" s="95">
        <f>IF($A124&lt;=$A$9,IF(NOT(ISNUMBER(PI_data_original!Q124)),Q123,PI_data_original!Q124),0)</f>
        <v>375.89186385294494</v>
      </c>
      <c r="R124" s="95">
        <f>IF($A124&lt;=$A$9,IF(NOT(ISNUMBER(PI_data_original!R124)),R123,PI_data_original!R124),0)</f>
        <v>377.57633874560383</v>
      </c>
      <c r="S124" s="95">
        <f>IF($A124&lt;=$A$9,IF(NOT(ISNUMBER(PI_data_original!S124)),S123,PI_data_original!S124),0)</f>
        <v>362.67144431594295</v>
      </c>
      <c r="T124" s="95">
        <f>IF($A124&lt;=$A$9,IF(NOT(ISNUMBER(PI_data_original!T124)),T123,PI_data_original!T124),0)</f>
        <v>309.37900349617161</v>
      </c>
      <c r="U124" s="95">
        <f>IF($A124&lt;=$A$9,IF(NOT(ISNUMBER(PI_data_original!U124)),U123,PI_data_original!U124),0)</f>
        <v>365.44866273812949</v>
      </c>
      <c r="V124" s="95">
        <f>IF($A124&lt;=$A$9,IF(NOT(ISNUMBER(PI_data_original!V124)),V123,PI_data_original!V124),0)</f>
        <v>311.12217376574876</v>
      </c>
      <c r="W124" s="95">
        <f>IF($A124&lt;=$A$9,IF(NOT(ISNUMBER(PI_data_original!W124)),W123,PI_data_original!W124),0)</f>
        <v>336.04156579331317</v>
      </c>
      <c r="X124" s="95">
        <f>IF($A124&lt;=$A$9,IF(NOT(ISNUMBER(PI_data_original!X124)),X123,PI_data_original!X124),0)</f>
        <v>350.06851609721019</v>
      </c>
      <c r="Y124" s="95">
        <f>IF($A124&lt;=$A$9,IF(NOT(ISNUMBER(PI_data_original!Y124)),Y123,PI_data_original!Y124),0)</f>
        <v>47.770157676547427</v>
      </c>
      <c r="Z124" s="95">
        <f>IF($A124&lt;=$A$9,IF(NOT(ISNUMBER(PI_data_original!Z124)),Z123,PI_data_original!Z124),0)</f>
        <v>0.11384560814369692</v>
      </c>
      <c r="AA124" s="95">
        <f>IF($A124&lt;=$A$9,IF(NOT(ISNUMBER(PI_data_original!AA124)),AA123,PI_data_original!AA124),0)</f>
        <v>374.4749771720916</v>
      </c>
      <c r="AB124" s="95">
        <f>IF($A124&lt;=$A$9,IF(NOT(ISNUMBER(PI_data_original!AB124)),AB123,PI_data_original!AB124),0)</f>
        <v>659.00698051230677</v>
      </c>
      <c r="AC124" s="95">
        <f>IF($A124&lt;=$A$9,IF(NOT(ISNUMBER(PI_data_original!AC124)),AC123,PI_data_original!AC124),0)</f>
        <v>669.03099674001521</v>
      </c>
      <c r="AD124" s="307">
        <f>IF(TagTempAmbSel_Sc2=TagTempAmb_Sc1,IF($A124&lt;=$A$9,IF(NOT(ISNUMBER(PI_data_original!D124)),D123,PI_data_original!D124),D123),IF($A124&lt;=$A$9,IF(NOT(ISNUMBER(PI_data_original!AD124)),AD123,PI_data_original!AD124),AD123))</f>
        <v>38.2598151272948</v>
      </c>
      <c r="AE124" s="307">
        <f>IF(TagHumRelSel_Sc2=TagHumRel_Sc1,IF($A124&lt;=$A$9,IF(NOT(ISNUMBER(PI_data_original!E124)),E123,PI_data_original!E124),E123),IF($A124&lt;=$A$9,IF(NOT(ISNUMBER(PI_data_original!AE124)),AE123,PI_data_original!AE124),AE123))</f>
        <v>23.775902449704489</v>
      </c>
      <c r="AF124" s="95">
        <f>IF($A124&lt;=$A$9,IF(NOT(ISNUMBER(PI_data_original!AF124)),AF123,PI_data_original!AF124),0)</f>
        <v>10.974092483520508</v>
      </c>
      <c r="AG124" s="95">
        <f>IF($A124&lt;=$A$9,IF(NOT(ISNUMBER(PI_data_original!AG124)),AG123,PI_data_original!AG124),0)</f>
        <v>12.46527099609375</v>
      </c>
      <c r="AH124" s="95">
        <f>IF($A124&lt;=$A$9,IF(NOT(ISNUMBER(PI_data_original!AH124)),AH123,PI_data_original!AH124),0)</f>
        <v>9.209416389465332</v>
      </c>
      <c r="AI124" s="95">
        <f>IF($A124&lt;=$A$9,IF(NOT(ISNUMBER(PI_data_original!AI124)),AI123,PI_data_original!AI124),0)</f>
        <v>15.078908920288086</v>
      </c>
      <c r="AJ124" s="95">
        <f>IF($A124&lt;=$A$9,IF(NOT(ISNUMBER(PI_data_original!AJ124)),AJ123,PI_data_original!AJ124),0)</f>
        <v>7.162879467010498</v>
      </c>
      <c r="AK124" s="95">
        <f>IF($A124&lt;=$A$9,IF(NOT(ISNUMBER(PI_data_original!AK124)),AK123,PI_data_original!AK124),0)</f>
        <v>287.45162033994052</v>
      </c>
      <c r="AL124" s="95">
        <f>IF($A124&lt;=$A$9,IF(NOT(ISNUMBER(PI_data_original!AL124)),AL123,PI_data_original!AL124),0)</f>
        <v>292.23792256448274</v>
      </c>
      <c r="AM124" s="95">
        <f>IF($A124&lt;=$A$9,IF(NOT(ISNUMBER(PI_data_original!AM124)),AM123,PI_data_original!AM124),0)</f>
        <v>377.87538026804026</v>
      </c>
      <c r="AN124" s="95">
        <f>IF($A124&lt;=$A$9,IF(NOT(ISNUMBER(PI_data_original!AN124)),AN123,PI_data_original!AN124),0)</f>
        <v>378.43402417290906</v>
      </c>
      <c r="AO124" s="95">
        <f>IF($A124&lt;=$A$9,IF(NOT(ISNUMBER(PI_data_original!AO124)),AO123,PI_data_original!AO124),0)</f>
        <v>364.06979447626043</v>
      </c>
      <c r="AP124" s="95">
        <f>IF($A124&lt;=$A$9,IF(NOT(ISNUMBER(PI_data_original!AP124)),AP123,PI_data_original!AP124),0)</f>
        <v>303.40596469539992</v>
      </c>
      <c r="AQ124" s="95">
        <f>IF($A124&lt;=$A$9,IF(NOT(ISNUMBER(PI_data_original!AQ124)),AQ123,PI_data_original!AQ124),0)</f>
        <v>363.1067804661393</v>
      </c>
      <c r="AR124" s="95">
        <f>IF($A124&lt;=$A$9,IF(NOT(ISNUMBER(PI_data_original!AR124)),AR123,PI_data_original!AR124),0)</f>
        <v>305.30489441293759</v>
      </c>
      <c r="AS124" s="95">
        <f>IF($A124&lt;=$A$9,IF(NOT(ISNUMBER(PI_data_original!AS124)),AS123,PI_data_original!AS124),0)</f>
        <v>327.77064892158137</v>
      </c>
      <c r="AT124" s="95">
        <f>IF($A124&lt;=$A$9,IF(NOT(ISNUMBER(PI_data_original!AT124)),AT123,PI_data_original!AT124),0)</f>
        <v>348.85933972603937</v>
      </c>
      <c r="AU124" s="95">
        <f>IF($A124&lt;=$A$9,IF(NOT(ISNUMBER(PI_data_original!AU124)),AU123,PI_data_original!AU124),0)</f>
        <v>44.758414046583923</v>
      </c>
      <c r="AV124" s="95">
        <f>IF($A124&lt;=$A$9,IF(NOT(ISNUMBER(PI_data_original!AV124)),AV123,PI_data_original!AV124),0)</f>
        <v>2</v>
      </c>
      <c r="AW124" s="95">
        <f>IF($A124&lt;=$A$9,IF(NOT(ISNUMBER(PI_data_original!AW124)),AW123,PI_data_original!AW124),0)</f>
        <v>375.30372273738806</v>
      </c>
      <c r="AY124" s="94">
        <f t="shared" si="72"/>
        <v>45873.392361110746</v>
      </c>
      <c r="AZ124" s="95">
        <f>IF($AY124&lt;=$AY$9,IF(NOT(ISNUMBER(PI_data_original!AZ124)),AZ123,PI_data_original!AZ124),0)</f>
        <v>0</v>
      </c>
      <c r="BA124" s="95">
        <f>IF($AY124&lt;=$AY$9,IF(NOT(ISNUMBER(PI_data_original!BA124)),BA123,PI_data_original!BA124),0)</f>
        <v>0</v>
      </c>
      <c r="BB124" s="95">
        <f>IF($AY124&lt;=$AY$9,IF(NOT(ISNUMBER(PI_data_original!BB124)),BB123,PI_data_original!BB124),0)</f>
        <v>0</v>
      </c>
      <c r="BC124" s="95">
        <f>IF($AY124&lt;=$AY$9,IF(NOT(ISNUMBER(PI_data_original!BC124)),BC123,PI_data_original!BC124),0)</f>
        <v>1.2817578390240669E-2</v>
      </c>
      <c r="BD124" s="95">
        <f>IF($AY124&lt;=$AY$9,IF(NOT(ISNUMBER(PI_data_original!BD124)),BD123,PI_data_original!BD124),0)</f>
        <v>0</v>
      </c>
      <c r="BE124" s="95">
        <f>IF($AY124&lt;=$AY$9,IF(NOT(ISNUMBER(PI_data_original!BE124)),BE123,PI_data_original!BE124),0)</f>
        <v>0</v>
      </c>
      <c r="BF124" s="95">
        <f>IF($AY124&lt;=$AY$9,IF(NOT(ISNUMBER(PI_data_original!BF124)),BF123,PI_data_original!BF124),0)</f>
        <v>0</v>
      </c>
      <c r="BG124" s="95">
        <f>IF($AY124&lt;=$AY$9,IF(NOT(ISNUMBER(PI_data_original!BG124)),BG123,PI_data_original!BG124),0)</f>
        <v>8.3038706172506027E-3</v>
      </c>
      <c r="BI124" s="61">
        <f>PI_data_original!BI124</f>
        <v>45873.328472222223</v>
      </c>
      <c r="BJ124" s="6">
        <f>IF($BI124&lt;=$BI$9,IF(NOT(ISNUMBER(PI_data_original!BJ124)),BJ123,PI_data_original!BJ124),0)</f>
        <v>1.2817578390240669E-2</v>
      </c>
      <c r="BK124" s="6">
        <f>IF($BI124&lt;=$BI$9,IF(NOT(ISNUMBER(PI_data_original!BK124)),BK123,PI_data_original!BK124),0)</f>
        <v>1.0070954449474812E-2</v>
      </c>
      <c r="BM124" s="6" t="b">
        <f t="shared" si="61"/>
        <v>0</v>
      </c>
      <c r="BN124" s="6" t="str">
        <f t="shared" si="62"/>
        <v>N/A</v>
      </c>
      <c r="BO124" s="6" t="b">
        <f t="shared" si="63"/>
        <v>0</v>
      </c>
      <c r="BP124" s="6" t="str">
        <f t="shared" si="64"/>
        <v>N/A</v>
      </c>
      <c r="BR124" s="6">
        <f t="shared" si="49"/>
        <v>431.88615439185628</v>
      </c>
      <c r="BS124" s="6">
        <f t="shared" si="50"/>
        <v>358</v>
      </c>
      <c r="BU124" s="6">
        <f t="shared" si="65"/>
        <v>374.4749771720916</v>
      </c>
      <c r="BV124" s="6">
        <f t="shared" si="66"/>
        <v>375.30372273738806</v>
      </c>
      <c r="BX124" s="292">
        <f t="shared" si="51"/>
        <v>45873.392361110746</v>
      </c>
      <c r="BY124" s="11">
        <f t="shared" si="78"/>
        <v>0</v>
      </c>
      <c r="BZ124" s="11">
        <f t="shared" si="78"/>
        <v>0</v>
      </c>
      <c r="CA124" s="11">
        <f t="shared" si="78"/>
        <v>0</v>
      </c>
      <c r="CB124" s="11">
        <f t="shared" si="78"/>
        <v>1.2817578390240669E-2</v>
      </c>
      <c r="CC124" s="11">
        <f>IF(Inicio!$C$22="Calderas",BY124+BZ124,CA124)</f>
        <v>0</v>
      </c>
      <c r="CD124" s="11">
        <f t="shared" si="52"/>
        <v>0</v>
      </c>
      <c r="CE124" s="11">
        <f t="shared" si="53"/>
        <v>0</v>
      </c>
      <c r="CF124" s="11">
        <f t="shared" si="54"/>
        <v>0</v>
      </c>
      <c r="CG124" s="11">
        <f t="shared" si="55"/>
        <v>0</v>
      </c>
      <c r="CH124" s="11">
        <f t="shared" si="67"/>
        <v>0</v>
      </c>
      <c r="CI124" s="11">
        <f t="shared" si="68"/>
        <v>0</v>
      </c>
      <c r="CJ124" s="11">
        <f t="shared" si="79"/>
        <v>0</v>
      </c>
      <c r="CK124" s="11">
        <f t="shared" si="79"/>
        <v>0</v>
      </c>
      <c r="CL124" s="11">
        <f t="shared" si="79"/>
        <v>0</v>
      </c>
      <c r="CM124" s="11">
        <f t="shared" si="79"/>
        <v>8.3038706172506027E-3</v>
      </c>
      <c r="CN124" s="281">
        <f>IF(Inicio!$O$22="Calderas",CJ124+CK124,CL124)</f>
        <v>0</v>
      </c>
      <c r="CO124" s="11">
        <f t="shared" si="56"/>
        <v>0</v>
      </c>
      <c r="CP124" s="11">
        <f t="shared" si="57"/>
        <v>0</v>
      </c>
      <c r="CQ124" s="11">
        <f t="shared" si="58"/>
        <v>0</v>
      </c>
      <c r="CR124" s="11">
        <f t="shared" si="59"/>
        <v>0</v>
      </c>
      <c r="CS124" s="11">
        <f t="shared" si="69"/>
        <v>0</v>
      </c>
      <c r="CT124" s="11">
        <f t="shared" si="70"/>
        <v>0</v>
      </c>
      <c r="CV124" s="293">
        <f t="shared" si="60"/>
        <v>45873.642361110513</v>
      </c>
      <c r="CW124" s="92">
        <f t="shared" si="81"/>
        <v>0</v>
      </c>
      <c r="CX124" s="92">
        <f t="shared" si="81"/>
        <v>0</v>
      </c>
      <c r="CY124" s="92">
        <f t="shared" si="81"/>
        <v>0</v>
      </c>
      <c r="CZ124" s="92">
        <f t="shared" si="81"/>
        <v>0</v>
      </c>
      <c r="DA124" s="92">
        <f t="shared" si="81"/>
        <v>0</v>
      </c>
      <c r="DB124" s="92">
        <f t="shared" si="81"/>
        <v>0</v>
      </c>
    </row>
    <row r="125" spans="1:106">
      <c r="A125" s="94">
        <f t="shared" si="71"/>
        <v>45873.645833332965</v>
      </c>
      <c r="B125" s="95">
        <f>IF($A125&lt;=$A$9,IF(NOT(ISNUMBER(PI_data_original!B125)),B124,PI_data_original!B125),0)</f>
        <v>674.27281074754899</v>
      </c>
      <c r="C125" s="95">
        <f>IF($A125&lt;=$A$9,IF(NOT(ISNUMBER(PI_data_original!C125)),C124,PI_data_original!C125),0)</f>
        <v>651.23357550913431</v>
      </c>
      <c r="D125" s="307">
        <f>IF(TagTempAmbSel_Sc1=TagTempAmb_Sc1,IF($A125&lt;=$A$9,IF(NOT(ISNUMBER(PI_data_original!D125)),D124,PI_data_original!D125),D124),IF($A125&lt;=$A$9,IF(NOT(ISNUMBER(PI_data_original!AD125)),AD124,PI_data_original!AD125),AD124))</f>
        <v>37.882193321706524</v>
      </c>
      <c r="E125" s="307">
        <f>IF(TagHumRelSel_Sc1=TagHumRel_Sc1,IF($A125&lt;=$A$9,IF(NOT(ISNUMBER(PI_data_original!E125)),E124,PI_data_original!E125),E124),IF($A125&lt;=$A$9,IF(NOT(ISNUMBER(PI_data_original!AE125)),AE124,PI_data_original!AE125),AE124))</f>
        <v>21.907441438522365</v>
      </c>
      <c r="F125" s="95">
        <f>IF($A125&lt;=$A$9,IF(NOT(ISNUMBER(PI_data_original!F125)),F124,PI_data_original!F125),0)</f>
        <v>13.572649955749512</v>
      </c>
      <c r="G125" s="95">
        <f>IF($A125&lt;=$A$9,IF(NOT(ISNUMBER(PI_data_original!G125)),G124,PI_data_original!G125),0)</f>
        <v>6.5309920310974121</v>
      </c>
      <c r="H125" s="95">
        <f>IF($A125&lt;=$A$9,IF(NOT(ISNUMBER(PI_data_original!H125)),H124,PI_data_original!H125),0)</f>
        <v>6.3256597518920898</v>
      </c>
      <c r="I125" s="95">
        <f>IF($A125&lt;=$A$9,IF(NOT(ISNUMBER(PI_data_original!I125)),I124,PI_data_original!I125),0)</f>
        <v>10.604783058166504</v>
      </c>
      <c r="J125" s="95">
        <f>IF($A125&lt;=$A$9,IF(NOT(ISNUMBER(PI_data_original!J125)),J124,PI_data_original!J125),0)</f>
        <v>8.7442941665649414</v>
      </c>
      <c r="K125" s="95">
        <f>IF($A125&lt;=$A$9,IF(NOT(ISNUMBER(PI_data_original!K125)),K124,PI_data_original!K125),0)</f>
        <v>296.66339143342219</v>
      </c>
      <c r="L125" s="95">
        <f>IF($A125&lt;=$A$9,IF(NOT(ISNUMBER(PI_data_original!L125)),L124,PI_data_original!L125),0)</f>
        <v>295.29369969724036</v>
      </c>
      <c r="M125" s="95">
        <f>IF($A125&lt;=$A$9,IF(NOT(ISNUMBER(PI_data_original!M125)),M124,PI_data_original!M125),0)</f>
        <v>298.58654196578732</v>
      </c>
      <c r="N125" s="95">
        <f>IF($A125&lt;=$A$9,IF(NOT(ISNUMBER(PI_data_original!N125)),N124,PI_data_original!N125),0)</f>
        <v>298.12124752524801</v>
      </c>
      <c r="O125" s="95">
        <f>IF($A125&lt;=$A$9,IF(NOT(ISNUMBER(PI_data_original!O125)),O124,PI_data_original!O125),0)</f>
        <v>375.0698558409033</v>
      </c>
      <c r="P125" s="95">
        <f>IF($A125&lt;=$A$9,IF(NOT(ISNUMBER(PI_data_original!P125)),P124,PI_data_original!P125),0)</f>
        <v>377.75922644272276</v>
      </c>
      <c r="Q125" s="95">
        <f>IF($A125&lt;=$A$9,IF(NOT(ISNUMBER(PI_data_original!Q125)),Q124,PI_data_original!Q125),0)</f>
        <v>374.60736197007333</v>
      </c>
      <c r="R125" s="95">
        <f>IF($A125&lt;=$A$9,IF(NOT(ISNUMBER(PI_data_original!R125)),R124,PI_data_original!R125),0)</f>
        <v>377.98233609837325</v>
      </c>
      <c r="S125" s="95">
        <f>IF($A125&lt;=$A$9,IF(NOT(ISNUMBER(PI_data_original!S125)),S124,PI_data_original!S125),0)</f>
        <v>362.41425027272976</v>
      </c>
      <c r="T125" s="95">
        <f>IF($A125&lt;=$A$9,IF(NOT(ISNUMBER(PI_data_original!T125)),T124,PI_data_original!T125),0)</f>
        <v>308.69884775683437</v>
      </c>
      <c r="U125" s="95">
        <f>IF($A125&lt;=$A$9,IF(NOT(ISNUMBER(PI_data_original!U125)),U124,PI_data_original!U125),0)</f>
        <v>365.18880212466235</v>
      </c>
      <c r="V125" s="95">
        <f>IF($A125&lt;=$A$9,IF(NOT(ISNUMBER(PI_data_original!V125)),V124,PI_data_original!V125),0)</f>
        <v>310.43550758402637</v>
      </c>
      <c r="W125" s="95">
        <f>IF($A125&lt;=$A$9,IF(NOT(ISNUMBER(PI_data_original!W125)),W124,PI_data_original!W125),0)</f>
        <v>335.85556404314156</v>
      </c>
      <c r="X125" s="95">
        <f>IF($A125&lt;=$A$9,IF(NOT(ISNUMBER(PI_data_original!X125)),X124,PI_data_original!X125),0)</f>
        <v>349.94535495091736</v>
      </c>
      <c r="Y125" s="95">
        <f>IF($A125&lt;=$A$9,IF(NOT(ISNUMBER(PI_data_original!Y125)),Y124,PI_data_original!Y125),0)</f>
        <v>47.494627371041261</v>
      </c>
      <c r="Z125" s="95">
        <f>IF($A125&lt;=$A$9,IF(NOT(ISNUMBER(PI_data_original!Z125)),Z124,PI_data_original!Z125),0)</f>
        <v>0.14608773637941505</v>
      </c>
      <c r="AA125" s="95">
        <f>IF($A125&lt;=$A$9,IF(NOT(ISNUMBER(PI_data_original!AA125)),AA124,PI_data_original!AA125),0)</f>
        <v>374.19857418679635</v>
      </c>
      <c r="AB125" s="95">
        <f>IF($A125&lt;=$A$9,IF(NOT(ISNUMBER(PI_data_original!AB125)),AB124,PI_data_original!AB125),0)</f>
        <v>674.27281074754899</v>
      </c>
      <c r="AC125" s="95">
        <f>IF($A125&lt;=$A$9,IF(NOT(ISNUMBER(PI_data_original!AC125)),AC124,PI_data_original!AC125),0)</f>
        <v>686.20394826251891</v>
      </c>
      <c r="AD125" s="307">
        <f>IF(TagTempAmbSel_Sc2=TagTempAmb_Sc1,IF($A125&lt;=$A$9,IF(NOT(ISNUMBER(PI_data_original!D125)),D124,PI_data_original!D125),D124),IF($A125&lt;=$A$9,IF(NOT(ISNUMBER(PI_data_original!AD125)),AD124,PI_data_original!AD125),AD124))</f>
        <v>38.317505708927797</v>
      </c>
      <c r="AE125" s="307">
        <f>IF(TagHumRelSel_Sc2=TagHumRel_Sc1,IF($A125&lt;=$A$9,IF(NOT(ISNUMBER(PI_data_original!E125)),E124,PI_data_original!E125),E124),IF($A125&lt;=$A$9,IF(NOT(ISNUMBER(PI_data_original!AE125)),AE124,PI_data_original!AE125),AE124))</f>
        <v>23.716801429263374</v>
      </c>
      <c r="AF125" s="95">
        <f>IF($A125&lt;=$A$9,IF(NOT(ISNUMBER(PI_data_original!AF125)),AF124,PI_data_original!AF125),0)</f>
        <v>9.9516887664794922</v>
      </c>
      <c r="AG125" s="95">
        <f>IF($A125&lt;=$A$9,IF(NOT(ISNUMBER(PI_data_original!AG125)),AG124,PI_data_original!AG125),0)</f>
        <v>12.46527099609375</v>
      </c>
      <c r="AH125" s="95">
        <f>IF($A125&lt;=$A$9,IF(NOT(ISNUMBER(PI_data_original!AH125)),AH124,PI_data_original!AH125),0)</f>
        <v>12.744343757629395</v>
      </c>
      <c r="AI125" s="95">
        <f>IF($A125&lt;=$A$9,IF(NOT(ISNUMBER(PI_data_original!AI125)),AI124,PI_data_original!AI125),0)</f>
        <v>7.395388126373291</v>
      </c>
      <c r="AJ125" s="95">
        <f>IF($A125&lt;=$A$9,IF(NOT(ISNUMBER(PI_data_original!AJ125)),AJ124,PI_data_original!AJ125),0)</f>
        <v>6.0465865135192871</v>
      </c>
      <c r="AK125" s="95">
        <f>IF($A125&lt;=$A$9,IF(NOT(ISNUMBER(PI_data_original!AK125)),AK124,PI_data_original!AK125),0)</f>
        <v>286.65115236680884</v>
      </c>
      <c r="AL125" s="95">
        <f>IF($A125&lt;=$A$9,IF(NOT(ISNUMBER(PI_data_original!AL125)),AL124,PI_data_original!AL125),0)</f>
        <v>291.47225875529978</v>
      </c>
      <c r="AM125" s="95">
        <f>IF($A125&lt;=$A$9,IF(NOT(ISNUMBER(PI_data_original!AM125)),AM124,PI_data_original!AM125),0)</f>
        <v>377.39497172770473</v>
      </c>
      <c r="AN125" s="95">
        <f>IF($A125&lt;=$A$9,IF(NOT(ISNUMBER(PI_data_original!AN125)),AN124,PI_data_original!AN125),0)</f>
        <v>378.37593041196942</v>
      </c>
      <c r="AO125" s="95">
        <f>IF($A125&lt;=$A$9,IF(NOT(ISNUMBER(PI_data_original!AO125)),AO124,PI_data_original!AO125),0)</f>
        <v>363.8154100305789</v>
      </c>
      <c r="AP125" s="95">
        <f>IF($A125&lt;=$A$9,IF(NOT(ISNUMBER(PI_data_original!AP125)),AP124,PI_data_original!AP125),0)</f>
        <v>302.61128633369538</v>
      </c>
      <c r="AQ125" s="95">
        <f>IF($A125&lt;=$A$9,IF(NOT(ISNUMBER(PI_data_original!AQ125)),AQ124,PI_data_original!AQ125),0)</f>
        <v>362.71553976407586</v>
      </c>
      <c r="AR125" s="95">
        <f>IF($A125&lt;=$A$9,IF(NOT(ISNUMBER(PI_data_original!AR125)),AR124,PI_data_original!AR125),0)</f>
        <v>304.61034795938212</v>
      </c>
      <c r="AS125" s="95">
        <f>IF($A125&lt;=$A$9,IF(NOT(ISNUMBER(PI_data_original!AS125)),AS124,PI_data_original!AS125),0)</f>
        <v>327.77897781247628</v>
      </c>
      <c r="AT125" s="95">
        <f>IF($A125&lt;=$A$9,IF(NOT(ISNUMBER(PI_data_original!AT125)),AT124,PI_data_original!AT125),0)</f>
        <v>348.85740813657725</v>
      </c>
      <c r="AU125" s="95">
        <f>IF($A125&lt;=$A$9,IF(NOT(ISNUMBER(PI_data_original!AU125)),AU124,PI_data_original!AU125),0)</f>
        <v>44.405515631750227</v>
      </c>
      <c r="AV125" s="95">
        <f>IF($A125&lt;=$A$9,IF(NOT(ISNUMBER(PI_data_original!AV125)),AV124,PI_data_original!AV125),0)</f>
        <v>2</v>
      </c>
      <c r="AW125" s="95">
        <f>IF($A125&lt;=$A$9,IF(NOT(ISNUMBER(PI_data_original!AW125)),AW124,PI_data_original!AW125),0)</f>
        <v>374.90809776712985</v>
      </c>
      <c r="AY125" s="94">
        <f t="shared" si="72"/>
        <v>45873.395833332965</v>
      </c>
      <c r="AZ125" s="95">
        <f>IF($AY125&lt;=$AY$9,IF(NOT(ISNUMBER(PI_data_original!AZ125)),AZ124,PI_data_original!AZ125),0)</f>
        <v>0</v>
      </c>
      <c r="BA125" s="95">
        <f>IF($AY125&lt;=$AY$9,IF(NOT(ISNUMBER(PI_data_original!BA125)),BA124,PI_data_original!BA125),0)</f>
        <v>0</v>
      </c>
      <c r="BB125" s="95">
        <f>IF($AY125&lt;=$AY$9,IF(NOT(ISNUMBER(PI_data_original!BB125)),BB124,PI_data_original!BB125),0)</f>
        <v>0</v>
      </c>
      <c r="BC125" s="95">
        <f>IF($AY125&lt;=$AY$9,IF(NOT(ISNUMBER(PI_data_original!BC125)),BC124,PI_data_original!BC125),0)</f>
        <v>1.2817578390240669E-2</v>
      </c>
      <c r="BD125" s="95">
        <f>IF($AY125&lt;=$AY$9,IF(NOT(ISNUMBER(PI_data_original!BD125)),BD124,PI_data_original!BD125),0)</f>
        <v>0</v>
      </c>
      <c r="BE125" s="95">
        <f>IF($AY125&lt;=$AY$9,IF(NOT(ISNUMBER(PI_data_original!BE125)),BE124,PI_data_original!BE125),0)</f>
        <v>0</v>
      </c>
      <c r="BF125" s="95">
        <f>IF($AY125&lt;=$AY$9,IF(NOT(ISNUMBER(PI_data_original!BF125)),BF124,PI_data_original!BF125),0)</f>
        <v>0</v>
      </c>
      <c r="BG125" s="95">
        <f>IF($AY125&lt;=$AY$9,IF(NOT(ISNUMBER(PI_data_original!BG125)),BG124,PI_data_original!BG125),0)</f>
        <v>9.9787499101008162E-3</v>
      </c>
      <c r="BI125" s="61">
        <f>PI_data_original!BI125</f>
        <v>45873.32916666667</v>
      </c>
      <c r="BJ125" s="6">
        <f>IF($BI125&lt;=$BI$9,IF(NOT(ISNUMBER(PI_data_original!BJ125)),BJ124,PI_data_original!BJ125),0)</f>
        <v>1.2817578390240669E-2</v>
      </c>
      <c r="BK125" s="6">
        <f>IF($BI125&lt;=$BI$9,IF(NOT(ISNUMBER(PI_data_original!BK125)),BK124,PI_data_original!BK125),0)</f>
        <v>1.0070954449474812E-2</v>
      </c>
      <c r="BM125" s="6" t="b">
        <f t="shared" si="61"/>
        <v>0</v>
      </c>
      <c r="BN125" s="6" t="str">
        <f t="shared" si="62"/>
        <v>N/A</v>
      </c>
      <c r="BO125" s="6" t="b">
        <f t="shared" si="63"/>
        <v>0</v>
      </c>
      <c r="BP125" s="6" t="str">
        <f t="shared" si="64"/>
        <v>N/A</v>
      </c>
      <c r="BR125" s="6">
        <f t="shared" si="49"/>
        <v>431.8539122636206</v>
      </c>
      <c r="BS125" s="6">
        <f t="shared" si="50"/>
        <v>358</v>
      </c>
      <c r="BU125" s="6">
        <f t="shared" si="65"/>
        <v>374.19857418679635</v>
      </c>
      <c r="BV125" s="6">
        <f t="shared" si="66"/>
        <v>374.90809776712985</v>
      </c>
      <c r="BX125" s="292">
        <f t="shared" si="51"/>
        <v>45873.395833332965</v>
      </c>
      <c r="BY125" s="11">
        <f t="shared" si="78"/>
        <v>0</v>
      </c>
      <c r="BZ125" s="11">
        <f t="shared" si="78"/>
        <v>0</v>
      </c>
      <c r="CA125" s="11">
        <f t="shared" si="78"/>
        <v>0</v>
      </c>
      <c r="CB125" s="11">
        <f t="shared" si="78"/>
        <v>1.2817578390240669E-2</v>
      </c>
      <c r="CC125" s="11">
        <f>IF(Inicio!$C$22="Calderas",BY125+BZ125,CA125)</f>
        <v>0</v>
      </c>
      <c r="CD125" s="11">
        <f t="shared" si="52"/>
        <v>0</v>
      </c>
      <c r="CE125" s="11">
        <f t="shared" si="53"/>
        <v>0</v>
      </c>
      <c r="CF125" s="11">
        <f t="shared" si="54"/>
        <v>0</v>
      </c>
      <c r="CG125" s="11">
        <f t="shared" si="55"/>
        <v>0</v>
      </c>
      <c r="CH125" s="11">
        <f t="shared" si="67"/>
        <v>0</v>
      </c>
      <c r="CI125" s="11">
        <f t="shared" si="68"/>
        <v>0</v>
      </c>
      <c r="CJ125" s="11">
        <f t="shared" si="79"/>
        <v>0</v>
      </c>
      <c r="CK125" s="11">
        <f t="shared" si="79"/>
        <v>0</v>
      </c>
      <c r="CL125" s="11">
        <f t="shared" si="79"/>
        <v>0</v>
      </c>
      <c r="CM125" s="11">
        <f t="shared" si="79"/>
        <v>9.9787499101008162E-3</v>
      </c>
      <c r="CN125" s="281">
        <f>IF(Inicio!$O$22="Calderas",CJ125+CK125,CL125)</f>
        <v>0</v>
      </c>
      <c r="CO125" s="11">
        <f t="shared" si="56"/>
        <v>0</v>
      </c>
      <c r="CP125" s="11">
        <f t="shared" si="57"/>
        <v>0</v>
      </c>
      <c r="CQ125" s="11">
        <f t="shared" si="58"/>
        <v>0</v>
      </c>
      <c r="CR125" s="11">
        <f t="shared" si="59"/>
        <v>0</v>
      </c>
      <c r="CS125" s="11">
        <f t="shared" si="69"/>
        <v>0</v>
      </c>
      <c r="CT125" s="11">
        <f t="shared" si="70"/>
        <v>0</v>
      </c>
      <c r="CV125" s="293">
        <f t="shared" si="60"/>
        <v>45873.645833332732</v>
      </c>
      <c r="CW125" s="92">
        <f t="shared" si="81"/>
        <v>0</v>
      </c>
      <c r="CX125" s="92">
        <f t="shared" si="81"/>
        <v>0</v>
      </c>
      <c r="CY125" s="92">
        <f t="shared" si="81"/>
        <v>0</v>
      </c>
      <c r="CZ125" s="92">
        <f t="shared" si="81"/>
        <v>0</v>
      </c>
      <c r="DA125" s="92">
        <f t="shared" si="81"/>
        <v>0</v>
      </c>
      <c r="DB125" s="92">
        <f t="shared" si="81"/>
        <v>0</v>
      </c>
    </row>
    <row r="126" spans="1:106">
      <c r="A126" s="94">
        <f t="shared" si="71"/>
        <v>45873.649305555184</v>
      </c>
      <c r="B126" s="95">
        <f>IF($A126&lt;=$A$9,IF(NOT(ISNUMBER(PI_data_original!B126)),B125,PI_data_original!B126),0)</f>
        <v>669.15113655087941</v>
      </c>
      <c r="C126" s="95">
        <f>IF($A126&lt;=$A$9,IF(NOT(ISNUMBER(PI_data_original!C126)),C125,PI_data_original!C126),0)</f>
        <v>647.62923779613368</v>
      </c>
      <c r="D126" s="307">
        <f>IF(TagTempAmbSel_Sc1=TagTempAmb_Sc1,IF($A126&lt;=$A$9,IF(NOT(ISNUMBER(PI_data_original!D126)),D125,PI_data_original!D126),D125),IF($A126&lt;=$A$9,IF(NOT(ISNUMBER(PI_data_original!AD126)),AD125,PI_data_original!AD126),AD125))</f>
        <v>37.822320156955058</v>
      </c>
      <c r="E126" s="307">
        <f>IF(TagHumRelSel_Sc1=TagHumRel_Sc1,IF($A126&lt;=$A$9,IF(NOT(ISNUMBER(PI_data_original!E126)),E125,PI_data_original!E126),E125),IF($A126&lt;=$A$9,IF(NOT(ISNUMBER(PI_data_original!AE126)),AE125,PI_data_original!AE126),AE125))</f>
        <v>21.923477704917897</v>
      </c>
      <c r="F126" s="95">
        <f>IF($A126&lt;=$A$9,IF(NOT(ISNUMBER(PI_data_original!F126)),F125,PI_data_original!F126),0)</f>
        <v>10.69632625579834</v>
      </c>
      <c r="G126" s="95">
        <f>IF($A126&lt;=$A$9,IF(NOT(ISNUMBER(PI_data_original!G126)),G125,PI_data_original!G126),0)</f>
        <v>10.949016571044922</v>
      </c>
      <c r="H126" s="95">
        <f>IF($A126&lt;=$A$9,IF(NOT(ISNUMBER(PI_data_original!H126)),H125,PI_data_original!H126),0)</f>
        <v>13.209465980529785</v>
      </c>
      <c r="I126" s="95">
        <f>IF($A126&lt;=$A$9,IF(NOT(ISNUMBER(PI_data_original!I126)),I125,PI_data_original!I126),0)</f>
        <v>12.744343757629395</v>
      </c>
      <c r="J126" s="95">
        <f>IF($A126&lt;=$A$9,IF(NOT(ISNUMBER(PI_data_original!J126)),J125,PI_data_original!J126),0)</f>
        <v>9.0233678817749023</v>
      </c>
      <c r="K126" s="95">
        <f>IF($A126&lt;=$A$9,IF(NOT(ISNUMBER(PI_data_original!K126)),K125,PI_data_original!K126),0)</f>
        <v>296.98834974103562</v>
      </c>
      <c r="L126" s="95">
        <f>IF($A126&lt;=$A$9,IF(NOT(ISNUMBER(PI_data_original!L126)),L125,PI_data_original!L126),0)</f>
        <v>295.76333188319455</v>
      </c>
      <c r="M126" s="95">
        <f>IF($A126&lt;=$A$9,IF(NOT(ISNUMBER(PI_data_original!M126)),M125,PI_data_original!M126),0)</f>
        <v>298.23385848714207</v>
      </c>
      <c r="N126" s="95">
        <f>IF($A126&lt;=$A$9,IF(NOT(ISNUMBER(PI_data_original!N126)),N125,PI_data_original!N126),0)</f>
        <v>297.72186733966743</v>
      </c>
      <c r="O126" s="95">
        <f>IF($A126&lt;=$A$9,IF(NOT(ISNUMBER(PI_data_original!O126)),O125,PI_data_original!O126),0)</f>
        <v>375.39345596913699</v>
      </c>
      <c r="P126" s="95">
        <f>IF($A126&lt;=$A$9,IF(NOT(ISNUMBER(PI_data_original!P126)),P125,PI_data_original!P126),0)</f>
        <v>378.19406548764647</v>
      </c>
      <c r="Q126" s="95">
        <f>IF($A126&lt;=$A$9,IF(NOT(ISNUMBER(PI_data_original!Q126)),Q125,PI_data_original!Q126),0)</f>
        <v>376.05703404676945</v>
      </c>
      <c r="R126" s="95">
        <f>IF($A126&lt;=$A$9,IF(NOT(ISNUMBER(PI_data_original!R126)),R125,PI_data_original!R126),0)</f>
        <v>377.58682960307453</v>
      </c>
      <c r="S126" s="95">
        <f>IF($A126&lt;=$A$9,IF(NOT(ISNUMBER(PI_data_original!S126)),S125,PI_data_original!S126),0)</f>
        <v>362.4031982421875</v>
      </c>
      <c r="T126" s="95">
        <f>IF($A126&lt;=$A$9,IF(NOT(ISNUMBER(PI_data_original!T126)),T125,PI_data_original!T126),0)</f>
        <v>308.84943686286454</v>
      </c>
      <c r="U126" s="95">
        <f>IF($A126&lt;=$A$9,IF(NOT(ISNUMBER(PI_data_original!U126)),U125,PI_data_original!U126),0)</f>
        <v>365.1522216796875</v>
      </c>
      <c r="V126" s="95">
        <f>IF($A126&lt;=$A$9,IF(NOT(ISNUMBER(PI_data_original!V126)),V125,PI_data_original!V126),0)</f>
        <v>310.55791163925704</v>
      </c>
      <c r="W126" s="95">
        <f>IF($A126&lt;=$A$9,IF(NOT(ISNUMBER(PI_data_original!W126)),W125,PI_data_original!W126),0)</f>
        <v>335.7488853165429</v>
      </c>
      <c r="X126" s="95">
        <f>IF($A126&lt;=$A$9,IF(NOT(ISNUMBER(PI_data_original!X126)),X125,PI_data_original!X126),0)</f>
        <v>349.81817420584832</v>
      </c>
      <c r="Y126" s="95">
        <f>IF($A126&lt;=$A$9,IF(NOT(ISNUMBER(PI_data_original!Y126)),Y125,PI_data_original!Y126),0)</f>
        <v>47.487790737381772</v>
      </c>
      <c r="Z126" s="95">
        <f>IF($A126&lt;=$A$9,IF(NOT(ISNUMBER(PI_data_original!Z126)),Z125,PI_data_original!Z126),0)</f>
        <v>0</v>
      </c>
      <c r="AA126" s="95">
        <f>IF($A126&lt;=$A$9,IF(NOT(ISNUMBER(PI_data_original!AA126)),AA125,PI_data_original!AA126),0)</f>
        <v>374.23390612196334</v>
      </c>
      <c r="AB126" s="95">
        <f>IF($A126&lt;=$A$9,IF(NOT(ISNUMBER(PI_data_original!AB126)),AB125,PI_data_original!AB126),0)</f>
        <v>669.15113655087941</v>
      </c>
      <c r="AC126" s="95">
        <f>IF($A126&lt;=$A$9,IF(NOT(ISNUMBER(PI_data_original!AC126)),AC125,PI_data_original!AC126),0)</f>
        <v>682.10957273599286</v>
      </c>
      <c r="AD126" s="307">
        <f>IF(TagTempAmbSel_Sc2=TagTempAmb_Sc1,IF($A126&lt;=$A$9,IF(NOT(ISNUMBER(PI_data_original!D126)),D125,PI_data_original!D126),D125),IF($A126&lt;=$A$9,IF(NOT(ISNUMBER(PI_data_original!AD126)),AD125,PI_data_original!AD126),AD125))</f>
        <v>38.507633397039044</v>
      </c>
      <c r="AE126" s="307">
        <f>IF(TagHumRelSel_Sc2=TagHumRel_Sc1,IF($A126&lt;=$A$9,IF(NOT(ISNUMBER(PI_data_original!E126)),E125,PI_data_original!E126),E125),IF($A126&lt;=$A$9,IF(NOT(ISNUMBER(PI_data_original!AE126)),AE125,PI_data_original!AE126),AE125))</f>
        <v>26.331339775571141</v>
      </c>
      <c r="AF126" s="95">
        <f>IF($A126&lt;=$A$9,IF(NOT(ISNUMBER(PI_data_original!AF126)),AF125,PI_data_original!AF126),0)</f>
        <v>15.725711822509766</v>
      </c>
      <c r="AG126" s="95">
        <f>IF($A126&lt;=$A$9,IF(NOT(ISNUMBER(PI_data_original!AG126)),AG125,PI_data_original!AG126),0)</f>
        <v>8.7442941665649414</v>
      </c>
      <c r="AH126" s="95">
        <f>IF($A126&lt;=$A$9,IF(NOT(ISNUMBER(PI_data_original!AH126)),AH125,PI_data_original!AH126),0)</f>
        <v>7.162879467010498</v>
      </c>
      <c r="AI126" s="95">
        <f>IF($A126&lt;=$A$9,IF(NOT(ISNUMBER(PI_data_original!AI126)),AI125,PI_data_original!AI126),0)</f>
        <v>14.214512825012207</v>
      </c>
      <c r="AJ126" s="95">
        <f>IF($A126&lt;=$A$9,IF(NOT(ISNUMBER(PI_data_original!AJ126)),AJ125,PI_data_original!AJ126),0)</f>
        <v>13.767612457275391</v>
      </c>
      <c r="AK126" s="95">
        <f>IF($A126&lt;=$A$9,IF(NOT(ISNUMBER(PI_data_original!AK126)),AK125,PI_data_original!AK126),0)</f>
        <v>286.66962454533899</v>
      </c>
      <c r="AL126" s="95">
        <f>IF($A126&lt;=$A$9,IF(NOT(ISNUMBER(PI_data_original!AL126)),AL125,PI_data_original!AL126),0)</f>
        <v>291.5740904716742</v>
      </c>
      <c r="AM126" s="95">
        <f>IF($A126&lt;=$A$9,IF(NOT(ISNUMBER(PI_data_original!AM126)),AM125,PI_data_original!AM126),0)</f>
        <v>378.27499236550432</v>
      </c>
      <c r="AN126" s="95">
        <f>IF($A126&lt;=$A$9,IF(NOT(ISNUMBER(PI_data_original!AN126)),AN125,PI_data_original!AN126),0)</f>
        <v>379.40230255378214</v>
      </c>
      <c r="AO126" s="95">
        <f>IF($A126&lt;=$A$9,IF(NOT(ISNUMBER(PI_data_original!AO126)),AO125,PI_data_original!AO126),0)</f>
        <v>363.94107756899206</v>
      </c>
      <c r="AP126" s="95">
        <f>IF($A126&lt;=$A$9,IF(NOT(ISNUMBER(PI_data_original!AP126)),AP125,PI_data_original!AP126),0)</f>
        <v>302.50927734375</v>
      </c>
      <c r="AQ126" s="95">
        <f>IF($A126&lt;=$A$9,IF(NOT(ISNUMBER(PI_data_original!AQ126)),AQ125,PI_data_original!AQ126),0)</f>
        <v>362.90697660997353</v>
      </c>
      <c r="AR126" s="95">
        <f>IF($A126&lt;=$A$9,IF(NOT(ISNUMBER(PI_data_original!AR126)),AR125,PI_data_original!AR126),0)</f>
        <v>304.59608759223642</v>
      </c>
      <c r="AS126" s="95">
        <f>IF($A126&lt;=$A$9,IF(NOT(ISNUMBER(PI_data_original!AS126)),AS125,PI_data_original!AS126),0)</f>
        <v>327.78195407802031</v>
      </c>
      <c r="AT126" s="95">
        <f>IF($A126&lt;=$A$9,IF(NOT(ISNUMBER(PI_data_original!AT126)),AT125,PI_data_original!AT126),0)</f>
        <v>348.84386926912583</v>
      </c>
      <c r="AU126" s="95">
        <f>IF($A126&lt;=$A$9,IF(NOT(ISNUMBER(PI_data_original!AU126)),AU125,PI_data_original!AU126),0)</f>
        <v>44.368137565960168</v>
      </c>
      <c r="AV126" s="95">
        <f>IF($A126&lt;=$A$9,IF(NOT(ISNUMBER(PI_data_original!AV126)),AV125,PI_data_original!AV126),0)</f>
        <v>2</v>
      </c>
      <c r="AW126" s="95">
        <f>IF($A126&lt;=$A$9,IF(NOT(ISNUMBER(PI_data_original!AW126)),AW125,PI_data_original!AW126),0)</f>
        <v>375.58106198585591</v>
      </c>
      <c r="AY126" s="94">
        <f t="shared" si="72"/>
        <v>45873.399305555184</v>
      </c>
      <c r="AZ126" s="95">
        <f>IF($AY126&lt;=$AY$9,IF(NOT(ISNUMBER(PI_data_original!AZ126)),AZ125,PI_data_original!AZ126),0)</f>
        <v>0</v>
      </c>
      <c r="BA126" s="95">
        <f>IF($AY126&lt;=$AY$9,IF(NOT(ISNUMBER(PI_data_original!BA126)),BA125,PI_data_original!BA126),0)</f>
        <v>0</v>
      </c>
      <c r="BB126" s="95">
        <f>IF($AY126&lt;=$AY$9,IF(NOT(ISNUMBER(PI_data_original!BB126)),BB125,PI_data_original!BB126),0)</f>
        <v>0</v>
      </c>
      <c r="BC126" s="95">
        <f>IF($AY126&lt;=$AY$9,IF(NOT(ISNUMBER(PI_data_original!BC126)),BC125,PI_data_original!BC126),0)</f>
        <v>1.2817578390240669E-2</v>
      </c>
      <c r="BD126" s="95">
        <f>IF($AY126&lt;=$AY$9,IF(NOT(ISNUMBER(PI_data_original!BD126)),BD125,PI_data_original!BD126),0)</f>
        <v>0</v>
      </c>
      <c r="BE126" s="95">
        <f>IF($AY126&lt;=$AY$9,IF(NOT(ISNUMBER(PI_data_original!BE126)),BE125,PI_data_original!BE126),0)</f>
        <v>0</v>
      </c>
      <c r="BF126" s="95">
        <f>IF($AY126&lt;=$AY$9,IF(NOT(ISNUMBER(PI_data_original!BF126)),BF125,PI_data_original!BF126),0)</f>
        <v>0</v>
      </c>
      <c r="BG126" s="95">
        <f>IF($AY126&lt;=$AY$9,IF(NOT(ISNUMBER(PI_data_original!BG126)),BG125,PI_data_original!BG126),0)</f>
        <v>8.7444286386212794E-3</v>
      </c>
      <c r="BI126" s="61">
        <f>PI_data_original!BI126</f>
        <v>45873.329861111109</v>
      </c>
      <c r="BJ126" s="6">
        <f>IF($BI126&lt;=$BI$9,IF(NOT(ISNUMBER(PI_data_original!BJ126)),BJ125,PI_data_original!BJ126),0)</f>
        <v>1.2817578390240669E-2</v>
      </c>
      <c r="BK126" s="6">
        <f>IF($BI126&lt;=$BI$9,IF(NOT(ISNUMBER(PI_data_original!BK126)),BK125,PI_data_original!BK126),0)</f>
        <v>1.0070954449474812E-2</v>
      </c>
      <c r="BM126" s="6" t="b">
        <f t="shared" si="61"/>
        <v>0</v>
      </c>
      <c r="BN126" s="6" t="str">
        <f t="shared" si="62"/>
        <v>N/A</v>
      </c>
      <c r="BO126" s="6" t="b">
        <f t="shared" si="63"/>
        <v>0</v>
      </c>
      <c r="BP126" s="6" t="str">
        <f t="shared" si="64"/>
        <v>N/A</v>
      </c>
      <c r="BR126" s="6">
        <f t="shared" si="49"/>
        <v>432</v>
      </c>
      <c r="BS126" s="6">
        <f t="shared" si="50"/>
        <v>358</v>
      </c>
      <c r="BU126" s="6">
        <f t="shared" si="65"/>
        <v>374.23390612196334</v>
      </c>
      <c r="BV126" s="6">
        <f t="shared" si="66"/>
        <v>375.58106198585591</v>
      </c>
      <c r="BX126" s="292">
        <f t="shared" si="51"/>
        <v>45873.399305555184</v>
      </c>
      <c r="BY126" s="11">
        <f t="shared" si="78"/>
        <v>0</v>
      </c>
      <c r="BZ126" s="11">
        <f t="shared" si="78"/>
        <v>0</v>
      </c>
      <c r="CA126" s="11">
        <f t="shared" si="78"/>
        <v>0</v>
      </c>
      <c r="CB126" s="11">
        <f t="shared" si="78"/>
        <v>1.2817578390240669E-2</v>
      </c>
      <c r="CC126" s="11">
        <f>IF(Inicio!$C$22="Calderas",BY126+BZ126,CA126)</f>
        <v>0</v>
      </c>
      <c r="CD126" s="11">
        <f t="shared" si="52"/>
        <v>0</v>
      </c>
      <c r="CE126" s="11">
        <f t="shared" si="53"/>
        <v>0</v>
      </c>
      <c r="CF126" s="11">
        <f t="shared" si="54"/>
        <v>0</v>
      </c>
      <c r="CG126" s="11">
        <f t="shared" si="55"/>
        <v>0</v>
      </c>
      <c r="CH126" s="11">
        <f t="shared" si="67"/>
        <v>0</v>
      </c>
      <c r="CI126" s="11">
        <f t="shared" si="68"/>
        <v>0</v>
      </c>
      <c r="CJ126" s="11">
        <f t="shared" si="79"/>
        <v>0</v>
      </c>
      <c r="CK126" s="11">
        <f t="shared" si="79"/>
        <v>0</v>
      </c>
      <c r="CL126" s="11">
        <f t="shared" si="79"/>
        <v>0</v>
      </c>
      <c r="CM126" s="11">
        <f t="shared" si="79"/>
        <v>8.7444286386212794E-3</v>
      </c>
      <c r="CN126" s="281">
        <f>IF(Inicio!$O$22="Calderas",CJ126+CK126,CL126)</f>
        <v>0</v>
      </c>
      <c r="CO126" s="11">
        <f t="shared" si="56"/>
        <v>0</v>
      </c>
      <c r="CP126" s="11">
        <f t="shared" si="57"/>
        <v>0</v>
      </c>
      <c r="CQ126" s="11">
        <f t="shared" si="58"/>
        <v>0</v>
      </c>
      <c r="CR126" s="11">
        <f t="shared" si="59"/>
        <v>0</v>
      </c>
      <c r="CS126" s="11">
        <f t="shared" si="69"/>
        <v>0</v>
      </c>
      <c r="CT126" s="11">
        <f t="shared" si="70"/>
        <v>0</v>
      </c>
      <c r="CV126" s="293">
        <f t="shared" si="60"/>
        <v>45873.649305554951</v>
      </c>
      <c r="CW126" s="92">
        <f t="shared" si="81"/>
        <v>0</v>
      </c>
      <c r="CX126" s="92">
        <f t="shared" si="81"/>
        <v>0</v>
      </c>
      <c r="CY126" s="92">
        <f t="shared" si="81"/>
        <v>0</v>
      </c>
      <c r="CZ126" s="92">
        <f t="shared" si="81"/>
        <v>0</v>
      </c>
      <c r="DA126" s="92">
        <f t="shared" si="81"/>
        <v>0</v>
      </c>
      <c r="DB126" s="92">
        <f t="shared" si="81"/>
        <v>0</v>
      </c>
    </row>
    <row r="127" spans="1:106">
      <c r="A127" s="94">
        <f t="shared" si="71"/>
        <v>45873.652777777403</v>
      </c>
      <c r="B127" s="95">
        <f>IF($A127&lt;=$A$9,IF(NOT(ISNUMBER(PI_data_original!B127)),B126,PI_data_original!B127),0)</f>
        <v>649.28872457173463</v>
      </c>
      <c r="C127" s="95">
        <f>IF($A127&lt;=$A$9,IF(NOT(ISNUMBER(PI_data_original!C127)),C126,PI_data_original!C127),0)</f>
        <v>643.97404492845305</v>
      </c>
      <c r="D127" s="307">
        <f>IF(TagTempAmbSel_Sc1=TagTempAmb_Sc1,IF($A127&lt;=$A$9,IF(NOT(ISNUMBER(PI_data_original!D127)),D126,PI_data_original!D127),D126),IF($A127&lt;=$A$9,IF(NOT(ISNUMBER(PI_data_original!AD127)),AD126,PI_data_original!AD127),AD126))</f>
        <v>38.052022216732865</v>
      </c>
      <c r="E127" s="307">
        <f>IF(TagHumRelSel_Sc1=TagHumRel_Sc1,IF($A127&lt;=$A$9,IF(NOT(ISNUMBER(PI_data_original!E127)),E126,PI_data_original!E127),E126),IF($A127&lt;=$A$9,IF(NOT(ISNUMBER(PI_data_original!AE127)),AE126,PI_data_original!AE127),AE126))</f>
        <v>21.809984875876108</v>
      </c>
      <c r="F127" s="95">
        <f>IF($A127&lt;=$A$9,IF(NOT(ISNUMBER(PI_data_original!F127)),F126,PI_data_original!F127),0)</f>
        <v>7.3705778121948242</v>
      </c>
      <c r="G127" s="95">
        <f>IF($A127&lt;=$A$9,IF(NOT(ISNUMBER(PI_data_original!G127)),G126,PI_data_original!G127),0)</f>
        <v>13.638248443603516</v>
      </c>
      <c r="H127" s="95">
        <f>IF($A127&lt;=$A$9,IF(NOT(ISNUMBER(PI_data_original!H127)),H126,PI_data_original!H127),0)</f>
        <v>14.604832649230957</v>
      </c>
      <c r="I127" s="95">
        <f>IF($A127&lt;=$A$9,IF(NOT(ISNUMBER(PI_data_original!I127)),I126,PI_data_original!I127),0)</f>
        <v>4.186098575592041</v>
      </c>
      <c r="J127" s="95">
        <f>IF($A127&lt;=$A$9,IF(NOT(ISNUMBER(PI_data_original!J127)),J126,PI_data_original!J127),0)</f>
        <v>11.069905281066895</v>
      </c>
      <c r="K127" s="95">
        <f>IF($A127&lt;=$A$9,IF(NOT(ISNUMBER(PI_data_original!K127)),K126,PI_data_original!K127),0)</f>
        <v>296.49606558427229</v>
      </c>
      <c r="L127" s="95">
        <f>IF($A127&lt;=$A$9,IF(NOT(ISNUMBER(PI_data_original!L127)),L126,PI_data_original!L127),0)</f>
        <v>295.11239586821387</v>
      </c>
      <c r="M127" s="95">
        <f>IF($A127&lt;=$A$9,IF(NOT(ISNUMBER(PI_data_original!M127)),M126,PI_data_original!M127),0)</f>
        <v>298.52360761308995</v>
      </c>
      <c r="N127" s="95">
        <f>IF($A127&lt;=$A$9,IF(NOT(ISNUMBER(PI_data_original!N127)),N126,PI_data_original!N127),0)</f>
        <v>298.01103690174386</v>
      </c>
      <c r="O127" s="95">
        <f>IF($A127&lt;=$A$9,IF(NOT(ISNUMBER(PI_data_original!O127)),O126,PI_data_original!O127),0)</f>
        <v>375.40440676701388</v>
      </c>
      <c r="P127" s="95">
        <f>IF($A127&lt;=$A$9,IF(NOT(ISNUMBER(PI_data_original!P127)),P126,PI_data_original!P127),0)</f>
        <v>377.8009585359535</v>
      </c>
      <c r="Q127" s="95">
        <f>IF($A127&lt;=$A$9,IF(NOT(ISNUMBER(PI_data_original!Q127)),Q126,PI_data_original!Q127),0)</f>
        <v>375.39471449740125</v>
      </c>
      <c r="R127" s="95">
        <f>IF($A127&lt;=$A$9,IF(NOT(ISNUMBER(PI_data_original!R127)),R126,PI_data_original!R127),0)</f>
        <v>377.2014400935775</v>
      </c>
      <c r="S127" s="95">
        <f>IF($A127&lt;=$A$9,IF(NOT(ISNUMBER(PI_data_original!S127)),S126,PI_data_original!S127),0)</f>
        <v>362.29393331732444</v>
      </c>
      <c r="T127" s="95">
        <f>IF($A127&lt;=$A$9,IF(NOT(ISNUMBER(PI_data_original!T127)),T126,PI_data_original!T127),0)</f>
        <v>308.42386616674406</v>
      </c>
      <c r="U127" s="95">
        <f>IF($A127&lt;=$A$9,IF(NOT(ISNUMBER(PI_data_original!U127)),U126,PI_data_original!U127),0)</f>
        <v>365.15209514078992</v>
      </c>
      <c r="V127" s="95">
        <f>IF($A127&lt;=$A$9,IF(NOT(ISNUMBER(PI_data_original!V127)),V126,PI_data_original!V127),0)</f>
        <v>310.21947385788741</v>
      </c>
      <c r="W127" s="95">
        <f>IF($A127&lt;=$A$9,IF(NOT(ISNUMBER(PI_data_original!W127)),W126,PI_data_original!W127),0)</f>
        <v>335.45059515358747</v>
      </c>
      <c r="X127" s="95">
        <f>IF($A127&lt;=$A$9,IF(NOT(ISNUMBER(PI_data_original!X127)),X126,PI_data_original!X127),0)</f>
        <v>349.54550760777641</v>
      </c>
      <c r="Y127" s="95">
        <f>IF($A127&lt;=$A$9,IF(NOT(ISNUMBER(PI_data_original!Y127)),Y126,PI_data_original!Y127),0)</f>
        <v>47.16354418506841</v>
      </c>
      <c r="Z127" s="95">
        <f>IF($A127&lt;=$A$9,IF(NOT(ISNUMBER(PI_data_original!Z127)),Z126,PI_data_original!Z127),0)</f>
        <v>0</v>
      </c>
      <c r="AA127" s="95">
        <f>IF($A127&lt;=$A$9,IF(NOT(ISNUMBER(PI_data_original!AA127)),AA126,PI_data_original!AA127),0)</f>
        <v>374.1657414227538</v>
      </c>
      <c r="AB127" s="95">
        <f>IF($A127&lt;=$A$9,IF(NOT(ISNUMBER(PI_data_original!AB127)),AB126,PI_data_original!AB127),0)</f>
        <v>649.28872457173463</v>
      </c>
      <c r="AC127" s="95">
        <f>IF($A127&lt;=$A$9,IF(NOT(ISNUMBER(PI_data_original!AC127)),AC126,PI_data_original!AC127),0)</f>
        <v>660.81472248368004</v>
      </c>
      <c r="AD127" s="307">
        <f>IF(TagTempAmbSel_Sc2=TagTempAmb_Sc1,IF($A127&lt;=$A$9,IF(NOT(ISNUMBER(PI_data_original!D127)),D126,PI_data_original!D127),D126),IF($A127&lt;=$A$9,IF(NOT(ISNUMBER(PI_data_original!AD127)),AD126,PI_data_original!AD127),AD126))</f>
        <v>38.579771248354703</v>
      </c>
      <c r="AE127" s="307">
        <f>IF(TagHumRelSel_Sc2=TagHumRel_Sc1,IF($A127&lt;=$A$9,IF(NOT(ISNUMBER(PI_data_original!E127)),E126,PI_data_original!E127),E126),IF($A127&lt;=$A$9,IF(NOT(ISNUMBER(PI_data_original!AE127)),AE126,PI_data_original!AE127),AE126))</f>
        <v>23.46740826826197</v>
      </c>
      <c r="AF127" s="95">
        <f>IF($A127&lt;=$A$9,IF(NOT(ISNUMBER(PI_data_original!AF127)),AF126,PI_data_original!AF127),0)</f>
        <v>11.188119888305664</v>
      </c>
      <c r="AG127" s="95">
        <f>IF($A127&lt;=$A$9,IF(NOT(ISNUMBER(PI_data_original!AG127)),AG126,PI_data_original!AG127),0)</f>
        <v>10.325709342956543</v>
      </c>
      <c r="AH127" s="95">
        <f>IF($A127&lt;=$A$9,IF(NOT(ISNUMBER(PI_data_original!AH127)),AH126,PI_data_original!AH127),0)</f>
        <v>6.6047329902648926</v>
      </c>
      <c r="AI127" s="95">
        <f>IF($A127&lt;=$A$9,IF(NOT(ISNUMBER(PI_data_original!AI127)),AI126,PI_data_original!AI127),0)</f>
        <v>12.581764221191406</v>
      </c>
      <c r="AJ127" s="95">
        <f>IF($A127&lt;=$A$9,IF(NOT(ISNUMBER(PI_data_original!AJ127)),AJ126,PI_data_original!AJ127),0)</f>
        <v>11.348978042602539</v>
      </c>
      <c r="AK127" s="95">
        <f>IF($A127&lt;=$A$9,IF(NOT(ISNUMBER(PI_data_original!AK127)),AK126,PI_data_original!AK127),0)</f>
        <v>286.65758531802931</v>
      </c>
      <c r="AL127" s="95">
        <f>IF($A127&lt;=$A$9,IF(NOT(ISNUMBER(PI_data_original!AL127)),AL126,PI_data_original!AL127),0)</f>
        <v>291.4584146543441</v>
      </c>
      <c r="AM127" s="95">
        <f>IF($A127&lt;=$A$9,IF(NOT(ISNUMBER(PI_data_original!AM127)),AM126,PI_data_original!AM127),0)</f>
        <v>378.02273653989727</v>
      </c>
      <c r="AN127" s="95">
        <f>IF($A127&lt;=$A$9,IF(NOT(ISNUMBER(PI_data_original!AN127)),AN126,PI_data_original!AN127),0)</f>
        <v>379.84958542473692</v>
      </c>
      <c r="AO127" s="95">
        <f>IF($A127&lt;=$A$9,IF(NOT(ISNUMBER(PI_data_original!AO127)),AO126,PI_data_original!AO127),0)</f>
        <v>364.55279113965111</v>
      </c>
      <c r="AP127" s="95">
        <f>IF($A127&lt;=$A$9,IF(NOT(ISNUMBER(PI_data_original!AP127)),AP126,PI_data_original!AP127),0)</f>
        <v>302.50927734375</v>
      </c>
      <c r="AQ127" s="95">
        <f>IF($A127&lt;=$A$9,IF(NOT(ISNUMBER(PI_data_original!AQ127)),AQ126,PI_data_original!AQ127),0)</f>
        <v>363.44633155553913</v>
      </c>
      <c r="AR127" s="95">
        <f>IF($A127&lt;=$A$9,IF(NOT(ISNUMBER(PI_data_original!AR127)),AR126,PI_data_original!AR127),0)</f>
        <v>304.55915324311081</v>
      </c>
      <c r="AS127" s="95">
        <f>IF($A127&lt;=$A$9,IF(NOT(ISNUMBER(PI_data_original!AS127)),AS126,PI_data_original!AS127),0)</f>
        <v>327.78186400586685</v>
      </c>
      <c r="AT127" s="95">
        <f>IF($A127&lt;=$A$9,IF(NOT(ISNUMBER(PI_data_original!AT127)),AT126,PI_data_original!AT127),0)</f>
        <v>348.77545166015625</v>
      </c>
      <c r="AU127" s="95">
        <f>IF($A127&lt;=$A$9,IF(NOT(ISNUMBER(PI_data_original!AU127)),AU126,PI_data_original!AU127),0)</f>
        <v>44.305640844900424</v>
      </c>
      <c r="AV127" s="95">
        <f>IF($A127&lt;=$A$9,IF(NOT(ISNUMBER(PI_data_original!AV127)),AV126,PI_data_original!AV127),0)</f>
        <v>2</v>
      </c>
      <c r="AW127" s="95">
        <f>IF($A127&lt;=$A$9,IF(NOT(ISNUMBER(PI_data_original!AW127)),AW126,PI_data_original!AW127),0)</f>
        <v>376.07687496396557</v>
      </c>
      <c r="AY127" s="94">
        <f t="shared" si="72"/>
        <v>45873.402777777403</v>
      </c>
      <c r="AZ127" s="95">
        <f>IF($AY127&lt;=$AY$9,IF(NOT(ISNUMBER(PI_data_original!AZ127)),AZ126,PI_data_original!AZ127),0)</f>
        <v>0</v>
      </c>
      <c r="BA127" s="95">
        <f>IF($AY127&lt;=$AY$9,IF(NOT(ISNUMBER(PI_data_original!BA127)),BA126,PI_data_original!BA127),0)</f>
        <v>0</v>
      </c>
      <c r="BB127" s="95">
        <f>IF($AY127&lt;=$AY$9,IF(NOT(ISNUMBER(PI_data_original!BB127)),BB126,PI_data_original!BB127),0)</f>
        <v>0</v>
      </c>
      <c r="BC127" s="95">
        <f>IF($AY127&lt;=$AY$9,IF(NOT(ISNUMBER(PI_data_original!BC127)),BC126,PI_data_original!BC127),0)</f>
        <v>2.3478988698767932E-2</v>
      </c>
      <c r="BD127" s="95">
        <f>IF($AY127&lt;=$AY$9,IF(NOT(ISNUMBER(PI_data_original!BD127)),BD126,PI_data_original!BD127),0)</f>
        <v>0</v>
      </c>
      <c r="BE127" s="95">
        <f>IF($AY127&lt;=$AY$9,IF(NOT(ISNUMBER(PI_data_original!BE127)),BE126,PI_data_original!BE127),0)</f>
        <v>0</v>
      </c>
      <c r="BF127" s="95">
        <f>IF($AY127&lt;=$AY$9,IF(NOT(ISNUMBER(PI_data_original!BF127)),BF126,PI_data_original!BF127),0)</f>
        <v>0</v>
      </c>
      <c r="BG127" s="95">
        <f>IF($AY127&lt;=$AY$9,IF(NOT(ISNUMBER(PI_data_original!BG127)),BG126,PI_data_original!BG127),0)</f>
        <v>7.8889781757877104E-3</v>
      </c>
      <c r="BI127" s="61">
        <f>PI_data_original!BI127</f>
        <v>45873.330555555556</v>
      </c>
      <c r="BJ127" s="6">
        <f>IF($BI127&lt;=$BI$9,IF(NOT(ISNUMBER(PI_data_original!BJ127)),BJ126,PI_data_original!BJ127),0)</f>
        <v>1.2817578390240669E-2</v>
      </c>
      <c r="BK127" s="6">
        <f>IF($BI127&lt;=$BI$9,IF(NOT(ISNUMBER(PI_data_original!BK127)),BK126,PI_data_original!BK127),0)</f>
        <v>1.0070954449474812E-2</v>
      </c>
      <c r="BM127" s="6" t="b">
        <f t="shared" si="61"/>
        <v>0</v>
      </c>
      <c r="BN127" s="6" t="str">
        <f t="shared" si="62"/>
        <v>N/A</v>
      </c>
      <c r="BO127" s="6" t="b">
        <f t="shared" si="63"/>
        <v>0</v>
      </c>
      <c r="BP127" s="6" t="str">
        <f t="shared" si="64"/>
        <v>N/A</v>
      </c>
      <c r="BR127" s="6">
        <f t="shared" si="49"/>
        <v>432</v>
      </c>
      <c r="BS127" s="6">
        <f t="shared" si="50"/>
        <v>358</v>
      </c>
      <c r="BU127" s="6">
        <f t="shared" si="65"/>
        <v>374.1657414227538</v>
      </c>
      <c r="BV127" s="6">
        <f t="shared" si="66"/>
        <v>376.07687496396557</v>
      </c>
      <c r="BX127" s="292">
        <f t="shared" si="51"/>
        <v>45873.402777777403</v>
      </c>
      <c r="BY127" s="11">
        <f t="shared" si="78"/>
        <v>0</v>
      </c>
      <c r="BZ127" s="11">
        <f t="shared" si="78"/>
        <v>0</v>
      </c>
      <c r="CA127" s="11">
        <f t="shared" si="78"/>
        <v>0</v>
      </c>
      <c r="CB127" s="11">
        <f t="shared" si="78"/>
        <v>2.3478988698767932E-2</v>
      </c>
      <c r="CC127" s="11">
        <f>IF(Inicio!$C$22="Calderas",BY127+BZ127,CA127)</f>
        <v>0</v>
      </c>
      <c r="CD127" s="11">
        <f t="shared" si="52"/>
        <v>0</v>
      </c>
      <c r="CE127" s="11">
        <f t="shared" si="53"/>
        <v>0</v>
      </c>
      <c r="CF127" s="11">
        <f t="shared" si="54"/>
        <v>0</v>
      </c>
      <c r="CG127" s="11">
        <f t="shared" si="55"/>
        <v>0</v>
      </c>
      <c r="CH127" s="11">
        <f t="shared" si="67"/>
        <v>0</v>
      </c>
      <c r="CI127" s="11">
        <f t="shared" si="68"/>
        <v>0</v>
      </c>
      <c r="CJ127" s="11">
        <f t="shared" si="79"/>
        <v>0</v>
      </c>
      <c r="CK127" s="11">
        <f t="shared" si="79"/>
        <v>0</v>
      </c>
      <c r="CL127" s="11">
        <f t="shared" si="79"/>
        <v>0</v>
      </c>
      <c r="CM127" s="11">
        <f t="shared" si="79"/>
        <v>7.8889781757877104E-3</v>
      </c>
      <c r="CN127" s="281">
        <f>IF(Inicio!$O$22="Calderas",CJ127+CK127,CL127)</f>
        <v>0</v>
      </c>
      <c r="CO127" s="11">
        <f t="shared" si="56"/>
        <v>0</v>
      </c>
      <c r="CP127" s="11">
        <f t="shared" si="57"/>
        <v>0</v>
      </c>
      <c r="CQ127" s="11">
        <f t="shared" si="58"/>
        <v>0</v>
      </c>
      <c r="CR127" s="11">
        <f t="shared" si="59"/>
        <v>0</v>
      </c>
      <c r="CS127" s="11">
        <f t="shared" si="69"/>
        <v>0</v>
      </c>
      <c r="CT127" s="11">
        <f t="shared" si="70"/>
        <v>0</v>
      </c>
      <c r="CV127" s="293">
        <f t="shared" si="60"/>
        <v>45873.65277777717</v>
      </c>
      <c r="CW127" s="92">
        <f t="shared" si="81"/>
        <v>0</v>
      </c>
      <c r="CX127" s="92">
        <f t="shared" si="81"/>
        <v>0</v>
      </c>
      <c r="CY127" s="92">
        <f t="shared" si="81"/>
        <v>0</v>
      </c>
      <c r="CZ127" s="92">
        <f t="shared" si="81"/>
        <v>0</v>
      </c>
      <c r="DA127" s="92">
        <f t="shared" si="81"/>
        <v>0</v>
      </c>
      <c r="DB127" s="92">
        <f t="shared" si="81"/>
        <v>0</v>
      </c>
    </row>
    <row r="128" spans="1:106">
      <c r="A128" s="94">
        <f t="shared" si="71"/>
        <v>45873.656249999622</v>
      </c>
      <c r="B128" s="95">
        <f>IF($A128&lt;=$A$9,IF(NOT(ISNUMBER(PI_data_original!B128)),B127,PI_data_original!B128),0)</f>
        <v>641.25081419635399</v>
      </c>
      <c r="C128" s="95">
        <f>IF($A128&lt;=$A$9,IF(NOT(ISNUMBER(PI_data_original!C128)),C127,PI_data_original!C128),0)</f>
        <v>637.25502587906544</v>
      </c>
      <c r="D128" s="307">
        <f>IF(TagTempAmbSel_Sc1=TagTempAmb_Sc1,IF($A128&lt;=$A$9,IF(NOT(ISNUMBER(PI_data_original!D128)),D127,PI_data_original!D128),D127),IF($A128&lt;=$A$9,IF(NOT(ISNUMBER(PI_data_original!AD128)),AD127,PI_data_original!AD128),AD127))</f>
        <v>38.809619916858033</v>
      </c>
      <c r="E128" s="307">
        <f>IF(TagHumRelSel_Sc1=TagHumRel_Sc1,IF($A128&lt;=$A$9,IF(NOT(ISNUMBER(PI_data_original!E128)),E127,PI_data_original!E128),E127),IF($A128&lt;=$A$9,IF(NOT(ISNUMBER(PI_data_original!AE128)),AE127,PI_data_original!AE128),AE127))</f>
        <v>21.073403725307532</v>
      </c>
      <c r="F128" s="95">
        <f>IF($A128&lt;=$A$9,IF(NOT(ISNUMBER(PI_data_original!F128)),F127,PI_data_original!F128),0)</f>
        <v>8.8986244201660156</v>
      </c>
      <c r="G128" s="95">
        <f>IF($A128&lt;=$A$9,IF(NOT(ISNUMBER(PI_data_original!G128)),G127,PI_data_original!G128),0)</f>
        <v>12.86989688873291</v>
      </c>
      <c r="H128" s="95">
        <f>IF($A128&lt;=$A$9,IF(NOT(ISNUMBER(PI_data_original!H128)),H127,PI_data_original!H128),0)</f>
        <v>10.046636581420898</v>
      </c>
      <c r="I128" s="95">
        <f>IF($A128&lt;=$A$9,IF(NOT(ISNUMBER(PI_data_original!I128)),I127,PI_data_original!I128),0)</f>
        <v>13.209465980529785</v>
      </c>
      <c r="J128" s="95">
        <f>IF($A128&lt;=$A$9,IF(NOT(ISNUMBER(PI_data_original!J128)),J127,PI_data_original!J128),0)</f>
        <v>7.3489284515380859</v>
      </c>
      <c r="K128" s="95">
        <f>IF($A128&lt;=$A$9,IF(NOT(ISNUMBER(PI_data_original!K128)),K127,PI_data_original!K128),0)</f>
        <v>295.90976586834967</v>
      </c>
      <c r="L128" s="95">
        <f>IF($A128&lt;=$A$9,IF(NOT(ISNUMBER(PI_data_original!L128)),L127,PI_data_original!L128),0)</f>
        <v>294.56693047730977</v>
      </c>
      <c r="M128" s="95">
        <f>IF($A128&lt;=$A$9,IF(NOT(ISNUMBER(PI_data_original!M128)),M127,PI_data_original!M128),0)</f>
        <v>298.01725438191693</v>
      </c>
      <c r="N128" s="95">
        <f>IF($A128&lt;=$A$9,IF(NOT(ISNUMBER(PI_data_original!N128)),N127,PI_data_original!N128),0)</f>
        <v>297.56802560274332</v>
      </c>
      <c r="O128" s="95">
        <f>IF($A128&lt;=$A$9,IF(NOT(ISNUMBER(PI_data_original!O128)),O127,PI_data_original!O128),0)</f>
        <v>375.45012460279747</v>
      </c>
      <c r="P128" s="95">
        <f>IF($A128&lt;=$A$9,IF(NOT(ISNUMBER(PI_data_original!P128)),P127,PI_data_original!P128),0)</f>
        <v>377.61192632582947</v>
      </c>
      <c r="Q128" s="95">
        <f>IF($A128&lt;=$A$9,IF(NOT(ISNUMBER(PI_data_original!Q128)),Q127,PI_data_original!Q128),0)</f>
        <v>375.09868263296005</v>
      </c>
      <c r="R128" s="95">
        <f>IF($A128&lt;=$A$9,IF(NOT(ISNUMBER(PI_data_original!R128)),R127,PI_data_original!R128),0)</f>
        <v>377.56202620315918</v>
      </c>
      <c r="S128" s="95">
        <f>IF($A128&lt;=$A$9,IF(NOT(ISNUMBER(PI_data_original!S128)),S127,PI_data_original!S128),0)</f>
        <v>362.39826587814991</v>
      </c>
      <c r="T128" s="95">
        <f>IF($A128&lt;=$A$9,IF(NOT(ISNUMBER(PI_data_original!T128)),T127,PI_data_original!T128),0)</f>
        <v>308.28768329889823</v>
      </c>
      <c r="U128" s="95">
        <f>IF($A128&lt;=$A$9,IF(NOT(ISNUMBER(PI_data_original!U128)),U127,PI_data_original!U128),0)</f>
        <v>365.24058564427776</v>
      </c>
      <c r="V128" s="95">
        <f>IF($A128&lt;=$A$9,IF(NOT(ISNUMBER(PI_data_original!V128)),V127,PI_data_original!V128),0)</f>
        <v>310.12578078954323</v>
      </c>
      <c r="W128" s="95">
        <f>IF($A128&lt;=$A$9,IF(NOT(ISNUMBER(PI_data_original!W128)),W127,PI_data_original!W128),0)</f>
        <v>335.31071053890764</v>
      </c>
      <c r="X128" s="95">
        <f>IF($A128&lt;=$A$9,IF(NOT(ISNUMBER(PI_data_original!X128)),X127,PI_data_original!X128),0)</f>
        <v>349.45096986692727</v>
      </c>
      <c r="Y128" s="95">
        <f>IF($A128&lt;=$A$9,IF(NOT(ISNUMBER(PI_data_original!Y128)),Y127,PI_data_original!Y128),0)</f>
        <v>47.174017671275557</v>
      </c>
      <c r="Z128" s="95">
        <f>IF($A128&lt;=$A$9,IF(NOT(ISNUMBER(PI_data_original!Z128)),Z127,PI_data_original!Z128),0)</f>
        <v>0</v>
      </c>
      <c r="AA128" s="95">
        <f>IF($A128&lt;=$A$9,IF(NOT(ISNUMBER(PI_data_original!AA128)),AA127,PI_data_original!AA128),0)</f>
        <v>374.20850635107763</v>
      </c>
      <c r="AB128" s="95">
        <f>IF($A128&lt;=$A$9,IF(NOT(ISNUMBER(PI_data_original!AB128)),AB127,PI_data_original!AB128),0)</f>
        <v>641.25081419635399</v>
      </c>
      <c r="AC128" s="95">
        <f>IF($A128&lt;=$A$9,IF(NOT(ISNUMBER(PI_data_original!AC128)),AC127,PI_data_original!AC128),0)</f>
        <v>652.71532536092309</v>
      </c>
      <c r="AD128" s="307">
        <f>IF(TagTempAmbSel_Sc2=TagTempAmb_Sc1,IF($A128&lt;=$A$9,IF(NOT(ISNUMBER(PI_data_original!D128)),D127,PI_data_original!D128),D127),IF($A128&lt;=$A$9,IF(NOT(ISNUMBER(PI_data_original!AD128)),AD127,PI_data_original!AD128),AD127))</f>
        <v>38.607950869201304</v>
      </c>
      <c r="AE128" s="307">
        <f>IF(TagHumRelSel_Sc2=TagHumRel_Sc1,IF($A128&lt;=$A$9,IF(NOT(ISNUMBER(PI_data_original!E128)),E127,PI_data_original!E128),E127),IF($A128&lt;=$A$9,IF(NOT(ISNUMBER(PI_data_original!AE128)),AE127,PI_data_original!AE128),AE127))</f>
        <v>23.446609103542247</v>
      </c>
      <c r="AF128" s="95">
        <f>IF($A128&lt;=$A$9,IF(NOT(ISNUMBER(PI_data_original!AF128)),AF127,PI_data_original!AF128),0)</f>
        <v>10.219072341918945</v>
      </c>
      <c r="AG128" s="95">
        <f>IF($A128&lt;=$A$9,IF(NOT(ISNUMBER(PI_data_original!AG128)),AG127,PI_data_original!AG128),0)</f>
        <v>5.0233182907104492</v>
      </c>
      <c r="AH128" s="95">
        <f>IF($A128&lt;=$A$9,IF(NOT(ISNUMBER(PI_data_original!AH128)),AH127,PI_data_original!AH128),0)</f>
        <v>10.883855819702148</v>
      </c>
      <c r="AI128" s="95">
        <f>IF($A128&lt;=$A$9,IF(NOT(ISNUMBER(PI_data_original!AI128)),AI127,PI_data_original!AI128),0)</f>
        <v>11.42923641204834</v>
      </c>
      <c r="AJ128" s="95">
        <f>IF($A128&lt;=$A$9,IF(NOT(ISNUMBER(PI_data_original!AJ128)),AJ127,PI_data_original!AJ128),0)</f>
        <v>8.1861476898193359</v>
      </c>
      <c r="AK128" s="95">
        <f>IF($A128&lt;=$A$9,IF(NOT(ISNUMBER(PI_data_original!AK128)),AK127,PI_data_original!AK128),0)</f>
        <v>286.11880450141604</v>
      </c>
      <c r="AL128" s="95">
        <f>IF($A128&lt;=$A$9,IF(NOT(ISNUMBER(PI_data_original!AL128)),AL127,PI_data_original!AL128),0)</f>
        <v>290.88117516484567</v>
      </c>
      <c r="AM128" s="95">
        <f>IF($A128&lt;=$A$9,IF(NOT(ISNUMBER(PI_data_original!AM128)),AM127,PI_data_original!AM128),0)</f>
        <v>377.44962234906325</v>
      </c>
      <c r="AN128" s="95">
        <f>IF($A128&lt;=$A$9,IF(NOT(ISNUMBER(PI_data_original!AN128)),AN127,PI_data_original!AN128),0)</f>
        <v>379.4973865480622</v>
      </c>
      <c r="AO128" s="95">
        <f>IF($A128&lt;=$A$9,IF(NOT(ISNUMBER(PI_data_original!AO128)),AO127,PI_data_original!AO128),0)</f>
        <v>364.44734960240157</v>
      </c>
      <c r="AP128" s="95">
        <f>IF($A128&lt;=$A$9,IF(NOT(ISNUMBER(PI_data_original!AP128)),AP127,PI_data_original!AP128),0)</f>
        <v>302.3932989872045</v>
      </c>
      <c r="AQ128" s="95">
        <f>IF($A128&lt;=$A$9,IF(NOT(ISNUMBER(PI_data_original!AQ128)),AQ127,PI_data_original!AQ128),0)</f>
        <v>363.36116515690151</v>
      </c>
      <c r="AR128" s="95">
        <f>IF($A128&lt;=$A$9,IF(NOT(ISNUMBER(PI_data_original!AR128)),AR127,PI_data_original!AR128),0)</f>
        <v>304.33081127080447</v>
      </c>
      <c r="AS128" s="95">
        <f>IF($A128&lt;=$A$9,IF(NOT(ISNUMBER(PI_data_original!AS128)),AS127,PI_data_original!AS128),0)</f>
        <v>327.88104296468191</v>
      </c>
      <c r="AT128" s="95">
        <f>IF($A128&lt;=$A$9,IF(NOT(ISNUMBER(PI_data_original!AT128)),AT127,PI_data_original!AT128),0)</f>
        <v>348.77545166015625</v>
      </c>
      <c r="AU128" s="95">
        <f>IF($A128&lt;=$A$9,IF(NOT(ISNUMBER(PI_data_original!AU128)),AU127,PI_data_original!AU128),0)</f>
        <v>44.2023098876383</v>
      </c>
      <c r="AV128" s="95">
        <f>IF($A128&lt;=$A$9,IF(NOT(ISNUMBER(PI_data_original!AV128)),AV127,PI_data_original!AV128),0)</f>
        <v>2</v>
      </c>
      <c r="AW128" s="95">
        <f>IF($A128&lt;=$A$9,IF(NOT(ISNUMBER(PI_data_original!AW128)),AW127,PI_data_original!AW128),0)</f>
        <v>375.74961756035066</v>
      </c>
      <c r="AY128" s="94">
        <f t="shared" si="72"/>
        <v>45873.406249999622</v>
      </c>
      <c r="AZ128" s="95">
        <f>IF($AY128&lt;=$AY$9,IF(NOT(ISNUMBER(PI_data_original!AZ128)),AZ127,PI_data_original!AZ128),0)</f>
        <v>0</v>
      </c>
      <c r="BA128" s="95">
        <f>IF($AY128&lt;=$AY$9,IF(NOT(ISNUMBER(PI_data_original!BA128)),BA127,PI_data_original!BA128),0)</f>
        <v>0</v>
      </c>
      <c r="BB128" s="95">
        <f>IF($AY128&lt;=$AY$9,IF(NOT(ISNUMBER(PI_data_original!BB128)),BB127,PI_data_original!BB128),0)</f>
        <v>0</v>
      </c>
      <c r="BC128" s="95">
        <f>IF($AY128&lt;=$AY$9,IF(NOT(ISNUMBER(PI_data_original!BC128)),BC127,PI_data_original!BC128),0)</f>
        <v>3.9102622849511084</v>
      </c>
      <c r="BD128" s="95">
        <f>IF($AY128&lt;=$AY$9,IF(NOT(ISNUMBER(PI_data_original!BD128)),BD127,PI_data_original!BD128),0)</f>
        <v>0</v>
      </c>
      <c r="BE128" s="95">
        <f>IF($AY128&lt;=$AY$9,IF(NOT(ISNUMBER(PI_data_original!BE128)),BE127,PI_data_original!BE128),0)</f>
        <v>0</v>
      </c>
      <c r="BF128" s="95">
        <f>IF($AY128&lt;=$AY$9,IF(NOT(ISNUMBER(PI_data_original!BF128)),BF127,PI_data_original!BF128),0)</f>
        <v>0</v>
      </c>
      <c r="BG128" s="95">
        <f>IF($AY128&lt;=$AY$9,IF(NOT(ISNUMBER(PI_data_original!BG128)),BG127,PI_data_original!BG128),0)</f>
        <v>3.7761513963428137</v>
      </c>
      <c r="BI128" s="61">
        <f>PI_data_original!BI128</f>
        <v>45873.331250000003</v>
      </c>
      <c r="BJ128" s="6">
        <f>IF($BI128&lt;=$BI$9,IF(NOT(ISNUMBER(PI_data_original!BJ128)),BJ127,PI_data_original!BJ128),0)</f>
        <v>1.2817578390240669E-2</v>
      </c>
      <c r="BK128" s="6">
        <f>IF($BI128&lt;=$BI$9,IF(NOT(ISNUMBER(PI_data_original!BK128)),BK127,PI_data_original!BK128),0)</f>
        <v>1.0070954449474812E-2</v>
      </c>
      <c r="BM128" s="6" t="b">
        <f t="shared" si="61"/>
        <v>0</v>
      </c>
      <c r="BN128" s="6" t="str">
        <f t="shared" si="62"/>
        <v>N/A</v>
      </c>
      <c r="BO128" s="6" t="b">
        <f t="shared" si="63"/>
        <v>0</v>
      </c>
      <c r="BP128" s="6" t="str">
        <f t="shared" si="64"/>
        <v>N/A</v>
      </c>
      <c r="BR128" s="6">
        <f t="shared" si="49"/>
        <v>432</v>
      </c>
      <c r="BS128" s="6">
        <f t="shared" si="50"/>
        <v>358</v>
      </c>
      <c r="BU128" s="6">
        <f t="shared" si="65"/>
        <v>374.20850635107763</v>
      </c>
      <c r="BV128" s="6">
        <f t="shared" si="66"/>
        <v>375.74961756035066</v>
      </c>
      <c r="BX128" s="292">
        <f t="shared" si="51"/>
        <v>45873.406249999622</v>
      </c>
      <c r="BY128" s="11">
        <f t="shared" si="78"/>
        <v>0</v>
      </c>
      <c r="BZ128" s="11">
        <f t="shared" si="78"/>
        <v>0</v>
      </c>
      <c r="CA128" s="11">
        <f t="shared" si="78"/>
        <v>0</v>
      </c>
      <c r="CB128" s="11">
        <f t="shared" si="78"/>
        <v>3.9102622849511084</v>
      </c>
      <c r="CC128" s="11">
        <f>IF(Inicio!$C$22="Calderas",BY128+BZ128,CA128)</f>
        <v>0</v>
      </c>
      <c r="CD128" s="11">
        <f t="shared" si="52"/>
        <v>0</v>
      </c>
      <c r="CE128" s="11">
        <f t="shared" si="53"/>
        <v>0</v>
      </c>
      <c r="CF128" s="11">
        <f t="shared" si="54"/>
        <v>0</v>
      </c>
      <c r="CG128" s="11">
        <f t="shared" si="55"/>
        <v>0</v>
      </c>
      <c r="CH128" s="11">
        <f t="shared" si="67"/>
        <v>0</v>
      </c>
      <c r="CI128" s="11">
        <f t="shared" si="68"/>
        <v>0</v>
      </c>
      <c r="CJ128" s="11">
        <f t="shared" si="79"/>
        <v>0</v>
      </c>
      <c r="CK128" s="11">
        <f t="shared" si="79"/>
        <v>0</v>
      </c>
      <c r="CL128" s="11">
        <f t="shared" si="79"/>
        <v>0</v>
      </c>
      <c r="CM128" s="11">
        <f t="shared" si="79"/>
        <v>3.7761513963428137</v>
      </c>
      <c r="CN128" s="281">
        <f>IF(Inicio!$O$22="Calderas",CJ128+CK128,CL128)</f>
        <v>0</v>
      </c>
      <c r="CO128" s="11">
        <f t="shared" si="56"/>
        <v>0</v>
      </c>
      <c r="CP128" s="11">
        <f t="shared" si="57"/>
        <v>0</v>
      </c>
      <c r="CQ128" s="11">
        <f t="shared" si="58"/>
        <v>0</v>
      </c>
      <c r="CR128" s="11">
        <f t="shared" si="59"/>
        <v>0</v>
      </c>
      <c r="CS128" s="11">
        <f t="shared" si="69"/>
        <v>0</v>
      </c>
      <c r="CT128" s="11">
        <f t="shared" si="70"/>
        <v>0</v>
      </c>
      <c r="CV128" s="293">
        <f t="shared" si="60"/>
        <v>45873.656249999389</v>
      </c>
      <c r="CW128" s="92">
        <f t="shared" si="81"/>
        <v>0</v>
      </c>
      <c r="CX128" s="92">
        <f t="shared" si="81"/>
        <v>0</v>
      </c>
      <c r="CY128" s="92">
        <f t="shared" si="81"/>
        <v>0</v>
      </c>
      <c r="CZ128" s="92">
        <f t="shared" si="81"/>
        <v>0</v>
      </c>
      <c r="DA128" s="92">
        <f t="shared" si="81"/>
        <v>0</v>
      </c>
      <c r="DB128" s="92">
        <f t="shared" si="81"/>
        <v>0</v>
      </c>
    </row>
    <row r="129" spans="1:106">
      <c r="A129" s="94">
        <f t="shared" si="71"/>
        <v>45873.659722221841</v>
      </c>
      <c r="B129" s="95">
        <f>IF($A129&lt;=$A$9,IF(NOT(ISNUMBER(PI_data_original!B129)),B128,PI_data_original!B129),0)</f>
        <v>638.28343788369773</v>
      </c>
      <c r="C129" s="95">
        <f>IF($A129&lt;=$A$9,IF(NOT(ISNUMBER(PI_data_original!C129)),C128,PI_data_original!C129),0)</f>
        <v>625.83024503058584</v>
      </c>
      <c r="D129" s="307">
        <f>IF(TagTempAmbSel_Sc1=TagTempAmb_Sc1,IF($A129&lt;=$A$9,IF(NOT(ISNUMBER(PI_data_original!D129)),D128,PI_data_original!D129),D128),IF($A129&lt;=$A$9,IF(NOT(ISNUMBER(PI_data_original!AD129)),AD128,PI_data_original!AD129),AD128))</f>
        <v>38.810534688338223</v>
      </c>
      <c r="E129" s="307">
        <f>IF(TagHumRelSel_Sc1=TagHumRel_Sc1,IF($A129&lt;=$A$9,IF(NOT(ISNUMBER(PI_data_original!E129)),E128,PI_data_original!E129),E128),IF($A129&lt;=$A$9,IF(NOT(ISNUMBER(PI_data_original!AE129)),AE128,PI_data_original!AE129),AE128))</f>
        <v>20.87363936199564</v>
      </c>
      <c r="F129" s="95">
        <f>IF($A129&lt;=$A$9,IF(NOT(ISNUMBER(PI_data_original!F129)),F128,PI_data_original!F129),0)</f>
        <v>9.7075901031494141</v>
      </c>
      <c r="G129" s="95">
        <f>IF($A129&lt;=$A$9,IF(NOT(ISNUMBER(PI_data_original!G129)),G128,PI_data_original!G129),0)</f>
        <v>11.42923641204834</v>
      </c>
      <c r="H129" s="95">
        <f>IF($A129&lt;=$A$9,IF(NOT(ISNUMBER(PI_data_original!H129)),H128,PI_data_original!H129),0)</f>
        <v>8.4652214050292969</v>
      </c>
      <c r="I129" s="95">
        <f>IF($A129&lt;=$A$9,IF(NOT(ISNUMBER(PI_data_original!I129)),I128,PI_data_original!I129),0)</f>
        <v>12.930393218994141</v>
      </c>
      <c r="J129" s="95">
        <f>IF($A129&lt;=$A$9,IF(NOT(ISNUMBER(PI_data_original!J129)),J128,PI_data_original!J129),0)</f>
        <v>12.744343757629395</v>
      </c>
      <c r="K129" s="95">
        <f>IF($A129&lt;=$A$9,IF(NOT(ISNUMBER(PI_data_original!K129)),K128,PI_data_original!K129),0)</f>
        <v>296.26069453784851</v>
      </c>
      <c r="L129" s="95">
        <f>IF($A129&lt;=$A$9,IF(NOT(ISNUMBER(PI_data_original!L129)),L128,PI_data_original!L129),0)</f>
        <v>294.94509840287924</v>
      </c>
      <c r="M129" s="95">
        <f>IF($A129&lt;=$A$9,IF(NOT(ISNUMBER(PI_data_original!M129)),M128,PI_data_original!M129),0)</f>
        <v>297.59858947983179</v>
      </c>
      <c r="N129" s="95">
        <f>IF($A129&lt;=$A$9,IF(NOT(ISNUMBER(PI_data_original!N129)),N128,PI_data_original!N129),0)</f>
        <v>297.06608064429531</v>
      </c>
      <c r="O129" s="95">
        <f>IF($A129&lt;=$A$9,IF(NOT(ISNUMBER(PI_data_original!O129)),O128,PI_data_original!O129),0)</f>
        <v>374.50665151933521</v>
      </c>
      <c r="P129" s="95">
        <f>IF($A129&lt;=$A$9,IF(NOT(ISNUMBER(PI_data_original!P129)),P128,PI_data_original!P129),0)</f>
        <v>376.15896387534417</v>
      </c>
      <c r="Q129" s="95">
        <f>IF($A129&lt;=$A$9,IF(NOT(ISNUMBER(PI_data_original!Q129)),Q128,PI_data_original!Q129),0)</f>
        <v>375.60490070120767</v>
      </c>
      <c r="R129" s="95">
        <f>IF($A129&lt;=$A$9,IF(NOT(ISNUMBER(PI_data_original!R129)),R128,PI_data_original!R129),0)</f>
        <v>376.77619567611691</v>
      </c>
      <c r="S129" s="95">
        <f>IF($A129&lt;=$A$9,IF(NOT(ISNUMBER(PI_data_original!S129)),S128,PI_data_original!S129),0)</f>
        <v>361.98652225970449</v>
      </c>
      <c r="T129" s="95">
        <f>IF($A129&lt;=$A$9,IF(NOT(ISNUMBER(PI_data_original!T129)),T128,PI_data_original!T129),0)</f>
        <v>308.31971827304454</v>
      </c>
      <c r="U129" s="95">
        <f>IF($A129&lt;=$A$9,IF(NOT(ISNUMBER(PI_data_original!U129)),U128,PI_data_original!U129),0)</f>
        <v>364.77004798047864</v>
      </c>
      <c r="V129" s="95">
        <f>IF($A129&lt;=$A$9,IF(NOT(ISNUMBER(PI_data_original!V129)),V128,PI_data_original!V129),0)</f>
        <v>310.18169695913014</v>
      </c>
      <c r="W129" s="95">
        <f>IF($A129&lt;=$A$9,IF(NOT(ISNUMBER(PI_data_original!W129)),W128,PI_data_original!W129),0)</f>
        <v>335.15513420116366</v>
      </c>
      <c r="X129" s="95">
        <f>IF($A129&lt;=$A$9,IF(NOT(ISNUMBER(PI_data_original!X129)),X128,PI_data_original!X129),0)</f>
        <v>349.44426956362963</v>
      </c>
      <c r="Y129" s="95">
        <f>IF($A129&lt;=$A$9,IF(NOT(ISNUMBER(PI_data_original!Y129)),Y128,PI_data_original!Y129),0)</f>
        <v>47.072027812830179</v>
      </c>
      <c r="Z129" s="95">
        <f>IF($A129&lt;=$A$9,IF(NOT(ISNUMBER(PI_data_original!Z129)),Z128,PI_data_original!Z129),0)</f>
        <v>0</v>
      </c>
      <c r="AA129" s="95">
        <f>IF($A129&lt;=$A$9,IF(NOT(ISNUMBER(PI_data_original!AA129)),AA128,PI_data_original!AA129),0)</f>
        <v>373.5697944395834</v>
      </c>
      <c r="AB129" s="95">
        <f>IF($A129&lt;=$A$9,IF(NOT(ISNUMBER(PI_data_original!AB129)),AB128,PI_data_original!AB129),0)</f>
        <v>638.28343788369773</v>
      </c>
      <c r="AC129" s="95">
        <f>IF($A129&lt;=$A$9,IF(NOT(ISNUMBER(PI_data_original!AC129)),AC128,PI_data_original!AC129),0)</f>
        <v>646.93580616415204</v>
      </c>
      <c r="AD129" s="307">
        <f>IF(TagTempAmbSel_Sc2=TagTempAmb_Sc1,IF($A129&lt;=$A$9,IF(NOT(ISNUMBER(PI_data_original!D129)),D128,PI_data_original!D129),D128),IF($A129&lt;=$A$9,IF(NOT(ISNUMBER(PI_data_original!AD129)),AD128,PI_data_original!AD129),AD128))</f>
        <v>38.76232183753833</v>
      </c>
      <c r="AE129" s="307">
        <f>IF(TagHumRelSel_Sc2=TagHumRel_Sc1,IF($A129&lt;=$A$9,IF(NOT(ISNUMBER(PI_data_original!E129)),E128,PI_data_original!E129),E128),IF($A129&lt;=$A$9,IF(NOT(ISNUMBER(PI_data_original!AE129)),AE128,PI_data_original!AE129),AE128))</f>
        <v>23.324833685298838</v>
      </c>
      <c r="AF129" s="95">
        <f>IF($A129&lt;=$A$9,IF(NOT(ISNUMBER(PI_data_original!AF129)),AF128,PI_data_original!AF129),0)</f>
        <v>11.464472770690918</v>
      </c>
      <c r="AG129" s="95">
        <f>IF($A129&lt;=$A$9,IF(NOT(ISNUMBER(PI_data_original!AG129)),AG128,PI_data_original!AG129),0)</f>
        <v>8.1861476898193359</v>
      </c>
      <c r="AH129" s="95">
        <f>IF($A129&lt;=$A$9,IF(NOT(ISNUMBER(PI_data_original!AH129)),AH128,PI_data_original!AH129),0)</f>
        <v>8.4652214050292969</v>
      </c>
      <c r="AI129" s="95">
        <f>IF($A129&lt;=$A$9,IF(NOT(ISNUMBER(PI_data_original!AI129)),AI128,PI_data_original!AI129),0)</f>
        <v>11.717368125915527</v>
      </c>
      <c r="AJ129" s="95">
        <f>IF($A129&lt;=$A$9,IF(NOT(ISNUMBER(PI_data_original!AJ129)),AJ128,PI_data_original!AJ129),0)</f>
        <v>3.4419031143188477</v>
      </c>
      <c r="AK129" s="95">
        <f>IF($A129&lt;=$A$9,IF(NOT(ISNUMBER(PI_data_original!AK129)),AK128,PI_data_original!AK129),0)</f>
        <v>285.67594542209525</v>
      </c>
      <c r="AL129" s="95">
        <f>IF($A129&lt;=$A$9,IF(NOT(ISNUMBER(PI_data_original!AL129)),AL128,PI_data_original!AL129),0)</f>
        <v>290.36734264589921</v>
      </c>
      <c r="AM129" s="95">
        <f>IF($A129&lt;=$A$9,IF(NOT(ISNUMBER(PI_data_original!AM129)),AM128,PI_data_original!AM129),0)</f>
        <v>377.24094947593386</v>
      </c>
      <c r="AN129" s="95">
        <f>IF($A129&lt;=$A$9,IF(NOT(ISNUMBER(PI_data_original!AN129)),AN128,PI_data_original!AN129),0)</f>
        <v>379.01819870531187</v>
      </c>
      <c r="AO129" s="95">
        <f>IF($A129&lt;=$A$9,IF(NOT(ISNUMBER(PI_data_original!AO129)),AO128,PI_data_original!AO129),0)</f>
        <v>364.47274465161377</v>
      </c>
      <c r="AP129" s="95">
        <f>IF($A129&lt;=$A$9,IF(NOT(ISNUMBER(PI_data_original!AP129)),AP128,PI_data_original!AP129),0)</f>
        <v>302.24770354140861</v>
      </c>
      <c r="AQ129" s="95">
        <f>IF($A129&lt;=$A$9,IF(NOT(ISNUMBER(PI_data_original!AQ129)),AQ128,PI_data_original!AQ129),0)</f>
        <v>363.38496057915501</v>
      </c>
      <c r="AR129" s="95">
        <f>IF($A129&lt;=$A$9,IF(NOT(ISNUMBER(PI_data_original!AR129)),AR128,PI_data_original!AR129),0)</f>
        <v>304.1663461745344</v>
      </c>
      <c r="AS129" s="95">
        <f>IF($A129&lt;=$A$9,IF(NOT(ISNUMBER(PI_data_original!AS129)),AS128,PI_data_original!AS129),0)</f>
        <v>328.00586688311699</v>
      </c>
      <c r="AT129" s="95">
        <f>IF($A129&lt;=$A$9,IF(NOT(ISNUMBER(PI_data_original!AT129)),AT128,PI_data_original!AT129),0)</f>
        <v>348.77545166015625</v>
      </c>
      <c r="AU129" s="95">
        <f>IF($A129&lt;=$A$9,IF(NOT(ISNUMBER(PI_data_original!AU129)),AU128,PI_data_original!AU129),0)</f>
        <v>44.217342056954408</v>
      </c>
      <c r="AV129" s="95">
        <f>IF($A129&lt;=$A$9,IF(NOT(ISNUMBER(PI_data_original!AV129)),AV128,PI_data_original!AV129),0)</f>
        <v>2</v>
      </c>
      <c r="AW129" s="95">
        <f>IF($A129&lt;=$A$9,IF(NOT(ISNUMBER(PI_data_original!AW129)),AW128,PI_data_original!AW129),0)</f>
        <v>375.60721781734225</v>
      </c>
      <c r="AY129" s="94">
        <f t="shared" si="72"/>
        <v>45873.409722221841</v>
      </c>
      <c r="AZ129" s="95">
        <f>IF($AY129&lt;=$AY$9,IF(NOT(ISNUMBER(PI_data_original!AZ129)),AZ128,PI_data_original!AZ129),0)</f>
        <v>0</v>
      </c>
      <c r="BA129" s="95">
        <f>IF($AY129&lt;=$AY$9,IF(NOT(ISNUMBER(PI_data_original!BA129)),BA128,PI_data_original!BA129),0)</f>
        <v>0</v>
      </c>
      <c r="BB129" s="95">
        <f>IF($AY129&lt;=$AY$9,IF(NOT(ISNUMBER(PI_data_original!BB129)),BB128,PI_data_original!BB129),0)</f>
        <v>0</v>
      </c>
      <c r="BC129" s="95">
        <f>IF($AY129&lt;=$AY$9,IF(NOT(ISNUMBER(PI_data_original!BC129)),BC128,PI_data_original!BC129),0)</f>
        <v>9.4434947448978512</v>
      </c>
      <c r="BD129" s="95">
        <f>IF($AY129&lt;=$AY$9,IF(NOT(ISNUMBER(PI_data_original!BD129)),BD128,PI_data_original!BD129),0)</f>
        <v>0</v>
      </c>
      <c r="BE129" s="95">
        <f>IF($AY129&lt;=$AY$9,IF(NOT(ISNUMBER(PI_data_original!BE129)),BE128,PI_data_original!BE129),0)</f>
        <v>0</v>
      </c>
      <c r="BF129" s="95">
        <f>IF($AY129&lt;=$AY$9,IF(NOT(ISNUMBER(PI_data_original!BF129)),BF128,PI_data_original!BF129),0)</f>
        <v>0</v>
      </c>
      <c r="BG129" s="95">
        <f>IF($AY129&lt;=$AY$9,IF(NOT(ISNUMBER(PI_data_original!BG129)),BG128,PI_data_original!BG129),0)</f>
        <v>8.3315643362290697</v>
      </c>
      <c r="BI129" s="61">
        <f>PI_data_original!BI129</f>
        <v>45873.331944444442</v>
      </c>
      <c r="BJ129" s="6">
        <f>IF($BI129&lt;=$BI$9,IF(NOT(ISNUMBER(PI_data_original!BJ129)),BJ128,PI_data_original!BJ129),0)</f>
        <v>1.2817578390240669E-2</v>
      </c>
      <c r="BK129" s="6">
        <f>IF($BI129&lt;=$BI$9,IF(NOT(ISNUMBER(PI_data_original!BK129)),BK128,PI_data_original!BK129),0)</f>
        <v>1.0070954449474812E-2</v>
      </c>
      <c r="BM129" s="6" t="b">
        <f t="shared" si="61"/>
        <v>0</v>
      </c>
      <c r="BN129" s="6" t="str">
        <f t="shared" si="62"/>
        <v>N/A</v>
      </c>
      <c r="BO129" s="6" t="b">
        <f t="shared" si="63"/>
        <v>0</v>
      </c>
      <c r="BP129" s="6" t="str">
        <f t="shared" si="64"/>
        <v>N/A</v>
      </c>
      <c r="BR129" s="6">
        <f t="shared" si="49"/>
        <v>432</v>
      </c>
      <c r="BS129" s="6">
        <f t="shared" si="50"/>
        <v>358</v>
      </c>
      <c r="BU129" s="6">
        <f t="shared" si="65"/>
        <v>373.5697944395834</v>
      </c>
      <c r="BV129" s="6">
        <f t="shared" si="66"/>
        <v>375.60721781734225</v>
      </c>
      <c r="BX129" s="292">
        <f t="shared" si="51"/>
        <v>45873.409722221841</v>
      </c>
      <c r="BY129" s="11">
        <f t="shared" si="78"/>
        <v>0</v>
      </c>
      <c r="BZ129" s="11">
        <f t="shared" si="78"/>
        <v>0</v>
      </c>
      <c r="CA129" s="11">
        <f t="shared" si="78"/>
        <v>0</v>
      </c>
      <c r="CB129" s="11">
        <f t="shared" si="78"/>
        <v>9.4434947448978512</v>
      </c>
      <c r="CC129" s="11">
        <f>IF(Inicio!$C$22="Calderas",BY129+BZ129,CA129)</f>
        <v>0</v>
      </c>
      <c r="CD129" s="11">
        <f t="shared" si="52"/>
        <v>0</v>
      </c>
      <c r="CE129" s="11">
        <f t="shared" si="53"/>
        <v>0</v>
      </c>
      <c r="CF129" s="11">
        <f t="shared" si="54"/>
        <v>0</v>
      </c>
      <c r="CG129" s="11">
        <f t="shared" si="55"/>
        <v>0</v>
      </c>
      <c r="CH129" s="11">
        <f t="shared" si="67"/>
        <v>0</v>
      </c>
      <c r="CI129" s="11">
        <f t="shared" si="68"/>
        <v>0</v>
      </c>
      <c r="CJ129" s="11">
        <f t="shared" si="79"/>
        <v>0</v>
      </c>
      <c r="CK129" s="11">
        <f t="shared" si="79"/>
        <v>0</v>
      </c>
      <c r="CL129" s="11">
        <f t="shared" si="79"/>
        <v>0</v>
      </c>
      <c r="CM129" s="11">
        <f t="shared" si="79"/>
        <v>8.3315643362290697</v>
      </c>
      <c r="CN129" s="281">
        <f>IF(Inicio!$O$22="Calderas",CJ129+CK129,CL129)</f>
        <v>0</v>
      </c>
      <c r="CO129" s="11">
        <f t="shared" si="56"/>
        <v>0</v>
      </c>
      <c r="CP129" s="11">
        <f t="shared" si="57"/>
        <v>0</v>
      </c>
      <c r="CQ129" s="11">
        <f t="shared" si="58"/>
        <v>0</v>
      </c>
      <c r="CR129" s="11">
        <f t="shared" si="59"/>
        <v>0</v>
      </c>
      <c r="CS129" s="11">
        <f t="shared" si="69"/>
        <v>0</v>
      </c>
      <c r="CT129" s="11">
        <f t="shared" si="70"/>
        <v>0</v>
      </c>
      <c r="CV129" s="293">
        <f t="shared" si="60"/>
        <v>45873.659722221608</v>
      </c>
      <c r="CW129" s="92">
        <f t="shared" si="81"/>
        <v>0</v>
      </c>
      <c r="CX129" s="92">
        <f t="shared" si="81"/>
        <v>0</v>
      </c>
      <c r="CY129" s="92">
        <f t="shared" si="81"/>
        <v>0</v>
      </c>
      <c r="CZ129" s="92">
        <f t="shared" si="81"/>
        <v>0</v>
      </c>
      <c r="DA129" s="92">
        <f t="shared" si="81"/>
        <v>0</v>
      </c>
      <c r="DB129" s="92">
        <f t="shared" si="81"/>
        <v>0</v>
      </c>
    </row>
    <row r="130" spans="1:106">
      <c r="A130" s="94">
        <f t="shared" si="71"/>
        <v>45873.66319444406</v>
      </c>
      <c r="B130" s="95">
        <f>IF($A130&lt;=$A$9,IF(NOT(ISNUMBER(PI_data_original!B130)),B129,PI_data_original!B130),0)</f>
        <v>639.90191258571735</v>
      </c>
      <c r="C130" s="95">
        <f>IF($A130&lt;=$A$9,IF(NOT(ISNUMBER(PI_data_original!C130)),C129,PI_data_original!C130),0)</f>
        <v>617.85519513368365</v>
      </c>
      <c r="D130" s="307">
        <f>IF(TagTempAmbSel_Sc1=TagTempAmb_Sc1,IF($A130&lt;=$A$9,IF(NOT(ISNUMBER(PI_data_original!D130)),D129,PI_data_original!D130),D129),IF($A130&lt;=$A$9,IF(NOT(ISNUMBER(PI_data_original!AD130)),AD129,PI_data_original!AD130),AD129))</f>
        <v>38.695669187403986</v>
      </c>
      <c r="E130" s="307">
        <f>IF(TagHumRelSel_Sc1=TagHumRel_Sc1,IF($A130&lt;=$A$9,IF(NOT(ISNUMBER(PI_data_original!E130)),E129,PI_data_original!E130),E129),IF($A130&lt;=$A$9,IF(NOT(ISNUMBER(PI_data_original!AE130)),AE129,PI_data_original!AE130),AE129))</f>
        <v>20.772782492474846</v>
      </c>
      <c r="F130" s="95">
        <f>IF($A130&lt;=$A$9,IF(NOT(ISNUMBER(PI_data_original!F130)),F129,PI_data_original!F130),0)</f>
        <v>10.246901512145996</v>
      </c>
      <c r="G130" s="95">
        <f>IF($A130&lt;=$A$9,IF(NOT(ISNUMBER(PI_data_original!G130)),G129,PI_data_original!G130),0)</f>
        <v>13.926380157470703</v>
      </c>
      <c r="H130" s="95">
        <f>IF($A130&lt;=$A$9,IF(NOT(ISNUMBER(PI_data_original!H130)),H129,PI_data_original!H130),0)</f>
        <v>6.6047329902648926</v>
      </c>
      <c r="I130" s="95">
        <f>IF($A130&lt;=$A$9,IF(NOT(ISNUMBER(PI_data_original!I130)),I129,PI_data_original!I130),0)</f>
        <v>13.488539695739746</v>
      </c>
      <c r="J130" s="95">
        <f>IF($A130&lt;=$A$9,IF(NOT(ISNUMBER(PI_data_original!J130)),J129,PI_data_original!J130),0)</f>
        <v>12.744343757629395</v>
      </c>
      <c r="K130" s="95">
        <f>IF($A130&lt;=$A$9,IF(NOT(ISNUMBER(PI_data_original!K130)),K129,PI_data_original!K130),0)</f>
        <v>296.11429159938564</v>
      </c>
      <c r="L130" s="95">
        <f>IF($A130&lt;=$A$9,IF(NOT(ISNUMBER(PI_data_original!L130)),L129,PI_data_original!L130),0)</f>
        <v>294.71485873413104</v>
      </c>
      <c r="M130" s="95">
        <f>IF($A130&lt;=$A$9,IF(NOT(ISNUMBER(PI_data_original!M130)),M129,PI_data_original!M130),0)</f>
        <v>297.80403551078916</v>
      </c>
      <c r="N130" s="95">
        <f>IF($A130&lt;=$A$9,IF(NOT(ISNUMBER(PI_data_original!N130)),N129,PI_data_original!N130),0)</f>
        <v>297.33128645953116</v>
      </c>
      <c r="O130" s="95">
        <f>IF($A130&lt;=$A$9,IF(NOT(ISNUMBER(PI_data_original!O130)),O129,PI_data_original!O130),0)</f>
        <v>373.28127228519116</v>
      </c>
      <c r="P130" s="95">
        <f>IF($A130&lt;=$A$9,IF(NOT(ISNUMBER(PI_data_original!P130)),P129,PI_data_original!P130),0)</f>
        <v>375.08224158658402</v>
      </c>
      <c r="Q130" s="95">
        <f>IF($A130&lt;=$A$9,IF(NOT(ISNUMBER(PI_data_original!Q130)),Q129,PI_data_original!Q130),0)</f>
        <v>374.73245919332714</v>
      </c>
      <c r="R130" s="95">
        <f>IF($A130&lt;=$A$9,IF(NOT(ISNUMBER(PI_data_original!R130)),R129,PI_data_original!R130),0)</f>
        <v>375.4548560207723</v>
      </c>
      <c r="S130" s="95">
        <f>IF($A130&lt;=$A$9,IF(NOT(ISNUMBER(PI_data_original!S130)),S129,PI_data_original!S130),0)</f>
        <v>361.20091448741033</v>
      </c>
      <c r="T130" s="95">
        <f>IF($A130&lt;=$A$9,IF(NOT(ISNUMBER(PI_data_original!T130)),T129,PI_data_original!T130),0)</f>
        <v>307.89248317653312</v>
      </c>
      <c r="U130" s="95">
        <f>IF($A130&lt;=$A$9,IF(NOT(ISNUMBER(PI_data_original!U130)),U129,PI_data_original!U130),0)</f>
        <v>363.93965531127219</v>
      </c>
      <c r="V130" s="95">
        <f>IF($A130&lt;=$A$9,IF(NOT(ISNUMBER(PI_data_original!V130)),V129,PI_data_original!V130),0)</f>
        <v>309.65765521752803</v>
      </c>
      <c r="W130" s="95">
        <f>IF($A130&lt;=$A$9,IF(NOT(ISNUMBER(PI_data_original!W130)),W129,PI_data_original!W130),0)</f>
        <v>335.12835621836251</v>
      </c>
      <c r="X130" s="95">
        <f>IF($A130&lt;=$A$9,IF(NOT(ISNUMBER(PI_data_original!X130)),X129,PI_data_original!X130),0)</f>
        <v>349.29251021559395</v>
      </c>
      <c r="Y130" s="95">
        <f>IF($A130&lt;=$A$9,IF(NOT(ISNUMBER(PI_data_original!Y130)),Y129,PI_data_original!Y130),0)</f>
        <v>46.728294665674667</v>
      </c>
      <c r="Z130" s="95">
        <f>IF($A130&lt;=$A$9,IF(NOT(ISNUMBER(PI_data_original!Z130)),Z129,PI_data_original!Z130),0)</f>
        <v>0</v>
      </c>
      <c r="AA130" s="95">
        <f>IF($A130&lt;=$A$9,IF(NOT(ISNUMBER(PI_data_original!AA130)),AA129,PI_data_original!AA130),0)</f>
        <v>372.67915679151815</v>
      </c>
      <c r="AB130" s="95">
        <f>IF($A130&lt;=$A$9,IF(NOT(ISNUMBER(PI_data_original!AB130)),AB129,PI_data_original!AB130),0)</f>
        <v>639.90191258571735</v>
      </c>
      <c r="AC130" s="95">
        <f>IF($A130&lt;=$A$9,IF(NOT(ISNUMBER(PI_data_original!AC130)),AC129,PI_data_original!AC130),0)</f>
        <v>649.438469386458</v>
      </c>
      <c r="AD130" s="307">
        <f>IF(TagTempAmbSel_Sc2=TagTempAmb_Sc1,IF($A130&lt;=$A$9,IF(NOT(ISNUMBER(PI_data_original!D130)),D129,PI_data_original!D130),D129),IF($A130&lt;=$A$9,IF(NOT(ISNUMBER(PI_data_original!AD130)),AD129,PI_data_original!AD130),AD129))</f>
        <v>38.730972309379752</v>
      </c>
      <c r="AE130" s="307">
        <f>IF(TagHumRelSel_Sc2=TagHumRel_Sc1,IF($A130&lt;=$A$9,IF(NOT(ISNUMBER(PI_data_original!E130)),E129,PI_data_original!E130),E129),IF($A130&lt;=$A$9,IF(NOT(ISNUMBER(PI_data_original!AE130)),AE129,PI_data_original!AE130),AE129))</f>
        <v>23.469076775268494</v>
      </c>
      <c r="AF130" s="95">
        <f>IF($A130&lt;=$A$9,IF(NOT(ISNUMBER(PI_data_original!AF130)),AF129,PI_data_original!AF130),0)</f>
        <v>10.458640098571777</v>
      </c>
      <c r="AG130" s="95">
        <f>IF($A130&lt;=$A$9,IF(NOT(ISNUMBER(PI_data_original!AG130)),AG129,PI_data_original!AG130),0)</f>
        <v>11.348978042602539</v>
      </c>
      <c r="AH130" s="95">
        <f>IF($A130&lt;=$A$9,IF(NOT(ISNUMBER(PI_data_original!AH130)),AH129,PI_data_original!AH130),0)</f>
        <v>9.209416389465332</v>
      </c>
      <c r="AI130" s="95">
        <f>IF($A130&lt;=$A$9,IF(NOT(ISNUMBER(PI_data_original!AI130)),AI129,PI_data_original!AI130),0)</f>
        <v>11.237148284912109</v>
      </c>
      <c r="AJ130" s="95">
        <f>IF($A130&lt;=$A$9,IF(NOT(ISNUMBER(PI_data_original!AJ130)),AJ129,PI_data_original!AJ130),0)</f>
        <v>11.348978042602539</v>
      </c>
      <c r="AK130" s="95">
        <f>IF($A130&lt;=$A$9,IF(NOT(ISNUMBER(PI_data_original!AK130)),AK129,PI_data_original!AK130),0)</f>
        <v>286.54673095647439</v>
      </c>
      <c r="AL130" s="95">
        <f>IF($A130&lt;=$A$9,IF(NOT(ISNUMBER(PI_data_original!AL130)),AL129,PI_data_original!AL130),0)</f>
        <v>291.33085386606678</v>
      </c>
      <c r="AM130" s="95">
        <f>IF($A130&lt;=$A$9,IF(NOT(ISNUMBER(PI_data_original!AM130)),AM129,PI_data_original!AM130),0)</f>
        <v>376.24041056214793</v>
      </c>
      <c r="AN130" s="95">
        <f>IF($A130&lt;=$A$9,IF(NOT(ISNUMBER(PI_data_original!AN130)),AN129,PI_data_original!AN130),0)</f>
        <v>377.08794471780715</v>
      </c>
      <c r="AO130" s="95">
        <f>IF($A130&lt;=$A$9,IF(NOT(ISNUMBER(PI_data_original!AO130)),AO129,PI_data_original!AO130),0)</f>
        <v>364.08118521963712</v>
      </c>
      <c r="AP130" s="95">
        <f>IF($A130&lt;=$A$9,IF(NOT(ISNUMBER(PI_data_original!AP130)),AP129,PI_data_original!AP130),0)</f>
        <v>303.19694395940752</v>
      </c>
      <c r="AQ130" s="95">
        <f>IF($A130&lt;=$A$9,IF(NOT(ISNUMBER(PI_data_original!AQ130)),AQ129,PI_data_original!AQ130),0)</f>
        <v>363.01418623654484</v>
      </c>
      <c r="AR130" s="95">
        <f>IF($A130&lt;=$A$9,IF(NOT(ISNUMBER(PI_data_original!AR130)),AR129,PI_data_original!AR130),0)</f>
        <v>305.10510025741377</v>
      </c>
      <c r="AS130" s="95">
        <f>IF($A130&lt;=$A$9,IF(NOT(ISNUMBER(PI_data_original!AS130)),AS129,PI_data_original!AS130),0)</f>
        <v>328.03215004393883</v>
      </c>
      <c r="AT130" s="95">
        <f>IF($A130&lt;=$A$9,IF(NOT(ISNUMBER(PI_data_original!AT130)),AT129,PI_data_original!AT130),0)</f>
        <v>348.77545166015625</v>
      </c>
      <c r="AU130" s="95">
        <f>IF($A130&lt;=$A$9,IF(NOT(ISNUMBER(PI_data_original!AU130)),AU129,PI_data_original!AU130),0)</f>
        <v>44.793647424775479</v>
      </c>
      <c r="AV130" s="95">
        <f>IF($A130&lt;=$A$9,IF(NOT(ISNUMBER(PI_data_original!AV130)),AV129,PI_data_original!AV130),0)</f>
        <v>2</v>
      </c>
      <c r="AW130" s="95">
        <f>IF($A130&lt;=$A$9,IF(NOT(ISNUMBER(PI_data_original!AW130)),AW129,PI_data_original!AW130),0)</f>
        <v>374.3686635483196</v>
      </c>
      <c r="AY130" s="94">
        <f t="shared" si="72"/>
        <v>45873.41319444406</v>
      </c>
      <c r="AZ130" s="95">
        <f>IF($AY130&lt;=$AY$9,IF(NOT(ISNUMBER(PI_data_original!AZ130)),AZ129,PI_data_original!AZ130),0)</f>
        <v>0</v>
      </c>
      <c r="BA130" s="95">
        <f>IF($AY130&lt;=$AY$9,IF(NOT(ISNUMBER(PI_data_original!BA130)),BA129,PI_data_original!BA130),0)</f>
        <v>0</v>
      </c>
      <c r="BB130" s="95">
        <f>IF($AY130&lt;=$AY$9,IF(NOT(ISNUMBER(PI_data_original!BB130)),BB129,PI_data_original!BB130),0)</f>
        <v>0</v>
      </c>
      <c r="BC130" s="95">
        <f>IF($AY130&lt;=$AY$9,IF(NOT(ISNUMBER(PI_data_original!BC130)),BC129,PI_data_original!BC130),0)</f>
        <v>12.355544647356412</v>
      </c>
      <c r="BD130" s="95">
        <f>IF($AY130&lt;=$AY$9,IF(NOT(ISNUMBER(PI_data_original!BD130)),BD129,PI_data_original!BD130),0)</f>
        <v>0</v>
      </c>
      <c r="BE130" s="95">
        <f>IF($AY130&lt;=$AY$9,IF(NOT(ISNUMBER(PI_data_original!BE130)),BE129,PI_data_original!BE130),0)</f>
        <v>0</v>
      </c>
      <c r="BF130" s="95">
        <f>IF($AY130&lt;=$AY$9,IF(NOT(ISNUMBER(PI_data_original!BF130)),BF129,PI_data_original!BF130),0)</f>
        <v>0</v>
      </c>
      <c r="BG130" s="95">
        <f>IF($AY130&lt;=$AY$9,IF(NOT(ISNUMBER(PI_data_original!BG130)),BG129,PI_data_original!BG130),0)</f>
        <v>11.20773991454052</v>
      </c>
      <c r="BI130" s="61">
        <f>PI_data_original!BI130</f>
        <v>45873.332638888889</v>
      </c>
      <c r="BJ130" s="6">
        <f>IF($BI130&lt;=$BI$9,IF(NOT(ISNUMBER(PI_data_original!BJ130)),BJ129,PI_data_original!BJ130),0)</f>
        <v>1.2817578390240669E-2</v>
      </c>
      <c r="BK130" s="6">
        <f>IF($BI130&lt;=$BI$9,IF(NOT(ISNUMBER(PI_data_original!BK130)),BK129,PI_data_original!BK130),0)</f>
        <v>1.0070954449474812E-2</v>
      </c>
      <c r="BM130" s="6" t="b">
        <f t="shared" si="61"/>
        <v>0</v>
      </c>
      <c r="BN130" s="6" t="str">
        <f t="shared" si="62"/>
        <v>N/A</v>
      </c>
      <c r="BO130" s="6" t="b">
        <f t="shared" si="63"/>
        <v>0</v>
      </c>
      <c r="BP130" s="6" t="str">
        <f t="shared" si="64"/>
        <v>N/A</v>
      </c>
      <c r="BR130" s="6">
        <f t="shared" si="49"/>
        <v>432</v>
      </c>
      <c r="BS130" s="6">
        <f t="shared" si="50"/>
        <v>358</v>
      </c>
      <c r="BU130" s="6">
        <f t="shared" si="65"/>
        <v>372.67915679151815</v>
      </c>
      <c r="BV130" s="6">
        <f t="shared" si="66"/>
        <v>374.3686635483196</v>
      </c>
      <c r="BX130" s="292">
        <f t="shared" si="51"/>
        <v>45873.41319444406</v>
      </c>
      <c r="BY130" s="11">
        <f t="shared" si="78"/>
        <v>0</v>
      </c>
      <c r="BZ130" s="11">
        <f t="shared" si="78"/>
        <v>0</v>
      </c>
      <c r="CA130" s="11">
        <f t="shared" si="78"/>
        <v>0</v>
      </c>
      <c r="CB130" s="11">
        <f t="shared" si="78"/>
        <v>12.355544647356412</v>
      </c>
      <c r="CC130" s="11">
        <f>IF(Inicio!$C$22="Calderas",BY130+BZ130,CA130)</f>
        <v>0</v>
      </c>
      <c r="CD130" s="11">
        <f t="shared" si="52"/>
        <v>0</v>
      </c>
      <c r="CE130" s="11">
        <f t="shared" si="53"/>
        <v>0</v>
      </c>
      <c r="CF130" s="11">
        <f t="shared" si="54"/>
        <v>0</v>
      </c>
      <c r="CG130" s="11">
        <f t="shared" si="55"/>
        <v>0</v>
      </c>
      <c r="CH130" s="11">
        <f t="shared" si="67"/>
        <v>0</v>
      </c>
      <c r="CI130" s="11">
        <f t="shared" si="68"/>
        <v>0</v>
      </c>
      <c r="CJ130" s="11">
        <f t="shared" si="79"/>
        <v>0</v>
      </c>
      <c r="CK130" s="11">
        <f t="shared" si="79"/>
        <v>0</v>
      </c>
      <c r="CL130" s="11">
        <f t="shared" si="79"/>
        <v>0</v>
      </c>
      <c r="CM130" s="11">
        <f t="shared" si="79"/>
        <v>11.20773991454052</v>
      </c>
      <c r="CN130" s="281">
        <f>IF(Inicio!$O$22="Calderas",CJ130+CK130,CL130)</f>
        <v>0</v>
      </c>
      <c r="CO130" s="11">
        <f t="shared" si="56"/>
        <v>0</v>
      </c>
      <c r="CP130" s="11">
        <f t="shared" si="57"/>
        <v>0</v>
      </c>
      <c r="CQ130" s="11">
        <f t="shared" si="58"/>
        <v>0</v>
      </c>
      <c r="CR130" s="11">
        <f t="shared" si="59"/>
        <v>0</v>
      </c>
      <c r="CS130" s="11">
        <f t="shared" si="69"/>
        <v>0</v>
      </c>
      <c r="CT130" s="11">
        <f t="shared" si="70"/>
        <v>0</v>
      </c>
      <c r="CV130" s="293">
        <f t="shared" si="60"/>
        <v>45873.663194443827</v>
      </c>
      <c r="CW130" s="92">
        <f t="shared" si="81"/>
        <v>0</v>
      </c>
      <c r="CX130" s="92">
        <f t="shared" si="81"/>
        <v>0</v>
      </c>
      <c r="CY130" s="92">
        <f t="shared" si="81"/>
        <v>0</v>
      </c>
      <c r="CZ130" s="92">
        <f t="shared" si="81"/>
        <v>0</v>
      </c>
      <c r="DA130" s="92">
        <f t="shared" si="81"/>
        <v>0</v>
      </c>
      <c r="DB130" s="92">
        <f t="shared" si="81"/>
        <v>0</v>
      </c>
    </row>
    <row r="131" spans="1:106">
      <c r="A131" s="94">
        <f t="shared" si="71"/>
        <v>45873.666666666279</v>
      </c>
      <c r="B131" s="95">
        <f>IF($A131&lt;=$A$9,IF(NOT(ISNUMBER(PI_data_original!B131)),B130,PI_data_original!B131),0)</f>
        <v>639.99997020129513</v>
      </c>
      <c r="C131" s="95">
        <f>IF($A131&lt;=$A$9,IF(NOT(ISNUMBER(PI_data_original!C131)),C130,PI_data_original!C131),0)</f>
        <v>601.2126624699365</v>
      </c>
      <c r="D131" s="307">
        <f>IF(TagTempAmbSel_Sc1=TagTempAmb_Sc1,IF($A131&lt;=$A$9,IF(NOT(ISNUMBER(PI_data_original!D131)),D130,PI_data_original!D131),D130),IF($A131&lt;=$A$9,IF(NOT(ISNUMBER(PI_data_original!AD131)),AD130,PI_data_original!AD131),AD130))</f>
        <v>38.45099845323147</v>
      </c>
      <c r="E131" s="307">
        <f>IF(TagHumRelSel_Sc1=TagHumRel_Sc1,IF($A131&lt;=$A$9,IF(NOT(ISNUMBER(PI_data_original!E131)),E130,PI_data_original!E131),E130),IF($A131&lt;=$A$9,IF(NOT(ISNUMBER(PI_data_original!AE131)),AE130,PI_data_original!AE131),AE130))</f>
        <v>21.049374310508721</v>
      </c>
      <c r="F131" s="95">
        <f>IF($A131&lt;=$A$9,IF(NOT(ISNUMBER(PI_data_original!F131)),F130,PI_data_original!F131),0)</f>
        <v>5.5728759765625</v>
      </c>
      <c r="G131" s="95">
        <f>IF($A131&lt;=$A$9,IF(NOT(ISNUMBER(PI_data_original!G131)),G130,PI_data_original!G131),0)</f>
        <v>10.084620475769043</v>
      </c>
      <c r="H131" s="95">
        <f>IF($A131&lt;=$A$9,IF(NOT(ISNUMBER(PI_data_original!H131)),H130,PI_data_original!H131),0)</f>
        <v>10.604783058166504</v>
      </c>
      <c r="I131" s="95">
        <f>IF($A131&lt;=$A$9,IF(NOT(ISNUMBER(PI_data_original!I131)),I130,PI_data_original!I131),0)</f>
        <v>6.8838062286376953</v>
      </c>
      <c r="J131" s="95">
        <f>IF($A131&lt;=$A$9,IF(NOT(ISNUMBER(PI_data_original!J131)),J130,PI_data_original!J131),0)</f>
        <v>7.3489284515380859</v>
      </c>
      <c r="K131" s="95">
        <f>IF($A131&lt;=$A$9,IF(NOT(ISNUMBER(PI_data_original!K131)),K130,PI_data_original!K131),0)</f>
        <v>295.77359455395822</v>
      </c>
      <c r="L131" s="95">
        <f>IF($A131&lt;=$A$9,IF(NOT(ISNUMBER(PI_data_original!L131)),L130,PI_data_original!L131),0)</f>
        <v>294.35689700518839</v>
      </c>
      <c r="M131" s="95">
        <f>IF($A131&lt;=$A$9,IF(NOT(ISNUMBER(PI_data_original!M131)),M130,PI_data_original!M131),0)</f>
        <v>297.60546328804185</v>
      </c>
      <c r="N131" s="95">
        <f>IF($A131&lt;=$A$9,IF(NOT(ISNUMBER(PI_data_original!N131)),N130,PI_data_original!N131),0)</f>
        <v>297.12144606682904</v>
      </c>
      <c r="O131" s="95">
        <f>IF($A131&lt;=$A$9,IF(NOT(ISNUMBER(PI_data_original!O131)),O130,PI_data_original!O131),0)</f>
        <v>372.45676606160112</v>
      </c>
      <c r="P131" s="95">
        <f>IF($A131&lt;=$A$9,IF(NOT(ISNUMBER(PI_data_original!P131)),P130,PI_data_original!P131),0)</f>
        <v>374.32583613522593</v>
      </c>
      <c r="Q131" s="95">
        <f>IF($A131&lt;=$A$9,IF(NOT(ISNUMBER(PI_data_original!Q131)),Q130,PI_data_original!Q131),0)</f>
        <v>373.50365500997003</v>
      </c>
      <c r="R131" s="95">
        <f>IF($A131&lt;=$A$9,IF(NOT(ISNUMBER(PI_data_original!R131)),R130,PI_data_original!R131),0)</f>
        <v>374.42710936022621</v>
      </c>
      <c r="S131" s="95">
        <f>IF($A131&lt;=$A$9,IF(NOT(ISNUMBER(PI_data_original!S131)),S130,PI_data_original!S131),0)</f>
        <v>360.54589477824823</v>
      </c>
      <c r="T131" s="95">
        <f>IF($A131&lt;=$A$9,IF(NOT(ISNUMBER(PI_data_original!T131)),T130,PI_data_original!T131),0)</f>
        <v>307.24331830304425</v>
      </c>
      <c r="U131" s="95">
        <f>IF($A131&lt;=$A$9,IF(NOT(ISNUMBER(PI_data_original!U131)),U130,PI_data_original!U131),0)</f>
        <v>363.21082012826423</v>
      </c>
      <c r="V131" s="95">
        <f>IF($A131&lt;=$A$9,IF(NOT(ISNUMBER(PI_data_original!V131)),V130,PI_data_original!V131),0)</f>
        <v>308.97715098928506</v>
      </c>
      <c r="W131" s="95">
        <f>IF($A131&lt;=$A$9,IF(NOT(ISNUMBER(PI_data_original!W131)),W130,PI_data_original!W131),0)</f>
        <v>334.85711538449249</v>
      </c>
      <c r="X131" s="95">
        <f>IF($A131&lt;=$A$9,IF(NOT(ISNUMBER(PI_data_original!X131)),X130,PI_data_original!X131),0)</f>
        <v>349.15351305197561</v>
      </c>
      <c r="Y131" s="95">
        <f>IF($A131&lt;=$A$9,IF(NOT(ISNUMBER(PI_data_original!Y131)),Y130,PI_data_original!Y131),0)</f>
        <v>46.297957604946554</v>
      </c>
      <c r="Z131" s="95">
        <f>IF($A131&lt;=$A$9,IF(NOT(ISNUMBER(PI_data_original!Z131)),Z130,PI_data_original!Z131),0)</f>
        <v>0</v>
      </c>
      <c r="AA131" s="95">
        <f>IF($A131&lt;=$A$9,IF(NOT(ISNUMBER(PI_data_original!AA131)),AA130,PI_data_original!AA131),0)</f>
        <v>371.87002707778942</v>
      </c>
      <c r="AB131" s="95">
        <f>IF($A131&lt;=$A$9,IF(NOT(ISNUMBER(PI_data_original!AB131)),AB130,PI_data_original!AB131),0)</f>
        <v>639.99997020129513</v>
      </c>
      <c r="AC131" s="95">
        <f>IF($A131&lt;=$A$9,IF(NOT(ISNUMBER(PI_data_original!AC131)),AC130,PI_data_original!AC131),0)</f>
        <v>648.83018070168089</v>
      </c>
      <c r="AD131" s="307">
        <f>IF(TagTempAmbSel_Sc2=TagTempAmb_Sc1,IF($A131&lt;=$A$9,IF(NOT(ISNUMBER(PI_data_original!D131)),D130,PI_data_original!D131),D130),IF($A131&lt;=$A$9,IF(NOT(ISNUMBER(PI_data_original!AD131)),AD130,PI_data_original!AD131),AD130))</f>
        <v>39.019724710952829</v>
      </c>
      <c r="AE131" s="307">
        <f>IF(TagHumRelSel_Sc2=TagHumRel_Sc1,IF($A131&lt;=$A$9,IF(NOT(ISNUMBER(PI_data_original!E131)),E130,PI_data_original!E131),E130),IF($A131&lt;=$A$9,IF(NOT(ISNUMBER(PI_data_original!AE131)),AE130,PI_data_original!AE131),AE130))</f>
        <v>23.37697618674834</v>
      </c>
      <c r="AF131" s="95">
        <f>IF($A131&lt;=$A$9,IF(NOT(ISNUMBER(PI_data_original!AF131)),AF130,PI_data_original!AF131),0)</f>
        <v>13.588055610656738</v>
      </c>
      <c r="AG131" s="95">
        <f>IF($A131&lt;=$A$9,IF(NOT(ISNUMBER(PI_data_original!AG131)),AG130,PI_data_original!AG131),0)</f>
        <v>9.488490104675293</v>
      </c>
      <c r="AH131" s="95">
        <f>IF($A131&lt;=$A$9,IF(NOT(ISNUMBER(PI_data_original!AH131)),AH130,PI_data_original!AH131),0)</f>
        <v>8.7442941665649414</v>
      </c>
      <c r="AI131" s="95">
        <f>IF($A131&lt;=$A$9,IF(NOT(ISNUMBER(PI_data_original!AI131)),AI130,PI_data_original!AI131),0)</f>
        <v>11.42923641204834</v>
      </c>
      <c r="AJ131" s="95">
        <f>IF($A131&lt;=$A$9,IF(NOT(ISNUMBER(PI_data_original!AJ131)),AJ130,PI_data_original!AJ131),0)</f>
        <v>9.209416389465332</v>
      </c>
      <c r="AK131" s="95">
        <f>IF($A131&lt;=$A$9,IF(NOT(ISNUMBER(PI_data_original!AK131)),AK130,PI_data_original!AK131),0)</f>
        <v>287.43263212393009</v>
      </c>
      <c r="AL131" s="95">
        <f>IF($A131&lt;=$A$9,IF(NOT(ISNUMBER(PI_data_original!AL131)),AL130,PI_data_original!AL131),0)</f>
        <v>292.26905620521256</v>
      </c>
      <c r="AM131" s="95">
        <f>IF($A131&lt;=$A$9,IF(NOT(ISNUMBER(PI_data_original!AM131)),AM130,PI_data_original!AM131),0)</f>
        <v>374.21894652357929</v>
      </c>
      <c r="AN131" s="95">
        <f>IF($A131&lt;=$A$9,IF(NOT(ISNUMBER(PI_data_original!AN131)),AN130,PI_data_original!AN131),0)</f>
        <v>374.59224800072752</v>
      </c>
      <c r="AO131" s="95">
        <f>IF($A131&lt;=$A$9,IF(NOT(ISNUMBER(PI_data_original!AO131)),AO130,PI_data_original!AO131),0)</f>
        <v>362.41318460371656</v>
      </c>
      <c r="AP131" s="95">
        <f>IF($A131&lt;=$A$9,IF(NOT(ISNUMBER(PI_data_original!AP131)),AP130,PI_data_original!AP131),0)</f>
        <v>303.08550859052065</v>
      </c>
      <c r="AQ131" s="95">
        <f>IF($A131&lt;=$A$9,IF(NOT(ISNUMBER(PI_data_original!AQ131)),AQ130,PI_data_original!AQ131),0)</f>
        <v>361.38715619283573</v>
      </c>
      <c r="AR131" s="95">
        <f>IF($A131&lt;=$A$9,IF(NOT(ISNUMBER(PI_data_original!AR131)),AR130,PI_data_original!AR131),0)</f>
        <v>304.88732973351455</v>
      </c>
      <c r="AS131" s="95">
        <f>IF($A131&lt;=$A$9,IF(NOT(ISNUMBER(PI_data_original!AS131)),AS130,PI_data_original!AS131),0)</f>
        <v>328.02695191585485</v>
      </c>
      <c r="AT131" s="95">
        <f>IF($A131&lt;=$A$9,IF(NOT(ISNUMBER(PI_data_original!AT131)),AT130,PI_data_original!AT131),0)</f>
        <v>348.77545166015625</v>
      </c>
      <c r="AU131" s="95">
        <f>IF($A131&lt;=$A$9,IF(NOT(ISNUMBER(PI_data_original!AU131)),AU130,PI_data_original!AU131),0)</f>
        <v>44.520916212349384</v>
      </c>
      <c r="AV131" s="95">
        <f>IF($A131&lt;=$A$9,IF(NOT(ISNUMBER(PI_data_original!AV131)),AV130,PI_data_original!AV131),0)</f>
        <v>2</v>
      </c>
      <c r="AW131" s="95">
        <f>IF($A131&lt;=$A$9,IF(NOT(ISNUMBER(PI_data_original!AW131)),AW130,PI_data_original!AW131),0)</f>
        <v>372.17116416854475</v>
      </c>
      <c r="AY131" s="94">
        <f t="shared" si="72"/>
        <v>45873.416666666279</v>
      </c>
      <c r="AZ131" s="95">
        <f>IF($AY131&lt;=$AY$9,IF(NOT(ISNUMBER(PI_data_original!AZ131)),AZ130,PI_data_original!AZ131),0)</f>
        <v>0</v>
      </c>
      <c r="BA131" s="95">
        <f>IF($AY131&lt;=$AY$9,IF(NOT(ISNUMBER(PI_data_original!BA131)),BA130,PI_data_original!BA131),0)</f>
        <v>0</v>
      </c>
      <c r="BB131" s="95">
        <f>IF($AY131&lt;=$AY$9,IF(NOT(ISNUMBER(PI_data_original!BB131)),BB130,PI_data_original!BB131),0)</f>
        <v>0</v>
      </c>
      <c r="BC131" s="95">
        <f>IF($AY131&lt;=$AY$9,IF(NOT(ISNUMBER(PI_data_original!BC131)),BC130,PI_data_original!BC131),0)</f>
        <v>14.269468735155705</v>
      </c>
      <c r="BD131" s="95">
        <f>IF($AY131&lt;=$AY$9,IF(NOT(ISNUMBER(PI_data_original!BD131)),BD130,PI_data_original!BD131),0)</f>
        <v>0</v>
      </c>
      <c r="BE131" s="95">
        <f>IF($AY131&lt;=$AY$9,IF(NOT(ISNUMBER(PI_data_original!BE131)),BE130,PI_data_original!BE131),0)</f>
        <v>0</v>
      </c>
      <c r="BF131" s="95">
        <f>IF($AY131&lt;=$AY$9,IF(NOT(ISNUMBER(PI_data_original!BF131)),BF130,PI_data_original!BF131),0)</f>
        <v>0</v>
      </c>
      <c r="BG131" s="95">
        <f>IF($AY131&lt;=$AY$9,IF(NOT(ISNUMBER(PI_data_original!BG131)),BG130,PI_data_original!BG131),0)</f>
        <v>13.406792079656931</v>
      </c>
      <c r="BI131" s="61">
        <f>PI_data_original!BI131</f>
        <v>45873.333333333336</v>
      </c>
      <c r="BJ131" s="6">
        <f>IF($BI131&lt;=$BI$9,IF(NOT(ISNUMBER(PI_data_original!BJ131)),BJ130,PI_data_original!BJ131),0)</f>
        <v>1.2817578390240669E-2</v>
      </c>
      <c r="BK131" s="6">
        <f>IF($BI131&lt;=$BI$9,IF(NOT(ISNUMBER(PI_data_original!BK131)),BK130,PI_data_original!BK131),0)</f>
        <v>1.0070954449474812E-2</v>
      </c>
      <c r="BM131" s="6" t="b">
        <f t="shared" si="61"/>
        <v>0</v>
      </c>
      <c r="BN131" s="6" t="str">
        <f t="shared" si="62"/>
        <v>N/A</v>
      </c>
      <c r="BO131" s="6" t="b">
        <f t="shared" si="63"/>
        <v>0</v>
      </c>
      <c r="BP131" s="6" t="str">
        <f t="shared" si="64"/>
        <v>N/A</v>
      </c>
      <c r="BR131" s="6">
        <f t="shared" si="49"/>
        <v>432</v>
      </c>
      <c r="BS131" s="6">
        <f t="shared" si="50"/>
        <v>358</v>
      </c>
      <c r="BU131" s="6">
        <f t="shared" si="65"/>
        <v>371.87002707778942</v>
      </c>
      <c r="BV131" s="6">
        <f t="shared" si="66"/>
        <v>372.17116416854475</v>
      </c>
      <c r="BX131" s="292">
        <f t="shared" si="51"/>
        <v>45873.416666666279</v>
      </c>
      <c r="BY131" s="11">
        <f t="shared" ref="BY131:CB150" si="82">VLOOKUP($BX131,$AY$11:$BG$370,MATCH(BY$9,$AY$9:$BG$9,0))</f>
        <v>0</v>
      </c>
      <c r="BZ131" s="11">
        <f t="shared" si="82"/>
        <v>0</v>
      </c>
      <c r="CA131" s="11">
        <f t="shared" si="82"/>
        <v>0</v>
      </c>
      <c r="CB131" s="11">
        <f t="shared" si="82"/>
        <v>14.269468735155705</v>
      </c>
      <c r="CC131" s="11">
        <f>IF(Inicio!$C$22="Calderas",BY131+BZ131,CA131)</f>
        <v>0</v>
      </c>
      <c r="CD131" s="11">
        <f t="shared" si="52"/>
        <v>0</v>
      </c>
      <c r="CE131" s="11">
        <f t="shared" si="53"/>
        <v>0</v>
      </c>
      <c r="CF131" s="11">
        <f t="shared" si="54"/>
        <v>0</v>
      </c>
      <c r="CG131" s="11">
        <f t="shared" si="55"/>
        <v>0</v>
      </c>
      <c r="CH131" s="11">
        <f t="shared" si="67"/>
        <v>0</v>
      </c>
      <c r="CI131" s="11">
        <f t="shared" si="68"/>
        <v>0</v>
      </c>
      <c r="CJ131" s="11">
        <f t="shared" ref="CJ131:CM150" si="83">VLOOKUP($BX131,$AY$11:$BG$370,MATCH(CJ$9,$AY$9:$BG$9,0))</f>
        <v>0</v>
      </c>
      <c r="CK131" s="11">
        <f t="shared" si="83"/>
        <v>0</v>
      </c>
      <c r="CL131" s="11">
        <f t="shared" si="83"/>
        <v>0</v>
      </c>
      <c r="CM131" s="11">
        <f t="shared" si="83"/>
        <v>13.406792079656931</v>
      </c>
      <c r="CN131" s="281">
        <f>IF(Inicio!$O$22="Calderas",CJ131+CK131,CL131)</f>
        <v>0</v>
      </c>
      <c r="CO131" s="11">
        <f t="shared" si="56"/>
        <v>0</v>
      </c>
      <c r="CP131" s="11">
        <f t="shared" si="57"/>
        <v>0</v>
      </c>
      <c r="CQ131" s="11">
        <f t="shared" si="58"/>
        <v>0</v>
      </c>
      <c r="CR131" s="11">
        <f t="shared" si="59"/>
        <v>0</v>
      </c>
      <c r="CS131" s="11">
        <f t="shared" si="69"/>
        <v>0</v>
      </c>
      <c r="CT131" s="11">
        <f t="shared" si="70"/>
        <v>0</v>
      </c>
      <c r="CV131" s="293">
        <f t="shared" si="60"/>
        <v>45873.666666666046</v>
      </c>
      <c r="CW131" s="92">
        <f t="shared" ref="CW131:DB140" si="84">VLOOKUP($CV131,$AY$11:$BG$370,MATCH(CW$9,$AY$9:$BG$9,0))</f>
        <v>0</v>
      </c>
      <c r="CX131" s="92">
        <f t="shared" si="84"/>
        <v>0</v>
      </c>
      <c r="CY131" s="92">
        <f t="shared" si="84"/>
        <v>0</v>
      </c>
      <c r="CZ131" s="92">
        <f t="shared" si="84"/>
        <v>0</v>
      </c>
      <c r="DA131" s="92">
        <f t="shared" si="84"/>
        <v>0</v>
      </c>
      <c r="DB131" s="92">
        <f t="shared" si="84"/>
        <v>0</v>
      </c>
    </row>
    <row r="132" spans="1:106">
      <c r="A132" s="94">
        <f t="shared" si="71"/>
        <v>45873.670138888498</v>
      </c>
      <c r="B132" s="95">
        <f>IF($A132&lt;=$A$9,IF(NOT(ISNUMBER(PI_data_original!B132)),B131,PI_data_original!B132),0)</f>
        <v>622.56583285832301</v>
      </c>
      <c r="C132" s="95">
        <f>IF($A132&lt;=$A$9,IF(NOT(ISNUMBER(PI_data_original!C132)),C131,PI_data_original!C132),0)</f>
        <v>596.72640598390956</v>
      </c>
      <c r="D132" s="307">
        <f>IF(TagTempAmbSel_Sc1=TagTempAmb_Sc1,IF($A132&lt;=$A$9,IF(NOT(ISNUMBER(PI_data_original!D132)),D131,PI_data_original!D132),D131),IF($A132&lt;=$A$9,IF(NOT(ISNUMBER(PI_data_original!AD132)),AD131,PI_data_original!AD132),AD131))</f>
        <v>38.898276984217361</v>
      </c>
      <c r="E132" s="307">
        <f>IF(TagHumRelSel_Sc1=TagHumRel_Sc1,IF($A132&lt;=$A$9,IF(NOT(ISNUMBER(PI_data_original!E132)),E131,PI_data_original!E132),E131),IF($A132&lt;=$A$9,IF(NOT(ISNUMBER(PI_data_original!AE132)),AE131,PI_data_original!AE132),AE131))</f>
        <v>21.159365147293137</v>
      </c>
      <c r="F132" s="95">
        <f>IF($A132&lt;=$A$9,IF(NOT(ISNUMBER(PI_data_original!F132)),F131,PI_data_original!F132),0)</f>
        <v>4.3144845962524414</v>
      </c>
      <c r="G132" s="95">
        <f>IF($A132&lt;=$A$9,IF(NOT(ISNUMBER(PI_data_original!G132)),G131,PI_data_original!G132),0)</f>
        <v>11.237148284912109</v>
      </c>
      <c r="H132" s="95">
        <f>IF($A132&lt;=$A$9,IF(NOT(ISNUMBER(PI_data_original!H132)),H131,PI_data_original!H132),0)</f>
        <v>11.907124519348145</v>
      </c>
      <c r="I132" s="95">
        <f>IF($A132&lt;=$A$9,IF(NOT(ISNUMBER(PI_data_original!I132)),I131,PI_data_original!I132),0)</f>
        <v>5.7675132751464844</v>
      </c>
      <c r="J132" s="95">
        <f>IF($A132&lt;=$A$9,IF(NOT(ISNUMBER(PI_data_original!J132)),J131,PI_data_original!J132),0)</f>
        <v>5.0233182907104492</v>
      </c>
      <c r="K132" s="95">
        <f>IF($A132&lt;=$A$9,IF(NOT(ISNUMBER(PI_data_original!K132)),K131,PI_data_original!K132),0)</f>
        <v>294.94299631555134</v>
      </c>
      <c r="L132" s="95">
        <f>IF($A132&lt;=$A$9,IF(NOT(ISNUMBER(PI_data_original!L132)),L131,PI_data_original!L132),0)</f>
        <v>293.41136655469575</v>
      </c>
      <c r="M132" s="95">
        <f>IF($A132&lt;=$A$9,IF(NOT(ISNUMBER(PI_data_original!M132)),M131,PI_data_original!M132),0)</f>
        <v>297.30065001696619</v>
      </c>
      <c r="N132" s="95">
        <f>IF($A132&lt;=$A$9,IF(NOT(ISNUMBER(PI_data_original!N132)),N131,PI_data_original!N132),0)</f>
        <v>296.78571395431459</v>
      </c>
      <c r="O132" s="95">
        <f>IF($A132&lt;=$A$9,IF(NOT(ISNUMBER(PI_data_original!O132)),O131,PI_data_original!O132),0)</f>
        <v>372.05672324562363</v>
      </c>
      <c r="P132" s="95">
        <f>IF($A132&lt;=$A$9,IF(NOT(ISNUMBER(PI_data_original!P132)),P131,PI_data_original!P132),0)</f>
        <v>373.74323377915164</v>
      </c>
      <c r="Q132" s="95">
        <f>IF($A132&lt;=$A$9,IF(NOT(ISNUMBER(PI_data_original!Q132)),Q131,PI_data_original!Q132),0)</f>
        <v>372.70724580973564</v>
      </c>
      <c r="R132" s="95">
        <f>IF($A132&lt;=$A$9,IF(NOT(ISNUMBER(PI_data_original!R132)),R131,PI_data_original!R132),0)</f>
        <v>372.56257292052709</v>
      </c>
      <c r="S132" s="95">
        <f>IF($A132&lt;=$A$9,IF(NOT(ISNUMBER(PI_data_original!S132)),S131,PI_data_original!S132),0)</f>
        <v>359.79328884243188</v>
      </c>
      <c r="T132" s="95">
        <f>IF($A132&lt;=$A$9,IF(NOT(ISNUMBER(PI_data_original!T132)),T131,PI_data_original!T132),0)</f>
        <v>306.27145589511531</v>
      </c>
      <c r="U132" s="95">
        <f>IF($A132&lt;=$A$9,IF(NOT(ISNUMBER(PI_data_original!U132)),U131,PI_data_original!U132),0)</f>
        <v>362.51031731368818</v>
      </c>
      <c r="V132" s="95">
        <f>IF($A132&lt;=$A$9,IF(NOT(ISNUMBER(PI_data_original!V132)),V131,PI_data_original!V132),0)</f>
        <v>307.95039344508513</v>
      </c>
      <c r="W132" s="95">
        <f>IF($A132&lt;=$A$9,IF(NOT(ISNUMBER(PI_data_original!W132)),W131,PI_data_original!W132),0)</f>
        <v>334.60538460312023</v>
      </c>
      <c r="X132" s="95">
        <f>IF($A132&lt;=$A$9,IF(NOT(ISNUMBER(PI_data_original!X132)),X131,PI_data_original!X132),0)</f>
        <v>348.97671081425057</v>
      </c>
      <c r="Y132" s="95">
        <f>IF($A132&lt;=$A$9,IF(NOT(ISNUMBER(PI_data_original!Y132)),Y131,PI_data_original!Y132),0)</f>
        <v>45.544867810701234</v>
      </c>
      <c r="Z132" s="95">
        <f>IF($A132&lt;=$A$9,IF(NOT(ISNUMBER(PI_data_original!Z132)),Z131,PI_data_original!Z132),0)</f>
        <v>0</v>
      </c>
      <c r="AA132" s="95">
        <f>IF($A132&lt;=$A$9,IF(NOT(ISNUMBER(PI_data_original!AA132)),AA131,PI_data_original!AA132),0)</f>
        <v>371.17899148384731</v>
      </c>
      <c r="AB132" s="95">
        <f>IF($A132&lt;=$A$9,IF(NOT(ISNUMBER(PI_data_original!AB132)),AB131,PI_data_original!AB132),0)</f>
        <v>622.56583285832301</v>
      </c>
      <c r="AC132" s="95">
        <f>IF($A132&lt;=$A$9,IF(NOT(ISNUMBER(PI_data_original!AC132)),AC131,PI_data_original!AC132),0)</f>
        <v>630.7517324053872</v>
      </c>
      <c r="AD132" s="307">
        <f>IF(TagTempAmbSel_Sc2=TagTempAmb_Sc1,IF($A132&lt;=$A$9,IF(NOT(ISNUMBER(PI_data_original!D132)),D131,PI_data_original!D132),D131),IF($A132&lt;=$A$9,IF(NOT(ISNUMBER(PI_data_original!AD132)),AD131,PI_data_original!AD132),AD131))</f>
        <v>38.832222228021116</v>
      </c>
      <c r="AE132" s="307">
        <f>IF(TagHumRelSel_Sc2=TagHumRel_Sc1,IF($A132&lt;=$A$9,IF(NOT(ISNUMBER(PI_data_original!E132)),E131,PI_data_original!E132),E131),IF($A132&lt;=$A$9,IF(NOT(ISNUMBER(PI_data_original!AE132)),AE131,PI_data_original!AE132),AE131))</f>
        <v>23.411175969087473</v>
      </c>
      <c r="AF132" s="95">
        <f>IF($A132&lt;=$A$9,IF(NOT(ISNUMBER(PI_data_original!AF132)),AF131,PI_data_original!AF132),0)</f>
        <v>16.196071624755859</v>
      </c>
      <c r="AG132" s="95">
        <f>IF($A132&lt;=$A$9,IF(NOT(ISNUMBER(PI_data_original!AG132)),AG131,PI_data_original!AG132),0)</f>
        <v>8.4652214050292969</v>
      </c>
      <c r="AH132" s="95">
        <f>IF($A132&lt;=$A$9,IF(NOT(ISNUMBER(PI_data_original!AH132)),AH131,PI_data_original!AH132),0)</f>
        <v>5.7675132751464844</v>
      </c>
      <c r="AI132" s="95">
        <f>IF($A132&lt;=$A$9,IF(NOT(ISNUMBER(PI_data_original!AI132)),AI131,PI_data_original!AI132),0)</f>
        <v>9.0281362533569336</v>
      </c>
      <c r="AJ132" s="95">
        <f>IF($A132&lt;=$A$9,IF(NOT(ISNUMBER(PI_data_original!AJ132)),AJ131,PI_data_original!AJ132),0)</f>
        <v>11.348978042602539</v>
      </c>
      <c r="AK132" s="95">
        <f>IF($A132&lt;=$A$9,IF(NOT(ISNUMBER(PI_data_original!AK132)),AK131,PI_data_original!AK132),0)</f>
        <v>286.85333556557038</v>
      </c>
      <c r="AL132" s="95">
        <f>IF($A132&lt;=$A$9,IF(NOT(ISNUMBER(PI_data_original!AL132)),AL131,PI_data_original!AL132),0)</f>
        <v>291.68632194662973</v>
      </c>
      <c r="AM132" s="95">
        <f>IF($A132&lt;=$A$9,IF(NOT(ISNUMBER(PI_data_original!AM132)),AM131,PI_data_original!AM132),0)</f>
        <v>372.89180375208201</v>
      </c>
      <c r="AN132" s="95">
        <f>IF($A132&lt;=$A$9,IF(NOT(ISNUMBER(PI_data_original!AN132)),AN131,PI_data_original!AN132),0)</f>
        <v>373.3091452358658</v>
      </c>
      <c r="AO132" s="95">
        <f>IF($A132&lt;=$A$9,IF(NOT(ISNUMBER(PI_data_original!AO132)),AO131,PI_data_original!AO132),0)</f>
        <v>360.5835417863168</v>
      </c>
      <c r="AP132" s="95">
        <f>IF($A132&lt;=$A$9,IF(NOT(ISNUMBER(PI_data_original!AP132)),AP131,PI_data_original!AP132),0)</f>
        <v>302.1491454325182</v>
      </c>
      <c r="AQ132" s="95">
        <f>IF($A132&lt;=$A$9,IF(NOT(ISNUMBER(PI_data_original!AQ132)),AQ131,PI_data_original!AQ132),0)</f>
        <v>359.51851202719536</v>
      </c>
      <c r="AR132" s="95">
        <f>IF($A132&lt;=$A$9,IF(NOT(ISNUMBER(PI_data_original!AR132)),AR131,PI_data_original!AR132),0)</f>
        <v>303.87376829619518</v>
      </c>
      <c r="AS132" s="95">
        <f>IF($A132&lt;=$A$9,IF(NOT(ISNUMBER(PI_data_original!AS132)),AS131,PI_data_original!AS132),0)</f>
        <v>327.88953241864772</v>
      </c>
      <c r="AT132" s="95">
        <f>IF($A132&lt;=$A$9,IF(NOT(ISNUMBER(PI_data_original!AT132)),AT131,PI_data_original!AT132),0)</f>
        <v>348.73706485511616</v>
      </c>
      <c r="AU132" s="95">
        <f>IF($A132&lt;=$A$9,IF(NOT(ISNUMBER(PI_data_original!AU132)),AU131,PI_data_original!AU132),0)</f>
        <v>43.775884068624421</v>
      </c>
      <c r="AV132" s="95">
        <f>IF($A132&lt;=$A$9,IF(NOT(ISNUMBER(PI_data_original!AV132)),AV131,PI_data_original!AV132),0)</f>
        <v>2.0452296418004163</v>
      </c>
      <c r="AW132" s="95">
        <f>IF($A132&lt;=$A$9,IF(NOT(ISNUMBER(PI_data_original!AW132)),AW131,PI_data_original!AW132),0)</f>
        <v>370.42033603110815</v>
      </c>
      <c r="AY132" s="94">
        <f t="shared" si="72"/>
        <v>45873.420138888498</v>
      </c>
      <c r="AZ132" s="95">
        <f>IF($AY132&lt;=$AY$9,IF(NOT(ISNUMBER(PI_data_original!AZ132)),AZ131,PI_data_original!AZ132),0)</f>
        <v>0</v>
      </c>
      <c r="BA132" s="95">
        <f>IF($AY132&lt;=$AY$9,IF(NOT(ISNUMBER(PI_data_original!BA132)),BA131,PI_data_original!BA132),0)</f>
        <v>0</v>
      </c>
      <c r="BB132" s="95">
        <f>IF($AY132&lt;=$AY$9,IF(NOT(ISNUMBER(PI_data_original!BB132)),BB131,PI_data_original!BB132),0)</f>
        <v>0</v>
      </c>
      <c r="BC132" s="95">
        <f>IF($AY132&lt;=$AY$9,IF(NOT(ISNUMBER(PI_data_original!BC132)),BC131,PI_data_original!BC132),0)</f>
        <v>16.169779019829434</v>
      </c>
      <c r="BD132" s="95">
        <f>IF($AY132&lt;=$AY$9,IF(NOT(ISNUMBER(PI_data_original!BD132)),BD131,PI_data_original!BD132),0)</f>
        <v>0</v>
      </c>
      <c r="BE132" s="95">
        <f>IF($AY132&lt;=$AY$9,IF(NOT(ISNUMBER(PI_data_original!BE132)),BE131,PI_data_original!BE132),0)</f>
        <v>0</v>
      </c>
      <c r="BF132" s="95">
        <f>IF($AY132&lt;=$AY$9,IF(NOT(ISNUMBER(PI_data_original!BF132)),BF131,PI_data_original!BF132),0)</f>
        <v>0</v>
      </c>
      <c r="BG132" s="95">
        <f>IF($AY132&lt;=$AY$9,IF(NOT(ISNUMBER(PI_data_original!BG132)),BG131,PI_data_original!BG132),0)</f>
        <v>14.408553178040915</v>
      </c>
      <c r="BI132" s="61">
        <f>PI_data_original!BI132</f>
        <v>45873.334027777775</v>
      </c>
      <c r="BJ132" s="6">
        <f>IF($BI132&lt;=$BI$9,IF(NOT(ISNUMBER(PI_data_original!BJ132)),BJ131,PI_data_original!BJ132),0)</f>
        <v>1.2817578390240669E-2</v>
      </c>
      <c r="BK132" s="6">
        <f>IF($BI132&lt;=$BI$9,IF(NOT(ISNUMBER(PI_data_original!BK132)),BK131,PI_data_original!BK132),0)</f>
        <v>1.0070954449474812E-2</v>
      </c>
      <c r="BM132" s="6" t="b">
        <f t="shared" si="61"/>
        <v>0</v>
      </c>
      <c r="BN132" s="6" t="str">
        <f t="shared" si="62"/>
        <v>N/A</v>
      </c>
      <c r="BO132" s="6" t="b">
        <f t="shared" si="63"/>
        <v>0</v>
      </c>
      <c r="BP132" s="6" t="str">
        <f t="shared" si="64"/>
        <v>N/A</v>
      </c>
      <c r="BR132" s="6">
        <f t="shared" si="49"/>
        <v>432</v>
      </c>
      <c r="BS132" s="6">
        <f t="shared" si="50"/>
        <v>357.9547703581996</v>
      </c>
      <c r="BU132" s="6">
        <f t="shared" si="65"/>
        <v>371.17899148384731</v>
      </c>
      <c r="BV132" s="6">
        <f t="shared" si="66"/>
        <v>370.42033603110815</v>
      </c>
      <c r="BX132" s="292">
        <f t="shared" si="51"/>
        <v>45873.420138888498</v>
      </c>
      <c r="BY132" s="11">
        <f t="shared" si="82"/>
        <v>0</v>
      </c>
      <c r="BZ132" s="11">
        <f t="shared" si="82"/>
        <v>0</v>
      </c>
      <c r="CA132" s="11">
        <f t="shared" si="82"/>
        <v>0</v>
      </c>
      <c r="CB132" s="11">
        <f t="shared" si="82"/>
        <v>16.169779019829434</v>
      </c>
      <c r="CC132" s="11">
        <f>IF(Inicio!$C$22="Calderas",BY132+BZ132,CA132)</f>
        <v>0</v>
      </c>
      <c r="CD132" s="11">
        <f t="shared" si="52"/>
        <v>0</v>
      </c>
      <c r="CE132" s="11">
        <f t="shared" si="53"/>
        <v>0</v>
      </c>
      <c r="CF132" s="11">
        <f t="shared" si="54"/>
        <v>0</v>
      </c>
      <c r="CG132" s="11">
        <f t="shared" si="55"/>
        <v>0</v>
      </c>
      <c r="CH132" s="11">
        <f t="shared" si="67"/>
        <v>0</v>
      </c>
      <c r="CI132" s="11">
        <f t="shared" si="68"/>
        <v>0</v>
      </c>
      <c r="CJ132" s="11">
        <f t="shared" si="83"/>
        <v>0</v>
      </c>
      <c r="CK132" s="11">
        <f t="shared" si="83"/>
        <v>0</v>
      </c>
      <c r="CL132" s="11">
        <f t="shared" si="83"/>
        <v>0</v>
      </c>
      <c r="CM132" s="11">
        <f t="shared" si="83"/>
        <v>14.408553178040915</v>
      </c>
      <c r="CN132" s="281">
        <f>IF(Inicio!$O$22="Calderas",CJ132+CK132,CL132)</f>
        <v>0</v>
      </c>
      <c r="CO132" s="11">
        <f t="shared" si="56"/>
        <v>0</v>
      </c>
      <c r="CP132" s="11">
        <f t="shared" si="57"/>
        <v>0</v>
      </c>
      <c r="CQ132" s="11">
        <f t="shared" si="58"/>
        <v>0</v>
      </c>
      <c r="CR132" s="11">
        <f t="shared" si="59"/>
        <v>0</v>
      </c>
      <c r="CS132" s="11">
        <f t="shared" si="69"/>
        <v>0</v>
      </c>
      <c r="CT132" s="11">
        <f t="shared" si="70"/>
        <v>0</v>
      </c>
      <c r="CV132" s="293">
        <f t="shared" si="60"/>
        <v>45873.670138888265</v>
      </c>
      <c r="CW132" s="92">
        <f t="shared" si="84"/>
        <v>0</v>
      </c>
      <c r="CX132" s="92">
        <f t="shared" si="84"/>
        <v>0</v>
      </c>
      <c r="CY132" s="92">
        <f t="shared" si="84"/>
        <v>0</v>
      </c>
      <c r="CZ132" s="92">
        <f t="shared" si="84"/>
        <v>0</v>
      </c>
      <c r="DA132" s="92">
        <f t="shared" si="84"/>
        <v>0</v>
      </c>
      <c r="DB132" s="92">
        <f t="shared" si="84"/>
        <v>0</v>
      </c>
    </row>
    <row r="133" spans="1:106">
      <c r="A133" s="94">
        <f t="shared" si="71"/>
        <v>45873.673611110717</v>
      </c>
      <c r="B133" s="95">
        <f>IF($A133&lt;=$A$9,IF(NOT(ISNUMBER(PI_data_original!B133)),B132,PI_data_original!B133),0)</f>
        <v>613.56851961428129</v>
      </c>
      <c r="C133" s="95">
        <f>IF($A133&lt;=$A$9,IF(NOT(ISNUMBER(PI_data_original!C133)),C132,PI_data_original!C133),0)</f>
        <v>593.73365673436149</v>
      </c>
      <c r="D133" s="307">
        <f>IF(TagTempAmbSel_Sc1=TagTempAmb_Sc1,IF($A133&lt;=$A$9,IF(NOT(ISNUMBER(PI_data_original!D133)),D132,PI_data_original!D133),D132),IF($A133&lt;=$A$9,IF(NOT(ISNUMBER(PI_data_original!AD133)),AD132,PI_data_original!AD133),AD132))</f>
        <v>39.713000118675872</v>
      </c>
      <c r="E133" s="307">
        <f>IF(TagHumRelSel_Sc1=TagHumRel_Sc1,IF($A133&lt;=$A$9,IF(NOT(ISNUMBER(PI_data_original!E133)),E132,PI_data_original!E133),E132),IF($A133&lt;=$A$9,IF(NOT(ISNUMBER(PI_data_original!AE133)),AE132,PI_data_original!AE133),AE132))</f>
        <v>20.074619529327418</v>
      </c>
      <c r="F133" s="95">
        <f>IF($A133&lt;=$A$9,IF(NOT(ISNUMBER(PI_data_original!F133)),F132,PI_data_original!F133),0)</f>
        <v>6.6514973640441895</v>
      </c>
      <c r="G133" s="95">
        <f>IF($A133&lt;=$A$9,IF(NOT(ISNUMBER(PI_data_original!G133)),G132,PI_data_original!G133),0)</f>
        <v>7.5874762535095215</v>
      </c>
      <c r="H133" s="95">
        <f>IF($A133&lt;=$A$9,IF(NOT(ISNUMBER(PI_data_original!H133)),H132,PI_data_original!H133),0)</f>
        <v>11.6280517578125</v>
      </c>
      <c r="I133" s="95">
        <f>IF($A133&lt;=$A$9,IF(NOT(ISNUMBER(PI_data_original!I133)),I132,PI_data_original!I133),0)</f>
        <v>7.9070749282836914</v>
      </c>
      <c r="J133" s="95">
        <f>IF($A133&lt;=$A$9,IF(NOT(ISNUMBER(PI_data_original!J133)),J132,PI_data_original!J133),0)</f>
        <v>11.069905281066895</v>
      </c>
      <c r="K133" s="95">
        <f>IF($A133&lt;=$A$9,IF(NOT(ISNUMBER(PI_data_original!K133)),K132,PI_data_original!K133),0)</f>
        <v>293.83197252402499</v>
      </c>
      <c r="L133" s="95">
        <f>IF($A133&lt;=$A$9,IF(NOT(ISNUMBER(PI_data_original!L133)),L132,PI_data_original!L133),0)</f>
        <v>292.34318960315909</v>
      </c>
      <c r="M133" s="95">
        <f>IF($A133&lt;=$A$9,IF(NOT(ISNUMBER(PI_data_original!M133)),M132,PI_data_original!M133),0)</f>
        <v>296.41371831301512</v>
      </c>
      <c r="N133" s="95">
        <f>IF($A133&lt;=$A$9,IF(NOT(ISNUMBER(PI_data_original!N133)),N132,PI_data_original!N133),0)</f>
        <v>295.91020499131156</v>
      </c>
      <c r="O133" s="95">
        <f>IF($A133&lt;=$A$9,IF(NOT(ISNUMBER(PI_data_original!O133)),O132,PI_data_original!O133),0)</f>
        <v>371.89884260548132</v>
      </c>
      <c r="P133" s="95">
        <f>IF($A133&lt;=$A$9,IF(NOT(ISNUMBER(PI_data_original!P133)),P132,PI_data_original!P133),0)</f>
        <v>373.81112635196251</v>
      </c>
      <c r="Q133" s="95">
        <f>IF($A133&lt;=$A$9,IF(NOT(ISNUMBER(PI_data_original!Q133)),Q132,PI_data_original!Q133),0)</f>
        <v>372.58065581673907</v>
      </c>
      <c r="R133" s="95">
        <f>IF($A133&lt;=$A$9,IF(NOT(ISNUMBER(PI_data_original!R133)),R132,PI_data_original!R133),0)</f>
        <v>371.95418194005686</v>
      </c>
      <c r="S133" s="95">
        <f>IF($A133&lt;=$A$9,IF(NOT(ISNUMBER(PI_data_original!S133)),S132,PI_data_original!S133),0)</f>
        <v>359.41305807526379</v>
      </c>
      <c r="T133" s="95">
        <f>IF($A133&lt;=$A$9,IF(NOT(ISNUMBER(PI_data_original!T133)),T132,PI_data_original!T133),0)</f>
        <v>305.35310938725246</v>
      </c>
      <c r="U133" s="95">
        <f>IF($A133&lt;=$A$9,IF(NOT(ISNUMBER(PI_data_original!U133)),U132,PI_data_original!U133),0)</f>
        <v>362.09153905748389</v>
      </c>
      <c r="V133" s="95">
        <f>IF($A133&lt;=$A$9,IF(NOT(ISNUMBER(PI_data_original!V133)),V132,PI_data_original!V133),0)</f>
        <v>307.10566221499971</v>
      </c>
      <c r="W133" s="95">
        <f>IF($A133&lt;=$A$9,IF(NOT(ISNUMBER(PI_data_original!W133)),W132,PI_data_original!W133),0)</f>
        <v>334.28627421059156</v>
      </c>
      <c r="X133" s="95">
        <f>IF($A133&lt;=$A$9,IF(NOT(ISNUMBER(PI_data_original!X133)),X132,PI_data_original!X133),0)</f>
        <v>348.68023900707408</v>
      </c>
      <c r="Y133" s="95">
        <f>IF($A133&lt;=$A$9,IF(NOT(ISNUMBER(PI_data_original!Y133)),Y132,PI_data_original!Y133),0)</f>
        <v>45.034041121977609</v>
      </c>
      <c r="Z133" s="95">
        <f>IF($A133&lt;=$A$9,IF(NOT(ISNUMBER(PI_data_original!Z133)),Z132,PI_data_original!Z133),0)</f>
        <v>0</v>
      </c>
      <c r="AA133" s="95">
        <f>IF($A133&lt;=$A$9,IF(NOT(ISNUMBER(PI_data_original!AA133)),AA132,PI_data_original!AA133),0)</f>
        <v>370.7854934530705</v>
      </c>
      <c r="AB133" s="95">
        <f>IF($A133&lt;=$A$9,IF(NOT(ISNUMBER(PI_data_original!AB133)),AB132,PI_data_original!AB133),0)</f>
        <v>613.56851961428129</v>
      </c>
      <c r="AC133" s="95">
        <f>IF($A133&lt;=$A$9,IF(NOT(ISNUMBER(PI_data_original!AC133)),AC132,PI_data_original!AC133),0)</f>
        <v>624.27231850499072</v>
      </c>
      <c r="AD133" s="307">
        <f>IF(TagTempAmbSel_Sc2=TagTempAmb_Sc1,IF($A133&lt;=$A$9,IF(NOT(ISNUMBER(PI_data_original!D133)),D132,PI_data_original!D133),D132),IF($A133&lt;=$A$9,IF(NOT(ISNUMBER(PI_data_original!AD133)),AD132,PI_data_original!AD133),AD132))</f>
        <v>38.775244151090234</v>
      </c>
      <c r="AE133" s="307">
        <f>IF(TagHumRelSel_Sc2=TagHumRel_Sc1,IF($A133&lt;=$A$9,IF(NOT(ISNUMBER(PI_data_original!E133)),E132,PI_data_original!E133),E132),IF($A133&lt;=$A$9,IF(NOT(ISNUMBER(PI_data_original!AE133)),AE132,PI_data_original!AE133),AE132))</f>
        <v>23.266435695113845</v>
      </c>
      <c r="AF133" s="95">
        <f>IF($A133&lt;=$A$9,IF(NOT(ISNUMBER(PI_data_original!AF133)),AF132,PI_data_original!AF133),0)</f>
        <v>6.9743051528930664</v>
      </c>
      <c r="AG133" s="95">
        <f>IF($A133&lt;=$A$9,IF(NOT(ISNUMBER(PI_data_original!AG133)),AG132,PI_data_original!AG133),0)</f>
        <v>5.7675132751464844</v>
      </c>
      <c r="AH133" s="95">
        <f>IF($A133&lt;=$A$9,IF(NOT(ISNUMBER(PI_data_original!AH133)),AH132,PI_data_original!AH133),0)</f>
        <v>9.0233678817749023</v>
      </c>
      <c r="AI133" s="95">
        <f>IF($A133&lt;=$A$9,IF(NOT(ISNUMBER(PI_data_original!AI133)),AI132,PI_data_original!AI133),0)</f>
        <v>11.42923641204834</v>
      </c>
      <c r="AJ133" s="95">
        <f>IF($A133&lt;=$A$9,IF(NOT(ISNUMBER(PI_data_original!AJ133)),AJ132,PI_data_original!AJ133),0)</f>
        <v>9.488490104675293</v>
      </c>
      <c r="AK133" s="95">
        <f>IF($A133&lt;=$A$9,IF(NOT(ISNUMBER(PI_data_original!AK133)),AK132,PI_data_original!AK133),0)</f>
        <v>286.2349093186142</v>
      </c>
      <c r="AL133" s="95">
        <f>IF($A133&lt;=$A$9,IF(NOT(ISNUMBER(PI_data_original!AL133)),AL132,PI_data_original!AL133),0)</f>
        <v>291.00902207836356</v>
      </c>
      <c r="AM133" s="95">
        <f>IF($A133&lt;=$A$9,IF(NOT(ISNUMBER(PI_data_original!AM133)),AM132,PI_data_original!AM133),0)</f>
        <v>372.30999994227585</v>
      </c>
      <c r="AN133" s="95">
        <f>IF($A133&lt;=$A$9,IF(NOT(ISNUMBER(PI_data_original!AN133)),AN132,PI_data_original!AN133),0)</f>
        <v>372.97103752355821</v>
      </c>
      <c r="AO133" s="95">
        <f>IF($A133&lt;=$A$9,IF(NOT(ISNUMBER(PI_data_original!AO133)),AO132,PI_data_original!AO133),0)</f>
        <v>359.80343765209273</v>
      </c>
      <c r="AP133" s="95">
        <f>IF($A133&lt;=$A$9,IF(NOT(ISNUMBER(PI_data_original!AP133)),AP132,PI_data_original!AP133),0)</f>
        <v>301.22472491470012</v>
      </c>
      <c r="AQ133" s="95">
        <f>IF($A133&lt;=$A$9,IF(NOT(ISNUMBER(PI_data_original!AQ133)),AQ132,PI_data_original!AQ133),0)</f>
        <v>358.81806702369516</v>
      </c>
      <c r="AR133" s="95">
        <f>IF($A133&lt;=$A$9,IF(NOT(ISNUMBER(PI_data_original!AR133)),AR132,PI_data_original!AR133),0)</f>
        <v>302.99921050119059</v>
      </c>
      <c r="AS133" s="95">
        <f>IF($A133&lt;=$A$9,IF(NOT(ISNUMBER(PI_data_original!AS133)),AS132,PI_data_original!AS133),0)</f>
        <v>327.5200105155763</v>
      </c>
      <c r="AT133" s="95">
        <f>IF($A133&lt;=$A$9,IF(NOT(ISNUMBER(PI_data_original!AT133)),AT132,PI_data_original!AT133),0)</f>
        <v>348.47429723915371</v>
      </c>
      <c r="AU133" s="95">
        <f>IF($A133&lt;=$A$9,IF(NOT(ISNUMBER(PI_data_original!AU133)),AU132,PI_data_original!AU133),0)</f>
        <v>43.233937573135947</v>
      </c>
      <c r="AV133" s="95">
        <f>IF($A133&lt;=$A$9,IF(NOT(ISNUMBER(PI_data_original!AV133)),AV132,PI_data_original!AV133),0)</f>
        <v>2.4835554174243133</v>
      </c>
      <c r="AW133" s="95">
        <f>IF($A133&lt;=$A$9,IF(NOT(ISNUMBER(PI_data_original!AW133)),AW132,PI_data_original!AW133),0)</f>
        <v>369.81429751542862</v>
      </c>
      <c r="AY133" s="94">
        <f t="shared" si="72"/>
        <v>45873.423611110717</v>
      </c>
      <c r="AZ133" s="95">
        <f>IF($AY133&lt;=$AY$9,IF(NOT(ISNUMBER(PI_data_original!AZ133)),AZ132,PI_data_original!AZ133),0)</f>
        <v>0</v>
      </c>
      <c r="BA133" s="95">
        <f>IF($AY133&lt;=$AY$9,IF(NOT(ISNUMBER(PI_data_original!BA133)),BA132,PI_data_original!BA133),0)</f>
        <v>0</v>
      </c>
      <c r="BB133" s="95">
        <f>IF($AY133&lt;=$AY$9,IF(NOT(ISNUMBER(PI_data_original!BB133)),BB132,PI_data_original!BB133),0)</f>
        <v>0</v>
      </c>
      <c r="BC133" s="95">
        <f>IF($AY133&lt;=$AY$9,IF(NOT(ISNUMBER(PI_data_original!BC133)),BC132,PI_data_original!BC133),0)</f>
        <v>17.328573660562469</v>
      </c>
      <c r="BD133" s="95">
        <f>IF($AY133&lt;=$AY$9,IF(NOT(ISNUMBER(PI_data_original!BD133)),BD132,PI_data_original!BD133),0)</f>
        <v>0</v>
      </c>
      <c r="BE133" s="95">
        <f>IF($AY133&lt;=$AY$9,IF(NOT(ISNUMBER(PI_data_original!BE133)),BE132,PI_data_original!BE133),0)</f>
        <v>0</v>
      </c>
      <c r="BF133" s="95">
        <f>IF($AY133&lt;=$AY$9,IF(NOT(ISNUMBER(PI_data_original!BF133)),BF132,PI_data_original!BF133),0)</f>
        <v>0</v>
      </c>
      <c r="BG133" s="95">
        <f>IF($AY133&lt;=$AY$9,IF(NOT(ISNUMBER(PI_data_original!BG133)),BG132,PI_data_original!BG133),0)</f>
        <v>15.571023144474252</v>
      </c>
      <c r="BI133" s="61">
        <f>PI_data_original!BI133</f>
        <v>45873.334722222222</v>
      </c>
      <c r="BJ133" s="6">
        <f>IF($BI133&lt;=$BI$9,IF(NOT(ISNUMBER(PI_data_original!BJ133)),BJ132,PI_data_original!BJ133),0)</f>
        <v>1.2817578390240669E-2</v>
      </c>
      <c r="BK133" s="6">
        <f>IF($BI133&lt;=$BI$9,IF(NOT(ISNUMBER(PI_data_original!BK133)),BK132,PI_data_original!BK133),0)</f>
        <v>1.0070954449474812E-2</v>
      </c>
      <c r="BM133" s="6" t="b">
        <f t="shared" si="61"/>
        <v>0</v>
      </c>
      <c r="BN133" s="6" t="str">
        <f t="shared" si="62"/>
        <v>N/A</v>
      </c>
      <c r="BO133" s="6" t="b">
        <f t="shared" si="63"/>
        <v>0</v>
      </c>
      <c r="BP133" s="6" t="str">
        <f t="shared" si="64"/>
        <v>N/A</v>
      </c>
      <c r="BR133" s="6">
        <f t="shared" si="49"/>
        <v>432</v>
      </c>
      <c r="BS133" s="6">
        <f t="shared" si="50"/>
        <v>357.51644458257567</v>
      </c>
      <c r="BU133" s="6">
        <f t="shared" si="65"/>
        <v>370.7854934530705</v>
      </c>
      <c r="BV133" s="6">
        <f t="shared" si="66"/>
        <v>369.81429751542862</v>
      </c>
      <c r="BX133" s="292">
        <f t="shared" si="51"/>
        <v>45873.423611110717</v>
      </c>
      <c r="BY133" s="11">
        <f t="shared" si="82"/>
        <v>0</v>
      </c>
      <c r="BZ133" s="11">
        <f t="shared" si="82"/>
        <v>0</v>
      </c>
      <c r="CA133" s="11">
        <f t="shared" si="82"/>
        <v>0</v>
      </c>
      <c r="CB133" s="11">
        <f t="shared" si="82"/>
        <v>17.328573660562469</v>
      </c>
      <c r="CC133" s="11">
        <f>IF(Inicio!$C$22="Calderas",BY133+BZ133,CA133)</f>
        <v>0</v>
      </c>
      <c r="CD133" s="11">
        <f t="shared" si="52"/>
        <v>0</v>
      </c>
      <c r="CE133" s="11">
        <f t="shared" si="53"/>
        <v>0</v>
      </c>
      <c r="CF133" s="11">
        <f t="shared" si="54"/>
        <v>0</v>
      </c>
      <c r="CG133" s="11">
        <f t="shared" si="55"/>
        <v>0</v>
      </c>
      <c r="CH133" s="11">
        <f t="shared" si="67"/>
        <v>0</v>
      </c>
      <c r="CI133" s="11">
        <f t="shared" si="68"/>
        <v>0</v>
      </c>
      <c r="CJ133" s="11">
        <f t="shared" si="83"/>
        <v>0</v>
      </c>
      <c r="CK133" s="11">
        <f t="shared" si="83"/>
        <v>0</v>
      </c>
      <c r="CL133" s="11">
        <f t="shared" si="83"/>
        <v>0</v>
      </c>
      <c r="CM133" s="11">
        <f t="shared" si="83"/>
        <v>15.571023144474252</v>
      </c>
      <c r="CN133" s="281">
        <f>IF(Inicio!$O$22="Calderas",CJ133+CK133,CL133)</f>
        <v>0</v>
      </c>
      <c r="CO133" s="11">
        <f t="shared" si="56"/>
        <v>0</v>
      </c>
      <c r="CP133" s="11">
        <f t="shared" si="57"/>
        <v>0</v>
      </c>
      <c r="CQ133" s="11">
        <f t="shared" si="58"/>
        <v>0</v>
      </c>
      <c r="CR133" s="11">
        <f t="shared" si="59"/>
        <v>0</v>
      </c>
      <c r="CS133" s="11">
        <f t="shared" si="69"/>
        <v>0</v>
      </c>
      <c r="CT133" s="11">
        <f t="shared" si="70"/>
        <v>0</v>
      </c>
      <c r="CV133" s="293">
        <f t="shared" si="60"/>
        <v>45873.673611110484</v>
      </c>
      <c r="CW133" s="92">
        <f t="shared" si="84"/>
        <v>0</v>
      </c>
      <c r="CX133" s="92">
        <f t="shared" si="84"/>
        <v>0</v>
      </c>
      <c r="CY133" s="92">
        <f t="shared" si="84"/>
        <v>0</v>
      </c>
      <c r="CZ133" s="92">
        <f t="shared" si="84"/>
        <v>0</v>
      </c>
      <c r="DA133" s="92">
        <f t="shared" si="84"/>
        <v>0</v>
      </c>
      <c r="DB133" s="92">
        <f t="shared" si="84"/>
        <v>0</v>
      </c>
    </row>
    <row r="134" spans="1:106">
      <c r="A134" s="94">
        <f t="shared" si="71"/>
        <v>45873.677083332936</v>
      </c>
      <c r="B134" s="95">
        <f>IF($A134&lt;=$A$9,IF(NOT(ISNUMBER(PI_data_original!B134)),B133,PI_data_original!B134),0)</f>
        <v>604.28098508626999</v>
      </c>
      <c r="C134" s="95">
        <f>IF($A134&lt;=$A$9,IF(NOT(ISNUMBER(PI_data_original!C134)),C133,PI_data_original!C134),0)</f>
        <v>593.10845435446106</v>
      </c>
      <c r="D134" s="307">
        <f>IF(TagTempAmbSel_Sc1=TagTempAmb_Sc1,IF($A134&lt;=$A$9,IF(NOT(ISNUMBER(PI_data_original!D134)),D133,PI_data_original!D134),D133),IF($A134&lt;=$A$9,IF(NOT(ISNUMBER(PI_data_original!AD134)),AD133,PI_data_original!AD134),AD133))</f>
        <v>39.624591719149841</v>
      </c>
      <c r="E134" s="307">
        <f>IF(TagHumRelSel_Sc1=TagHumRel_Sc1,IF($A134&lt;=$A$9,IF(NOT(ISNUMBER(PI_data_original!E134)),E133,PI_data_original!E134),E133),IF($A134&lt;=$A$9,IF(NOT(ISNUMBER(PI_data_original!AE134)),AE133,PI_data_original!AE134),AE133))</f>
        <v>19.784170486236594</v>
      </c>
      <c r="F134" s="95">
        <f>IF($A134&lt;=$A$9,IF(NOT(ISNUMBER(PI_data_original!F134)),F133,PI_data_original!F134),0)</f>
        <v>7.640233039855957</v>
      </c>
      <c r="G134" s="95">
        <f>IF($A134&lt;=$A$9,IF(NOT(ISNUMBER(PI_data_original!G134)),G133,PI_data_original!G134),0)</f>
        <v>9.5083560943603516</v>
      </c>
      <c r="H134" s="95">
        <f>IF($A134&lt;=$A$9,IF(NOT(ISNUMBER(PI_data_original!H134)),H133,PI_data_original!H134),0)</f>
        <v>8.7442941665649414</v>
      </c>
      <c r="I134" s="95">
        <f>IF($A134&lt;=$A$9,IF(NOT(ISNUMBER(PI_data_original!I134)),I133,PI_data_original!I134),0)</f>
        <v>6.0465865135192871</v>
      </c>
      <c r="J134" s="95">
        <f>IF($A134&lt;=$A$9,IF(NOT(ISNUMBER(PI_data_original!J134)),J133,PI_data_original!J134),0)</f>
        <v>14.325758934020996</v>
      </c>
      <c r="K134" s="95">
        <f>IF($A134&lt;=$A$9,IF(NOT(ISNUMBER(PI_data_original!K134)),K133,PI_data_original!K134),0)</f>
        <v>293.56595208196694</v>
      </c>
      <c r="L134" s="95">
        <f>IF($A134&lt;=$A$9,IF(NOT(ISNUMBER(PI_data_original!L134)),L133,PI_data_original!L134),0)</f>
        <v>292.03725071649416</v>
      </c>
      <c r="M134" s="95">
        <f>IF($A134&lt;=$A$9,IF(NOT(ISNUMBER(PI_data_original!M134)),M133,PI_data_original!M134),0)</f>
        <v>295.44905790778853</v>
      </c>
      <c r="N134" s="95">
        <f>IF($A134&lt;=$A$9,IF(NOT(ISNUMBER(PI_data_original!N134)),N133,PI_data_original!N134),0)</f>
        <v>294.90438338059118</v>
      </c>
      <c r="O134" s="95">
        <f>IF($A134&lt;=$A$9,IF(NOT(ISNUMBER(PI_data_original!O134)),O133,PI_data_original!O134),0)</f>
        <v>371.84486958394837</v>
      </c>
      <c r="P134" s="95">
        <f>IF($A134&lt;=$A$9,IF(NOT(ISNUMBER(PI_data_original!P134)),P133,PI_data_original!P134),0)</f>
        <v>373.74540181197943</v>
      </c>
      <c r="Q134" s="95">
        <f>IF($A134&lt;=$A$9,IF(NOT(ISNUMBER(PI_data_original!Q134)),Q133,PI_data_original!Q134),0)</f>
        <v>372.87487030966008</v>
      </c>
      <c r="R134" s="95">
        <f>IF($A134&lt;=$A$9,IF(NOT(ISNUMBER(PI_data_original!R134)),R133,PI_data_original!R134),0)</f>
        <v>372.2613016202373</v>
      </c>
      <c r="S134" s="95">
        <f>IF($A134&lt;=$A$9,IF(NOT(ISNUMBER(PI_data_original!S134)),S133,PI_data_original!S134),0)</f>
        <v>359.19475573116756</v>
      </c>
      <c r="T134" s="95">
        <f>IF($A134&lt;=$A$9,IF(NOT(ISNUMBER(PI_data_original!T134)),T133,PI_data_original!T134),0)</f>
        <v>304.99406689055263</v>
      </c>
      <c r="U134" s="95">
        <f>IF($A134&lt;=$A$9,IF(NOT(ISNUMBER(PI_data_original!U134)),U133,PI_data_original!U134),0)</f>
        <v>361.87942975349415</v>
      </c>
      <c r="V134" s="95">
        <f>IF($A134&lt;=$A$9,IF(NOT(ISNUMBER(PI_data_original!V134)),V133,PI_data_original!V134),0)</f>
        <v>306.77266268913479</v>
      </c>
      <c r="W134" s="95">
        <f>IF($A134&lt;=$A$9,IF(NOT(ISNUMBER(PI_data_original!W134)),W133,PI_data_original!W134),0)</f>
        <v>334.17537260097828</v>
      </c>
      <c r="X134" s="95">
        <f>IF($A134&lt;=$A$9,IF(NOT(ISNUMBER(PI_data_original!X134)),X133,PI_data_original!X134),0)</f>
        <v>348.27838486817183</v>
      </c>
      <c r="Y134" s="95">
        <f>IF($A134&lt;=$A$9,IF(NOT(ISNUMBER(PI_data_original!Y134)),Y133,PI_data_original!Y134),0)</f>
        <v>44.847598108868688</v>
      </c>
      <c r="Z134" s="95">
        <f>IF($A134&lt;=$A$9,IF(NOT(ISNUMBER(PI_data_original!Z134)),Z133,PI_data_original!Z134),0)</f>
        <v>0</v>
      </c>
      <c r="AA134" s="95">
        <f>IF($A134&lt;=$A$9,IF(NOT(ISNUMBER(PI_data_original!AA134)),AA133,PI_data_original!AA134),0)</f>
        <v>370.63031275887971</v>
      </c>
      <c r="AB134" s="95">
        <f>IF($A134&lt;=$A$9,IF(NOT(ISNUMBER(PI_data_original!AB134)),AB133,PI_data_original!AB134),0)</f>
        <v>604.28098508626999</v>
      </c>
      <c r="AC134" s="95">
        <f>IF($A134&lt;=$A$9,IF(NOT(ISNUMBER(PI_data_original!AC134)),AC133,PI_data_original!AC134),0)</f>
        <v>615.8486960063583</v>
      </c>
      <c r="AD134" s="307">
        <f>IF(TagTempAmbSel_Sc2=TagTempAmb_Sc1,IF($A134&lt;=$A$9,IF(NOT(ISNUMBER(PI_data_original!D134)),D133,PI_data_original!D134),D133),IF($A134&lt;=$A$9,IF(NOT(ISNUMBER(PI_data_original!AD134)),AD133,PI_data_original!AD134),AD133))</f>
        <v>39.317883667225033</v>
      </c>
      <c r="AE134" s="307">
        <f>IF(TagHumRelSel_Sc2=TagHumRel_Sc1,IF($A134&lt;=$A$9,IF(NOT(ISNUMBER(PI_data_original!E134)),E133,PI_data_original!E134),E133),IF($A134&lt;=$A$9,IF(NOT(ISNUMBER(PI_data_original!AE134)),AE133,PI_data_original!AE134),AE133))</f>
        <v>22.799792075993132</v>
      </c>
      <c r="AF134" s="95">
        <f>IF($A134&lt;=$A$9,IF(NOT(ISNUMBER(PI_data_original!AF134)),AF133,PI_data_original!AF134),0)</f>
        <v>9.698481559753418</v>
      </c>
      <c r="AG134" s="95">
        <f>IF($A134&lt;=$A$9,IF(NOT(ISNUMBER(PI_data_original!AG134)),AG133,PI_data_original!AG134),0)</f>
        <v>15.628101348876953</v>
      </c>
      <c r="AH134" s="95">
        <f>IF($A134&lt;=$A$9,IF(NOT(ISNUMBER(PI_data_original!AH134)),AH133,PI_data_original!AH134),0)</f>
        <v>8.1861476898193359</v>
      </c>
      <c r="AI134" s="95">
        <f>IF($A134&lt;=$A$9,IF(NOT(ISNUMBER(PI_data_original!AI134)),AI133,PI_data_original!AI134),0)</f>
        <v>14.502644538879395</v>
      </c>
      <c r="AJ134" s="95">
        <f>IF($A134&lt;=$A$9,IF(NOT(ISNUMBER(PI_data_original!AJ134)),AJ133,PI_data_original!AJ134),0)</f>
        <v>5.4884400367736816</v>
      </c>
      <c r="AK134" s="95">
        <f>IF($A134&lt;=$A$9,IF(NOT(ISNUMBER(PI_data_original!AK134)),AK133,PI_data_original!AK134),0)</f>
        <v>286.21410519010146</v>
      </c>
      <c r="AL134" s="95">
        <f>IF($A134&lt;=$A$9,IF(NOT(ISNUMBER(PI_data_original!AL134)),AL133,PI_data_original!AL134),0)</f>
        <v>290.90882133291615</v>
      </c>
      <c r="AM134" s="95">
        <f>IF($A134&lt;=$A$9,IF(NOT(ISNUMBER(PI_data_original!AM134)),AM133,PI_data_original!AM134),0)</f>
        <v>371.7746116374629</v>
      </c>
      <c r="AN134" s="95">
        <f>IF($A134&lt;=$A$9,IF(NOT(ISNUMBER(PI_data_original!AN134)),AN133,PI_data_original!AN134),0)</f>
        <v>372.3101888867011</v>
      </c>
      <c r="AO134" s="95">
        <f>IF($A134&lt;=$A$9,IF(NOT(ISNUMBER(PI_data_original!AO134)),AO133,PI_data_original!AO134),0)</f>
        <v>359.22696751481078</v>
      </c>
      <c r="AP134" s="95">
        <f>IF($A134&lt;=$A$9,IF(NOT(ISNUMBER(PI_data_original!AP134)),AP133,PI_data_original!AP134),0)</f>
        <v>300.48914487225159</v>
      </c>
      <c r="AQ134" s="95">
        <f>IF($A134&lt;=$A$9,IF(NOT(ISNUMBER(PI_data_original!AQ134)),AQ133,PI_data_original!AQ134),0)</f>
        <v>358.19263989509392</v>
      </c>
      <c r="AR134" s="95">
        <f>IF($A134&lt;=$A$9,IF(NOT(ISNUMBER(PI_data_original!AR134)),AR133,PI_data_original!AR134),0)</f>
        <v>302.22911860675549</v>
      </c>
      <c r="AS134" s="95">
        <f>IF($A134&lt;=$A$9,IF(NOT(ISNUMBER(PI_data_original!AS134)),AS133,PI_data_original!AS134),0)</f>
        <v>327.01567940114592</v>
      </c>
      <c r="AT134" s="95">
        <f>IF($A134&lt;=$A$9,IF(NOT(ISNUMBER(PI_data_original!AT134)),AT133,PI_data_original!AT134),0)</f>
        <v>348.17360345219805</v>
      </c>
      <c r="AU134" s="95">
        <f>IF($A134&lt;=$A$9,IF(NOT(ISNUMBER(PI_data_original!AU134)),AU133,PI_data_original!AU134),0)</f>
        <v>42.741998529148574</v>
      </c>
      <c r="AV134" s="95">
        <f>IF($A134&lt;=$A$9,IF(NOT(ISNUMBER(PI_data_original!AV134)),AV133,PI_data_original!AV134),0)</f>
        <v>2.3778632968950624</v>
      </c>
      <c r="AW134" s="95">
        <f>IF($A134&lt;=$A$9,IF(NOT(ISNUMBER(PI_data_original!AW134)),AW133,PI_data_original!AW134),0)</f>
        <v>369.21161556872386</v>
      </c>
      <c r="AY134" s="94">
        <f t="shared" si="72"/>
        <v>45873.427083332936</v>
      </c>
      <c r="AZ134" s="95">
        <f>IF($AY134&lt;=$AY$9,IF(NOT(ISNUMBER(PI_data_original!AZ134)),AZ133,PI_data_original!AZ134),0)</f>
        <v>0</v>
      </c>
      <c r="BA134" s="95">
        <f>IF($AY134&lt;=$AY$9,IF(NOT(ISNUMBER(PI_data_original!BA134)),BA133,PI_data_original!BA134),0)</f>
        <v>0</v>
      </c>
      <c r="BB134" s="95">
        <f>IF($AY134&lt;=$AY$9,IF(NOT(ISNUMBER(PI_data_original!BB134)),BB133,PI_data_original!BB134),0)</f>
        <v>0</v>
      </c>
      <c r="BC134" s="95">
        <f>IF($AY134&lt;=$AY$9,IF(NOT(ISNUMBER(PI_data_original!BC134)),BC133,PI_data_original!BC134),0)</f>
        <v>18.669605209829228</v>
      </c>
      <c r="BD134" s="95">
        <f>IF($AY134&lt;=$AY$9,IF(NOT(ISNUMBER(PI_data_original!BD134)),BD133,PI_data_original!BD134),0)</f>
        <v>0</v>
      </c>
      <c r="BE134" s="95">
        <f>IF($AY134&lt;=$AY$9,IF(NOT(ISNUMBER(PI_data_original!BE134)),BE133,PI_data_original!BE134),0)</f>
        <v>0</v>
      </c>
      <c r="BF134" s="95">
        <f>IF($AY134&lt;=$AY$9,IF(NOT(ISNUMBER(PI_data_original!BF134)),BF133,PI_data_original!BF134),0)</f>
        <v>0</v>
      </c>
      <c r="BG134" s="95">
        <f>IF($AY134&lt;=$AY$9,IF(NOT(ISNUMBER(PI_data_original!BG134)),BG133,PI_data_original!BG134),0)</f>
        <v>17.079688693528837</v>
      </c>
      <c r="BI134" s="61">
        <f>PI_data_original!BI134</f>
        <v>45873.335416666669</v>
      </c>
      <c r="BJ134" s="6">
        <f>IF($BI134&lt;=$BI$9,IF(NOT(ISNUMBER(PI_data_original!BJ134)),BJ133,PI_data_original!BJ134),0)</f>
        <v>1.2817578390240669E-2</v>
      </c>
      <c r="BK134" s="6">
        <f>IF($BI134&lt;=$BI$9,IF(NOT(ISNUMBER(PI_data_original!BK134)),BK133,PI_data_original!BK134),0)</f>
        <v>1.0070954449474812E-2</v>
      </c>
      <c r="BM134" s="6" t="b">
        <f t="shared" si="61"/>
        <v>0</v>
      </c>
      <c r="BN134" s="6" t="str">
        <f t="shared" si="62"/>
        <v>N/A</v>
      </c>
      <c r="BO134" s="6" t="b">
        <f t="shared" si="63"/>
        <v>0</v>
      </c>
      <c r="BP134" s="6" t="str">
        <f t="shared" si="64"/>
        <v>N/A</v>
      </c>
      <c r="BR134" s="6">
        <f t="shared" si="49"/>
        <v>432</v>
      </c>
      <c r="BS134" s="6">
        <f t="shared" si="50"/>
        <v>357.62213670310496</v>
      </c>
      <c r="BU134" s="6">
        <f t="shared" si="65"/>
        <v>370.63031275887971</v>
      </c>
      <c r="BV134" s="6">
        <f t="shared" si="66"/>
        <v>369.21161556872386</v>
      </c>
      <c r="BX134" s="292">
        <f t="shared" si="51"/>
        <v>45873.427083332936</v>
      </c>
      <c r="BY134" s="11">
        <f t="shared" si="82"/>
        <v>0</v>
      </c>
      <c r="BZ134" s="11">
        <f t="shared" si="82"/>
        <v>0</v>
      </c>
      <c r="CA134" s="11">
        <f t="shared" si="82"/>
        <v>0</v>
      </c>
      <c r="CB134" s="11">
        <f t="shared" si="82"/>
        <v>18.669605209829228</v>
      </c>
      <c r="CC134" s="11">
        <f>IF(Inicio!$C$22="Calderas",BY134+BZ134,CA134)</f>
        <v>0</v>
      </c>
      <c r="CD134" s="11">
        <f t="shared" si="52"/>
        <v>0</v>
      </c>
      <c r="CE134" s="11">
        <f t="shared" si="53"/>
        <v>0</v>
      </c>
      <c r="CF134" s="11">
        <f t="shared" si="54"/>
        <v>0</v>
      </c>
      <c r="CG134" s="11">
        <f t="shared" si="55"/>
        <v>0</v>
      </c>
      <c r="CH134" s="11">
        <f t="shared" si="67"/>
        <v>0</v>
      </c>
      <c r="CI134" s="11">
        <f t="shared" si="68"/>
        <v>0</v>
      </c>
      <c r="CJ134" s="11">
        <f t="shared" si="83"/>
        <v>0</v>
      </c>
      <c r="CK134" s="11">
        <f t="shared" si="83"/>
        <v>0</v>
      </c>
      <c r="CL134" s="11">
        <f t="shared" si="83"/>
        <v>0</v>
      </c>
      <c r="CM134" s="11">
        <f t="shared" si="83"/>
        <v>17.079688693528837</v>
      </c>
      <c r="CN134" s="281">
        <f>IF(Inicio!$O$22="Calderas",CJ134+CK134,CL134)</f>
        <v>0</v>
      </c>
      <c r="CO134" s="11">
        <f t="shared" si="56"/>
        <v>0</v>
      </c>
      <c r="CP134" s="11">
        <f t="shared" si="57"/>
        <v>0</v>
      </c>
      <c r="CQ134" s="11">
        <f t="shared" si="58"/>
        <v>0</v>
      </c>
      <c r="CR134" s="11">
        <f t="shared" si="59"/>
        <v>0</v>
      </c>
      <c r="CS134" s="11">
        <f t="shared" si="69"/>
        <v>0</v>
      </c>
      <c r="CT134" s="11">
        <f t="shared" si="70"/>
        <v>0</v>
      </c>
      <c r="CV134" s="293">
        <f t="shared" si="60"/>
        <v>45873.677083332703</v>
      </c>
      <c r="CW134" s="92">
        <f t="shared" si="84"/>
        <v>0</v>
      </c>
      <c r="CX134" s="92">
        <f t="shared" si="84"/>
        <v>0</v>
      </c>
      <c r="CY134" s="92">
        <f t="shared" si="84"/>
        <v>0</v>
      </c>
      <c r="CZ134" s="92">
        <f t="shared" si="84"/>
        <v>0</v>
      </c>
      <c r="DA134" s="92">
        <f t="shared" si="84"/>
        <v>0</v>
      </c>
      <c r="DB134" s="92">
        <f t="shared" si="84"/>
        <v>0</v>
      </c>
    </row>
    <row r="135" spans="1:106">
      <c r="A135" s="94">
        <f t="shared" si="71"/>
        <v>45873.680555555155</v>
      </c>
      <c r="B135" s="95">
        <f>IF($A135&lt;=$A$9,IF(NOT(ISNUMBER(PI_data_original!B135)),B134,PI_data_original!B135),0)</f>
        <v>606.62129352125373</v>
      </c>
      <c r="C135" s="95">
        <f>IF($A135&lt;=$A$9,IF(NOT(ISNUMBER(PI_data_original!C135)),C134,PI_data_original!C135),0)</f>
        <v>596.12502758891333</v>
      </c>
      <c r="D135" s="307">
        <f>IF(TagTempAmbSel_Sc1=TagTempAmb_Sc1,IF($A135&lt;=$A$9,IF(NOT(ISNUMBER(PI_data_original!D135)),D134,PI_data_original!D135),D134),IF($A135&lt;=$A$9,IF(NOT(ISNUMBER(PI_data_original!AD135)),AD134,PI_data_original!AD135),AD134))</f>
        <v>39.633712389223462</v>
      </c>
      <c r="E135" s="307">
        <f>IF(TagHumRelSel_Sc1=TagHumRel_Sc1,IF($A135&lt;=$A$9,IF(NOT(ISNUMBER(PI_data_original!E135)),E134,PI_data_original!E135),E134),IF($A135&lt;=$A$9,IF(NOT(ISNUMBER(PI_data_original!AE135)),AE134,PI_data_original!AE135),AE134))</f>
        <v>19.703036105770057</v>
      </c>
      <c r="F135" s="95">
        <f>IF($A135&lt;=$A$9,IF(NOT(ISNUMBER(PI_data_original!F135)),F134,PI_data_original!F135),0)</f>
        <v>9.4379348754882813</v>
      </c>
      <c r="G135" s="95">
        <f>IF($A135&lt;=$A$9,IF(NOT(ISNUMBER(PI_data_original!G135)),G134,PI_data_original!G135),0)</f>
        <v>9.7964887619018555</v>
      </c>
      <c r="H135" s="95">
        <f>IF($A135&lt;=$A$9,IF(NOT(ISNUMBER(PI_data_original!H135)),H134,PI_data_original!H135),0)</f>
        <v>14.790881156921387</v>
      </c>
      <c r="I135" s="95">
        <f>IF($A135&lt;=$A$9,IF(NOT(ISNUMBER(PI_data_original!I135)),I134,PI_data_original!I135),0)</f>
        <v>9.209416389465332</v>
      </c>
      <c r="J135" s="95">
        <f>IF($A135&lt;=$A$9,IF(NOT(ISNUMBER(PI_data_original!J135)),J134,PI_data_original!J135),0)</f>
        <v>11.264141082763672</v>
      </c>
      <c r="K135" s="95">
        <f>IF($A135&lt;=$A$9,IF(NOT(ISNUMBER(PI_data_original!K135)),K134,PI_data_original!K135),0)</f>
        <v>294.48452779036086</v>
      </c>
      <c r="L135" s="95">
        <f>IF($A135&lt;=$A$9,IF(NOT(ISNUMBER(PI_data_original!L135)),L134,PI_data_original!L135),0)</f>
        <v>292.98415274517333</v>
      </c>
      <c r="M135" s="95">
        <f>IF($A135&lt;=$A$9,IF(NOT(ISNUMBER(PI_data_original!M135)),M134,PI_data_original!M135),0)</f>
        <v>295.21259549782945</v>
      </c>
      <c r="N135" s="95">
        <f>IF($A135&lt;=$A$9,IF(NOT(ISNUMBER(PI_data_original!N135)),N134,PI_data_original!N135),0)</f>
        <v>294.72432188573964</v>
      </c>
      <c r="O135" s="95">
        <f>IF($A135&lt;=$A$9,IF(NOT(ISNUMBER(PI_data_original!O135)),O134,PI_data_original!O135),0)</f>
        <v>370.84749585921628</v>
      </c>
      <c r="P135" s="95">
        <f>IF($A135&lt;=$A$9,IF(NOT(ISNUMBER(PI_data_original!P135)),P134,PI_data_original!P135),0)</f>
        <v>372.9040718200165</v>
      </c>
      <c r="Q135" s="95">
        <f>IF($A135&lt;=$A$9,IF(NOT(ISNUMBER(PI_data_original!Q135)),Q134,PI_data_original!Q135),0)</f>
        <v>372.38839079545039</v>
      </c>
      <c r="R135" s="95">
        <f>IF($A135&lt;=$A$9,IF(NOT(ISNUMBER(PI_data_original!R135)),R134,PI_data_original!R135),0)</f>
        <v>371.19883220115747</v>
      </c>
      <c r="S135" s="95">
        <f>IF($A135&lt;=$A$9,IF(NOT(ISNUMBER(PI_data_original!S135)),S134,PI_data_original!S135),0)</f>
        <v>359.20135730051902</v>
      </c>
      <c r="T135" s="95">
        <f>IF($A135&lt;=$A$9,IF(NOT(ISNUMBER(PI_data_original!T135)),T134,PI_data_original!T135),0)</f>
        <v>305.43345334742531</v>
      </c>
      <c r="U135" s="95">
        <f>IF($A135&lt;=$A$9,IF(NOT(ISNUMBER(PI_data_original!U135)),U134,PI_data_original!U135),0)</f>
        <v>361.84898145783694</v>
      </c>
      <c r="V135" s="95">
        <f>IF($A135&lt;=$A$9,IF(NOT(ISNUMBER(PI_data_original!V135)),V134,PI_data_original!V135),0)</f>
        <v>307.32242157685261</v>
      </c>
      <c r="W135" s="95">
        <f>IF($A135&lt;=$A$9,IF(NOT(ISNUMBER(PI_data_original!W135)),W134,PI_data_original!W135),0)</f>
        <v>333.83714372706385</v>
      </c>
      <c r="X135" s="95">
        <f>IF($A135&lt;=$A$9,IF(NOT(ISNUMBER(PI_data_original!X135)),X134,PI_data_original!X135),0)</f>
        <v>347.98912187780837</v>
      </c>
      <c r="Y135" s="95">
        <f>IF($A135&lt;=$A$9,IF(NOT(ISNUMBER(PI_data_original!Y135)),Y134,PI_data_original!Y135),0)</f>
        <v>45.224848736189969</v>
      </c>
      <c r="Z135" s="95">
        <f>IF($A135&lt;=$A$9,IF(NOT(ISNUMBER(PI_data_original!Z135)),Z134,PI_data_original!Z135),0)</f>
        <v>0</v>
      </c>
      <c r="AA135" s="95">
        <f>IF($A135&lt;=$A$9,IF(NOT(ISNUMBER(PI_data_original!AA135)),AA134,PI_data_original!AA135),0)</f>
        <v>370.33279930949368</v>
      </c>
      <c r="AB135" s="95">
        <f>IF($A135&lt;=$A$9,IF(NOT(ISNUMBER(PI_data_original!AB135)),AB134,PI_data_original!AB135),0)</f>
        <v>606.62129352125373</v>
      </c>
      <c r="AC135" s="95">
        <f>IF($A135&lt;=$A$9,IF(NOT(ISNUMBER(PI_data_original!AC135)),AC134,PI_data_original!AC135),0)</f>
        <v>619.89022520330013</v>
      </c>
      <c r="AD135" s="307">
        <f>IF(TagTempAmbSel_Sc2=TagTempAmb_Sc1,IF($A135&lt;=$A$9,IF(NOT(ISNUMBER(PI_data_original!D135)),D134,PI_data_original!D135),D134),IF($A135&lt;=$A$9,IF(NOT(ISNUMBER(PI_data_original!AD135)),AD134,PI_data_original!AD135),AD134))</f>
        <v>39.781691875694726</v>
      </c>
      <c r="AE135" s="307">
        <f>IF(TagHumRelSel_Sc2=TagHumRel_Sc1,IF($A135&lt;=$A$9,IF(NOT(ISNUMBER(PI_data_original!E135)),E134,PI_data_original!E135),E134),IF($A135&lt;=$A$9,IF(NOT(ISNUMBER(PI_data_original!AE135)),AE134,PI_data_original!AE135),AE134))</f>
        <v>22.50437816056408</v>
      </c>
      <c r="AF135" s="95">
        <f>IF($A135&lt;=$A$9,IF(NOT(ISNUMBER(PI_data_original!AF135)),AF134,PI_data_original!AF135),0)</f>
        <v>9.9632034301757813</v>
      </c>
      <c r="AG135" s="95">
        <f>IF($A135&lt;=$A$9,IF(NOT(ISNUMBER(PI_data_original!AG135)),AG134,PI_data_original!AG135),0)</f>
        <v>14.790881156921387</v>
      </c>
      <c r="AH135" s="95">
        <f>IF($A135&lt;=$A$9,IF(NOT(ISNUMBER(PI_data_original!AH135)),AH134,PI_data_original!AH135),0)</f>
        <v>5.4884400367736816</v>
      </c>
      <c r="AI135" s="95">
        <f>IF($A135&lt;=$A$9,IF(NOT(ISNUMBER(PI_data_original!AI135)),AI134,PI_data_original!AI135),0)</f>
        <v>11.717368125915527</v>
      </c>
      <c r="AJ135" s="95">
        <f>IF($A135&lt;=$A$9,IF(NOT(ISNUMBER(PI_data_original!AJ135)),AJ134,PI_data_original!AJ135),0)</f>
        <v>9.7675628662109375</v>
      </c>
      <c r="AK135" s="95">
        <f>IF($A135&lt;=$A$9,IF(NOT(ISNUMBER(PI_data_original!AK135)),AK134,PI_data_original!AK135),0)</f>
        <v>285.36368548833099</v>
      </c>
      <c r="AL135" s="95">
        <f>IF($A135&lt;=$A$9,IF(NOT(ISNUMBER(PI_data_original!AL135)),AL134,PI_data_original!AL135),0)</f>
        <v>290.06695079302511</v>
      </c>
      <c r="AM135" s="95">
        <f>IF($A135&lt;=$A$9,IF(NOT(ISNUMBER(PI_data_original!AM135)),AM134,PI_data_original!AM135),0)</f>
        <v>371.54868794689753</v>
      </c>
      <c r="AN135" s="95">
        <f>IF($A135&lt;=$A$9,IF(NOT(ISNUMBER(PI_data_original!AN135)),AN134,PI_data_original!AN135),0)</f>
        <v>371.77027023412336</v>
      </c>
      <c r="AO135" s="95">
        <f>IF($A135&lt;=$A$9,IF(NOT(ISNUMBER(PI_data_original!AO135)),AO134,PI_data_original!AO135),0)</f>
        <v>358.81663514634749</v>
      </c>
      <c r="AP135" s="95">
        <f>IF($A135&lt;=$A$9,IF(NOT(ISNUMBER(PI_data_original!AP135)),AP134,PI_data_original!AP135),0)</f>
        <v>299.61712602663943</v>
      </c>
      <c r="AQ135" s="95">
        <f>IF($A135&lt;=$A$9,IF(NOT(ISNUMBER(PI_data_original!AQ135)),AQ134,PI_data_original!AQ135),0)</f>
        <v>357.77316702691371</v>
      </c>
      <c r="AR135" s="95">
        <f>IF($A135&lt;=$A$9,IF(NOT(ISNUMBER(PI_data_original!AR135)),AR134,PI_data_original!AR135),0)</f>
        <v>301.35455008366301</v>
      </c>
      <c r="AS135" s="95">
        <f>IF($A135&lt;=$A$9,IF(NOT(ISNUMBER(PI_data_original!AS135)),AS134,PI_data_original!AS135),0)</f>
        <v>326.59589822196267</v>
      </c>
      <c r="AT135" s="95">
        <f>IF($A135&lt;=$A$9,IF(NOT(ISNUMBER(PI_data_original!AT135)),AT134,PI_data_original!AT135),0)</f>
        <v>347.73464634906395</v>
      </c>
      <c r="AU135" s="95">
        <f>IF($A135&lt;=$A$9,IF(NOT(ISNUMBER(PI_data_original!AU135)),AU134,PI_data_original!AU135),0)</f>
        <v>42.221283562701046</v>
      </c>
      <c r="AV135" s="95">
        <f>IF($A135&lt;=$A$9,IF(NOT(ISNUMBER(PI_data_original!AV135)),AV134,PI_data_original!AV135),0)</f>
        <v>2</v>
      </c>
      <c r="AW135" s="95">
        <f>IF($A135&lt;=$A$9,IF(NOT(ISNUMBER(PI_data_original!AW135)),AW134,PI_data_original!AW135),0)</f>
        <v>368.89363733325155</v>
      </c>
      <c r="AY135" s="94">
        <f t="shared" si="72"/>
        <v>45873.430555555155</v>
      </c>
      <c r="AZ135" s="95">
        <f>IF($AY135&lt;=$AY$9,IF(NOT(ISNUMBER(PI_data_original!AZ135)),AZ134,PI_data_original!AZ135),0)</f>
        <v>0</v>
      </c>
      <c r="BA135" s="95">
        <f>IF($AY135&lt;=$AY$9,IF(NOT(ISNUMBER(PI_data_original!BA135)),BA134,PI_data_original!BA135),0)</f>
        <v>0</v>
      </c>
      <c r="BB135" s="95">
        <f>IF($AY135&lt;=$AY$9,IF(NOT(ISNUMBER(PI_data_original!BB135)),BB134,PI_data_original!BB135),0)</f>
        <v>0</v>
      </c>
      <c r="BC135" s="95">
        <f>IF($AY135&lt;=$AY$9,IF(NOT(ISNUMBER(PI_data_original!BC135)),BC134,PI_data_original!BC135),0)</f>
        <v>19.476614901556776</v>
      </c>
      <c r="BD135" s="95">
        <f>IF($AY135&lt;=$AY$9,IF(NOT(ISNUMBER(PI_data_original!BD135)),BD134,PI_data_original!BD135),0)</f>
        <v>0</v>
      </c>
      <c r="BE135" s="95">
        <f>IF($AY135&lt;=$AY$9,IF(NOT(ISNUMBER(PI_data_original!BE135)),BE134,PI_data_original!BE135),0)</f>
        <v>0</v>
      </c>
      <c r="BF135" s="95">
        <f>IF($AY135&lt;=$AY$9,IF(NOT(ISNUMBER(PI_data_original!BF135)),BF134,PI_data_original!BF135),0)</f>
        <v>0</v>
      </c>
      <c r="BG135" s="95">
        <f>IF($AY135&lt;=$AY$9,IF(NOT(ISNUMBER(PI_data_original!BG135)),BG134,PI_data_original!BG135),0)</f>
        <v>18.314250966851969</v>
      </c>
      <c r="BI135" s="61">
        <f>PI_data_original!BI135</f>
        <v>45873.336111111108</v>
      </c>
      <c r="BJ135" s="6">
        <f>IF($BI135&lt;=$BI$9,IF(NOT(ISNUMBER(PI_data_original!BJ135)),BJ134,PI_data_original!BJ135),0)</f>
        <v>1.2817578390240669E-2</v>
      </c>
      <c r="BK135" s="6">
        <f>IF($BI135&lt;=$BI$9,IF(NOT(ISNUMBER(PI_data_original!BK135)),BK134,PI_data_original!BK135),0)</f>
        <v>1.0070954449474812E-2</v>
      </c>
      <c r="BM135" s="6" t="b">
        <f t="shared" si="61"/>
        <v>0</v>
      </c>
      <c r="BN135" s="6" t="str">
        <f t="shared" si="62"/>
        <v>N/A</v>
      </c>
      <c r="BO135" s="6" t="b">
        <f t="shared" si="63"/>
        <v>0</v>
      </c>
      <c r="BP135" s="6" t="str">
        <f t="shared" si="64"/>
        <v>N/A</v>
      </c>
      <c r="BR135" s="6">
        <f t="shared" si="49"/>
        <v>432</v>
      </c>
      <c r="BS135" s="6">
        <f t="shared" si="50"/>
        <v>358</v>
      </c>
      <c r="BU135" s="6">
        <f t="shared" si="65"/>
        <v>370.33279930949368</v>
      </c>
      <c r="BV135" s="6">
        <f t="shared" si="66"/>
        <v>368.89363733325155</v>
      </c>
      <c r="BX135" s="292">
        <f t="shared" si="51"/>
        <v>45873.430555555155</v>
      </c>
      <c r="BY135" s="11">
        <f t="shared" si="82"/>
        <v>0</v>
      </c>
      <c r="BZ135" s="11">
        <f t="shared" si="82"/>
        <v>0</v>
      </c>
      <c r="CA135" s="11">
        <f t="shared" si="82"/>
        <v>0</v>
      </c>
      <c r="CB135" s="11">
        <f t="shared" si="82"/>
        <v>19.476614901556776</v>
      </c>
      <c r="CC135" s="11">
        <f>IF(Inicio!$C$22="Calderas",BY135+BZ135,CA135)</f>
        <v>0</v>
      </c>
      <c r="CD135" s="11">
        <f t="shared" si="52"/>
        <v>0</v>
      </c>
      <c r="CE135" s="11">
        <f t="shared" si="53"/>
        <v>0</v>
      </c>
      <c r="CF135" s="11">
        <f t="shared" si="54"/>
        <v>0</v>
      </c>
      <c r="CG135" s="11">
        <f t="shared" si="55"/>
        <v>0</v>
      </c>
      <c r="CH135" s="11">
        <f t="shared" si="67"/>
        <v>0</v>
      </c>
      <c r="CI135" s="11">
        <f t="shared" si="68"/>
        <v>0</v>
      </c>
      <c r="CJ135" s="11">
        <f t="shared" si="83"/>
        <v>0</v>
      </c>
      <c r="CK135" s="11">
        <f t="shared" si="83"/>
        <v>0</v>
      </c>
      <c r="CL135" s="11">
        <f t="shared" si="83"/>
        <v>0</v>
      </c>
      <c r="CM135" s="11">
        <f t="shared" si="83"/>
        <v>18.314250966851969</v>
      </c>
      <c r="CN135" s="281">
        <f>IF(Inicio!$O$22="Calderas",CJ135+CK135,CL135)</f>
        <v>0</v>
      </c>
      <c r="CO135" s="11">
        <f t="shared" si="56"/>
        <v>0</v>
      </c>
      <c r="CP135" s="11">
        <f t="shared" si="57"/>
        <v>0</v>
      </c>
      <c r="CQ135" s="11">
        <f t="shared" si="58"/>
        <v>0</v>
      </c>
      <c r="CR135" s="11">
        <f t="shared" si="59"/>
        <v>0</v>
      </c>
      <c r="CS135" s="11">
        <f t="shared" si="69"/>
        <v>0</v>
      </c>
      <c r="CT135" s="11">
        <f t="shared" si="70"/>
        <v>0</v>
      </c>
      <c r="CV135" s="293">
        <f t="shared" si="60"/>
        <v>45873.680555554922</v>
      </c>
      <c r="CW135" s="92">
        <f t="shared" si="84"/>
        <v>0</v>
      </c>
      <c r="CX135" s="92">
        <f t="shared" si="84"/>
        <v>0</v>
      </c>
      <c r="CY135" s="92">
        <f t="shared" si="84"/>
        <v>0</v>
      </c>
      <c r="CZ135" s="92">
        <f t="shared" si="84"/>
        <v>0</v>
      </c>
      <c r="DA135" s="92">
        <f t="shared" si="84"/>
        <v>0</v>
      </c>
      <c r="DB135" s="92">
        <f t="shared" si="84"/>
        <v>0</v>
      </c>
    </row>
    <row r="136" spans="1:106">
      <c r="A136" s="94">
        <f t="shared" si="71"/>
        <v>45873.684027777374</v>
      </c>
      <c r="B136" s="95">
        <f>IF($A136&lt;=$A$9,IF(NOT(ISNUMBER(PI_data_original!B136)),B135,PI_data_original!B136),0)</f>
        <v>607.11924974163389</v>
      </c>
      <c r="C136" s="95">
        <f>IF($A136&lt;=$A$9,IF(NOT(ISNUMBER(PI_data_original!C136)),C135,PI_data_original!C136),0)</f>
        <v>601.38987007611343</v>
      </c>
      <c r="D136" s="307">
        <f>IF(TagTempAmbSel_Sc1=TagTempAmb_Sc1,IF($A136&lt;=$A$9,IF(NOT(ISNUMBER(PI_data_original!D136)),D135,PI_data_original!D136),D135),IF($A136&lt;=$A$9,IF(NOT(ISNUMBER(PI_data_original!AD136)),AD135,PI_data_original!AD136),AD135))</f>
        <v>39.280296768750659</v>
      </c>
      <c r="E136" s="307">
        <f>IF(TagHumRelSel_Sc1=TagHumRel_Sc1,IF($A136&lt;=$A$9,IF(NOT(ISNUMBER(PI_data_original!E136)),E135,PI_data_original!E136),E135),IF($A136&lt;=$A$9,IF(NOT(ISNUMBER(PI_data_original!AE136)),AE135,PI_data_original!AE136),AE135))</f>
        <v>19.748824059921319</v>
      </c>
      <c r="F136" s="95">
        <f>IF($A136&lt;=$A$9,IF(NOT(ISNUMBER(PI_data_original!F136)),F135,PI_data_original!F136),0)</f>
        <v>8.4491987228393555</v>
      </c>
      <c r="G136" s="95">
        <f>IF($A136&lt;=$A$9,IF(NOT(ISNUMBER(PI_data_original!G136)),G135,PI_data_original!G136),0)</f>
        <v>10.660883903503418</v>
      </c>
      <c r="H136" s="95">
        <f>IF($A136&lt;=$A$9,IF(NOT(ISNUMBER(PI_data_original!H136)),H135,PI_data_original!H136),0)</f>
        <v>8.4652214050292969</v>
      </c>
      <c r="I136" s="95">
        <f>IF($A136&lt;=$A$9,IF(NOT(ISNUMBER(PI_data_original!I136)),I135,PI_data_original!I136),0)</f>
        <v>9.0233678817749023</v>
      </c>
      <c r="J136" s="95">
        <f>IF($A136&lt;=$A$9,IF(NOT(ISNUMBER(PI_data_original!J136)),J135,PI_data_original!J136),0)</f>
        <v>8.1861476898193359</v>
      </c>
      <c r="K136" s="95">
        <f>IF($A136&lt;=$A$9,IF(NOT(ISNUMBER(PI_data_original!K136)),K135,PI_data_original!K136),0)</f>
        <v>294.61616944106277</v>
      </c>
      <c r="L136" s="95">
        <f>IF($A136&lt;=$A$9,IF(NOT(ISNUMBER(PI_data_original!L136)),L135,PI_data_original!L136),0)</f>
        <v>292.98415350743483</v>
      </c>
      <c r="M136" s="95">
        <f>IF($A136&lt;=$A$9,IF(NOT(ISNUMBER(PI_data_original!M136)),M135,PI_data_original!M136),0)</f>
        <v>296.13493771694294</v>
      </c>
      <c r="N136" s="95">
        <f>IF($A136&lt;=$A$9,IF(NOT(ISNUMBER(PI_data_original!N136)),N135,PI_data_original!N136),0)</f>
        <v>295.57780527040694</v>
      </c>
      <c r="O136" s="95">
        <f>IF($A136&lt;=$A$9,IF(NOT(ISNUMBER(PI_data_original!O136)),O135,PI_data_original!O136),0)</f>
        <v>369.57676599458847</v>
      </c>
      <c r="P136" s="95">
        <f>IF($A136&lt;=$A$9,IF(NOT(ISNUMBER(PI_data_original!P136)),P135,PI_data_original!P136),0)</f>
        <v>371.8609918537764</v>
      </c>
      <c r="Q136" s="95">
        <f>IF($A136&lt;=$A$9,IF(NOT(ISNUMBER(PI_data_original!Q136)),Q135,PI_data_original!Q136),0)</f>
        <v>371.51137596910371</v>
      </c>
      <c r="R136" s="95">
        <f>IF($A136&lt;=$A$9,IF(NOT(ISNUMBER(PI_data_original!R136)),R135,PI_data_original!R136),0)</f>
        <v>369.61932007930938</v>
      </c>
      <c r="S136" s="95">
        <f>IF($A136&lt;=$A$9,IF(NOT(ISNUMBER(PI_data_original!S136)),S135,PI_data_original!S136),0)</f>
        <v>358.41062714251842</v>
      </c>
      <c r="T136" s="95">
        <f>IF($A136&lt;=$A$9,IF(NOT(ISNUMBER(PI_data_original!T136)),T135,PI_data_original!T136),0)</f>
        <v>305.42961014523638</v>
      </c>
      <c r="U136" s="95">
        <f>IF($A136&lt;=$A$9,IF(NOT(ISNUMBER(PI_data_original!U136)),U135,PI_data_original!U136),0)</f>
        <v>361.18361558946469</v>
      </c>
      <c r="V136" s="95">
        <f>IF($A136&lt;=$A$9,IF(NOT(ISNUMBER(PI_data_original!V136)),V135,PI_data_original!V136),0)</f>
        <v>307.29991688392278</v>
      </c>
      <c r="W136" s="95">
        <f>IF($A136&lt;=$A$9,IF(NOT(ISNUMBER(PI_data_original!W136)),W135,PI_data_original!W136),0)</f>
        <v>333.45659032508979</v>
      </c>
      <c r="X136" s="95">
        <f>IF($A136&lt;=$A$9,IF(NOT(ISNUMBER(PI_data_original!X136)),X135,PI_data_original!X136),0)</f>
        <v>347.67770869711916</v>
      </c>
      <c r="Y136" s="95">
        <f>IF($A136&lt;=$A$9,IF(NOT(ISNUMBER(PI_data_original!Y136)),Y135,PI_data_original!Y136),0)</f>
        <v>45.056666063944427</v>
      </c>
      <c r="Z136" s="95">
        <f>IF($A136&lt;=$A$9,IF(NOT(ISNUMBER(PI_data_original!Z136)),Z135,PI_data_original!Z136),0)</f>
        <v>0</v>
      </c>
      <c r="AA136" s="95">
        <f>IF($A136&lt;=$A$9,IF(NOT(ISNUMBER(PI_data_original!AA136)),AA135,PI_data_original!AA136),0)</f>
        <v>369.26715581808708</v>
      </c>
      <c r="AB136" s="95">
        <f>IF($A136&lt;=$A$9,IF(NOT(ISNUMBER(PI_data_original!AB136)),AB135,PI_data_original!AB136),0)</f>
        <v>607.11924974163389</v>
      </c>
      <c r="AC136" s="95">
        <f>IF($A136&lt;=$A$9,IF(NOT(ISNUMBER(PI_data_original!AC136)),AC135,PI_data_original!AC136),0)</f>
        <v>617.87877675429127</v>
      </c>
      <c r="AD136" s="307">
        <f>IF(TagTempAmbSel_Sc2=TagTempAmb_Sc1,IF($A136&lt;=$A$9,IF(NOT(ISNUMBER(PI_data_original!D136)),D135,PI_data_original!D136),D135),IF($A136&lt;=$A$9,IF(NOT(ISNUMBER(PI_data_original!AD136)),AD135,PI_data_original!AD136),AD135))</f>
        <v>39.607614506149851</v>
      </c>
      <c r="AE136" s="307">
        <f>IF(TagHumRelSel_Sc2=TagHumRel_Sc1,IF($A136&lt;=$A$9,IF(NOT(ISNUMBER(PI_data_original!E136)),E135,PI_data_original!E136),E135),IF($A136&lt;=$A$9,IF(NOT(ISNUMBER(PI_data_original!AE136)),AE135,PI_data_original!AE136),AE135))</f>
        <v>22.657274442619748</v>
      </c>
      <c r="AF136" s="95">
        <f>IF($A136&lt;=$A$9,IF(NOT(ISNUMBER(PI_data_original!AF136)),AF135,PI_data_original!AF136),0)</f>
        <v>13.625531196594238</v>
      </c>
      <c r="AG136" s="95">
        <f>IF($A136&lt;=$A$9,IF(NOT(ISNUMBER(PI_data_original!AG136)),AG135,PI_data_original!AG136),0)</f>
        <v>13.488539695739746</v>
      </c>
      <c r="AH136" s="95">
        <f>IF($A136&lt;=$A$9,IF(NOT(ISNUMBER(PI_data_original!AH136)),AH135,PI_data_original!AH136),0)</f>
        <v>10.883855819702148</v>
      </c>
      <c r="AI136" s="95">
        <f>IF($A136&lt;=$A$9,IF(NOT(ISNUMBER(PI_data_original!AI136)),AI135,PI_data_original!AI136),0)</f>
        <v>8.7400045394897461</v>
      </c>
      <c r="AJ136" s="95">
        <f>IF($A136&lt;=$A$9,IF(NOT(ISNUMBER(PI_data_original!AJ136)),AJ135,PI_data_original!AJ136),0)</f>
        <v>7.6280016899108887</v>
      </c>
      <c r="AK136" s="95">
        <f>IF($A136&lt;=$A$9,IF(NOT(ISNUMBER(PI_data_original!AK136)),AK135,PI_data_original!AK136),0)</f>
        <v>284.67965338520662</v>
      </c>
      <c r="AL136" s="95">
        <f>IF($A136&lt;=$A$9,IF(NOT(ISNUMBER(PI_data_original!AL136)),AL135,PI_data_original!AL136),0)</f>
        <v>289.40921727586976</v>
      </c>
      <c r="AM136" s="95">
        <f>IF($A136&lt;=$A$9,IF(NOT(ISNUMBER(PI_data_original!AM136)),AM135,PI_data_original!AM136),0)</f>
        <v>371.83884442216112</v>
      </c>
      <c r="AN136" s="95">
        <f>IF($A136&lt;=$A$9,IF(NOT(ISNUMBER(PI_data_original!AN136)),AN135,PI_data_original!AN136),0)</f>
        <v>371.7667843413509</v>
      </c>
      <c r="AO136" s="95">
        <f>IF($A136&lt;=$A$9,IF(NOT(ISNUMBER(PI_data_original!AO136)),AO135,PI_data_original!AO136),0)</f>
        <v>358.55961720952143</v>
      </c>
      <c r="AP136" s="95">
        <f>IF($A136&lt;=$A$9,IF(NOT(ISNUMBER(PI_data_original!AP136)),AP135,PI_data_original!AP136),0)</f>
        <v>299.08181122000639</v>
      </c>
      <c r="AQ136" s="95">
        <f>IF($A136&lt;=$A$9,IF(NOT(ISNUMBER(PI_data_original!AQ136)),AQ135,PI_data_original!AQ136),0)</f>
        <v>357.49664113810286</v>
      </c>
      <c r="AR136" s="95">
        <f>IF($A136&lt;=$A$9,IF(NOT(ISNUMBER(PI_data_original!AR136)),AR135,PI_data_original!AR136),0)</f>
        <v>300.92949262386031</v>
      </c>
      <c r="AS136" s="95">
        <f>IF($A136&lt;=$A$9,IF(NOT(ISNUMBER(PI_data_original!AS136)),AS135,PI_data_original!AS136),0)</f>
        <v>326.02213154023633</v>
      </c>
      <c r="AT136" s="95">
        <f>IF($A136&lt;=$A$9,IF(NOT(ISNUMBER(PI_data_original!AT136)),AT135,PI_data_original!AT136),0)</f>
        <v>347.21768467260426</v>
      </c>
      <c r="AU136" s="95">
        <f>IF($A136&lt;=$A$9,IF(NOT(ISNUMBER(PI_data_original!AU136)),AU135,PI_data_original!AU136),0)</f>
        <v>41.968238442943793</v>
      </c>
      <c r="AV136" s="95">
        <f>IF($A136&lt;=$A$9,IF(NOT(ISNUMBER(PI_data_original!AV136)),AV135,PI_data_original!AV136),0)</f>
        <v>2</v>
      </c>
      <c r="AW136" s="95">
        <f>IF($A136&lt;=$A$9,IF(NOT(ISNUMBER(PI_data_original!AW136)),AW135,PI_data_original!AW136),0)</f>
        <v>368.77378497913014</v>
      </c>
      <c r="AY136" s="94">
        <f t="shared" si="72"/>
        <v>45873.434027777374</v>
      </c>
      <c r="AZ136" s="95">
        <f>IF($AY136&lt;=$AY$9,IF(NOT(ISNUMBER(PI_data_original!AZ136)),AZ135,PI_data_original!AZ136),0)</f>
        <v>0</v>
      </c>
      <c r="BA136" s="95">
        <f>IF($AY136&lt;=$AY$9,IF(NOT(ISNUMBER(PI_data_original!BA136)),BA135,PI_data_original!BA136),0)</f>
        <v>0</v>
      </c>
      <c r="BB136" s="95">
        <f>IF($AY136&lt;=$AY$9,IF(NOT(ISNUMBER(PI_data_original!BB136)),BB135,PI_data_original!BB136),0)</f>
        <v>0</v>
      </c>
      <c r="BC136" s="95">
        <f>IF($AY136&lt;=$AY$9,IF(NOT(ISNUMBER(PI_data_original!BC136)),BC135,PI_data_original!BC136),0)</f>
        <v>20.760870915039376</v>
      </c>
      <c r="BD136" s="95">
        <f>IF($AY136&lt;=$AY$9,IF(NOT(ISNUMBER(PI_data_original!BD136)),BD135,PI_data_original!BD136),0)</f>
        <v>0</v>
      </c>
      <c r="BE136" s="95">
        <f>IF($AY136&lt;=$AY$9,IF(NOT(ISNUMBER(PI_data_original!BE136)),BE135,PI_data_original!BE136),0)</f>
        <v>0</v>
      </c>
      <c r="BF136" s="95">
        <f>IF($AY136&lt;=$AY$9,IF(NOT(ISNUMBER(PI_data_original!BF136)),BF135,PI_data_original!BF136),0)</f>
        <v>0</v>
      </c>
      <c r="BG136" s="95">
        <f>IF($AY136&lt;=$AY$9,IF(NOT(ISNUMBER(PI_data_original!BG136)),BG135,PI_data_original!BG136),0)</f>
        <v>19.787404092970991</v>
      </c>
      <c r="BI136" s="61">
        <f>PI_data_original!BI136</f>
        <v>45873.336805555555</v>
      </c>
      <c r="BJ136" s="6">
        <f>IF($BI136&lt;=$BI$9,IF(NOT(ISNUMBER(PI_data_original!BJ136)),BJ135,PI_data_original!BJ136),0)</f>
        <v>1.2817578390240669E-2</v>
      </c>
      <c r="BK136" s="6">
        <f>IF($BI136&lt;=$BI$9,IF(NOT(ISNUMBER(PI_data_original!BK136)),BK135,PI_data_original!BK136),0)</f>
        <v>1.0070954449474812E-2</v>
      </c>
      <c r="BM136" s="6" t="b">
        <f t="shared" si="61"/>
        <v>0</v>
      </c>
      <c r="BN136" s="6" t="str">
        <f t="shared" si="62"/>
        <v>N/A</v>
      </c>
      <c r="BO136" s="6" t="b">
        <f t="shared" si="63"/>
        <v>0</v>
      </c>
      <c r="BP136" s="6" t="str">
        <f t="shared" si="64"/>
        <v>N/A</v>
      </c>
      <c r="BR136" s="6">
        <f t="shared" si="49"/>
        <v>432</v>
      </c>
      <c r="BS136" s="6">
        <f t="shared" si="50"/>
        <v>358</v>
      </c>
      <c r="BU136" s="6">
        <f t="shared" si="65"/>
        <v>369.26715581808708</v>
      </c>
      <c r="BV136" s="6">
        <f t="shared" si="66"/>
        <v>368.77378497913014</v>
      </c>
      <c r="BX136" s="292">
        <f t="shared" si="51"/>
        <v>45873.434027777374</v>
      </c>
      <c r="BY136" s="11">
        <f t="shared" si="82"/>
        <v>0</v>
      </c>
      <c r="BZ136" s="11">
        <f t="shared" si="82"/>
        <v>0</v>
      </c>
      <c r="CA136" s="11">
        <f t="shared" si="82"/>
        <v>0</v>
      </c>
      <c r="CB136" s="11">
        <f t="shared" si="82"/>
        <v>20.760870915039376</v>
      </c>
      <c r="CC136" s="11">
        <f>IF(Inicio!$C$22="Calderas",BY136+BZ136,CA136)</f>
        <v>0</v>
      </c>
      <c r="CD136" s="11">
        <f t="shared" si="52"/>
        <v>0</v>
      </c>
      <c r="CE136" s="11">
        <f t="shared" si="53"/>
        <v>0</v>
      </c>
      <c r="CF136" s="11">
        <f t="shared" si="54"/>
        <v>0</v>
      </c>
      <c r="CG136" s="11">
        <f t="shared" si="55"/>
        <v>0</v>
      </c>
      <c r="CH136" s="11">
        <f t="shared" si="67"/>
        <v>0</v>
      </c>
      <c r="CI136" s="11">
        <f t="shared" si="68"/>
        <v>0</v>
      </c>
      <c r="CJ136" s="11">
        <f t="shared" si="83"/>
        <v>0</v>
      </c>
      <c r="CK136" s="11">
        <f t="shared" si="83"/>
        <v>0</v>
      </c>
      <c r="CL136" s="11">
        <f t="shared" si="83"/>
        <v>0</v>
      </c>
      <c r="CM136" s="11">
        <f t="shared" si="83"/>
        <v>19.787404092970991</v>
      </c>
      <c r="CN136" s="281">
        <f>IF(Inicio!$O$22="Calderas",CJ136+CK136,CL136)</f>
        <v>0</v>
      </c>
      <c r="CO136" s="11">
        <f t="shared" si="56"/>
        <v>0</v>
      </c>
      <c r="CP136" s="11">
        <f t="shared" si="57"/>
        <v>0</v>
      </c>
      <c r="CQ136" s="11">
        <f t="shared" si="58"/>
        <v>0</v>
      </c>
      <c r="CR136" s="11">
        <f t="shared" si="59"/>
        <v>0</v>
      </c>
      <c r="CS136" s="11">
        <f t="shared" si="69"/>
        <v>0</v>
      </c>
      <c r="CT136" s="11">
        <f t="shared" si="70"/>
        <v>0</v>
      </c>
      <c r="CV136" s="293">
        <f t="shared" si="60"/>
        <v>45873.684027777141</v>
      </c>
      <c r="CW136" s="92">
        <f t="shared" si="84"/>
        <v>0</v>
      </c>
      <c r="CX136" s="92">
        <f t="shared" si="84"/>
        <v>0</v>
      </c>
      <c r="CY136" s="92">
        <f t="shared" si="84"/>
        <v>0</v>
      </c>
      <c r="CZ136" s="92">
        <f t="shared" si="84"/>
        <v>0</v>
      </c>
      <c r="DA136" s="92">
        <f t="shared" si="84"/>
        <v>0</v>
      </c>
      <c r="DB136" s="92">
        <f t="shared" si="84"/>
        <v>0</v>
      </c>
    </row>
    <row r="137" spans="1:106">
      <c r="A137" s="94">
        <f t="shared" si="71"/>
        <v>45873.687499999593</v>
      </c>
      <c r="B137" s="95">
        <f>IF($A137&lt;=$A$9,IF(NOT(ISNUMBER(PI_data_original!B137)),B136,PI_data_original!B137),0)</f>
        <v>605.93806172129939</v>
      </c>
      <c r="C137" s="95">
        <f>IF($A137&lt;=$A$9,IF(NOT(ISNUMBER(PI_data_original!C137)),C136,PI_data_original!C137),0)</f>
        <v>590.7716079919162</v>
      </c>
      <c r="D137" s="307">
        <f>IF(TagTempAmbSel_Sc1=TagTempAmb_Sc1,IF($A137&lt;=$A$9,IF(NOT(ISNUMBER(PI_data_original!D137)),D136,PI_data_original!D137),D136),IF($A137&lt;=$A$9,IF(NOT(ISNUMBER(PI_data_original!AD137)),AD136,PI_data_original!AD137),AD136))</f>
        <v>39.022004309597804</v>
      </c>
      <c r="E137" s="307">
        <f>IF(TagHumRelSel_Sc1=TagHumRel_Sc1,IF($A137&lt;=$A$9,IF(NOT(ISNUMBER(PI_data_original!E137)),E136,PI_data_original!E137),E136),IF($A137&lt;=$A$9,IF(NOT(ISNUMBER(PI_data_original!AE137)),AE136,PI_data_original!AE137),AE136))</f>
        <v>20.012547711236305</v>
      </c>
      <c r="F137" s="95">
        <f>IF($A137&lt;=$A$9,IF(NOT(ISNUMBER(PI_data_original!F137)),F136,PI_data_original!F137),0)</f>
        <v>9.9772453308105469</v>
      </c>
      <c r="G137" s="95">
        <f>IF($A137&lt;=$A$9,IF(NOT(ISNUMBER(PI_data_original!G137)),G136,PI_data_original!G137),0)</f>
        <v>10.660883903503418</v>
      </c>
      <c r="H137" s="95">
        <f>IF($A137&lt;=$A$9,IF(NOT(ISNUMBER(PI_data_original!H137)),H136,PI_data_original!H137),0)</f>
        <v>8.7442941665649414</v>
      </c>
      <c r="I137" s="95">
        <f>IF($A137&lt;=$A$9,IF(NOT(ISNUMBER(PI_data_original!I137)),I136,PI_data_original!I137),0)</f>
        <v>11.907124519348145</v>
      </c>
      <c r="J137" s="95">
        <f>IF($A137&lt;=$A$9,IF(NOT(ISNUMBER(PI_data_original!J137)),J136,PI_data_original!J137),0)</f>
        <v>11.6280517578125</v>
      </c>
      <c r="K137" s="95">
        <f>IF($A137&lt;=$A$9,IF(NOT(ISNUMBER(PI_data_original!K137)),K136,PI_data_original!K137),0)</f>
        <v>294.19741897630519</v>
      </c>
      <c r="L137" s="95">
        <f>IF($A137&lt;=$A$9,IF(NOT(ISNUMBER(PI_data_original!L137)),L136,PI_data_original!L137),0)</f>
        <v>292.60373901974918</v>
      </c>
      <c r="M137" s="95">
        <f>IF($A137&lt;=$A$9,IF(NOT(ISNUMBER(PI_data_original!M137)),M136,PI_data_original!M137),0)</f>
        <v>296.23657687344615</v>
      </c>
      <c r="N137" s="95">
        <f>IF($A137&lt;=$A$9,IF(NOT(ISNUMBER(PI_data_original!N137)),N136,PI_data_original!N137),0)</f>
        <v>295.64207429489448</v>
      </c>
      <c r="O137" s="95">
        <f>IF($A137&lt;=$A$9,IF(NOT(ISNUMBER(PI_data_original!O137)),O136,PI_data_original!O137),0)</f>
        <v>369.08446025947205</v>
      </c>
      <c r="P137" s="95">
        <f>IF($A137&lt;=$A$9,IF(NOT(ISNUMBER(PI_data_original!P137)),P136,PI_data_original!P137),0)</f>
        <v>371.70835437691505</v>
      </c>
      <c r="Q137" s="95">
        <f>IF($A137&lt;=$A$9,IF(NOT(ISNUMBER(PI_data_original!Q137)),Q136,PI_data_original!Q137),0)</f>
        <v>370.87637935468985</v>
      </c>
      <c r="R137" s="95">
        <f>IF($A137&lt;=$A$9,IF(NOT(ISNUMBER(PI_data_original!R137)),R136,PI_data_original!R137),0)</f>
        <v>369.13449035227273</v>
      </c>
      <c r="S137" s="95">
        <f>IF($A137&lt;=$A$9,IF(NOT(ISNUMBER(PI_data_original!S137)),S136,PI_data_original!S137),0)</f>
        <v>357.87629203388775</v>
      </c>
      <c r="T137" s="95">
        <f>IF($A137&lt;=$A$9,IF(NOT(ISNUMBER(PI_data_original!T137)),T136,PI_data_original!T137),0)</f>
        <v>305.38736319705845</v>
      </c>
      <c r="U137" s="95">
        <f>IF($A137&lt;=$A$9,IF(NOT(ISNUMBER(PI_data_original!U137)),U136,PI_data_original!U137),0)</f>
        <v>360.51337252695271</v>
      </c>
      <c r="V137" s="95">
        <f>IF($A137&lt;=$A$9,IF(NOT(ISNUMBER(PI_data_original!V137)),V136,PI_data_original!V137),0)</f>
        <v>307.23695397355436</v>
      </c>
      <c r="W137" s="95">
        <f>IF($A137&lt;=$A$9,IF(NOT(ISNUMBER(PI_data_original!W137)),W136,PI_data_original!W137),0)</f>
        <v>333.13549834261482</v>
      </c>
      <c r="X137" s="95">
        <f>IF($A137&lt;=$A$9,IF(NOT(ISNUMBER(PI_data_original!X137)),X136,PI_data_original!X137),0)</f>
        <v>347.40908156145883</v>
      </c>
      <c r="Y137" s="95">
        <f>IF($A137&lt;=$A$9,IF(NOT(ISNUMBER(PI_data_original!Y137)),Y136,PI_data_original!Y137),0)</f>
        <v>44.97015337134237</v>
      </c>
      <c r="Z137" s="95">
        <f>IF($A137&lt;=$A$9,IF(NOT(ISNUMBER(PI_data_original!Z137)),Z136,PI_data_original!Z137),0)</f>
        <v>0</v>
      </c>
      <c r="AA137" s="95">
        <f>IF($A137&lt;=$A$9,IF(NOT(ISNUMBER(PI_data_original!AA137)),AA136,PI_data_original!AA137),0)</f>
        <v>368.6253748933288</v>
      </c>
      <c r="AB137" s="95">
        <f>IF($A137&lt;=$A$9,IF(NOT(ISNUMBER(PI_data_original!AB137)),AB136,PI_data_original!AB137),0)</f>
        <v>605.93806172129939</v>
      </c>
      <c r="AC137" s="95">
        <f>IF($A137&lt;=$A$9,IF(NOT(ISNUMBER(PI_data_original!AC137)),AC136,PI_data_original!AC137),0)</f>
        <v>615.73033447446721</v>
      </c>
      <c r="AD137" s="307">
        <f>IF(TagTempAmbSel_Sc2=TagTempAmb_Sc1,IF($A137&lt;=$A$9,IF(NOT(ISNUMBER(PI_data_original!D137)),D136,PI_data_original!D137),D136),IF($A137&lt;=$A$9,IF(NOT(ISNUMBER(PI_data_original!AD137)),AD136,PI_data_original!AD137),AD136))</f>
        <v>39.554140031666499</v>
      </c>
      <c r="AE137" s="307">
        <f>IF(TagHumRelSel_Sc2=TagHumRel_Sc1,IF($A137&lt;=$A$9,IF(NOT(ISNUMBER(PI_data_original!E137)),E136,PI_data_original!E137),E136),IF($A137&lt;=$A$9,IF(NOT(ISNUMBER(PI_data_original!AE137)),AE136,PI_data_original!AE137),AE136))</f>
        <v>22.564114853493134</v>
      </c>
      <c r="AF137" s="95">
        <f>IF($A137&lt;=$A$9,IF(NOT(ISNUMBER(PI_data_original!AF137)),AF136,PI_data_original!AF137),0)</f>
        <v>13.60676383972168</v>
      </c>
      <c r="AG137" s="95">
        <f>IF($A137&lt;=$A$9,IF(NOT(ISNUMBER(PI_data_original!AG137)),AG136,PI_data_original!AG137),0)</f>
        <v>11.069905281066895</v>
      </c>
      <c r="AH137" s="95">
        <f>IF($A137&lt;=$A$9,IF(NOT(ISNUMBER(PI_data_original!AH137)),AH136,PI_data_original!AH137),0)</f>
        <v>15.628101348876953</v>
      </c>
      <c r="AI137" s="95">
        <f>IF($A137&lt;=$A$9,IF(NOT(ISNUMBER(PI_data_original!AI137)),AI136,PI_data_original!AI137),0)</f>
        <v>7.395388126373291</v>
      </c>
      <c r="AJ137" s="95">
        <f>IF($A137&lt;=$A$9,IF(NOT(ISNUMBER(PI_data_original!AJ137)),AJ136,PI_data_original!AJ137),0)</f>
        <v>9.7675628662109375</v>
      </c>
      <c r="AK137" s="95">
        <f>IF($A137&lt;=$A$9,IF(NOT(ISNUMBER(PI_data_original!AK137)),AK136,PI_data_original!AK137),0)</f>
        <v>284.56029796819132</v>
      </c>
      <c r="AL137" s="95">
        <f>IF($A137&lt;=$A$9,IF(NOT(ISNUMBER(PI_data_original!AL137)),AL136,PI_data_original!AL137),0)</f>
        <v>289.23703805413328</v>
      </c>
      <c r="AM137" s="95">
        <f>IF($A137&lt;=$A$9,IF(NOT(ISNUMBER(PI_data_original!AM137)),AM136,PI_data_original!AM137),0)</f>
        <v>372.20656039538761</v>
      </c>
      <c r="AN137" s="95">
        <f>IF($A137&lt;=$A$9,IF(NOT(ISNUMBER(PI_data_original!AN137)),AN136,PI_data_original!AN137),0)</f>
        <v>372.13556281289192</v>
      </c>
      <c r="AO137" s="95">
        <f>IF($A137&lt;=$A$9,IF(NOT(ISNUMBER(PI_data_original!AO137)),AO136,PI_data_original!AO137),0)</f>
        <v>358.69288052535614</v>
      </c>
      <c r="AP137" s="95">
        <f>IF($A137&lt;=$A$9,IF(NOT(ISNUMBER(PI_data_original!AP137)),AP136,PI_data_original!AP137),0)</f>
        <v>298.82010219558606</v>
      </c>
      <c r="AQ137" s="95">
        <f>IF($A137&lt;=$A$9,IF(NOT(ISNUMBER(PI_data_original!AQ137)),AQ136,PI_data_original!AQ137),0)</f>
        <v>357.58472671679533</v>
      </c>
      <c r="AR137" s="95">
        <f>IF($A137&lt;=$A$9,IF(NOT(ISNUMBER(PI_data_original!AR137)),AR136,PI_data_original!AR137),0)</f>
        <v>300.59473691169171</v>
      </c>
      <c r="AS137" s="95">
        <f>IF($A137&lt;=$A$9,IF(NOT(ISNUMBER(PI_data_original!AS137)),AS136,PI_data_original!AS137),0)</f>
        <v>325.50275537191385</v>
      </c>
      <c r="AT137" s="95">
        <f>IF($A137&lt;=$A$9,IF(NOT(ISNUMBER(PI_data_original!AT137)),AT136,PI_data_original!AT137),0)</f>
        <v>346.71630691518897</v>
      </c>
      <c r="AU137" s="95">
        <f>IF($A137&lt;=$A$9,IF(NOT(ISNUMBER(PI_data_original!AU137)),AU136,PI_data_original!AU137),0)</f>
        <v>41.82474256699296</v>
      </c>
      <c r="AV137" s="95">
        <f>IF($A137&lt;=$A$9,IF(NOT(ISNUMBER(PI_data_original!AV137)),AV136,PI_data_original!AV137),0)</f>
        <v>2</v>
      </c>
      <c r="AW137" s="95">
        <f>IF($A137&lt;=$A$9,IF(NOT(ISNUMBER(PI_data_original!AW137)),AW136,PI_data_original!AW137),0)</f>
        <v>369.07360703735611</v>
      </c>
      <c r="AY137" s="94">
        <f t="shared" si="72"/>
        <v>45873.437499999593</v>
      </c>
      <c r="AZ137" s="95">
        <f>IF($AY137&lt;=$AY$9,IF(NOT(ISNUMBER(PI_data_original!AZ137)),AZ136,PI_data_original!AZ137),0)</f>
        <v>0</v>
      </c>
      <c r="BA137" s="95">
        <f>IF($AY137&lt;=$AY$9,IF(NOT(ISNUMBER(PI_data_original!BA137)),BA136,PI_data_original!BA137),0)</f>
        <v>0</v>
      </c>
      <c r="BB137" s="95">
        <f>IF($AY137&lt;=$AY$9,IF(NOT(ISNUMBER(PI_data_original!BB137)),BB136,PI_data_original!BB137),0)</f>
        <v>0</v>
      </c>
      <c r="BC137" s="95">
        <f>IF($AY137&lt;=$AY$9,IF(NOT(ISNUMBER(PI_data_original!BC137)),BC136,PI_data_original!BC137),0)</f>
        <v>22.83721056599898</v>
      </c>
      <c r="BD137" s="95">
        <f>IF($AY137&lt;=$AY$9,IF(NOT(ISNUMBER(PI_data_original!BD137)),BD136,PI_data_original!BD137),0)</f>
        <v>0</v>
      </c>
      <c r="BE137" s="95">
        <f>IF($AY137&lt;=$AY$9,IF(NOT(ISNUMBER(PI_data_original!BE137)),BE136,PI_data_original!BE137),0)</f>
        <v>0</v>
      </c>
      <c r="BF137" s="95">
        <f>IF($AY137&lt;=$AY$9,IF(NOT(ISNUMBER(PI_data_original!BF137)),BF136,PI_data_original!BF137),0)</f>
        <v>0</v>
      </c>
      <c r="BG137" s="95">
        <f>IF($AY137&lt;=$AY$9,IF(NOT(ISNUMBER(PI_data_original!BG137)),BG136,PI_data_original!BG137),0)</f>
        <v>21.915952461791434</v>
      </c>
      <c r="BI137" s="61">
        <f>PI_data_original!BI137</f>
        <v>45873.337500000001</v>
      </c>
      <c r="BJ137" s="6">
        <f>IF($BI137&lt;=$BI$9,IF(NOT(ISNUMBER(PI_data_original!BJ137)),BJ136,PI_data_original!BJ137),0)</f>
        <v>1.2817578390240669E-2</v>
      </c>
      <c r="BK137" s="6">
        <f>IF($BI137&lt;=$BI$9,IF(NOT(ISNUMBER(PI_data_original!BK137)),BK136,PI_data_original!BK137),0)</f>
        <v>1.0070954449474812E-2</v>
      </c>
      <c r="BM137" s="6" t="b">
        <f t="shared" si="61"/>
        <v>0</v>
      </c>
      <c r="BN137" s="6" t="str">
        <f t="shared" si="62"/>
        <v>N/A</v>
      </c>
      <c r="BO137" s="6" t="b">
        <f t="shared" si="63"/>
        <v>0</v>
      </c>
      <c r="BP137" s="6" t="str">
        <f t="shared" si="64"/>
        <v>N/A</v>
      </c>
      <c r="BR137" s="6">
        <f t="shared" si="49"/>
        <v>432</v>
      </c>
      <c r="BS137" s="6">
        <f t="shared" si="50"/>
        <v>358</v>
      </c>
      <c r="BU137" s="6">
        <f t="shared" si="65"/>
        <v>368.6253748933288</v>
      </c>
      <c r="BV137" s="6">
        <f t="shared" si="66"/>
        <v>369.07360703735611</v>
      </c>
      <c r="BX137" s="292">
        <f t="shared" si="51"/>
        <v>45873.437499999593</v>
      </c>
      <c r="BY137" s="11">
        <f t="shared" si="82"/>
        <v>0</v>
      </c>
      <c r="BZ137" s="11">
        <f t="shared" si="82"/>
        <v>0</v>
      </c>
      <c r="CA137" s="11">
        <f t="shared" si="82"/>
        <v>0</v>
      </c>
      <c r="CB137" s="11">
        <f t="shared" si="82"/>
        <v>22.83721056599898</v>
      </c>
      <c r="CC137" s="11">
        <f>IF(Inicio!$C$22="Calderas",BY137+BZ137,CA137)</f>
        <v>0</v>
      </c>
      <c r="CD137" s="11">
        <f t="shared" si="52"/>
        <v>0</v>
      </c>
      <c r="CE137" s="11">
        <f t="shared" si="53"/>
        <v>0</v>
      </c>
      <c r="CF137" s="11">
        <f t="shared" si="54"/>
        <v>0</v>
      </c>
      <c r="CG137" s="11">
        <f t="shared" si="55"/>
        <v>0</v>
      </c>
      <c r="CH137" s="11">
        <f t="shared" si="67"/>
        <v>0</v>
      </c>
      <c r="CI137" s="11">
        <f t="shared" si="68"/>
        <v>0</v>
      </c>
      <c r="CJ137" s="11">
        <f t="shared" si="83"/>
        <v>0</v>
      </c>
      <c r="CK137" s="11">
        <f t="shared" si="83"/>
        <v>0</v>
      </c>
      <c r="CL137" s="11">
        <f t="shared" si="83"/>
        <v>0</v>
      </c>
      <c r="CM137" s="11">
        <f t="shared" si="83"/>
        <v>21.915952461791434</v>
      </c>
      <c r="CN137" s="281">
        <f>IF(Inicio!$O$22="Calderas",CJ137+CK137,CL137)</f>
        <v>0</v>
      </c>
      <c r="CO137" s="11">
        <f t="shared" si="56"/>
        <v>0</v>
      </c>
      <c r="CP137" s="11">
        <f t="shared" si="57"/>
        <v>0</v>
      </c>
      <c r="CQ137" s="11">
        <f t="shared" si="58"/>
        <v>0</v>
      </c>
      <c r="CR137" s="11">
        <f t="shared" si="59"/>
        <v>0</v>
      </c>
      <c r="CS137" s="11">
        <f t="shared" si="69"/>
        <v>0</v>
      </c>
      <c r="CT137" s="11">
        <f t="shared" si="70"/>
        <v>0</v>
      </c>
      <c r="CV137" s="293">
        <f t="shared" si="60"/>
        <v>45873.68749999936</v>
      </c>
      <c r="CW137" s="92">
        <f t="shared" si="84"/>
        <v>0</v>
      </c>
      <c r="CX137" s="92">
        <f t="shared" si="84"/>
        <v>0</v>
      </c>
      <c r="CY137" s="92">
        <f t="shared" si="84"/>
        <v>0</v>
      </c>
      <c r="CZ137" s="92">
        <f t="shared" si="84"/>
        <v>0</v>
      </c>
      <c r="DA137" s="92">
        <f t="shared" si="84"/>
        <v>0</v>
      </c>
      <c r="DB137" s="92">
        <f t="shared" si="84"/>
        <v>0</v>
      </c>
    </row>
    <row r="138" spans="1:106">
      <c r="A138" s="94">
        <f t="shared" si="71"/>
        <v>45873.690972221812</v>
      </c>
      <c r="B138" s="95">
        <f>IF($A138&lt;=$A$9,IF(NOT(ISNUMBER(PI_data_original!B138)),B137,PI_data_original!B138),0)</f>
        <v>604.0671093811228</v>
      </c>
      <c r="C138" s="95">
        <f>IF($A138&lt;=$A$9,IF(NOT(ISNUMBER(PI_data_original!C138)),C137,PI_data_original!C138),0)</f>
        <v>581.75852623901915</v>
      </c>
      <c r="D138" s="307">
        <f>IF(TagTempAmbSel_Sc1=TagTempAmb_Sc1,IF($A138&lt;=$A$9,IF(NOT(ISNUMBER(PI_data_original!D138)),D137,PI_data_original!D138),D137),IF($A138&lt;=$A$9,IF(NOT(ISNUMBER(PI_data_original!AD138)),AD137,PI_data_original!AD138),AD137))</f>
        <v>39.155990485440157</v>
      </c>
      <c r="E138" s="307">
        <f>IF(TagHumRelSel_Sc1=TagHumRel_Sc1,IF($A138&lt;=$A$9,IF(NOT(ISNUMBER(PI_data_original!E138)),E137,PI_data_original!E138),E137),IF($A138&lt;=$A$9,IF(NOT(ISNUMBER(PI_data_original!AE138)),AE137,PI_data_original!AE138),AE137))</f>
        <v>20.003884411752029</v>
      </c>
      <c r="F138" s="95">
        <f>IF($A138&lt;=$A$9,IF(NOT(ISNUMBER(PI_data_original!F138)),F137,PI_data_original!F138),0)</f>
        <v>7.1009225845336914</v>
      </c>
      <c r="G138" s="95">
        <f>IF($A138&lt;=$A$9,IF(NOT(ISNUMBER(PI_data_original!G138)),G137,PI_data_original!G138),0)</f>
        <v>11.237148284912109</v>
      </c>
      <c r="H138" s="95">
        <f>IF($A138&lt;=$A$9,IF(NOT(ISNUMBER(PI_data_original!H138)),H137,PI_data_original!H138),0)</f>
        <v>7.3489284515380859</v>
      </c>
      <c r="I138" s="95">
        <f>IF($A138&lt;=$A$9,IF(NOT(ISNUMBER(PI_data_original!I138)),I137,PI_data_original!I138),0)</f>
        <v>10.046636581420898</v>
      </c>
      <c r="J138" s="95">
        <f>IF($A138&lt;=$A$9,IF(NOT(ISNUMBER(PI_data_original!J138)),J137,PI_data_original!J138),0)</f>
        <v>7.162879467010498</v>
      </c>
      <c r="K138" s="95">
        <f>IF($A138&lt;=$A$9,IF(NOT(ISNUMBER(PI_data_original!K138)),K137,PI_data_original!K138),0)</f>
        <v>294.06212901321766</v>
      </c>
      <c r="L138" s="95">
        <f>IF($A138&lt;=$A$9,IF(NOT(ISNUMBER(PI_data_original!L138)),L137,PI_data_original!L138),0)</f>
        <v>292.56052361803768</v>
      </c>
      <c r="M138" s="95">
        <f>IF($A138&lt;=$A$9,IF(NOT(ISNUMBER(PI_data_original!M138)),M137,PI_data_original!M138),0)</f>
        <v>295.81757483417425</v>
      </c>
      <c r="N138" s="95">
        <f>IF($A138&lt;=$A$9,IF(NOT(ISNUMBER(PI_data_original!N138)),N137,PI_data_original!N138),0)</f>
        <v>295.2936039585382</v>
      </c>
      <c r="O138" s="95">
        <f>IF($A138&lt;=$A$9,IF(NOT(ISNUMBER(PI_data_original!O138)),O137,PI_data_original!O138),0)</f>
        <v>368.9372862066445</v>
      </c>
      <c r="P138" s="95">
        <f>IF($A138&lt;=$A$9,IF(NOT(ISNUMBER(PI_data_original!P138)),P137,PI_data_original!P138),0)</f>
        <v>370.91683758212838</v>
      </c>
      <c r="Q138" s="95">
        <f>IF($A138&lt;=$A$9,IF(NOT(ISNUMBER(PI_data_original!Q138)),Q137,PI_data_original!Q138),0)</f>
        <v>370.28476514301707</v>
      </c>
      <c r="R138" s="95">
        <f>IF($A138&lt;=$A$9,IF(NOT(ISNUMBER(PI_data_original!R138)),R137,PI_data_original!R138),0)</f>
        <v>368.91397671892088</v>
      </c>
      <c r="S138" s="95">
        <f>IF($A138&lt;=$A$9,IF(NOT(ISNUMBER(PI_data_original!S138)),S137,PI_data_original!S138),0)</f>
        <v>357.31561313240326</v>
      </c>
      <c r="T138" s="95">
        <f>IF($A138&lt;=$A$9,IF(NOT(ISNUMBER(PI_data_original!T138)),T137,PI_data_original!T138),0)</f>
        <v>304.95879778812019</v>
      </c>
      <c r="U138" s="95">
        <f>IF($A138&lt;=$A$9,IF(NOT(ISNUMBER(PI_data_original!U138)),U137,PI_data_original!U138),0)</f>
        <v>359.96965125490135</v>
      </c>
      <c r="V138" s="95">
        <f>IF($A138&lt;=$A$9,IF(NOT(ISNUMBER(PI_data_original!V138)),V137,PI_data_original!V138),0)</f>
        <v>306.73619102632938</v>
      </c>
      <c r="W138" s="95">
        <f>IF($A138&lt;=$A$9,IF(NOT(ISNUMBER(PI_data_original!W138)),W137,PI_data_original!W138),0)</f>
        <v>332.70475507612133</v>
      </c>
      <c r="X138" s="95">
        <f>IF($A138&lt;=$A$9,IF(NOT(ISNUMBER(PI_data_original!X138)),X137,PI_data_original!X138),0)</f>
        <v>347.30911384977253</v>
      </c>
      <c r="Y138" s="95">
        <f>IF($A138&lt;=$A$9,IF(NOT(ISNUMBER(PI_data_original!Y138)),Y137,PI_data_original!Y138),0)</f>
        <v>44.578979043223519</v>
      </c>
      <c r="Z138" s="95">
        <f>IF($A138&lt;=$A$9,IF(NOT(ISNUMBER(PI_data_original!Z138)),Z137,PI_data_original!Z138),0)</f>
        <v>0</v>
      </c>
      <c r="AA138" s="95">
        <f>IF($A138&lt;=$A$9,IF(NOT(ISNUMBER(PI_data_original!AA138)),AA137,PI_data_original!AA138),0)</f>
        <v>368.05207397452557</v>
      </c>
      <c r="AB138" s="95">
        <f>IF($A138&lt;=$A$9,IF(NOT(ISNUMBER(PI_data_original!AB138)),AB137,PI_data_original!AB138),0)</f>
        <v>604.0671093811228</v>
      </c>
      <c r="AC138" s="95">
        <f>IF($A138&lt;=$A$9,IF(NOT(ISNUMBER(PI_data_original!AC138)),AC137,PI_data_original!AC138),0)</f>
        <v>613.724541697993</v>
      </c>
      <c r="AD138" s="307">
        <f>IF(TagTempAmbSel_Sc2=TagTempAmb_Sc1,IF($A138&lt;=$A$9,IF(NOT(ISNUMBER(PI_data_original!D138)),D137,PI_data_original!D138),D137),IF($A138&lt;=$A$9,IF(NOT(ISNUMBER(PI_data_original!AD138)),AD137,PI_data_original!AD138),AD137))</f>
        <v>39.655178119034218</v>
      </c>
      <c r="AE138" s="307">
        <f>IF(TagHumRelSel_Sc2=TagHumRel_Sc1,IF($A138&lt;=$A$9,IF(NOT(ISNUMBER(PI_data_original!E138)),E137,PI_data_original!E138),E137),IF($A138&lt;=$A$9,IF(NOT(ISNUMBER(PI_data_original!AE138)),AE137,PI_data_original!AE138),AE137))</f>
        <v>22.237126626458359</v>
      </c>
      <c r="AF138" s="95">
        <f>IF($A138&lt;=$A$9,IF(NOT(ISNUMBER(PI_data_original!AF138)),AF137,PI_data_original!AF138),0)</f>
        <v>11.201147079467773</v>
      </c>
      <c r="AG138" s="95">
        <f>IF($A138&lt;=$A$9,IF(NOT(ISNUMBER(PI_data_original!AG138)),AG137,PI_data_original!AG138),0)</f>
        <v>9.488490104675293</v>
      </c>
      <c r="AH138" s="95">
        <f>IF($A138&lt;=$A$9,IF(NOT(ISNUMBER(PI_data_original!AH138)),AH137,PI_data_original!AH138),0)</f>
        <v>15.628101348876953</v>
      </c>
      <c r="AI138" s="95">
        <f>IF($A138&lt;=$A$9,IF(NOT(ISNUMBER(PI_data_original!AI138)),AI137,PI_data_original!AI138),0)</f>
        <v>9.7964887619018555</v>
      </c>
      <c r="AJ138" s="95">
        <f>IF($A138&lt;=$A$9,IF(NOT(ISNUMBER(PI_data_original!AJ138)),AJ137,PI_data_original!AJ138),0)</f>
        <v>10.325709342956543</v>
      </c>
      <c r="AK138" s="95">
        <f>IF($A138&lt;=$A$9,IF(NOT(ISNUMBER(PI_data_original!AK138)),AK137,PI_data_original!AK138),0)</f>
        <v>284.30743894097844</v>
      </c>
      <c r="AL138" s="95">
        <f>IF($A138&lt;=$A$9,IF(NOT(ISNUMBER(PI_data_original!AL138)),AL137,PI_data_original!AL138),0)</f>
        <v>288.92485037139323</v>
      </c>
      <c r="AM138" s="95">
        <f>IF($A138&lt;=$A$9,IF(NOT(ISNUMBER(PI_data_original!AM138)),AM137,PI_data_original!AM138),0)</f>
        <v>371.86998421571894</v>
      </c>
      <c r="AN138" s="95">
        <f>IF($A138&lt;=$A$9,IF(NOT(ISNUMBER(PI_data_original!AN138)),AN137,PI_data_original!AN138),0)</f>
        <v>372.25385444576301</v>
      </c>
      <c r="AO138" s="95">
        <f>IF($A138&lt;=$A$9,IF(NOT(ISNUMBER(PI_data_original!AO138)),AO137,PI_data_original!AO138),0)</f>
        <v>358.80494459886103</v>
      </c>
      <c r="AP138" s="95">
        <f>IF($A138&lt;=$A$9,IF(NOT(ISNUMBER(PI_data_original!AP138)),AP137,PI_data_original!AP138),0)</f>
        <v>298.65364889838889</v>
      </c>
      <c r="AQ138" s="95">
        <f>IF($A138&lt;=$A$9,IF(NOT(ISNUMBER(PI_data_original!AQ138)),AQ137,PI_data_original!AQ138),0)</f>
        <v>357.76719050199569</v>
      </c>
      <c r="AR138" s="95">
        <f>IF($A138&lt;=$A$9,IF(NOT(ISNUMBER(PI_data_original!AR138)),AR137,PI_data_original!AR138),0)</f>
        <v>300.42184617157562</v>
      </c>
      <c r="AS138" s="95">
        <f>IF($A138&lt;=$A$9,IF(NOT(ISNUMBER(PI_data_original!AS138)),AS137,PI_data_original!AS138),0)</f>
        <v>325.11945754354099</v>
      </c>
      <c r="AT138" s="95">
        <f>IF($A138&lt;=$A$9,IF(NOT(ISNUMBER(PI_data_original!AT138)),AT137,PI_data_original!AT138),0)</f>
        <v>346.44569014043191</v>
      </c>
      <c r="AU138" s="95">
        <f>IF($A138&lt;=$A$9,IF(NOT(ISNUMBER(PI_data_original!AU138)),AU137,PI_data_original!AU138),0)</f>
        <v>41.667895298055868</v>
      </c>
      <c r="AV138" s="95">
        <f>IF($A138&lt;=$A$9,IF(NOT(ISNUMBER(PI_data_original!AV138)),AV137,PI_data_original!AV138),0)</f>
        <v>2</v>
      </c>
      <c r="AW138" s="95">
        <f>IF($A138&lt;=$A$9,IF(NOT(ISNUMBER(PI_data_original!AW138)),AW137,PI_data_original!AW138),0)</f>
        <v>369.16680576376149</v>
      </c>
      <c r="AY138" s="94">
        <f t="shared" si="72"/>
        <v>45873.440972221812</v>
      </c>
      <c r="AZ138" s="95">
        <f>IF($AY138&lt;=$AY$9,IF(NOT(ISNUMBER(PI_data_original!AZ138)),AZ137,PI_data_original!AZ138),0)</f>
        <v>0</v>
      </c>
      <c r="BA138" s="95">
        <f>IF($AY138&lt;=$AY$9,IF(NOT(ISNUMBER(PI_data_original!BA138)),BA137,PI_data_original!BA138),0)</f>
        <v>0</v>
      </c>
      <c r="BB138" s="95">
        <f>IF($AY138&lt;=$AY$9,IF(NOT(ISNUMBER(PI_data_original!BB138)),BB137,PI_data_original!BB138),0)</f>
        <v>0</v>
      </c>
      <c r="BC138" s="95">
        <f>IF($AY138&lt;=$AY$9,IF(NOT(ISNUMBER(PI_data_original!BC138)),BC137,PI_data_original!BC138),0)</f>
        <v>24.693524900019003</v>
      </c>
      <c r="BD138" s="95">
        <f>IF($AY138&lt;=$AY$9,IF(NOT(ISNUMBER(PI_data_original!BD138)),BD137,PI_data_original!BD138),0)</f>
        <v>0</v>
      </c>
      <c r="BE138" s="95">
        <f>IF($AY138&lt;=$AY$9,IF(NOT(ISNUMBER(PI_data_original!BE138)),BE137,PI_data_original!BE138),0)</f>
        <v>0</v>
      </c>
      <c r="BF138" s="95">
        <f>IF($AY138&lt;=$AY$9,IF(NOT(ISNUMBER(PI_data_original!BF138)),BF137,PI_data_original!BF138),0)</f>
        <v>0</v>
      </c>
      <c r="BG138" s="95">
        <f>IF($AY138&lt;=$AY$9,IF(NOT(ISNUMBER(PI_data_original!BG138)),BG137,PI_data_original!BG138),0)</f>
        <v>23.698789524640638</v>
      </c>
      <c r="BI138" s="61">
        <f>PI_data_original!BI138</f>
        <v>45873.338194444441</v>
      </c>
      <c r="BJ138" s="6">
        <f>IF($BI138&lt;=$BI$9,IF(NOT(ISNUMBER(PI_data_original!BJ138)),BJ137,PI_data_original!BJ138),0)</f>
        <v>1.2817578390240669E-2</v>
      </c>
      <c r="BK138" s="6">
        <f>IF($BI138&lt;=$BI$9,IF(NOT(ISNUMBER(PI_data_original!BK138)),BK137,PI_data_original!BK138),0)</f>
        <v>1.0070954449474812E-2</v>
      </c>
      <c r="BM138" s="6" t="b">
        <f t="shared" si="61"/>
        <v>0</v>
      </c>
      <c r="BN138" s="6" t="str">
        <f t="shared" si="62"/>
        <v>N/A</v>
      </c>
      <c r="BO138" s="6" t="b">
        <f t="shared" si="63"/>
        <v>0</v>
      </c>
      <c r="BP138" s="6" t="str">
        <f t="shared" si="64"/>
        <v>N/A</v>
      </c>
      <c r="BR138" s="6">
        <f t="shared" si="49"/>
        <v>432</v>
      </c>
      <c r="BS138" s="6">
        <f t="shared" si="50"/>
        <v>358</v>
      </c>
      <c r="BU138" s="6">
        <f t="shared" si="65"/>
        <v>368.05207397452557</v>
      </c>
      <c r="BV138" s="6">
        <f t="shared" si="66"/>
        <v>369.16680576376149</v>
      </c>
      <c r="BX138" s="292">
        <f t="shared" si="51"/>
        <v>45873.440972221812</v>
      </c>
      <c r="BY138" s="11">
        <f t="shared" si="82"/>
        <v>0</v>
      </c>
      <c r="BZ138" s="11">
        <f t="shared" si="82"/>
        <v>0</v>
      </c>
      <c r="CA138" s="11">
        <f t="shared" si="82"/>
        <v>0</v>
      </c>
      <c r="CB138" s="11">
        <f t="shared" si="82"/>
        <v>24.693524900019003</v>
      </c>
      <c r="CC138" s="11">
        <f>IF(Inicio!$C$22="Calderas",BY138+BZ138,CA138)</f>
        <v>0</v>
      </c>
      <c r="CD138" s="11">
        <f t="shared" si="52"/>
        <v>0</v>
      </c>
      <c r="CE138" s="11">
        <f t="shared" si="53"/>
        <v>0</v>
      </c>
      <c r="CF138" s="11">
        <f t="shared" si="54"/>
        <v>0</v>
      </c>
      <c r="CG138" s="11">
        <f t="shared" si="55"/>
        <v>0</v>
      </c>
      <c r="CH138" s="11">
        <f t="shared" si="67"/>
        <v>0</v>
      </c>
      <c r="CI138" s="11">
        <f t="shared" si="68"/>
        <v>0</v>
      </c>
      <c r="CJ138" s="11">
        <f t="shared" si="83"/>
        <v>0</v>
      </c>
      <c r="CK138" s="11">
        <f t="shared" si="83"/>
        <v>0</v>
      </c>
      <c r="CL138" s="11">
        <f t="shared" si="83"/>
        <v>0</v>
      </c>
      <c r="CM138" s="11">
        <f t="shared" si="83"/>
        <v>23.698789524640638</v>
      </c>
      <c r="CN138" s="281">
        <f>IF(Inicio!$O$22="Calderas",CJ138+CK138,CL138)</f>
        <v>0</v>
      </c>
      <c r="CO138" s="11">
        <f t="shared" si="56"/>
        <v>0</v>
      </c>
      <c r="CP138" s="11">
        <f t="shared" si="57"/>
        <v>0</v>
      </c>
      <c r="CQ138" s="11">
        <f t="shared" si="58"/>
        <v>0</v>
      </c>
      <c r="CR138" s="11">
        <f t="shared" si="59"/>
        <v>0</v>
      </c>
      <c r="CS138" s="11">
        <f t="shared" si="69"/>
        <v>0</v>
      </c>
      <c r="CT138" s="11">
        <f t="shared" si="70"/>
        <v>0</v>
      </c>
      <c r="CV138" s="293">
        <f t="shared" si="60"/>
        <v>45873.690972221579</v>
      </c>
      <c r="CW138" s="92">
        <f t="shared" si="84"/>
        <v>0</v>
      </c>
      <c r="CX138" s="92">
        <f t="shared" si="84"/>
        <v>0</v>
      </c>
      <c r="CY138" s="92">
        <f t="shared" si="84"/>
        <v>0</v>
      </c>
      <c r="CZ138" s="92">
        <f t="shared" si="84"/>
        <v>0</v>
      </c>
      <c r="DA138" s="92">
        <f t="shared" si="84"/>
        <v>0</v>
      </c>
      <c r="DB138" s="92">
        <f t="shared" si="84"/>
        <v>0</v>
      </c>
    </row>
    <row r="139" spans="1:106">
      <c r="A139" s="94">
        <f t="shared" si="71"/>
        <v>45873.694444444031</v>
      </c>
      <c r="B139" s="95">
        <f>IF($A139&lt;=$A$9,IF(NOT(ISNUMBER(PI_data_original!B139)),B138,PI_data_original!B139),0)</f>
        <v>591.91613668819878</v>
      </c>
      <c r="C139" s="95">
        <f>IF($A139&lt;=$A$9,IF(NOT(ISNUMBER(PI_data_original!C139)),C138,PI_data_original!C139),0)</f>
        <v>562.90147013513547</v>
      </c>
      <c r="D139" s="307">
        <f>IF(TagTempAmbSel_Sc1=TagTempAmb_Sc1,IF($A139&lt;=$A$9,IF(NOT(ISNUMBER(PI_data_original!D139)),D138,PI_data_original!D139),D138),IF($A139&lt;=$A$9,IF(NOT(ISNUMBER(PI_data_original!AD139)),AD138,PI_data_original!AD139),AD138))</f>
        <v>39.549075722507169</v>
      </c>
      <c r="E139" s="307">
        <f>IF(TagHumRelSel_Sc1=TagHumRel_Sc1,IF($A139&lt;=$A$9,IF(NOT(ISNUMBER(PI_data_original!E139)),E138,PI_data_original!E139),E138),IF($A139&lt;=$A$9,IF(NOT(ISNUMBER(PI_data_original!AE139)),AE138,PI_data_original!AE139),AE138))</f>
        <v>19.613663438147245</v>
      </c>
      <c r="F139" s="95">
        <f>IF($A139&lt;=$A$9,IF(NOT(ISNUMBER(PI_data_original!F139)),F138,PI_data_original!F139),0)</f>
        <v>8.4491987228393555</v>
      </c>
      <c r="G139" s="95">
        <f>IF($A139&lt;=$A$9,IF(NOT(ISNUMBER(PI_data_original!G139)),G138,PI_data_original!G139),0)</f>
        <v>12.86989688873291</v>
      </c>
      <c r="H139" s="95">
        <f>IF($A139&lt;=$A$9,IF(NOT(ISNUMBER(PI_data_original!H139)),H138,PI_data_original!H139),0)</f>
        <v>12.46527099609375</v>
      </c>
      <c r="I139" s="95">
        <f>IF($A139&lt;=$A$9,IF(NOT(ISNUMBER(PI_data_original!I139)),I138,PI_data_original!I139),0)</f>
        <v>16.651369094848633</v>
      </c>
      <c r="J139" s="95">
        <f>IF($A139&lt;=$A$9,IF(NOT(ISNUMBER(PI_data_original!J139)),J138,PI_data_original!J139),0)</f>
        <v>8.1861476898193359</v>
      </c>
      <c r="K139" s="95">
        <f>IF($A139&lt;=$A$9,IF(NOT(ISNUMBER(PI_data_original!K139)),K138,PI_data_original!K139),0)</f>
        <v>293.71396880608779</v>
      </c>
      <c r="L139" s="95">
        <f>IF($A139&lt;=$A$9,IF(NOT(ISNUMBER(PI_data_original!L139)),L138,PI_data_original!L139),0)</f>
        <v>292.18881671621529</v>
      </c>
      <c r="M139" s="95">
        <f>IF($A139&lt;=$A$9,IF(NOT(ISNUMBER(PI_data_original!M139)),M138,PI_data_original!M139),0)</f>
        <v>295.61589541702244</v>
      </c>
      <c r="N139" s="95">
        <f>IF($A139&lt;=$A$9,IF(NOT(ISNUMBER(PI_data_original!N139)),N138,PI_data_original!N139),0)</f>
        <v>295.15871746780925</v>
      </c>
      <c r="O139" s="95">
        <f>IF($A139&lt;=$A$9,IF(NOT(ISNUMBER(PI_data_original!O139)),O138,PI_data_original!O139),0)</f>
        <v>368.72227086239513</v>
      </c>
      <c r="P139" s="95">
        <f>IF($A139&lt;=$A$9,IF(NOT(ISNUMBER(PI_data_original!P139)),P138,PI_data_original!P139),0)</f>
        <v>369.99405292118354</v>
      </c>
      <c r="Q139" s="95">
        <f>IF($A139&lt;=$A$9,IF(NOT(ISNUMBER(PI_data_original!Q139)),Q138,PI_data_original!Q139),0)</f>
        <v>369.55879140085392</v>
      </c>
      <c r="R139" s="95">
        <f>IF($A139&lt;=$A$9,IF(NOT(ISNUMBER(PI_data_original!R139)),R138,PI_data_original!R139),0)</f>
        <v>368.96936697497398</v>
      </c>
      <c r="S139" s="95">
        <f>IF($A139&lt;=$A$9,IF(NOT(ISNUMBER(PI_data_original!S139)),S138,PI_data_original!S139),0)</f>
        <v>356.74563623753068</v>
      </c>
      <c r="T139" s="95">
        <f>IF($A139&lt;=$A$9,IF(NOT(ISNUMBER(PI_data_original!T139)),T138,PI_data_original!T139),0)</f>
        <v>304.0318476743779</v>
      </c>
      <c r="U139" s="95">
        <f>IF($A139&lt;=$A$9,IF(NOT(ISNUMBER(PI_data_original!U139)),U138,PI_data_original!U139),0)</f>
        <v>359.46409098690532</v>
      </c>
      <c r="V139" s="95">
        <f>IF($A139&lt;=$A$9,IF(NOT(ISNUMBER(PI_data_original!V139)),V138,PI_data_original!V139),0)</f>
        <v>305.7385105514868</v>
      </c>
      <c r="W139" s="95">
        <f>IF($A139&lt;=$A$9,IF(NOT(ISNUMBER(PI_data_original!W139)),W138,PI_data_original!W139),0)</f>
        <v>332.41491864346085</v>
      </c>
      <c r="X139" s="95">
        <f>IF($A139&lt;=$A$9,IF(NOT(ISNUMBER(PI_data_original!X139)),X138,PI_data_original!X139),0)</f>
        <v>346.86717260396762</v>
      </c>
      <c r="Y139" s="95">
        <f>IF($A139&lt;=$A$9,IF(NOT(ISNUMBER(PI_data_original!Y139)),Y138,PI_data_original!Y139),0)</f>
        <v>43.986667069609538</v>
      </c>
      <c r="Z139" s="95">
        <f>IF($A139&lt;=$A$9,IF(NOT(ISNUMBER(PI_data_original!Z139)),Z138,PI_data_original!Z139),0)</f>
        <v>0</v>
      </c>
      <c r="AA139" s="95">
        <f>IF($A139&lt;=$A$9,IF(NOT(ISNUMBER(PI_data_original!AA139)),AA138,PI_data_original!AA139),0)</f>
        <v>367.5180975331956</v>
      </c>
      <c r="AB139" s="95">
        <f>IF($A139&lt;=$A$9,IF(NOT(ISNUMBER(PI_data_original!AB139)),AB138,PI_data_original!AB139),0)</f>
        <v>591.91613668819878</v>
      </c>
      <c r="AC139" s="95">
        <f>IF($A139&lt;=$A$9,IF(NOT(ISNUMBER(PI_data_original!AC139)),AC138,PI_data_original!AC139),0)</f>
        <v>600.29651007130803</v>
      </c>
      <c r="AD139" s="307">
        <f>IF(TagTempAmbSel_Sc2=TagTempAmb_Sc1,IF($A139&lt;=$A$9,IF(NOT(ISNUMBER(PI_data_original!D139)),D138,PI_data_original!D139),D138),IF($A139&lt;=$A$9,IF(NOT(ISNUMBER(PI_data_original!AD139)),AD138,PI_data_original!AD139),AD138))</f>
        <v>39.46513452721355</v>
      </c>
      <c r="AE139" s="307">
        <f>IF(TagHumRelSel_Sc2=TagHumRel_Sc1,IF($A139&lt;=$A$9,IF(NOT(ISNUMBER(PI_data_original!E139)),E138,PI_data_original!E139),E138),IF($A139&lt;=$A$9,IF(NOT(ISNUMBER(PI_data_original!AE139)),AE138,PI_data_original!AE139),AE138))</f>
        <v>22.267028826896226</v>
      </c>
      <c r="AF139" s="95">
        <f>IF($A139&lt;=$A$9,IF(NOT(ISNUMBER(PI_data_original!AF139)),AF138,PI_data_original!AF139),0)</f>
        <v>15.734097480773926</v>
      </c>
      <c r="AG139" s="95">
        <f>IF($A139&lt;=$A$9,IF(NOT(ISNUMBER(PI_data_original!AG139)),AG138,PI_data_original!AG139),0)</f>
        <v>11.069905281066895</v>
      </c>
      <c r="AH139" s="95">
        <f>IF($A139&lt;=$A$9,IF(NOT(ISNUMBER(PI_data_original!AH139)),AH138,PI_data_original!AH139),0)</f>
        <v>12.744343757629395</v>
      </c>
      <c r="AI139" s="95">
        <f>IF($A139&lt;=$A$9,IF(NOT(ISNUMBER(PI_data_original!AI139)),AI138,PI_data_original!AI139),0)</f>
        <v>14.502644538879395</v>
      </c>
      <c r="AJ139" s="95">
        <f>IF($A139&lt;=$A$9,IF(NOT(ISNUMBER(PI_data_original!AJ139)),AJ138,PI_data_original!AJ139),0)</f>
        <v>14.325758934020996</v>
      </c>
      <c r="AK139" s="95">
        <f>IF($A139&lt;=$A$9,IF(NOT(ISNUMBER(PI_data_original!AK139)),AK138,PI_data_original!AK139),0)</f>
        <v>284.13228580971997</v>
      </c>
      <c r="AL139" s="95">
        <f>IF($A139&lt;=$A$9,IF(NOT(ISNUMBER(PI_data_original!AL139)),AL138,PI_data_original!AL139),0)</f>
        <v>288.73251088728983</v>
      </c>
      <c r="AM139" s="95">
        <f>IF($A139&lt;=$A$9,IF(NOT(ISNUMBER(PI_data_original!AM139)),AM138,PI_data_original!AM139),0)</f>
        <v>371.44164964937875</v>
      </c>
      <c r="AN139" s="95">
        <f>IF($A139&lt;=$A$9,IF(NOT(ISNUMBER(PI_data_original!AN139)),AN138,PI_data_original!AN139),0)</f>
        <v>372.17419210720459</v>
      </c>
      <c r="AO139" s="95">
        <f>IF($A139&lt;=$A$9,IF(NOT(ISNUMBER(PI_data_original!AO139)),AO138,PI_data_original!AO139),0)</f>
        <v>358.88449119041366</v>
      </c>
      <c r="AP139" s="95">
        <f>IF($A139&lt;=$A$9,IF(NOT(ISNUMBER(PI_data_original!AP139)),AP138,PI_data_original!AP139),0)</f>
        <v>298.72568828795727</v>
      </c>
      <c r="AQ139" s="95">
        <f>IF($A139&lt;=$A$9,IF(NOT(ISNUMBER(PI_data_original!AQ139)),AQ138,PI_data_original!AQ139),0)</f>
        <v>357.88071425280532</v>
      </c>
      <c r="AR139" s="95">
        <f>IF($A139&lt;=$A$9,IF(NOT(ISNUMBER(PI_data_original!AR139)),AR138,PI_data_original!AR139),0)</f>
        <v>300.55145012131425</v>
      </c>
      <c r="AS139" s="95">
        <f>IF($A139&lt;=$A$9,IF(NOT(ISNUMBER(PI_data_original!AS139)),AS138,PI_data_original!AS139),0)</f>
        <v>324.79795863062645</v>
      </c>
      <c r="AT139" s="95">
        <f>IF($A139&lt;=$A$9,IF(NOT(ISNUMBER(PI_data_original!AT139)),AT138,PI_data_original!AT139),0)</f>
        <v>346.23577199892713</v>
      </c>
      <c r="AU139" s="95">
        <f>IF($A139&lt;=$A$9,IF(NOT(ISNUMBER(PI_data_original!AU139)),AU138,PI_data_original!AU139),0)</f>
        <v>41.810590425838811</v>
      </c>
      <c r="AV139" s="95">
        <f>IF($A139&lt;=$A$9,IF(NOT(ISNUMBER(PI_data_original!AV139)),AV138,PI_data_original!AV139),0)</f>
        <v>2</v>
      </c>
      <c r="AW139" s="95">
        <f>IF($A139&lt;=$A$9,IF(NOT(ISNUMBER(PI_data_original!AW139)),AW138,PI_data_original!AW139),0)</f>
        <v>369.0490563456093</v>
      </c>
      <c r="AY139" s="94">
        <f t="shared" si="72"/>
        <v>45873.444444444031</v>
      </c>
      <c r="AZ139" s="95">
        <f>IF($AY139&lt;=$AY$9,IF(NOT(ISNUMBER(PI_data_original!AZ139)),AZ138,PI_data_original!AZ139),0)</f>
        <v>0</v>
      </c>
      <c r="BA139" s="95">
        <f>IF($AY139&lt;=$AY$9,IF(NOT(ISNUMBER(PI_data_original!BA139)),BA138,PI_data_original!BA139),0)</f>
        <v>0</v>
      </c>
      <c r="BB139" s="95">
        <f>IF($AY139&lt;=$AY$9,IF(NOT(ISNUMBER(PI_data_original!BB139)),BB138,PI_data_original!BB139),0)</f>
        <v>0</v>
      </c>
      <c r="BC139" s="95">
        <f>IF($AY139&lt;=$AY$9,IF(NOT(ISNUMBER(PI_data_original!BC139)),BC138,PI_data_original!BC139),0)</f>
        <v>26.833602352883691</v>
      </c>
      <c r="BD139" s="95">
        <f>IF($AY139&lt;=$AY$9,IF(NOT(ISNUMBER(PI_data_original!BD139)),BD138,PI_data_original!BD139),0)</f>
        <v>0</v>
      </c>
      <c r="BE139" s="95">
        <f>IF($AY139&lt;=$AY$9,IF(NOT(ISNUMBER(PI_data_original!BE139)),BE138,PI_data_original!BE139),0)</f>
        <v>0</v>
      </c>
      <c r="BF139" s="95">
        <f>IF($AY139&lt;=$AY$9,IF(NOT(ISNUMBER(PI_data_original!BF139)),BF138,PI_data_original!BF139),0)</f>
        <v>0</v>
      </c>
      <c r="BG139" s="95">
        <f>IF($AY139&lt;=$AY$9,IF(NOT(ISNUMBER(PI_data_original!BG139)),BG138,PI_data_original!BG139),0)</f>
        <v>24.944610707718038</v>
      </c>
      <c r="BI139" s="61">
        <f>PI_data_original!BI139</f>
        <v>45873.338888888888</v>
      </c>
      <c r="BJ139" s="6">
        <f>IF($BI139&lt;=$BI$9,IF(NOT(ISNUMBER(PI_data_original!BJ139)),BJ138,PI_data_original!BJ139),0)</f>
        <v>1.2817578390240669E-2</v>
      </c>
      <c r="BK139" s="6">
        <f>IF($BI139&lt;=$BI$9,IF(NOT(ISNUMBER(PI_data_original!BK139)),BK138,PI_data_original!BK139),0)</f>
        <v>1.0070954449474812E-2</v>
      </c>
      <c r="BM139" s="6" t="b">
        <f t="shared" si="61"/>
        <v>0</v>
      </c>
      <c r="BN139" s="6" t="str">
        <f t="shared" si="62"/>
        <v>N/A</v>
      </c>
      <c r="BO139" s="6" t="b">
        <f t="shared" si="63"/>
        <v>0</v>
      </c>
      <c r="BP139" s="6" t="str">
        <f t="shared" si="64"/>
        <v>N/A</v>
      </c>
      <c r="BR139" s="6">
        <f t="shared" ref="BR139:BR202" si="85">+IF(Y139&gt;15,Num_Ccp_Sc1-Z139,0)</f>
        <v>432</v>
      </c>
      <c r="BS139" s="6">
        <f t="shared" ref="BS139:BS202" si="86">+IF(AU139&gt;15,Num_Ccp_Sc2-AV139,0)</f>
        <v>358</v>
      </c>
      <c r="BU139" s="6">
        <f t="shared" si="65"/>
        <v>367.5180975331956</v>
      </c>
      <c r="BV139" s="6">
        <f t="shared" si="66"/>
        <v>369.0490563456093</v>
      </c>
      <c r="BX139" s="292">
        <f t="shared" ref="BX139:BX202" si="87">AY139</f>
        <v>45873.444444444031</v>
      </c>
      <c r="BY139" s="11">
        <f t="shared" si="82"/>
        <v>0</v>
      </c>
      <c r="BZ139" s="11">
        <f t="shared" si="82"/>
        <v>0</v>
      </c>
      <c r="CA139" s="11">
        <f t="shared" si="82"/>
        <v>0</v>
      </c>
      <c r="CB139" s="11">
        <f t="shared" si="82"/>
        <v>26.833602352883691</v>
      </c>
      <c r="CC139" s="11">
        <f>IF(Inicio!$C$22="Calderas",BY139+BZ139,CA139)</f>
        <v>0</v>
      </c>
      <c r="CD139" s="11">
        <f t="shared" ref="CD139:CD202" si="88">CC139*PCI_Sc1/1000</f>
        <v>0</v>
      </c>
      <c r="CE139" s="11">
        <f t="shared" ref="CE139:CE202" si="89">CC139*PCS_Sc1/1000</f>
        <v>0</v>
      </c>
      <c r="CF139" s="11">
        <f t="shared" ref="CF139:CF202" si="90">CD139*Rto_T_E_Sc1</f>
        <v>0</v>
      </c>
      <c r="CG139" s="11">
        <f t="shared" ref="CG139:CG202" si="91">CE139*Rto_T_E_Sc1</f>
        <v>0</v>
      </c>
      <c r="CH139" s="11">
        <f t="shared" si="67"/>
        <v>0</v>
      </c>
      <c r="CI139" s="11">
        <f t="shared" si="68"/>
        <v>0</v>
      </c>
      <c r="CJ139" s="11">
        <f t="shared" si="83"/>
        <v>0</v>
      </c>
      <c r="CK139" s="11">
        <f t="shared" si="83"/>
        <v>0</v>
      </c>
      <c r="CL139" s="11">
        <f t="shared" si="83"/>
        <v>0</v>
      </c>
      <c r="CM139" s="11">
        <f t="shared" si="83"/>
        <v>24.944610707718038</v>
      </c>
      <c r="CN139" s="281">
        <f>IF(Inicio!$O$22="Calderas",CJ139+CK139,CL139)</f>
        <v>0</v>
      </c>
      <c r="CO139" s="11">
        <f t="shared" ref="CO139:CO202" si="92">CN139*PCI_Sc2/1000</f>
        <v>0</v>
      </c>
      <c r="CP139" s="11">
        <f t="shared" ref="CP139:CP202" si="93">CN139*PCS_Sc2/1000</f>
        <v>0</v>
      </c>
      <c r="CQ139" s="11">
        <f t="shared" ref="CQ139:CQ202" si="94">CO139*Rto_T_E_Sc2</f>
        <v>0</v>
      </c>
      <c r="CR139" s="11">
        <f t="shared" ref="CR139:CR202" si="95">CP139*Rto_T_E_Sc2</f>
        <v>0</v>
      </c>
      <c r="CS139" s="11">
        <f t="shared" si="69"/>
        <v>0</v>
      </c>
      <c r="CT139" s="11">
        <f t="shared" si="70"/>
        <v>0</v>
      </c>
      <c r="CV139" s="293">
        <f t="shared" ref="CV139:CV202" si="96">AY211</f>
        <v>45873.694444443798</v>
      </c>
      <c r="CW139" s="92">
        <f t="shared" si="84"/>
        <v>0</v>
      </c>
      <c r="CX139" s="92">
        <f t="shared" si="84"/>
        <v>0</v>
      </c>
      <c r="CY139" s="92">
        <f t="shared" si="84"/>
        <v>0</v>
      </c>
      <c r="CZ139" s="92">
        <f t="shared" si="84"/>
        <v>0</v>
      </c>
      <c r="DA139" s="92">
        <f t="shared" si="84"/>
        <v>0</v>
      </c>
      <c r="DB139" s="92">
        <f t="shared" si="84"/>
        <v>0</v>
      </c>
    </row>
    <row r="140" spans="1:106">
      <c r="A140" s="94">
        <f t="shared" si="71"/>
        <v>45873.69791666625</v>
      </c>
      <c r="B140" s="95">
        <f>IF($A140&lt;=$A$9,IF(NOT(ISNUMBER(PI_data_original!B140)),B139,PI_data_original!B140),0)</f>
        <v>575.45225643418485</v>
      </c>
      <c r="C140" s="95">
        <f>IF($A140&lt;=$A$9,IF(NOT(ISNUMBER(PI_data_original!C140)),C139,PI_data_original!C140),0)</f>
        <v>556.06336193108439</v>
      </c>
      <c r="D140" s="307">
        <f>IF(TagTempAmbSel_Sc1=TagTempAmb_Sc1,IF($A140&lt;=$A$9,IF(NOT(ISNUMBER(PI_data_original!D140)),D139,PI_data_original!D140),D139),IF($A140&lt;=$A$9,IF(NOT(ISNUMBER(PI_data_original!AD140)),AD139,PI_data_original!AD140),AD139))</f>
        <v>39.561883205751265</v>
      </c>
      <c r="E140" s="307">
        <f>IF(TagHumRelSel_Sc1=TagHumRel_Sc1,IF($A140&lt;=$A$9,IF(NOT(ISNUMBER(PI_data_original!E140)),E139,PI_data_original!E140),E139),IF($A140&lt;=$A$9,IF(NOT(ISNUMBER(PI_data_original!AE140)),AE139,PI_data_original!AE140),AE139))</f>
        <v>19.699455090159123</v>
      </c>
      <c r="F140" s="95">
        <f>IF($A140&lt;=$A$9,IF(NOT(ISNUMBER(PI_data_original!F140)),F139,PI_data_original!F140),0)</f>
        <v>6.1121864318847656</v>
      </c>
      <c r="G140" s="95">
        <f>IF($A140&lt;=$A$9,IF(NOT(ISNUMBER(PI_data_original!G140)),G139,PI_data_original!G140),0)</f>
        <v>17.76814079284668</v>
      </c>
      <c r="H140" s="95">
        <f>IF($A140&lt;=$A$9,IF(NOT(ISNUMBER(PI_data_original!H140)),H139,PI_data_original!H140),0)</f>
        <v>12.930393218994141</v>
      </c>
      <c r="I140" s="95">
        <f>IF($A140&lt;=$A$9,IF(NOT(ISNUMBER(PI_data_original!I140)),I139,PI_data_original!I140),0)</f>
        <v>18.046735763549805</v>
      </c>
      <c r="J140" s="95">
        <f>IF($A140&lt;=$A$9,IF(NOT(ISNUMBER(PI_data_original!J140)),J139,PI_data_original!J140),0)</f>
        <v>8.4652214050292969</v>
      </c>
      <c r="K140" s="95">
        <f>IF($A140&lt;=$A$9,IF(NOT(ISNUMBER(PI_data_original!K140)),K139,PI_data_original!K140),0)</f>
        <v>292.9712416401407</v>
      </c>
      <c r="L140" s="95">
        <f>IF($A140&lt;=$A$9,IF(NOT(ISNUMBER(PI_data_original!L140)),L139,PI_data_original!L140),0)</f>
        <v>291.44429075929668</v>
      </c>
      <c r="M140" s="95">
        <f>IF($A140&lt;=$A$9,IF(NOT(ISNUMBER(PI_data_original!M140)),M139,PI_data_original!M140),0)</f>
        <v>295.3121736957969</v>
      </c>
      <c r="N140" s="95">
        <f>IF($A140&lt;=$A$9,IF(NOT(ISNUMBER(PI_data_original!N140)),N139,PI_data_original!N140),0)</f>
        <v>294.77538926309865</v>
      </c>
      <c r="O140" s="95">
        <f>IF($A140&lt;=$A$9,IF(NOT(ISNUMBER(PI_data_original!O140)),O139,PI_data_original!O140),0)</f>
        <v>368.41455642787651</v>
      </c>
      <c r="P140" s="95">
        <f>IF($A140&lt;=$A$9,IF(NOT(ISNUMBER(PI_data_original!P140)),P139,PI_data_original!P140),0)</f>
        <v>369.68766810429116</v>
      </c>
      <c r="Q140" s="95">
        <f>IF($A140&lt;=$A$9,IF(NOT(ISNUMBER(PI_data_original!Q140)),Q139,PI_data_original!Q140),0)</f>
        <v>369.07084487682647</v>
      </c>
      <c r="R140" s="95">
        <f>IF($A140&lt;=$A$9,IF(NOT(ISNUMBER(PI_data_original!R140)),R139,PI_data_original!R140),0)</f>
        <v>368.98422694487368</v>
      </c>
      <c r="S140" s="95">
        <f>IF($A140&lt;=$A$9,IF(NOT(ISNUMBER(PI_data_original!S140)),S139,PI_data_original!S140),0)</f>
        <v>356.15566970595006</v>
      </c>
      <c r="T140" s="95">
        <f>IF($A140&lt;=$A$9,IF(NOT(ISNUMBER(PI_data_original!T140)),T139,PI_data_original!T140),0)</f>
        <v>302.8568537327011</v>
      </c>
      <c r="U140" s="95">
        <f>IF($A140&lt;=$A$9,IF(NOT(ISNUMBER(PI_data_original!U140)),U139,PI_data_original!U140),0)</f>
        <v>358.88849797203824</v>
      </c>
      <c r="V140" s="95">
        <f>IF($A140&lt;=$A$9,IF(NOT(ISNUMBER(PI_data_original!V140)),V139,PI_data_original!V140),0)</f>
        <v>304.58418848725194</v>
      </c>
      <c r="W140" s="95">
        <f>IF($A140&lt;=$A$9,IF(NOT(ISNUMBER(PI_data_original!W140)),W139,PI_data_original!W140),0)</f>
        <v>332.04028413101082</v>
      </c>
      <c r="X140" s="95">
        <f>IF($A140&lt;=$A$9,IF(NOT(ISNUMBER(PI_data_original!X140)),X139,PI_data_original!X140),0)</f>
        <v>346.49994412438258</v>
      </c>
      <c r="Y140" s="95">
        <f>IF($A140&lt;=$A$9,IF(NOT(ISNUMBER(PI_data_original!Y140)),Y139,PI_data_original!Y140),0)</f>
        <v>43.313807766526793</v>
      </c>
      <c r="Z140" s="95">
        <f>IF($A140&lt;=$A$9,IF(NOT(ISNUMBER(PI_data_original!Z140)),Z139,PI_data_original!Z140),0)</f>
        <v>0</v>
      </c>
      <c r="AA140" s="95">
        <f>IF($A140&lt;=$A$9,IF(NOT(ISNUMBER(PI_data_original!AA140)),AA139,PI_data_original!AA140),0)</f>
        <v>366.96896863491276</v>
      </c>
      <c r="AB140" s="95">
        <f>IF($A140&lt;=$A$9,IF(NOT(ISNUMBER(PI_data_original!AB140)),AB139,PI_data_original!AB140),0)</f>
        <v>575.45225643418485</v>
      </c>
      <c r="AC140" s="95">
        <f>IF($A140&lt;=$A$9,IF(NOT(ISNUMBER(PI_data_original!AC140)),AC139,PI_data_original!AC140),0)</f>
        <v>584.26578490447321</v>
      </c>
      <c r="AD140" s="307">
        <f>IF(TagTempAmbSel_Sc2=TagTempAmb_Sc1,IF($A140&lt;=$A$9,IF(NOT(ISNUMBER(PI_data_original!D140)),D139,PI_data_original!D140),D139),IF($A140&lt;=$A$9,IF(NOT(ISNUMBER(PI_data_original!AD140)),AD139,PI_data_original!AD140),AD139))</f>
        <v>39.5179874334654</v>
      </c>
      <c r="AE140" s="307">
        <f>IF(TagHumRelSel_Sc2=TagHumRel_Sc1,IF($A140&lt;=$A$9,IF(NOT(ISNUMBER(PI_data_original!E140)),E139,PI_data_original!E140),E139),IF($A140&lt;=$A$9,IF(NOT(ISNUMBER(PI_data_original!AE140)),AE139,PI_data_original!AE140),AE139))</f>
        <v>22.127695514155477</v>
      </c>
      <c r="AF140" s="95">
        <f>IF($A140&lt;=$A$9,IF(NOT(ISNUMBER(PI_data_original!AF140)),AF139,PI_data_original!AF140),0)</f>
        <v>13.181997299194336</v>
      </c>
      <c r="AG140" s="95">
        <f>IF($A140&lt;=$A$9,IF(NOT(ISNUMBER(PI_data_original!AG140)),AG139,PI_data_original!AG140),0)</f>
        <v>9.488490104675293</v>
      </c>
      <c r="AH140" s="95">
        <f>IF($A140&lt;=$A$9,IF(NOT(ISNUMBER(PI_data_original!AH140)),AH139,PI_data_original!AH140),0)</f>
        <v>13.209465980529785</v>
      </c>
      <c r="AI140" s="95">
        <f>IF($A140&lt;=$A$9,IF(NOT(ISNUMBER(PI_data_original!AI140)),AI139,PI_data_original!AI140),0)</f>
        <v>15.078908920288086</v>
      </c>
      <c r="AJ140" s="95">
        <f>IF($A140&lt;=$A$9,IF(NOT(ISNUMBER(PI_data_original!AJ140)),AJ139,PI_data_original!AJ140),0)</f>
        <v>11.907124519348145</v>
      </c>
      <c r="AK140" s="95">
        <f>IF($A140&lt;=$A$9,IF(NOT(ISNUMBER(PI_data_original!AK140)),AK139,PI_data_original!AK140),0)</f>
        <v>284.45064720234501</v>
      </c>
      <c r="AL140" s="95">
        <f>IF($A140&lt;=$A$9,IF(NOT(ISNUMBER(PI_data_original!AL140)),AL139,PI_data_original!AL140),0)</f>
        <v>289.0269660111822</v>
      </c>
      <c r="AM140" s="95">
        <f>IF($A140&lt;=$A$9,IF(NOT(ISNUMBER(PI_data_original!AM140)),AM139,PI_data_original!AM140),0)</f>
        <v>370.26636733240218</v>
      </c>
      <c r="AN140" s="95">
        <f>IF($A140&lt;=$A$9,IF(NOT(ISNUMBER(PI_data_original!AN140)),AN139,PI_data_original!AN140),0)</f>
        <v>370.78193210079507</v>
      </c>
      <c r="AO140" s="95">
        <f>IF($A140&lt;=$A$9,IF(NOT(ISNUMBER(PI_data_original!AO140)),AO139,PI_data_original!AO140),0)</f>
        <v>358.30169805101428</v>
      </c>
      <c r="AP140" s="95">
        <f>IF($A140&lt;=$A$9,IF(NOT(ISNUMBER(PI_data_original!AP140)),AP139,PI_data_original!AP140),0)</f>
        <v>298.66348912769308</v>
      </c>
      <c r="AQ140" s="95">
        <f>IF($A140&lt;=$A$9,IF(NOT(ISNUMBER(PI_data_original!AQ140)),AQ139,PI_data_original!AQ140),0)</f>
        <v>357.21321360642401</v>
      </c>
      <c r="AR140" s="95">
        <f>IF($A140&lt;=$A$9,IF(NOT(ISNUMBER(PI_data_original!AR140)),AR139,PI_data_original!AR140),0)</f>
        <v>300.45186823905755</v>
      </c>
      <c r="AS140" s="95">
        <f>IF($A140&lt;=$A$9,IF(NOT(ISNUMBER(PI_data_original!AS140)),AS139,PI_data_original!AS140),0)</f>
        <v>324.53066080554959</v>
      </c>
      <c r="AT140" s="95">
        <f>IF($A140&lt;=$A$9,IF(NOT(ISNUMBER(PI_data_original!AT140)),AT139,PI_data_original!AT140),0)</f>
        <v>345.91356665342141</v>
      </c>
      <c r="AU140" s="95">
        <f>IF($A140&lt;=$A$9,IF(NOT(ISNUMBER(PI_data_original!AU140)),AU139,PI_data_original!AU140),0)</f>
        <v>41.604999577518264</v>
      </c>
      <c r="AV140" s="95">
        <f>IF($A140&lt;=$A$9,IF(NOT(ISNUMBER(PI_data_original!AV140)),AV139,PI_data_original!AV140),0)</f>
        <v>2</v>
      </c>
      <c r="AW140" s="95">
        <f>IF($A140&lt;=$A$9,IF(NOT(ISNUMBER(PI_data_original!AW140)),AW139,PI_data_original!AW140),0)</f>
        <v>367.91806577155057</v>
      </c>
      <c r="AY140" s="94">
        <f t="shared" si="72"/>
        <v>45873.44791666625</v>
      </c>
      <c r="AZ140" s="95">
        <f>IF($AY140&lt;=$AY$9,IF(NOT(ISNUMBER(PI_data_original!AZ140)),AZ139,PI_data_original!AZ140),0)</f>
        <v>0</v>
      </c>
      <c r="BA140" s="95">
        <f>IF($AY140&lt;=$AY$9,IF(NOT(ISNUMBER(PI_data_original!BA140)),BA139,PI_data_original!BA140),0)</f>
        <v>0</v>
      </c>
      <c r="BB140" s="95">
        <f>IF($AY140&lt;=$AY$9,IF(NOT(ISNUMBER(PI_data_original!BB140)),BB139,PI_data_original!BB140),0)</f>
        <v>0</v>
      </c>
      <c r="BC140" s="95">
        <f>IF($AY140&lt;=$AY$9,IF(NOT(ISNUMBER(PI_data_original!BC140)),BC139,PI_data_original!BC140),0)</f>
        <v>29.171173164648625</v>
      </c>
      <c r="BD140" s="95">
        <f>IF($AY140&lt;=$AY$9,IF(NOT(ISNUMBER(PI_data_original!BD140)),BD139,PI_data_original!BD140),0)</f>
        <v>0</v>
      </c>
      <c r="BE140" s="95">
        <f>IF($AY140&lt;=$AY$9,IF(NOT(ISNUMBER(PI_data_original!BE140)),BE139,PI_data_original!BE140),0)</f>
        <v>0</v>
      </c>
      <c r="BF140" s="95">
        <f>IF($AY140&lt;=$AY$9,IF(NOT(ISNUMBER(PI_data_original!BF140)),BF139,PI_data_original!BF140),0)</f>
        <v>0</v>
      </c>
      <c r="BG140" s="95">
        <f>IF($AY140&lt;=$AY$9,IF(NOT(ISNUMBER(PI_data_original!BG140)),BG139,PI_data_original!BG140),0)</f>
        <v>26.712793483429213</v>
      </c>
      <c r="BI140" s="61">
        <f>PI_data_original!BI140</f>
        <v>45873.339583333334</v>
      </c>
      <c r="BJ140" s="6">
        <f>IF($BI140&lt;=$BI$9,IF(NOT(ISNUMBER(PI_data_original!BJ140)),BJ139,PI_data_original!BJ140),0)</f>
        <v>1.2817578390240669E-2</v>
      </c>
      <c r="BK140" s="6">
        <f>IF($BI140&lt;=$BI$9,IF(NOT(ISNUMBER(PI_data_original!BK140)),BK139,PI_data_original!BK140),0)</f>
        <v>1.0070954449474812E-2</v>
      </c>
      <c r="BM140" s="6" t="b">
        <f t="shared" ref="BM140:BM203" si="97">IF(BJ140&gt;1,$BI140)</f>
        <v>0</v>
      </c>
      <c r="BN140" s="6" t="str">
        <f t="shared" ref="BN140:BN203" si="98">IF(OR(AND(BM139=FALSE,ISNUMBER(BM140)),AND(ISNUMBER(BM140),BM141=FALSE)),BM140,"N/A")</f>
        <v>N/A</v>
      </c>
      <c r="BO140" s="6" t="b">
        <f t="shared" ref="BO140:BO203" si="99">IF(BK140&gt;1,$BI140)</f>
        <v>0</v>
      </c>
      <c r="BP140" s="6" t="str">
        <f t="shared" ref="BP140:BP203" si="100">IF(OR(AND(BO139=FALSE,ISNUMBER(BO140)),AND(ISNUMBER(BO140),BO141=FALSE)),BO140,"N/A")</f>
        <v>N/A</v>
      </c>
      <c r="BR140" s="6">
        <f t="shared" si="85"/>
        <v>432</v>
      </c>
      <c r="BS140" s="6">
        <f t="shared" si="86"/>
        <v>358</v>
      </c>
      <c r="BU140" s="6">
        <f t="shared" ref="BU140:BU203" si="101">IFERROR(AA140,0)</f>
        <v>366.96896863491276</v>
      </c>
      <c r="BV140" s="6">
        <f t="shared" ref="BV140:BV203" si="102">IFERROR(AW140,0)</f>
        <v>367.91806577155057</v>
      </c>
      <c r="BX140" s="292">
        <f t="shared" si="87"/>
        <v>45873.44791666625</v>
      </c>
      <c r="BY140" s="11">
        <f t="shared" si="82"/>
        <v>0</v>
      </c>
      <c r="BZ140" s="11">
        <f t="shared" si="82"/>
        <v>0</v>
      </c>
      <c r="CA140" s="11">
        <f t="shared" si="82"/>
        <v>0</v>
      </c>
      <c r="CB140" s="11">
        <f t="shared" si="82"/>
        <v>29.171173164648625</v>
      </c>
      <c r="CC140" s="11">
        <f>IF(Inicio!$C$22="Calderas",BY140+BZ140,CA140)</f>
        <v>0</v>
      </c>
      <c r="CD140" s="11">
        <f t="shared" si="88"/>
        <v>0</v>
      </c>
      <c r="CE140" s="11">
        <f t="shared" si="89"/>
        <v>0</v>
      </c>
      <c r="CF140" s="11">
        <f t="shared" si="90"/>
        <v>0</v>
      </c>
      <c r="CG140" s="11">
        <f t="shared" si="91"/>
        <v>0</v>
      </c>
      <c r="CH140" s="11">
        <f t="shared" ref="CH140:CH203" si="103">IF(CB140&lt;1,0,CF140)</f>
        <v>0</v>
      </c>
      <c r="CI140" s="11">
        <f t="shared" ref="CI140:CI203" si="104">IF(CB140&lt;1,0,CG140)</f>
        <v>0</v>
      </c>
      <c r="CJ140" s="11">
        <f t="shared" si="83"/>
        <v>0</v>
      </c>
      <c r="CK140" s="11">
        <f t="shared" si="83"/>
        <v>0</v>
      </c>
      <c r="CL140" s="11">
        <f t="shared" si="83"/>
        <v>0</v>
      </c>
      <c r="CM140" s="11">
        <f t="shared" si="83"/>
        <v>26.712793483429213</v>
      </c>
      <c r="CN140" s="281">
        <f>IF(Inicio!$O$22="Calderas",CJ140+CK140,CL140)</f>
        <v>0</v>
      </c>
      <c r="CO140" s="11">
        <f t="shared" si="92"/>
        <v>0</v>
      </c>
      <c r="CP140" s="11">
        <f t="shared" si="93"/>
        <v>0</v>
      </c>
      <c r="CQ140" s="11">
        <f t="shared" si="94"/>
        <v>0</v>
      </c>
      <c r="CR140" s="11">
        <f t="shared" si="95"/>
        <v>0</v>
      </c>
      <c r="CS140" s="11">
        <f t="shared" ref="CS140:CS203" si="105">IF(CM140&lt;1,0,CQ140)</f>
        <v>0</v>
      </c>
      <c r="CT140" s="11">
        <f t="shared" ref="CT140:CT203" si="106">IF(CM140&lt;1,0,CR140)</f>
        <v>0</v>
      </c>
      <c r="CV140" s="293">
        <f t="shared" si="96"/>
        <v>45873.697916666017</v>
      </c>
      <c r="CW140" s="92">
        <f t="shared" si="84"/>
        <v>0</v>
      </c>
      <c r="CX140" s="92">
        <f t="shared" si="84"/>
        <v>0</v>
      </c>
      <c r="CY140" s="92">
        <f t="shared" si="84"/>
        <v>0</v>
      </c>
      <c r="CZ140" s="92">
        <f t="shared" si="84"/>
        <v>0</v>
      </c>
      <c r="DA140" s="92">
        <f t="shared" si="84"/>
        <v>0</v>
      </c>
      <c r="DB140" s="92">
        <f t="shared" si="84"/>
        <v>0</v>
      </c>
    </row>
    <row r="141" spans="1:106">
      <c r="A141" s="94">
        <f t="shared" ref="A141:A204" si="107">A140+1/24/12</f>
        <v>45873.701388888469</v>
      </c>
      <c r="B141" s="95">
        <f>IF($A141&lt;=$A$9,IF(NOT(ISNUMBER(PI_data_original!B141)),B140,PI_data_original!B141),0)</f>
        <v>552.92240554506429</v>
      </c>
      <c r="C141" s="95">
        <f>IF($A141&lt;=$A$9,IF(NOT(ISNUMBER(PI_data_original!C141)),C140,PI_data_original!C141),0)</f>
        <v>542.49021206367513</v>
      </c>
      <c r="D141" s="307">
        <f>IF(TagTempAmbSel_Sc1=TagTempAmb_Sc1,IF($A141&lt;=$A$9,IF(NOT(ISNUMBER(PI_data_original!D141)),D140,PI_data_original!D141),D140),IF($A141&lt;=$A$9,IF(NOT(ISNUMBER(PI_data_original!AD141)),AD140,PI_data_original!AD141),AD140))</f>
        <v>39.273200330855069</v>
      </c>
      <c r="E141" s="307">
        <f>IF(TagHumRelSel_Sc1=TagHumRel_Sc1,IF($A141&lt;=$A$9,IF(NOT(ISNUMBER(PI_data_original!E141)),E140,PI_data_original!E141),E140),IF($A141&lt;=$A$9,IF(NOT(ISNUMBER(PI_data_original!AE141)),AE140,PI_data_original!AE141),AE140))</f>
        <v>19.922946419829096</v>
      </c>
      <c r="F141" s="95">
        <f>IF($A141&lt;=$A$9,IF(NOT(ISNUMBER(PI_data_original!F141)),F140,PI_data_original!F141),0)</f>
        <v>16.628742218017578</v>
      </c>
      <c r="G141" s="95">
        <f>IF($A141&lt;=$A$9,IF(NOT(ISNUMBER(PI_data_original!G141)),G140,PI_data_original!G141),0)</f>
        <v>17.76814079284668</v>
      </c>
      <c r="H141" s="95">
        <f>IF($A141&lt;=$A$9,IF(NOT(ISNUMBER(PI_data_original!H141)),H140,PI_data_original!H141),0)</f>
        <v>10.604783058166504</v>
      </c>
      <c r="I141" s="95">
        <f>IF($A141&lt;=$A$9,IF(NOT(ISNUMBER(PI_data_original!I141)),I140,PI_data_original!I141),0)</f>
        <v>17.209516525268555</v>
      </c>
      <c r="J141" s="95">
        <f>IF($A141&lt;=$A$9,IF(NOT(ISNUMBER(PI_data_original!J141)),J140,PI_data_original!J141),0)</f>
        <v>11.348978042602539</v>
      </c>
      <c r="K141" s="95">
        <f>IF($A141&lt;=$A$9,IF(NOT(ISNUMBER(PI_data_original!K141)),K140,PI_data_original!K141),0)</f>
        <v>291.83293306652456</v>
      </c>
      <c r="L141" s="95">
        <f>IF($A141&lt;=$A$9,IF(NOT(ISNUMBER(PI_data_original!L141)),L140,PI_data_original!L141),0)</f>
        <v>290.28808940207432</v>
      </c>
      <c r="M141" s="95">
        <f>IF($A141&lt;=$A$9,IF(NOT(ISNUMBER(PI_data_original!M141)),M140,PI_data_original!M141),0)</f>
        <v>294.53272791973552</v>
      </c>
      <c r="N141" s="95">
        <f>IF($A141&lt;=$A$9,IF(NOT(ISNUMBER(PI_data_original!N141)),N140,PI_data_original!N141),0)</f>
        <v>294.03202386907321</v>
      </c>
      <c r="O141" s="95">
        <f>IF($A141&lt;=$A$9,IF(NOT(ISNUMBER(PI_data_original!O141)),O140,PI_data_original!O141),0)</f>
        <v>368.72588430712671</v>
      </c>
      <c r="P141" s="95">
        <f>IF($A141&lt;=$A$9,IF(NOT(ISNUMBER(PI_data_original!P141)),P140,PI_data_original!P141),0)</f>
        <v>369.77548467405433</v>
      </c>
      <c r="Q141" s="95">
        <f>IF($A141&lt;=$A$9,IF(NOT(ISNUMBER(PI_data_original!Q141)),Q140,PI_data_original!Q141),0)</f>
        <v>368.85781760064521</v>
      </c>
      <c r="R141" s="95">
        <f>IF($A141&lt;=$A$9,IF(NOT(ISNUMBER(PI_data_original!R141)),R140,PI_data_original!R141),0)</f>
        <v>368.96082866635186</v>
      </c>
      <c r="S141" s="95">
        <f>IF($A141&lt;=$A$9,IF(NOT(ISNUMBER(PI_data_original!S141)),S140,PI_data_original!S141),0)</f>
        <v>355.89368127552484</v>
      </c>
      <c r="T141" s="95">
        <f>IF($A141&lt;=$A$9,IF(NOT(ISNUMBER(PI_data_original!T141)),T140,PI_data_original!T141),0)</f>
        <v>301.91083492046221</v>
      </c>
      <c r="U141" s="95">
        <f>IF($A141&lt;=$A$9,IF(NOT(ISNUMBER(PI_data_original!U141)),U140,PI_data_original!U141),0)</f>
        <v>358.66895168391989</v>
      </c>
      <c r="V141" s="95">
        <f>IF($A141&lt;=$A$9,IF(NOT(ISNUMBER(PI_data_original!V141)),V140,PI_data_original!V141),0)</f>
        <v>303.61005635060371</v>
      </c>
      <c r="W141" s="95">
        <f>IF($A141&lt;=$A$9,IF(NOT(ISNUMBER(PI_data_original!W141)),W140,PI_data_original!W141),0)</f>
        <v>331.64959587888433</v>
      </c>
      <c r="X141" s="95">
        <f>IF($A141&lt;=$A$9,IF(NOT(ISNUMBER(PI_data_original!X141)),X140,PI_data_original!X141),0)</f>
        <v>346.0311307860901</v>
      </c>
      <c r="Y141" s="95">
        <f>IF($A141&lt;=$A$9,IF(NOT(ISNUMBER(PI_data_original!Y141)),Y140,PI_data_original!Y141),0)</f>
        <v>42.712342104045597</v>
      </c>
      <c r="Z141" s="95">
        <f>IF($A141&lt;=$A$9,IF(NOT(ISNUMBER(PI_data_original!Z141)),Z140,PI_data_original!Z141),0)</f>
        <v>0</v>
      </c>
      <c r="AA141" s="95">
        <f>IF($A141&lt;=$A$9,IF(NOT(ISNUMBER(PI_data_original!AA141)),AA140,PI_data_original!AA141),0)</f>
        <v>366.95600066033813</v>
      </c>
      <c r="AB141" s="95">
        <f>IF($A141&lt;=$A$9,IF(NOT(ISNUMBER(PI_data_original!AB141)),AB140,PI_data_original!AB141),0)</f>
        <v>552.92240554506429</v>
      </c>
      <c r="AC141" s="95">
        <f>IF($A141&lt;=$A$9,IF(NOT(ISNUMBER(PI_data_original!AC141)),AC140,PI_data_original!AC141),0)</f>
        <v>560.23695968334005</v>
      </c>
      <c r="AD141" s="307">
        <f>IF(TagTempAmbSel_Sc2=TagTempAmb_Sc1,IF($A141&lt;=$A$9,IF(NOT(ISNUMBER(PI_data_original!D141)),D140,PI_data_original!D141),D140),IF($A141&lt;=$A$9,IF(NOT(ISNUMBER(PI_data_original!AD141)),AD140,PI_data_original!AD141),AD140))</f>
        <v>39.370945888660543</v>
      </c>
      <c r="AE141" s="307">
        <f>IF(TagHumRelSel_Sc2=TagHumRel_Sc1,IF($A141&lt;=$A$9,IF(NOT(ISNUMBER(PI_data_original!E141)),E140,PI_data_original!E141),E140),IF($A141&lt;=$A$9,IF(NOT(ISNUMBER(PI_data_original!AE141)),AE140,PI_data_original!AE141),AE140))</f>
        <v>21.907725511619617</v>
      </c>
      <c r="AF141" s="95">
        <f>IF($A141&lt;=$A$9,IF(NOT(ISNUMBER(PI_data_original!AF141)),AF140,PI_data_original!AF141),0)</f>
        <v>17.154035568237305</v>
      </c>
      <c r="AG141" s="95">
        <f>IF($A141&lt;=$A$9,IF(NOT(ISNUMBER(PI_data_original!AG141)),AG140,PI_data_original!AG141),0)</f>
        <v>10.325709342956543</v>
      </c>
      <c r="AH141" s="95">
        <f>IF($A141&lt;=$A$9,IF(NOT(ISNUMBER(PI_data_original!AH141)),AH140,PI_data_original!AH141),0)</f>
        <v>20.093273162841797</v>
      </c>
      <c r="AI141" s="95">
        <f>IF($A141&lt;=$A$9,IF(NOT(ISNUMBER(PI_data_original!AI141)),AI140,PI_data_original!AI141),0)</f>
        <v>13.350116729736328</v>
      </c>
      <c r="AJ141" s="95">
        <f>IF($A141&lt;=$A$9,IF(NOT(ISNUMBER(PI_data_original!AJ141)),AJ140,PI_data_original!AJ141),0)</f>
        <v>16.186246871948242</v>
      </c>
      <c r="AK141" s="95">
        <f>IF($A141&lt;=$A$9,IF(NOT(ISNUMBER(PI_data_original!AK141)),AK140,PI_data_original!AK141),0)</f>
        <v>283.61330177315159</v>
      </c>
      <c r="AL141" s="95">
        <f>IF($A141&lt;=$A$9,IF(NOT(ISNUMBER(PI_data_original!AL141)),AL140,PI_data_original!AL141),0)</f>
        <v>288.19966022406771</v>
      </c>
      <c r="AM141" s="95">
        <f>IF($A141&lt;=$A$9,IF(NOT(ISNUMBER(PI_data_original!AM141)),AM140,PI_data_original!AM141),0)</f>
        <v>368.51725118204206</v>
      </c>
      <c r="AN141" s="95">
        <f>IF($A141&lt;=$A$9,IF(NOT(ISNUMBER(PI_data_original!AN141)),AN140,PI_data_original!AN141),0)</f>
        <v>369.04519647002331</v>
      </c>
      <c r="AO141" s="95">
        <f>IF($A141&lt;=$A$9,IF(NOT(ISNUMBER(PI_data_original!AO141)),AO140,PI_data_original!AO141),0)</f>
        <v>356.84817925377752</v>
      </c>
      <c r="AP141" s="95">
        <f>IF($A141&lt;=$A$9,IF(NOT(ISNUMBER(PI_data_original!AP141)),AP140,PI_data_original!AP141),0)</f>
        <v>297.58221840961528</v>
      </c>
      <c r="AQ141" s="95">
        <f>IF($A141&lt;=$A$9,IF(NOT(ISNUMBER(PI_data_original!AQ141)),AQ140,PI_data_original!AQ141),0)</f>
        <v>355.81999662155908</v>
      </c>
      <c r="AR141" s="95">
        <f>IF($A141&lt;=$A$9,IF(NOT(ISNUMBER(PI_data_original!AR141)),AR140,PI_data_original!AR141),0)</f>
        <v>299.30095012768481</v>
      </c>
      <c r="AS141" s="95">
        <f>IF($A141&lt;=$A$9,IF(NOT(ISNUMBER(PI_data_original!AS141)),AS140,PI_data_original!AS141),0)</f>
        <v>324.1787039522514</v>
      </c>
      <c r="AT141" s="95">
        <f>IF($A141&lt;=$A$9,IF(NOT(ISNUMBER(PI_data_original!AT141)),AT140,PI_data_original!AT141),0)</f>
        <v>345.646373101601</v>
      </c>
      <c r="AU141" s="95">
        <f>IF($A141&lt;=$A$9,IF(NOT(ISNUMBER(PI_data_original!AU141)),AU140,PI_data_original!AU141),0)</f>
        <v>40.793326124944365</v>
      </c>
      <c r="AV141" s="95">
        <f>IF($A141&lt;=$A$9,IF(NOT(ISNUMBER(PI_data_original!AV141)),AV140,PI_data_original!AV141),0)</f>
        <v>2</v>
      </c>
      <c r="AW141" s="95">
        <f>IF($A141&lt;=$A$9,IF(NOT(ISNUMBER(PI_data_original!AW141)),AW140,PI_data_original!AW141),0)</f>
        <v>366.09233825161431</v>
      </c>
      <c r="AY141" s="94">
        <f t="shared" ref="AY141:AY204" si="108">AY140+1/24/12</f>
        <v>45873.451388888469</v>
      </c>
      <c r="AZ141" s="95">
        <f>IF($AY141&lt;=$AY$9,IF(NOT(ISNUMBER(PI_data_original!AZ141)),AZ140,PI_data_original!AZ141),0)</f>
        <v>0</v>
      </c>
      <c r="BA141" s="95">
        <f>IF($AY141&lt;=$AY$9,IF(NOT(ISNUMBER(PI_data_original!BA141)),BA140,PI_data_original!BA141),0)</f>
        <v>0</v>
      </c>
      <c r="BB141" s="95">
        <f>IF($AY141&lt;=$AY$9,IF(NOT(ISNUMBER(PI_data_original!BB141)),BB140,PI_data_original!BB141),0)</f>
        <v>0</v>
      </c>
      <c r="BC141" s="95">
        <f>IF($AY141&lt;=$AY$9,IF(NOT(ISNUMBER(PI_data_original!BC141)),BC140,PI_data_original!BC141),0)</f>
        <v>30.917121312152631</v>
      </c>
      <c r="BD141" s="95">
        <f>IF($AY141&lt;=$AY$9,IF(NOT(ISNUMBER(PI_data_original!BD141)),BD140,PI_data_original!BD141),0)</f>
        <v>0</v>
      </c>
      <c r="BE141" s="95">
        <f>IF($AY141&lt;=$AY$9,IF(NOT(ISNUMBER(PI_data_original!BE141)),BE140,PI_data_original!BE141),0)</f>
        <v>0</v>
      </c>
      <c r="BF141" s="95">
        <f>IF($AY141&lt;=$AY$9,IF(NOT(ISNUMBER(PI_data_original!BF141)),BF140,PI_data_original!BF141),0)</f>
        <v>0</v>
      </c>
      <c r="BG141" s="95">
        <f>IF($AY141&lt;=$AY$9,IF(NOT(ISNUMBER(PI_data_original!BG141)),BG140,PI_data_original!BG141),0)</f>
        <v>28.819523583761118</v>
      </c>
      <c r="BI141" s="61">
        <f>PI_data_original!BI141</f>
        <v>45873.340277777781</v>
      </c>
      <c r="BJ141" s="6">
        <f>IF($BI141&lt;=$BI$9,IF(NOT(ISNUMBER(PI_data_original!BJ141)),BJ140,PI_data_original!BJ141),0)</f>
        <v>1.2817578390240669E-2</v>
      </c>
      <c r="BK141" s="6">
        <f>IF($BI141&lt;=$BI$9,IF(NOT(ISNUMBER(PI_data_original!BK141)),BK140,PI_data_original!BK141),0)</f>
        <v>1.0070954449474812E-2</v>
      </c>
      <c r="BM141" s="6" t="b">
        <f t="shared" si="97"/>
        <v>0</v>
      </c>
      <c r="BN141" s="6" t="str">
        <f t="shared" si="98"/>
        <v>N/A</v>
      </c>
      <c r="BO141" s="6" t="b">
        <f t="shared" si="99"/>
        <v>0</v>
      </c>
      <c r="BP141" s="6" t="str">
        <f t="shared" si="100"/>
        <v>N/A</v>
      </c>
      <c r="BR141" s="6">
        <f t="shared" si="85"/>
        <v>432</v>
      </c>
      <c r="BS141" s="6">
        <f t="shared" si="86"/>
        <v>358</v>
      </c>
      <c r="BU141" s="6">
        <f t="shared" si="101"/>
        <v>366.95600066033813</v>
      </c>
      <c r="BV141" s="6">
        <f t="shared" si="102"/>
        <v>366.09233825161431</v>
      </c>
      <c r="BX141" s="292">
        <f t="shared" si="87"/>
        <v>45873.451388888469</v>
      </c>
      <c r="BY141" s="11">
        <f t="shared" si="82"/>
        <v>0</v>
      </c>
      <c r="BZ141" s="11">
        <f t="shared" si="82"/>
        <v>0</v>
      </c>
      <c r="CA141" s="11">
        <f t="shared" si="82"/>
        <v>0</v>
      </c>
      <c r="CB141" s="11">
        <f t="shared" si="82"/>
        <v>30.917121312152631</v>
      </c>
      <c r="CC141" s="11">
        <f>IF(Inicio!$C$22="Calderas",BY141+BZ141,CA141)</f>
        <v>0</v>
      </c>
      <c r="CD141" s="11">
        <f t="shared" si="88"/>
        <v>0</v>
      </c>
      <c r="CE141" s="11">
        <f t="shared" si="89"/>
        <v>0</v>
      </c>
      <c r="CF141" s="11">
        <f t="shared" si="90"/>
        <v>0</v>
      </c>
      <c r="CG141" s="11">
        <f t="shared" si="91"/>
        <v>0</v>
      </c>
      <c r="CH141" s="11">
        <f t="shared" si="103"/>
        <v>0</v>
      </c>
      <c r="CI141" s="11">
        <f t="shared" si="104"/>
        <v>0</v>
      </c>
      <c r="CJ141" s="11">
        <f t="shared" si="83"/>
        <v>0</v>
      </c>
      <c r="CK141" s="11">
        <f t="shared" si="83"/>
        <v>0</v>
      </c>
      <c r="CL141" s="11">
        <f t="shared" si="83"/>
        <v>0</v>
      </c>
      <c r="CM141" s="11">
        <f t="shared" si="83"/>
        <v>28.819523583761118</v>
      </c>
      <c r="CN141" s="281">
        <f>IF(Inicio!$O$22="Calderas",CJ141+CK141,CL141)</f>
        <v>0</v>
      </c>
      <c r="CO141" s="11">
        <f t="shared" si="92"/>
        <v>0</v>
      </c>
      <c r="CP141" s="11">
        <f t="shared" si="93"/>
        <v>0</v>
      </c>
      <c r="CQ141" s="11">
        <f t="shared" si="94"/>
        <v>0</v>
      </c>
      <c r="CR141" s="11">
        <f t="shared" si="95"/>
        <v>0</v>
      </c>
      <c r="CS141" s="11">
        <f t="shared" si="105"/>
        <v>0</v>
      </c>
      <c r="CT141" s="11">
        <f t="shared" si="106"/>
        <v>0</v>
      </c>
      <c r="CV141" s="293">
        <f t="shared" si="96"/>
        <v>45873.701388888236</v>
      </c>
      <c r="CW141" s="92">
        <f t="shared" ref="CW141:DB150" si="109">VLOOKUP($CV141,$AY$11:$BG$370,MATCH(CW$9,$AY$9:$BG$9,0))</f>
        <v>0</v>
      </c>
      <c r="CX141" s="92">
        <f t="shared" si="109"/>
        <v>0</v>
      </c>
      <c r="CY141" s="92">
        <f t="shared" si="109"/>
        <v>0</v>
      </c>
      <c r="CZ141" s="92">
        <f t="shared" si="109"/>
        <v>0</v>
      </c>
      <c r="DA141" s="92">
        <f t="shared" si="109"/>
        <v>0</v>
      </c>
      <c r="DB141" s="92">
        <f t="shared" si="109"/>
        <v>0</v>
      </c>
    </row>
    <row r="142" spans="1:106">
      <c r="A142" s="94">
        <f t="shared" si="107"/>
        <v>45873.704861110687</v>
      </c>
      <c r="B142" s="95">
        <f>IF($A142&lt;=$A$9,IF(NOT(ISNUMBER(PI_data_original!B142)),B141,PI_data_original!B142),0)</f>
        <v>543.98504011650027</v>
      </c>
      <c r="C142" s="95">
        <f>IF($A142&lt;=$A$9,IF(NOT(ISNUMBER(PI_data_original!C142)),C141,PI_data_original!C142),0)</f>
        <v>534.97232562370164</v>
      </c>
      <c r="D142" s="307">
        <f>IF(TagTempAmbSel_Sc1=TagTempAmb_Sc1,IF($A142&lt;=$A$9,IF(NOT(ISNUMBER(PI_data_original!D142)),D141,PI_data_original!D142),D141),IF($A142&lt;=$A$9,IF(NOT(ISNUMBER(PI_data_original!AD142)),AD141,PI_data_original!AD142),AD141))</f>
        <v>38.665233994213921</v>
      </c>
      <c r="E142" s="307">
        <f>IF(TagHumRelSel_Sc1=TagHumRel_Sc1,IF($A142&lt;=$A$9,IF(NOT(ISNUMBER(PI_data_original!E142)),E141,PI_data_original!E142),E141),IF($A142&lt;=$A$9,IF(NOT(ISNUMBER(PI_data_original!AE142)),AE141,PI_data_original!AE142),AE141))</f>
        <v>20.350580404193899</v>
      </c>
      <c r="F142" s="95">
        <f>IF($A142&lt;=$A$9,IF(NOT(ISNUMBER(PI_data_original!F142)),F141,PI_data_original!F142),0)</f>
        <v>15.640007019042969</v>
      </c>
      <c r="G142" s="95">
        <f>IF($A142&lt;=$A$9,IF(NOT(ISNUMBER(PI_data_original!G142)),G141,PI_data_original!G142),0)</f>
        <v>11.42923641204834</v>
      </c>
      <c r="H142" s="95">
        <f>IF($A142&lt;=$A$9,IF(NOT(ISNUMBER(PI_data_original!H142)),H141,PI_data_original!H142),0)</f>
        <v>15.349027633666992</v>
      </c>
      <c r="I142" s="95">
        <f>IF($A142&lt;=$A$9,IF(NOT(ISNUMBER(PI_data_original!I142)),I141,PI_data_original!I142),0)</f>
        <v>16.186246871948242</v>
      </c>
      <c r="J142" s="95">
        <f>IF($A142&lt;=$A$9,IF(NOT(ISNUMBER(PI_data_original!J142)),J141,PI_data_original!J142),0)</f>
        <v>15.806145668029785</v>
      </c>
      <c r="K142" s="95">
        <f>IF($A142&lt;=$A$9,IF(NOT(ISNUMBER(PI_data_original!K142)),K141,PI_data_original!K142),0)</f>
        <v>290.88910184618311</v>
      </c>
      <c r="L142" s="95">
        <f>IF($A142&lt;=$A$9,IF(NOT(ISNUMBER(PI_data_original!L142)),L141,PI_data_original!L142),0)</f>
        <v>289.37308190481764</v>
      </c>
      <c r="M142" s="95">
        <f>IF($A142&lt;=$A$9,IF(NOT(ISNUMBER(PI_data_original!M142)),M141,PI_data_original!M142),0)</f>
        <v>293.48877600489976</v>
      </c>
      <c r="N142" s="95">
        <f>IF($A142&lt;=$A$9,IF(NOT(ISNUMBER(PI_data_original!N142)),N141,PI_data_original!N142),0)</f>
        <v>292.98575566016939</v>
      </c>
      <c r="O142" s="95">
        <f>IF($A142&lt;=$A$9,IF(NOT(ISNUMBER(PI_data_original!O142)),O141,PI_data_original!O142),0)</f>
        <v>368.48468728824628</v>
      </c>
      <c r="P142" s="95">
        <f>IF($A142&lt;=$A$9,IF(NOT(ISNUMBER(PI_data_original!P142)),P141,PI_data_original!P142),0)</f>
        <v>368.617762967376</v>
      </c>
      <c r="Q142" s="95">
        <f>IF($A142&lt;=$A$9,IF(NOT(ISNUMBER(PI_data_original!Q142)),Q141,PI_data_original!Q142),0)</f>
        <v>368.34655709442654</v>
      </c>
      <c r="R142" s="95">
        <f>IF($A142&lt;=$A$9,IF(NOT(ISNUMBER(PI_data_original!R142)),R141,PI_data_original!R142),0)</f>
        <v>368.49606829621712</v>
      </c>
      <c r="S142" s="95">
        <f>IF($A142&lt;=$A$9,IF(NOT(ISNUMBER(PI_data_original!S142)),S141,PI_data_original!S142),0)</f>
        <v>355.84705088886432</v>
      </c>
      <c r="T142" s="95">
        <f>IF($A142&lt;=$A$9,IF(NOT(ISNUMBER(PI_data_original!T142)),T141,PI_data_original!T142),0)</f>
        <v>301.48087115753287</v>
      </c>
      <c r="U142" s="95">
        <f>IF($A142&lt;=$A$9,IF(NOT(ISNUMBER(PI_data_original!U142)),U141,PI_data_original!U142),0)</f>
        <v>358.60220176328284</v>
      </c>
      <c r="V142" s="95">
        <f>IF($A142&lt;=$A$9,IF(NOT(ISNUMBER(PI_data_original!V142)),V141,PI_data_original!V142),0)</f>
        <v>303.214768620374</v>
      </c>
      <c r="W142" s="95">
        <f>IF($A142&lt;=$A$9,IF(NOT(ISNUMBER(PI_data_original!W142)),W141,PI_data_original!W142),0)</f>
        <v>331.19146489168315</v>
      </c>
      <c r="X142" s="95">
        <f>IF($A142&lt;=$A$9,IF(NOT(ISNUMBER(PI_data_original!X142)),X141,PI_data_original!X142),0)</f>
        <v>345.60768195527243</v>
      </c>
      <c r="Y142" s="95">
        <f>IF($A142&lt;=$A$9,IF(NOT(ISNUMBER(PI_data_original!Y142)),Y141,PI_data_original!Y142),0)</f>
        <v>42.414501292716459</v>
      </c>
      <c r="Z142" s="95">
        <f>IF($A142&lt;=$A$9,IF(NOT(ISNUMBER(PI_data_original!Z142)),Z141,PI_data_original!Z142),0)</f>
        <v>0</v>
      </c>
      <c r="AA142" s="95">
        <f>IF($A142&lt;=$A$9,IF(NOT(ISNUMBER(PI_data_original!AA142)),AA141,PI_data_original!AA142),0)</f>
        <v>366.6750479550023</v>
      </c>
      <c r="AB142" s="95">
        <f>IF($A142&lt;=$A$9,IF(NOT(ISNUMBER(PI_data_original!AB142)),AB141,PI_data_original!AB142),0)</f>
        <v>543.98504011650027</v>
      </c>
      <c r="AC142" s="95">
        <f>IF($A142&lt;=$A$9,IF(NOT(ISNUMBER(PI_data_original!AC142)),AC141,PI_data_original!AC142),0)</f>
        <v>551.9895876650761</v>
      </c>
      <c r="AD142" s="307">
        <f>IF(TagTempAmbSel_Sc2=TagTempAmb_Sc1,IF($A142&lt;=$A$9,IF(NOT(ISNUMBER(PI_data_original!D142)),D141,PI_data_original!D142),D141),IF($A142&lt;=$A$9,IF(NOT(ISNUMBER(PI_data_original!AD142)),AD141,PI_data_original!AD142),AD141))</f>
        <v>39.229809390374008</v>
      </c>
      <c r="AE142" s="307">
        <f>IF(TagHumRelSel_Sc2=TagHumRel_Sc1,IF($A142&lt;=$A$9,IF(NOT(ISNUMBER(PI_data_original!E142)),E141,PI_data_original!E142),E141),IF($A142&lt;=$A$9,IF(NOT(ISNUMBER(PI_data_original!AE142)),AE141,PI_data_original!AE142),AE141))</f>
        <v>23.865872820388258</v>
      </c>
      <c r="AF142" s="95">
        <f>IF($A142&lt;=$A$9,IF(NOT(ISNUMBER(PI_data_original!AF142)),AF141,PI_data_original!AF142),0)</f>
        <v>11.958516120910645</v>
      </c>
      <c r="AG142" s="95">
        <f>IF($A142&lt;=$A$9,IF(NOT(ISNUMBER(PI_data_original!AG142)),AG141,PI_data_original!AG142),0)</f>
        <v>12.186197280883789</v>
      </c>
      <c r="AH142" s="95">
        <f>IF($A142&lt;=$A$9,IF(NOT(ISNUMBER(PI_data_original!AH142)),AH141,PI_data_original!AH142),0)</f>
        <v>16.186246871948242</v>
      </c>
      <c r="AI142" s="95">
        <f>IF($A142&lt;=$A$9,IF(NOT(ISNUMBER(PI_data_original!AI142)),AI141,PI_data_original!AI142),0)</f>
        <v>12.293632507324219</v>
      </c>
      <c r="AJ142" s="95">
        <f>IF($A142&lt;=$A$9,IF(NOT(ISNUMBER(PI_data_original!AJ142)),AJ141,PI_data_original!AJ142),0)</f>
        <v>17.767662048339844</v>
      </c>
      <c r="AK142" s="95">
        <f>IF($A142&lt;=$A$9,IF(NOT(ISNUMBER(PI_data_original!AK142)),AK141,PI_data_original!AK142),0)</f>
        <v>282.66136941201978</v>
      </c>
      <c r="AL142" s="95">
        <f>IF($A142&lt;=$A$9,IF(NOT(ISNUMBER(PI_data_original!AL142)),AL141,PI_data_original!AL142),0)</f>
        <v>287.25667350972878</v>
      </c>
      <c r="AM142" s="95">
        <f>IF($A142&lt;=$A$9,IF(NOT(ISNUMBER(PI_data_original!AM142)),AM141,PI_data_original!AM142),0)</f>
        <v>366.86199960242431</v>
      </c>
      <c r="AN142" s="95">
        <f>IF($A142&lt;=$A$9,IF(NOT(ISNUMBER(PI_data_original!AN142)),AN141,PI_data_original!AN142),0)</f>
        <v>367.34584590196351</v>
      </c>
      <c r="AO142" s="95">
        <f>IF($A142&lt;=$A$9,IF(NOT(ISNUMBER(PI_data_original!AO142)),AO141,PI_data_original!AO142),0)</f>
        <v>355.81813336153823</v>
      </c>
      <c r="AP142" s="95">
        <f>IF($A142&lt;=$A$9,IF(NOT(ISNUMBER(PI_data_original!AP142)),AP141,PI_data_original!AP142),0)</f>
        <v>297.0707487633095</v>
      </c>
      <c r="AQ142" s="95">
        <f>IF($A142&lt;=$A$9,IF(NOT(ISNUMBER(PI_data_original!AQ142)),AQ141,PI_data_original!AQ142),0)</f>
        <v>354.84552967704366</v>
      </c>
      <c r="AR142" s="95">
        <f>IF($A142&lt;=$A$9,IF(NOT(ISNUMBER(PI_data_original!AR142)),AR141,PI_data_original!AR142),0)</f>
        <v>298.84855331028967</v>
      </c>
      <c r="AS142" s="95">
        <f>IF($A142&lt;=$A$9,IF(NOT(ISNUMBER(PI_data_original!AS142)),AS141,PI_data_original!AS142),0)</f>
        <v>323.84028967413354</v>
      </c>
      <c r="AT142" s="95">
        <f>IF($A142&lt;=$A$9,IF(NOT(ISNUMBER(PI_data_original!AT142)),AT141,PI_data_original!AT142),0)</f>
        <v>345.36490090809792</v>
      </c>
      <c r="AU142" s="95">
        <f>IF($A142&lt;=$A$9,IF(NOT(ISNUMBER(PI_data_original!AU142)),AU141,PI_data_original!AU142),0)</f>
        <v>40.776221222825505</v>
      </c>
      <c r="AV142" s="95">
        <f>IF($A142&lt;=$A$9,IF(NOT(ISNUMBER(PI_data_original!AV142)),AV141,PI_data_original!AV142),0)</f>
        <v>2</v>
      </c>
      <c r="AW142" s="95">
        <f>IF($A142&lt;=$A$9,IF(NOT(ISNUMBER(PI_data_original!AW142)),AW141,PI_data_original!AW142),0)</f>
        <v>364.44799207851446</v>
      </c>
      <c r="AY142" s="94">
        <f t="shared" si="108"/>
        <v>45873.454861110687</v>
      </c>
      <c r="AZ142" s="95">
        <f>IF($AY142&lt;=$AY$9,IF(NOT(ISNUMBER(PI_data_original!AZ142)),AZ141,PI_data_original!AZ142),0)</f>
        <v>0</v>
      </c>
      <c r="BA142" s="95">
        <f>IF($AY142&lt;=$AY$9,IF(NOT(ISNUMBER(PI_data_original!BA142)),BA141,PI_data_original!BA142),0)</f>
        <v>0</v>
      </c>
      <c r="BB142" s="95">
        <f>IF($AY142&lt;=$AY$9,IF(NOT(ISNUMBER(PI_data_original!BB142)),BB141,PI_data_original!BB142),0)</f>
        <v>0</v>
      </c>
      <c r="BC142" s="95">
        <f>IF($AY142&lt;=$AY$9,IF(NOT(ISNUMBER(PI_data_original!BC142)),BC141,PI_data_original!BC142),0)</f>
        <v>32.106937106229765</v>
      </c>
      <c r="BD142" s="95">
        <f>IF($AY142&lt;=$AY$9,IF(NOT(ISNUMBER(PI_data_original!BD142)),BD141,PI_data_original!BD142),0)</f>
        <v>0</v>
      </c>
      <c r="BE142" s="95">
        <f>IF($AY142&lt;=$AY$9,IF(NOT(ISNUMBER(PI_data_original!BE142)),BE141,PI_data_original!BE142),0)</f>
        <v>0</v>
      </c>
      <c r="BF142" s="95">
        <f>IF($AY142&lt;=$AY$9,IF(NOT(ISNUMBER(PI_data_original!BF142)),BF141,PI_data_original!BF142),0)</f>
        <v>0</v>
      </c>
      <c r="BG142" s="95">
        <f>IF($AY142&lt;=$AY$9,IF(NOT(ISNUMBER(PI_data_original!BG142)),BG141,PI_data_original!BG142),0)</f>
        <v>30.640434759171111</v>
      </c>
      <c r="BI142" s="61">
        <f>PI_data_original!BI142</f>
        <v>45873.34097222222</v>
      </c>
      <c r="BJ142" s="6">
        <f>IF($BI142&lt;=$BI$9,IF(NOT(ISNUMBER(PI_data_original!BJ142)),BJ141,PI_data_original!BJ142),0)</f>
        <v>1.2817578390240669E-2</v>
      </c>
      <c r="BK142" s="6">
        <f>IF($BI142&lt;=$BI$9,IF(NOT(ISNUMBER(PI_data_original!BK142)),BK141,PI_data_original!BK142),0)</f>
        <v>1.0070954449474812E-2</v>
      </c>
      <c r="BM142" s="6" t="b">
        <f t="shared" si="97"/>
        <v>0</v>
      </c>
      <c r="BN142" s="6" t="str">
        <f t="shared" si="98"/>
        <v>N/A</v>
      </c>
      <c r="BO142" s="6" t="b">
        <f t="shared" si="99"/>
        <v>0</v>
      </c>
      <c r="BP142" s="6" t="str">
        <f t="shared" si="100"/>
        <v>N/A</v>
      </c>
      <c r="BR142" s="6">
        <f t="shared" si="85"/>
        <v>432</v>
      </c>
      <c r="BS142" s="6">
        <f t="shared" si="86"/>
        <v>358</v>
      </c>
      <c r="BU142" s="6">
        <f t="shared" si="101"/>
        <v>366.6750479550023</v>
      </c>
      <c r="BV142" s="6">
        <f t="shared" si="102"/>
        <v>364.44799207851446</v>
      </c>
      <c r="BX142" s="292">
        <f t="shared" si="87"/>
        <v>45873.454861110687</v>
      </c>
      <c r="BY142" s="11">
        <f t="shared" si="82"/>
        <v>0</v>
      </c>
      <c r="BZ142" s="11">
        <f t="shared" si="82"/>
        <v>0</v>
      </c>
      <c r="CA142" s="11">
        <f t="shared" si="82"/>
        <v>0</v>
      </c>
      <c r="CB142" s="11">
        <f t="shared" si="82"/>
        <v>32.106937106229765</v>
      </c>
      <c r="CC142" s="11">
        <f>IF(Inicio!$C$22="Calderas",BY142+BZ142,CA142)</f>
        <v>0</v>
      </c>
      <c r="CD142" s="11">
        <f t="shared" si="88"/>
        <v>0</v>
      </c>
      <c r="CE142" s="11">
        <f t="shared" si="89"/>
        <v>0</v>
      </c>
      <c r="CF142" s="11">
        <f t="shared" si="90"/>
        <v>0</v>
      </c>
      <c r="CG142" s="11">
        <f t="shared" si="91"/>
        <v>0</v>
      </c>
      <c r="CH142" s="11">
        <f t="shared" si="103"/>
        <v>0</v>
      </c>
      <c r="CI142" s="11">
        <f t="shared" si="104"/>
        <v>0</v>
      </c>
      <c r="CJ142" s="11">
        <f t="shared" si="83"/>
        <v>0</v>
      </c>
      <c r="CK142" s="11">
        <f t="shared" si="83"/>
        <v>0</v>
      </c>
      <c r="CL142" s="11">
        <f t="shared" si="83"/>
        <v>0</v>
      </c>
      <c r="CM142" s="11">
        <f t="shared" si="83"/>
        <v>30.640434759171111</v>
      </c>
      <c r="CN142" s="281">
        <f>IF(Inicio!$O$22="Calderas",CJ142+CK142,CL142)</f>
        <v>0</v>
      </c>
      <c r="CO142" s="11">
        <f t="shared" si="92"/>
        <v>0</v>
      </c>
      <c r="CP142" s="11">
        <f t="shared" si="93"/>
        <v>0</v>
      </c>
      <c r="CQ142" s="11">
        <f t="shared" si="94"/>
        <v>0</v>
      </c>
      <c r="CR142" s="11">
        <f t="shared" si="95"/>
        <v>0</v>
      </c>
      <c r="CS142" s="11">
        <f t="shared" si="105"/>
        <v>0</v>
      </c>
      <c r="CT142" s="11">
        <f t="shared" si="106"/>
        <v>0</v>
      </c>
      <c r="CV142" s="293">
        <f t="shared" si="96"/>
        <v>45873.704861110455</v>
      </c>
      <c r="CW142" s="92">
        <f t="shared" si="109"/>
        <v>0</v>
      </c>
      <c r="CX142" s="92">
        <f t="shared" si="109"/>
        <v>0</v>
      </c>
      <c r="CY142" s="92">
        <f t="shared" si="109"/>
        <v>0</v>
      </c>
      <c r="CZ142" s="92">
        <f t="shared" si="109"/>
        <v>0</v>
      </c>
      <c r="DA142" s="92">
        <f t="shared" si="109"/>
        <v>0</v>
      </c>
      <c r="DB142" s="92">
        <f t="shared" si="109"/>
        <v>0</v>
      </c>
    </row>
    <row r="143" spans="1:106">
      <c r="A143" s="94">
        <f t="shared" si="107"/>
        <v>45873.708333332906</v>
      </c>
      <c r="B143" s="95">
        <f>IF($A143&lt;=$A$9,IF(NOT(ISNUMBER(PI_data_original!B143)),B142,PI_data_original!B143),0)</f>
        <v>530.97914286762818</v>
      </c>
      <c r="C143" s="95">
        <f>IF($A143&lt;=$A$9,IF(NOT(ISNUMBER(PI_data_original!C143)),C142,PI_data_original!C143),0)</f>
        <v>514.90982621460682</v>
      </c>
      <c r="D143" s="307">
        <f>IF(TagTempAmbSel_Sc1=TagTempAmb_Sc1,IF($A143&lt;=$A$9,IF(NOT(ISNUMBER(PI_data_original!D143)),D142,PI_data_original!D143),D142),IF($A143&lt;=$A$9,IF(NOT(ISNUMBER(PI_data_original!AD143)),AD142,PI_data_original!AD143),AD142))</f>
        <v>38.387478018074589</v>
      </c>
      <c r="E143" s="307">
        <f>IF(TagHumRelSel_Sc1=TagHumRel_Sc1,IF($A143&lt;=$A$9,IF(NOT(ISNUMBER(PI_data_original!E143)),E142,PI_data_original!E143),E142),IF($A143&lt;=$A$9,IF(NOT(ISNUMBER(PI_data_original!AE143)),AE142,PI_data_original!AE143),AE142))</f>
        <v>20.713602767914999</v>
      </c>
      <c r="F143" s="95">
        <f>IF($A143&lt;=$A$9,IF(NOT(ISNUMBER(PI_data_original!F143)),F142,PI_data_original!F143),0)</f>
        <v>13.033339500427246</v>
      </c>
      <c r="G143" s="95">
        <f>IF($A143&lt;=$A$9,IF(NOT(ISNUMBER(PI_data_original!G143)),G142,PI_data_original!G143),0)</f>
        <v>17.480009078979492</v>
      </c>
      <c r="H143" s="95">
        <f>IF($A143&lt;=$A$9,IF(NOT(ISNUMBER(PI_data_original!H143)),H142,PI_data_original!H143),0)</f>
        <v>10.325709342956543</v>
      </c>
      <c r="I143" s="95">
        <f>IF($A143&lt;=$A$9,IF(NOT(ISNUMBER(PI_data_original!I143)),I142,PI_data_original!I143),0)</f>
        <v>11.6280517578125</v>
      </c>
      <c r="J143" s="95">
        <f>IF($A143&lt;=$A$9,IF(NOT(ISNUMBER(PI_data_original!J143)),J142,PI_data_original!J143),0)</f>
        <v>16.651369094848633</v>
      </c>
      <c r="K143" s="95">
        <f>IF($A143&lt;=$A$9,IF(NOT(ISNUMBER(PI_data_original!K143)),K142,PI_data_original!K143),0)</f>
        <v>290.67078734254</v>
      </c>
      <c r="L143" s="95">
        <f>IF($A143&lt;=$A$9,IF(NOT(ISNUMBER(PI_data_original!L143)),L142,PI_data_original!L143),0)</f>
        <v>289.24974183124357</v>
      </c>
      <c r="M143" s="95">
        <f>IF($A143&lt;=$A$9,IF(NOT(ISNUMBER(PI_data_original!M143)),M142,PI_data_original!M143),0)</f>
        <v>292.52923055351243</v>
      </c>
      <c r="N143" s="95">
        <f>IF($A143&lt;=$A$9,IF(NOT(ISNUMBER(PI_data_original!N143)),N142,PI_data_original!N143),0)</f>
        <v>291.98036441705045</v>
      </c>
      <c r="O143" s="95">
        <f>IF($A143&lt;=$A$9,IF(NOT(ISNUMBER(PI_data_original!O143)),O142,PI_data_original!O143),0)</f>
        <v>366.82840531517985</v>
      </c>
      <c r="P143" s="95">
        <f>IF($A143&lt;=$A$9,IF(NOT(ISNUMBER(PI_data_original!P143)),P142,PI_data_original!P143),0)</f>
        <v>367.48583602980494</v>
      </c>
      <c r="Q143" s="95">
        <f>IF($A143&lt;=$A$9,IF(NOT(ISNUMBER(PI_data_original!Q143)),Q142,PI_data_original!Q143),0)</f>
        <v>366.89709736748193</v>
      </c>
      <c r="R143" s="95">
        <f>IF($A143&lt;=$A$9,IF(NOT(ISNUMBER(PI_data_original!R143)),R142,PI_data_original!R143),0)</f>
        <v>367.55750585281481</v>
      </c>
      <c r="S143" s="95">
        <f>IF($A143&lt;=$A$9,IF(NOT(ISNUMBER(PI_data_original!S143)),S142,PI_data_original!S143),0)</f>
        <v>355.10874969610944</v>
      </c>
      <c r="T143" s="95">
        <f>IF($A143&lt;=$A$9,IF(NOT(ISNUMBER(PI_data_original!T143)),T142,PI_data_original!T143),0)</f>
        <v>300.97940920964038</v>
      </c>
      <c r="U143" s="95">
        <f>IF($A143&lt;=$A$9,IF(NOT(ISNUMBER(PI_data_original!U143)),U142,PI_data_original!U143),0)</f>
        <v>357.75593441320893</v>
      </c>
      <c r="V143" s="95">
        <f>IF($A143&lt;=$A$9,IF(NOT(ISNUMBER(PI_data_original!V143)),V142,PI_data_original!V143),0)</f>
        <v>302.69339429362986</v>
      </c>
      <c r="W143" s="95">
        <f>IF($A143&lt;=$A$9,IF(NOT(ISNUMBER(PI_data_original!W143)),W142,PI_data_original!W143),0)</f>
        <v>330.82874179640129</v>
      </c>
      <c r="X143" s="95">
        <f>IF($A143&lt;=$A$9,IF(NOT(ISNUMBER(PI_data_original!X143)),X142,PI_data_original!X143),0)</f>
        <v>345.46820291639506</v>
      </c>
      <c r="Y143" s="95">
        <f>IF($A143&lt;=$A$9,IF(NOT(ISNUMBER(PI_data_original!Y143)),Y142,PI_data_original!Y143),0)</f>
        <v>42.057313575787767</v>
      </c>
      <c r="Z143" s="95">
        <f>IF($A143&lt;=$A$9,IF(NOT(ISNUMBER(PI_data_original!Z143)),Z142,PI_data_original!Z143),0)</f>
        <v>0</v>
      </c>
      <c r="AA143" s="95">
        <f>IF($A143&lt;=$A$9,IF(NOT(ISNUMBER(PI_data_original!AA143)),AA142,PI_data_original!AA143),0)</f>
        <v>365.55222600567618</v>
      </c>
      <c r="AB143" s="95">
        <f>IF($A143&lt;=$A$9,IF(NOT(ISNUMBER(PI_data_original!AB143)),AB142,PI_data_original!AB143),0)</f>
        <v>530.97914286762818</v>
      </c>
      <c r="AC143" s="95">
        <f>IF($A143&lt;=$A$9,IF(NOT(ISNUMBER(PI_data_original!AC143)),AC142,PI_data_original!AC143),0)</f>
        <v>541.38218520695057</v>
      </c>
      <c r="AD143" s="307">
        <f>IF(TagTempAmbSel_Sc2=TagTempAmb_Sc1,IF($A143&lt;=$A$9,IF(NOT(ISNUMBER(PI_data_original!D143)),D142,PI_data_original!D143),D142),IF($A143&lt;=$A$9,IF(NOT(ISNUMBER(PI_data_original!AD143)),AD142,PI_data_original!AD143),AD142))</f>
        <v>39.614067092585117</v>
      </c>
      <c r="AE143" s="307">
        <f>IF(TagHumRelSel_Sc2=TagHumRel_Sc1,IF($A143&lt;=$A$9,IF(NOT(ISNUMBER(PI_data_original!E143)),E142,PI_data_original!E143),E142),IF($A143&lt;=$A$9,IF(NOT(ISNUMBER(PI_data_original!AE143)),AE142,PI_data_original!AE143),AE142))</f>
        <v>21.792325420460244</v>
      </c>
      <c r="AF143" s="95">
        <f>IF($A143&lt;=$A$9,IF(NOT(ISNUMBER(PI_data_original!AF143)),AF142,PI_data_original!AF143),0)</f>
        <v>11.708115577697754</v>
      </c>
      <c r="AG143" s="95">
        <f>IF($A143&lt;=$A$9,IF(NOT(ISNUMBER(PI_data_original!AG143)),AG142,PI_data_original!AG143),0)</f>
        <v>15.069954872131348</v>
      </c>
      <c r="AH143" s="95">
        <f>IF($A143&lt;=$A$9,IF(NOT(ISNUMBER(PI_data_original!AH143)),AH142,PI_data_original!AH143),0)</f>
        <v>14.046686172485352</v>
      </c>
      <c r="AI143" s="95">
        <f>IF($A143&lt;=$A$9,IF(NOT(ISNUMBER(PI_data_original!AI143)),AI142,PI_data_original!AI143),0)</f>
        <v>11.42923641204834</v>
      </c>
      <c r="AJ143" s="95">
        <f>IF($A143&lt;=$A$9,IF(NOT(ISNUMBER(PI_data_original!AJ143)),AJ142,PI_data_original!AJ143),0)</f>
        <v>12.744343757629395</v>
      </c>
      <c r="AK143" s="95">
        <f>IF($A143&lt;=$A$9,IF(NOT(ISNUMBER(PI_data_original!AK143)),AK142,PI_data_original!AK143),0)</f>
        <v>283.84948006811811</v>
      </c>
      <c r="AL143" s="95">
        <f>IF($A143&lt;=$A$9,IF(NOT(ISNUMBER(PI_data_original!AL143)),AL142,PI_data_original!AL143),0)</f>
        <v>288.43024699686038</v>
      </c>
      <c r="AM143" s="95">
        <f>IF($A143&lt;=$A$9,IF(NOT(ISNUMBER(PI_data_original!AM143)),AM142,PI_data_original!AM143),0)</f>
        <v>363.89625179330289</v>
      </c>
      <c r="AN143" s="95">
        <f>IF($A143&lt;=$A$9,IF(NOT(ISNUMBER(PI_data_original!AN143)),AN142,PI_data_original!AN143),0)</f>
        <v>364.61975584871919</v>
      </c>
      <c r="AO143" s="95">
        <f>IF($A143&lt;=$A$9,IF(NOT(ISNUMBER(PI_data_original!AO143)),AO142,PI_data_original!AO143),0)</f>
        <v>354.25281165040872</v>
      </c>
      <c r="AP143" s="95">
        <f>IF($A143&lt;=$A$9,IF(NOT(ISNUMBER(PI_data_original!AP143)),AP142,PI_data_original!AP143),0)</f>
        <v>297.24567987241159</v>
      </c>
      <c r="AQ143" s="95">
        <f>IF($A143&lt;=$A$9,IF(NOT(ISNUMBER(PI_data_original!AQ143)),AQ142,PI_data_original!AQ143),0)</f>
        <v>353.16446902146095</v>
      </c>
      <c r="AR143" s="95">
        <f>IF($A143&lt;=$A$9,IF(NOT(ISNUMBER(PI_data_original!AR143)),AR142,PI_data_original!AR143),0)</f>
        <v>298.89756502358551</v>
      </c>
      <c r="AS143" s="95">
        <f>IF($A143&lt;=$A$9,IF(NOT(ISNUMBER(PI_data_original!AS143)),AS142,PI_data_original!AS143),0)</f>
        <v>323.3739404948235</v>
      </c>
      <c r="AT143" s="95">
        <f>IF($A143&lt;=$A$9,IF(NOT(ISNUMBER(PI_data_original!AT143)),AT142,PI_data_original!AT143),0)</f>
        <v>344.8718464201894</v>
      </c>
      <c r="AU143" s="95">
        <f>IF($A143&lt;=$A$9,IF(NOT(ISNUMBER(PI_data_original!AU143)),AU142,PI_data_original!AU143),0)</f>
        <v>40.613531081104831</v>
      </c>
      <c r="AV143" s="95">
        <f>IF($A143&lt;=$A$9,IF(NOT(ISNUMBER(PI_data_original!AV143)),AV142,PI_data_original!AV143),0)</f>
        <v>2</v>
      </c>
      <c r="AW143" s="95">
        <f>IF($A143&lt;=$A$9,IF(NOT(ISNUMBER(PI_data_original!AW143)),AW142,PI_data_original!AW143),0)</f>
        <v>362.13345764682316</v>
      </c>
      <c r="AY143" s="94">
        <f t="shared" si="108"/>
        <v>45873.458333332906</v>
      </c>
      <c r="AZ143" s="95">
        <f>IF($AY143&lt;=$AY$9,IF(NOT(ISNUMBER(PI_data_original!AZ143)),AZ142,PI_data_original!AZ143),0)</f>
        <v>0</v>
      </c>
      <c r="BA143" s="95">
        <f>IF($AY143&lt;=$AY$9,IF(NOT(ISNUMBER(PI_data_original!BA143)),BA142,PI_data_original!BA143),0)</f>
        <v>0</v>
      </c>
      <c r="BB143" s="95">
        <f>IF($AY143&lt;=$AY$9,IF(NOT(ISNUMBER(PI_data_original!BB143)),BB142,PI_data_original!BB143),0)</f>
        <v>0</v>
      </c>
      <c r="BC143" s="95">
        <f>IF($AY143&lt;=$AY$9,IF(NOT(ISNUMBER(PI_data_original!BC143)),BC142,PI_data_original!BC143),0)</f>
        <v>33.431654474997373</v>
      </c>
      <c r="BD143" s="95">
        <f>IF($AY143&lt;=$AY$9,IF(NOT(ISNUMBER(PI_data_original!BD143)),BD142,PI_data_original!BD143),0)</f>
        <v>0</v>
      </c>
      <c r="BE143" s="95">
        <f>IF($AY143&lt;=$AY$9,IF(NOT(ISNUMBER(PI_data_original!BE143)),BE142,PI_data_original!BE143),0)</f>
        <v>0</v>
      </c>
      <c r="BF143" s="95">
        <f>IF($AY143&lt;=$AY$9,IF(NOT(ISNUMBER(PI_data_original!BF143)),BF142,PI_data_original!BF143),0)</f>
        <v>0</v>
      </c>
      <c r="BG143" s="95">
        <f>IF($AY143&lt;=$AY$9,IF(NOT(ISNUMBER(PI_data_original!BG143)),BG142,PI_data_original!BG143),0)</f>
        <v>32.371879875880296</v>
      </c>
      <c r="BI143" s="61">
        <f>PI_data_original!BI143</f>
        <v>45873.341666666667</v>
      </c>
      <c r="BJ143" s="6">
        <f>IF($BI143&lt;=$BI$9,IF(NOT(ISNUMBER(PI_data_original!BJ143)),BJ142,PI_data_original!BJ143),0)</f>
        <v>1.2817578390240669E-2</v>
      </c>
      <c r="BK143" s="6">
        <f>IF($BI143&lt;=$BI$9,IF(NOT(ISNUMBER(PI_data_original!BK143)),BK142,PI_data_original!BK143),0)</f>
        <v>1.0070954449474812E-2</v>
      </c>
      <c r="BM143" s="6" t="b">
        <f t="shared" si="97"/>
        <v>0</v>
      </c>
      <c r="BN143" s="6" t="str">
        <f t="shared" si="98"/>
        <v>N/A</v>
      </c>
      <c r="BO143" s="6" t="b">
        <f t="shared" si="99"/>
        <v>0</v>
      </c>
      <c r="BP143" s="6" t="str">
        <f t="shared" si="100"/>
        <v>N/A</v>
      </c>
      <c r="BR143" s="6">
        <f t="shared" si="85"/>
        <v>432</v>
      </c>
      <c r="BS143" s="6">
        <f t="shared" si="86"/>
        <v>358</v>
      </c>
      <c r="BU143" s="6">
        <f t="shared" si="101"/>
        <v>365.55222600567618</v>
      </c>
      <c r="BV143" s="6">
        <f t="shared" si="102"/>
        <v>362.13345764682316</v>
      </c>
      <c r="BX143" s="292">
        <f t="shared" si="87"/>
        <v>45873.458333332906</v>
      </c>
      <c r="BY143" s="11">
        <f t="shared" si="82"/>
        <v>0</v>
      </c>
      <c r="BZ143" s="11">
        <f t="shared" si="82"/>
        <v>0</v>
      </c>
      <c r="CA143" s="11">
        <f t="shared" si="82"/>
        <v>0</v>
      </c>
      <c r="CB143" s="11">
        <f t="shared" si="82"/>
        <v>33.431654474997373</v>
      </c>
      <c r="CC143" s="11">
        <f>IF(Inicio!$C$22="Calderas",BY143+BZ143,CA143)</f>
        <v>0</v>
      </c>
      <c r="CD143" s="11">
        <f t="shared" si="88"/>
        <v>0</v>
      </c>
      <c r="CE143" s="11">
        <f t="shared" si="89"/>
        <v>0</v>
      </c>
      <c r="CF143" s="11">
        <f t="shared" si="90"/>
        <v>0</v>
      </c>
      <c r="CG143" s="11">
        <f t="shared" si="91"/>
        <v>0</v>
      </c>
      <c r="CH143" s="11">
        <f t="shared" si="103"/>
        <v>0</v>
      </c>
      <c r="CI143" s="11">
        <f t="shared" si="104"/>
        <v>0</v>
      </c>
      <c r="CJ143" s="11">
        <f t="shared" si="83"/>
        <v>0</v>
      </c>
      <c r="CK143" s="11">
        <f t="shared" si="83"/>
        <v>0</v>
      </c>
      <c r="CL143" s="11">
        <f t="shared" si="83"/>
        <v>0</v>
      </c>
      <c r="CM143" s="11">
        <f t="shared" si="83"/>
        <v>32.371879875880296</v>
      </c>
      <c r="CN143" s="281">
        <f>IF(Inicio!$O$22="Calderas",CJ143+CK143,CL143)</f>
        <v>0</v>
      </c>
      <c r="CO143" s="11">
        <f t="shared" si="92"/>
        <v>0</v>
      </c>
      <c r="CP143" s="11">
        <f t="shared" si="93"/>
        <v>0</v>
      </c>
      <c r="CQ143" s="11">
        <f t="shared" si="94"/>
        <v>0</v>
      </c>
      <c r="CR143" s="11">
        <f t="shared" si="95"/>
        <v>0</v>
      </c>
      <c r="CS143" s="11">
        <f t="shared" si="105"/>
        <v>0</v>
      </c>
      <c r="CT143" s="11">
        <f t="shared" si="106"/>
        <v>0</v>
      </c>
      <c r="CV143" s="293">
        <f t="shared" si="96"/>
        <v>45873.708333332674</v>
      </c>
      <c r="CW143" s="92">
        <f t="shared" si="109"/>
        <v>0</v>
      </c>
      <c r="CX143" s="92">
        <f t="shared" si="109"/>
        <v>0</v>
      </c>
      <c r="CY143" s="92">
        <f t="shared" si="109"/>
        <v>0</v>
      </c>
      <c r="CZ143" s="92">
        <f t="shared" si="109"/>
        <v>0</v>
      </c>
      <c r="DA143" s="92">
        <f t="shared" si="109"/>
        <v>0</v>
      </c>
      <c r="DB143" s="92">
        <f t="shared" si="109"/>
        <v>0</v>
      </c>
    </row>
    <row r="144" spans="1:106">
      <c r="A144" s="94">
        <f t="shared" si="107"/>
        <v>45873.711805555125</v>
      </c>
      <c r="B144" s="95">
        <f>IF($A144&lt;=$A$9,IF(NOT(ISNUMBER(PI_data_original!B144)),B143,PI_data_original!B144),0)</f>
        <v>520.66080908591493</v>
      </c>
      <c r="C144" s="95">
        <f>IF($A144&lt;=$A$9,IF(NOT(ISNUMBER(PI_data_original!C144)),C143,PI_data_original!C144),0)</f>
        <v>495.12764899960456</v>
      </c>
      <c r="D144" s="307">
        <f>IF(TagTempAmbSel_Sc1=TagTempAmb_Sc1,IF($A144&lt;=$A$9,IF(NOT(ISNUMBER(PI_data_original!D144)),D143,PI_data_original!D144),D143),IF($A144&lt;=$A$9,IF(NOT(ISNUMBER(PI_data_original!AD144)),AD143,PI_data_original!AD144),AD143))</f>
        <v>38.739925192752963</v>
      </c>
      <c r="E144" s="307">
        <f>IF(TagHumRelSel_Sc1=TagHumRel_Sc1,IF($A144&lt;=$A$9,IF(NOT(ISNUMBER(PI_data_original!E144)),E143,PI_data_original!E144),E143),IF($A144&lt;=$A$9,IF(NOT(ISNUMBER(PI_data_original!AE144)),AE143,PI_data_original!AE144),AE143))</f>
        <v>20.48762862508903</v>
      </c>
      <c r="F144" s="95">
        <f>IF($A144&lt;=$A$9,IF(NOT(ISNUMBER(PI_data_original!F144)),F143,PI_data_original!F144),0)</f>
        <v>11.235636711120605</v>
      </c>
      <c r="G144" s="95">
        <f>IF($A144&lt;=$A$9,IF(NOT(ISNUMBER(PI_data_original!G144)),G143,PI_data_original!G144),0)</f>
        <v>18.344404220581055</v>
      </c>
      <c r="H144" s="95">
        <f>IF($A144&lt;=$A$9,IF(NOT(ISNUMBER(PI_data_original!H144)),H143,PI_data_original!H144),0)</f>
        <v>16.186246871948242</v>
      </c>
      <c r="I144" s="95">
        <f>IF($A144&lt;=$A$9,IF(NOT(ISNUMBER(PI_data_original!I144)),I143,PI_data_original!I144),0)</f>
        <v>15.069954872131348</v>
      </c>
      <c r="J144" s="95">
        <f>IF($A144&lt;=$A$9,IF(NOT(ISNUMBER(PI_data_original!J144)),J143,PI_data_original!J144),0)</f>
        <v>7.9070749282836914</v>
      </c>
      <c r="K144" s="95">
        <f>IF($A144&lt;=$A$9,IF(NOT(ISNUMBER(PI_data_original!K144)),K143,PI_data_original!K144),0)</f>
        <v>289.98457661092436</v>
      </c>
      <c r="L144" s="95">
        <f>IF($A144&lt;=$A$9,IF(NOT(ISNUMBER(PI_data_original!L144)),L143,PI_data_original!L144),0)</f>
        <v>288.49506512616188</v>
      </c>
      <c r="M144" s="95">
        <f>IF($A144&lt;=$A$9,IF(NOT(ISNUMBER(PI_data_original!M144)),M143,PI_data_original!M144),0)</f>
        <v>292.1289505998019</v>
      </c>
      <c r="N144" s="95">
        <f>IF($A144&lt;=$A$9,IF(NOT(ISNUMBER(PI_data_original!N144)),N143,PI_data_original!N144),0)</f>
        <v>291.61634696643881</v>
      </c>
      <c r="O144" s="95">
        <f>IF($A144&lt;=$A$9,IF(NOT(ISNUMBER(PI_data_original!O144)),O143,PI_data_original!O144),0)</f>
        <v>364.9588428315804</v>
      </c>
      <c r="P144" s="95">
        <f>IF($A144&lt;=$A$9,IF(NOT(ISNUMBER(PI_data_original!P144)),P143,PI_data_original!P144),0)</f>
        <v>365.92663354590746</v>
      </c>
      <c r="Q144" s="95">
        <f>IF($A144&lt;=$A$9,IF(NOT(ISNUMBER(PI_data_original!Q144)),Q143,PI_data_original!Q144),0)</f>
        <v>365.34615680915078</v>
      </c>
      <c r="R144" s="95">
        <f>IF($A144&lt;=$A$9,IF(NOT(ISNUMBER(PI_data_original!R144)),R143,PI_data_original!R144),0)</f>
        <v>367.30642613542591</v>
      </c>
      <c r="S144" s="95">
        <f>IF($A144&lt;=$A$9,IF(NOT(ISNUMBER(PI_data_original!S144)),S143,PI_data_original!S144),0)</f>
        <v>353.72436167787293</v>
      </c>
      <c r="T144" s="95">
        <f>IF($A144&lt;=$A$9,IF(NOT(ISNUMBER(PI_data_original!T144)),T143,PI_data_original!T144),0)</f>
        <v>299.42941791566091</v>
      </c>
      <c r="U144" s="95">
        <f>IF($A144&lt;=$A$9,IF(NOT(ISNUMBER(PI_data_original!U144)),U143,PI_data_original!U144),0)</f>
        <v>356.3606542077909</v>
      </c>
      <c r="V144" s="95">
        <f>IF($A144&lt;=$A$9,IF(NOT(ISNUMBER(PI_data_original!V144)),V143,PI_data_original!V144),0)</f>
        <v>301.03849897384487</v>
      </c>
      <c r="W144" s="95">
        <f>IF($A144&lt;=$A$9,IF(NOT(ISNUMBER(PI_data_original!W144)),W143,PI_data_original!W144),0)</f>
        <v>330.59458516185327</v>
      </c>
      <c r="X144" s="95">
        <f>IF($A144&lt;=$A$9,IF(NOT(ISNUMBER(PI_data_original!X144)),X143,PI_data_original!X144),0)</f>
        <v>345.01592647850174</v>
      </c>
      <c r="Y144" s="95">
        <f>IF($A144&lt;=$A$9,IF(NOT(ISNUMBER(PI_data_original!Y144)),Y143,PI_data_original!Y144),0)</f>
        <v>40.94843135427044</v>
      </c>
      <c r="Z144" s="95">
        <f>IF($A144&lt;=$A$9,IF(NOT(ISNUMBER(PI_data_original!Z144)),Z143,PI_data_original!Z144),0)</f>
        <v>0.36125000000000002</v>
      </c>
      <c r="AA144" s="95">
        <f>IF($A144&lt;=$A$9,IF(NOT(ISNUMBER(PI_data_original!AA144)),AA143,PI_data_original!AA144),0)</f>
        <v>364.05875648642427</v>
      </c>
      <c r="AB144" s="95">
        <f>IF($A144&lt;=$A$9,IF(NOT(ISNUMBER(PI_data_original!AB144)),AB143,PI_data_original!AB144),0)</f>
        <v>520.66080908591493</v>
      </c>
      <c r="AC144" s="95">
        <f>IF($A144&lt;=$A$9,IF(NOT(ISNUMBER(PI_data_original!AC144)),AC143,PI_data_original!AC144),0)</f>
        <v>530.4726726785309</v>
      </c>
      <c r="AD144" s="307">
        <f>IF(TagTempAmbSel_Sc2=TagTempAmb_Sc1,IF($A144&lt;=$A$9,IF(NOT(ISNUMBER(PI_data_original!D144)),D143,PI_data_original!D144),D143),IF($A144&lt;=$A$9,IF(NOT(ISNUMBER(PI_data_original!AD144)),AD143,PI_data_original!AD144),AD143))</f>
        <v>39.732078147965233</v>
      </c>
      <c r="AE144" s="307">
        <f>IF(TagHumRelSel_Sc2=TagHumRel_Sc1,IF($A144&lt;=$A$9,IF(NOT(ISNUMBER(PI_data_original!E144)),E143,PI_data_original!E144),E143),IF($A144&lt;=$A$9,IF(NOT(ISNUMBER(PI_data_original!AE144)),AE143,PI_data_original!AE144),AE143))</f>
        <v>21.794129878306141</v>
      </c>
      <c r="AF144" s="95">
        <f>IF($A144&lt;=$A$9,IF(NOT(ISNUMBER(PI_data_original!AF144)),AF143,PI_data_original!AF144),0)</f>
        <v>11.667299270629883</v>
      </c>
      <c r="AG144" s="95">
        <f>IF($A144&lt;=$A$9,IF(NOT(ISNUMBER(PI_data_original!AG144)),AG143,PI_data_original!AG144),0)</f>
        <v>16.186246871948242</v>
      </c>
      <c r="AH144" s="95">
        <f>IF($A144&lt;=$A$9,IF(NOT(ISNUMBER(PI_data_original!AH144)),AH143,PI_data_original!AH144),0)</f>
        <v>11.907124519348145</v>
      </c>
      <c r="AI144" s="95">
        <f>IF($A144&lt;=$A$9,IF(NOT(ISNUMBER(PI_data_original!AI144)),AI143,PI_data_original!AI144),0)</f>
        <v>8.9377508163452148</v>
      </c>
      <c r="AJ144" s="95">
        <f>IF($A144&lt;=$A$9,IF(NOT(ISNUMBER(PI_data_original!AJ144)),AJ143,PI_data_original!AJ144),0)</f>
        <v>10.883855819702148</v>
      </c>
      <c r="AK144" s="95">
        <f>IF($A144&lt;=$A$9,IF(NOT(ISNUMBER(PI_data_original!AK144)),AK143,PI_data_original!AK144),0)</f>
        <v>283.1353793799687</v>
      </c>
      <c r="AL144" s="95">
        <f>IF($A144&lt;=$A$9,IF(NOT(ISNUMBER(PI_data_original!AL144)),AL143,PI_data_original!AL144),0)</f>
        <v>287.73309172327868</v>
      </c>
      <c r="AM144" s="95">
        <f>IF($A144&lt;=$A$9,IF(NOT(ISNUMBER(PI_data_original!AM144)),AM143,PI_data_original!AM144),0)</f>
        <v>360.97730789383576</v>
      </c>
      <c r="AN144" s="95">
        <f>IF($A144&lt;=$A$9,IF(NOT(ISNUMBER(PI_data_original!AN144)),AN143,PI_data_original!AN144),0)</f>
        <v>361.88260585909592</v>
      </c>
      <c r="AO144" s="95">
        <f>IF($A144&lt;=$A$9,IF(NOT(ISNUMBER(PI_data_original!AO144)),AO143,PI_data_original!AO144),0)</f>
        <v>351.65494008070169</v>
      </c>
      <c r="AP144" s="95">
        <f>IF($A144&lt;=$A$9,IF(NOT(ISNUMBER(PI_data_original!AP144)),AP143,PI_data_original!AP144),0)</f>
        <v>295.98319026877016</v>
      </c>
      <c r="AQ144" s="95">
        <f>IF($A144&lt;=$A$9,IF(NOT(ISNUMBER(PI_data_original!AQ144)),AQ143,PI_data_original!AQ144),0)</f>
        <v>350.54540761427489</v>
      </c>
      <c r="AR144" s="95">
        <f>IF($A144&lt;=$A$9,IF(NOT(ISNUMBER(PI_data_original!AR144)),AR143,PI_data_original!AR144),0)</f>
        <v>297.56916506565796</v>
      </c>
      <c r="AS144" s="95">
        <f>IF($A144&lt;=$A$9,IF(NOT(ISNUMBER(PI_data_original!AS144)),AS143,PI_data_original!AS144),0)</f>
        <v>322.89440219082167</v>
      </c>
      <c r="AT144" s="95">
        <f>IF($A144&lt;=$A$9,IF(NOT(ISNUMBER(PI_data_original!AT144)),AT143,PI_data_original!AT144),0)</f>
        <v>344.38125509660938</v>
      </c>
      <c r="AU144" s="95">
        <f>IF($A144&lt;=$A$9,IF(NOT(ISNUMBER(PI_data_original!AU144)),AU143,PI_data_original!AU144),0)</f>
        <v>39.656423348148657</v>
      </c>
      <c r="AV144" s="95">
        <f>IF($A144&lt;=$A$9,IF(NOT(ISNUMBER(PI_data_original!AV144)),AV143,PI_data_original!AV144),0)</f>
        <v>2</v>
      </c>
      <c r="AW144" s="95">
        <f>IF($A144&lt;=$A$9,IF(NOT(ISNUMBER(PI_data_original!AW144)),AW143,PI_data_original!AW144),0)</f>
        <v>359.13143639849807</v>
      </c>
      <c r="AY144" s="94">
        <f t="shared" si="108"/>
        <v>45873.461805555125</v>
      </c>
      <c r="AZ144" s="95">
        <f>IF($AY144&lt;=$AY$9,IF(NOT(ISNUMBER(PI_data_original!AZ144)),AZ143,PI_data_original!AZ144),0)</f>
        <v>0</v>
      </c>
      <c r="BA144" s="95">
        <f>IF($AY144&lt;=$AY$9,IF(NOT(ISNUMBER(PI_data_original!BA144)),BA143,PI_data_original!BA144),0)</f>
        <v>0</v>
      </c>
      <c r="BB144" s="95">
        <f>IF($AY144&lt;=$AY$9,IF(NOT(ISNUMBER(PI_data_original!BB144)),BB143,PI_data_original!BB144),0)</f>
        <v>0</v>
      </c>
      <c r="BC144" s="95">
        <f>IF($AY144&lt;=$AY$9,IF(NOT(ISNUMBER(PI_data_original!BC144)),BC143,PI_data_original!BC144),0)</f>
        <v>35.110156389451383</v>
      </c>
      <c r="BD144" s="95">
        <f>IF($AY144&lt;=$AY$9,IF(NOT(ISNUMBER(PI_data_original!BD144)),BD143,PI_data_original!BD144),0)</f>
        <v>0</v>
      </c>
      <c r="BE144" s="95">
        <f>IF($AY144&lt;=$AY$9,IF(NOT(ISNUMBER(PI_data_original!BE144)),BE143,PI_data_original!BE144),0)</f>
        <v>0</v>
      </c>
      <c r="BF144" s="95">
        <f>IF($AY144&lt;=$AY$9,IF(NOT(ISNUMBER(PI_data_original!BF144)),BF143,PI_data_original!BF144),0)</f>
        <v>0</v>
      </c>
      <c r="BG144" s="95">
        <f>IF($AY144&lt;=$AY$9,IF(NOT(ISNUMBER(PI_data_original!BG144)),BG143,PI_data_original!BG144),0)</f>
        <v>33.760559995586249</v>
      </c>
      <c r="BI144" s="61">
        <f>PI_data_original!BI144</f>
        <v>45873.342361111114</v>
      </c>
      <c r="BJ144" s="6">
        <f>IF($BI144&lt;=$BI$9,IF(NOT(ISNUMBER(PI_data_original!BJ144)),BJ143,PI_data_original!BJ144),0)</f>
        <v>1.2817578390240669E-2</v>
      </c>
      <c r="BK144" s="6">
        <f>IF($BI144&lt;=$BI$9,IF(NOT(ISNUMBER(PI_data_original!BK144)),BK143,PI_data_original!BK144),0)</f>
        <v>1.0070954449474812E-2</v>
      </c>
      <c r="BM144" s="6" t="b">
        <f t="shared" si="97"/>
        <v>0</v>
      </c>
      <c r="BN144" s="6" t="str">
        <f t="shared" si="98"/>
        <v>N/A</v>
      </c>
      <c r="BO144" s="6" t="b">
        <f t="shared" si="99"/>
        <v>0</v>
      </c>
      <c r="BP144" s="6" t="str">
        <f t="shared" si="100"/>
        <v>N/A</v>
      </c>
      <c r="BR144" s="6">
        <f t="shared" si="85"/>
        <v>431.63875000000002</v>
      </c>
      <c r="BS144" s="6">
        <f t="shared" si="86"/>
        <v>358</v>
      </c>
      <c r="BU144" s="6">
        <f t="shared" si="101"/>
        <v>364.05875648642427</v>
      </c>
      <c r="BV144" s="6">
        <f t="shared" si="102"/>
        <v>359.13143639849807</v>
      </c>
      <c r="BX144" s="292">
        <f t="shared" si="87"/>
        <v>45873.461805555125</v>
      </c>
      <c r="BY144" s="11">
        <f t="shared" si="82"/>
        <v>0</v>
      </c>
      <c r="BZ144" s="11">
        <f t="shared" si="82"/>
        <v>0</v>
      </c>
      <c r="CA144" s="11">
        <f t="shared" si="82"/>
        <v>0</v>
      </c>
      <c r="CB144" s="11">
        <f t="shared" si="82"/>
        <v>35.110156389451383</v>
      </c>
      <c r="CC144" s="11">
        <f>IF(Inicio!$C$22="Calderas",BY144+BZ144,CA144)</f>
        <v>0</v>
      </c>
      <c r="CD144" s="11">
        <f t="shared" si="88"/>
        <v>0</v>
      </c>
      <c r="CE144" s="11">
        <f t="shared" si="89"/>
        <v>0</v>
      </c>
      <c r="CF144" s="11">
        <f t="shared" si="90"/>
        <v>0</v>
      </c>
      <c r="CG144" s="11">
        <f t="shared" si="91"/>
        <v>0</v>
      </c>
      <c r="CH144" s="11">
        <f t="shared" si="103"/>
        <v>0</v>
      </c>
      <c r="CI144" s="11">
        <f t="shared" si="104"/>
        <v>0</v>
      </c>
      <c r="CJ144" s="11">
        <f t="shared" si="83"/>
        <v>0</v>
      </c>
      <c r="CK144" s="11">
        <f t="shared" si="83"/>
        <v>0</v>
      </c>
      <c r="CL144" s="11">
        <f t="shared" si="83"/>
        <v>0</v>
      </c>
      <c r="CM144" s="11">
        <f t="shared" si="83"/>
        <v>33.760559995586249</v>
      </c>
      <c r="CN144" s="281">
        <f>IF(Inicio!$O$22="Calderas",CJ144+CK144,CL144)</f>
        <v>0</v>
      </c>
      <c r="CO144" s="11">
        <f t="shared" si="92"/>
        <v>0</v>
      </c>
      <c r="CP144" s="11">
        <f t="shared" si="93"/>
        <v>0</v>
      </c>
      <c r="CQ144" s="11">
        <f t="shared" si="94"/>
        <v>0</v>
      </c>
      <c r="CR144" s="11">
        <f t="shared" si="95"/>
        <v>0</v>
      </c>
      <c r="CS144" s="11">
        <f t="shared" si="105"/>
        <v>0</v>
      </c>
      <c r="CT144" s="11">
        <f t="shared" si="106"/>
        <v>0</v>
      </c>
      <c r="CV144" s="293">
        <f t="shared" si="96"/>
        <v>45873.711805554893</v>
      </c>
      <c r="CW144" s="92">
        <f t="shared" si="109"/>
        <v>0</v>
      </c>
      <c r="CX144" s="92">
        <f t="shared" si="109"/>
        <v>0</v>
      </c>
      <c r="CY144" s="92">
        <f t="shared" si="109"/>
        <v>0</v>
      </c>
      <c r="CZ144" s="92">
        <f t="shared" si="109"/>
        <v>0</v>
      </c>
      <c r="DA144" s="92">
        <f t="shared" si="109"/>
        <v>0</v>
      </c>
      <c r="DB144" s="92">
        <f t="shared" si="109"/>
        <v>0</v>
      </c>
    </row>
    <row r="145" spans="1:106">
      <c r="A145" s="94">
        <f t="shared" si="107"/>
        <v>45873.715277777344</v>
      </c>
      <c r="B145" s="95">
        <f>IF($A145&lt;=$A$9,IF(NOT(ISNUMBER(PI_data_original!B145)),B144,PI_data_original!B145),0)</f>
        <v>513.0120122521422</v>
      </c>
      <c r="C145" s="95">
        <f>IF($A145&lt;=$A$9,IF(NOT(ISNUMBER(PI_data_original!C145)),C144,PI_data_original!C145),0)</f>
        <v>485.64418784610444</v>
      </c>
      <c r="D145" s="307">
        <f>IF(TagTempAmbSel_Sc1=TagTempAmb_Sc1,IF($A145&lt;=$A$9,IF(NOT(ISNUMBER(PI_data_original!D145)),D144,PI_data_original!D145),D144),IF($A145&lt;=$A$9,IF(NOT(ISNUMBER(PI_data_original!AD145)),AD144,PI_data_original!AD145),AD144))</f>
        <v>38.655680553191225</v>
      </c>
      <c r="E145" s="307">
        <f>IF(TagHumRelSel_Sc1=TagHumRel_Sc1,IF($A145&lt;=$A$9,IF(NOT(ISNUMBER(PI_data_original!E145)),E144,PI_data_original!E145),E144),IF($A145&lt;=$A$9,IF(NOT(ISNUMBER(PI_data_original!AE145)),AE144,PI_data_original!AE145),AE144))</f>
        <v>20.963858780016597</v>
      </c>
      <c r="F145" s="95">
        <f>IF($A145&lt;=$A$9,IF(NOT(ISNUMBER(PI_data_original!F145)),F144,PI_data_original!F145),0)</f>
        <v>18.156789779663086</v>
      </c>
      <c r="G145" s="95">
        <f>IF($A145&lt;=$A$9,IF(NOT(ISNUMBER(PI_data_original!G145)),G144,PI_data_original!G145),0)</f>
        <v>18.344404220581055</v>
      </c>
      <c r="H145" s="95">
        <f>IF($A145&lt;=$A$9,IF(NOT(ISNUMBER(PI_data_original!H145)),H144,PI_data_original!H145),0)</f>
        <v>16.465320587158203</v>
      </c>
      <c r="I145" s="95">
        <f>IF($A145&lt;=$A$9,IF(NOT(ISNUMBER(PI_data_original!I145)),I144,PI_data_original!I145),0)</f>
        <v>17.209516525268555</v>
      </c>
      <c r="J145" s="95">
        <f>IF($A145&lt;=$A$9,IF(NOT(ISNUMBER(PI_data_original!J145)),J144,PI_data_original!J145),0)</f>
        <v>16.465320587158203</v>
      </c>
      <c r="K145" s="95">
        <f>IF($A145&lt;=$A$9,IF(NOT(ISNUMBER(PI_data_original!K145)),K144,PI_data_original!K145),0)</f>
        <v>288.26555234064278</v>
      </c>
      <c r="L145" s="95">
        <f>IF($A145&lt;=$A$9,IF(NOT(ISNUMBER(PI_data_original!L145)),L144,PI_data_original!L145),0)</f>
        <v>286.75381899397354</v>
      </c>
      <c r="M145" s="95">
        <f>IF($A145&lt;=$A$9,IF(NOT(ISNUMBER(PI_data_original!M145)),M144,PI_data_original!M145),0)</f>
        <v>291.53597011412108</v>
      </c>
      <c r="N145" s="95">
        <f>IF($A145&lt;=$A$9,IF(NOT(ISNUMBER(PI_data_original!N145)),N144,PI_data_original!N145),0)</f>
        <v>291.06354443125286</v>
      </c>
      <c r="O145" s="95">
        <f>IF($A145&lt;=$A$9,IF(NOT(ISNUMBER(PI_data_original!O145)),O144,PI_data_original!O145),0)</f>
        <v>364.45649888682198</v>
      </c>
      <c r="P145" s="95">
        <f>IF($A145&lt;=$A$9,IF(NOT(ISNUMBER(PI_data_original!P145)),P144,PI_data_original!P145),0)</f>
        <v>365.25425910210913</v>
      </c>
      <c r="Q145" s="95">
        <f>IF($A145&lt;=$A$9,IF(NOT(ISNUMBER(PI_data_original!Q145)),Q144,PI_data_original!Q145),0)</f>
        <v>364.8082369691553</v>
      </c>
      <c r="R145" s="95">
        <f>IF($A145&lt;=$A$9,IF(NOT(ISNUMBER(PI_data_original!R145)),R144,PI_data_original!R145),0)</f>
        <v>367.19164909879777</v>
      </c>
      <c r="S145" s="95">
        <f>IF($A145&lt;=$A$9,IF(NOT(ISNUMBER(PI_data_original!S145)),S144,PI_data_original!S145),0)</f>
        <v>352.43263526195506</v>
      </c>
      <c r="T145" s="95">
        <f>IF($A145&lt;=$A$9,IF(NOT(ISNUMBER(PI_data_original!T145)),T144,PI_data_original!T145),0)</f>
        <v>297.27895011678493</v>
      </c>
      <c r="U145" s="95">
        <f>IF($A145&lt;=$A$9,IF(NOT(ISNUMBER(PI_data_original!U145)),U144,PI_data_original!U145),0)</f>
        <v>355.04991771779487</v>
      </c>
      <c r="V145" s="95">
        <f>IF($A145&lt;=$A$9,IF(NOT(ISNUMBER(PI_data_original!V145)),V144,PI_data_original!V145),0)</f>
        <v>298.91272019916835</v>
      </c>
      <c r="W145" s="95">
        <f>IF($A145&lt;=$A$9,IF(NOT(ISNUMBER(PI_data_original!W145)),W144,PI_data_original!W145),0)</f>
        <v>330.23518017305196</v>
      </c>
      <c r="X145" s="95">
        <f>IF($A145&lt;=$A$9,IF(NOT(ISNUMBER(PI_data_original!X145)),X144,PI_data_original!X145),0)</f>
        <v>344.58805965921732</v>
      </c>
      <c r="Y145" s="95">
        <f>IF($A145&lt;=$A$9,IF(NOT(ISNUMBER(PI_data_original!Y145)),Y144,PI_data_original!Y145),0)</f>
        <v>39.783092920148164</v>
      </c>
      <c r="Z145" s="95">
        <f>IF($A145&lt;=$A$9,IF(NOT(ISNUMBER(PI_data_original!Z145)),Z144,PI_data_original!Z145),0)</f>
        <v>0</v>
      </c>
      <c r="AA145" s="95">
        <f>IF($A145&lt;=$A$9,IF(NOT(ISNUMBER(PI_data_original!AA145)),AA144,PI_data_original!AA145),0)</f>
        <v>363.15199864213508</v>
      </c>
      <c r="AB145" s="95">
        <f>IF($A145&lt;=$A$9,IF(NOT(ISNUMBER(PI_data_original!AB145)),AB144,PI_data_original!AB145),0)</f>
        <v>513.0120122521422</v>
      </c>
      <c r="AC145" s="95">
        <f>IF($A145&lt;=$A$9,IF(NOT(ISNUMBER(PI_data_original!AC145)),AC144,PI_data_original!AC145),0)</f>
        <v>520.26177251008755</v>
      </c>
      <c r="AD145" s="307">
        <f>IF(TagTempAmbSel_Sc2=TagTempAmb_Sc1,IF($A145&lt;=$A$9,IF(NOT(ISNUMBER(PI_data_original!D145)),D144,PI_data_original!D145),D144),IF($A145&lt;=$A$9,IF(NOT(ISNUMBER(PI_data_original!AD145)),AD144,PI_data_original!AD145),AD144))</f>
        <v>39.698212791654171</v>
      </c>
      <c r="AE145" s="307">
        <f>IF(TagHumRelSel_Sc2=TagHumRel_Sc1,IF($A145&lt;=$A$9,IF(NOT(ISNUMBER(PI_data_original!E145)),E144,PI_data_original!E145),E144),IF($A145&lt;=$A$9,IF(NOT(ISNUMBER(PI_data_original!AE145)),AE144,PI_data_original!AE145),AE144))</f>
        <v>22.309722577077174</v>
      </c>
      <c r="AF145" s="95">
        <f>IF($A145&lt;=$A$9,IF(NOT(ISNUMBER(PI_data_original!AF145)),AF144,PI_data_original!AF145),0)</f>
        <v>18.884538650512695</v>
      </c>
      <c r="AG145" s="95">
        <f>IF($A145&lt;=$A$9,IF(NOT(ISNUMBER(PI_data_original!AG145)),AG144,PI_data_original!AG145),0)</f>
        <v>16.465320587158203</v>
      </c>
      <c r="AH145" s="95">
        <f>IF($A145&lt;=$A$9,IF(NOT(ISNUMBER(PI_data_original!AH145)),AH144,PI_data_original!AH145),0)</f>
        <v>11.907124519348145</v>
      </c>
      <c r="AI145" s="95">
        <f>IF($A145&lt;=$A$9,IF(NOT(ISNUMBER(PI_data_original!AI145)),AI144,PI_data_original!AI145),0)</f>
        <v>18.344404220581055</v>
      </c>
      <c r="AJ145" s="95">
        <f>IF($A145&lt;=$A$9,IF(NOT(ISNUMBER(PI_data_original!AJ145)),AJ144,PI_data_original!AJ145),0)</f>
        <v>11.069905281066895</v>
      </c>
      <c r="AK145" s="95">
        <f>IF($A145&lt;=$A$9,IF(NOT(ISNUMBER(PI_data_original!AK145)),AK144,PI_data_original!AK145),0)</f>
        <v>281.56716824683974</v>
      </c>
      <c r="AL145" s="95">
        <f>IF($A145&lt;=$A$9,IF(NOT(ISNUMBER(PI_data_original!AL145)),AL144,PI_data_original!AL145),0)</f>
        <v>286.30357253636265</v>
      </c>
      <c r="AM145" s="95">
        <f>IF($A145&lt;=$A$9,IF(NOT(ISNUMBER(PI_data_original!AM145)),AM144,PI_data_original!AM145),0)</f>
        <v>359.30443985611072</v>
      </c>
      <c r="AN145" s="95">
        <f>IF($A145&lt;=$A$9,IF(NOT(ISNUMBER(PI_data_original!AN145)),AN144,PI_data_original!AN145),0)</f>
        <v>360.76330497940211</v>
      </c>
      <c r="AO145" s="95">
        <f>IF($A145&lt;=$A$9,IF(NOT(ISNUMBER(PI_data_original!AO145)),AO144,PI_data_original!AO145),0)</f>
        <v>349.59763047971296</v>
      </c>
      <c r="AP145" s="95">
        <f>IF($A145&lt;=$A$9,IF(NOT(ISNUMBER(PI_data_original!AP145)),AP144,PI_data_original!AP145),0)</f>
        <v>293.97677208384812</v>
      </c>
      <c r="AQ145" s="95">
        <f>IF($A145&lt;=$A$9,IF(NOT(ISNUMBER(PI_data_original!AQ145)),AQ144,PI_data_original!AQ145),0)</f>
        <v>348.55201129952445</v>
      </c>
      <c r="AR145" s="95">
        <f>IF($A145&lt;=$A$9,IF(NOT(ISNUMBER(PI_data_original!AR145)),AR144,PI_data_original!AR145),0)</f>
        <v>295.5325689040078</v>
      </c>
      <c r="AS145" s="95">
        <f>IF($A145&lt;=$A$9,IF(NOT(ISNUMBER(PI_data_original!AS145)),AS144,PI_data_original!AS145),0)</f>
        <v>322.08360889590881</v>
      </c>
      <c r="AT145" s="95">
        <f>IF($A145&lt;=$A$9,IF(NOT(ISNUMBER(PI_data_original!AT145)),AT144,PI_data_original!AT145),0)</f>
        <v>343.82624867828594</v>
      </c>
      <c r="AU145" s="95">
        <f>IF($A145&lt;=$A$9,IF(NOT(ISNUMBER(PI_data_original!AU145)),AU144,PI_data_original!AU145),0)</f>
        <v>38.430416987155809</v>
      </c>
      <c r="AV145" s="95">
        <f>IF($A145&lt;=$A$9,IF(NOT(ISNUMBER(PI_data_original!AV145)),AV144,PI_data_original!AV145),0)</f>
        <v>2</v>
      </c>
      <c r="AW145" s="95">
        <f>IF($A145&lt;=$A$9,IF(NOT(ISNUMBER(PI_data_original!AW145)),AW144,PI_data_original!AW145),0)</f>
        <v>357.42532193429457</v>
      </c>
      <c r="AY145" s="94">
        <f t="shared" si="108"/>
        <v>45873.465277777344</v>
      </c>
      <c r="AZ145" s="95">
        <f>IF($AY145&lt;=$AY$9,IF(NOT(ISNUMBER(PI_data_original!AZ145)),AZ144,PI_data_original!AZ145),0)</f>
        <v>0</v>
      </c>
      <c r="BA145" s="95">
        <f>IF($AY145&lt;=$AY$9,IF(NOT(ISNUMBER(PI_data_original!BA145)),BA144,PI_data_original!BA145),0)</f>
        <v>0</v>
      </c>
      <c r="BB145" s="95">
        <f>IF($AY145&lt;=$AY$9,IF(NOT(ISNUMBER(PI_data_original!BB145)),BB144,PI_data_original!BB145),0)</f>
        <v>0</v>
      </c>
      <c r="BC145" s="95">
        <f>IF($AY145&lt;=$AY$9,IF(NOT(ISNUMBER(PI_data_original!BC145)),BC144,PI_data_original!BC145),0)</f>
        <v>36.625747378367592</v>
      </c>
      <c r="BD145" s="95">
        <f>IF($AY145&lt;=$AY$9,IF(NOT(ISNUMBER(PI_data_original!BD145)),BD144,PI_data_original!BD145),0)</f>
        <v>0</v>
      </c>
      <c r="BE145" s="95">
        <f>IF($AY145&lt;=$AY$9,IF(NOT(ISNUMBER(PI_data_original!BE145)),BE144,PI_data_original!BE145),0)</f>
        <v>0</v>
      </c>
      <c r="BF145" s="95">
        <f>IF($AY145&lt;=$AY$9,IF(NOT(ISNUMBER(PI_data_original!BF145)),BF144,PI_data_original!BF145),0)</f>
        <v>0</v>
      </c>
      <c r="BG145" s="95">
        <f>IF($AY145&lt;=$AY$9,IF(NOT(ISNUMBER(PI_data_original!BG145)),BG144,PI_data_original!BG145),0)</f>
        <v>34.707055406654099</v>
      </c>
      <c r="BI145" s="61">
        <f>PI_data_original!BI145</f>
        <v>45873.343055555553</v>
      </c>
      <c r="BJ145" s="6">
        <f>IF($BI145&lt;=$BI$9,IF(NOT(ISNUMBER(PI_data_original!BJ145)),BJ144,PI_data_original!BJ145),0)</f>
        <v>1.2817578390240669E-2</v>
      </c>
      <c r="BK145" s="6">
        <f>IF($BI145&lt;=$BI$9,IF(NOT(ISNUMBER(PI_data_original!BK145)),BK144,PI_data_original!BK145),0)</f>
        <v>1.0070954449474812E-2</v>
      </c>
      <c r="BM145" s="6" t="b">
        <f t="shared" si="97"/>
        <v>0</v>
      </c>
      <c r="BN145" s="6" t="str">
        <f t="shared" si="98"/>
        <v>N/A</v>
      </c>
      <c r="BO145" s="6" t="b">
        <f t="shared" si="99"/>
        <v>0</v>
      </c>
      <c r="BP145" s="6" t="str">
        <f t="shared" si="100"/>
        <v>N/A</v>
      </c>
      <c r="BR145" s="6">
        <f t="shared" si="85"/>
        <v>432</v>
      </c>
      <c r="BS145" s="6">
        <f t="shared" si="86"/>
        <v>358</v>
      </c>
      <c r="BU145" s="6">
        <f t="shared" si="101"/>
        <v>363.15199864213508</v>
      </c>
      <c r="BV145" s="6">
        <f t="shared" si="102"/>
        <v>357.42532193429457</v>
      </c>
      <c r="BX145" s="292">
        <f t="shared" si="87"/>
        <v>45873.465277777344</v>
      </c>
      <c r="BY145" s="11">
        <f t="shared" si="82"/>
        <v>0</v>
      </c>
      <c r="BZ145" s="11">
        <f t="shared" si="82"/>
        <v>0</v>
      </c>
      <c r="CA145" s="11">
        <f t="shared" si="82"/>
        <v>0</v>
      </c>
      <c r="CB145" s="11">
        <f t="shared" si="82"/>
        <v>36.625747378367592</v>
      </c>
      <c r="CC145" s="11">
        <f>IF(Inicio!$C$22="Calderas",BY145+BZ145,CA145)</f>
        <v>0</v>
      </c>
      <c r="CD145" s="11">
        <f t="shared" si="88"/>
        <v>0</v>
      </c>
      <c r="CE145" s="11">
        <f t="shared" si="89"/>
        <v>0</v>
      </c>
      <c r="CF145" s="11">
        <f t="shared" si="90"/>
        <v>0</v>
      </c>
      <c r="CG145" s="11">
        <f t="shared" si="91"/>
        <v>0</v>
      </c>
      <c r="CH145" s="11">
        <f t="shared" si="103"/>
        <v>0</v>
      </c>
      <c r="CI145" s="11">
        <f t="shared" si="104"/>
        <v>0</v>
      </c>
      <c r="CJ145" s="11">
        <f t="shared" si="83"/>
        <v>0</v>
      </c>
      <c r="CK145" s="11">
        <f t="shared" si="83"/>
        <v>0</v>
      </c>
      <c r="CL145" s="11">
        <f t="shared" si="83"/>
        <v>0</v>
      </c>
      <c r="CM145" s="11">
        <f t="shared" si="83"/>
        <v>34.707055406654099</v>
      </c>
      <c r="CN145" s="281">
        <f>IF(Inicio!$O$22="Calderas",CJ145+CK145,CL145)</f>
        <v>0</v>
      </c>
      <c r="CO145" s="11">
        <f t="shared" si="92"/>
        <v>0</v>
      </c>
      <c r="CP145" s="11">
        <f t="shared" si="93"/>
        <v>0</v>
      </c>
      <c r="CQ145" s="11">
        <f t="shared" si="94"/>
        <v>0</v>
      </c>
      <c r="CR145" s="11">
        <f t="shared" si="95"/>
        <v>0</v>
      </c>
      <c r="CS145" s="11">
        <f t="shared" si="105"/>
        <v>0</v>
      </c>
      <c r="CT145" s="11">
        <f t="shared" si="106"/>
        <v>0</v>
      </c>
      <c r="CV145" s="293">
        <f t="shared" si="96"/>
        <v>45873.715277777112</v>
      </c>
      <c r="CW145" s="92">
        <f t="shared" si="109"/>
        <v>0</v>
      </c>
      <c r="CX145" s="92">
        <f t="shared" si="109"/>
        <v>0</v>
      </c>
      <c r="CY145" s="92">
        <f t="shared" si="109"/>
        <v>0</v>
      </c>
      <c r="CZ145" s="92">
        <f t="shared" si="109"/>
        <v>0</v>
      </c>
      <c r="DA145" s="92">
        <f t="shared" si="109"/>
        <v>0</v>
      </c>
      <c r="DB145" s="92">
        <f t="shared" si="109"/>
        <v>0</v>
      </c>
    </row>
    <row r="146" spans="1:106">
      <c r="A146" s="94">
        <f t="shared" si="107"/>
        <v>45873.718749999563</v>
      </c>
      <c r="B146" s="95">
        <f>IF($A146&lt;=$A$9,IF(NOT(ISNUMBER(PI_data_original!B146)),B145,PI_data_original!B146),0)</f>
        <v>504.73393821627144</v>
      </c>
      <c r="C146" s="95">
        <f>IF($A146&lt;=$A$9,IF(NOT(ISNUMBER(PI_data_original!C146)),C145,PI_data_original!C146),0)</f>
        <v>471.11564356643709</v>
      </c>
      <c r="D146" s="307">
        <f>IF(TagTempAmbSel_Sc1=TagTempAmb_Sc1,IF($A146&lt;=$A$9,IF(NOT(ISNUMBER(PI_data_original!D146)),D145,PI_data_original!D146),D145),IF($A146&lt;=$A$9,IF(NOT(ISNUMBER(PI_data_original!AD146)),AD145,PI_data_original!AD146),AD145))</f>
        <v>38.272552885478255</v>
      </c>
      <c r="E146" s="307">
        <f>IF(TagHumRelSel_Sc1=TagHumRel_Sc1,IF($A146&lt;=$A$9,IF(NOT(ISNUMBER(PI_data_original!E146)),E145,PI_data_original!E146),E145),IF($A146&lt;=$A$9,IF(NOT(ISNUMBER(PI_data_original!AE146)),AE145,PI_data_original!AE146),AE145))</f>
        <v>21.224630155971585</v>
      </c>
      <c r="F146" s="95">
        <f>IF($A146&lt;=$A$9,IF(NOT(ISNUMBER(PI_data_original!F146)),F145,PI_data_original!F146),0)</f>
        <v>19.954490661621094</v>
      </c>
      <c r="G146" s="95">
        <f>IF($A146&lt;=$A$9,IF(NOT(ISNUMBER(PI_data_original!G146)),G145,PI_data_original!G146),0)</f>
        <v>16.71165657043457</v>
      </c>
      <c r="H146" s="95">
        <f>IF($A146&lt;=$A$9,IF(NOT(ISNUMBER(PI_data_original!H146)),H145,PI_data_original!H146),0)</f>
        <v>10.883855819702148</v>
      </c>
      <c r="I146" s="95">
        <f>IF($A146&lt;=$A$9,IF(NOT(ISNUMBER(PI_data_original!I146)),I145,PI_data_original!I146),0)</f>
        <v>15.349027633666992</v>
      </c>
      <c r="J146" s="95">
        <f>IF($A146&lt;=$A$9,IF(NOT(ISNUMBER(PI_data_original!J146)),J145,PI_data_original!J146),0)</f>
        <v>16.186246871948242</v>
      </c>
      <c r="K146" s="95">
        <f>IF($A146&lt;=$A$9,IF(NOT(ISNUMBER(PI_data_original!K146)),K145,PI_data_original!K146),0)</f>
        <v>286.59762434145881</v>
      </c>
      <c r="L146" s="95">
        <f>IF($A146&lt;=$A$9,IF(NOT(ISNUMBER(PI_data_original!L146)),L145,PI_data_original!L146),0)</f>
        <v>285.08500974717055</v>
      </c>
      <c r="M146" s="95">
        <f>IF($A146&lt;=$A$9,IF(NOT(ISNUMBER(PI_data_original!M146)),M145,PI_data_original!M146),0)</f>
        <v>289.99816749456932</v>
      </c>
      <c r="N146" s="95">
        <f>IF($A146&lt;=$A$9,IF(NOT(ISNUMBER(PI_data_original!N146)),N145,PI_data_original!N146),0)</f>
        <v>289.56544595738183</v>
      </c>
      <c r="O146" s="95">
        <f>IF($A146&lt;=$A$9,IF(NOT(ISNUMBER(PI_data_original!O146)),O145,PI_data_original!O146),0)</f>
        <v>364.53174097406958</v>
      </c>
      <c r="P146" s="95">
        <f>IF($A146&lt;=$A$9,IF(NOT(ISNUMBER(PI_data_original!P146)),P145,PI_data_original!P146),0)</f>
        <v>365.37335325284488</v>
      </c>
      <c r="Q146" s="95">
        <f>IF($A146&lt;=$A$9,IF(NOT(ISNUMBER(PI_data_original!Q146)),Q145,PI_data_original!Q146),0)</f>
        <v>364.7351746690855</v>
      </c>
      <c r="R146" s="95">
        <f>IF($A146&lt;=$A$9,IF(NOT(ISNUMBER(PI_data_original!R146)),R145,PI_data_original!R146),0)</f>
        <v>367.21576445495384</v>
      </c>
      <c r="S146" s="95">
        <f>IF($A146&lt;=$A$9,IF(NOT(ISNUMBER(PI_data_original!S146)),S145,PI_data_original!S146),0)</f>
        <v>351.76096036375191</v>
      </c>
      <c r="T146" s="95">
        <f>IF($A146&lt;=$A$9,IF(NOT(ISNUMBER(PI_data_original!T146)),T145,PI_data_original!T146),0)</f>
        <v>295.5749420285768</v>
      </c>
      <c r="U146" s="95">
        <f>IF($A146&lt;=$A$9,IF(NOT(ISNUMBER(PI_data_original!U146)),U145,PI_data_original!U146),0)</f>
        <v>354.45157818907717</v>
      </c>
      <c r="V146" s="95">
        <f>IF($A146&lt;=$A$9,IF(NOT(ISNUMBER(PI_data_original!V146)),V145,PI_data_original!V146),0)</f>
        <v>297.26592037705086</v>
      </c>
      <c r="W146" s="95">
        <f>IF($A146&lt;=$A$9,IF(NOT(ISNUMBER(PI_data_original!W146)),W145,PI_data_original!W146),0)</f>
        <v>329.73889628068576</v>
      </c>
      <c r="X146" s="95">
        <f>IF($A146&lt;=$A$9,IF(NOT(ISNUMBER(PI_data_original!X146)),X145,PI_data_original!X146),0)</f>
        <v>344.00342086524802</v>
      </c>
      <c r="Y146" s="95">
        <f>IF($A146&lt;=$A$9,IF(NOT(ISNUMBER(PI_data_original!Y146)),Y145,PI_data_original!Y146),0)</f>
        <v>38.77112652121906</v>
      </c>
      <c r="Z146" s="95">
        <f>IF($A146&lt;=$A$9,IF(NOT(ISNUMBER(PI_data_original!Z146)),Z145,PI_data_original!Z146),0)</f>
        <v>0</v>
      </c>
      <c r="AA146" s="95">
        <f>IF($A146&lt;=$A$9,IF(NOT(ISNUMBER(PI_data_original!AA146)),AA145,PI_data_original!AA146),0)</f>
        <v>362.87551783139975</v>
      </c>
      <c r="AB146" s="95">
        <f>IF($A146&lt;=$A$9,IF(NOT(ISNUMBER(PI_data_original!AB146)),AB145,PI_data_original!AB146),0)</f>
        <v>504.73393821627144</v>
      </c>
      <c r="AC146" s="95">
        <f>IF($A146&lt;=$A$9,IF(NOT(ISNUMBER(PI_data_original!AC146)),AC145,PI_data_original!AC146),0)</f>
        <v>510.87604396058924</v>
      </c>
      <c r="AD146" s="307">
        <f>IF(TagTempAmbSel_Sc2=TagTempAmb_Sc1,IF($A146&lt;=$A$9,IF(NOT(ISNUMBER(PI_data_original!D146)),D145,PI_data_original!D146),D145),IF($A146&lt;=$A$9,IF(NOT(ISNUMBER(PI_data_original!AD146)),AD145,PI_data_original!AD146),AD145))</f>
        <v>39.381762483007769</v>
      </c>
      <c r="AE146" s="307">
        <f>IF(TagHumRelSel_Sc2=TagHumRel_Sc1,IF($A146&lt;=$A$9,IF(NOT(ISNUMBER(PI_data_original!E146)),E145,PI_data_original!E146),E145),IF($A146&lt;=$A$9,IF(NOT(ISNUMBER(PI_data_original!AE146)),AE145,PI_data_original!AE146),AE145))</f>
        <v>23.106529995720496</v>
      </c>
      <c r="AF146" s="95">
        <f>IF($A146&lt;=$A$9,IF(NOT(ISNUMBER(PI_data_original!AF146)),AF145,PI_data_original!AF146),0)</f>
        <v>17.645305633544922</v>
      </c>
      <c r="AG146" s="95">
        <f>IF($A146&lt;=$A$9,IF(NOT(ISNUMBER(PI_data_original!AG146)),AG145,PI_data_original!AG146),0)</f>
        <v>18.046735763549805</v>
      </c>
      <c r="AH146" s="95">
        <f>IF($A146&lt;=$A$9,IF(NOT(ISNUMBER(PI_data_original!AH146)),AH145,PI_data_original!AH146),0)</f>
        <v>14.325758934020996</v>
      </c>
      <c r="AI146" s="95">
        <f>IF($A146&lt;=$A$9,IF(NOT(ISNUMBER(PI_data_original!AI146)),AI145,PI_data_original!AI146),0)</f>
        <v>14.790776252746582</v>
      </c>
      <c r="AJ146" s="95">
        <f>IF($A146&lt;=$A$9,IF(NOT(ISNUMBER(PI_data_original!AJ146)),AJ145,PI_data_original!AJ146),0)</f>
        <v>16.930442810058594</v>
      </c>
      <c r="AK146" s="95">
        <f>IF($A146&lt;=$A$9,IF(NOT(ISNUMBER(PI_data_original!AK146)),AK145,PI_data_original!AK146),0)</f>
        <v>280.46123497376277</v>
      </c>
      <c r="AL146" s="95">
        <f>IF($A146&lt;=$A$9,IF(NOT(ISNUMBER(PI_data_original!AL146)),AL145,PI_data_original!AL146),0)</f>
        <v>285.18956590960357</v>
      </c>
      <c r="AM146" s="95">
        <f>IF($A146&lt;=$A$9,IF(NOT(ISNUMBER(PI_data_original!AM146)),AM145,PI_data_original!AM146),0)</f>
        <v>358.45422904788501</v>
      </c>
      <c r="AN146" s="95">
        <f>IF($A146&lt;=$A$9,IF(NOT(ISNUMBER(PI_data_original!AN146)),AN145,PI_data_original!AN146),0)</f>
        <v>360.15795529490561</v>
      </c>
      <c r="AO146" s="95">
        <f>IF($A146&lt;=$A$9,IF(NOT(ISNUMBER(PI_data_original!AO146)),AO145,PI_data_original!AO146),0)</f>
        <v>348.76104920679239</v>
      </c>
      <c r="AP146" s="95">
        <f>IF($A146&lt;=$A$9,IF(NOT(ISNUMBER(PI_data_original!AP146)),AP145,PI_data_original!AP146),0)</f>
        <v>292.71758945506065</v>
      </c>
      <c r="AQ146" s="95">
        <f>IF($A146&lt;=$A$9,IF(NOT(ISNUMBER(PI_data_original!AQ146)),AQ145,PI_data_original!AQ146),0)</f>
        <v>347.75519226739647</v>
      </c>
      <c r="AR146" s="95">
        <f>IF($A146&lt;=$A$9,IF(NOT(ISNUMBER(PI_data_original!AR146)),AR145,PI_data_original!AR146),0)</f>
        <v>294.35234603384976</v>
      </c>
      <c r="AS146" s="95">
        <f>IF($A146&lt;=$A$9,IF(NOT(ISNUMBER(PI_data_original!AS146)),AS145,PI_data_original!AS146),0)</f>
        <v>321.14706163440758</v>
      </c>
      <c r="AT146" s="95">
        <f>IF($A146&lt;=$A$9,IF(NOT(ISNUMBER(PI_data_original!AT146)),AT145,PI_data_original!AT146),0)</f>
        <v>342.97681934092122</v>
      </c>
      <c r="AU146" s="95">
        <f>IF($A146&lt;=$A$9,IF(NOT(ISNUMBER(PI_data_original!AU146)),AU145,PI_data_original!AU146),0)</f>
        <v>37.853394206364904</v>
      </c>
      <c r="AV146" s="95">
        <f>IF($A146&lt;=$A$9,IF(NOT(ISNUMBER(PI_data_original!AV146)),AV145,PI_data_original!AV146),0)</f>
        <v>2</v>
      </c>
      <c r="AW146" s="95">
        <f>IF($A146&lt;=$A$9,IF(NOT(ISNUMBER(PI_data_original!AW146)),AW145,PI_data_original!AW146),0)</f>
        <v>356.6815491801454</v>
      </c>
      <c r="AY146" s="94">
        <f t="shared" si="108"/>
        <v>45873.468749999563</v>
      </c>
      <c r="AZ146" s="95">
        <f>IF($AY146&lt;=$AY$9,IF(NOT(ISNUMBER(PI_data_original!AZ146)),AZ145,PI_data_original!AZ146),0)</f>
        <v>0</v>
      </c>
      <c r="BA146" s="95">
        <f>IF($AY146&lt;=$AY$9,IF(NOT(ISNUMBER(PI_data_original!BA146)),BA145,PI_data_original!BA146),0)</f>
        <v>0</v>
      </c>
      <c r="BB146" s="95">
        <f>IF($AY146&lt;=$AY$9,IF(NOT(ISNUMBER(PI_data_original!BB146)),BB145,PI_data_original!BB146),0)</f>
        <v>0</v>
      </c>
      <c r="BC146" s="95">
        <f>IF($AY146&lt;=$AY$9,IF(NOT(ISNUMBER(PI_data_original!BC146)),BC145,PI_data_original!BC146),0)</f>
        <v>37.760485879413906</v>
      </c>
      <c r="BD146" s="95">
        <f>IF($AY146&lt;=$AY$9,IF(NOT(ISNUMBER(PI_data_original!BD146)),BD145,PI_data_original!BD146),0)</f>
        <v>0</v>
      </c>
      <c r="BE146" s="95">
        <f>IF($AY146&lt;=$AY$9,IF(NOT(ISNUMBER(PI_data_original!BE146)),BE145,PI_data_original!BE146),0)</f>
        <v>0</v>
      </c>
      <c r="BF146" s="95">
        <f>IF($AY146&lt;=$AY$9,IF(NOT(ISNUMBER(PI_data_original!BF146)),BF145,PI_data_original!BF146),0)</f>
        <v>0</v>
      </c>
      <c r="BG146" s="95">
        <f>IF($AY146&lt;=$AY$9,IF(NOT(ISNUMBER(PI_data_original!BG146)),BG145,PI_data_original!BG146),0)</f>
        <v>35.625762217940277</v>
      </c>
      <c r="BI146" s="61">
        <f>PI_data_original!BI146</f>
        <v>45873.34375</v>
      </c>
      <c r="BJ146" s="6">
        <f>IF($BI146&lt;=$BI$9,IF(NOT(ISNUMBER(PI_data_original!BJ146)),BJ145,PI_data_original!BJ146),0)</f>
        <v>1.2817578390240669E-2</v>
      </c>
      <c r="BK146" s="6">
        <f>IF($BI146&lt;=$BI$9,IF(NOT(ISNUMBER(PI_data_original!BK146)),BK145,PI_data_original!BK146),0)</f>
        <v>1.0070954449474812E-2</v>
      </c>
      <c r="BM146" s="6" t="b">
        <f t="shared" si="97"/>
        <v>0</v>
      </c>
      <c r="BN146" s="6" t="str">
        <f t="shared" si="98"/>
        <v>N/A</v>
      </c>
      <c r="BO146" s="6" t="b">
        <f t="shared" si="99"/>
        <v>0</v>
      </c>
      <c r="BP146" s="6" t="str">
        <f t="shared" si="100"/>
        <v>N/A</v>
      </c>
      <c r="BR146" s="6">
        <f t="shared" si="85"/>
        <v>432</v>
      </c>
      <c r="BS146" s="6">
        <f t="shared" si="86"/>
        <v>358</v>
      </c>
      <c r="BU146" s="6">
        <f t="shared" si="101"/>
        <v>362.87551783139975</v>
      </c>
      <c r="BV146" s="6">
        <f t="shared" si="102"/>
        <v>356.6815491801454</v>
      </c>
      <c r="BX146" s="292">
        <f t="shared" si="87"/>
        <v>45873.468749999563</v>
      </c>
      <c r="BY146" s="11">
        <f t="shared" si="82"/>
        <v>0</v>
      </c>
      <c r="BZ146" s="11">
        <f t="shared" si="82"/>
        <v>0</v>
      </c>
      <c r="CA146" s="11">
        <f t="shared" si="82"/>
        <v>0</v>
      </c>
      <c r="CB146" s="11">
        <f t="shared" si="82"/>
        <v>37.760485879413906</v>
      </c>
      <c r="CC146" s="11">
        <f>IF(Inicio!$C$22="Calderas",BY146+BZ146,CA146)</f>
        <v>0</v>
      </c>
      <c r="CD146" s="11">
        <f t="shared" si="88"/>
        <v>0</v>
      </c>
      <c r="CE146" s="11">
        <f t="shared" si="89"/>
        <v>0</v>
      </c>
      <c r="CF146" s="11">
        <f t="shared" si="90"/>
        <v>0</v>
      </c>
      <c r="CG146" s="11">
        <f t="shared" si="91"/>
        <v>0</v>
      </c>
      <c r="CH146" s="11">
        <f t="shared" si="103"/>
        <v>0</v>
      </c>
      <c r="CI146" s="11">
        <f t="shared" si="104"/>
        <v>0</v>
      </c>
      <c r="CJ146" s="11">
        <f t="shared" si="83"/>
        <v>0</v>
      </c>
      <c r="CK146" s="11">
        <f t="shared" si="83"/>
        <v>0</v>
      </c>
      <c r="CL146" s="11">
        <f t="shared" si="83"/>
        <v>0</v>
      </c>
      <c r="CM146" s="11">
        <f t="shared" si="83"/>
        <v>35.625762217940277</v>
      </c>
      <c r="CN146" s="281">
        <f>IF(Inicio!$O$22="Calderas",CJ146+CK146,CL146)</f>
        <v>0</v>
      </c>
      <c r="CO146" s="11">
        <f t="shared" si="92"/>
        <v>0</v>
      </c>
      <c r="CP146" s="11">
        <f t="shared" si="93"/>
        <v>0</v>
      </c>
      <c r="CQ146" s="11">
        <f t="shared" si="94"/>
        <v>0</v>
      </c>
      <c r="CR146" s="11">
        <f t="shared" si="95"/>
        <v>0</v>
      </c>
      <c r="CS146" s="11">
        <f t="shared" si="105"/>
        <v>0</v>
      </c>
      <c r="CT146" s="11">
        <f t="shared" si="106"/>
        <v>0</v>
      </c>
      <c r="CV146" s="293">
        <f t="shared" si="96"/>
        <v>45873.718749999331</v>
      </c>
      <c r="CW146" s="92">
        <f t="shared" si="109"/>
        <v>0</v>
      </c>
      <c r="CX146" s="92">
        <f t="shared" si="109"/>
        <v>0</v>
      </c>
      <c r="CY146" s="92">
        <f t="shared" si="109"/>
        <v>0</v>
      </c>
      <c r="CZ146" s="92">
        <f t="shared" si="109"/>
        <v>0</v>
      </c>
      <c r="DA146" s="92">
        <f t="shared" si="109"/>
        <v>0</v>
      </c>
      <c r="DB146" s="92">
        <f t="shared" si="109"/>
        <v>0</v>
      </c>
    </row>
    <row r="147" spans="1:106">
      <c r="A147" s="94">
        <f t="shared" si="107"/>
        <v>45873.722222221782</v>
      </c>
      <c r="B147" s="95">
        <f>IF($A147&lt;=$A$9,IF(NOT(ISNUMBER(PI_data_original!B147)),B146,PI_data_original!B147),0)</f>
        <v>497.32280733325405</v>
      </c>
      <c r="C147" s="95">
        <f>IF($A147&lt;=$A$9,IF(NOT(ISNUMBER(PI_data_original!C147)),C146,PI_data_original!C147),0)</f>
        <v>468.71515522238121</v>
      </c>
      <c r="D147" s="307">
        <f>IF(TagTempAmbSel_Sc1=TagTempAmb_Sc1,IF($A147&lt;=$A$9,IF(NOT(ISNUMBER(PI_data_original!D147)),D146,PI_data_original!D147),D146),IF($A147&lt;=$A$9,IF(NOT(ISNUMBER(PI_data_original!AD147)),AD146,PI_data_original!AD147),AD146))</f>
        <v>38.412133102916243</v>
      </c>
      <c r="E147" s="307">
        <f>IF(TagHumRelSel_Sc1=TagHumRel_Sc1,IF($A147&lt;=$A$9,IF(NOT(ISNUMBER(PI_data_original!E147)),E146,PI_data_original!E147),E146),IF($A147&lt;=$A$9,IF(NOT(ISNUMBER(PI_data_original!AE147)),AE146,PI_data_original!AE147),AE146))</f>
        <v>21.068133601379426</v>
      </c>
      <c r="F147" s="95">
        <f>IF($A147&lt;=$A$9,IF(NOT(ISNUMBER(PI_data_original!F147)),F146,PI_data_original!F147),0)</f>
        <v>12.04460334777832</v>
      </c>
      <c r="G147" s="95">
        <f>IF($A147&lt;=$A$9,IF(NOT(ISNUMBER(PI_data_original!G147)),G146,PI_data_original!G147),0)</f>
        <v>18.632535934448242</v>
      </c>
      <c r="H147" s="95">
        <f>IF($A147&lt;=$A$9,IF(NOT(ISNUMBER(PI_data_original!H147)),H146,PI_data_original!H147),0)</f>
        <v>14.046686172485352</v>
      </c>
      <c r="I147" s="95">
        <f>IF($A147&lt;=$A$9,IF(NOT(ISNUMBER(PI_data_original!I147)),I146,PI_data_original!I147),0)</f>
        <v>14.046686172485352</v>
      </c>
      <c r="J147" s="95">
        <f>IF($A147&lt;=$A$9,IF(NOT(ISNUMBER(PI_data_original!J147)),J146,PI_data_original!J147),0)</f>
        <v>14.604832649230957</v>
      </c>
      <c r="K147" s="95">
        <f>IF($A147&lt;=$A$9,IF(NOT(ISNUMBER(PI_data_original!K147)),K146,PI_data_original!K147),0)</f>
        <v>284.68484781225283</v>
      </c>
      <c r="L147" s="95">
        <f>IF($A147&lt;=$A$9,IF(NOT(ISNUMBER(PI_data_original!L147)),L146,PI_data_original!L147),0)</f>
        <v>283.3050112455881</v>
      </c>
      <c r="M147" s="95">
        <f>IF($A147&lt;=$A$9,IF(NOT(ISNUMBER(PI_data_original!M147)),M146,PI_data_original!M147),0)</f>
        <v>288.29431651737292</v>
      </c>
      <c r="N147" s="95">
        <f>IF($A147&lt;=$A$9,IF(NOT(ISNUMBER(PI_data_original!N147)),N146,PI_data_original!N147),0)</f>
        <v>287.85695523829736</v>
      </c>
      <c r="O147" s="95">
        <f>IF($A147&lt;=$A$9,IF(NOT(ISNUMBER(PI_data_original!O147)),O146,PI_data_original!O147),0)</f>
        <v>364.02600344160106</v>
      </c>
      <c r="P147" s="95">
        <f>IF($A147&lt;=$A$9,IF(NOT(ISNUMBER(PI_data_original!P147)),P146,PI_data_original!P147),0)</f>
        <v>365.61267101231061</v>
      </c>
      <c r="Q147" s="95">
        <f>IF($A147&lt;=$A$9,IF(NOT(ISNUMBER(PI_data_original!Q147)),Q146,PI_data_original!Q147),0)</f>
        <v>364.6335289238724</v>
      </c>
      <c r="R147" s="95">
        <f>IF($A147&lt;=$A$9,IF(NOT(ISNUMBER(PI_data_original!R147)),R146,PI_data_original!R147),0)</f>
        <v>367.21859262098997</v>
      </c>
      <c r="S147" s="95">
        <f>IF($A147&lt;=$A$9,IF(NOT(ISNUMBER(PI_data_original!S147)),S146,PI_data_original!S147),0)</f>
        <v>351.53768155425479</v>
      </c>
      <c r="T147" s="95">
        <f>IF($A147&lt;=$A$9,IF(NOT(ISNUMBER(PI_data_original!T147)),T146,PI_data_original!T147),0)</f>
        <v>294.17595146549399</v>
      </c>
      <c r="U147" s="95">
        <f>IF($A147&lt;=$A$9,IF(NOT(ISNUMBER(PI_data_original!U147)),U146,PI_data_original!U147),0)</f>
        <v>354.12275082005965</v>
      </c>
      <c r="V147" s="95">
        <f>IF($A147&lt;=$A$9,IF(NOT(ISNUMBER(PI_data_original!V147)),V146,PI_data_original!V147),0)</f>
        <v>295.8651023495151</v>
      </c>
      <c r="W147" s="95">
        <f>IF($A147&lt;=$A$9,IF(NOT(ISNUMBER(PI_data_original!W147)),W146,PI_data_original!W147),0)</f>
        <v>329.16384744153629</v>
      </c>
      <c r="X147" s="95">
        <f>IF($A147&lt;=$A$9,IF(NOT(ISNUMBER(PI_data_original!X147)),X146,PI_data_original!X147),0)</f>
        <v>343.52403494412795</v>
      </c>
      <c r="Y147" s="95">
        <f>IF($A147&lt;=$A$9,IF(NOT(ISNUMBER(PI_data_original!Y147)),Y146,PI_data_original!Y147),0)</f>
        <v>37.989971020790399</v>
      </c>
      <c r="Z147" s="95">
        <f>IF($A147&lt;=$A$9,IF(NOT(ISNUMBER(PI_data_original!Z147)),Z146,PI_data_original!Z147),0)</f>
        <v>4.4523490394833545E-3</v>
      </c>
      <c r="AA147" s="95">
        <f>IF($A147&lt;=$A$9,IF(NOT(ISNUMBER(PI_data_original!AA147)),AA146,PI_data_original!AA147),0)</f>
        <v>362.656245698384</v>
      </c>
      <c r="AB147" s="95">
        <f>IF($A147&lt;=$A$9,IF(NOT(ISNUMBER(PI_data_original!AB147)),AB146,PI_data_original!AB147),0)</f>
        <v>497.32280733325405</v>
      </c>
      <c r="AC147" s="95">
        <f>IF($A147&lt;=$A$9,IF(NOT(ISNUMBER(PI_data_original!AC147)),AC146,PI_data_original!AC147),0)</f>
        <v>501.42107625011431</v>
      </c>
      <c r="AD147" s="307">
        <f>IF(TagTempAmbSel_Sc2=TagTempAmb_Sc1,IF($A147&lt;=$A$9,IF(NOT(ISNUMBER(PI_data_original!D147)),D146,PI_data_original!D147),D146),IF($A147&lt;=$A$9,IF(NOT(ISNUMBER(PI_data_original!AD147)),AD146,PI_data_original!AD147),AD146))</f>
        <v>39.231935811136246</v>
      </c>
      <c r="AE147" s="307">
        <f>IF(TagHumRelSel_Sc2=TagHumRel_Sc1,IF($A147&lt;=$A$9,IF(NOT(ISNUMBER(PI_data_original!E147)),E146,PI_data_original!E147),E146),IF($A147&lt;=$A$9,IF(NOT(ISNUMBER(PI_data_original!AE147)),AE146,PI_data_original!AE147),AE146))</f>
        <v>22.802462358925304</v>
      </c>
      <c r="AF147" s="95">
        <f>IF($A147&lt;=$A$9,IF(NOT(ISNUMBER(PI_data_original!AF147)),AF146,PI_data_original!AF147),0)</f>
        <v>14.152060508728027</v>
      </c>
      <c r="AG147" s="95">
        <f>IF($A147&lt;=$A$9,IF(NOT(ISNUMBER(PI_data_original!AG147)),AG146,PI_data_original!AG147),0)</f>
        <v>16.465320587158203</v>
      </c>
      <c r="AH147" s="95">
        <f>IF($A147&lt;=$A$9,IF(NOT(ISNUMBER(PI_data_original!AH147)),AH146,PI_data_original!AH147),0)</f>
        <v>15.907174110412598</v>
      </c>
      <c r="AI147" s="95">
        <f>IF($A147&lt;=$A$9,IF(NOT(ISNUMBER(PI_data_original!AI147)),AI146,PI_data_original!AI147),0)</f>
        <v>11.42923641204834</v>
      </c>
      <c r="AJ147" s="95">
        <f>IF($A147&lt;=$A$9,IF(NOT(ISNUMBER(PI_data_original!AJ147)),AJ146,PI_data_original!AJ147),0)</f>
        <v>16.186246871948242</v>
      </c>
      <c r="AK147" s="95">
        <f>IF($A147&lt;=$A$9,IF(NOT(ISNUMBER(PI_data_original!AK147)),AK146,PI_data_original!AK147),0)</f>
        <v>280.42626985495457</v>
      </c>
      <c r="AL147" s="95">
        <f>IF($A147&lt;=$A$9,IF(NOT(ISNUMBER(PI_data_original!AL147)),AL146,PI_data_original!AL147),0)</f>
        <v>285.17040892278078</v>
      </c>
      <c r="AM147" s="95">
        <f>IF($A147&lt;=$A$9,IF(NOT(ISNUMBER(PI_data_original!AM147)),AM146,PI_data_original!AM147),0)</f>
        <v>357.51267166924555</v>
      </c>
      <c r="AN147" s="95">
        <f>IF($A147&lt;=$A$9,IF(NOT(ISNUMBER(PI_data_original!AN147)),AN146,PI_data_original!AN147),0)</f>
        <v>359.1109044957829</v>
      </c>
      <c r="AO147" s="95">
        <f>IF($A147&lt;=$A$9,IF(NOT(ISNUMBER(PI_data_original!AO147)),AO146,PI_data_original!AO147),0)</f>
        <v>348.09230861920088</v>
      </c>
      <c r="AP147" s="95">
        <f>IF($A147&lt;=$A$9,IF(NOT(ISNUMBER(PI_data_original!AP147)),AP146,PI_data_original!AP147),0)</f>
        <v>292.17153628668126</v>
      </c>
      <c r="AQ147" s="95">
        <f>IF($A147&lt;=$A$9,IF(NOT(ISNUMBER(PI_data_original!AQ147)),AQ146,PI_data_original!AQ147),0)</f>
        <v>347.07640450446092</v>
      </c>
      <c r="AR147" s="95">
        <f>IF($A147&lt;=$A$9,IF(NOT(ISNUMBER(PI_data_original!AR147)),AR146,PI_data_original!AR147),0)</f>
        <v>293.75901221073235</v>
      </c>
      <c r="AS147" s="95">
        <f>IF($A147&lt;=$A$9,IF(NOT(ISNUMBER(PI_data_original!AS147)),AS146,PI_data_original!AS147),0)</f>
        <v>320.0667881307412</v>
      </c>
      <c r="AT147" s="95">
        <f>IF($A147&lt;=$A$9,IF(NOT(ISNUMBER(PI_data_original!AT147)),AT146,PI_data_original!AT147),0)</f>
        <v>342.18027685385505</v>
      </c>
      <c r="AU147" s="95">
        <f>IF($A147&lt;=$A$9,IF(NOT(ISNUMBER(PI_data_original!AU147)),AU146,PI_data_original!AU147),0)</f>
        <v>37.471658384887924</v>
      </c>
      <c r="AV147" s="95">
        <f>IF($A147&lt;=$A$9,IF(NOT(ISNUMBER(PI_data_original!AV147)),AV146,PI_data_original!AV147),0)</f>
        <v>2.1134636347260352</v>
      </c>
      <c r="AW147" s="95">
        <f>IF($A147&lt;=$A$9,IF(NOT(ISNUMBER(PI_data_original!AW147)),AW146,PI_data_original!AW147),0)</f>
        <v>355.80682405776963</v>
      </c>
      <c r="AY147" s="94">
        <f t="shared" si="108"/>
        <v>45873.472222221782</v>
      </c>
      <c r="AZ147" s="95">
        <f>IF($AY147&lt;=$AY$9,IF(NOT(ISNUMBER(PI_data_original!AZ147)),AZ146,PI_data_original!AZ147),0)</f>
        <v>0</v>
      </c>
      <c r="BA147" s="95">
        <f>IF($AY147&lt;=$AY$9,IF(NOT(ISNUMBER(PI_data_original!BA147)),BA146,PI_data_original!BA147),0)</f>
        <v>0</v>
      </c>
      <c r="BB147" s="95">
        <f>IF($AY147&lt;=$AY$9,IF(NOT(ISNUMBER(PI_data_original!BB147)),BB146,PI_data_original!BB147),0)</f>
        <v>0</v>
      </c>
      <c r="BC147" s="95">
        <f>IF($AY147&lt;=$AY$9,IF(NOT(ISNUMBER(PI_data_original!BC147)),BC146,PI_data_original!BC147),0)</f>
        <v>38.683233052784509</v>
      </c>
      <c r="BD147" s="95">
        <f>IF($AY147&lt;=$AY$9,IF(NOT(ISNUMBER(PI_data_original!BD147)),BD146,PI_data_original!BD147),0)</f>
        <v>0</v>
      </c>
      <c r="BE147" s="95">
        <f>IF($AY147&lt;=$AY$9,IF(NOT(ISNUMBER(PI_data_original!BE147)),BE146,PI_data_original!BE147),0)</f>
        <v>0</v>
      </c>
      <c r="BF147" s="95">
        <f>IF($AY147&lt;=$AY$9,IF(NOT(ISNUMBER(PI_data_original!BF147)),BF146,PI_data_original!BF147),0)</f>
        <v>0</v>
      </c>
      <c r="BG147" s="95">
        <f>IF($AY147&lt;=$AY$9,IF(NOT(ISNUMBER(PI_data_original!BG147)),BG146,PI_data_original!BG147),0)</f>
        <v>36.70408779905118</v>
      </c>
      <c r="BI147" s="61">
        <f>PI_data_original!BI147</f>
        <v>45873.344444444447</v>
      </c>
      <c r="BJ147" s="6">
        <f>IF($BI147&lt;=$BI$9,IF(NOT(ISNUMBER(PI_data_original!BJ147)),BJ146,PI_data_original!BJ147),0)</f>
        <v>1.2817578390240669E-2</v>
      </c>
      <c r="BK147" s="6">
        <f>IF($BI147&lt;=$BI$9,IF(NOT(ISNUMBER(PI_data_original!BK147)),BK146,PI_data_original!BK147),0)</f>
        <v>1.0070954449474812E-2</v>
      </c>
      <c r="BM147" s="6" t="b">
        <f t="shared" si="97"/>
        <v>0</v>
      </c>
      <c r="BN147" s="6" t="str">
        <f t="shared" si="98"/>
        <v>N/A</v>
      </c>
      <c r="BO147" s="6" t="b">
        <f t="shared" si="99"/>
        <v>0</v>
      </c>
      <c r="BP147" s="6" t="str">
        <f t="shared" si="100"/>
        <v>N/A</v>
      </c>
      <c r="BR147" s="6">
        <f t="shared" si="85"/>
        <v>431.99554765096053</v>
      </c>
      <c r="BS147" s="6">
        <f t="shared" si="86"/>
        <v>357.88653636527397</v>
      </c>
      <c r="BU147" s="6">
        <f t="shared" si="101"/>
        <v>362.656245698384</v>
      </c>
      <c r="BV147" s="6">
        <f t="shared" si="102"/>
        <v>355.80682405776963</v>
      </c>
      <c r="BX147" s="292">
        <f t="shared" si="87"/>
        <v>45873.472222221782</v>
      </c>
      <c r="BY147" s="11">
        <f t="shared" si="82"/>
        <v>0</v>
      </c>
      <c r="BZ147" s="11">
        <f t="shared" si="82"/>
        <v>0</v>
      </c>
      <c r="CA147" s="11">
        <f t="shared" si="82"/>
        <v>0</v>
      </c>
      <c r="CB147" s="11">
        <f t="shared" si="82"/>
        <v>38.683233052784509</v>
      </c>
      <c r="CC147" s="11">
        <f>IF(Inicio!$C$22="Calderas",BY147+BZ147,CA147)</f>
        <v>0</v>
      </c>
      <c r="CD147" s="11">
        <f t="shared" si="88"/>
        <v>0</v>
      </c>
      <c r="CE147" s="11">
        <f t="shared" si="89"/>
        <v>0</v>
      </c>
      <c r="CF147" s="11">
        <f t="shared" si="90"/>
        <v>0</v>
      </c>
      <c r="CG147" s="11">
        <f t="shared" si="91"/>
        <v>0</v>
      </c>
      <c r="CH147" s="11">
        <f t="shared" si="103"/>
        <v>0</v>
      </c>
      <c r="CI147" s="11">
        <f t="shared" si="104"/>
        <v>0</v>
      </c>
      <c r="CJ147" s="11">
        <f t="shared" si="83"/>
        <v>0</v>
      </c>
      <c r="CK147" s="11">
        <f t="shared" si="83"/>
        <v>0</v>
      </c>
      <c r="CL147" s="11">
        <f t="shared" si="83"/>
        <v>0</v>
      </c>
      <c r="CM147" s="11">
        <f t="shared" si="83"/>
        <v>36.70408779905118</v>
      </c>
      <c r="CN147" s="281">
        <f>IF(Inicio!$O$22="Calderas",CJ147+CK147,CL147)</f>
        <v>0</v>
      </c>
      <c r="CO147" s="11">
        <f t="shared" si="92"/>
        <v>0</v>
      </c>
      <c r="CP147" s="11">
        <f t="shared" si="93"/>
        <v>0</v>
      </c>
      <c r="CQ147" s="11">
        <f t="shared" si="94"/>
        <v>0</v>
      </c>
      <c r="CR147" s="11">
        <f t="shared" si="95"/>
        <v>0</v>
      </c>
      <c r="CS147" s="11">
        <f t="shared" si="105"/>
        <v>0</v>
      </c>
      <c r="CT147" s="11">
        <f t="shared" si="106"/>
        <v>0</v>
      </c>
      <c r="CV147" s="293">
        <f t="shared" si="96"/>
        <v>45873.72222222155</v>
      </c>
      <c r="CW147" s="92">
        <f t="shared" si="109"/>
        <v>0</v>
      </c>
      <c r="CX147" s="92">
        <f t="shared" si="109"/>
        <v>0</v>
      </c>
      <c r="CY147" s="92">
        <f t="shared" si="109"/>
        <v>0</v>
      </c>
      <c r="CZ147" s="92">
        <f t="shared" si="109"/>
        <v>0</v>
      </c>
      <c r="DA147" s="92">
        <f t="shared" si="109"/>
        <v>0</v>
      </c>
      <c r="DB147" s="92">
        <f t="shared" si="109"/>
        <v>0</v>
      </c>
    </row>
    <row r="148" spans="1:106">
      <c r="A148" s="94">
        <f t="shared" si="107"/>
        <v>45873.725694444001</v>
      </c>
      <c r="B148" s="95">
        <f>IF($A148&lt;=$A$9,IF(NOT(ISNUMBER(PI_data_original!B148)),B147,PI_data_original!B148),0)</f>
        <v>492.60139652132813</v>
      </c>
      <c r="C148" s="95">
        <f>IF($A148&lt;=$A$9,IF(NOT(ISNUMBER(PI_data_original!C148)),C147,PI_data_original!C148),0)</f>
        <v>469.69896510890578</v>
      </c>
      <c r="D148" s="307">
        <f>IF(TagTempAmbSel_Sc1=TagTempAmb_Sc1,IF($A148&lt;=$A$9,IF(NOT(ISNUMBER(PI_data_original!D148)),D147,PI_data_original!D148),D147),IF($A148&lt;=$A$9,IF(NOT(ISNUMBER(PI_data_original!AD148)),AD147,PI_data_original!AD148),AD147))</f>
        <v>38.752954793462436</v>
      </c>
      <c r="E148" s="307">
        <f>IF(TagHumRelSel_Sc1=TagHumRel_Sc1,IF($A148&lt;=$A$9,IF(NOT(ISNUMBER(PI_data_original!E148)),E147,PI_data_original!E148),E147),IF($A148&lt;=$A$9,IF(NOT(ISNUMBER(PI_data_original!AE148)),AE147,PI_data_original!AE148),AE147))</f>
        <v>20.787056712584164</v>
      </c>
      <c r="F148" s="95">
        <f>IF($A148&lt;=$A$9,IF(NOT(ISNUMBER(PI_data_original!F148)),F147,PI_data_original!F148),0)</f>
        <v>15.370351791381836</v>
      </c>
      <c r="G148" s="95">
        <f>IF($A148&lt;=$A$9,IF(NOT(ISNUMBER(PI_data_original!G148)),G147,PI_data_original!G148),0)</f>
        <v>21.321767807006836</v>
      </c>
      <c r="H148" s="95">
        <f>IF($A148&lt;=$A$9,IF(NOT(ISNUMBER(PI_data_original!H148)),H147,PI_data_original!H148),0)</f>
        <v>12.930393218994141</v>
      </c>
      <c r="I148" s="95">
        <f>IF($A148&lt;=$A$9,IF(NOT(ISNUMBER(PI_data_original!I148)),I147,PI_data_original!I148),0)</f>
        <v>20.372344970703125</v>
      </c>
      <c r="J148" s="95">
        <f>IF($A148&lt;=$A$9,IF(NOT(ISNUMBER(PI_data_original!J148)),J147,PI_data_original!J148),0)</f>
        <v>15.907174110412598</v>
      </c>
      <c r="K148" s="95">
        <f>IF($A148&lt;=$A$9,IF(NOT(ISNUMBER(PI_data_original!K148)),K147,PI_data_original!K148),0)</f>
        <v>283.75731208786505</v>
      </c>
      <c r="L148" s="95">
        <f>IF($A148&lt;=$A$9,IF(NOT(ISNUMBER(PI_data_original!L148)),L147,PI_data_original!L148),0)</f>
        <v>282.45764787630441</v>
      </c>
      <c r="M148" s="95">
        <f>IF($A148&lt;=$A$9,IF(NOT(ISNUMBER(PI_data_original!M148)),M147,PI_data_original!M148),0)</f>
        <v>286.56328575868883</v>
      </c>
      <c r="N148" s="95">
        <f>IF($A148&lt;=$A$9,IF(NOT(ISNUMBER(PI_data_original!N148)),N147,PI_data_original!N148),0)</f>
        <v>286.0981616763994</v>
      </c>
      <c r="O148" s="95">
        <f>IF($A148&lt;=$A$9,IF(NOT(ISNUMBER(PI_data_original!O148)),O147,PI_data_original!O148),0)</f>
        <v>363.87268220674355</v>
      </c>
      <c r="P148" s="95">
        <f>IF($A148&lt;=$A$9,IF(NOT(ISNUMBER(PI_data_original!P148)),P147,PI_data_original!P148),0)</f>
        <v>365.90131946463134</v>
      </c>
      <c r="Q148" s="95">
        <f>IF($A148&lt;=$A$9,IF(NOT(ISNUMBER(PI_data_original!Q148)),Q147,PI_data_original!Q148),0)</f>
        <v>364.86757777338249</v>
      </c>
      <c r="R148" s="95">
        <f>IF($A148&lt;=$A$9,IF(NOT(ISNUMBER(PI_data_original!R148)),R147,PI_data_original!R148),0)</f>
        <v>367.45850210163803</v>
      </c>
      <c r="S148" s="95">
        <f>IF($A148&lt;=$A$9,IF(NOT(ISNUMBER(PI_data_original!S148)),S147,PI_data_original!S148),0)</f>
        <v>351.40838623046875</v>
      </c>
      <c r="T148" s="95">
        <f>IF($A148&lt;=$A$9,IF(NOT(ISNUMBER(PI_data_original!T148)),T147,PI_data_original!T148),0)</f>
        <v>293.08402465365361</v>
      </c>
      <c r="U148" s="95">
        <f>IF($A148&lt;=$A$9,IF(NOT(ISNUMBER(PI_data_original!U148)),U147,PI_data_original!U148),0)</f>
        <v>353.96304601371287</v>
      </c>
      <c r="V148" s="95">
        <f>IF($A148&lt;=$A$9,IF(NOT(ISNUMBER(PI_data_original!V148)),V147,PI_data_original!V148),0)</f>
        <v>294.8603111144497</v>
      </c>
      <c r="W148" s="95">
        <f>IF($A148&lt;=$A$9,IF(NOT(ISNUMBER(PI_data_original!W148)),W147,PI_data_original!W148),0)</f>
        <v>328.67818372346005</v>
      </c>
      <c r="X148" s="95">
        <f>IF($A148&lt;=$A$9,IF(NOT(ISNUMBER(PI_data_original!X148)),X147,PI_data_original!X148),0)</f>
        <v>342.97909672054413</v>
      </c>
      <c r="Y148" s="95">
        <f>IF($A148&lt;=$A$9,IF(NOT(ISNUMBER(PI_data_original!Y148)),Y147,PI_data_original!Y148),0)</f>
        <v>37.485312881506168</v>
      </c>
      <c r="Z148" s="95">
        <f>IF($A148&lt;=$A$9,IF(NOT(ISNUMBER(PI_data_original!Z148)),Z147,PI_data_original!Z148),0)</f>
        <v>0.47030096720400633</v>
      </c>
      <c r="AA148" s="95">
        <f>IF($A148&lt;=$A$9,IF(NOT(ISNUMBER(PI_data_original!AA148)),AA147,PI_data_original!AA148),0)</f>
        <v>362.63855808684912</v>
      </c>
      <c r="AB148" s="95">
        <f>IF($A148&lt;=$A$9,IF(NOT(ISNUMBER(PI_data_original!AB148)),AB147,PI_data_original!AB148),0)</f>
        <v>492.60139652132813</v>
      </c>
      <c r="AC148" s="95">
        <f>IF($A148&lt;=$A$9,IF(NOT(ISNUMBER(PI_data_original!AC148)),AC147,PI_data_original!AC148),0)</f>
        <v>495.85340752482199</v>
      </c>
      <c r="AD148" s="307">
        <f>IF(TagTempAmbSel_Sc2=TagTempAmb_Sc1,IF($A148&lt;=$A$9,IF(NOT(ISNUMBER(PI_data_original!D148)),D147,PI_data_original!D148),D147),IF($A148&lt;=$A$9,IF(NOT(ISNUMBER(PI_data_original!AD148)),AD147,PI_data_original!AD148),AD147))</f>
        <v>39.357595051533906</v>
      </c>
      <c r="AE148" s="307">
        <f>IF(TagHumRelSel_Sc2=TagHumRel_Sc1,IF($A148&lt;=$A$9,IF(NOT(ISNUMBER(PI_data_original!E148)),E147,PI_data_original!E148),E147),IF($A148&lt;=$A$9,IF(NOT(ISNUMBER(PI_data_original!AE148)),AE147,PI_data_original!AE148),AE147))</f>
        <v>22.611614727773322</v>
      </c>
      <c r="AF148" s="95">
        <f>IF($A148&lt;=$A$9,IF(NOT(ISNUMBER(PI_data_original!AF148)),AF147,PI_data_original!AF148),0)</f>
        <v>17.357944488525391</v>
      </c>
      <c r="AG148" s="95">
        <f>IF($A148&lt;=$A$9,IF(NOT(ISNUMBER(PI_data_original!AG148)),AG147,PI_data_original!AG148),0)</f>
        <v>13.488539695739746</v>
      </c>
      <c r="AH148" s="95">
        <f>IF($A148&lt;=$A$9,IF(NOT(ISNUMBER(PI_data_original!AH148)),AH147,PI_data_original!AH148),0)</f>
        <v>12.46527099609375</v>
      </c>
      <c r="AI148" s="95">
        <f>IF($A148&lt;=$A$9,IF(NOT(ISNUMBER(PI_data_original!AI148)),AI147,PI_data_original!AI148),0)</f>
        <v>15.559128761291504</v>
      </c>
      <c r="AJ148" s="95">
        <f>IF($A148&lt;=$A$9,IF(NOT(ISNUMBER(PI_data_original!AJ148)),AJ147,PI_data_original!AJ148),0)</f>
        <v>19.907224655151367</v>
      </c>
      <c r="AK148" s="95">
        <f>IF($A148&lt;=$A$9,IF(NOT(ISNUMBER(PI_data_original!AK148)),AK147,PI_data_original!AK148),0)</f>
        <v>279.58755355000494</v>
      </c>
      <c r="AL148" s="95">
        <f>IF($A148&lt;=$A$9,IF(NOT(ISNUMBER(PI_data_original!AL148)),AL147,PI_data_original!AL148),0)</f>
        <v>284.46849500351283</v>
      </c>
      <c r="AM148" s="95">
        <f>IF($A148&lt;=$A$9,IF(NOT(ISNUMBER(PI_data_original!AM148)),AM147,PI_data_original!AM148),0)</f>
        <v>356.28646653900864</v>
      </c>
      <c r="AN148" s="95">
        <f>IF($A148&lt;=$A$9,IF(NOT(ISNUMBER(PI_data_original!AN148)),AN147,PI_data_original!AN148),0)</f>
        <v>357.47798139140644</v>
      </c>
      <c r="AO148" s="95">
        <f>IF($A148&lt;=$A$9,IF(NOT(ISNUMBER(PI_data_original!AO148)),AO147,PI_data_original!AO148),0)</f>
        <v>347.19010425853696</v>
      </c>
      <c r="AP148" s="95">
        <f>IF($A148&lt;=$A$9,IF(NOT(ISNUMBER(PI_data_original!AP148)),AP147,PI_data_original!AP148),0)</f>
        <v>291.51127018678466</v>
      </c>
      <c r="AQ148" s="95">
        <f>IF($A148&lt;=$A$9,IF(NOT(ISNUMBER(PI_data_original!AQ148)),AQ147,PI_data_original!AQ148),0)</f>
        <v>346.17114519427838</v>
      </c>
      <c r="AR148" s="95">
        <f>IF($A148&lt;=$A$9,IF(NOT(ISNUMBER(PI_data_original!AR148)),AR147,PI_data_original!AR148),0)</f>
        <v>293.11317837708322</v>
      </c>
      <c r="AS148" s="95">
        <f>IF($A148&lt;=$A$9,IF(NOT(ISNUMBER(PI_data_original!AS148)),AS147,PI_data_original!AS148),0)</f>
        <v>319.11231727225527</v>
      </c>
      <c r="AT148" s="95">
        <f>IF($A148&lt;=$A$9,IF(NOT(ISNUMBER(PI_data_original!AT148)),AT147,PI_data_original!AT148),0)</f>
        <v>341.1833998388397</v>
      </c>
      <c r="AU148" s="95">
        <f>IF($A148&lt;=$A$9,IF(NOT(ISNUMBER(PI_data_original!AU148)),AU147,PI_data_original!AU148),0)</f>
        <v>37.143748015990525</v>
      </c>
      <c r="AV148" s="95">
        <f>IF($A148&lt;=$A$9,IF(NOT(ISNUMBER(PI_data_original!AV148)),AV147,PI_data_original!AV148),0)</f>
        <v>2.3784463587635485</v>
      </c>
      <c r="AW148" s="95">
        <f>IF($A148&lt;=$A$9,IF(NOT(ISNUMBER(PI_data_original!AW148)),AW147,PI_data_original!AW148),0)</f>
        <v>354.38975169098779</v>
      </c>
      <c r="AY148" s="94">
        <f t="shared" si="108"/>
        <v>45873.475694444001</v>
      </c>
      <c r="AZ148" s="95">
        <f>IF($AY148&lt;=$AY$9,IF(NOT(ISNUMBER(PI_data_original!AZ148)),AZ147,PI_data_original!AZ148),0)</f>
        <v>0</v>
      </c>
      <c r="BA148" s="95">
        <f>IF($AY148&lt;=$AY$9,IF(NOT(ISNUMBER(PI_data_original!BA148)),BA147,PI_data_original!BA148),0)</f>
        <v>0</v>
      </c>
      <c r="BB148" s="95">
        <f>IF($AY148&lt;=$AY$9,IF(NOT(ISNUMBER(PI_data_original!BB148)),BB147,PI_data_original!BB148),0)</f>
        <v>0</v>
      </c>
      <c r="BC148" s="95">
        <f>IF($AY148&lt;=$AY$9,IF(NOT(ISNUMBER(PI_data_original!BC148)),BC147,PI_data_original!BC148),0)</f>
        <v>39.876502262023969</v>
      </c>
      <c r="BD148" s="95">
        <f>IF($AY148&lt;=$AY$9,IF(NOT(ISNUMBER(PI_data_original!BD148)),BD147,PI_data_original!BD148),0)</f>
        <v>0</v>
      </c>
      <c r="BE148" s="95">
        <f>IF($AY148&lt;=$AY$9,IF(NOT(ISNUMBER(PI_data_original!BE148)),BE147,PI_data_original!BE148),0)</f>
        <v>0</v>
      </c>
      <c r="BF148" s="95">
        <f>IF($AY148&lt;=$AY$9,IF(NOT(ISNUMBER(PI_data_original!BF148)),BF147,PI_data_original!BF148),0)</f>
        <v>0</v>
      </c>
      <c r="BG148" s="95">
        <f>IF($AY148&lt;=$AY$9,IF(NOT(ISNUMBER(PI_data_original!BG148)),BG147,PI_data_original!BG148),0)</f>
        <v>37.620738449063204</v>
      </c>
      <c r="BI148" s="61">
        <f>PI_data_original!BI148</f>
        <v>45873.345138888886</v>
      </c>
      <c r="BJ148" s="6">
        <f>IF($BI148&lt;=$BI$9,IF(NOT(ISNUMBER(PI_data_original!BJ148)),BJ147,PI_data_original!BJ148),0)</f>
        <v>1.2817578390240669E-2</v>
      </c>
      <c r="BK148" s="6">
        <f>IF($BI148&lt;=$BI$9,IF(NOT(ISNUMBER(PI_data_original!BK148)),BK147,PI_data_original!BK148),0)</f>
        <v>1.0070954449474812E-2</v>
      </c>
      <c r="BM148" s="6" t="b">
        <f t="shared" si="97"/>
        <v>0</v>
      </c>
      <c r="BN148" s="6" t="str">
        <f t="shared" si="98"/>
        <v>N/A</v>
      </c>
      <c r="BO148" s="6" t="b">
        <f t="shared" si="99"/>
        <v>0</v>
      </c>
      <c r="BP148" s="6" t="str">
        <f t="shared" si="100"/>
        <v>N/A</v>
      </c>
      <c r="BR148" s="6">
        <f t="shared" si="85"/>
        <v>431.52969903279597</v>
      </c>
      <c r="BS148" s="6">
        <f t="shared" si="86"/>
        <v>357.62155364123646</v>
      </c>
      <c r="BU148" s="6">
        <f t="shared" si="101"/>
        <v>362.63855808684912</v>
      </c>
      <c r="BV148" s="6">
        <f t="shared" si="102"/>
        <v>354.38975169098779</v>
      </c>
      <c r="BX148" s="292">
        <f t="shared" si="87"/>
        <v>45873.475694444001</v>
      </c>
      <c r="BY148" s="11">
        <f t="shared" si="82"/>
        <v>0</v>
      </c>
      <c r="BZ148" s="11">
        <f t="shared" si="82"/>
        <v>0</v>
      </c>
      <c r="CA148" s="11">
        <f t="shared" si="82"/>
        <v>0</v>
      </c>
      <c r="CB148" s="11">
        <f t="shared" si="82"/>
        <v>39.876502262023969</v>
      </c>
      <c r="CC148" s="11">
        <f>IF(Inicio!$C$22="Calderas",BY148+BZ148,CA148)</f>
        <v>0</v>
      </c>
      <c r="CD148" s="11">
        <f t="shared" si="88"/>
        <v>0</v>
      </c>
      <c r="CE148" s="11">
        <f t="shared" si="89"/>
        <v>0</v>
      </c>
      <c r="CF148" s="11">
        <f t="shared" si="90"/>
        <v>0</v>
      </c>
      <c r="CG148" s="11">
        <f t="shared" si="91"/>
        <v>0</v>
      </c>
      <c r="CH148" s="11">
        <f t="shared" si="103"/>
        <v>0</v>
      </c>
      <c r="CI148" s="11">
        <f t="shared" si="104"/>
        <v>0</v>
      </c>
      <c r="CJ148" s="11">
        <f t="shared" si="83"/>
        <v>0</v>
      </c>
      <c r="CK148" s="11">
        <f t="shared" si="83"/>
        <v>0</v>
      </c>
      <c r="CL148" s="11">
        <f t="shared" si="83"/>
        <v>0</v>
      </c>
      <c r="CM148" s="11">
        <f t="shared" si="83"/>
        <v>37.620738449063204</v>
      </c>
      <c r="CN148" s="281">
        <f>IF(Inicio!$O$22="Calderas",CJ148+CK148,CL148)</f>
        <v>0</v>
      </c>
      <c r="CO148" s="11">
        <f t="shared" si="92"/>
        <v>0</v>
      </c>
      <c r="CP148" s="11">
        <f t="shared" si="93"/>
        <v>0</v>
      </c>
      <c r="CQ148" s="11">
        <f t="shared" si="94"/>
        <v>0</v>
      </c>
      <c r="CR148" s="11">
        <f t="shared" si="95"/>
        <v>0</v>
      </c>
      <c r="CS148" s="11">
        <f t="shared" si="105"/>
        <v>0</v>
      </c>
      <c r="CT148" s="11">
        <f t="shared" si="106"/>
        <v>0</v>
      </c>
      <c r="CV148" s="293">
        <f t="shared" si="96"/>
        <v>45873.725694443769</v>
      </c>
      <c r="CW148" s="92">
        <f t="shared" si="109"/>
        <v>0</v>
      </c>
      <c r="CX148" s="92">
        <f t="shared" si="109"/>
        <v>0</v>
      </c>
      <c r="CY148" s="92">
        <f t="shared" si="109"/>
        <v>0</v>
      </c>
      <c r="CZ148" s="92">
        <f t="shared" si="109"/>
        <v>0</v>
      </c>
      <c r="DA148" s="92">
        <f t="shared" si="109"/>
        <v>0</v>
      </c>
      <c r="DB148" s="92">
        <f t="shared" si="109"/>
        <v>0</v>
      </c>
    </row>
    <row r="149" spans="1:106">
      <c r="A149" s="94">
        <f t="shared" si="107"/>
        <v>45873.72916666622</v>
      </c>
      <c r="B149" s="95">
        <f>IF($A149&lt;=$A$9,IF(NOT(ISNUMBER(PI_data_original!B149)),B148,PI_data_original!B149),0)</f>
        <v>484.82306749101883</v>
      </c>
      <c r="C149" s="95">
        <f>IF($A149&lt;=$A$9,IF(NOT(ISNUMBER(PI_data_original!C149)),C148,PI_data_original!C149),0)</f>
        <v>469.00336750985349</v>
      </c>
      <c r="D149" s="307">
        <f>IF(TagTempAmbSel_Sc1=TagTempAmb_Sc1,IF($A149&lt;=$A$9,IF(NOT(ISNUMBER(PI_data_original!D149)),D148,PI_data_original!D149),D148),IF($A149&lt;=$A$9,IF(NOT(ISNUMBER(PI_data_original!AD149)),AD148,PI_data_original!AD149),AD148))</f>
        <v>38.777028607161334</v>
      </c>
      <c r="E149" s="307">
        <f>IF(TagHumRelSel_Sc1=TagHumRel_Sc1,IF($A149&lt;=$A$9,IF(NOT(ISNUMBER(PI_data_original!E149)),E148,PI_data_original!E149),E148),IF($A149&lt;=$A$9,IF(NOT(ISNUMBER(PI_data_original!AE149)),AE148,PI_data_original!AE149),AE148))</f>
        <v>20.808466766803758</v>
      </c>
      <c r="F149" s="95">
        <f>IF($A149&lt;=$A$9,IF(NOT(ISNUMBER(PI_data_original!F149)),F148,PI_data_original!F149),0)</f>
        <v>20.493803024291992</v>
      </c>
      <c r="G149" s="95">
        <f>IF($A149&lt;=$A$9,IF(NOT(ISNUMBER(PI_data_original!G149)),G148,PI_data_original!G149),0)</f>
        <v>16.71165657043457</v>
      </c>
      <c r="H149" s="95">
        <f>IF($A149&lt;=$A$9,IF(NOT(ISNUMBER(PI_data_original!H149)),H148,PI_data_original!H149),0)</f>
        <v>17.488588333129883</v>
      </c>
      <c r="I149" s="95">
        <f>IF($A149&lt;=$A$9,IF(NOT(ISNUMBER(PI_data_original!I149)),I148,PI_data_original!I149),0)</f>
        <v>21.767711639404297</v>
      </c>
      <c r="J149" s="95">
        <f>IF($A149&lt;=$A$9,IF(NOT(ISNUMBER(PI_data_original!J149)),J148,PI_data_original!J149),0)</f>
        <v>18.790931701660156</v>
      </c>
      <c r="K149" s="95">
        <f>IF($A149&lt;=$A$9,IF(NOT(ISNUMBER(PI_data_original!K149)),K148,PI_data_original!K149),0)</f>
        <v>283.48155717114889</v>
      </c>
      <c r="L149" s="95">
        <f>IF($A149&lt;=$A$9,IF(NOT(ISNUMBER(PI_data_original!L149)),L148,PI_data_original!L149),0)</f>
        <v>282.20244096945112</v>
      </c>
      <c r="M149" s="95">
        <f>IF($A149&lt;=$A$9,IF(NOT(ISNUMBER(PI_data_original!M149)),M148,PI_data_original!M149),0)</f>
        <v>285.47650717343259</v>
      </c>
      <c r="N149" s="95">
        <f>IF($A149&lt;=$A$9,IF(NOT(ISNUMBER(PI_data_original!N149)),N148,PI_data_original!N149),0)</f>
        <v>284.90256341515374</v>
      </c>
      <c r="O149" s="95">
        <f>IF($A149&lt;=$A$9,IF(NOT(ISNUMBER(PI_data_original!O149)),O148,PI_data_original!O149),0)</f>
        <v>364.29805296274264</v>
      </c>
      <c r="P149" s="95">
        <f>IF($A149&lt;=$A$9,IF(NOT(ISNUMBER(PI_data_original!P149)),P148,PI_data_original!P149),0)</f>
        <v>365.92769648896189</v>
      </c>
      <c r="Q149" s="95">
        <f>IF($A149&lt;=$A$9,IF(NOT(ISNUMBER(PI_data_original!Q149)),Q148,PI_data_original!Q149),0)</f>
        <v>365.71479225883786</v>
      </c>
      <c r="R149" s="95">
        <f>IF($A149&lt;=$A$9,IF(NOT(ISNUMBER(PI_data_original!R149)),R148,PI_data_original!R149),0)</f>
        <v>368.11705162487902</v>
      </c>
      <c r="S149" s="95">
        <f>IF($A149&lt;=$A$9,IF(NOT(ISNUMBER(PI_data_original!S149)),S148,PI_data_original!S149),0)</f>
        <v>351.40838623046875</v>
      </c>
      <c r="T149" s="95">
        <f>IF($A149&lt;=$A$9,IF(NOT(ISNUMBER(PI_data_original!T149)),T148,PI_data_original!T149),0)</f>
        <v>292.46682721566566</v>
      </c>
      <c r="U149" s="95">
        <f>IF($A149&lt;=$A$9,IF(NOT(ISNUMBER(PI_data_original!U149)),U148,PI_data_original!U149),0)</f>
        <v>353.9636657158394</v>
      </c>
      <c r="V149" s="95">
        <f>IF($A149&lt;=$A$9,IF(NOT(ISNUMBER(PI_data_original!V149)),V148,PI_data_original!V149),0)</f>
        <v>294.21855635605442</v>
      </c>
      <c r="W149" s="95">
        <f>IF($A149&lt;=$A$9,IF(NOT(ISNUMBER(PI_data_original!W149)),W148,PI_data_original!W149),0)</f>
        <v>328.3542176264902</v>
      </c>
      <c r="X149" s="95">
        <f>IF($A149&lt;=$A$9,IF(NOT(ISNUMBER(PI_data_original!X149)),X148,PI_data_original!X149),0)</f>
        <v>342.40871382758922</v>
      </c>
      <c r="Y149" s="95">
        <f>IF($A149&lt;=$A$9,IF(NOT(ISNUMBER(PI_data_original!Y149)),Y148,PI_data_original!Y149),0)</f>
        <v>37.161869081218889</v>
      </c>
      <c r="Z149" s="95">
        <f>IF($A149&lt;=$A$9,IF(NOT(ISNUMBER(PI_data_original!Z149)),Z148,PI_data_original!Z149),0)</f>
        <v>0</v>
      </c>
      <c r="AA149" s="95">
        <f>IF($A149&lt;=$A$9,IF(NOT(ISNUMBER(PI_data_original!AA149)),AA148,PI_data_original!AA149),0)</f>
        <v>362.79107188344932</v>
      </c>
      <c r="AB149" s="95">
        <f>IF($A149&lt;=$A$9,IF(NOT(ISNUMBER(PI_data_original!AB149)),AB148,PI_data_original!AB149),0)</f>
        <v>484.82306749101883</v>
      </c>
      <c r="AC149" s="95">
        <f>IF($A149&lt;=$A$9,IF(NOT(ISNUMBER(PI_data_original!AC149)),AC148,PI_data_original!AC149),0)</f>
        <v>491.52805503842177</v>
      </c>
      <c r="AD149" s="307">
        <f>IF(TagTempAmbSel_Sc2=TagTempAmb_Sc1,IF($A149&lt;=$A$9,IF(NOT(ISNUMBER(PI_data_original!D149)),D148,PI_data_original!D149),D148),IF($A149&lt;=$A$9,IF(NOT(ISNUMBER(PI_data_original!AD149)),AD148,PI_data_original!AD149),AD148))</f>
        <v>39.486829897830262</v>
      </c>
      <c r="AE149" s="307">
        <f>IF(TagHumRelSel_Sc2=TagHumRel_Sc1,IF($A149&lt;=$A$9,IF(NOT(ISNUMBER(PI_data_original!E149)),E148,PI_data_original!E149),E148),IF($A149&lt;=$A$9,IF(NOT(ISNUMBER(PI_data_original!AE149)),AE148,PI_data_original!AE149),AE148))</f>
        <v>22.847873927403374</v>
      </c>
      <c r="AF149" s="95">
        <f>IF($A149&lt;=$A$9,IF(NOT(ISNUMBER(PI_data_original!AF149)),AF148,PI_data_original!AF149),0)</f>
        <v>19.123849868774414</v>
      </c>
      <c r="AG149" s="95">
        <f>IF($A149&lt;=$A$9,IF(NOT(ISNUMBER(PI_data_original!AG149)),AG148,PI_data_original!AG149),0)</f>
        <v>11.6280517578125</v>
      </c>
      <c r="AH149" s="95">
        <f>IF($A149&lt;=$A$9,IF(NOT(ISNUMBER(PI_data_original!AH149)),AH148,PI_data_original!AH149),0)</f>
        <v>15.628101348876953</v>
      </c>
      <c r="AI149" s="95">
        <f>IF($A149&lt;=$A$9,IF(NOT(ISNUMBER(PI_data_original!AI149)),AI148,PI_data_original!AI149),0)</f>
        <v>20.265285491943359</v>
      </c>
      <c r="AJ149" s="95">
        <f>IF($A149&lt;=$A$9,IF(NOT(ISNUMBER(PI_data_original!AJ149)),AJ148,PI_data_original!AJ149),0)</f>
        <v>19.349077224731445</v>
      </c>
      <c r="AK149" s="95">
        <f>IF($A149&lt;=$A$9,IF(NOT(ISNUMBER(PI_data_original!AK149)),AK148,PI_data_original!AK149),0)</f>
        <v>279.71632540556948</v>
      </c>
      <c r="AL149" s="95">
        <f>IF($A149&lt;=$A$9,IF(NOT(ISNUMBER(PI_data_original!AL149)),AL148,PI_data_original!AL149),0)</f>
        <v>284.43726117355271</v>
      </c>
      <c r="AM149" s="95">
        <f>IF($A149&lt;=$A$9,IF(NOT(ISNUMBER(PI_data_original!AM149)),AM148,PI_data_original!AM149),0)</f>
        <v>355.01910113423611</v>
      </c>
      <c r="AN149" s="95">
        <f>IF($A149&lt;=$A$9,IF(NOT(ISNUMBER(PI_data_original!AN149)),AN148,PI_data_original!AN149),0)</f>
        <v>355.45805019990445</v>
      </c>
      <c r="AO149" s="95">
        <f>IF($A149&lt;=$A$9,IF(NOT(ISNUMBER(PI_data_original!AO149)),AO148,PI_data_original!AO149),0)</f>
        <v>345.85187681086052</v>
      </c>
      <c r="AP149" s="95">
        <f>IF($A149&lt;=$A$9,IF(NOT(ISNUMBER(PI_data_original!AP149)),AP148,PI_data_original!AP149),0)</f>
        <v>291.50811082045391</v>
      </c>
      <c r="AQ149" s="95">
        <f>IF($A149&lt;=$A$9,IF(NOT(ISNUMBER(PI_data_original!AQ149)),AQ148,PI_data_original!AQ149),0)</f>
        <v>344.81081371696666</v>
      </c>
      <c r="AR149" s="95">
        <f>IF($A149&lt;=$A$9,IF(NOT(ISNUMBER(PI_data_original!AR149)),AR148,PI_data_original!AR149),0)</f>
        <v>293.09209111761612</v>
      </c>
      <c r="AS149" s="95">
        <f>IF($A149&lt;=$A$9,IF(NOT(ISNUMBER(PI_data_original!AS149)),AS148,PI_data_original!AS149),0)</f>
        <v>318.05667605771282</v>
      </c>
      <c r="AT149" s="95">
        <f>IF($A149&lt;=$A$9,IF(NOT(ISNUMBER(PI_data_original!AT149)),AT148,PI_data_original!AT149),0)</f>
        <v>340.3370290464739</v>
      </c>
      <c r="AU149" s="95">
        <f>IF($A149&lt;=$A$9,IF(NOT(ISNUMBER(PI_data_original!AU149)),AU148,PI_data_original!AU149),0)</f>
        <v>36.933966736800386</v>
      </c>
      <c r="AV149" s="95">
        <f>IF($A149&lt;=$A$9,IF(NOT(ISNUMBER(PI_data_original!AV149)),AV148,PI_data_original!AV149),0)</f>
        <v>2</v>
      </c>
      <c r="AW149" s="95">
        <f>IF($A149&lt;=$A$9,IF(NOT(ISNUMBER(PI_data_original!AW149)),AW148,PI_data_original!AW149),0)</f>
        <v>352.74259689008039</v>
      </c>
      <c r="AY149" s="94">
        <f t="shared" si="108"/>
        <v>45873.47916666622</v>
      </c>
      <c r="AZ149" s="95">
        <f>IF($AY149&lt;=$AY$9,IF(NOT(ISNUMBER(PI_data_original!AZ149)),AZ148,PI_data_original!AZ149),0)</f>
        <v>0</v>
      </c>
      <c r="BA149" s="95">
        <f>IF($AY149&lt;=$AY$9,IF(NOT(ISNUMBER(PI_data_original!BA149)),BA148,PI_data_original!BA149),0)</f>
        <v>0</v>
      </c>
      <c r="BB149" s="95">
        <f>IF($AY149&lt;=$AY$9,IF(NOT(ISNUMBER(PI_data_original!BB149)),BB148,PI_data_original!BB149),0)</f>
        <v>0</v>
      </c>
      <c r="BC149" s="95">
        <f>IF($AY149&lt;=$AY$9,IF(NOT(ISNUMBER(PI_data_original!BC149)),BC148,PI_data_original!BC149),0)</f>
        <v>40.207458778212846</v>
      </c>
      <c r="BD149" s="95">
        <f>IF($AY149&lt;=$AY$9,IF(NOT(ISNUMBER(PI_data_original!BD149)),BD148,PI_data_original!BD149),0)</f>
        <v>0</v>
      </c>
      <c r="BE149" s="95">
        <f>IF($AY149&lt;=$AY$9,IF(NOT(ISNUMBER(PI_data_original!BE149)),BE148,PI_data_original!BE149),0)</f>
        <v>0</v>
      </c>
      <c r="BF149" s="95">
        <f>IF($AY149&lt;=$AY$9,IF(NOT(ISNUMBER(PI_data_original!BF149)),BF148,PI_data_original!BF149),0)</f>
        <v>0</v>
      </c>
      <c r="BG149" s="95">
        <f>IF($AY149&lt;=$AY$9,IF(NOT(ISNUMBER(PI_data_original!BG149)),BG148,PI_data_original!BG149),0)</f>
        <v>38.466737355557285</v>
      </c>
      <c r="BI149" s="61">
        <f>PI_data_original!BI149</f>
        <v>45873.345833333333</v>
      </c>
      <c r="BJ149" s="6">
        <f>IF($BI149&lt;=$BI$9,IF(NOT(ISNUMBER(PI_data_original!BJ149)),BJ148,PI_data_original!BJ149),0)</f>
        <v>1.2817578390240669E-2</v>
      </c>
      <c r="BK149" s="6">
        <f>IF($BI149&lt;=$BI$9,IF(NOT(ISNUMBER(PI_data_original!BK149)),BK148,PI_data_original!BK149),0)</f>
        <v>1.0070954449474812E-2</v>
      </c>
      <c r="BM149" s="6" t="b">
        <f t="shared" si="97"/>
        <v>0</v>
      </c>
      <c r="BN149" s="6" t="str">
        <f t="shared" si="98"/>
        <v>N/A</v>
      </c>
      <c r="BO149" s="6" t="b">
        <f t="shared" si="99"/>
        <v>0</v>
      </c>
      <c r="BP149" s="6" t="str">
        <f t="shared" si="100"/>
        <v>N/A</v>
      </c>
      <c r="BR149" s="6">
        <f t="shared" si="85"/>
        <v>432</v>
      </c>
      <c r="BS149" s="6">
        <f t="shared" si="86"/>
        <v>358</v>
      </c>
      <c r="BU149" s="6">
        <f t="shared" si="101"/>
        <v>362.79107188344932</v>
      </c>
      <c r="BV149" s="6">
        <f t="shared" si="102"/>
        <v>352.74259689008039</v>
      </c>
      <c r="BX149" s="292">
        <f t="shared" si="87"/>
        <v>45873.47916666622</v>
      </c>
      <c r="BY149" s="11">
        <f t="shared" si="82"/>
        <v>0</v>
      </c>
      <c r="BZ149" s="11">
        <f t="shared" si="82"/>
        <v>0</v>
      </c>
      <c r="CA149" s="11">
        <f t="shared" si="82"/>
        <v>0</v>
      </c>
      <c r="CB149" s="11">
        <f t="shared" si="82"/>
        <v>40.207458778212846</v>
      </c>
      <c r="CC149" s="11">
        <f>IF(Inicio!$C$22="Calderas",BY149+BZ149,CA149)</f>
        <v>0</v>
      </c>
      <c r="CD149" s="11">
        <f t="shared" si="88"/>
        <v>0</v>
      </c>
      <c r="CE149" s="11">
        <f t="shared" si="89"/>
        <v>0</v>
      </c>
      <c r="CF149" s="11">
        <f t="shared" si="90"/>
        <v>0</v>
      </c>
      <c r="CG149" s="11">
        <f t="shared" si="91"/>
        <v>0</v>
      </c>
      <c r="CH149" s="11">
        <f t="shared" si="103"/>
        <v>0</v>
      </c>
      <c r="CI149" s="11">
        <f t="shared" si="104"/>
        <v>0</v>
      </c>
      <c r="CJ149" s="11">
        <f t="shared" si="83"/>
        <v>0</v>
      </c>
      <c r="CK149" s="11">
        <f t="shared" si="83"/>
        <v>0</v>
      </c>
      <c r="CL149" s="11">
        <f t="shared" si="83"/>
        <v>0</v>
      </c>
      <c r="CM149" s="11">
        <f t="shared" si="83"/>
        <v>38.466737355557285</v>
      </c>
      <c r="CN149" s="281">
        <f>IF(Inicio!$O$22="Calderas",CJ149+CK149,CL149)</f>
        <v>0</v>
      </c>
      <c r="CO149" s="11">
        <f t="shared" si="92"/>
        <v>0</v>
      </c>
      <c r="CP149" s="11">
        <f t="shared" si="93"/>
        <v>0</v>
      </c>
      <c r="CQ149" s="11">
        <f t="shared" si="94"/>
        <v>0</v>
      </c>
      <c r="CR149" s="11">
        <f t="shared" si="95"/>
        <v>0</v>
      </c>
      <c r="CS149" s="11">
        <f t="shared" si="105"/>
        <v>0</v>
      </c>
      <c r="CT149" s="11">
        <f t="shared" si="106"/>
        <v>0</v>
      </c>
      <c r="CV149" s="293">
        <f t="shared" si="96"/>
        <v>45873.729166665988</v>
      </c>
      <c r="CW149" s="92">
        <f t="shared" si="109"/>
        <v>0</v>
      </c>
      <c r="CX149" s="92">
        <f t="shared" si="109"/>
        <v>0</v>
      </c>
      <c r="CY149" s="92">
        <f t="shared" si="109"/>
        <v>0</v>
      </c>
      <c r="CZ149" s="92">
        <f t="shared" si="109"/>
        <v>0</v>
      </c>
      <c r="DA149" s="92">
        <f t="shared" si="109"/>
        <v>0</v>
      </c>
      <c r="DB149" s="92">
        <f t="shared" si="109"/>
        <v>0</v>
      </c>
    </row>
    <row r="150" spans="1:106">
      <c r="A150" s="94">
        <f t="shared" si="107"/>
        <v>45873.732638888439</v>
      </c>
      <c r="B150" s="95">
        <f>IF($A150&lt;=$A$9,IF(NOT(ISNUMBER(PI_data_original!B150)),B149,PI_data_original!B150),0)</f>
        <v>484.4254098638674</v>
      </c>
      <c r="C150" s="95">
        <f>IF($A150&lt;=$A$9,IF(NOT(ISNUMBER(PI_data_original!C150)),C149,PI_data_original!C150),0)</f>
        <v>471.18555688232647</v>
      </c>
      <c r="D150" s="307">
        <f>IF(TagTempAmbSel_Sc1=TagTempAmb_Sc1,IF($A150&lt;=$A$9,IF(NOT(ISNUMBER(PI_data_original!D150)),D149,PI_data_original!D150),D149),IF($A150&lt;=$A$9,IF(NOT(ISNUMBER(PI_data_original!AD150)),AD149,PI_data_original!AD150),AD149))</f>
        <v>38.433878585110264</v>
      </c>
      <c r="E150" s="307">
        <f>IF(TagHumRelSel_Sc1=TagHumRel_Sc1,IF($A150&lt;=$A$9,IF(NOT(ISNUMBER(PI_data_original!E150)),E149,PI_data_original!E150),E149),IF($A150&lt;=$A$9,IF(NOT(ISNUMBER(PI_data_original!AE150)),AE149,PI_data_original!AE150),AE149))</f>
        <v>20.944106914763108</v>
      </c>
      <c r="F150" s="95">
        <f>IF($A150&lt;=$A$9,IF(NOT(ISNUMBER(PI_data_original!F150)),F149,PI_data_original!F150),0)</f>
        <v>14.83104133605957</v>
      </c>
      <c r="G150" s="95">
        <f>IF($A150&lt;=$A$9,IF(NOT(ISNUMBER(PI_data_original!G150)),G149,PI_data_original!G150),0)</f>
        <v>15.559128761291504</v>
      </c>
      <c r="H150" s="95">
        <f>IF($A150&lt;=$A$9,IF(NOT(ISNUMBER(PI_data_original!H150)),H149,PI_data_original!H150),0)</f>
        <v>18.046735763549805</v>
      </c>
      <c r="I150" s="95">
        <f>IF($A150&lt;=$A$9,IF(NOT(ISNUMBER(PI_data_original!I150)),I149,PI_data_original!I150),0)</f>
        <v>13.488539695739746</v>
      </c>
      <c r="J150" s="95">
        <f>IF($A150&lt;=$A$9,IF(NOT(ISNUMBER(PI_data_original!J150)),J149,PI_data_original!J150),0)</f>
        <v>15.628101348876953</v>
      </c>
      <c r="K150" s="95">
        <f>IF($A150&lt;=$A$9,IF(NOT(ISNUMBER(PI_data_original!K150)),K149,PI_data_original!K150),0)</f>
        <v>282.81815649508781</v>
      </c>
      <c r="L150" s="95">
        <f>IF($A150&lt;=$A$9,IF(NOT(ISNUMBER(PI_data_original!L150)),L149,PI_data_original!L150),0)</f>
        <v>281.5952469701997</v>
      </c>
      <c r="M150" s="95">
        <f>IF($A150&lt;=$A$9,IF(NOT(ISNUMBER(PI_data_original!M150)),M149,PI_data_original!M150),0)</f>
        <v>285.12582925690322</v>
      </c>
      <c r="N150" s="95">
        <f>IF($A150&lt;=$A$9,IF(NOT(ISNUMBER(PI_data_original!N150)),N149,PI_data_original!N150),0)</f>
        <v>284.54413769370655</v>
      </c>
      <c r="O150" s="95">
        <f>IF($A150&lt;=$A$9,IF(NOT(ISNUMBER(PI_data_original!O150)),O149,PI_data_original!O150),0)</f>
        <v>364.37154687272931</v>
      </c>
      <c r="P150" s="95">
        <f>IF($A150&lt;=$A$9,IF(NOT(ISNUMBER(PI_data_original!P150)),P149,PI_data_original!P150),0)</f>
        <v>366.78567321378421</v>
      </c>
      <c r="Q150" s="95">
        <f>IF($A150&lt;=$A$9,IF(NOT(ISNUMBER(PI_data_original!Q150)),Q149,PI_data_original!Q150),0)</f>
        <v>366.80499735774487</v>
      </c>
      <c r="R150" s="95">
        <f>IF($A150&lt;=$A$9,IF(NOT(ISNUMBER(PI_data_original!R150)),R149,PI_data_original!R150),0)</f>
        <v>367.64200325435786</v>
      </c>
      <c r="S150" s="95">
        <f>IF($A150&lt;=$A$9,IF(NOT(ISNUMBER(PI_data_original!S150)),S149,PI_data_original!S150),0)</f>
        <v>351.47382609543234</v>
      </c>
      <c r="T150" s="95">
        <f>IF($A150&lt;=$A$9,IF(NOT(ISNUMBER(PI_data_original!T150)),T149,PI_data_original!T150),0)</f>
        <v>291.95684095310202</v>
      </c>
      <c r="U150" s="95">
        <f>IF($A150&lt;=$A$9,IF(NOT(ISNUMBER(PI_data_original!U150)),U149,PI_data_original!U150),0)</f>
        <v>354.06852153416565</v>
      </c>
      <c r="V150" s="95">
        <f>IF($A150&lt;=$A$9,IF(NOT(ISNUMBER(PI_data_original!V150)),V149,PI_data_original!V150),0)</f>
        <v>293.72191159400001</v>
      </c>
      <c r="W150" s="95">
        <f>IF($A150&lt;=$A$9,IF(NOT(ISNUMBER(PI_data_original!W150)),W149,PI_data_original!W150),0)</f>
        <v>328.03181713995934</v>
      </c>
      <c r="X150" s="95">
        <f>IF($A150&lt;=$A$9,IF(NOT(ISNUMBER(PI_data_original!X150)),X149,PI_data_original!X150),0)</f>
        <v>341.94327643404915</v>
      </c>
      <c r="Y150" s="95">
        <f>IF($A150&lt;=$A$9,IF(NOT(ISNUMBER(PI_data_original!Y150)),Y149,PI_data_original!Y150),0)</f>
        <v>36.869824096045164</v>
      </c>
      <c r="Z150" s="95">
        <f>IF($A150&lt;=$A$9,IF(NOT(ISNUMBER(PI_data_original!Z150)),Z149,PI_data_original!Z150),0)</f>
        <v>0</v>
      </c>
      <c r="AA150" s="95">
        <f>IF($A150&lt;=$A$9,IF(NOT(ISNUMBER(PI_data_original!AA150)),AA149,PI_data_original!AA150),0)</f>
        <v>363.11535547058406</v>
      </c>
      <c r="AB150" s="95">
        <f>IF($A150&lt;=$A$9,IF(NOT(ISNUMBER(PI_data_original!AB150)),AB149,PI_data_original!AB150),0)</f>
        <v>484.4254098638674</v>
      </c>
      <c r="AC150" s="95">
        <f>IF($A150&lt;=$A$9,IF(NOT(ISNUMBER(PI_data_original!AC150)),AC149,PI_data_original!AC150),0)</f>
        <v>490.24497387014321</v>
      </c>
      <c r="AD150" s="307">
        <f>IF(TagTempAmbSel_Sc2=TagTempAmb_Sc1,IF($A150&lt;=$A$9,IF(NOT(ISNUMBER(PI_data_original!D150)),D149,PI_data_original!D150),D149),IF($A150&lt;=$A$9,IF(NOT(ISNUMBER(PI_data_original!AD150)),AD149,PI_data_original!AD150),AD149))</f>
        <v>39.36426467355404</v>
      </c>
      <c r="AE150" s="307">
        <f>IF(TagHumRelSel_Sc2=TagHumRel_Sc1,IF($A150&lt;=$A$9,IF(NOT(ISNUMBER(PI_data_original!E150)),E149,PI_data_original!E150),E149),IF($A150&lt;=$A$9,IF(NOT(ISNUMBER(PI_data_original!AE150)),AE149,PI_data_original!AE150),AE149))</f>
        <v>22.856698890548522</v>
      </c>
      <c r="AF150" s="95">
        <f>IF($A150&lt;=$A$9,IF(NOT(ISNUMBER(PI_data_original!AF150)),AF149,PI_data_original!AF150),0)</f>
        <v>16.689083099365234</v>
      </c>
      <c r="AG150" s="95">
        <f>IF($A150&lt;=$A$9,IF(NOT(ISNUMBER(PI_data_original!AG150)),AG149,PI_data_original!AG150),0)</f>
        <v>16.186246871948242</v>
      </c>
      <c r="AH150" s="95">
        <f>IF($A150&lt;=$A$9,IF(NOT(ISNUMBER(PI_data_original!AH150)),AH149,PI_data_original!AH150),0)</f>
        <v>21.767711639404297</v>
      </c>
      <c r="AI150" s="95">
        <f>IF($A150&lt;=$A$9,IF(NOT(ISNUMBER(PI_data_original!AI150)),AI149,PI_data_original!AI150),0)</f>
        <v>14.502644538879395</v>
      </c>
      <c r="AJ150" s="95">
        <f>IF($A150&lt;=$A$9,IF(NOT(ISNUMBER(PI_data_original!AJ150)),AJ149,PI_data_original!AJ150),0)</f>
        <v>19.349077224731445</v>
      </c>
      <c r="AK150" s="95">
        <f>IF($A150&lt;=$A$9,IF(NOT(ISNUMBER(PI_data_original!AK150)),AK149,PI_data_original!AK150),0)</f>
        <v>279.363506373549</v>
      </c>
      <c r="AL150" s="95">
        <f>IF($A150&lt;=$A$9,IF(NOT(ISNUMBER(PI_data_original!AL150)),AL149,PI_data_original!AL150),0)</f>
        <v>284.02517679512891</v>
      </c>
      <c r="AM150" s="95">
        <f>IF($A150&lt;=$A$9,IF(NOT(ISNUMBER(PI_data_original!AM150)),AM149,PI_data_original!AM150),0)</f>
        <v>352.57358791805797</v>
      </c>
      <c r="AN150" s="95">
        <f>IF($A150&lt;=$A$9,IF(NOT(ISNUMBER(PI_data_original!AN150)),AN149,PI_data_original!AN150),0)</f>
        <v>353.48928269249882</v>
      </c>
      <c r="AO150" s="95">
        <f>IF($A150&lt;=$A$9,IF(NOT(ISNUMBER(PI_data_original!AO150)),AO149,PI_data_original!AO150),0)</f>
        <v>344.15675313871822</v>
      </c>
      <c r="AP150" s="95">
        <f>IF($A150&lt;=$A$9,IF(NOT(ISNUMBER(PI_data_original!AP150)),AP149,PI_data_original!AP150),0)</f>
        <v>290.46809607910302</v>
      </c>
      <c r="AQ150" s="95">
        <f>IF($A150&lt;=$A$9,IF(NOT(ISNUMBER(PI_data_original!AQ150)),AQ149,PI_data_original!AQ150),0)</f>
        <v>343.08773657314947</v>
      </c>
      <c r="AR150" s="95">
        <f>IF($A150&lt;=$A$9,IF(NOT(ISNUMBER(PI_data_original!AR150)),AR149,PI_data_original!AR150),0)</f>
        <v>291.98269311761794</v>
      </c>
      <c r="AS150" s="95">
        <f>IF($A150&lt;=$A$9,IF(NOT(ISNUMBER(PI_data_original!AS150)),AS149,PI_data_original!AS150),0)</f>
        <v>317.12729848290513</v>
      </c>
      <c r="AT150" s="95">
        <f>IF($A150&lt;=$A$9,IF(NOT(ISNUMBER(PI_data_original!AT150)),AT149,PI_data_original!AT150),0)</f>
        <v>339.41957256741557</v>
      </c>
      <c r="AU150" s="95">
        <f>IF($A150&lt;=$A$9,IF(NOT(ISNUMBER(PI_data_original!AU150)),AU149,PI_data_original!AU150),0)</f>
        <v>36.289747875744901</v>
      </c>
      <c r="AV150" s="95">
        <f>IF($A150&lt;=$A$9,IF(NOT(ISNUMBER(PI_data_original!AV150)),AV149,PI_data_original!AV150),0)</f>
        <v>2</v>
      </c>
      <c r="AW150" s="95">
        <f>IF($A150&lt;=$A$9,IF(NOT(ISNUMBER(PI_data_original!AW150)),AW149,PI_data_original!AW150),0)</f>
        <v>350.64935358157538</v>
      </c>
      <c r="AY150" s="94">
        <f t="shared" si="108"/>
        <v>45873.482638888439</v>
      </c>
      <c r="AZ150" s="95">
        <f>IF($AY150&lt;=$AY$9,IF(NOT(ISNUMBER(PI_data_original!AZ150)),AZ149,PI_data_original!AZ150),0)</f>
        <v>0</v>
      </c>
      <c r="BA150" s="95">
        <f>IF($AY150&lt;=$AY$9,IF(NOT(ISNUMBER(PI_data_original!BA150)),BA149,PI_data_original!BA150),0)</f>
        <v>0</v>
      </c>
      <c r="BB150" s="95">
        <f>IF($AY150&lt;=$AY$9,IF(NOT(ISNUMBER(PI_data_original!BB150)),BB149,PI_data_original!BB150),0)</f>
        <v>0</v>
      </c>
      <c r="BC150" s="95">
        <f>IF($AY150&lt;=$AY$9,IF(NOT(ISNUMBER(PI_data_original!BC150)),BC149,PI_data_original!BC150),0)</f>
        <v>40.336601142321868</v>
      </c>
      <c r="BD150" s="95">
        <f>IF($AY150&lt;=$AY$9,IF(NOT(ISNUMBER(PI_data_original!BD150)),BD149,PI_data_original!BD150),0)</f>
        <v>0</v>
      </c>
      <c r="BE150" s="95">
        <f>IF($AY150&lt;=$AY$9,IF(NOT(ISNUMBER(PI_data_original!BE150)),BE149,PI_data_original!BE150),0)</f>
        <v>0</v>
      </c>
      <c r="BF150" s="95">
        <f>IF($AY150&lt;=$AY$9,IF(NOT(ISNUMBER(PI_data_original!BF150)),BF149,PI_data_original!BF150),0)</f>
        <v>0</v>
      </c>
      <c r="BG150" s="95">
        <f>IF($AY150&lt;=$AY$9,IF(NOT(ISNUMBER(PI_data_original!BG150)),BG149,PI_data_original!BG150),0)</f>
        <v>39.017747097186266</v>
      </c>
      <c r="BI150" s="61">
        <f>PI_data_original!BI150</f>
        <v>45873.34652777778</v>
      </c>
      <c r="BJ150" s="6">
        <f>IF($BI150&lt;=$BI$9,IF(NOT(ISNUMBER(PI_data_original!BJ150)),BJ149,PI_data_original!BJ150),0)</f>
        <v>1.2817578390240669E-2</v>
      </c>
      <c r="BK150" s="6">
        <f>IF($BI150&lt;=$BI$9,IF(NOT(ISNUMBER(PI_data_original!BK150)),BK149,PI_data_original!BK150),0)</f>
        <v>1.0070954449474812E-2</v>
      </c>
      <c r="BM150" s="6" t="b">
        <f t="shared" si="97"/>
        <v>0</v>
      </c>
      <c r="BN150" s="6" t="str">
        <f t="shared" si="98"/>
        <v>N/A</v>
      </c>
      <c r="BO150" s="6" t="b">
        <f t="shared" si="99"/>
        <v>0</v>
      </c>
      <c r="BP150" s="6" t="str">
        <f t="shared" si="100"/>
        <v>N/A</v>
      </c>
      <c r="BR150" s="6">
        <f t="shared" si="85"/>
        <v>432</v>
      </c>
      <c r="BS150" s="6">
        <f t="shared" si="86"/>
        <v>358</v>
      </c>
      <c r="BU150" s="6">
        <f t="shared" si="101"/>
        <v>363.11535547058406</v>
      </c>
      <c r="BV150" s="6">
        <f t="shared" si="102"/>
        <v>350.64935358157538</v>
      </c>
      <c r="BX150" s="292">
        <f t="shared" si="87"/>
        <v>45873.482638888439</v>
      </c>
      <c r="BY150" s="11">
        <f t="shared" si="82"/>
        <v>0</v>
      </c>
      <c r="BZ150" s="11">
        <f t="shared" si="82"/>
        <v>0</v>
      </c>
      <c r="CA150" s="11">
        <f t="shared" si="82"/>
        <v>0</v>
      </c>
      <c r="CB150" s="11">
        <f t="shared" si="82"/>
        <v>40.336601142321868</v>
      </c>
      <c r="CC150" s="11">
        <f>IF(Inicio!$C$22="Calderas",BY150+BZ150,CA150)</f>
        <v>0</v>
      </c>
      <c r="CD150" s="11">
        <f t="shared" si="88"/>
        <v>0</v>
      </c>
      <c r="CE150" s="11">
        <f t="shared" si="89"/>
        <v>0</v>
      </c>
      <c r="CF150" s="11">
        <f t="shared" si="90"/>
        <v>0</v>
      </c>
      <c r="CG150" s="11">
        <f t="shared" si="91"/>
        <v>0</v>
      </c>
      <c r="CH150" s="11">
        <f t="shared" si="103"/>
        <v>0</v>
      </c>
      <c r="CI150" s="11">
        <f t="shared" si="104"/>
        <v>0</v>
      </c>
      <c r="CJ150" s="11">
        <f t="shared" si="83"/>
        <v>0</v>
      </c>
      <c r="CK150" s="11">
        <f t="shared" si="83"/>
        <v>0</v>
      </c>
      <c r="CL150" s="11">
        <f t="shared" si="83"/>
        <v>0</v>
      </c>
      <c r="CM150" s="11">
        <f t="shared" si="83"/>
        <v>39.017747097186266</v>
      </c>
      <c r="CN150" s="281">
        <f>IF(Inicio!$O$22="Calderas",CJ150+CK150,CL150)</f>
        <v>0</v>
      </c>
      <c r="CO150" s="11">
        <f t="shared" si="92"/>
        <v>0</v>
      </c>
      <c r="CP150" s="11">
        <f t="shared" si="93"/>
        <v>0</v>
      </c>
      <c r="CQ150" s="11">
        <f t="shared" si="94"/>
        <v>0</v>
      </c>
      <c r="CR150" s="11">
        <f t="shared" si="95"/>
        <v>0</v>
      </c>
      <c r="CS150" s="11">
        <f t="shared" si="105"/>
        <v>0</v>
      </c>
      <c r="CT150" s="11">
        <f t="shared" si="106"/>
        <v>0</v>
      </c>
      <c r="CV150" s="293">
        <f t="shared" si="96"/>
        <v>45873.732638888207</v>
      </c>
      <c r="CW150" s="92">
        <f t="shared" si="109"/>
        <v>0</v>
      </c>
      <c r="CX150" s="92">
        <f t="shared" si="109"/>
        <v>0</v>
      </c>
      <c r="CY150" s="92">
        <f t="shared" si="109"/>
        <v>0</v>
      </c>
      <c r="CZ150" s="92">
        <f t="shared" si="109"/>
        <v>0</v>
      </c>
      <c r="DA150" s="92">
        <f t="shared" si="109"/>
        <v>0</v>
      </c>
      <c r="DB150" s="92">
        <f t="shared" si="109"/>
        <v>0</v>
      </c>
    </row>
    <row r="151" spans="1:106">
      <c r="A151" s="94">
        <f t="shared" si="107"/>
        <v>45873.736111110658</v>
      </c>
      <c r="B151" s="95">
        <f>IF($A151&lt;=$A$9,IF(NOT(ISNUMBER(PI_data_original!B151)),B150,PI_data_original!B151),0)</f>
        <v>482.8281769857868</v>
      </c>
      <c r="C151" s="95">
        <f>IF($A151&lt;=$A$9,IF(NOT(ISNUMBER(PI_data_original!C151)),C150,PI_data_original!C151),0)</f>
        <v>465.5056466229853</v>
      </c>
      <c r="D151" s="307">
        <f>IF(TagTempAmbSel_Sc1=TagTempAmb_Sc1,IF($A151&lt;=$A$9,IF(NOT(ISNUMBER(PI_data_original!D151)),D150,PI_data_original!D151),D150),IF($A151&lt;=$A$9,IF(NOT(ISNUMBER(PI_data_original!AD151)),AD150,PI_data_original!AD151),AD150))</f>
        <v>38.365259702634425</v>
      </c>
      <c r="E151" s="307">
        <f>IF(TagHumRelSel_Sc1=TagHumRel_Sc1,IF($A151&lt;=$A$9,IF(NOT(ISNUMBER(PI_data_original!E151)),E150,PI_data_original!E151),E150),IF($A151&lt;=$A$9,IF(NOT(ISNUMBER(PI_data_original!AE151)),AE150,PI_data_original!AE151),AE150))</f>
        <v>21.127578893885367</v>
      </c>
      <c r="F151" s="95">
        <f>IF($A151&lt;=$A$9,IF(NOT(ISNUMBER(PI_data_original!F151)),F150,PI_data_original!F151),0)</f>
        <v>13.033339500427246</v>
      </c>
      <c r="G151" s="95">
        <f>IF($A151&lt;=$A$9,IF(NOT(ISNUMBER(PI_data_original!G151)),G150,PI_data_original!G151),0)</f>
        <v>18.920669555664063</v>
      </c>
      <c r="H151" s="95">
        <f>IF($A151&lt;=$A$9,IF(NOT(ISNUMBER(PI_data_original!H151)),H150,PI_data_original!H151),0)</f>
        <v>16.651369094848633</v>
      </c>
      <c r="I151" s="95">
        <f>IF($A151&lt;=$A$9,IF(NOT(ISNUMBER(PI_data_original!I151)),I150,PI_data_original!I151),0)</f>
        <v>17.209516525268555</v>
      </c>
      <c r="J151" s="95">
        <f>IF($A151&lt;=$A$9,IF(NOT(ISNUMBER(PI_data_original!J151)),J150,PI_data_original!J151),0)</f>
        <v>12.186197280883789</v>
      </c>
      <c r="K151" s="95">
        <f>IF($A151&lt;=$A$9,IF(NOT(ISNUMBER(PI_data_original!K151)),K150,PI_data_original!K151),0)</f>
        <v>282.18743340675235</v>
      </c>
      <c r="L151" s="95">
        <f>IF($A151&lt;=$A$9,IF(NOT(ISNUMBER(PI_data_original!L151)),L150,PI_data_original!L151),0)</f>
        <v>280.98055855177091</v>
      </c>
      <c r="M151" s="95">
        <f>IF($A151&lt;=$A$9,IF(NOT(ISNUMBER(PI_data_original!M151)),M150,PI_data_original!M151),0)</f>
        <v>284.60462670140532</v>
      </c>
      <c r="N151" s="95">
        <f>IF($A151&lt;=$A$9,IF(NOT(ISNUMBER(PI_data_original!N151)),N150,PI_data_original!N151),0)</f>
        <v>283.98554572791789</v>
      </c>
      <c r="O151" s="95">
        <f>IF($A151&lt;=$A$9,IF(NOT(ISNUMBER(PI_data_original!O151)),O150,PI_data_original!O151),0)</f>
        <v>364.72837051064613</v>
      </c>
      <c r="P151" s="95">
        <f>IF($A151&lt;=$A$9,IF(NOT(ISNUMBER(PI_data_original!P151)),P150,PI_data_original!P151),0)</f>
        <v>367.18151754041276</v>
      </c>
      <c r="Q151" s="95">
        <f>IF($A151&lt;=$A$9,IF(NOT(ISNUMBER(PI_data_original!Q151)),Q150,PI_data_original!Q151),0)</f>
        <v>367.08295947678977</v>
      </c>
      <c r="R151" s="95">
        <f>IF($A151&lt;=$A$9,IF(NOT(ISNUMBER(PI_data_original!R151)),R150,PI_data_original!R151),0)</f>
        <v>367.20629552008643</v>
      </c>
      <c r="S151" s="95">
        <f>IF($A151&lt;=$A$9,IF(NOT(ISNUMBER(PI_data_original!S151)),S150,PI_data_original!S151),0)</f>
        <v>351.83048309591908</v>
      </c>
      <c r="T151" s="95">
        <f>IF($A151&lt;=$A$9,IF(NOT(ISNUMBER(PI_data_original!T151)),T150,PI_data_original!T151),0)</f>
        <v>291.74450046952501</v>
      </c>
      <c r="U151" s="95">
        <f>IF($A151&lt;=$A$9,IF(NOT(ISNUMBER(PI_data_original!U151)),U150,PI_data_original!U151),0)</f>
        <v>354.51609800903282</v>
      </c>
      <c r="V151" s="95">
        <f>IF($A151&lt;=$A$9,IF(NOT(ISNUMBER(PI_data_original!V151)),V150,PI_data_original!V151),0)</f>
        <v>293.60720549782428</v>
      </c>
      <c r="W151" s="95">
        <f>IF($A151&lt;=$A$9,IF(NOT(ISNUMBER(PI_data_original!W151)),W150,PI_data_original!W151),0)</f>
        <v>327.74853125547628</v>
      </c>
      <c r="X151" s="95">
        <f>IF($A151&lt;=$A$9,IF(NOT(ISNUMBER(PI_data_original!X151)),X150,PI_data_original!X151),0)</f>
        <v>341.56792495124745</v>
      </c>
      <c r="Y151" s="95">
        <f>IF($A151&lt;=$A$9,IF(NOT(ISNUMBER(PI_data_original!Y151)),Y150,PI_data_original!Y151),0)</f>
        <v>36.799563001415585</v>
      </c>
      <c r="Z151" s="95">
        <f>IF($A151&lt;=$A$9,IF(NOT(ISNUMBER(PI_data_original!Z151)),Z150,PI_data_original!Z151),0)</f>
        <v>2.4002735734832498E-2</v>
      </c>
      <c r="AA151" s="95">
        <f>IF($A151&lt;=$A$9,IF(NOT(ISNUMBER(PI_data_original!AA151)),AA150,PI_data_original!AA151),0)</f>
        <v>363.59490351129324</v>
      </c>
      <c r="AB151" s="95">
        <f>IF($A151&lt;=$A$9,IF(NOT(ISNUMBER(PI_data_original!AB151)),AB150,PI_data_original!AB151),0)</f>
        <v>482.8281769857868</v>
      </c>
      <c r="AC151" s="95">
        <f>IF($A151&lt;=$A$9,IF(NOT(ISNUMBER(PI_data_original!AC151)),AC150,PI_data_original!AC151),0)</f>
        <v>490.19538738763816</v>
      </c>
      <c r="AD151" s="307">
        <f>IF(TagTempAmbSel_Sc2=TagTempAmb_Sc1,IF($A151&lt;=$A$9,IF(NOT(ISNUMBER(PI_data_original!D151)),D150,PI_data_original!D151),D150),IF($A151&lt;=$A$9,IF(NOT(ISNUMBER(PI_data_original!AD151)),AD150,PI_data_original!AD151),AD150))</f>
        <v>39.404017644930946</v>
      </c>
      <c r="AE151" s="307">
        <f>IF(TagHumRelSel_Sc2=TagHumRel_Sc1,IF($A151&lt;=$A$9,IF(NOT(ISNUMBER(PI_data_original!E151)),E150,PI_data_original!E151),E150),IF($A151&lt;=$A$9,IF(NOT(ISNUMBER(PI_data_original!AE151)),AE150,PI_data_original!AE151),AE150))</f>
        <v>22.870816939120456</v>
      </c>
      <c r="AF151" s="95">
        <f>IF($A151&lt;=$A$9,IF(NOT(ISNUMBER(PI_data_original!AF151)),AF150,PI_data_original!AF151),0)</f>
        <v>17.157480239868164</v>
      </c>
      <c r="AG151" s="95">
        <f>IF($A151&lt;=$A$9,IF(NOT(ISNUMBER(PI_data_original!AG151)),AG150,PI_data_original!AG151),0)</f>
        <v>20.651418685913086</v>
      </c>
      <c r="AH151" s="95">
        <f>IF($A151&lt;=$A$9,IF(NOT(ISNUMBER(PI_data_original!AH151)),AH150,PI_data_original!AH151),0)</f>
        <v>13.209465980529785</v>
      </c>
      <c r="AI151" s="95">
        <f>IF($A151&lt;=$A$9,IF(NOT(ISNUMBER(PI_data_original!AI151)),AI150,PI_data_original!AI151),0)</f>
        <v>15.559128761291504</v>
      </c>
      <c r="AJ151" s="95">
        <f>IF($A151&lt;=$A$9,IF(NOT(ISNUMBER(PI_data_original!AJ151)),AJ150,PI_data_original!AJ151),0)</f>
        <v>14.604832649230957</v>
      </c>
      <c r="AK151" s="95">
        <f>IF($A151&lt;=$A$9,IF(NOT(ISNUMBER(PI_data_original!AK151)),AK150,PI_data_original!AK151),0)</f>
        <v>278.5711088456286</v>
      </c>
      <c r="AL151" s="95">
        <f>IF($A151&lt;=$A$9,IF(NOT(ISNUMBER(PI_data_original!AL151)),AL150,PI_data_original!AL151),0)</f>
        <v>283.23197347847298</v>
      </c>
      <c r="AM151" s="95">
        <f>IF($A151&lt;=$A$9,IF(NOT(ISNUMBER(PI_data_original!AM151)),AM150,PI_data_original!AM151),0)</f>
        <v>350.7455415333423</v>
      </c>
      <c r="AN151" s="95">
        <f>IF($A151&lt;=$A$9,IF(NOT(ISNUMBER(PI_data_original!AN151)),AN150,PI_data_original!AN151),0)</f>
        <v>352.69973908055721</v>
      </c>
      <c r="AO151" s="95">
        <f>IF($A151&lt;=$A$9,IF(NOT(ISNUMBER(PI_data_original!AO151)),AO150,PI_data_original!AO151),0)</f>
        <v>342.54697850637916</v>
      </c>
      <c r="AP151" s="95">
        <f>IF($A151&lt;=$A$9,IF(NOT(ISNUMBER(PI_data_original!AP151)),AP150,PI_data_original!AP151),0)</f>
        <v>289.21782284629688</v>
      </c>
      <c r="AQ151" s="95">
        <f>IF($A151&lt;=$A$9,IF(NOT(ISNUMBER(PI_data_original!AQ151)),AQ150,PI_data_original!AQ151),0)</f>
        <v>341.53179916778112</v>
      </c>
      <c r="AR151" s="95">
        <f>IF($A151&lt;=$A$9,IF(NOT(ISNUMBER(PI_data_original!AR151)),AR150,PI_data_original!AR151),0)</f>
        <v>290.76905966796136</v>
      </c>
      <c r="AS151" s="95">
        <f>IF($A151&lt;=$A$9,IF(NOT(ISNUMBER(PI_data_original!AS151)),AS150,PI_data_original!AS151),0)</f>
        <v>316.05070438199522</v>
      </c>
      <c r="AT151" s="95">
        <f>IF($A151&lt;=$A$9,IF(NOT(ISNUMBER(PI_data_original!AT151)),AT150,PI_data_original!AT151),0)</f>
        <v>338.53541798268276</v>
      </c>
      <c r="AU151" s="95">
        <f>IF($A151&lt;=$A$9,IF(NOT(ISNUMBER(PI_data_original!AU151)),AU150,PI_data_original!AU151),0)</f>
        <v>35.610789361728891</v>
      </c>
      <c r="AV151" s="95">
        <f>IF($A151&lt;=$A$9,IF(NOT(ISNUMBER(PI_data_original!AV151)),AV150,PI_data_original!AV151),0)</f>
        <v>2</v>
      </c>
      <c r="AW151" s="95">
        <f>IF($A151&lt;=$A$9,IF(NOT(ISNUMBER(PI_data_original!AW151)),AW150,PI_data_original!AW151),0)</f>
        <v>349.14359109227547</v>
      </c>
      <c r="AY151" s="94">
        <f t="shared" si="108"/>
        <v>45873.486111110658</v>
      </c>
      <c r="AZ151" s="95">
        <f>IF($AY151&lt;=$AY$9,IF(NOT(ISNUMBER(PI_data_original!AZ151)),AZ150,PI_data_original!AZ151),0)</f>
        <v>0</v>
      </c>
      <c r="BA151" s="95">
        <f>IF($AY151&lt;=$AY$9,IF(NOT(ISNUMBER(PI_data_original!BA151)),BA150,PI_data_original!BA151),0)</f>
        <v>0</v>
      </c>
      <c r="BB151" s="95">
        <f>IF($AY151&lt;=$AY$9,IF(NOT(ISNUMBER(PI_data_original!BB151)),BB150,PI_data_original!BB151),0)</f>
        <v>0</v>
      </c>
      <c r="BC151" s="95">
        <f>IF($AY151&lt;=$AY$9,IF(NOT(ISNUMBER(PI_data_original!BC151)),BC150,PI_data_original!BC151),0)</f>
        <v>41.181777085093806</v>
      </c>
      <c r="BD151" s="95">
        <f>IF($AY151&lt;=$AY$9,IF(NOT(ISNUMBER(PI_data_original!BD151)),BD150,PI_data_original!BD151),0)</f>
        <v>0</v>
      </c>
      <c r="BE151" s="95">
        <f>IF($AY151&lt;=$AY$9,IF(NOT(ISNUMBER(PI_data_original!BE151)),BE150,PI_data_original!BE151),0)</f>
        <v>0</v>
      </c>
      <c r="BF151" s="95">
        <f>IF($AY151&lt;=$AY$9,IF(NOT(ISNUMBER(PI_data_original!BF151)),BF150,PI_data_original!BF151),0)</f>
        <v>0</v>
      </c>
      <c r="BG151" s="95">
        <f>IF($AY151&lt;=$AY$9,IF(NOT(ISNUMBER(PI_data_original!BG151)),BG150,PI_data_original!BG151),0)</f>
        <v>39.698461345134156</v>
      </c>
      <c r="BI151" s="61">
        <f>PI_data_original!BI151</f>
        <v>45873.347222222219</v>
      </c>
      <c r="BJ151" s="6">
        <f>IF($BI151&lt;=$BI$9,IF(NOT(ISNUMBER(PI_data_original!BJ151)),BJ150,PI_data_original!BJ151),0)</f>
        <v>1.2817578390240669E-2</v>
      </c>
      <c r="BK151" s="6">
        <f>IF($BI151&lt;=$BI$9,IF(NOT(ISNUMBER(PI_data_original!BK151)),BK150,PI_data_original!BK151),0)</f>
        <v>1.0070954449474812E-2</v>
      </c>
      <c r="BM151" s="6" t="b">
        <f t="shared" si="97"/>
        <v>0</v>
      </c>
      <c r="BN151" s="6" t="str">
        <f t="shared" si="98"/>
        <v>N/A</v>
      </c>
      <c r="BO151" s="6" t="b">
        <f t="shared" si="99"/>
        <v>0</v>
      </c>
      <c r="BP151" s="6" t="str">
        <f t="shared" si="100"/>
        <v>N/A</v>
      </c>
      <c r="BR151" s="6">
        <f t="shared" si="85"/>
        <v>431.97599726426517</v>
      </c>
      <c r="BS151" s="6">
        <f t="shared" si="86"/>
        <v>358</v>
      </c>
      <c r="BU151" s="6">
        <f t="shared" si="101"/>
        <v>363.59490351129324</v>
      </c>
      <c r="BV151" s="6">
        <f t="shared" si="102"/>
        <v>349.14359109227547</v>
      </c>
      <c r="BX151" s="292">
        <f t="shared" si="87"/>
        <v>45873.486111110658</v>
      </c>
      <c r="BY151" s="11">
        <f t="shared" ref="BY151:CB170" si="110">VLOOKUP($BX151,$AY$11:$BG$370,MATCH(BY$9,$AY$9:$BG$9,0))</f>
        <v>0</v>
      </c>
      <c r="BZ151" s="11">
        <f t="shared" si="110"/>
        <v>0</v>
      </c>
      <c r="CA151" s="11">
        <f t="shared" si="110"/>
        <v>0</v>
      </c>
      <c r="CB151" s="11">
        <f t="shared" si="110"/>
        <v>41.181777085093806</v>
      </c>
      <c r="CC151" s="11">
        <f>IF(Inicio!$C$22="Calderas",BY151+BZ151,CA151)</f>
        <v>0</v>
      </c>
      <c r="CD151" s="11">
        <f t="shared" si="88"/>
        <v>0</v>
      </c>
      <c r="CE151" s="11">
        <f t="shared" si="89"/>
        <v>0</v>
      </c>
      <c r="CF151" s="11">
        <f t="shared" si="90"/>
        <v>0</v>
      </c>
      <c r="CG151" s="11">
        <f t="shared" si="91"/>
        <v>0</v>
      </c>
      <c r="CH151" s="11">
        <f t="shared" si="103"/>
        <v>0</v>
      </c>
      <c r="CI151" s="11">
        <f t="shared" si="104"/>
        <v>0</v>
      </c>
      <c r="CJ151" s="11">
        <f t="shared" ref="CJ151:CM170" si="111">VLOOKUP($BX151,$AY$11:$BG$370,MATCH(CJ$9,$AY$9:$BG$9,0))</f>
        <v>0</v>
      </c>
      <c r="CK151" s="11">
        <f t="shared" si="111"/>
        <v>0</v>
      </c>
      <c r="CL151" s="11">
        <f t="shared" si="111"/>
        <v>0</v>
      </c>
      <c r="CM151" s="11">
        <f t="shared" si="111"/>
        <v>39.698461345134156</v>
      </c>
      <c r="CN151" s="281">
        <f>IF(Inicio!$O$22="Calderas",CJ151+CK151,CL151)</f>
        <v>0</v>
      </c>
      <c r="CO151" s="11">
        <f t="shared" si="92"/>
        <v>0</v>
      </c>
      <c r="CP151" s="11">
        <f t="shared" si="93"/>
        <v>0</v>
      </c>
      <c r="CQ151" s="11">
        <f t="shared" si="94"/>
        <v>0</v>
      </c>
      <c r="CR151" s="11">
        <f t="shared" si="95"/>
        <v>0</v>
      </c>
      <c r="CS151" s="11">
        <f t="shared" si="105"/>
        <v>0</v>
      </c>
      <c r="CT151" s="11">
        <f t="shared" si="106"/>
        <v>0</v>
      </c>
      <c r="CV151" s="293">
        <f t="shared" si="96"/>
        <v>45873.736111110426</v>
      </c>
      <c r="CW151" s="92">
        <f t="shared" ref="CW151:DB160" si="112">VLOOKUP($CV151,$AY$11:$BG$370,MATCH(CW$9,$AY$9:$BG$9,0))</f>
        <v>0</v>
      </c>
      <c r="CX151" s="92">
        <f t="shared" si="112"/>
        <v>0</v>
      </c>
      <c r="CY151" s="92">
        <f t="shared" si="112"/>
        <v>0</v>
      </c>
      <c r="CZ151" s="92">
        <f t="shared" si="112"/>
        <v>0</v>
      </c>
      <c r="DA151" s="92">
        <f t="shared" si="112"/>
        <v>0</v>
      </c>
      <c r="DB151" s="92">
        <f t="shared" si="112"/>
        <v>0</v>
      </c>
    </row>
    <row r="152" spans="1:106">
      <c r="A152" s="94">
        <f t="shared" si="107"/>
        <v>45873.739583332877</v>
      </c>
      <c r="B152" s="95">
        <f>IF($A152&lt;=$A$9,IF(NOT(ISNUMBER(PI_data_original!B152)),B151,PI_data_original!B152),0)</f>
        <v>471.59993498636402</v>
      </c>
      <c r="C152" s="95">
        <f>IF($A152&lt;=$A$9,IF(NOT(ISNUMBER(PI_data_original!C152)),C151,PI_data_original!C152),0)</f>
        <v>458.81424161352101</v>
      </c>
      <c r="D152" s="307">
        <f>IF(TagTempAmbSel_Sc1=TagTempAmb_Sc1,IF($A152&lt;=$A$9,IF(NOT(ISNUMBER(PI_data_original!D152)),D151,PI_data_original!D152),D151),IF($A152&lt;=$A$9,IF(NOT(ISNUMBER(PI_data_original!AD152)),AD151,PI_data_original!AD152),AD151))</f>
        <v>38.615771883307758</v>
      </c>
      <c r="E152" s="307">
        <f>IF(TagHumRelSel_Sc1=TagHumRel_Sc1,IF($A152&lt;=$A$9,IF(NOT(ISNUMBER(PI_data_original!E152)),E151,PI_data_original!E152),E151),IF($A152&lt;=$A$9,IF(NOT(ISNUMBER(PI_data_original!AE152)),AE151,PI_data_original!AE152),AE151))</f>
        <v>21.18816521523792</v>
      </c>
      <c r="F152" s="95">
        <f>IF($A152&lt;=$A$9,IF(NOT(ISNUMBER(PI_data_original!F152)),F151,PI_data_original!F152),0)</f>
        <v>19.684835433959961</v>
      </c>
      <c r="G152" s="95">
        <f>IF($A152&lt;=$A$9,IF(NOT(ISNUMBER(PI_data_original!G152)),G151,PI_data_original!G152),0)</f>
        <v>14.502644538879395</v>
      </c>
      <c r="H152" s="95">
        <f>IF($A152&lt;=$A$9,IF(NOT(ISNUMBER(PI_data_original!H152)),H151,PI_data_original!H152),0)</f>
        <v>18.790931701660156</v>
      </c>
      <c r="I152" s="95">
        <f>IF($A152&lt;=$A$9,IF(NOT(ISNUMBER(PI_data_original!I152)),I151,PI_data_original!I152),0)</f>
        <v>15.069954872131348</v>
      </c>
      <c r="J152" s="95">
        <f>IF($A152&lt;=$A$9,IF(NOT(ISNUMBER(PI_data_original!J152)),J151,PI_data_original!J152),0)</f>
        <v>19.907224655151367</v>
      </c>
      <c r="K152" s="95">
        <f>IF($A152&lt;=$A$9,IF(NOT(ISNUMBER(PI_data_original!K152)),K151,PI_data_original!K152),0)</f>
        <v>282.13541074438814</v>
      </c>
      <c r="L152" s="95">
        <f>IF($A152&lt;=$A$9,IF(NOT(ISNUMBER(PI_data_original!L152)),L151,PI_data_original!L152),0)</f>
        <v>280.96860924564163</v>
      </c>
      <c r="M152" s="95">
        <f>IF($A152&lt;=$A$9,IF(NOT(ISNUMBER(PI_data_original!M152)),M151,PI_data_original!M152),0)</f>
        <v>283.93956280919605</v>
      </c>
      <c r="N152" s="95">
        <f>IF($A152&lt;=$A$9,IF(NOT(ISNUMBER(PI_data_original!N152)),N151,PI_data_original!N152),0)</f>
        <v>283.41934360581786</v>
      </c>
      <c r="O152" s="95">
        <f>IF($A152&lt;=$A$9,IF(NOT(ISNUMBER(PI_data_original!O152)),O151,PI_data_original!O152),0)</f>
        <v>364.65367678079735</v>
      </c>
      <c r="P152" s="95">
        <f>IF($A152&lt;=$A$9,IF(NOT(ISNUMBER(PI_data_original!P152)),P151,PI_data_original!P152),0)</f>
        <v>367.0223103145189</v>
      </c>
      <c r="Q152" s="95">
        <f>IF($A152&lt;=$A$9,IF(NOT(ISNUMBER(PI_data_original!Q152)),Q151,PI_data_original!Q152),0)</f>
        <v>366.54185558207377</v>
      </c>
      <c r="R152" s="95">
        <f>IF($A152&lt;=$A$9,IF(NOT(ISNUMBER(PI_data_original!R152)),R151,PI_data_original!R152),0)</f>
        <v>366.40968614526128</v>
      </c>
      <c r="S152" s="95">
        <f>IF($A152&lt;=$A$9,IF(NOT(ISNUMBER(PI_data_original!S152)),S151,PI_data_original!S152),0)</f>
        <v>352.42659862360296</v>
      </c>
      <c r="T152" s="95">
        <f>IF($A152&lt;=$A$9,IF(NOT(ISNUMBER(PI_data_original!T152)),T151,PI_data_original!T152),0)</f>
        <v>292.15472624796752</v>
      </c>
      <c r="U152" s="95">
        <f>IF($A152&lt;=$A$9,IF(NOT(ISNUMBER(PI_data_original!U152)),U151,PI_data_original!U152),0)</f>
        <v>355.06729746943029</v>
      </c>
      <c r="V152" s="95">
        <f>IF($A152&lt;=$A$9,IF(NOT(ISNUMBER(PI_data_original!V152)),V151,PI_data_original!V152),0)</f>
        <v>293.99796075220064</v>
      </c>
      <c r="W152" s="95">
        <f>IF($A152&lt;=$A$9,IF(NOT(ISNUMBER(PI_data_original!W152)),W151,PI_data_original!W152),0)</f>
        <v>327.50279996510335</v>
      </c>
      <c r="X152" s="95">
        <f>IF($A152&lt;=$A$9,IF(NOT(ISNUMBER(PI_data_original!X152)),X151,PI_data_original!X152),0)</f>
        <v>341.2615253524034</v>
      </c>
      <c r="Y152" s="95">
        <f>IF($A152&lt;=$A$9,IF(NOT(ISNUMBER(PI_data_original!Y152)),Y151,PI_data_original!Y152),0)</f>
        <v>37.20541490525995</v>
      </c>
      <c r="Z152" s="95">
        <f>IF($A152&lt;=$A$9,IF(NOT(ISNUMBER(PI_data_original!Z152)),Z151,PI_data_original!Z152),0)</f>
        <v>0.19937393255943833</v>
      </c>
      <c r="AA152" s="95">
        <f>IF($A152&lt;=$A$9,IF(NOT(ISNUMBER(PI_data_original!AA152)),AA151,PI_data_original!AA152),0)</f>
        <v>363.82223203223663</v>
      </c>
      <c r="AB152" s="95">
        <f>IF($A152&lt;=$A$9,IF(NOT(ISNUMBER(PI_data_original!AB152)),AB151,PI_data_original!AB152),0)</f>
        <v>471.59993498636402</v>
      </c>
      <c r="AC152" s="95">
        <f>IF($A152&lt;=$A$9,IF(NOT(ISNUMBER(PI_data_original!AC152)),AC151,PI_data_original!AC152),0)</f>
        <v>478.55795482703263</v>
      </c>
      <c r="AD152" s="307">
        <f>IF(TagTempAmbSel_Sc2=TagTempAmb_Sc1,IF($A152&lt;=$A$9,IF(NOT(ISNUMBER(PI_data_original!D152)),D151,PI_data_original!D152),D151),IF($A152&lt;=$A$9,IF(NOT(ISNUMBER(PI_data_original!AD152)),AD151,PI_data_original!AD152),AD151))</f>
        <v>39.17528574271784</v>
      </c>
      <c r="AE152" s="307">
        <f>IF(TagHumRelSel_Sc2=TagHumRel_Sc1,IF($A152&lt;=$A$9,IF(NOT(ISNUMBER(PI_data_original!E152)),E151,PI_data_original!E152),E151),IF($A152&lt;=$A$9,IF(NOT(ISNUMBER(PI_data_original!AE152)),AE151,PI_data_original!AE152),AE151))</f>
        <v>23.08665504981024</v>
      </c>
      <c r="AF152" s="95">
        <f>IF($A152&lt;=$A$9,IF(NOT(ISNUMBER(PI_data_original!AF152)),AF151,PI_data_original!AF152),0)</f>
        <v>17.913131713867188</v>
      </c>
      <c r="AG152" s="95">
        <f>IF($A152&lt;=$A$9,IF(NOT(ISNUMBER(PI_data_original!AG152)),AG151,PI_data_original!AG152),0)</f>
        <v>20.651418685913086</v>
      </c>
      <c r="AH152" s="95">
        <f>IF($A152&lt;=$A$9,IF(NOT(ISNUMBER(PI_data_original!AH152)),AH151,PI_data_original!AH152),0)</f>
        <v>18.511857986450195</v>
      </c>
      <c r="AI152" s="95">
        <f>IF($A152&lt;=$A$9,IF(NOT(ISNUMBER(PI_data_original!AI152)),AI151,PI_data_original!AI152),0)</f>
        <v>21.033636093139648</v>
      </c>
      <c r="AJ152" s="95">
        <f>IF($A152&lt;=$A$9,IF(NOT(ISNUMBER(PI_data_original!AJ152)),AJ151,PI_data_original!AJ152),0)</f>
        <v>19.349077224731445</v>
      </c>
      <c r="AK152" s="95">
        <f>IF($A152&lt;=$A$9,IF(NOT(ISNUMBER(PI_data_original!AK152)),AK151,PI_data_original!AK152),0)</f>
        <v>277.70698301781999</v>
      </c>
      <c r="AL152" s="95">
        <f>IF($A152&lt;=$A$9,IF(NOT(ISNUMBER(PI_data_original!AL152)),AL151,PI_data_original!AL152),0)</f>
        <v>282.49330316093881</v>
      </c>
      <c r="AM152" s="95">
        <f>IF($A152&lt;=$A$9,IF(NOT(ISNUMBER(PI_data_original!AM152)),AM151,PI_data_original!AM152),0)</f>
        <v>350.07363388574726</v>
      </c>
      <c r="AN152" s="95">
        <f>IF($A152&lt;=$A$9,IF(NOT(ISNUMBER(PI_data_original!AN152)),AN151,PI_data_original!AN152),0)</f>
        <v>352.5204764567909</v>
      </c>
      <c r="AO152" s="95">
        <f>IF($A152&lt;=$A$9,IF(NOT(ISNUMBER(PI_data_original!AO152)),AO151,PI_data_original!AO152),0)</f>
        <v>341.73732237822065</v>
      </c>
      <c r="AP152" s="95">
        <f>IF($A152&lt;=$A$9,IF(NOT(ISNUMBER(PI_data_original!AP152)),AP151,PI_data_original!AP152),0)</f>
        <v>288.1092681382674</v>
      </c>
      <c r="AQ152" s="95">
        <f>IF($A152&lt;=$A$9,IF(NOT(ISNUMBER(PI_data_original!AQ152)),AQ151,PI_data_original!AQ152),0)</f>
        <v>340.75333508331641</v>
      </c>
      <c r="AR152" s="95">
        <f>IF($A152&lt;=$A$9,IF(NOT(ISNUMBER(PI_data_original!AR152)),AR151,PI_data_original!AR152),0)</f>
        <v>289.67651263665562</v>
      </c>
      <c r="AS152" s="95">
        <f>IF($A152&lt;=$A$9,IF(NOT(ISNUMBER(PI_data_original!AS152)),AS151,PI_data_original!AS152),0)</f>
        <v>314.91381914507667</v>
      </c>
      <c r="AT152" s="95">
        <f>IF($A152&lt;=$A$9,IF(NOT(ISNUMBER(PI_data_original!AT152)),AT151,PI_data_original!AT152),0)</f>
        <v>337.48407796410334</v>
      </c>
      <c r="AU152" s="95">
        <f>IF($A152&lt;=$A$9,IF(NOT(ISNUMBER(PI_data_original!AU152)),AU151,PI_data_original!AU152),0)</f>
        <v>35.059394174841543</v>
      </c>
      <c r="AV152" s="95">
        <f>IF($A152&lt;=$A$9,IF(NOT(ISNUMBER(PI_data_original!AV152)),AV151,PI_data_original!AV152),0)</f>
        <v>2.1320432005868861</v>
      </c>
      <c r="AW152" s="95">
        <f>IF($A152&lt;=$A$9,IF(NOT(ISNUMBER(PI_data_original!AW152)),AW151,PI_data_original!AW152),0)</f>
        <v>348.66142614119218</v>
      </c>
      <c r="AY152" s="94">
        <f t="shared" si="108"/>
        <v>45873.489583332877</v>
      </c>
      <c r="AZ152" s="95">
        <f>IF($AY152&lt;=$AY$9,IF(NOT(ISNUMBER(PI_data_original!AZ152)),AZ151,PI_data_original!AZ152),0)</f>
        <v>0</v>
      </c>
      <c r="BA152" s="95">
        <f>IF($AY152&lt;=$AY$9,IF(NOT(ISNUMBER(PI_data_original!BA152)),BA151,PI_data_original!BA152),0)</f>
        <v>0</v>
      </c>
      <c r="BB152" s="95">
        <f>IF($AY152&lt;=$AY$9,IF(NOT(ISNUMBER(PI_data_original!BB152)),BB151,PI_data_original!BB152),0)</f>
        <v>0</v>
      </c>
      <c r="BC152" s="95">
        <f>IF($AY152&lt;=$AY$9,IF(NOT(ISNUMBER(PI_data_original!BC152)),BC151,PI_data_original!BC152),0)</f>
        <v>42.245736140158158</v>
      </c>
      <c r="BD152" s="95">
        <f>IF($AY152&lt;=$AY$9,IF(NOT(ISNUMBER(PI_data_original!BD152)),BD151,PI_data_original!BD152),0)</f>
        <v>0</v>
      </c>
      <c r="BE152" s="95">
        <f>IF($AY152&lt;=$AY$9,IF(NOT(ISNUMBER(PI_data_original!BE152)),BE151,PI_data_original!BE152),0)</f>
        <v>0</v>
      </c>
      <c r="BF152" s="95">
        <f>IF($AY152&lt;=$AY$9,IF(NOT(ISNUMBER(PI_data_original!BF152)),BF151,PI_data_original!BF152),0)</f>
        <v>0</v>
      </c>
      <c r="BG152" s="95">
        <f>IF($AY152&lt;=$AY$9,IF(NOT(ISNUMBER(PI_data_original!BG152)),BG151,PI_data_original!BG152),0)</f>
        <v>40.475841993087855</v>
      </c>
      <c r="BI152" s="61">
        <f>PI_data_original!BI152</f>
        <v>45873.347916666666</v>
      </c>
      <c r="BJ152" s="6">
        <f>IF($BI152&lt;=$BI$9,IF(NOT(ISNUMBER(PI_data_original!BJ152)),BJ151,PI_data_original!BJ152),0)</f>
        <v>1.2817578390240669E-2</v>
      </c>
      <c r="BK152" s="6">
        <f>IF($BI152&lt;=$BI$9,IF(NOT(ISNUMBER(PI_data_original!BK152)),BK151,PI_data_original!BK152),0)</f>
        <v>1.0070954449474812E-2</v>
      </c>
      <c r="BM152" s="6" t="b">
        <f t="shared" si="97"/>
        <v>0</v>
      </c>
      <c r="BN152" s="6" t="str">
        <f t="shared" si="98"/>
        <v>N/A</v>
      </c>
      <c r="BO152" s="6" t="b">
        <f t="shared" si="99"/>
        <v>0</v>
      </c>
      <c r="BP152" s="6" t="str">
        <f t="shared" si="100"/>
        <v>N/A</v>
      </c>
      <c r="BR152" s="6">
        <f t="shared" si="85"/>
        <v>431.80062606744059</v>
      </c>
      <c r="BS152" s="6">
        <f t="shared" si="86"/>
        <v>357.86795679941309</v>
      </c>
      <c r="BU152" s="6">
        <f t="shared" si="101"/>
        <v>363.82223203223663</v>
      </c>
      <c r="BV152" s="6">
        <f t="shared" si="102"/>
        <v>348.66142614119218</v>
      </c>
      <c r="BX152" s="292">
        <f t="shared" si="87"/>
        <v>45873.489583332877</v>
      </c>
      <c r="BY152" s="11">
        <f t="shared" si="110"/>
        <v>0</v>
      </c>
      <c r="BZ152" s="11">
        <f t="shared" si="110"/>
        <v>0</v>
      </c>
      <c r="CA152" s="11">
        <f t="shared" si="110"/>
        <v>0</v>
      </c>
      <c r="CB152" s="11">
        <f t="shared" si="110"/>
        <v>42.245736140158158</v>
      </c>
      <c r="CC152" s="11">
        <f>IF(Inicio!$C$22="Calderas",BY152+BZ152,CA152)</f>
        <v>0</v>
      </c>
      <c r="CD152" s="11">
        <f t="shared" si="88"/>
        <v>0</v>
      </c>
      <c r="CE152" s="11">
        <f t="shared" si="89"/>
        <v>0</v>
      </c>
      <c r="CF152" s="11">
        <f t="shared" si="90"/>
        <v>0</v>
      </c>
      <c r="CG152" s="11">
        <f t="shared" si="91"/>
        <v>0</v>
      </c>
      <c r="CH152" s="11">
        <f t="shared" si="103"/>
        <v>0</v>
      </c>
      <c r="CI152" s="11">
        <f t="shared" si="104"/>
        <v>0</v>
      </c>
      <c r="CJ152" s="11">
        <f t="shared" si="111"/>
        <v>0</v>
      </c>
      <c r="CK152" s="11">
        <f t="shared" si="111"/>
        <v>0</v>
      </c>
      <c r="CL152" s="11">
        <f t="shared" si="111"/>
        <v>0</v>
      </c>
      <c r="CM152" s="11">
        <f t="shared" si="111"/>
        <v>40.475841993087855</v>
      </c>
      <c r="CN152" s="281">
        <f>IF(Inicio!$O$22="Calderas",CJ152+CK152,CL152)</f>
        <v>0</v>
      </c>
      <c r="CO152" s="11">
        <f t="shared" si="92"/>
        <v>0</v>
      </c>
      <c r="CP152" s="11">
        <f t="shared" si="93"/>
        <v>0</v>
      </c>
      <c r="CQ152" s="11">
        <f t="shared" si="94"/>
        <v>0</v>
      </c>
      <c r="CR152" s="11">
        <f t="shared" si="95"/>
        <v>0</v>
      </c>
      <c r="CS152" s="11">
        <f t="shared" si="105"/>
        <v>0</v>
      </c>
      <c r="CT152" s="11">
        <f t="shared" si="106"/>
        <v>0</v>
      </c>
      <c r="CV152" s="293">
        <f t="shared" si="96"/>
        <v>45873.739583332645</v>
      </c>
      <c r="CW152" s="92">
        <f t="shared" si="112"/>
        <v>0</v>
      </c>
      <c r="CX152" s="92">
        <f t="shared" si="112"/>
        <v>0</v>
      </c>
      <c r="CY152" s="92">
        <f t="shared" si="112"/>
        <v>0</v>
      </c>
      <c r="CZ152" s="92">
        <f t="shared" si="112"/>
        <v>0</v>
      </c>
      <c r="DA152" s="92">
        <f t="shared" si="112"/>
        <v>0</v>
      </c>
      <c r="DB152" s="92">
        <f t="shared" si="112"/>
        <v>0</v>
      </c>
    </row>
    <row r="153" spans="1:106">
      <c r="A153" s="94">
        <f t="shared" si="107"/>
        <v>45873.743055555096</v>
      </c>
      <c r="B153" s="95">
        <f>IF($A153&lt;=$A$9,IF(NOT(ISNUMBER(PI_data_original!B153)),B152,PI_data_original!B153),0)</f>
        <v>473.10108073570865</v>
      </c>
      <c r="C153" s="95">
        <f>IF($A153&lt;=$A$9,IF(NOT(ISNUMBER(PI_data_original!C153)),C152,PI_data_original!C153),0)</f>
        <v>453.67664028752245</v>
      </c>
      <c r="D153" s="307">
        <f>IF(TagTempAmbSel_Sc1=TagTempAmb_Sc1,IF($A153&lt;=$A$9,IF(NOT(ISNUMBER(PI_data_original!D153)),D152,PI_data_original!D153),D152),IF($A153&lt;=$A$9,IF(NOT(ISNUMBER(PI_data_original!AD153)),AD152,PI_data_original!AD153),AD152))</f>
        <v>38.456801370050414</v>
      </c>
      <c r="E153" s="307">
        <f>IF(TagHumRelSel_Sc1=TagHumRel_Sc1,IF($A153&lt;=$A$9,IF(NOT(ISNUMBER(PI_data_original!E153)),E152,PI_data_original!E153),E152),IF($A153&lt;=$A$9,IF(NOT(ISNUMBER(PI_data_original!AE153)),AE152,PI_data_original!AE153),AE152))</f>
        <v>21.449760596919997</v>
      </c>
      <c r="F153" s="95">
        <f>IF($A153&lt;=$A$9,IF(NOT(ISNUMBER(PI_data_original!F153)),F152,PI_data_original!F153),0)</f>
        <v>22.561159133911133</v>
      </c>
      <c r="G153" s="95">
        <f>IF($A153&lt;=$A$9,IF(NOT(ISNUMBER(PI_data_original!G153)),G152,PI_data_original!G153),0)</f>
        <v>21.898033142089844</v>
      </c>
      <c r="H153" s="95">
        <f>IF($A153&lt;=$A$9,IF(NOT(ISNUMBER(PI_data_original!H153)),H152,PI_data_original!H153),0)</f>
        <v>16.465320587158203</v>
      </c>
      <c r="I153" s="95">
        <f>IF($A153&lt;=$A$9,IF(NOT(ISNUMBER(PI_data_original!I153)),I152,PI_data_original!I153),0)</f>
        <v>16.930442810058594</v>
      </c>
      <c r="J153" s="95">
        <f>IF($A153&lt;=$A$9,IF(NOT(ISNUMBER(PI_data_original!J153)),J152,PI_data_original!J153),0)</f>
        <v>15.069954872131348</v>
      </c>
      <c r="K153" s="95">
        <f>IF($A153&lt;=$A$9,IF(NOT(ISNUMBER(PI_data_original!K153)),K152,PI_data_original!K153),0)</f>
        <v>283.05871257072522</v>
      </c>
      <c r="L153" s="95">
        <f>IF($A153&lt;=$A$9,IF(NOT(ISNUMBER(PI_data_original!L153)),L152,PI_data_original!L153),0)</f>
        <v>281.9863235649014</v>
      </c>
      <c r="M153" s="95">
        <f>IF($A153&lt;=$A$9,IF(NOT(ISNUMBER(PI_data_original!M153)),M152,PI_data_original!M153),0)</f>
        <v>283.81599426443125</v>
      </c>
      <c r="N153" s="95">
        <f>IF($A153&lt;=$A$9,IF(NOT(ISNUMBER(PI_data_original!N153)),N152,PI_data_original!N153),0)</f>
        <v>283.15921077602979</v>
      </c>
      <c r="O153" s="95">
        <f>IF($A153&lt;=$A$9,IF(NOT(ISNUMBER(PI_data_original!O153)),O152,PI_data_original!O153),0)</f>
        <v>363.32933169351668</v>
      </c>
      <c r="P153" s="95">
        <f>IF($A153&lt;=$A$9,IF(NOT(ISNUMBER(PI_data_original!P153)),P152,PI_data_original!P153),0)</f>
        <v>365.32873706942553</v>
      </c>
      <c r="Q153" s="95">
        <f>IF($A153&lt;=$A$9,IF(NOT(ISNUMBER(PI_data_original!Q153)),Q152,PI_data_original!Q153),0)</f>
        <v>364.10569026418221</v>
      </c>
      <c r="R153" s="95">
        <f>IF($A153&lt;=$A$9,IF(NOT(ISNUMBER(PI_data_original!R153)),R152,PI_data_original!R153),0)</f>
        <v>364.56881498533454</v>
      </c>
      <c r="S153" s="95">
        <f>IF($A153&lt;=$A$9,IF(NOT(ISNUMBER(PI_data_original!S153)),S152,PI_data_original!S153),0)</f>
        <v>352.17047504525164</v>
      </c>
      <c r="T153" s="95">
        <f>IF($A153&lt;=$A$9,IF(NOT(ISNUMBER(PI_data_original!T153)),T152,PI_data_original!T153),0)</f>
        <v>292.80108759370324</v>
      </c>
      <c r="U153" s="95">
        <f>IF($A153&lt;=$A$9,IF(NOT(ISNUMBER(PI_data_original!U153)),U152,PI_data_original!U153),0)</f>
        <v>354.80913098872327</v>
      </c>
      <c r="V153" s="95">
        <f>IF($A153&lt;=$A$9,IF(NOT(ISNUMBER(PI_data_original!V153)),V152,PI_data_original!V153),0)</f>
        <v>294.55789316208256</v>
      </c>
      <c r="W153" s="95">
        <f>IF($A153&lt;=$A$9,IF(NOT(ISNUMBER(PI_data_original!W153)),W152,PI_data_original!W153),0)</f>
        <v>327.48340799385397</v>
      </c>
      <c r="X153" s="95">
        <f>IF($A153&lt;=$A$9,IF(NOT(ISNUMBER(PI_data_original!X153)),X152,PI_data_original!X153),0)</f>
        <v>341.13860935913294</v>
      </c>
      <c r="Y153" s="95">
        <f>IF($A153&lt;=$A$9,IF(NOT(ISNUMBER(PI_data_original!Y153)),Y152,PI_data_original!Y153),0)</f>
        <v>37.329960243483463</v>
      </c>
      <c r="Z153" s="95">
        <f>IF($A153&lt;=$A$9,IF(NOT(ISNUMBER(PI_data_original!Z153)),Z152,PI_data_original!Z153),0)</f>
        <v>0</v>
      </c>
      <c r="AA153" s="95">
        <f>IF($A153&lt;=$A$9,IF(NOT(ISNUMBER(PI_data_original!AA153)),AA152,PI_data_original!AA153),0)</f>
        <v>363.03075622275009</v>
      </c>
      <c r="AB153" s="95">
        <f>IF($A153&lt;=$A$9,IF(NOT(ISNUMBER(PI_data_original!AB153)),AB152,PI_data_original!AB153),0)</f>
        <v>473.10108073570865</v>
      </c>
      <c r="AC153" s="95">
        <f>IF($A153&lt;=$A$9,IF(NOT(ISNUMBER(PI_data_original!AC153)),AC152,PI_data_original!AC153),0)</f>
        <v>477.06742590307607</v>
      </c>
      <c r="AD153" s="307">
        <f>IF(TagTempAmbSel_Sc2=TagTempAmb_Sc1,IF($A153&lt;=$A$9,IF(NOT(ISNUMBER(PI_data_original!D153)),D152,PI_data_original!D153),D152),IF($A153&lt;=$A$9,IF(NOT(ISNUMBER(PI_data_original!AD153)),AD152,PI_data_original!AD153),AD152))</f>
        <v>39.321411732309002</v>
      </c>
      <c r="AE153" s="307">
        <f>IF(TagHumRelSel_Sc2=TagHumRel_Sc1,IF($A153&lt;=$A$9,IF(NOT(ISNUMBER(PI_data_original!E153)),E152,PI_data_original!E153),E152),IF($A153&lt;=$A$9,IF(NOT(ISNUMBER(PI_data_original!AE153)),AE152,PI_data_original!AE153),AE152))</f>
        <v>23.370999433633692</v>
      </c>
      <c r="AF153" s="95">
        <f>IF($A153&lt;=$A$9,IF(NOT(ISNUMBER(PI_data_original!AF153)),AF152,PI_data_original!AF153),0)</f>
        <v>18.879894256591797</v>
      </c>
      <c r="AG153" s="95">
        <f>IF($A153&lt;=$A$9,IF(NOT(ISNUMBER(PI_data_original!AG153)),AG152,PI_data_original!AG153),0)</f>
        <v>13.488539695739746</v>
      </c>
      <c r="AH153" s="95">
        <f>IF($A153&lt;=$A$9,IF(NOT(ISNUMBER(PI_data_original!AH153)),AH152,PI_data_original!AH153),0)</f>
        <v>17.767662048339844</v>
      </c>
      <c r="AI153" s="95">
        <f>IF($A153&lt;=$A$9,IF(NOT(ISNUMBER(PI_data_original!AI153)),AI152,PI_data_original!AI153),0)</f>
        <v>19.977151870727539</v>
      </c>
      <c r="AJ153" s="95">
        <f>IF($A153&lt;=$A$9,IF(NOT(ISNUMBER(PI_data_original!AJ153)),AJ152,PI_data_original!AJ153),0)</f>
        <v>21.209566116333008</v>
      </c>
      <c r="AK153" s="95">
        <f>IF($A153&lt;=$A$9,IF(NOT(ISNUMBER(PI_data_original!AK153)),AK152,PI_data_original!AK153),0)</f>
        <v>276.93663492009318</v>
      </c>
      <c r="AL153" s="95">
        <f>IF($A153&lt;=$A$9,IF(NOT(ISNUMBER(PI_data_original!AL153)),AL152,PI_data_original!AL153),0)</f>
        <v>281.66885526711866</v>
      </c>
      <c r="AM153" s="95">
        <f>IF($A153&lt;=$A$9,IF(NOT(ISNUMBER(PI_data_original!AM153)),AM152,PI_data_original!AM153),0)</f>
        <v>349.94603201321371</v>
      </c>
      <c r="AN153" s="95">
        <f>IF($A153&lt;=$A$9,IF(NOT(ISNUMBER(PI_data_original!AN153)),AN152,PI_data_original!AN153),0)</f>
        <v>352.21942755154186</v>
      </c>
      <c r="AO153" s="95">
        <f>IF($A153&lt;=$A$9,IF(NOT(ISNUMBER(PI_data_original!AO153)),AO152,PI_data_original!AO153),0)</f>
        <v>341.38862143660742</v>
      </c>
      <c r="AP153" s="95">
        <f>IF($A153&lt;=$A$9,IF(NOT(ISNUMBER(PI_data_original!AP153)),AP152,PI_data_original!AP153),0)</f>
        <v>287.17337681915768</v>
      </c>
      <c r="AQ153" s="95">
        <f>IF($A153&lt;=$A$9,IF(NOT(ISNUMBER(PI_data_original!AQ153)),AQ152,PI_data_original!AQ153),0)</f>
        <v>340.33397030833487</v>
      </c>
      <c r="AR153" s="95">
        <f>IF($A153&lt;=$A$9,IF(NOT(ISNUMBER(PI_data_original!AR153)),AR152,PI_data_original!AR153),0)</f>
        <v>288.78515011221947</v>
      </c>
      <c r="AS153" s="95">
        <f>IF($A153&lt;=$A$9,IF(NOT(ISNUMBER(PI_data_original!AS153)),AS152,PI_data_original!AS153),0)</f>
        <v>313.7956651200073</v>
      </c>
      <c r="AT153" s="95">
        <f>IF($A153&lt;=$A$9,IF(NOT(ISNUMBER(PI_data_original!AT153)),AT152,PI_data_original!AT153),0)</f>
        <v>336.53455785895642</v>
      </c>
      <c r="AU153" s="95">
        <f>IF($A153&lt;=$A$9,IF(NOT(ISNUMBER(PI_data_original!AU153)),AU152,PI_data_original!AU153),0)</f>
        <v>34.586117468294802</v>
      </c>
      <c r="AV153" s="95">
        <f>IF($A153&lt;=$A$9,IF(NOT(ISNUMBER(PI_data_original!AV153)),AV152,PI_data_original!AV153),0)</f>
        <v>2.3220401276601841</v>
      </c>
      <c r="AW153" s="95">
        <f>IF($A153&lt;=$A$9,IF(NOT(ISNUMBER(PI_data_original!AW153)),AW152,PI_data_original!AW153),0)</f>
        <v>348.41369899617973</v>
      </c>
      <c r="AY153" s="94">
        <f t="shared" si="108"/>
        <v>45873.493055555096</v>
      </c>
      <c r="AZ153" s="95">
        <f>IF($AY153&lt;=$AY$9,IF(NOT(ISNUMBER(PI_data_original!AZ153)),AZ152,PI_data_original!AZ153),0)</f>
        <v>0</v>
      </c>
      <c r="BA153" s="95">
        <f>IF($AY153&lt;=$AY$9,IF(NOT(ISNUMBER(PI_data_original!BA153)),BA152,PI_data_original!BA153),0)</f>
        <v>0</v>
      </c>
      <c r="BB153" s="95">
        <f>IF($AY153&lt;=$AY$9,IF(NOT(ISNUMBER(PI_data_original!BB153)),BB152,PI_data_original!BB153),0)</f>
        <v>0</v>
      </c>
      <c r="BC153" s="95">
        <f>IF($AY153&lt;=$AY$9,IF(NOT(ISNUMBER(PI_data_original!BC153)),BC152,PI_data_original!BC153),0)</f>
        <v>43.074228662381067</v>
      </c>
      <c r="BD153" s="95">
        <f>IF($AY153&lt;=$AY$9,IF(NOT(ISNUMBER(PI_data_original!BD153)),BD152,PI_data_original!BD153),0)</f>
        <v>0</v>
      </c>
      <c r="BE153" s="95">
        <f>IF($AY153&lt;=$AY$9,IF(NOT(ISNUMBER(PI_data_original!BE153)),BE152,PI_data_original!BE153),0)</f>
        <v>0</v>
      </c>
      <c r="BF153" s="95">
        <f>IF($AY153&lt;=$AY$9,IF(NOT(ISNUMBER(PI_data_original!BF153)),BF152,PI_data_original!BF153),0)</f>
        <v>0</v>
      </c>
      <c r="BG153" s="95">
        <f>IF($AY153&lt;=$AY$9,IF(NOT(ISNUMBER(PI_data_original!BG153)),BG152,PI_data_original!BG153),0)</f>
        <v>40.875278459182297</v>
      </c>
      <c r="BI153" s="61">
        <f>PI_data_original!BI153</f>
        <v>45873.348611111112</v>
      </c>
      <c r="BJ153" s="6">
        <f>IF($BI153&lt;=$BI$9,IF(NOT(ISNUMBER(PI_data_original!BJ153)),BJ152,PI_data_original!BJ153),0)</f>
        <v>1.2817578390240669E-2</v>
      </c>
      <c r="BK153" s="6">
        <f>IF($BI153&lt;=$BI$9,IF(NOT(ISNUMBER(PI_data_original!BK153)),BK152,PI_data_original!BK153),0)</f>
        <v>1.0070954449474812E-2</v>
      </c>
      <c r="BM153" s="6" t="b">
        <f t="shared" si="97"/>
        <v>0</v>
      </c>
      <c r="BN153" s="6" t="str">
        <f t="shared" si="98"/>
        <v>N/A</v>
      </c>
      <c r="BO153" s="6" t="b">
        <f t="shared" si="99"/>
        <v>0</v>
      </c>
      <c r="BP153" s="6" t="str">
        <f t="shared" si="100"/>
        <v>N/A</v>
      </c>
      <c r="BR153" s="6">
        <f t="shared" si="85"/>
        <v>432</v>
      </c>
      <c r="BS153" s="6">
        <f t="shared" si="86"/>
        <v>357.67795987233984</v>
      </c>
      <c r="BU153" s="6">
        <f t="shared" si="101"/>
        <v>363.03075622275009</v>
      </c>
      <c r="BV153" s="6">
        <f t="shared" si="102"/>
        <v>348.41369899617973</v>
      </c>
      <c r="BX153" s="292">
        <f t="shared" si="87"/>
        <v>45873.493055555096</v>
      </c>
      <c r="BY153" s="11">
        <f t="shared" si="110"/>
        <v>0</v>
      </c>
      <c r="BZ153" s="11">
        <f t="shared" si="110"/>
        <v>0</v>
      </c>
      <c r="CA153" s="11">
        <f t="shared" si="110"/>
        <v>0</v>
      </c>
      <c r="CB153" s="11">
        <f t="shared" si="110"/>
        <v>43.074228662381067</v>
      </c>
      <c r="CC153" s="11">
        <f>IF(Inicio!$C$22="Calderas",BY153+BZ153,CA153)</f>
        <v>0</v>
      </c>
      <c r="CD153" s="11">
        <f t="shared" si="88"/>
        <v>0</v>
      </c>
      <c r="CE153" s="11">
        <f t="shared" si="89"/>
        <v>0</v>
      </c>
      <c r="CF153" s="11">
        <f t="shared" si="90"/>
        <v>0</v>
      </c>
      <c r="CG153" s="11">
        <f t="shared" si="91"/>
        <v>0</v>
      </c>
      <c r="CH153" s="11">
        <f t="shared" si="103"/>
        <v>0</v>
      </c>
      <c r="CI153" s="11">
        <f t="shared" si="104"/>
        <v>0</v>
      </c>
      <c r="CJ153" s="11">
        <f t="shared" si="111"/>
        <v>0</v>
      </c>
      <c r="CK153" s="11">
        <f t="shared" si="111"/>
        <v>0</v>
      </c>
      <c r="CL153" s="11">
        <f t="shared" si="111"/>
        <v>0</v>
      </c>
      <c r="CM153" s="11">
        <f t="shared" si="111"/>
        <v>40.875278459182297</v>
      </c>
      <c r="CN153" s="281">
        <f>IF(Inicio!$O$22="Calderas",CJ153+CK153,CL153)</f>
        <v>0</v>
      </c>
      <c r="CO153" s="11">
        <f t="shared" si="92"/>
        <v>0</v>
      </c>
      <c r="CP153" s="11">
        <f t="shared" si="93"/>
        <v>0</v>
      </c>
      <c r="CQ153" s="11">
        <f t="shared" si="94"/>
        <v>0</v>
      </c>
      <c r="CR153" s="11">
        <f t="shared" si="95"/>
        <v>0</v>
      </c>
      <c r="CS153" s="11">
        <f t="shared" si="105"/>
        <v>0</v>
      </c>
      <c r="CT153" s="11">
        <f t="shared" si="106"/>
        <v>0</v>
      </c>
      <c r="CV153" s="293">
        <f t="shared" si="96"/>
        <v>45873.743055554864</v>
      </c>
      <c r="CW153" s="92">
        <f t="shared" si="112"/>
        <v>0</v>
      </c>
      <c r="CX153" s="92">
        <f t="shared" si="112"/>
        <v>0</v>
      </c>
      <c r="CY153" s="92">
        <f t="shared" si="112"/>
        <v>0</v>
      </c>
      <c r="CZ153" s="92">
        <f t="shared" si="112"/>
        <v>0</v>
      </c>
      <c r="DA153" s="92">
        <f t="shared" si="112"/>
        <v>0</v>
      </c>
      <c r="DB153" s="92">
        <f t="shared" si="112"/>
        <v>0</v>
      </c>
    </row>
    <row r="154" spans="1:106">
      <c r="A154" s="94">
        <f t="shared" si="107"/>
        <v>45873.746527777315</v>
      </c>
      <c r="B154" s="95">
        <f>IF($A154&lt;=$A$9,IF(NOT(ISNUMBER(PI_data_original!B154)),B153,PI_data_original!B154),0)</f>
        <v>467.48771041911908</v>
      </c>
      <c r="C154" s="95">
        <f>IF($A154&lt;=$A$9,IF(NOT(ISNUMBER(PI_data_original!C154)),C153,PI_data_original!C154),0)</f>
        <v>451.18470376380748</v>
      </c>
      <c r="D154" s="307">
        <f>IF(TagTempAmbSel_Sc1=TagTempAmb_Sc1,IF($A154&lt;=$A$9,IF(NOT(ISNUMBER(PI_data_original!D154)),D153,PI_data_original!D154),D153),IF($A154&lt;=$A$9,IF(NOT(ISNUMBER(PI_data_original!AD154)),AD153,PI_data_original!AD154),AD153))</f>
        <v>38.394912040036509</v>
      </c>
      <c r="E154" s="307">
        <f>IF(TagHumRelSel_Sc1=TagHumRel_Sc1,IF($A154&lt;=$A$9,IF(NOT(ISNUMBER(PI_data_original!E154)),E153,PI_data_original!E154),E153),IF($A154&lt;=$A$9,IF(NOT(ISNUMBER(PI_data_original!AE154)),AE153,PI_data_original!AE154),AE153))</f>
        <v>21.665695652404782</v>
      </c>
      <c r="F154" s="95">
        <f>IF($A154&lt;=$A$9,IF(NOT(ISNUMBER(PI_data_original!F154)),F153,PI_data_original!F154),0)</f>
        <v>19.235410690307617</v>
      </c>
      <c r="G154" s="95">
        <f>IF($A154&lt;=$A$9,IF(NOT(ISNUMBER(PI_data_original!G154)),G153,PI_data_original!G154),0)</f>
        <v>19.689020156860352</v>
      </c>
      <c r="H154" s="95">
        <f>IF($A154&lt;=$A$9,IF(NOT(ISNUMBER(PI_data_original!H154)),H153,PI_data_original!H154),0)</f>
        <v>19.628150939941406</v>
      </c>
      <c r="I154" s="95">
        <f>IF($A154&lt;=$A$9,IF(NOT(ISNUMBER(PI_data_original!I154)),I153,PI_data_original!I154),0)</f>
        <v>18.325809478759766</v>
      </c>
      <c r="J154" s="95">
        <f>IF($A154&lt;=$A$9,IF(NOT(ISNUMBER(PI_data_original!J154)),J153,PI_data_original!J154),0)</f>
        <v>20.093273162841797</v>
      </c>
      <c r="K154" s="95">
        <f>IF($A154&lt;=$A$9,IF(NOT(ISNUMBER(PI_data_original!K154)),K153,PI_data_original!K154),0)</f>
        <v>282.94172364054202</v>
      </c>
      <c r="L154" s="95">
        <f>IF($A154&lt;=$A$9,IF(NOT(ISNUMBER(PI_data_original!L154)),L153,PI_data_original!L154),0)</f>
        <v>281.67189259261846</v>
      </c>
      <c r="M154" s="95">
        <f>IF($A154&lt;=$A$9,IF(NOT(ISNUMBER(PI_data_original!M154)),M153,PI_data_original!M154),0)</f>
        <v>284.53603177241314</v>
      </c>
      <c r="N154" s="95">
        <f>IF($A154&lt;=$A$9,IF(NOT(ISNUMBER(PI_data_original!N154)),N153,PI_data_original!N154),0)</f>
        <v>283.88285320527484</v>
      </c>
      <c r="O154" s="95">
        <f>IF($A154&lt;=$A$9,IF(NOT(ISNUMBER(PI_data_original!O154)),O153,PI_data_original!O154),0)</f>
        <v>361.45853712347798</v>
      </c>
      <c r="P154" s="95">
        <f>IF($A154&lt;=$A$9,IF(NOT(ISNUMBER(PI_data_original!P154)),P153,PI_data_original!P154),0)</f>
        <v>363.11092125424267</v>
      </c>
      <c r="Q154" s="95">
        <f>IF($A154&lt;=$A$9,IF(NOT(ISNUMBER(PI_data_original!Q154)),Q153,PI_data_original!Q154),0)</f>
        <v>361.04353609168123</v>
      </c>
      <c r="R154" s="95">
        <f>IF($A154&lt;=$A$9,IF(NOT(ISNUMBER(PI_data_original!R154)),R153,PI_data_original!R154),0)</f>
        <v>362.63655241531814</v>
      </c>
      <c r="S154" s="95">
        <f>IF($A154&lt;=$A$9,IF(NOT(ISNUMBER(PI_data_original!S154)),S153,PI_data_original!S154),0)</f>
        <v>351.12338424506908</v>
      </c>
      <c r="T154" s="95">
        <f>IF($A154&lt;=$A$9,IF(NOT(ISNUMBER(PI_data_original!T154)),T153,PI_data_original!T154),0)</f>
        <v>292.62566003245922</v>
      </c>
      <c r="U154" s="95">
        <f>IF($A154&lt;=$A$9,IF(NOT(ISNUMBER(PI_data_original!U154)),U153,PI_data_original!U154),0)</f>
        <v>353.75152128963731</v>
      </c>
      <c r="V154" s="95">
        <f>IF($A154&lt;=$A$9,IF(NOT(ISNUMBER(PI_data_original!V154)),V153,PI_data_original!V154),0)</f>
        <v>294.49612445919155</v>
      </c>
      <c r="W154" s="95">
        <f>IF($A154&lt;=$A$9,IF(NOT(ISNUMBER(PI_data_original!W154)),W153,PI_data_original!W154),0)</f>
        <v>327.39178135798358</v>
      </c>
      <c r="X154" s="95">
        <f>IF($A154&lt;=$A$9,IF(NOT(ISNUMBER(PI_data_original!X154)),X153,PI_data_original!X154),0)</f>
        <v>340.84478107342659</v>
      </c>
      <c r="Y154" s="95">
        <f>IF($A154&lt;=$A$9,IF(NOT(ISNUMBER(PI_data_original!Y154)),Y153,PI_data_original!Y154),0)</f>
        <v>37.384855116949993</v>
      </c>
      <c r="Z154" s="95">
        <f>IF($A154&lt;=$A$9,IF(NOT(ISNUMBER(PI_data_original!Z154)),Z153,PI_data_original!Z154),0)</f>
        <v>0</v>
      </c>
      <c r="AA154" s="95">
        <f>IF($A154&lt;=$A$9,IF(NOT(ISNUMBER(PI_data_original!AA154)),AA153,PI_data_original!AA154),0)</f>
        <v>361.25122679525833</v>
      </c>
      <c r="AB154" s="95">
        <f>IF($A154&lt;=$A$9,IF(NOT(ISNUMBER(PI_data_original!AB154)),AB153,PI_data_original!AB154),0)</f>
        <v>467.48771041911908</v>
      </c>
      <c r="AC154" s="95">
        <f>IF($A154&lt;=$A$9,IF(NOT(ISNUMBER(PI_data_original!AC154)),AC153,PI_data_original!AC154),0)</f>
        <v>472.10723515043617</v>
      </c>
      <c r="AD154" s="307">
        <f>IF(TagTempAmbSel_Sc2=TagTempAmb_Sc1,IF($A154&lt;=$A$9,IF(NOT(ISNUMBER(PI_data_original!D154)),D153,PI_data_original!D154),D153),IF($A154&lt;=$A$9,IF(NOT(ISNUMBER(PI_data_original!AD154)),AD153,PI_data_original!AD154),AD153))</f>
        <v>39.273322526010297</v>
      </c>
      <c r="AE154" s="307">
        <f>IF(TagHumRelSel_Sc2=TagHumRel_Sc1,IF($A154&lt;=$A$9,IF(NOT(ISNUMBER(PI_data_original!E154)),E153,PI_data_original!E154),E153),IF($A154&lt;=$A$9,IF(NOT(ISNUMBER(PI_data_original!AE154)),AE153,PI_data_original!AE154),AE153))</f>
        <v>23.577094541588398</v>
      </c>
      <c r="AF154" s="95">
        <f>IF($A154&lt;=$A$9,IF(NOT(ISNUMBER(PI_data_original!AF154)),AF153,PI_data_original!AF154),0)</f>
        <v>19.787654876708984</v>
      </c>
      <c r="AG154" s="95">
        <f>IF($A154&lt;=$A$9,IF(NOT(ISNUMBER(PI_data_original!AG154)),AG153,PI_data_original!AG154),0)</f>
        <v>14.604832649230957</v>
      </c>
      <c r="AH154" s="95">
        <f>IF($A154&lt;=$A$9,IF(NOT(ISNUMBER(PI_data_original!AH154)),AH153,PI_data_original!AH154),0)</f>
        <v>20.930492401123047</v>
      </c>
      <c r="AI154" s="95">
        <f>IF($A154&lt;=$A$9,IF(NOT(ISNUMBER(PI_data_original!AI154)),AI153,PI_data_original!AI154),0)</f>
        <v>19.689020156860352</v>
      </c>
      <c r="AJ154" s="95">
        <f>IF($A154&lt;=$A$9,IF(NOT(ISNUMBER(PI_data_original!AJ154)),AJ153,PI_data_original!AJ154),0)</f>
        <v>22.232833862304688</v>
      </c>
      <c r="AK154" s="95">
        <f>IF($A154&lt;=$A$9,IF(NOT(ISNUMBER(PI_data_original!AK154)),AK153,PI_data_original!AK154),0)</f>
        <v>276.19412920815989</v>
      </c>
      <c r="AL154" s="95">
        <f>IF($A154&lt;=$A$9,IF(NOT(ISNUMBER(PI_data_original!AL154)),AL153,PI_data_original!AL154),0)</f>
        <v>280.85700384189295</v>
      </c>
      <c r="AM154" s="95">
        <f>IF($A154&lt;=$A$9,IF(NOT(ISNUMBER(PI_data_original!AM154)),AM153,PI_data_original!AM154),0)</f>
        <v>350.13798717788484</v>
      </c>
      <c r="AN154" s="95">
        <f>IF($A154&lt;=$A$9,IF(NOT(ISNUMBER(PI_data_original!AN154)),AN153,PI_data_original!AN154),0)</f>
        <v>351.91433829591534</v>
      </c>
      <c r="AO154" s="95">
        <f>IF($A154&lt;=$A$9,IF(NOT(ISNUMBER(PI_data_original!AO154)),AO153,PI_data_original!AO154),0)</f>
        <v>341.03829201248476</v>
      </c>
      <c r="AP154" s="95">
        <f>IF($A154&lt;=$A$9,IF(NOT(ISNUMBER(PI_data_original!AP154)),AP153,PI_data_original!AP154),0)</f>
        <v>286.51235941335091</v>
      </c>
      <c r="AQ154" s="95">
        <f>IF($A154&lt;=$A$9,IF(NOT(ISNUMBER(PI_data_original!AQ154)),AQ153,PI_data_original!AQ154),0)</f>
        <v>340.12396240234375</v>
      </c>
      <c r="AR154" s="95">
        <f>IF($A154&lt;=$A$9,IF(NOT(ISNUMBER(PI_data_original!AR154)),AR153,PI_data_original!AR154),0)</f>
        <v>288.11719056161121</v>
      </c>
      <c r="AS154" s="95">
        <f>IF($A154&lt;=$A$9,IF(NOT(ISNUMBER(PI_data_original!AS154)),AS153,PI_data_original!AS154),0)</f>
        <v>312.7328061362449</v>
      </c>
      <c r="AT154" s="95">
        <f>IF($A154&lt;=$A$9,IF(NOT(ISNUMBER(PI_data_original!AT154)),AT153,PI_data_original!AT154),0)</f>
        <v>335.48110736690541</v>
      </c>
      <c r="AU154" s="95">
        <f>IF($A154&lt;=$A$9,IF(NOT(ISNUMBER(PI_data_original!AU154)),AU153,PI_data_original!AU154),0)</f>
        <v>34.252585487064017</v>
      </c>
      <c r="AV154" s="95">
        <f>IF($A154&lt;=$A$9,IF(NOT(ISNUMBER(PI_data_original!AV154)),AV153,PI_data_original!AV154),0)</f>
        <v>2</v>
      </c>
      <c r="AW154" s="95">
        <f>IF($A154&lt;=$A$9,IF(NOT(ISNUMBER(PI_data_original!AW154)),AW153,PI_data_original!AW154),0)</f>
        <v>348.26942480361555</v>
      </c>
      <c r="AY154" s="94">
        <f t="shared" si="108"/>
        <v>45873.496527777315</v>
      </c>
      <c r="AZ154" s="95">
        <f>IF($AY154&lt;=$AY$9,IF(NOT(ISNUMBER(PI_data_original!AZ154)),AZ153,PI_data_original!AZ154),0)</f>
        <v>0</v>
      </c>
      <c r="BA154" s="95">
        <f>IF($AY154&lt;=$AY$9,IF(NOT(ISNUMBER(PI_data_original!BA154)),BA153,PI_data_original!BA154),0)</f>
        <v>0</v>
      </c>
      <c r="BB154" s="95">
        <f>IF($AY154&lt;=$AY$9,IF(NOT(ISNUMBER(PI_data_original!BB154)),BB153,PI_data_original!BB154),0)</f>
        <v>0</v>
      </c>
      <c r="BC154" s="95">
        <f>IF($AY154&lt;=$AY$9,IF(NOT(ISNUMBER(PI_data_original!BC154)),BC153,PI_data_original!BC154),0)</f>
        <v>43.635570872167378</v>
      </c>
      <c r="BD154" s="95">
        <f>IF($AY154&lt;=$AY$9,IF(NOT(ISNUMBER(PI_data_original!BD154)),BD153,PI_data_original!BD154),0)</f>
        <v>0</v>
      </c>
      <c r="BE154" s="95">
        <f>IF($AY154&lt;=$AY$9,IF(NOT(ISNUMBER(PI_data_original!BE154)),BE153,PI_data_original!BE154),0)</f>
        <v>0</v>
      </c>
      <c r="BF154" s="95">
        <f>IF($AY154&lt;=$AY$9,IF(NOT(ISNUMBER(PI_data_original!BF154)),BF153,PI_data_original!BF154),0)</f>
        <v>0</v>
      </c>
      <c r="BG154" s="95">
        <f>IF($AY154&lt;=$AY$9,IF(NOT(ISNUMBER(PI_data_original!BG154)),BG153,PI_data_original!BG154),0)</f>
        <v>41.460336806329884</v>
      </c>
      <c r="BI154" s="61">
        <f>PI_data_original!BI154</f>
        <v>45873.349305555559</v>
      </c>
      <c r="BJ154" s="6">
        <f>IF($BI154&lt;=$BI$9,IF(NOT(ISNUMBER(PI_data_original!BJ154)),BJ153,PI_data_original!BJ154),0)</f>
        <v>1.2817578390240669E-2</v>
      </c>
      <c r="BK154" s="6">
        <f>IF($BI154&lt;=$BI$9,IF(NOT(ISNUMBER(PI_data_original!BK154)),BK153,PI_data_original!BK154),0)</f>
        <v>1.0031355879568681E-2</v>
      </c>
      <c r="BM154" s="6" t="b">
        <f t="shared" si="97"/>
        <v>0</v>
      </c>
      <c r="BN154" s="6" t="str">
        <f t="shared" si="98"/>
        <v>N/A</v>
      </c>
      <c r="BO154" s="6" t="b">
        <f t="shared" si="99"/>
        <v>0</v>
      </c>
      <c r="BP154" s="6" t="str">
        <f t="shared" si="100"/>
        <v>N/A</v>
      </c>
      <c r="BR154" s="6">
        <f t="shared" si="85"/>
        <v>432</v>
      </c>
      <c r="BS154" s="6">
        <f t="shared" si="86"/>
        <v>358</v>
      </c>
      <c r="BU154" s="6">
        <f t="shared" si="101"/>
        <v>361.25122679525833</v>
      </c>
      <c r="BV154" s="6">
        <f t="shared" si="102"/>
        <v>348.26942480361555</v>
      </c>
      <c r="BX154" s="292">
        <f t="shared" si="87"/>
        <v>45873.496527777315</v>
      </c>
      <c r="BY154" s="11">
        <f t="shared" si="110"/>
        <v>0</v>
      </c>
      <c r="BZ154" s="11">
        <f t="shared" si="110"/>
        <v>0</v>
      </c>
      <c r="CA154" s="11">
        <f t="shared" si="110"/>
        <v>0</v>
      </c>
      <c r="CB154" s="11">
        <f t="shared" si="110"/>
        <v>43.635570872167378</v>
      </c>
      <c r="CC154" s="11">
        <f>IF(Inicio!$C$22="Calderas",BY154+BZ154,CA154)</f>
        <v>0</v>
      </c>
      <c r="CD154" s="11">
        <f t="shared" si="88"/>
        <v>0</v>
      </c>
      <c r="CE154" s="11">
        <f t="shared" si="89"/>
        <v>0</v>
      </c>
      <c r="CF154" s="11">
        <f t="shared" si="90"/>
        <v>0</v>
      </c>
      <c r="CG154" s="11">
        <f t="shared" si="91"/>
        <v>0</v>
      </c>
      <c r="CH154" s="11">
        <f t="shared" si="103"/>
        <v>0</v>
      </c>
      <c r="CI154" s="11">
        <f t="shared" si="104"/>
        <v>0</v>
      </c>
      <c r="CJ154" s="11">
        <f t="shared" si="111"/>
        <v>0</v>
      </c>
      <c r="CK154" s="11">
        <f t="shared" si="111"/>
        <v>0</v>
      </c>
      <c r="CL154" s="11">
        <f t="shared" si="111"/>
        <v>0</v>
      </c>
      <c r="CM154" s="11">
        <f t="shared" si="111"/>
        <v>41.460336806329884</v>
      </c>
      <c r="CN154" s="281">
        <f>IF(Inicio!$O$22="Calderas",CJ154+CK154,CL154)</f>
        <v>0</v>
      </c>
      <c r="CO154" s="11">
        <f t="shared" si="92"/>
        <v>0</v>
      </c>
      <c r="CP154" s="11">
        <f t="shared" si="93"/>
        <v>0</v>
      </c>
      <c r="CQ154" s="11">
        <f t="shared" si="94"/>
        <v>0</v>
      </c>
      <c r="CR154" s="11">
        <f t="shared" si="95"/>
        <v>0</v>
      </c>
      <c r="CS154" s="11">
        <f t="shared" si="105"/>
        <v>0</v>
      </c>
      <c r="CT154" s="11">
        <f t="shared" si="106"/>
        <v>0</v>
      </c>
      <c r="CV154" s="293">
        <f t="shared" si="96"/>
        <v>45873.746527777083</v>
      </c>
      <c r="CW154" s="92">
        <f t="shared" si="112"/>
        <v>0</v>
      </c>
      <c r="CX154" s="92">
        <f t="shared" si="112"/>
        <v>0</v>
      </c>
      <c r="CY154" s="92">
        <f t="shared" si="112"/>
        <v>0</v>
      </c>
      <c r="CZ154" s="92">
        <f t="shared" si="112"/>
        <v>0</v>
      </c>
      <c r="DA154" s="92">
        <f t="shared" si="112"/>
        <v>0</v>
      </c>
      <c r="DB154" s="92">
        <f t="shared" si="112"/>
        <v>0</v>
      </c>
    </row>
    <row r="155" spans="1:106">
      <c r="A155" s="94">
        <f t="shared" si="107"/>
        <v>45873.749999999534</v>
      </c>
      <c r="B155" s="95">
        <f>IF($A155&lt;=$A$9,IF(NOT(ISNUMBER(PI_data_original!B155)),B154,PI_data_original!B155),0)</f>
        <v>454.6064493981898</v>
      </c>
      <c r="C155" s="95">
        <f>IF($A155&lt;=$A$9,IF(NOT(ISNUMBER(PI_data_original!C155)),C154,PI_data_original!C155),0)</f>
        <v>435.81940952753325</v>
      </c>
      <c r="D155" s="307">
        <f>IF(TagTempAmbSel_Sc1=TagTempAmb_Sc1,IF($A155&lt;=$A$9,IF(NOT(ISNUMBER(PI_data_original!D155)),D154,PI_data_original!D155),D154),IF($A155&lt;=$A$9,IF(NOT(ISNUMBER(PI_data_original!AD155)),AD154,PI_data_original!AD155),AD154))</f>
        <v>38.412948994110849</v>
      </c>
      <c r="E155" s="307">
        <f>IF(TagHumRelSel_Sc1=TagHumRel_Sc1,IF($A155&lt;=$A$9,IF(NOT(ISNUMBER(PI_data_original!E155)),E154,PI_data_original!E155),E154),IF($A155&lt;=$A$9,IF(NOT(ISNUMBER(PI_data_original!AE155)),AE154,PI_data_original!AE155),AE154))</f>
        <v>21.689905063489277</v>
      </c>
      <c r="F155" s="95">
        <f>IF($A155&lt;=$A$9,IF(NOT(ISNUMBER(PI_data_original!F155)),F154,PI_data_original!F155),0)</f>
        <v>19.954490661621094</v>
      </c>
      <c r="G155" s="95">
        <f>IF($A155&lt;=$A$9,IF(NOT(ISNUMBER(PI_data_original!G155)),G154,PI_data_original!G155),0)</f>
        <v>22.186164855957031</v>
      </c>
      <c r="H155" s="95">
        <f>IF($A155&lt;=$A$9,IF(NOT(ISNUMBER(PI_data_original!H155)),H154,PI_data_original!H155),0)</f>
        <v>18.325809478759766</v>
      </c>
      <c r="I155" s="95">
        <f>IF($A155&lt;=$A$9,IF(NOT(ISNUMBER(PI_data_original!I155)),I154,PI_data_original!I155),0)</f>
        <v>21.209566116333008</v>
      </c>
      <c r="J155" s="95">
        <f>IF($A155&lt;=$A$9,IF(NOT(ISNUMBER(PI_data_original!J155)),J154,PI_data_original!J155),0)</f>
        <v>19.349077224731445</v>
      </c>
      <c r="K155" s="95">
        <f>IF($A155&lt;=$A$9,IF(NOT(ISNUMBER(PI_data_original!K155)),K154,PI_data_original!K155),0)</f>
        <v>283.67001289498256</v>
      </c>
      <c r="L155" s="95">
        <f>IF($A155&lt;=$A$9,IF(NOT(ISNUMBER(PI_data_original!L155)),L154,PI_data_original!L155),0)</f>
        <v>282.47843738336974</v>
      </c>
      <c r="M155" s="95">
        <f>IF($A155&lt;=$A$9,IF(NOT(ISNUMBER(PI_data_original!M155)),M154,PI_data_original!M155),0)</f>
        <v>284.63345358047832</v>
      </c>
      <c r="N155" s="95">
        <f>IF($A155&lt;=$A$9,IF(NOT(ISNUMBER(PI_data_original!N155)),N154,PI_data_original!N155),0)</f>
        <v>283.99075974199542</v>
      </c>
      <c r="O155" s="95">
        <f>IF($A155&lt;=$A$9,IF(NOT(ISNUMBER(PI_data_original!O155)),O154,PI_data_original!O155),0)</f>
        <v>359.4651688886126</v>
      </c>
      <c r="P155" s="95">
        <f>IF($A155&lt;=$A$9,IF(NOT(ISNUMBER(PI_data_original!P155)),P154,PI_data_original!P155),0)</f>
        <v>360.98239863993564</v>
      </c>
      <c r="Q155" s="95">
        <f>IF($A155&lt;=$A$9,IF(NOT(ISNUMBER(PI_data_original!Q155)),Q154,PI_data_original!Q155),0)</f>
        <v>358.56137892729288</v>
      </c>
      <c r="R155" s="95">
        <f>IF($A155&lt;=$A$9,IF(NOT(ISNUMBER(PI_data_original!R155)),R154,PI_data_original!R155),0)</f>
        <v>360.21474812504653</v>
      </c>
      <c r="S155" s="95">
        <f>IF($A155&lt;=$A$9,IF(NOT(ISNUMBER(PI_data_original!S155)),S154,PI_data_original!S155),0)</f>
        <v>349.534825407813</v>
      </c>
      <c r="T155" s="95">
        <f>IF($A155&lt;=$A$9,IF(NOT(ISNUMBER(PI_data_original!T155)),T154,PI_data_original!T155),0)</f>
        <v>293.08647916799413</v>
      </c>
      <c r="U155" s="95">
        <f>IF($A155&lt;=$A$9,IF(NOT(ISNUMBER(PI_data_original!U155)),U154,PI_data_original!U155),0)</f>
        <v>352.12496424499744</v>
      </c>
      <c r="V155" s="95">
        <f>IF($A155&lt;=$A$9,IF(NOT(ISNUMBER(PI_data_original!V155)),V154,PI_data_original!V155),0)</f>
        <v>294.93846989125171</v>
      </c>
      <c r="W155" s="95">
        <f>IF($A155&lt;=$A$9,IF(NOT(ISNUMBER(PI_data_original!W155)),W154,PI_data_original!W155),0)</f>
        <v>327.22444801788004</v>
      </c>
      <c r="X155" s="95">
        <f>IF($A155&lt;=$A$9,IF(NOT(ISNUMBER(PI_data_original!X155)),X154,PI_data_original!X155),0)</f>
        <v>340.55943465130338</v>
      </c>
      <c r="Y155" s="95">
        <f>IF($A155&lt;=$A$9,IF(NOT(ISNUMBER(PI_data_original!Y155)),Y154,PI_data_original!Y155),0)</f>
        <v>37.392343604335792</v>
      </c>
      <c r="Z155" s="95">
        <f>IF($A155&lt;=$A$9,IF(NOT(ISNUMBER(PI_data_original!Z155)),Z154,PI_data_original!Z155),0)</f>
        <v>0.32055376275505792</v>
      </c>
      <c r="AA155" s="95">
        <f>IF($A155&lt;=$A$9,IF(NOT(ISNUMBER(PI_data_original!AA155)),AA154,PI_data_original!AA155),0)</f>
        <v>359.14419656839999</v>
      </c>
      <c r="AB155" s="95">
        <f>IF($A155&lt;=$A$9,IF(NOT(ISNUMBER(PI_data_original!AB155)),AB154,PI_data_original!AB155),0)</f>
        <v>454.6064493981898</v>
      </c>
      <c r="AC155" s="95">
        <f>IF($A155&lt;=$A$9,IF(NOT(ISNUMBER(PI_data_original!AC155)),AC154,PI_data_original!AC155),0)</f>
        <v>461.74694204989567</v>
      </c>
      <c r="AD155" s="307">
        <f>IF(TagTempAmbSel_Sc2=TagTempAmb_Sc1,IF($A155&lt;=$A$9,IF(NOT(ISNUMBER(PI_data_original!D155)),D154,PI_data_original!D155),D154),IF($A155&lt;=$A$9,IF(NOT(ISNUMBER(PI_data_original!AD155)),AD154,PI_data_original!AD155),AD154))</f>
        <v>39.288569229188461</v>
      </c>
      <c r="AE155" s="307">
        <f>IF(TagHumRelSel_Sc2=TagHumRel_Sc1,IF($A155&lt;=$A$9,IF(NOT(ISNUMBER(PI_data_original!E155)),E154,PI_data_original!E155),E154),IF($A155&lt;=$A$9,IF(NOT(ISNUMBER(PI_data_original!AE155)),AE154,PI_data_original!AE155),AE154))</f>
        <v>23.674291397886734</v>
      </c>
      <c r="AF155" s="95">
        <f>IF($A155&lt;=$A$9,IF(NOT(ISNUMBER(PI_data_original!AF155)),AF154,PI_data_original!AF155),0)</f>
        <v>22.921199798583984</v>
      </c>
      <c r="AG155" s="95">
        <f>IF($A155&lt;=$A$9,IF(NOT(ISNUMBER(PI_data_original!AG155)),AG154,PI_data_original!AG155),0)</f>
        <v>20.651418685913086</v>
      </c>
      <c r="AH155" s="95">
        <f>IF($A155&lt;=$A$9,IF(NOT(ISNUMBER(PI_data_original!AH155)),AH154,PI_data_original!AH155),0)</f>
        <v>20.930492401123047</v>
      </c>
      <c r="AI155" s="95">
        <f>IF($A155&lt;=$A$9,IF(NOT(ISNUMBER(PI_data_original!AI155)),AI154,PI_data_original!AI155),0)</f>
        <v>21.033636093139648</v>
      </c>
      <c r="AJ155" s="95">
        <f>IF($A155&lt;=$A$9,IF(NOT(ISNUMBER(PI_data_original!AJ155)),AJ154,PI_data_original!AJ155),0)</f>
        <v>19.628150939941406</v>
      </c>
      <c r="AK155" s="95">
        <f>IF($A155&lt;=$A$9,IF(NOT(ISNUMBER(PI_data_original!AK155)),AK154,PI_data_original!AK155),0)</f>
        <v>275.92454243786347</v>
      </c>
      <c r="AL155" s="95">
        <f>IF($A155&lt;=$A$9,IF(NOT(ISNUMBER(PI_data_original!AL155)),AL154,PI_data_original!AL155),0)</f>
        <v>280.46633583906078</v>
      </c>
      <c r="AM155" s="95">
        <f>IF($A155&lt;=$A$9,IF(NOT(ISNUMBER(PI_data_original!AM155)),AM154,PI_data_original!AM155),0)</f>
        <v>350.17731859806662</v>
      </c>
      <c r="AN155" s="95">
        <f>IF($A155&lt;=$A$9,IF(NOT(ISNUMBER(PI_data_original!AN155)),AN154,PI_data_original!AN155),0)</f>
        <v>351.31494248499729</v>
      </c>
      <c r="AO155" s="95">
        <f>IF($A155&lt;=$A$9,IF(NOT(ISNUMBER(PI_data_original!AO155)),AO154,PI_data_original!AO155),0)</f>
        <v>340.90965240126633</v>
      </c>
      <c r="AP155" s="95">
        <f>IF($A155&lt;=$A$9,IF(NOT(ISNUMBER(PI_data_original!AP155)),AP154,PI_data_original!AP155),0)</f>
        <v>286.18566453052063</v>
      </c>
      <c r="AQ155" s="95">
        <f>IF($A155&lt;=$A$9,IF(NOT(ISNUMBER(PI_data_original!AQ155)),AQ154,PI_data_original!AQ155),0)</f>
        <v>339.97426030142856</v>
      </c>
      <c r="AR155" s="95">
        <f>IF($A155&lt;=$A$9,IF(NOT(ISNUMBER(PI_data_original!AR155)),AR154,PI_data_original!AR155),0)</f>
        <v>287.81546221453539</v>
      </c>
      <c r="AS155" s="95">
        <f>IF($A155&lt;=$A$9,IF(NOT(ISNUMBER(PI_data_original!AS155)),AS154,PI_data_original!AS155),0)</f>
        <v>311.83804972653587</v>
      </c>
      <c r="AT155" s="95">
        <f>IF($A155&lt;=$A$9,IF(NOT(ISNUMBER(PI_data_original!AT155)),AT154,PI_data_original!AT155),0)</f>
        <v>334.6263669936028</v>
      </c>
      <c r="AU155" s="95">
        <f>IF($A155&lt;=$A$9,IF(NOT(ISNUMBER(PI_data_original!AU155)),AU154,PI_data_original!AU155),0)</f>
        <v>34.041023784114515</v>
      </c>
      <c r="AV155" s="95">
        <f>IF($A155&lt;=$A$9,IF(NOT(ISNUMBER(PI_data_original!AV155)),AV154,PI_data_original!AV155),0)</f>
        <v>2</v>
      </c>
      <c r="AW155" s="95">
        <f>IF($A155&lt;=$A$9,IF(NOT(ISNUMBER(PI_data_original!AW155)),AW154,PI_data_original!AW155),0)</f>
        <v>348.03503793428808</v>
      </c>
      <c r="AY155" s="94">
        <f t="shared" si="108"/>
        <v>45873.499999999534</v>
      </c>
      <c r="AZ155" s="95">
        <f>IF($AY155&lt;=$AY$9,IF(NOT(ISNUMBER(PI_data_original!AZ155)),AZ154,PI_data_original!AZ155),0)</f>
        <v>0</v>
      </c>
      <c r="BA155" s="95">
        <f>IF($AY155&lt;=$AY$9,IF(NOT(ISNUMBER(PI_data_original!BA155)),BA154,PI_data_original!BA155),0)</f>
        <v>0</v>
      </c>
      <c r="BB155" s="95">
        <f>IF($AY155&lt;=$AY$9,IF(NOT(ISNUMBER(PI_data_original!BB155)),BB154,PI_data_original!BB155),0)</f>
        <v>0</v>
      </c>
      <c r="BC155" s="95">
        <f>IF($AY155&lt;=$AY$9,IF(NOT(ISNUMBER(PI_data_original!BC155)),BC154,PI_data_original!BC155),0)</f>
        <v>44.188563627489977</v>
      </c>
      <c r="BD155" s="95">
        <f>IF($AY155&lt;=$AY$9,IF(NOT(ISNUMBER(PI_data_original!BD155)),BD154,PI_data_original!BD155),0)</f>
        <v>0</v>
      </c>
      <c r="BE155" s="95">
        <f>IF($AY155&lt;=$AY$9,IF(NOT(ISNUMBER(PI_data_original!BE155)),BE154,PI_data_original!BE155),0)</f>
        <v>0</v>
      </c>
      <c r="BF155" s="95">
        <f>IF($AY155&lt;=$AY$9,IF(NOT(ISNUMBER(PI_data_original!BF155)),BF154,PI_data_original!BF155),0)</f>
        <v>0</v>
      </c>
      <c r="BG155" s="95">
        <f>IF($AY155&lt;=$AY$9,IF(NOT(ISNUMBER(PI_data_original!BG155)),BG154,PI_data_original!BG155),0)</f>
        <v>42.042467834789903</v>
      </c>
      <c r="BI155" s="61">
        <f>PI_data_original!BI155</f>
        <v>45873.35</v>
      </c>
      <c r="BJ155" s="6">
        <f>IF($BI155&lt;=$BI$9,IF(NOT(ISNUMBER(PI_data_original!BJ155)),BJ154,PI_data_original!BJ155),0)</f>
        <v>1.2817578390240669E-2</v>
      </c>
      <c r="BK155" s="6">
        <f>IF($BI155&lt;=$BI$9,IF(NOT(ISNUMBER(PI_data_original!BK155)),BK154,PI_data_original!BK155),0)</f>
        <v>8.6419537713673979E-3</v>
      </c>
      <c r="BM155" s="6" t="b">
        <f t="shared" si="97"/>
        <v>0</v>
      </c>
      <c r="BN155" s="6" t="str">
        <f t="shared" si="98"/>
        <v>N/A</v>
      </c>
      <c r="BO155" s="6" t="b">
        <f t="shared" si="99"/>
        <v>0</v>
      </c>
      <c r="BP155" s="6" t="str">
        <f t="shared" si="100"/>
        <v>N/A</v>
      </c>
      <c r="BR155" s="6">
        <f t="shared" si="85"/>
        <v>431.67944623724492</v>
      </c>
      <c r="BS155" s="6">
        <f t="shared" si="86"/>
        <v>358</v>
      </c>
      <c r="BU155" s="6">
        <f t="shared" si="101"/>
        <v>359.14419656839999</v>
      </c>
      <c r="BV155" s="6">
        <f t="shared" si="102"/>
        <v>348.03503793428808</v>
      </c>
      <c r="BX155" s="292">
        <f t="shared" si="87"/>
        <v>45873.499999999534</v>
      </c>
      <c r="BY155" s="11">
        <f t="shared" si="110"/>
        <v>0</v>
      </c>
      <c r="BZ155" s="11">
        <f t="shared" si="110"/>
        <v>0</v>
      </c>
      <c r="CA155" s="11">
        <f t="shared" si="110"/>
        <v>0</v>
      </c>
      <c r="CB155" s="11">
        <f t="shared" si="110"/>
        <v>44.188563627489977</v>
      </c>
      <c r="CC155" s="11">
        <f>IF(Inicio!$C$22="Calderas",BY155+BZ155,CA155)</f>
        <v>0</v>
      </c>
      <c r="CD155" s="11">
        <f t="shared" si="88"/>
        <v>0</v>
      </c>
      <c r="CE155" s="11">
        <f t="shared" si="89"/>
        <v>0</v>
      </c>
      <c r="CF155" s="11">
        <f t="shared" si="90"/>
        <v>0</v>
      </c>
      <c r="CG155" s="11">
        <f t="shared" si="91"/>
        <v>0</v>
      </c>
      <c r="CH155" s="11">
        <f t="shared" si="103"/>
        <v>0</v>
      </c>
      <c r="CI155" s="11">
        <f t="shared" si="104"/>
        <v>0</v>
      </c>
      <c r="CJ155" s="11">
        <f t="shared" si="111"/>
        <v>0</v>
      </c>
      <c r="CK155" s="11">
        <f t="shared" si="111"/>
        <v>0</v>
      </c>
      <c r="CL155" s="11">
        <f t="shared" si="111"/>
        <v>0</v>
      </c>
      <c r="CM155" s="11">
        <f t="shared" si="111"/>
        <v>42.042467834789903</v>
      </c>
      <c r="CN155" s="281">
        <f>IF(Inicio!$O$22="Calderas",CJ155+CK155,CL155)</f>
        <v>0</v>
      </c>
      <c r="CO155" s="11">
        <f t="shared" si="92"/>
        <v>0</v>
      </c>
      <c r="CP155" s="11">
        <f t="shared" si="93"/>
        <v>0</v>
      </c>
      <c r="CQ155" s="11">
        <f t="shared" si="94"/>
        <v>0</v>
      </c>
      <c r="CR155" s="11">
        <f t="shared" si="95"/>
        <v>0</v>
      </c>
      <c r="CS155" s="11">
        <f t="shared" si="105"/>
        <v>0</v>
      </c>
      <c r="CT155" s="11">
        <f t="shared" si="106"/>
        <v>0</v>
      </c>
      <c r="CV155" s="293">
        <f t="shared" si="96"/>
        <v>45873.749999999302</v>
      </c>
      <c r="CW155" s="92">
        <f t="shared" si="112"/>
        <v>0</v>
      </c>
      <c r="CX155" s="92">
        <f t="shared" si="112"/>
        <v>0</v>
      </c>
      <c r="CY155" s="92">
        <f t="shared" si="112"/>
        <v>0</v>
      </c>
      <c r="CZ155" s="92">
        <f t="shared" si="112"/>
        <v>0</v>
      </c>
      <c r="DA155" s="92">
        <f t="shared" si="112"/>
        <v>0</v>
      </c>
      <c r="DB155" s="92">
        <f t="shared" si="112"/>
        <v>0</v>
      </c>
    </row>
    <row r="156" spans="1:106">
      <c r="A156" s="94">
        <f t="shared" si="107"/>
        <v>45873.753472221753</v>
      </c>
      <c r="B156" s="95">
        <f>IF($A156&lt;=$A$9,IF(NOT(ISNUMBER(PI_data_original!B156)),B155,PI_data_original!B156),0)</f>
        <v>438.28266551691235</v>
      </c>
      <c r="C156" s="95">
        <f>IF($A156&lt;=$A$9,IF(NOT(ISNUMBER(PI_data_original!C156)),C155,PI_data_original!C156),0)</f>
        <v>428.2526931757796</v>
      </c>
      <c r="D156" s="307">
        <f>IF(TagTempAmbSel_Sc1=TagTempAmb_Sc1,IF($A156&lt;=$A$9,IF(NOT(ISNUMBER(PI_data_original!D156)),D155,PI_data_original!D156),D155),IF($A156&lt;=$A$9,IF(NOT(ISNUMBER(PI_data_original!AD156)),AD155,PI_data_original!AD156),AD155))</f>
        <v>38.354944863690498</v>
      </c>
      <c r="E156" s="307">
        <f>IF(TagHumRelSel_Sc1=TagHumRel_Sc1,IF($A156&lt;=$A$9,IF(NOT(ISNUMBER(PI_data_original!E156)),E155,PI_data_original!E156),E155),IF($A156&lt;=$A$9,IF(NOT(ISNUMBER(PI_data_original!AE156)),AE155,PI_data_original!AE156),AE155))</f>
        <v>22.276631662852015</v>
      </c>
      <c r="F156" s="95">
        <f>IF($A156&lt;=$A$9,IF(NOT(ISNUMBER(PI_data_original!F156)),F155,PI_data_original!F156),0)</f>
        <v>21.482538223266602</v>
      </c>
      <c r="G156" s="95">
        <f>IF($A156&lt;=$A$9,IF(NOT(ISNUMBER(PI_data_original!G156)),G155,PI_data_original!G156),0)</f>
        <v>21.609901428222656</v>
      </c>
      <c r="H156" s="95">
        <f>IF($A156&lt;=$A$9,IF(NOT(ISNUMBER(PI_data_original!H156)),H155,PI_data_original!H156),0)</f>
        <v>24.09332275390625</v>
      </c>
      <c r="I156" s="95">
        <f>IF($A156&lt;=$A$9,IF(NOT(ISNUMBER(PI_data_original!I156)),I155,PI_data_original!I156),0)</f>
        <v>24.372394561767578</v>
      </c>
      <c r="J156" s="95">
        <f>IF($A156&lt;=$A$9,IF(NOT(ISNUMBER(PI_data_original!J156)),J155,PI_data_original!J156),0)</f>
        <v>18.511857986450195</v>
      </c>
      <c r="K156" s="95">
        <f>IF($A156&lt;=$A$9,IF(NOT(ISNUMBER(PI_data_original!K156)),K155,PI_data_original!K156),0)</f>
        <v>283.73409086363245</v>
      </c>
      <c r="L156" s="95">
        <f>IF($A156&lt;=$A$9,IF(NOT(ISNUMBER(PI_data_original!L156)),L155,PI_data_original!L156),0)</f>
        <v>282.4538386208107</v>
      </c>
      <c r="M156" s="95">
        <f>IF($A156&lt;=$A$9,IF(NOT(ISNUMBER(PI_data_original!M156)),M155,PI_data_original!M156),0)</f>
        <v>285.0948380193646</v>
      </c>
      <c r="N156" s="95">
        <f>IF($A156&lt;=$A$9,IF(NOT(ISNUMBER(PI_data_original!N156)),N155,PI_data_original!N156),0)</f>
        <v>284.40457191134391</v>
      </c>
      <c r="O156" s="95">
        <f>IF($A156&lt;=$A$9,IF(NOT(ISNUMBER(PI_data_original!O156)),O155,PI_data_original!O156),0)</f>
        <v>356.73124158056339</v>
      </c>
      <c r="P156" s="95">
        <f>IF($A156&lt;=$A$9,IF(NOT(ISNUMBER(PI_data_original!P156)),P155,PI_data_original!P156),0)</f>
        <v>358.38199339290412</v>
      </c>
      <c r="Q156" s="95">
        <f>IF($A156&lt;=$A$9,IF(NOT(ISNUMBER(PI_data_original!Q156)),Q155,PI_data_original!Q156),0)</f>
        <v>357.53645658959249</v>
      </c>
      <c r="R156" s="95">
        <f>IF($A156&lt;=$A$9,IF(NOT(ISNUMBER(PI_data_original!R156)),R155,PI_data_original!R156),0)</f>
        <v>357.56983840197074</v>
      </c>
      <c r="S156" s="95">
        <f>IF($A156&lt;=$A$9,IF(NOT(ISNUMBER(PI_data_original!S156)),S155,PI_data_original!S156),0)</f>
        <v>347.35450075620628</v>
      </c>
      <c r="T156" s="95">
        <f>IF($A156&lt;=$A$9,IF(NOT(ISNUMBER(PI_data_original!T156)),T155,PI_data_original!T156),0)</f>
        <v>291.96297766447532</v>
      </c>
      <c r="U156" s="95">
        <f>IF($A156&lt;=$A$9,IF(NOT(ISNUMBER(PI_data_original!U156)),U155,PI_data_original!U156),0)</f>
        <v>349.97699306330486</v>
      </c>
      <c r="V156" s="95">
        <f>IF($A156&lt;=$A$9,IF(NOT(ISNUMBER(PI_data_original!V156)),V155,PI_data_original!V156),0)</f>
        <v>293.68566671489737</v>
      </c>
      <c r="W156" s="95">
        <f>IF($A156&lt;=$A$9,IF(NOT(ISNUMBER(PI_data_original!W156)),W155,PI_data_original!W156),0)</f>
        <v>326.79939669351188</v>
      </c>
      <c r="X156" s="95">
        <f>IF($A156&lt;=$A$9,IF(NOT(ISNUMBER(PI_data_original!X156)),X155,PI_data_original!X156),0)</f>
        <v>340.26626368642201</v>
      </c>
      <c r="Y156" s="95">
        <f>IF($A156&lt;=$A$9,IF(NOT(ISNUMBER(PI_data_original!Y156)),Y155,PI_data_original!Y156),0)</f>
        <v>36.624540082657091</v>
      </c>
      <c r="Z156" s="95">
        <f>IF($A156&lt;=$A$9,IF(NOT(ISNUMBER(PI_data_original!Z156)),Z155,PI_data_original!Z156),0)</f>
        <v>7.1984587668119132E-2</v>
      </c>
      <c r="AA156" s="95">
        <f>IF($A156&lt;=$A$9,IF(NOT(ISNUMBER(PI_data_original!AA156)),AA155,PI_data_original!AA156),0)</f>
        <v>356.53210208989526</v>
      </c>
      <c r="AB156" s="95">
        <f>IF($A156&lt;=$A$9,IF(NOT(ISNUMBER(PI_data_original!AB156)),AB155,PI_data_original!AB156),0)</f>
        <v>438.28266551691235</v>
      </c>
      <c r="AC156" s="95">
        <f>IF($A156&lt;=$A$9,IF(NOT(ISNUMBER(PI_data_original!AC156)),AC155,PI_data_original!AC156),0)</f>
        <v>445.07176609574498</v>
      </c>
      <c r="AD156" s="307">
        <f>IF(TagTempAmbSel_Sc2=TagTempAmb_Sc1,IF($A156&lt;=$A$9,IF(NOT(ISNUMBER(PI_data_original!D156)),D155,PI_data_original!D156),D155),IF($A156&lt;=$A$9,IF(NOT(ISNUMBER(PI_data_original!AD156)),AD155,PI_data_original!AD156),AD155))</f>
        <v>39.150605662016318</v>
      </c>
      <c r="AE156" s="307">
        <f>IF(TagHumRelSel_Sc2=TagHumRel_Sc1,IF($A156&lt;=$A$9,IF(NOT(ISNUMBER(PI_data_original!E156)),E155,PI_data_original!E156),E155),IF($A156&lt;=$A$9,IF(NOT(ISNUMBER(PI_data_original!AE156)),AE155,PI_data_original!AE156),AE155))</f>
        <v>23.983575117980351</v>
      </c>
      <c r="AF156" s="95">
        <f>IF($A156&lt;=$A$9,IF(NOT(ISNUMBER(PI_data_original!AF156)),AF155,PI_data_original!AF156),0)</f>
        <v>22.907234191894531</v>
      </c>
      <c r="AG156" s="95">
        <f>IF($A156&lt;=$A$9,IF(NOT(ISNUMBER(PI_data_original!AG156)),AG155,PI_data_original!AG156),0)</f>
        <v>16.651369094848633</v>
      </c>
      <c r="AH156" s="95">
        <f>IF($A156&lt;=$A$9,IF(NOT(ISNUMBER(PI_data_original!AH156)),AH155,PI_data_original!AH156),0)</f>
        <v>27.535224914550781</v>
      </c>
      <c r="AI156" s="95">
        <f>IF($A156&lt;=$A$9,IF(NOT(ISNUMBER(PI_data_original!AI156)),AI155,PI_data_original!AI156),0)</f>
        <v>19.400888442993164</v>
      </c>
      <c r="AJ156" s="95">
        <f>IF($A156&lt;=$A$9,IF(NOT(ISNUMBER(PI_data_original!AJ156)),AJ155,PI_data_original!AJ156),0)</f>
        <v>20.651418685913086</v>
      </c>
      <c r="AK156" s="95">
        <f>IF($A156&lt;=$A$9,IF(NOT(ISNUMBER(PI_data_original!AK156)),AK155,PI_data_original!AK156),0)</f>
        <v>275.29421611308288</v>
      </c>
      <c r="AL156" s="95">
        <f>IF($A156&lt;=$A$9,IF(NOT(ISNUMBER(PI_data_original!AL156)),AL155,PI_data_original!AL156),0)</f>
        <v>279.75701861876934</v>
      </c>
      <c r="AM156" s="95">
        <f>IF($A156&lt;=$A$9,IF(NOT(ISNUMBER(PI_data_original!AM156)),AM155,PI_data_original!AM156),0)</f>
        <v>349.56456471781428</v>
      </c>
      <c r="AN156" s="95">
        <f>IF($A156&lt;=$A$9,IF(NOT(ISNUMBER(PI_data_original!AN156)),AN155,PI_data_original!AN156),0)</f>
        <v>350.55579708588675</v>
      </c>
      <c r="AO156" s="95">
        <f>IF($A156&lt;=$A$9,IF(NOT(ISNUMBER(PI_data_original!AO156)),AO155,PI_data_original!AO156),0)</f>
        <v>340.35680746074922</v>
      </c>
      <c r="AP156" s="95">
        <f>IF($A156&lt;=$A$9,IF(NOT(ISNUMBER(PI_data_original!AP156)),AP155,PI_data_original!AP156),0)</f>
        <v>285.31969315030767</v>
      </c>
      <c r="AQ156" s="95">
        <f>IF($A156&lt;=$A$9,IF(NOT(ISNUMBER(PI_data_original!AQ156)),AQ155,PI_data_original!AQ156),0)</f>
        <v>339.38565396586586</v>
      </c>
      <c r="AR156" s="95">
        <f>IF($A156&lt;=$A$9,IF(NOT(ISNUMBER(PI_data_original!AR156)),AR155,PI_data_original!AR156),0)</f>
        <v>286.93968772269784</v>
      </c>
      <c r="AS156" s="95">
        <f>IF($A156&lt;=$A$9,IF(NOT(ISNUMBER(PI_data_original!AS156)),AS155,PI_data_original!AS156),0)</f>
        <v>310.87506492748781</v>
      </c>
      <c r="AT156" s="95">
        <f>IF($A156&lt;=$A$9,IF(NOT(ISNUMBER(PI_data_original!AT156)),AT155,PI_data_original!AT156),0)</f>
        <v>333.67171032533946</v>
      </c>
      <c r="AU156" s="95">
        <f>IF($A156&lt;=$A$9,IF(NOT(ISNUMBER(PI_data_original!AU156)),AU155,PI_data_original!AU156),0)</f>
        <v>33.549063936443339</v>
      </c>
      <c r="AV156" s="95">
        <f>IF($A156&lt;=$A$9,IF(NOT(ISNUMBER(PI_data_original!AV156)),AV155,PI_data_original!AV156),0)</f>
        <v>2</v>
      </c>
      <c r="AW156" s="95">
        <f>IF($A156&lt;=$A$9,IF(NOT(ISNUMBER(PI_data_original!AW156)),AW155,PI_data_original!AW156),0)</f>
        <v>347.41806932529744</v>
      </c>
      <c r="AY156" s="94">
        <f t="shared" si="108"/>
        <v>45873.503472221753</v>
      </c>
      <c r="AZ156" s="95">
        <f>IF($AY156&lt;=$AY$9,IF(NOT(ISNUMBER(PI_data_original!AZ156)),AZ155,PI_data_original!AZ156),0)</f>
        <v>0</v>
      </c>
      <c r="BA156" s="95">
        <f>IF($AY156&lt;=$AY$9,IF(NOT(ISNUMBER(PI_data_original!BA156)),BA155,PI_data_original!BA156),0)</f>
        <v>0</v>
      </c>
      <c r="BB156" s="95">
        <f>IF($AY156&lt;=$AY$9,IF(NOT(ISNUMBER(PI_data_original!BB156)),BB155,PI_data_original!BB156),0)</f>
        <v>0</v>
      </c>
      <c r="BC156" s="95">
        <f>IF($AY156&lt;=$AY$9,IF(NOT(ISNUMBER(PI_data_original!BC156)),BC155,PI_data_original!BC156),0)</f>
        <v>44.555022129482062</v>
      </c>
      <c r="BD156" s="95">
        <f>IF($AY156&lt;=$AY$9,IF(NOT(ISNUMBER(PI_data_original!BD156)),BD155,PI_data_original!BD156),0)</f>
        <v>0</v>
      </c>
      <c r="BE156" s="95">
        <f>IF($AY156&lt;=$AY$9,IF(NOT(ISNUMBER(PI_data_original!BE156)),BE155,PI_data_original!BE156),0)</f>
        <v>0</v>
      </c>
      <c r="BF156" s="95">
        <f>IF($AY156&lt;=$AY$9,IF(NOT(ISNUMBER(PI_data_original!BF156)),BF155,PI_data_original!BF156),0)</f>
        <v>0</v>
      </c>
      <c r="BG156" s="95">
        <f>IF($AY156&lt;=$AY$9,IF(NOT(ISNUMBER(PI_data_original!BG156)),BG155,PI_data_original!BG156),0)</f>
        <v>42.35342151202375</v>
      </c>
      <c r="BI156" s="61">
        <f>PI_data_original!BI156</f>
        <v>45873.350694444445</v>
      </c>
      <c r="BJ156" s="6">
        <f>IF($BI156&lt;=$BI$9,IF(NOT(ISNUMBER(PI_data_original!BJ156)),BJ155,PI_data_original!BJ156),0)</f>
        <v>1.2817578390240669E-2</v>
      </c>
      <c r="BK156" s="6">
        <f>IF($BI156&lt;=$BI$9,IF(NOT(ISNUMBER(PI_data_original!BK156)),BK155,PI_data_original!BK156),0)</f>
        <v>7.3450700975175899E-3</v>
      </c>
      <c r="BM156" s="6" t="b">
        <f t="shared" si="97"/>
        <v>0</v>
      </c>
      <c r="BN156" s="6" t="str">
        <f t="shared" si="98"/>
        <v>N/A</v>
      </c>
      <c r="BO156" s="6" t="b">
        <f t="shared" si="99"/>
        <v>0</v>
      </c>
      <c r="BP156" s="6" t="str">
        <f t="shared" si="100"/>
        <v>N/A</v>
      </c>
      <c r="BR156" s="6">
        <f t="shared" si="85"/>
        <v>431.92801541233189</v>
      </c>
      <c r="BS156" s="6">
        <f t="shared" si="86"/>
        <v>358</v>
      </c>
      <c r="BU156" s="6">
        <f t="shared" si="101"/>
        <v>356.53210208989526</v>
      </c>
      <c r="BV156" s="6">
        <f t="shared" si="102"/>
        <v>347.41806932529744</v>
      </c>
      <c r="BX156" s="292">
        <f t="shared" si="87"/>
        <v>45873.503472221753</v>
      </c>
      <c r="BY156" s="11">
        <f t="shared" si="110"/>
        <v>0</v>
      </c>
      <c r="BZ156" s="11">
        <f t="shared" si="110"/>
        <v>0</v>
      </c>
      <c r="CA156" s="11">
        <f t="shared" si="110"/>
        <v>0</v>
      </c>
      <c r="CB156" s="11">
        <f t="shared" si="110"/>
        <v>44.555022129482062</v>
      </c>
      <c r="CC156" s="11">
        <f>IF(Inicio!$C$22="Calderas",BY156+BZ156,CA156)</f>
        <v>0</v>
      </c>
      <c r="CD156" s="11">
        <f t="shared" si="88"/>
        <v>0</v>
      </c>
      <c r="CE156" s="11">
        <f t="shared" si="89"/>
        <v>0</v>
      </c>
      <c r="CF156" s="11">
        <f t="shared" si="90"/>
        <v>0</v>
      </c>
      <c r="CG156" s="11">
        <f t="shared" si="91"/>
        <v>0</v>
      </c>
      <c r="CH156" s="11">
        <f t="shared" si="103"/>
        <v>0</v>
      </c>
      <c r="CI156" s="11">
        <f t="shared" si="104"/>
        <v>0</v>
      </c>
      <c r="CJ156" s="11">
        <f t="shared" si="111"/>
        <v>0</v>
      </c>
      <c r="CK156" s="11">
        <f t="shared" si="111"/>
        <v>0</v>
      </c>
      <c r="CL156" s="11">
        <f t="shared" si="111"/>
        <v>0</v>
      </c>
      <c r="CM156" s="11">
        <f t="shared" si="111"/>
        <v>42.35342151202375</v>
      </c>
      <c r="CN156" s="281">
        <f>IF(Inicio!$O$22="Calderas",CJ156+CK156,CL156)</f>
        <v>0</v>
      </c>
      <c r="CO156" s="11">
        <f t="shared" si="92"/>
        <v>0</v>
      </c>
      <c r="CP156" s="11">
        <f t="shared" si="93"/>
        <v>0</v>
      </c>
      <c r="CQ156" s="11">
        <f t="shared" si="94"/>
        <v>0</v>
      </c>
      <c r="CR156" s="11">
        <f t="shared" si="95"/>
        <v>0</v>
      </c>
      <c r="CS156" s="11">
        <f t="shared" si="105"/>
        <v>0</v>
      </c>
      <c r="CT156" s="11">
        <f t="shared" si="106"/>
        <v>0</v>
      </c>
      <c r="CV156" s="293">
        <f t="shared" si="96"/>
        <v>45873.75347222152</v>
      </c>
      <c r="CW156" s="92">
        <f t="shared" si="112"/>
        <v>0</v>
      </c>
      <c r="CX156" s="92">
        <f t="shared" si="112"/>
        <v>0</v>
      </c>
      <c r="CY156" s="92">
        <f t="shared" si="112"/>
        <v>0</v>
      </c>
      <c r="CZ156" s="92">
        <f t="shared" si="112"/>
        <v>0</v>
      </c>
      <c r="DA156" s="92">
        <f t="shared" si="112"/>
        <v>0</v>
      </c>
      <c r="DB156" s="92">
        <f t="shared" si="112"/>
        <v>0</v>
      </c>
    </row>
    <row r="157" spans="1:106">
      <c r="A157" s="94">
        <f t="shared" si="107"/>
        <v>45873.756944443972</v>
      </c>
      <c r="B157" s="95">
        <f>IF($A157&lt;=$A$9,IF(NOT(ISNUMBER(PI_data_original!B157)),B156,PI_data_original!B157),0)</f>
        <v>434.84025467481359</v>
      </c>
      <c r="C157" s="95">
        <f>IF($A157&lt;=$A$9,IF(NOT(ISNUMBER(PI_data_original!C157)),C156,PI_data_original!C157),0)</f>
        <v>417.21354657197844</v>
      </c>
      <c r="D157" s="307">
        <f>IF(TagTempAmbSel_Sc1=TagTempAmb_Sc1,IF($A157&lt;=$A$9,IF(NOT(ISNUMBER(PI_data_original!D157)),D156,PI_data_original!D157),D156),IF($A157&lt;=$A$9,IF(NOT(ISNUMBER(PI_data_original!AD157)),AD156,PI_data_original!AD157),AD156))</f>
        <v>38.285417158774436</v>
      </c>
      <c r="E157" s="307">
        <f>IF(TagHumRelSel_Sc1=TagHumRel_Sc1,IF($A157&lt;=$A$9,IF(NOT(ISNUMBER(PI_data_original!E157)),E156,PI_data_original!E157),E156),IF($A157&lt;=$A$9,IF(NOT(ISNUMBER(PI_data_original!AE157)),AE156,PI_data_original!AE157),AE156))</f>
        <v>22.366413660330387</v>
      </c>
      <c r="F157" s="95">
        <f>IF($A157&lt;=$A$9,IF(NOT(ISNUMBER(PI_data_original!F157)),F156,PI_data_original!F157),0)</f>
        <v>23.010585784912109</v>
      </c>
      <c r="G157" s="95">
        <f>IF($A157&lt;=$A$9,IF(NOT(ISNUMBER(PI_data_original!G157)),G156,PI_data_original!G157),0)</f>
        <v>20.553417205810547</v>
      </c>
      <c r="H157" s="95">
        <f>IF($A157&lt;=$A$9,IF(NOT(ISNUMBER(PI_data_original!H157)),H156,PI_data_original!H157),0)</f>
        <v>21.488637924194336</v>
      </c>
      <c r="I157" s="95">
        <f>IF($A157&lt;=$A$9,IF(NOT(ISNUMBER(PI_data_original!I157)),I156,PI_data_original!I157),0)</f>
        <v>21.488637924194336</v>
      </c>
      <c r="J157" s="95">
        <f>IF($A157&lt;=$A$9,IF(NOT(ISNUMBER(PI_data_original!J157)),J156,PI_data_original!J157),0)</f>
        <v>24.9305419921875</v>
      </c>
      <c r="K157" s="95">
        <f>IF($A157&lt;=$A$9,IF(NOT(ISNUMBER(PI_data_original!K157)),K156,PI_data_original!K157),0)</f>
        <v>282.72093071216688</v>
      </c>
      <c r="L157" s="95">
        <f>IF($A157&lt;=$A$9,IF(NOT(ISNUMBER(PI_data_original!L157)),L156,PI_data_original!L157),0)</f>
        <v>281.47432079653078</v>
      </c>
      <c r="M157" s="95">
        <f>IF($A157&lt;=$A$9,IF(NOT(ISNUMBER(PI_data_original!M157)),M156,PI_data_original!M157),0)</f>
        <v>285.45787983069437</v>
      </c>
      <c r="N157" s="95">
        <f>IF($A157&lt;=$A$9,IF(NOT(ISNUMBER(PI_data_original!N157)),N156,PI_data_original!N157),0)</f>
        <v>284.79353134807798</v>
      </c>
      <c r="O157" s="95">
        <f>IF($A157&lt;=$A$9,IF(NOT(ISNUMBER(PI_data_original!O157)),O156,PI_data_original!O157),0)</f>
        <v>354.83073805947117</v>
      </c>
      <c r="P157" s="95">
        <f>IF($A157&lt;=$A$9,IF(NOT(ISNUMBER(PI_data_original!P157)),P156,PI_data_original!P157),0)</f>
        <v>356.4193424964044</v>
      </c>
      <c r="Q157" s="95">
        <f>IF($A157&lt;=$A$9,IF(NOT(ISNUMBER(PI_data_original!Q157)),Q156,PI_data_original!Q157),0)</f>
        <v>355.74544258291843</v>
      </c>
      <c r="R157" s="95">
        <f>IF($A157&lt;=$A$9,IF(NOT(ISNUMBER(PI_data_original!R157)),R156,PI_data_original!R157),0)</f>
        <v>356.01110684764876</v>
      </c>
      <c r="S157" s="95">
        <f>IF($A157&lt;=$A$9,IF(NOT(ISNUMBER(PI_data_original!S157)),S156,PI_data_original!S157),0)</f>
        <v>345.44629662121804</v>
      </c>
      <c r="T157" s="95">
        <f>IF($A157&lt;=$A$9,IF(NOT(ISNUMBER(PI_data_original!T157)),T156,PI_data_original!T157),0)</f>
        <v>291.03610728520124</v>
      </c>
      <c r="U157" s="95">
        <f>IF($A157&lt;=$A$9,IF(NOT(ISNUMBER(PI_data_original!U157)),U156,PI_data_original!U157),0)</f>
        <v>348.014342320178</v>
      </c>
      <c r="V157" s="95">
        <f>IF($A157&lt;=$A$9,IF(NOT(ISNUMBER(PI_data_original!V157)),V156,PI_data_original!V157),0)</f>
        <v>292.86717679378575</v>
      </c>
      <c r="W157" s="95">
        <f>IF($A157&lt;=$A$9,IF(NOT(ISNUMBER(PI_data_original!W157)),W156,PI_data_original!W157),0)</f>
        <v>326.50695820532536</v>
      </c>
      <c r="X157" s="95">
        <f>IF($A157&lt;=$A$9,IF(NOT(ISNUMBER(PI_data_original!X157)),X156,PI_data_original!X157),0)</f>
        <v>339.75242103178215</v>
      </c>
      <c r="Y157" s="95">
        <f>IF($A157&lt;=$A$9,IF(NOT(ISNUMBER(PI_data_original!Y157)),Y156,PI_data_original!Y157),0)</f>
        <v>36.176103861492486</v>
      </c>
      <c r="Z157" s="95">
        <f>IF($A157&lt;=$A$9,IF(NOT(ISNUMBER(PI_data_original!Z157)),Z156,PI_data_original!Z157),0)</f>
        <v>0</v>
      </c>
      <c r="AA157" s="95">
        <f>IF($A157&lt;=$A$9,IF(NOT(ISNUMBER(PI_data_original!AA157)),AA156,PI_data_original!AA157),0)</f>
        <v>354.41957365909747</v>
      </c>
      <c r="AB157" s="95">
        <f>IF($A157&lt;=$A$9,IF(NOT(ISNUMBER(PI_data_original!AB157)),AB156,PI_data_original!AB157),0)</f>
        <v>434.84025467481359</v>
      </c>
      <c r="AC157" s="95">
        <f>IF($A157&lt;=$A$9,IF(NOT(ISNUMBER(PI_data_original!AC157)),AC156,PI_data_original!AC157),0)</f>
        <v>441.66947306310448</v>
      </c>
      <c r="AD157" s="307">
        <f>IF(TagTempAmbSel_Sc2=TagTempAmb_Sc1,IF($A157&lt;=$A$9,IF(NOT(ISNUMBER(PI_data_original!D157)),D156,PI_data_original!D157),D156),IF($A157&lt;=$A$9,IF(NOT(ISNUMBER(PI_data_original!AD157)),AD156,PI_data_original!AD157),AD156))</f>
        <v>39.044870482012428</v>
      </c>
      <c r="AE157" s="307">
        <f>IF(TagHumRelSel_Sc2=TagHumRel_Sc1,IF($A157&lt;=$A$9,IF(NOT(ISNUMBER(PI_data_original!E157)),E156,PI_data_original!E157),E156),IF($A157&lt;=$A$9,IF(NOT(ISNUMBER(PI_data_original!AE157)),AE156,PI_data_original!AE157),AE156))</f>
        <v>24.270369953224726</v>
      </c>
      <c r="AF157" s="95">
        <f>IF($A157&lt;=$A$9,IF(NOT(ISNUMBER(PI_data_original!AF157)),AF156,PI_data_original!AF157),0)</f>
        <v>20.333131790161133</v>
      </c>
      <c r="AG157" s="95">
        <f>IF($A157&lt;=$A$9,IF(NOT(ISNUMBER(PI_data_original!AG157)),AG156,PI_data_original!AG157),0)</f>
        <v>22.790981292724609</v>
      </c>
      <c r="AH157" s="95">
        <f>IF($A157&lt;=$A$9,IF(NOT(ISNUMBER(PI_data_original!AH157)),AH156,PI_data_original!AH157),0)</f>
        <v>26.791030883789063</v>
      </c>
      <c r="AI157" s="95">
        <f>IF($A157&lt;=$A$9,IF(NOT(ISNUMBER(PI_data_original!AI157)),AI156,PI_data_original!AI157),0)</f>
        <v>21.898033142089844</v>
      </c>
      <c r="AJ157" s="95">
        <f>IF($A157&lt;=$A$9,IF(NOT(ISNUMBER(PI_data_original!AJ157)),AJ156,PI_data_original!AJ157),0)</f>
        <v>20.651418685913086</v>
      </c>
      <c r="AK157" s="95">
        <f>IF($A157&lt;=$A$9,IF(NOT(ISNUMBER(PI_data_original!AK157)),AK156,PI_data_original!AK157),0)</f>
        <v>273.96330832664654</v>
      </c>
      <c r="AL157" s="95">
        <f>IF($A157&lt;=$A$9,IF(NOT(ISNUMBER(PI_data_original!AL157)),AL156,PI_data_original!AL157),0)</f>
        <v>278.46505713292981</v>
      </c>
      <c r="AM157" s="95">
        <f>IF($A157&lt;=$A$9,IF(NOT(ISNUMBER(PI_data_original!AM157)),AM156,PI_data_original!AM157),0)</f>
        <v>348.54110221483944</v>
      </c>
      <c r="AN157" s="95">
        <f>IF($A157&lt;=$A$9,IF(NOT(ISNUMBER(PI_data_original!AN157)),AN156,PI_data_original!AN157),0)</f>
        <v>349.7675035886931</v>
      </c>
      <c r="AO157" s="95">
        <f>IF($A157&lt;=$A$9,IF(NOT(ISNUMBER(PI_data_original!AO157)),AO156,PI_data_original!AO157),0)</f>
        <v>339.48710184719567</v>
      </c>
      <c r="AP157" s="95">
        <f>IF($A157&lt;=$A$9,IF(NOT(ISNUMBER(PI_data_original!AP157)),AP156,PI_data_original!AP157),0)</f>
        <v>283.89089956869992</v>
      </c>
      <c r="AQ157" s="95">
        <f>IF($A157&lt;=$A$9,IF(NOT(ISNUMBER(PI_data_original!AQ157)),AQ156,PI_data_original!AQ157),0)</f>
        <v>338.4978573951808</v>
      </c>
      <c r="AR157" s="95">
        <f>IF($A157&lt;=$A$9,IF(NOT(ISNUMBER(PI_data_original!AR157)),AR156,PI_data_original!AR157),0)</f>
        <v>285.52361404639356</v>
      </c>
      <c r="AS157" s="95">
        <f>IF($A157&lt;=$A$9,IF(NOT(ISNUMBER(PI_data_original!AS157)),AS156,PI_data_original!AS157),0)</f>
        <v>310.19340873805163</v>
      </c>
      <c r="AT157" s="95">
        <f>IF($A157&lt;=$A$9,IF(NOT(ISNUMBER(PI_data_original!AT157)),AT156,PI_data_original!AT157),0)</f>
        <v>332.98188200737684</v>
      </c>
      <c r="AU157" s="95">
        <f>IF($A157&lt;=$A$9,IF(NOT(ISNUMBER(PI_data_original!AU157)),AU156,PI_data_original!AU157),0)</f>
        <v>32.783268930670296</v>
      </c>
      <c r="AV157" s="95">
        <f>IF($A157&lt;=$A$9,IF(NOT(ISNUMBER(PI_data_original!AV157)),AV156,PI_data_original!AV157),0)</f>
        <v>2</v>
      </c>
      <c r="AW157" s="95">
        <f>IF($A157&lt;=$A$9,IF(NOT(ISNUMBER(PI_data_original!AW157)),AW156,PI_data_original!AW157),0)</f>
        <v>346.51921893613257</v>
      </c>
      <c r="AY157" s="94">
        <f t="shared" si="108"/>
        <v>45873.506944443972</v>
      </c>
      <c r="AZ157" s="95">
        <f>IF($AY157&lt;=$AY$9,IF(NOT(ISNUMBER(PI_data_original!AZ157)),AZ156,PI_data_original!AZ157),0)</f>
        <v>0</v>
      </c>
      <c r="BA157" s="95">
        <f>IF($AY157&lt;=$AY$9,IF(NOT(ISNUMBER(PI_data_original!BA157)),BA156,PI_data_original!BA157),0)</f>
        <v>0</v>
      </c>
      <c r="BB157" s="95">
        <f>IF($AY157&lt;=$AY$9,IF(NOT(ISNUMBER(PI_data_original!BB157)),BB156,PI_data_original!BB157),0)</f>
        <v>0</v>
      </c>
      <c r="BC157" s="95">
        <f>IF($AY157&lt;=$AY$9,IF(NOT(ISNUMBER(PI_data_original!BC157)),BC156,PI_data_original!BC157),0)</f>
        <v>44.888136599822438</v>
      </c>
      <c r="BD157" s="95">
        <f>IF($AY157&lt;=$AY$9,IF(NOT(ISNUMBER(PI_data_original!BD157)),BD156,PI_data_original!BD157),0)</f>
        <v>0</v>
      </c>
      <c r="BE157" s="95">
        <f>IF($AY157&lt;=$AY$9,IF(NOT(ISNUMBER(PI_data_original!BE157)),BE156,PI_data_original!BE157),0)</f>
        <v>0</v>
      </c>
      <c r="BF157" s="95">
        <f>IF($AY157&lt;=$AY$9,IF(NOT(ISNUMBER(PI_data_original!BF157)),BF156,PI_data_original!BF157),0)</f>
        <v>0</v>
      </c>
      <c r="BG157" s="95">
        <f>IF($AY157&lt;=$AY$9,IF(NOT(ISNUMBER(PI_data_original!BG157)),BG156,PI_data_original!BG157),0)</f>
        <v>42.655033662544064</v>
      </c>
      <c r="BI157" s="61">
        <f>PI_data_original!BI157</f>
        <v>45873.351388888892</v>
      </c>
      <c r="BJ157" s="6">
        <f>IF($BI157&lt;=$BI$9,IF(NOT(ISNUMBER(PI_data_original!BJ157)),BJ156,PI_data_original!BJ157),0)</f>
        <v>1.2817578390240669E-2</v>
      </c>
      <c r="BK157" s="6">
        <f>IF($BI157&lt;=$BI$9,IF(NOT(ISNUMBER(PI_data_original!BK157)),BK156,PI_data_original!BK157),0)</f>
        <v>7.3243305087089539E-3</v>
      </c>
      <c r="BM157" s="6" t="b">
        <f t="shared" si="97"/>
        <v>0</v>
      </c>
      <c r="BN157" s="6" t="str">
        <f t="shared" si="98"/>
        <v>N/A</v>
      </c>
      <c r="BO157" s="6" t="b">
        <f t="shared" si="99"/>
        <v>0</v>
      </c>
      <c r="BP157" s="6" t="str">
        <f t="shared" si="100"/>
        <v>N/A</v>
      </c>
      <c r="BR157" s="6">
        <f t="shared" si="85"/>
        <v>432</v>
      </c>
      <c r="BS157" s="6">
        <f t="shared" si="86"/>
        <v>358</v>
      </c>
      <c r="BU157" s="6">
        <f t="shared" si="101"/>
        <v>354.41957365909747</v>
      </c>
      <c r="BV157" s="6">
        <f t="shared" si="102"/>
        <v>346.51921893613257</v>
      </c>
      <c r="BX157" s="292">
        <f t="shared" si="87"/>
        <v>45873.506944443972</v>
      </c>
      <c r="BY157" s="11">
        <f t="shared" si="110"/>
        <v>0</v>
      </c>
      <c r="BZ157" s="11">
        <f t="shared" si="110"/>
        <v>0</v>
      </c>
      <c r="CA157" s="11">
        <f t="shared" si="110"/>
        <v>0</v>
      </c>
      <c r="CB157" s="11">
        <f t="shared" si="110"/>
        <v>44.888136599822438</v>
      </c>
      <c r="CC157" s="11">
        <f>IF(Inicio!$C$22="Calderas",BY157+BZ157,CA157)</f>
        <v>0</v>
      </c>
      <c r="CD157" s="11">
        <f t="shared" si="88"/>
        <v>0</v>
      </c>
      <c r="CE157" s="11">
        <f t="shared" si="89"/>
        <v>0</v>
      </c>
      <c r="CF157" s="11">
        <f t="shared" si="90"/>
        <v>0</v>
      </c>
      <c r="CG157" s="11">
        <f t="shared" si="91"/>
        <v>0</v>
      </c>
      <c r="CH157" s="11">
        <f t="shared" si="103"/>
        <v>0</v>
      </c>
      <c r="CI157" s="11">
        <f t="shared" si="104"/>
        <v>0</v>
      </c>
      <c r="CJ157" s="11">
        <f t="shared" si="111"/>
        <v>0</v>
      </c>
      <c r="CK157" s="11">
        <f t="shared" si="111"/>
        <v>0</v>
      </c>
      <c r="CL157" s="11">
        <f t="shared" si="111"/>
        <v>0</v>
      </c>
      <c r="CM157" s="11">
        <f t="shared" si="111"/>
        <v>42.655033662544064</v>
      </c>
      <c r="CN157" s="281">
        <f>IF(Inicio!$O$22="Calderas",CJ157+CK157,CL157)</f>
        <v>0</v>
      </c>
      <c r="CO157" s="11">
        <f t="shared" si="92"/>
        <v>0</v>
      </c>
      <c r="CP157" s="11">
        <f t="shared" si="93"/>
        <v>0</v>
      </c>
      <c r="CQ157" s="11">
        <f t="shared" si="94"/>
        <v>0</v>
      </c>
      <c r="CR157" s="11">
        <f t="shared" si="95"/>
        <v>0</v>
      </c>
      <c r="CS157" s="11">
        <f t="shared" si="105"/>
        <v>0</v>
      </c>
      <c r="CT157" s="11">
        <f t="shared" si="106"/>
        <v>0</v>
      </c>
      <c r="CV157" s="293">
        <f t="shared" si="96"/>
        <v>45873.756944443739</v>
      </c>
      <c r="CW157" s="92">
        <f t="shared" si="112"/>
        <v>0</v>
      </c>
      <c r="CX157" s="92">
        <f t="shared" si="112"/>
        <v>0</v>
      </c>
      <c r="CY157" s="92">
        <f t="shared" si="112"/>
        <v>0</v>
      </c>
      <c r="CZ157" s="92">
        <f t="shared" si="112"/>
        <v>0</v>
      </c>
      <c r="DA157" s="92">
        <f t="shared" si="112"/>
        <v>0</v>
      </c>
      <c r="DB157" s="92">
        <f t="shared" si="112"/>
        <v>0</v>
      </c>
    </row>
    <row r="158" spans="1:106">
      <c r="A158" s="94">
        <f t="shared" si="107"/>
        <v>45873.760416666191</v>
      </c>
      <c r="B158" s="95">
        <f>IF($A158&lt;=$A$9,IF(NOT(ISNUMBER(PI_data_original!B158)),B157,PI_data_original!B158),0)</f>
        <v>422.15755533551936</v>
      </c>
      <c r="C158" s="95">
        <f>IF($A158&lt;=$A$9,IF(NOT(ISNUMBER(PI_data_original!C158)),C157,PI_data_original!C158),0)</f>
        <v>406.48648295408054</v>
      </c>
      <c r="D158" s="307">
        <f>IF(TagTempAmbSel_Sc1=TagTempAmb_Sc1,IF($A158&lt;=$A$9,IF(NOT(ISNUMBER(PI_data_original!D158)),D157,PI_data_original!D158),D157),IF($A158&lt;=$A$9,IF(NOT(ISNUMBER(PI_data_original!AD158)),AD157,PI_data_original!AD158),AD157))</f>
        <v>38.203623917792754</v>
      </c>
      <c r="E158" s="307">
        <f>IF(TagHumRelSel_Sc1=TagHumRel_Sc1,IF($A158&lt;=$A$9,IF(NOT(ISNUMBER(PI_data_original!E158)),E157,PI_data_original!E158),E157),IF($A158&lt;=$A$9,IF(NOT(ISNUMBER(PI_data_original!AE158)),AE157,PI_data_original!AE158),AE157))</f>
        <v>22.31667180975094</v>
      </c>
      <c r="F158" s="95">
        <f>IF($A158&lt;=$A$9,IF(NOT(ISNUMBER(PI_data_original!F158)),F157,PI_data_original!F158),0)</f>
        <v>21.482538223266602</v>
      </c>
      <c r="G158" s="95">
        <f>IF($A158&lt;=$A$9,IF(NOT(ISNUMBER(PI_data_original!G158)),G157,PI_data_original!G158),0)</f>
        <v>21.033636093139648</v>
      </c>
      <c r="H158" s="95">
        <f>IF($A158&lt;=$A$9,IF(NOT(ISNUMBER(PI_data_original!H158)),H157,PI_data_original!H158),0)</f>
        <v>20.651418685913086</v>
      </c>
      <c r="I158" s="95">
        <f>IF($A158&lt;=$A$9,IF(NOT(ISNUMBER(PI_data_original!I158)),I157,PI_data_original!I158),0)</f>
        <v>20.093273162841797</v>
      </c>
      <c r="J158" s="95">
        <f>IF($A158&lt;=$A$9,IF(NOT(ISNUMBER(PI_data_original!J158)),J157,PI_data_original!J158),0)</f>
        <v>21.767711639404297</v>
      </c>
      <c r="K158" s="95">
        <f>IF($A158&lt;=$A$9,IF(NOT(ISNUMBER(PI_data_original!K158)),K157,PI_data_original!K158),0)</f>
        <v>282.50346069095042</v>
      </c>
      <c r="L158" s="95">
        <f>IF($A158&lt;=$A$9,IF(NOT(ISNUMBER(PI_data_original!L158)),L157,PI_data_original!L158),0)</f>
        <v>281.20719136044005</v>
      </c>
      <c r="M158" s="95">
        <f>IF($A158&lt;=$A$9,IF(NOT(ISNUMBER(PI_data_original!M158)),M157,PI_data_original!M158),0)</f>
        <v>284.48305816057956</v>
      </c>
      <c r="N158" s="95">
        <f>IF($A158&lt;=$A$9,IF(NOT(ISNUMBER(PI_data_original!N158)),N157,PI_data_original!N158),0)</f>
        <v>283.82586472393695</v>
      </c>
      <c r="O158" s="95">
        <f>IF($A158&lt;=$A$9,IF(NOT(ISNUMBER(PI_data_original!O158)),O157,PI_data_original!O158),0)</f>
        <v>352.95230649469278</v>
      </c>
      <c r="P158" s="95">
        <f>IF($A158&lt;=$A$9,IF(NOT(ISNUMBER(PI_data_original!P158)),P157,PI_data_original!P158),0)</f>
        <v>354.79157615176365</v>
      </c>
      <c r="Q158" s="95">
        <f>IF($A158&lt;=$A$9,IF(NOT(ISNUMBER(PI_data_original!Q158)),Q157,PI_data_original!Q158),0)</f>
        <v>353.91130269828949</v>
      </c>
      <c r="R158" s="95">
        <f>IF($A158&lt;=$A$9,IF(NOT(ISNUMBER(PI_data_original!R158)),R157,PI_data_original!R158),0)</f>
        <v>354.54638057045372</v>
      </c>
      <c r="S158" s="95">
        <f>IF($A158&lt;=$A$9,IF(NOT(ISNUMBER(PI_data_original!S158)),S157,PI_data_original!S158),0)</f>
        <v>343.77700098574161</v>
      </c>
      <c r="T158" s="95">
        <f>IF($A158&lt;=$A$9,IF(NOT(ISNUMBER(PI_data_original!T158)),T157,PI_data_original!T158),0)</f>
        <v>289.90346811282603</v>
      </c>
      <c r="U158" s="95">
        <f>IF($A158&lt;=$A$9,IF(NOT(ISNUMBER(PI_data_original!U158)),U157,PI_data_original!U158),0)</f>
        <v>346.32701667742339</v>
      </c>
      <c r="V158" s="95">
        <f>IF($A158&lt;=$A$9,IF(NOT(ISNUMBER(PI_data_original!V158)),V157,PI_data_original!V158),0)</f>
        <v>291.62717741865356</v>
      </c>
      <c r="W158" s="95">
        <f>IF($A158&lt;=$A$9,IF(NOT(ISNUMBER(PI_data_original!W158)),W157,PI_data_original!W158),0)</f>
        <v>325.80250635453268</v>
      </c>
      <c r="X158" s="95">
        <f>IF($A158&lt;=$A$9,IF(NOT(ISNUMBER(PI_data_original!X158)),X157,PI_data_original!X158),0)</f>
        <v>339.25821499371233</v>
      </c>
      <c r="Y158" s="95">
        <f>IF($A158&lt;=$A$9,IF(NOT(ISNUMBER(PI_data_original!Y158)),Y157,PI_data_original!Y158),0)</f>
        <v>35.393076312275859</v>
      </c>
      <c r="Z158" s="95">
        <f>IF($A158&lt;=$A$9,IF(NOT(ISNUMBER(PI_data_original!Z158)),Z157,PI_data_original!Z158),0)</f>
        <v>0</v>
      </c>
      <c r="AA158" s="95">
        <f>IF($A158&lt;=$A$9,IF(NOT(ISNUMBER(PI_data_original!AA158)),AA157,PI_data_original!AA158),0)</f>
        <v>352.64014994329773</v>
      </c>
      <c r="AB158" s="95">
        <f>IF($A158&lt;=$A$9,IF(NOT(ISNUMBER(PI_data_original!AB158)),AB157,PI_data_original!AB158),0)</f>
        <v>422.15755533551936</v>
      </c>
      <c r="AC158" s="95">
        <f>IF($A158&lt;=$A$9,IF(NOT(ISNUMBER(PI_data_original!AC158)),AC157,PI_data_original!AC158),0)</f>
        <v>429.53469465340214</v>
      </c>
      <c r="AD158" s="307">
        <f>IF(TagTempAmbSel_Sc2=TagTempAmb_Sc1,IF($A158&lt;=$A$9,IF(NOT(ISNUMBER(PI_data_original!D158)),D157,PI_data_original!D158),D157),IF($A158&lt;=$A$9,IF(NOT(ISNUMBER(PI_data_original!AD158)),AD157,PI_data_original!AD158),AD157))</f>
        <v>39.043830591837562</v>
      </c>
      <c r="AE158" s="307">
        <f>IF(TagHumRelSel_Sc2=TagHumRel_Sc1,IF($A158&lt;=$A$9,IF(NOT(ISNUMBER(PI_data_original!E158)),E157,PI_data_original!E158),E157),IF($A158&lt;=$A$9,IF(NOT(ISNUMBER(PI_data_original!AE158)),AE157,PI_data_original!AE158),AE157))</f>
        <v>24.331709771910436</v>
      </c>
      <c r="AF158" s="95">
        <f>IF($A158&lt;=$A$9,IF(NOT(ISNUMBER(PI_data_original!AF158)),AF157,PI_data_original!AF158),0)</f>
        <v>21.650516510009766</v>
      </c>
      <c r="AG158" s="95">
        <f>IF($A158&lt;=$A$9,IF(NOT(ISNUMBER(PI_data_original!AG158)),AG157,PI_data_original!AG158),0)</f>
        <v>18.511857986450195</v>
      </c>
      <c r="AH158" s="95">
        <f>IF($A158&lt;=$A$9,IF(NOT(ISNUMBER(PI_data_original!AH158)),AH157,PI_data_original!AH158),0)</f>
        <v>19.349077224731445</v>
      </c>
      <c r="AI158" s="95">
        <f>IF($A158&lt;=$A$9,IF(NOT(ISNUMBER(PI_data_original!AI158)),AI157,PI_data_original!AI158),0)</f>
        <v>20.265285491943359</v>
      </c>
      <c r="AJ158" s="95">
        <f>IF($A158&lt;=$A$9,IF(NOT(ISNUMBER(PI_data_original!AJ158)),AJ157,PI_data_original!AJ158),0)</f>
        <v>23.814249038696289</v>
      </c>
      <c r="AK158" s="95">
        <f>IF($A158&lt;=$A$9,IF(NOT(ISNUMBER(PI_data_original!AK158)),AK157,PI_data_original!AK158),0)</f>
        <v>272.43217076443182</v>
      </c>
      <c r="AL158" s="95">
        <f>IF($A158&lt;=$A$9,IF(NOT(ISNUMBER(PI_data_original!AL158)),AL157,PI_data_original!AL158),0)</f>
        <v>277.00819954088513</v>
      </c>
      <c r="AM158" s="95">
        <f>IF($A158&lt;=$A$9,IF(NOT(ISNUMBER(PI_data_original!AM158)),AM157,PI_data_original!AM158),0)</f>
        <v>347.92964685543717</v>
      </c>
      <c r="AN158" s="95">
        <f>IF($A158&lt;=$A$9,IF(NOT(ISNUMBER(PI_data_original!AN158)),AN157,PI_data_original!AN158),0)</f>
        <v>349.19932401086817</v>
      </c>
      <c r="AO158" s="95">
        <f>IF($A158&lt;=$A$9,IF(NOT(ISNUMBER(PI_data_original!AO158)),AO157,PI_data_original!AO158),0)</f>
        <v>338.63130748459292</v>
      </c>
      <c r="AP158" s="95">
        <f>IF($A158&lt;=$A$9,IF(NOT(ISNUMBER(PI_data_original!AP158)),AP157,PI_data_original!AP158),0)</f>
        <v>282.24193034960422</v>
      </c>
      <c r="AQ158" s="95">
        <f>IF($A158&lt;=$A$9,IF(NOT(ISNUMBER(PI_data_original!AQ158)),AQ157,PI_data_original!AQ158),0)</f>
        <v>337.72027627096975</v>
      </c>
      <c r="AR158" s="95">
        <f>IF($A158&lt;=$A$9,IF(NOT(ISNUMBER(PI_data_original!AR158)),AR157,PI_data_original!AR158),0)</f>
        <v>283.91649389202394</v>
      </c>
      <c r="AS158" s="95">
        <f>IF($A158&lt;=$A$9,IF(NOT(ISNUMBER(PI_data_original!AS158)),AS157,PI_data_original!AS158),0)</f>
        <v>309.44681880772299</v>
      </c>
      <c r="AT158" s="95">
        <f>IF($A158&lt;=$A$9,IF(NOT(ISNUMBER(PI_data_original!AT158)),AT157,PI_data_original!AT158),0)</f>
        <v>332.09797197373712</v>
      </c>
      <c r="AU158" s="95">
        <f>IF($A158&lt;=$A$9,IF(NOT(ISNUMBER(PI_data_original!AU158)),AU157,PI_data_original!AU158),0)</f>
        <v>31.993592621237614</v>
      </c>
      <c r="AV158" s="95">
        <f>IF($A158&lt;=$A$9,IF(NOT(ISNUMBER(PI_data_original!AV158)),AV157,PI_data_original!AV158),0)</f>
        <v>2</v>
      </c>
      <c r="AW158" s="95">
        <f>IF($A158&lt;=$A$9,IF(NOT(ISNUMBER(PI_data_original!AW158)),AW157,PI_data_original!AW158),0)</f>
        <v>345.84749289662733</v>
      </c>
      <c r="AY158" s="94">
        <f t="shared" si="108"/>
        <v>45873.510416666191</v>
      </c>
      <c r="AZ158" s="95">
        <f>IF($AY158&lt;=$AY$9,IF(NOT(ISNUMBER(PI_data_original!AZ158)),AZ157,PI_data_original!AZ158),0)</f>
        <v>0</v>
      </c>
      <c r="BA158" s="95">
        <f>IF($AY158&lt;=$AY$9,IF(NOT(ISNUMBER(PI_data_original!BA158)),BA157,PI_data_original!BA158),0)</f>
        <v>0</v>
      </c>
      <c r="BB158" s="95">
        <f>IF($AY158&lt;=$AY$9,IF(NOT(ISNUMBER(PI_data_original!BB158)),BB157,PI_data_original!BB158),0)</f>
        <v>0</v>
      </c>
      <c r="BC158" s="95">
        <f>IF($AY158&lt;=$AY$9,IF(NOT(ISNUMBER(PI_data_original!BC158)),BC157,PI_data_original!BC158),0)</f>
        <v>45.148449476278799</v>
      </c>
      <c r="BD158" s="95">
        <f>IF($AY158&lt;=$AY$9,IF(NOT(ISNUMBER(PI_data_original!BD158)),BD157,PI_data_original!BD158),0)</f>
        <v>0</v>
      </c>
      <c r="BE158" s="95">
        <f>IF($AY158&lt;=$AY$9,IF(NOT(ISNUMBER(PI_data_original!BE158)),BE157,PI_data_original!BE158),0)</f>
        <v>0</v>
      </c>
      <c r="BF158" s="95">
        <f>IF($AY158&lt;=$AY$9,IF(NOT(ISNUMBER(PI_data_original!BF158)),BF157,PI_data_original!BF158),0)</f>
        <v>0</v>
      </c>
      <c r="BG158" s="95">
        <f>IF($AY158&lt;=$AY$9,IF(NOT(ISNUMBER(PI_data_original!BG158)),BG157,PI_data_original!BG158),0)</f>
        <v>43.016875330711606</v>
      </c>
      <c r="BI158" s="61">
        <f>PI_data_original!BI158</f>
        <v>45873.352083333331</v>
      </c>
      <c r="BJ158" s="6">
        <f>IF($BI158&lt;=$BI$9,IF(NOT(ISNUMBER(PI_data_original!BJ158)),BJ157,PI_data_original!BJ158),0)</f>
        <v>1.2817578390240669E-2</v>
      </c>
      <c r="BK158" s="6">
        <f>IF($BI158&lt;=$BI$9,IF(NOT(ISNUMBER(PI_data_original!BK158)),BK157,PI_data_original!BK158),0)</f>
        <v>7.3243305087089539E-3</v>
      </c>
      <c r="BM158" s="6" t="b">
        <f t="shared" si="97"/>
        <v>0</v>
      </c>
      <c r="BN158" s="6" t="str">
        <f t="shared" si="98"/>
        <v>N/A</v>
      </c>
      <c r="BO158" s="6" t="b">
        <f t="shared" si="99"/>
        <v>0</v>
      </c>
      <c r="BP158" s="6" t="str">
        <f t="shared" si="100"/>
        <v>N/A</v>
      </c>
      <c r="BR158" s="6">
        <f t="shared" si="85"/>
        <v>432</v>
      </c>
      <c r="BS158" s="6">
        <f t="shared" si="86"/>
        <v>358</v>
      </c>
      <c r="BU158" s="6">
        <f t="shared" si="101"/>
        <v>352.64014994329773</v>
      </c>
      <c r="BV158" s="6">
        <f t="shared" si="102"/>
        <v>345.84749289662733</v>
      </c>
      <c r="BX158" s="292">
        <f t="shared" si="87"/>
        <v>45873.510416666191</v>
      </c>
      <c r="BY158" s="11">
        <f t="shared" si="110"/>
        <v>0</v>
      </c>
      <c r="BZ158" s="11">
        <f t="shared" si="110"/>
        <v>0</v>
      </c>
      <c r="CA158" s="11">
        <f t="shared" si="110"/>
        <v>0</v>
      </c>
      <c r="CB158" s="11">
        <f t="shared" si="110"/>
        <v>45.148449476278799</v>
      </c>
      <c r="CC158" s="11">
        <f>IF(Inicio!$C$22="Calderas",BY158+BZ158,CA158)</f>
        <v>0</v>
      </c>
      <c r="CD158" s="11">
        <f t="shared" si="88"/>
        <v>0</v>
      </c>
      <c r="CE158" s="11">
        <f t="shared" si="89"/>
        <v>0</v>
      </c>
      <c r="CF158" s="11">
        <f t="shared" si="90"/>
        <v>0</v>
      </c>
      <c r="CG158" s="11">
        <f t="shared" si="91"/>
        <v>0</v>
      </c>
      <c r="CH158" s="11">
        <f t="shared" si="103"/>
        <v>0</v>
      </c>
      <c r="CI158" s="11">
        <f t="shared" si="104"/>
        <v>0</v>
      </c>
      <c r="CJ158" s="11">
        <f t="shared" si="111"/>
        <v>0</v>
      </c>
      <c r="CK158" s="11">
        <f t="shared" si="111"/>
        <v>0</v>
      </c>
      <c r="CL158" s="11">
        <f t="shared" si="111"/>
        <v>0</v>
      </c>
      <c r="CM158" s="11">
        <f t="shared" si="111"/>
        <v>43.016875330711606</v>
      </c>
      <c r="CN158" s="281">
        <f>IF(Inicio!$O$22="Calderas",CJ158+CK158,CL158)</f>
        <v>0</v>
      </c>
      <c r="CO158" s="11">
        <f t="shared" si="92"/>
        <v>0</v>
      </c>
      <c r="CP158" s="11">
        <f t="shared" si="93"/>
        <v>0</v>
      </c>
      <c r="CQ158" s="11">
        <f t="shared" si="94"/>
        <v>0</v>
      </c>
      <c r="CR158" s="11">
        <f t="shared" si="95"/>
        <v>0</v>
      </c>
      <c r="CS158" s="11">
        <f t="shared" si="105"/>
        <v>0</v>
      </c>
      <c r="CT158" s="11">
        <f t="shared" si="106"/>
        <v>0</v>
      </c>
      <c r="CV158" s="293">
        <f t="shared" si="96"/>
        <v>45873.760416665958</v>
      </c>
      <c r="CW158" s="92">
        <f t="shared" si="112"/>
        <v>0</v>
      </c>
      <c r="CX158" s="92">
        <f t="shared" si="112"/>
        <v>0</v>
      </c>
      <c r="CY158" s="92">
        <f t="shared" si="112"/>
        <v>0</v>
      </c>
      <c r="CZ158" s="92">
        <f t="shared" si="112"/>
        <v>0</v>
      </c>
      <c r="DA158" s="92">
        <f t="shared" si="112"/>
        <v>0</v>
      </c>
      <c r="DB158" s="92">
        <f t="shared" si="112"/>
        <v>0</v>
      </c>
    </row>
    <row r="159" spans="1:106">
      <c r="A159" s="94">
        <f t="shared" si="107"/>
        <v>45873.76388888841</v>
      </c>
      <c r="B159" s="95">
        <f>IF($A159&lt;=$A$9,IF(NOT(ISNUMBER(PI_data_original!B159)),B158,PI_data_original!B159),0)</f>
        <v>418.67010083667941</v>
      </c>
      <c r="C159" s="95">
        <f>IF($A159&lt;=$A$9,IF(NOT(ISNUMBER(PI_data_original!C159)),C158,PI_data_original!C159),0)</f>
        <v>385.71085840772605</v>
      </c>
      <c r="D159" s="307">
        <f>IF(TagTempAmbSel_Sc1=TagTempAmb_Sc1,IF($A159&lt;=$A$9,IF(NOT(ISNUMBER(PI_data_original!D159)),D158,PI_data_original!D159),D158),IF($A159&lt;=$A$9,IF(NOT(ISNUMBER(PI_data_original!AD159)),AD158,PI_data_original!AD159),AD158))</f>
        <v>38.286821583526788</v>
      </c>
      <c r="E159" s="307">
        <f>IF(TagHumRelSel_Sc1=TagHumRel_Sc1,IF($A159&lt;=$A$9,IF(NOT(ISNUMBER(PI_data_original!E159)),E158,PI_data_original!E159),E158),IF($A159&lt;=$A$9,IF(NOT(ISNUMBER(PI_data_original!AE159)),AE158,PI_data_original!AE159),AE158))</f>
        <v>22.622717001037575</v>
      </c>
      <c r="F159" s="95">
        <f>IF($A159&lt;=$A$9,IF(NOT(ISNUMBER(PI_data_original!F159)),F158,PI_data_original!F159),0)</f>
        <v>22.830814361572266</v>
      </c>
      <c r="G159" s="95">
        <f>IF($A159&lt;=$A$9,IF(NOT(ISNUMBER(PI_data_original!G159)),G158,PI_data_original!G159),0)</f>
        <v>19.689020156860352</v>
      </c>
      <c r="H159" s="95">
        <f>IF($A159&lt;=$A$9,IF(NOT(ISNUMBER(PI_data_original!H159)),H158,PI_data_original!H159),0)</f>
        <v>24.651468276977539</v>
      </c>
      <c r="I159" s="95">
        <f>IF($A159&lt;=$A$9,IF(NOT(ISNUMBER(PI_data_original!I159)),I158,PI_data_original!I159),0)</f>
        <v>22.511907577514648</v>
      </c>
      <c r="J159" s="95">
        <f>IF($A159&lt;=$A$9,IF(NOT(ISNUMBER(PI_data_original!J159)),J158,PI_data_original!J159),0)</f>
        <v>18.046735763549805</v>
      </c>
      <c r="K159" s="95">
        <f>IF($A159&lt;=$A$9,IF(NOT(ISNUMBER(PI_data_original!K159)),K158,PI_data_original!K159),0)</f>
        <v>281.13832834604659</v>
      </c>
      <c r="L159" s="95">
        <f>IF($A159&lt;=$A$9,IF(NOT(ISNUMBER(PI_data_original!L159)),L158,PI_data_original!L159),0)</f>
        <v>279.83539904599331</v>
      </c>
      <c r="M159" s="95">
        <f>IF($A159&lt;=$A$9,IF(NOT(ISNUMBER(PI_data_original!M159)),M158,PI_data_original!M159),0)</f>
        <v>284.15155813899139</v>
      </c>
      <c r="N159" s="95">
        <f>IF($A159&lt;=$A$9,IF(NOT(ISNUMBER(PI_data_original!N159)),N158,PI_data_original!N159),0)</f>
        <v>283.51916261258668</v>
      </c>
      <c r="O159" s="95">
        <f>IF($A159&lt;=$A$9,IF(NOT(ISNUMBER(PI_data_original!O159)),O158,PI_data_original!O159),0)</f>
        <v>351.68993936786967</v>
      </c>
      <c r="P159" s="95">
        <f>IF($A159&lt;=$A$9,IF(NOT(ISNUMBER(PI_data_original!P159)),P158,PI_data_original!P159),0)</f>
        <v>353.29846863765221</v>
      </c>
      <c r="Q159" s="95">
        <f>IF($A159&lt;=$A$9,IF(NOT(ISNUMBER(PI_data_original!Q159)),Q158,PI_data_original!Q159),0)</f>
        <v>352.62817580356284</v>
      </c>
      <c r="R159" s="95">
        <f>IF($A159&lt;=$A$9,IF(NOT(ISNUMBER(PI_data_original!R159)),R158,PI_data_original!R159),0)</f>
        <v>353.43622534532949</v>
      </c>
      <c r="S159" s="95">
        <f>IF($A159&lt;=$A$9,IF(NOT(ISNUMBER(PI_data_original!S159)),S158,PI_data_original!S159),0)</f>
        <v>342.20300067509527</v>
      </c>
      <c r="T159" s="95">
        <f>IF($A159&lt;=$A$9,IF(NOT(ISNUMBER(PI_data_original!T159)),T158,PI_data_original!T159),0)</f>
        <v>288.16032682514441</v>
      </c>
      <c r="U159" s="95">
        <f>IF($A159&lt;=$A$9,IF(NOT(ISNUMBER(PI_data_original!U159)),U158,PI_data_original!U159),0)</f>
        <v>344.74339066034958</v>
      </c>
      <c r="V159" s="95">
        <f>IF($A159&lt;=$A$9,IF(NOT(ISNUMBER(PI_data_original!V159)),V158,PI_data_original!V159),0)</f>
        <v>289.90209469280984</v>
      </c>
      <c r="W159" s="95">
        <f>IF($A159&lt;=$A$9,IF(NOT(ISNUMBER(PI_data_original!W159)),W158,PI_data_original!W159),0)</f>
        <v>324.95601970963037</v>
      </c>
      <c r="X159" s="95">
        <f>IF($A159&lt;=$A$9,IF(NOT(ISNUMBER(PI_data_original!X159)),X158,PI_data_original!X159),0)</f>
        <v>338.40781361516468</v>
      </c>
      <c r="Y159" s="95">
        <f>IF($A159&lt;=$A$9,IF(NOT(ISNUMBER(PI_data_original!Y159)),Y158,PI_data_original!Y159),0)</f>
        <v>34.449844537117151</v>
      </c>
      <c r="Z159" s="95">
        <f>IF($A159&lt;=$A$9,IF(NOT(ISNUMBER(PI_data_original!Z159)),Z158,PI_data_original!Z159),0)</f>
        <v>0</v>
      </c>
      <c r="AA159" s="95">
        <f>IF($A159&lt;=$A$9,IF(NOT(ISNUMBER(PI_data_original!AA159)),AA158,PI_data_original!AA159),0)</f>
        <v>351.12964606169146</v>
      </c>
      <c r="AB159" s="95">
        <f>IF($A159&lt;=$A$9,IF(NOT(ISNUMBER(PI_data_original!AB159)),AB158,PI_data_original!AB159),0)</f>
        <v>418.67010083667941</v>
      </c>
      <c r="AC159" s="95">
        <f>IF($A159&lt;=$A$9,IF(NOT(ISNUMBER(PI_data_original!AC159)),AC158,PI_data_original!AC159),0)</f>
        <v>423.20809385456425</v>
      </c>
      <c r="AD159" s="307">
        <f>IF(TagTempAmbSel_Sc2=TagTempAmb_Sc1,IF($A159&lt;=$A$9,IF(NOT(ISNUMBER(PI_data_original!D159)),D158,PI_data_original!D159),D158),IF($A159&lt;=$A$9,IF(NOT(ISNUMBER(PI_data_original!AD159)),AD158,PI_data_original!AD159),AD158))</f>
        <v>38.879997253417969</v>
      </c>
      <c r="AE159" s="307">
        <f>IF(TagHumRelSel_Sc2=TagHumRel_Sc1,IF($A159&lt;=$A$9,IF(NOT(ISNUMBER(PI_data_original!E159)),E158,PI_data_original!E159),E158),IF($A159&lt;=$A$9,IF(NOT(ISNUMBER(PI_data_original!AE159)),AE158,PI_data_original!AE159),AE158))</f>
        <v>24.359442582181693</v>
      </c>
      <c r="AF159" s="95">
        <f>IF($A159&lt;=$A$9,IF(NOT(ISNUMBER(PI_data_original!AF159)),AF158,PI_data_original!AF159),0)</f>
        <v>21.375656127929688</v>
      </c>
      <c r="AG159" s="95">
        <f>IF($A159&lt;=$A$9,IF(NOT(ISNUMBER(PI_data_original!AG159)),AG158,PI_data_original!AG159),0)</f>
        <v>20.930492401123047</v>
      </c>
      <c r="AH159" s="95">
        <f>IF($A159&lt;=$A$9,IF(NOT(ISNUMBER(PI_data_original!AH159)),AH158,PI_data_original!AH159),0)</f>
        <v>20.651418685913086</v>
      </c>
      <c r="AI159" s="95">
        <f>IF($A159&lt;=$A$9,IF(NOT(ISNUMBER(PI_data_original!AI159)),AI158,PI_data_original!AI159),0)</f>
        <v>23.530780792236328</v>
      </c>
      <c r="AJ159" s="95">
        <f>IF($A159&lt;=$A$9,IF(NOT(ISNUMBER(PI_data_original!AJ159)),AJ158,PI_data_original!AJ159),0)</f>
        <v>21.488637924194336</v>
      </c>
      <c r="AK159" s="95">
        <f>IF($A159&lt;=$A$9,IF(NOT(ISNUMBER(PI_data_original!AK159)),AK158,PI_data_original!AK159),0)</f>
        <v>271.0693667733251</v>
      </c>
      <c r="AL159" s="95">
        <f>IF($A159&lt;=$A$9,IF(NOT(ISNUMBER(PI_data_original!AL159)),AL158,PI_data_original!AL159),0)</f>
        <v>275.66204589216812</v>
      </c>
      <c r="AM159" s="95">
        <f>IF($A159&lt;=$A$9,IF(NOT(ISNUMBER(PI_data_original!AM159)),AM158,PI_data_original!AM159),0)</f>
        <v>347.42695267704266</v>
      </c>
      <c r="AN159" s="95">
        <f>IF($A159&lt;=$A$9,IF(NOT(ISNUMBER(PI_data_original!AN159)),AN158,PI_data_original!AN159),0)</f>
        <v>349.04121433826185</v>
      </c>
      <c r="AO159" s="95">
        <f>IF($A159&lt;=$A$9,IF(NOT(ISNUMBER(PI_data_original!AO159)),AO158,PI_data_original!AO159),0)</f>
        <v>338.05422142168817</v>
      </c>
      <c r="AP159" s="95">
        <f>IF($A159&lt;=$A$9,IF(NOT(ISNUMBER(PI_data_original!AP159)),AP158,PI_data_original!AP159),0)</f>
        <v>280.72708410253125</v>
      </c>
      <c r="AQ159" s="95">
        <f>IF($A159&lt;=$A$9,IF(NOT(ISNUMBER(PI_data_original!AQ159)),AQ158,PI_data_original!AQ159),0)</f>
        <v>337.14339300479429</v>
      </c>
      <c r="AR159" s="95">
        <f>IF($A159&lt;=$A$9,IF(NOT(ISNUMBER(PI_data_original!AR159)),AR158,PI_data_original!AR159),0)</f>
        <v>282.42558193167514</v>
      </c>
      <c r="AS159" s="95">
        <f>IF($A159&lt;=$A$9,IF(NOT(ISNUMBER(PI_data_original!AS159)),AS158,PI_data_original!AS159),0)</f>
        <v>308.73750379112676</v>
      </c>
      <c r="AT159" s="95">
        <f>IF($A159&lt;=$A$9,IF(NOT(ISNUMBER(PI_data_original!AT159)),AT158,PI_data_original!AT159),0)</f>
        <v>331.44397612698151</v>
      </c>
      <c r="AU159" s="95">
        <f>IF($A159&lt;=$A$9,IF(NOT(ISNUMBER(PI_data_original!AU159)),AU158,PI_data_original!AU159),0)</f>
        <v>31.332843054484432</v>
      </c>
      <c r="AV159" s="95">
        <f>IF($A159&lt;=$A$9,IF(NOT(ISNUMBER(PI_data_original!AV159)),AV158,PI_data_original!AV159),0)</f>
        <v>2</v>
      </c>
      <c r="AW159" s="95">
        <f>IF($A159&lt;=$A$9,IF(NOT(ISNUMBER(PI_data_original!AW159)),AW158,PI_data_original!AW159),0)</f>
        <v>345.50800343813995</v>
      </c>
      <c r="AY159" s="94">
        <f t="shared" si="108"/>
        <v>45873.51388888841</v>
      </c>
      <c r="AZ159" s="95">
        <f>IF($AY159&lt;=$AY$9,IF(NOT(ISNUMBER(PI_data_original!AZ159)),AZ158,PI_data_original!AZ159),0)</f>
        <v>0</v>
      </c>
      <c r="BA159" s="95">
        <f>IF($AY159&lt;=$AY$9,IF(NOT(ISNUMBER(PI_data_original!BA159)),BA158,PI_data_original!BA159),0)</f>
        <v>0</v>
      </c>
      <c r="BB159" s="95">
        <f>IF($AY159&lt;=$AY$9,IF(NOT(ISNUMBER(PI_data_original!BB159)),BB158,PI_data_original!BB159),0)</f>
        <v>0</v>
      </c>
      <c r="BC159" s="95">
        <f>IF($AY159&lt;=$AY$9,IF(NOT(ISNUMBER(PI_data_original!BC159)),BC158,PI_data_original!BC159),0)</f>
        <v>45.349923705260892</v>
      </c>
      <c r="BD159" s="95">
        <f>IF($AY159&lt;=$AY$9,IF(NOT(ISNUMBER(PI_data_original!BD159)),BD158,PI_data_original!BD159),0)</f>
        <v>0</v>
      </c>
      <c r="BE159" s="95">
        <f>IF($AY159&lt;=$AY$9,IF(NOT(ISNUMBER(PI_data_original!BE159)),BE158,PI_data_original!BE159),0)</f>
        <v>0</v>
      </c>
      <c r="BF159" s="95">
        <f>IF($AY159&lt;=$AY$9,IF(NOT(ISNUMBER(PI_data_original!BF159)),BF158,PI_data_original!BF159),0)</f>
        <v>0</v>
      </c>
      <c r="BG159" s="95">
        <f>IF($AY159&lt;=$AY$9,IF(NOT(ISNUMBER(PI_data_original!BG159)),BG158,PI_data_original!BG159),0)</f>
        <v>43.160813496149188</v>
      </c>
      <c r="BI159" s="61">
        <f>PI_data_original!BI159</f>
        <v>45873.352777777778</v>
      </c>
      <c r="BJ159" s="6">
        <f>IF($BI159&lt;=$BI$9,IF(NOT(ISNUMBER(PI_data_original!BJ159)),BJ158,PI_data_original!BJ159),0)</f>
        <v>1.2817578390240669E-2</v>
      </c>
      <c r="BK159" s="6">
        <f>IF($BI159&lt;=$BI$9,IF(NOT(ISNUMBER(PI_data_original!BK159)),BK158,PI_data_original!BK159),0)</f>
        <v>7.3243305087089539E-3</v>
      </c>
      <c r="BM159" s="6" t="b">
        <f t="shared" si="97"/>
        <v>0</v>
      </c>
      <c r="BN159" s="6" t="str">
        <f t="shared" si="98"/>
        <v>N/A</v>
      </c>
      <c r="BO159" s="6" t="b">
        <f t="shared" si="99"/>
        <v>0</v>
      </c>
      <c r="BP159" s="6" t="str">
        <f t="shared" si="100"/>
        <v>N/A</v>
      </c>
      <c r="BR159" s="6">
        <f t="shared" si="85"/>
        <v>432</v>
      </c>
      <c r="BS159" s="6">
        <f t="shared" si="86"/>
        <v>358</v>
      </c>
      <c r="BU159" s="6">
        <f t="shared" si="101"/>
        <v>351.12964606169146</v>
      </c>
      <c r="BV159" s="6">
        <f t="shared" si="102"/>
        <v>345.50800343813995</v>
      </c>
      <c r="BX159" s="292">
        <f t="shared" si="87"/>
        <v>45873.51388888841</v>
      </c>
      <c r="BY159" s="11">
        <f t="shared" si="110"/>
        <v>0</v>
      </c>
      <c r="BZ159" s="11">
        <f t="shared" si="110"/>
        <v>0</v>
      </c>
      <c r="CA159" s="11">
        <f t="shared" si="110"/>
        <v>0</v>
      </c>
      <c r="CB159" s="11">
        <f t="shared" si="110"/>
        <v>45.349923705260892</v>
      </c>
      <c r="CC159" s="11">
        <f>IF(Inicio!$C$22="Calderas",BY159+BZ159,CA159)</f>
        <v>0</v>
      </c>
      <c r="CD159" s="11">
        <f t="shared" si="88"/>
        <v>0</v>
      </c>
      <c r="CE159" s="11">
        <f t="shared" si="89"/>
        <v>0</v>
      </c>
      <c r="CF159" s="11">
        <f t="shared" si="90"/>
        <v>0</v>
      </c>
      <c r="CG159" s="11">
        <f t="shared" si="91"/>
        <v>0</v>
      </c>
      <c r="CH159" s="11">
        <f t="shared" si="103"/>
        <v>0</v>
      </c>
      <c r="CI159" s="11">
        <f t="shared" si="104"/>
        <v>0</v>
      </c>
      <c r="CJ159" s="11">
        <f t="shared" si="111"/>
        <v>0</v>
      </c>
      <c r="CK159" s="11">
        <f t="shared" si="111"/>
        <v>0</v>
      </c>
      <c r="CL159" s="11">
        <f t="shared" si="111"/>
        <v>0</v>
      </c>
      <c r="CM159" s="11">
        <f t="shared" si="111"/>
        <v>43.160813496149188</v>
      </c>
      <c r="CN159" s="281">
        <f>IF(Inicio!$O$22="Calderas",CJ159+CK159,CL159)</f>
        <v>0</v>
      </c>
      <c r="CO159" s="11">
        <f t="shared" si="92"/>
        <v>0</v>
      </c>
      <c r="CP159" s="11">
        <f t="shared" si="93"/>
        <v>0</v>
      </c>
      <c r="CQ159" s="11">
        <f t="shared" si="94"/>
        <v>0</v>
      </c>
      <c r="CR159" s="11">
        <f t="shared" si="95"/>
        <v>0</v>
      </c>
      <c r="CS159" s="11">
        <f t="shared" si="105"/>
        <v>0</v>
      </c>
      <c r="CT159" s="11">
        <f t="shared" si="106"/>
        <v>0</v>
      </c>
      <c r="CV159" s="293">
        <f t="shared" si="96"/>
        <v>45873.763888888177</v>
      </c>
      <c r="CW159" s="92">
        <f t="shared" si="112"/>
        <v>0</v>
      </c>
      <c r="CX159" s="92">
        <f t="shared" si="112"/>
        <v>0</v>
      </c>
      <c r="CY159" s="92">
        <f t="shared" si="112"/>
        <v>0</v>
      </c>
      <c r="CZ159" s="92">
        <f t="shared" si="112"/>
        <v>0</v>
      </c>
      <c r="DA159" s="92">
        <f t="shared" si="112"/>
        <v>0</v>
      </c>
      <c r="DB159" s="92">
        <f t="shared" si="112"/>
        <v>0</v>
      </c>
    </row>
    <row r="160" spans="1:106">
      <c r="A160" s="94">
        <f t="shared" si="107"/>
        <v>45873.767361110629</v>
      </c>
      <c r="B160" s="95">
        <f>IF($A160&lt;=$A$9,IF(NOT(ISNUMBER(PI_data_original!B160)),B159,PI_data_original!B160),0)</f>
        <v>401.68017762559475</v>
      </c>
      <c r="C160" s="95">
        <f>IF($A160&lt;=$A$9,IF(NOT(ISNUMBER(PI_data_original!C160)),C159,PI_data_original!C160),0)</f>
        <v>368.9785210015574</v>
      </c>
      <c r="D160" s="307">
        <f>IF(TagTempAmbSel_Sc1=TagTempAmb_Sc1,IF($A160&lt;=$A$9,IF(NOT(ISNUMBER(PI_data_original!D160)),D159,PI_data_original!D160),D159),IF($A160&lt;=$A$9,IF(NOT(ISNUMBER(PI_data_original!AD160)),AD159,PI_data_original!AD160),AD159))</f>
        <v>38.184957001546323</v>
      </c>
      <c r="E160" s="307">
        <f>IF(TagHumRelSel_Sc1=TagHumRel_Sc1,IF($A160&lt;=$A$9,IF(NOT(ISNUMBER(PI_data_original!E160)),E159,PI_data_original!E160),E159),IF($A160&lt;=$A$9,IF(NOT(ISNUMBER(PI_data_original!AE160)),AE159,PI_data_original!AE160),AE159))</f>
        <v>22.717890750906566</v>
      </c>
      <c r="F160" s="95">
        <f>IF($A160&lt;=$A$9,IF(NOT(ISNUMBER(PI_data_original!F160)),F159,PI_data_original!F160),0)</f>
        <v>23.280241012573242</v>
      </c>
      <c r="G160" s="95">
        <f>IF($A160&lt;=$A$9,IF(NOT(ISNUMBER(PI_data_original!G160)),G159,PI_data_original!G160),0)</f>
        <v>22.954517364501953</v>
      </c>
      <c r="H160" s="95">
        <f>IF($A160&lt;=$A$9,IF(NOT(ISNUMBER(PI_data_original!H160)),H159,PI_data_original!H160),0)</f>
        <v>19.070003509521484</v>
      </c>
      <c r="I160" s="95">
        <f>IF($A160&lt;=$A$9,IF(NOT(ISNUMBER(PI_data_original!I160)),I159,PI_data_original!I160),0)</f>
        <v>20.093273162841797</v>
      </c>
      <c r="J160" s="95">
        <f>IF($A160&lt;=$A$9,IF(NOT(ISNUMBER(PI_data_original!J160)),J159,PI_data_original!J160),0)</f>
        <v>20.093273162841797</v>
      </c>
      <c r="K160" s="95">
        <f>IF($A160&lt;=$A$9,IF(NOT(ISNUMBER(PI_data_original!K160)),K159,PI_data_original!K160),0)</f>
        <v>279.32375576073372</v>
      </c>
      <c r="L160" s="95">
        <f>IF($A160&lt;=$A$9,IF(NOT(ISNUMBER(PI_data_original!L160)),L159,PI_data_original!L160),0)</f>
        <v>277.98549292201494</v>
      </c>
      <c r="M160" s="95">
        <f>IF($A160&lt;=$A$9,IF(NOT(ISNUMBER(PI_data_original!M160)),M159,PI_data_original!M160),0)</f>
        <v>283.08051347522218</v>
      </c>
      <c r="N160" s="95">
        <f>IF($A160&lt;=$A$9,IF(NOT(ISNUMBER(PI_data_original!N160)),N159,PI_data_original!N160),0)</f>
        <v>282.48380832931275</v>
      </c>
      <c r="O160" s="95">
        <f>IF($A160&lt;=$A$9,IF(NOT(ISNUMBER(PI_data_original!O160)),O159,PI_data_original!O160),0)</f>
        <v>350.69953527392948</v>
      </c>
      <c r="P160" s="95">
        <f>IF($A160&lt;=$A$9,IF(NOT(ISNUMBER(PI_data_original!P160)),P159,PI_data_original!P160),0)</f>
        <v>352.16108897558775</v>
      </c>
      <c r="Q160" s="95">
        <f>IF($A160&lt;=$A$9,IF(NOT(ISNUMBER(PI_data_original!Q160)),Q159,PI_data_original!Q160),0)</f>
        <v>351.41913157011038</v>
      </c>
      <c r="R160" s="95">
        <f>IF($A160&lt;=$A$9,IF(NOT(ISNUMBER(PI_data_original!R160)),R159,PI_data_original!R160),0)</f>
        <v>352.50421036373484</v>
      </c>
      <c r="S160" s="95">
        <f>IF($A160&lt;=$A$9,IF(NOT(ISNUMBER(PI_data_original!S160)),S159,PI_data_original!S160),0)</f>
        <v>340.89646072343459</v>
      </c>
      <c r="T160" s="95">
        <f>IF($A160&lt;=$A$9,IF(NOT(ISNUMBER(PI_data_original!T160)),T159,PI_data_original!T160),0)</f>
        <v>286.19959609558805</v>
      </c>
      <c r="U160" s="95">
        <f>IF($A160&lt;=$A$9,IF(NOT(ISNUMBER(PI_data_original!U160)),U159,PI_data_original!U160),0)</f>
        <v>343.45206747089355</v>
      </c>
      <c r="V160" s="95">
        <f>IF($A160&lt;=$A$9,IF(NOT(ISNUMBER(PI_data_original!V160)),V159,PI_data_original!V160),0)</f>
        <v>287.90918114115175</v>
      </c>
      <c r="W160" s="95">
        <f>IF($A160&lt;=$A$9,IF(NOT(ISNUMBER(PI_data_original!W160)),W159,PI_data_original!W160),0)</f>
        <v>324.14005720619338</v>
      </c>
      <c r="X160" s="95">
        <f>IF($A160&lt;=$A$9,IF(NOT(ISNUMBER(PI_data_original!X160)),X159,PI_data_original!X160),0)</f>
        <v>337.55280542161262</v>
      </c>
      <c r="Y160" s="95">
        <f>IF($A160&lt;=$A$9,IF(NOT(ISNUMBER(PI_data_original!Y160)),Y159,PI_data_original!Y160),0)</f>
        <v>33.416977463112048</v>
      </c>
      <c r="Z160" s="95">
        <f>IF($A160&lt;=$A$9,IF(NOT(ISNUMBER(PI_data_original!Z160)),Z159,PI_data_original!Z160),0)</f>
        <v>7.4936650594075518E-2</v>
      </c>
      <c r="AA160" s="95">
        <f>IF($A160&lt;=$A$9,IF(NOT(ISNUMBER(PI_data_original!AA160)),AA159,PI_data_original!AA160),0)</f>
        <v>349.9505708005683</v>
      </c>
      <c r="AB160" s="95">
        <f>IF($A160&lt;=$A$9,IF(NOT(ISNUMBER(PI_data_original!AB160)),AB159,PI_data_original!AB160),0)</f>
        <v>401.68017762559475</v>
      </c>
      <c r="AC160" s="95">
        <f>IF($A160&lt;=$A$9,IF(NOT(ISNUMBER(PI_data_original!AC160)),AC159,PI_data_original!AC160),0)</f>
        <v>406.77688812657033</v>
      </c>
      <c r="AD160" s="307">
        <f>IF(TagTempAmbSel_Sc2=TagTempAmb_Sc1,IF($A160&lt;=$A$9,IF(NOT(ISNUMBER(PI_data_original!D160)),D159,PI_data_original!D160),D159),IF($A160&lt;=$A$9,IF(NOT(ISNUMBER(PI_data_original!AD160)),AD159,PI_data_original!AD160),AD159))</f>
        <v>38.936713304337381</v>
      </c>
      <c r="AE160" s="307">
        <f>IF(TagHumRelSel_Sc2=TagHumRel_Sc1,IF($A160&lt;=$A$9,IF(NOT(ISNUMBER(PI_data_original!E160)),E159,PI_data_original!E160),E159),IF($A160&lt;=$A$9,IF(NOT(ISNUMBER(PI_data_original!AE160)),AE159,PI_data_original!AE160),AE159))</f>
        <v>24.4406609109847</v>
      </c>
      <c r="AF160" s="95">
        <f>IF($A160&lt;=$A$9,IF(NOT(ISNUMBER(PI_data_original!AF160)),AF159,PI_data_original!AF160),0)</f>
        <v>19.848857879638672</v>
      </c>
      <c r="AG160" s="95">
        <f>IF($A160&lt;=$A$9,IF(NOT(ISNUMBER(PI_data_original!AG160)),AG159,PI_data_original!AG160),0)</f>
        <v>19.628150939941406</v>
      </c>
      <c r="AH160" s="95">
        <f>IF($A160&lt;=$A$9,IF(NOT(ISNUMBER(PI_data_original!AH160)),AH159,PI_data_original!AH160),0)</f>
        <v>21.209566116333008</v>
      </c>
      <c r="AI160" s="95">
        <f>IF($A160&lt;=$A$9,IF(NOT(ISNUMBER(PI_data_original!AI160)),AI159,PI_data_original!AI160),0)</f>
        <v>17.76814079284668</v>
      </c>
      <c r="AJ160" s="95">
        <f>IF($A160&lt;=$A$9,IF(NOT(ISNUMBER(PI_data_original!AJ160)),AJ159,PI_data_original!AJ160),0)</f>
        <v>21.488637924194336</v>
      </c>
      <c r="AK160" s="95">
        <f>IF($A160&lt;=$A$9,IF(NOT(ISNUMBER(PI_data_original!AK160)),AK159,PI_data_original!AK160),0)</f>
        <v>269.8883919164</v>
      </c>
      <c r="AL160" s="95">
        <f>IF($A160&lt;=$A$9,IF(NOT(ISNUMBER(PI_data_original!AL160)),AL159,PI_data_original!AL160),0)</f>
        <v>274.43417563212324</v>
      </c>
      <c r="AM160" s="95">
        <f>IF($A160&lt;=$A$9,IF(NOT(ISNUMBER(PI_data_original!AM160)),AM159,PI_data_original!AM160),0)</f>
        <v>347.28869082163379</v>
      </c>
      <c r="AN160" s="95">
        <f>IF($A160&lt;=$A$9,IF(NOT(ISNUMBER(PI_data_original!AN160)),AN159,PI_data_original!AN160),0)</f>
        <v>348.99027546529868</v>
      </c>
      <c r="AO160" s="95">
        <f>IF($A160&lt;=$A$9,IF(NOT(ISNUMBER(PI_data_original!AO160)),AO159,PI_data_original!AO160),0)</f>
        <v>337.78973934271215</v>
      </c>
      <c r="AP160" s="95">
        <f>IF($A160&lt;=$A$9,IF(NOT(ISNUMBER(PI_data_original!AP160)),AP159,PI_data_original!AP160),0)</f>
        <v>279.61172487208773</v>
      </c>
      <c r="AQ160" s="95">
        <f>IF($A160&lt;=$A$9,IF(NOT(ISNUMBER(PI_data_original!AQ160)),AQ159,PI_data_original!AQ160),0)</f>
        <v>336.86416933868236</v>
      </c>
      <c r="AR160" s="95">
        <f>IF($A160&lt;=$A$9,IF(NOT(ISNUMBER(PI_data_original!AR160)),AR159,PI_data_original!AR160),0)</f>
        <v>281.33407612702342</v>
      </c>
      <c r="AS160" s="95">
        <f>IF($A160&lt;=$A$9,IF(NOT(ISNUMBER(PI_data_original!AS160)),AS159,PI_data_original!AS160),0)</f>
        <v>308.12769709771766</v>
      </c>
      <c r="AT160" s="95">
        <f>IF($A160&lt;=$A$9,IF(NOT(ISNUMBER(PI_data_original!AT160)),AT159,PI_data_original!AT160),0)</f>
        <v>330.62376691020415</v>
      </c>
      <c r="AU160" s="95">
        <f>IF($A160&lt;=$A$9,IF(NOT(ISNUMBER(PI_data_original!AU160)),AU159,PI_data_original!AU160),0)</f>
        <v>30.733223108715695</v>
      </c>
      <c r="AV160" s="95">
        <f>IF($A160&lt;=$A$9,IF(NOT(ISNUMBER(PI_data_original!AV160)),AV159,PI_data_original!AV160),0)</f>
        <v>2.2125997019517989</v>
      </c>
      <c r="AW160" s="95">
        <f>IF($A160&lt;=$A$9,IF(NOT(ISNUMBER(PI_data_original!AW160)),AW159,PI_data_original!AW160),0)</f>
        <v>345.39995243249149</v>
      </c>
      <c r="AY160" s="94">
        <f t="shared" si="108"/>
        <v>45873.517361110629</v>
      </c>
      <c r="AZ160" s="95">
        <f>IF($AY160&lt;=$AY$9,IF(NOT(ISNUMBER(PI_data_original!AZ160)),AZ159,PI_data_original!AZ160),0)</f>
        <v>0</v>
      </c>
      <c r="BA160" s="95">
        <f>IF($AY160&lt;=$AY$9,IF(NOT(ISNUMBER(PI_data_original!BA160)),BA159,PI_data_original!BA160),0)</f>
        <v>0</v>
      </c>
      <c r="BB160" s="95">
        <f>IF($AY160&lt;=$AY$9,IF(NOT(ISNUMBER(PI_data_original!BB160)),BB159,PI_data_original!BB160),0)</f>
        <v>0</v>
      </c>
      <c r="BC160" s="95">
        <f>IF($AY160&lt;=$AY$9,IF(NOT(ISNUMBER(PI_data_original!BC160)),BC159,PI_data_original!BC160),0)</f>
        <v>45.478695402584997</v>
      </c>
      <c r="BD160" s="95">
        <f>IF($AY160&lt;=$AY$9,IF(NOT(ISNUMBER(PI_data_original!BD160)),BD159,PI_data_original!BD160),0)</f>
        <v>0</v>
      </c>
      <c r="BE160" s="95">
        <f>IF($AY160&lt;=$AY$9,IF(NOT(ISNUMBER(PI_data_original!BE160)),BE159,PI_data_original!BE160),0)</f>
        <v>0</v>
      </c>
      <c r="BF160" s="95">
        <f>IF($AY160&lt;=$AY$9,IF(NOT(ISNUMBER(PI_data_original!BF160)),BF159,PI_data_original!BF160),0)</f>
        <v>0</v>
      </c>
      <c r="BG160" s="95">
        <f>IF($AY160&lt;=$AY$9,IF(NOT(ISNUMBER(PI_data_original!BG160)),BG159,PI_data_original!BG160),0)</f>
        <v>43.412562986588924</v>
      </c>
      <c r="BI160" s="61">
        <f>PI_data_original!BI160</f>
        <v>45873.353472222225</v>
      </c>
      <c r="BJ160" s="6">
        <f>IF($BI160&lt;=$BI$9,IF(NOT(ISNUMBER(PI_data_original!BJ160)),BJ159,PI_data_original!BJ160),0)</f>
        <v>1.2817578390240669E-2</v>
      </c>
      <c r="BK160" s="6">
        <f>IF($BI160&lt;=$BI$9,IF(NOT(ISNUMBER(PI_data_original!BK160)),BK159,PI_data_original!BK160),0)</f>
        <v>7.3243305087089539E-3</v>
      </c>
      <c r="BM160" s="6" t="b">
        <f t="shared" si="97"/>
        <v>0</v>
      </c>
      <c r="BN160" s="6" t="str">
        <f t="shared" si="98"/>
        <v>N/A</v>
      </c>
      <c r="BO160" s="6" t="b">
        <f t="shared" si="99"/>
        <v>0</v>
      </c>
      <c r="BP160" s="6" t="str">
        <f t="shared" si="100"/>
        <v>N/A</v>
      </c>
      <c r="BR160" s="6">
        <f t="shared" si="85"/>
        <v>431.92506334940595</v>
      </c>
      <c r="BS160" s="6">
        <f t="shared" si="86"/>
        <v>357.78740029804823</v>
      </c>
      <c r="BU160" s="6">
        <f t="shared" si="101"/>
        <v>349.9505708005683</v>
      </c>
      <c r="BV160" s="6">
        <f t="shared" si="102"/>
        <v>345.39995243249149</v>
      </c>
      <c r="BX160" s="292">
        <f t="shared" si="87"/>
        <v>45873.517361110629</v>
      </c>
      <c r="BY160" s="11">
        <f t="shared" si="110"/>
        <v>0</v>
      </c>
      <c r="BZ160" s="11">
        <f t="shared" si="110"/>
        <v>0</v>
      </c>
      <c r="CA160" s="11">
        <f t="shared" si="110"/>
        <v>0</v>
      </c>
      <c r="CB160" s="11">
        <f t="shared" si="110"/>
        <v>45.478695402584997</v>
      </c>
      <c r="CC160" s="11">
        <f>IF(Inicio!$C$22="Calderas",BY160+BZ160,CA160)</f>
        <v>0</v>
      </c>
      <c r="CD160" s="11">
        <f t="shared" si="88"/>
        <v>0</v>
      </c>
      <c r="CE160" s="11">
        <f t="shared" si="89"/>
        <v>0</v>
      </c>
      <c r="CF160" s="11">
        <f t="shared" si="90"/>
        <v>0</v>
      </c>
      <c r="CG160" s="11">
        <f t="shared" si="91"/>
        <v>0</v>
      </c>
      <c r="CH160" s="11">
        <f t="shared" si="103"/>
        <v>0</v>
      </c>
      <c r="CI160" s="11">
        <f t="shared" si="104"/>
        <v>0</v>
      </c>
      <c r="CJ160" s="11">
        <f t="shared" si="111"/>
        <v>0</v>
      </c>
      <c r="CK160" s="11">
        <f t="shared" si="111"/>
        <v>0</v>
      </c>
      <c r="CL160" s="11">
        <f t="shared" si="111"/>
        <v>0</v>
      </c>
      <c r="CM160" s="11">
        <f t="shared" si="111"/>
        <v>43.412562986588924</v>
      </c>
      <c r="CN160" s="281">
        <f>IF(Inicio!$O$22="Calderas",CJ160+CK160,CL160)</f>
        <v>0</v>
      </c>
      <c r="CO160" s="11">
        <f t="shared" si="92"/>
        <v>0</v>
      </c>
      <c r="CP160" s="11">
        <f t="shared" si="93"/>
        <v>0</v>
      </c>
      <c r="CQ160" s="11">
        <f t="shared" si="94"/>
        <v>0</v>
      </c>
      <c r="CR160" s="11">
        <f t="shared" si="95"/>
        <v>0</v>
      </c>
      <c r="CS160" s="11">
        <f t="shared" si="105"/>
        <v>0</v>
      </c>
      <c r="CT160" s="11">
        <f t="shared" si="106"/>
        <v>0</v>
      </c>
      <c r="CV160" s="293">
        <f t="shared" si="96"/>
        <v>45873.767361110396</v>
      </c>
      <c r="CW160" s="92">
        <f t="shared" si="112"/>
        <v>0</v>
      </c>
      <c r="CX160" s="92">
        <f t="shared" si="112"/>
        <v>0</v>
      </c>
      <c r="CY160" s="92">
        <f t="shared" si="112"/>
        <v>0</v>
      </c>
      <c r="CZ160" s="92">
        <f t="shared" si="112"/>
        <v>0</v>
      </c>
      <c r="DA160" s="92">
        <f t="shared" si="112"/>
        <v>0</v>
      </c>
      <c r="DB160" s="92">
        <f t="shared" si="112"/>
        <v>0</v>
      </c>
    </row>
    <row r="161" spans="1:106">
      <c r="A161" s="94">
        <f t="shared" si="107"/>
        <v>45873.770833332848</v>
      </c>
      <c r="B161" s="95">
        <f>IF($A161&lt;=$A$9,IF(NOT(ISNUMBER(PI_data_original!B161)),B160,PI_data_original!B161),0)</f>
        <v>384.10305565235768</v>
      </c>
      <c r="C161" s="95">
        <f>IF($A161&lt;=$A$9,IF(NOT(ISNUMBER(PI_data_original!C161)),C160,PI_data_original!C161),0)</f>
        <v>358.26945274781588</v>
      </c>
      <c r="D161" s="307">
        <f>IF(TagTempAmbSel_Sc1=TagTempAmb_Sc1,IF($A161&lt;=$A$9,IF(NOT(ISNUMBER(PI_data_original!D161)),D160,PI_data_original!D161),D160),IF($A161&lt;=$A$9,IF(NOT(ISNUMBER(PI_data_original!AD161)),AD160,PI_data_original!AD161),AD160))</f>
        <v>38.231270921883336</v>
      </c>
      <c r="E161" s="307">
        <f>IF(TagHumRelSel_Sc1=TagHumRel_Sc1,IF($A161&lt;=$A$9,IF(NOT(ISNUMBER(PI_data_original!E161)),E160,PI_data_original!E161),E160),IF($A161&lt;=$A$9,IF(NOT(ISNUMBER(PI_data_original!AE161)),AE160,PI_data_original!AE161),AE160))</f>
        <v>22.811948676353399</v>
      </c>
      <c r="F161" s="95">
        <f>IF($A161&lt;=$A$9,IF(NOT(ISNUMBER(PI_data_original!F161)),F160,PI_data_original!F161),0)</f>
        <v>19.684835433959961</v>
      </c>
      <c r="G161" s="95">
        <f>IF($A161&lt;=$A$9,IF(NOT(ISNUMBER(PI_data_original!G161)),G160,PI_data_original!G161),0)</f>
        <v>19.689020156860352</v>
      </c>
      <c r="H161" s="95">
        <f>IF($A161&lt;=$A$9,IF(NOT(ISNUMBER(PI_data_original!H161)),H160,PI_data_original!H161),0)</f>
        <v>23.070053100585938</v>
      </c>
      <c r="I161" s="95">
        <f>IF($A161&lt;=$A$9,IF(NOT(ISNUMBER(PI_data_original!I161)),I160,PI_data_original!I161),0)</f>
        <v>20.372344970703125</v>
      </c>
      <c r="J161" s="95">
        <f>IF($A161&lt;=$A$9,IF(NOT(ISNUMBER(PI_data_original!J161)),J160,PI_data_original!J161),0)</f>
        <v>18.790931701660156</v>
      </c>
      <c r="K161" s="95">
        <f>IF($A161&lt;=$A$9,IF(NOT(ISNUMBER(PI_data_original!K161)),K160,PI_data_original!K161),0)</f>
        <v>277.89508320842634</v>
      </c>
      <c r="L161" s="95">
        <f>IF($A161&lt;=$A$9,IF(NOT(ISNUMBER(PI_data_original!L161)),L160,PI_data_original!L161),0)</f>
        <v>276.5970686025243</v>
      </c>
      <c r="M161" s="95">
        <f>IF($A161&lt;=$A$9,IF(NOT(ISNUMBER(PI_data_original!M161)),M160,PI_data_original!M161),0)</f>
        <v>281.48561397939136</v>
      </c>
      <c r="N161" s="95">
        <f>IF($A161&lt;=$A$9,IF(NOT(ISNUMBER(PI_data_original!N161)),N160,PI_data_original!N161),0)</f>
        <v>280.85604199174691</v>
      </c>
      <c r="O161" s="95">
        <f>IF($A161&lt;=$A$9,IF(NOT(ISNUMBER(PI_data_original!O161)),O160,PI_data_original!O161),0)</f>
        <v>349.74396900715084</v>
      </c>
      <c r="P161" s="95">
        <f>IF($A161&lt;=$A$9,IF(NOT(ISNUMBER(PI_data_original!P161)),P160,PI_data_original!P161),0)</f>
        <v>350.87776971143126</v>
      </c>
      <c r="Q161" s="95">
        <f>IF($A161&lt;=$A$9,IF(NOT(ISNUMBER(PI_data_original!Q161)),Q160,PI_data_original!Q161),0)</f>
        <v>349.6747571733618</v>
      </c>
      <c r="R161" s="95">
        <f>IF($A161&lt;=$A$9,IF(NOT(ISNUMBER(PI_data_original!R161)),R160,PI_data_original!R161),0)</f>
        <v>351.12534737072713</v>
      </c>
      <c r="S161" s="95">
        <f>IF($A161&lt;=$A$9,IF(NOT(ISNUMBER(PI_data_original!S161)),S160,PI_data_original!S161),0)</f>
        <v>339.8506060489857</v>
      </c>
      <c r="T161" s="95">
        <f>IF($A161&lt;=$A$9,IF(NOT(ISNUMBER(PI_data_original!T161)),T160,PI_data_original!T161),0)</f>
        <v>284.6226333388438</v>
      </c>
      <c r="U161" s="95">
        <f>IF($A161&lt;=$A$9,IF(NOT(ISNUMBER(PI_data_original!U161)),U160,PI_data_original!U161),0)</f>
        <v>342.44395722851465</v>
      </c>
      <c r="V161" s="95">
        <f>IF($A161&lt;=$A$9,IF(NOT(ISNUMBER(PI_data_original!V161)),V160,PI_data_original!V161),0)</f>
        <v>286.372680890124</v>
      </c>
      <c r="W161" s="95">
        <f>IF($A161&lt;=$A$9,IF(NOT(ISNUMBER(PI_data_original!W161)),W160,PI_data_original!W161),0)</f>
        <v>323.12639248995993</v>
      </c>
      <c r="X161" s="95">
        <f>IF($A161&lt;=$A$9,IF(NOT(ISNUMBER(PI_data_original!X161)),X160,PI_data_original!X161),0)</f>
        <v>336.6361971968692</v>
      </c>
      <c r="Y161" s="95">
        <f>IF($A161&lt;=$A$9,IF(NOT(ISNUMBER(PI_data_original!Y161)),Y160,PI_data_original!Y161),0)</f>
        <v>32.610708827782929</v>
      </c>
      <c r="Z161" s="95">
        <f>IF($A161&lt;=$A$9,IF(NOT(ISNUMBER(PI_data_original!Z161)),Z160,PI_data_original!Z161),0)</f>
        <v>0</v>
      </c>
      <c r="AA161" s="95">
        <f>IF($A161&lt;=$A$9,IF(NOT(ISNUMBER(PI_data_original!AA161)),AA160,PI_data_original!AA161),0)</f>
        <v>348.88147224814321</v>
      </c>
      <c r="AB161" s="95">
        <f>IF($A161&lt;=$A$9,IF(NOT(ISNUMBER(PI_data_original!AB161)),AB160,PI_data_original!AB161),0)</f>
        <v>384.10305565235768</v>
      </c>
      <c r="AC161" s="95">
        <f>IF($A161&lt;=$A$9,IF(NOT(ISNUMBER(PI_data_original!AC161)),AC160,PI_data_original!AC161),0)</f>
        <v>389.98223430141616</v>
      </c>
      <c r="AD161" s="307">
        <f>IF(TagTempAmbSel_Sc2=TagTempAmb_Sc1,IF($A161&lt;=$A$9,IF(NOT(ISNUMBER(PI_data_original!D161)),D160,PI_data_original!D161),D160),IF($A161&lt;=$A$9,IF(NOT(ISNUMBER(PI_data_original!AD161)),AD160,PI_data_original!AD161),AD160))</f>
        <v>39.083134971500826</v>
      </c>
      <c r="AE161" s="307">
        <f>IF(TagHumRelSel_Sc2=TagHumRel_Sc1,IF($A161&lt;=$A$9,IF(NOT(ISNUMBER(PI_data_original!E161)),E160,PI_data_original!E161),E160),IF($A161&lt;=$A$9,IF(NOT(ISNUMBER(PI_data_original!AE161)),AE160,PI_data_original!AE161),AE160))</f>
        <v>24.440413574791236</v>
      </c>
      <c r="AF161" s="95">
        <f>IF($A161&lt;=$A$9,IF(NOT(ISNUMBER(PI_data_original!AF161)),AF160,PI_data_original!AF161),0)</f>
        <v>19.628225326538086</v>
      </c>
      <c r="AG161" s="95">
        <f>IF($A161&lt;=$A$9,IF(NOT(ISNUMBER(PI_data_original!AG161)),AG160,PI_data_original!AG161),0)</f>
        <v>19.070003509521484</v>
      </c>
      <c r="AH161" s="95">
        <f>IF($A161&lt;=$A$9,IF(NOT(ISNUMBER(PI_data_original!AH161)),AH160,PI_data_original!AH161),0)</f>
        <v>20.093273162841797</v>
      </c>
      <c r="AI161" s="95">
        <f>IF($A161&lt;=$A$9,IF(NOT(ISNUMBER(PI_data_original!AI161)),AI160,PI_data_original!AI161),0)</f>
        <v>19.112756729125977</v>
      </c>
      <c r="AJ161" s="95">
        <f>IF($A161&lt;=$A$9,IF(NOT(ISNUMBER(PI_data_original!AJ161)),AJ160,PI_data_original!AJ161),0)</f>
        <v>16.930442810058594</v>
      </c>
      <c r="AK161" s="95">
        <f>IF($A161&lt;=$A$9,IF(NOT(ISNUMBER(PI_data_original!AK161)),AK160,PI_data_original!AK161),0)</f>
        <v>268.52492108657447</v>
      </c>
      <c r="AL161" s="95">
        <f>IF($A161&lt;=$A$9,IF(NOT(ISNUMBER(PI_data_original!AL161)),AL160,PI_data_original!AL161),0)</f>
        <v>273.01238734316428</v>
      </c>
      <c r="AM161" s="95">
        <f>IF($A161&lt;=$A$9,IF(NOT(ISNUMBER(PI_data_original!AM161)),AM160,PI_data_original!AM161),0)</f>
        <v>346.73695843803273</v>
      </c>
      <c r="AN161" s="95">
        <f>IF($A161&lt;=$A$9,IF(NOT(ISNUMBER(PI_data_original!AN161)),AN160,PI_data_original!AN161),0)</f>
        <v>348.36709153607364</v>
      </c>
      <c r="AO161" s="95">
        <f>IF($A161&lt;=$A$9,IF(NOT(ISNUMBER(PI_data_original!AO161)),AO160,PI_data_original!AO161),0)</f>
        <v>337.29042324245751</v>
      </c>
      <c r="AP161" s="95">
        <f>IF($A161&lt;=$A$9,IF(NOT(ISNUMBER(PI_data_original!AP161)),AP160,PI_data_original!AP161),0)</f>
        <v>278.27293726884449</v>
      </c>
      <c r="AQ161" s="95">
        <f>IF($A161&lt;=$A$9,IF(NOT(ISNUMBER(PI_data_original!AQ161)),AQ160,PI_data_original!AQ161),0)</f>
        <v>336.40368572959056</v>
      </c>
      <c r="AR161" s="95">
        <f>IF($A161&lt;=$A$9,IF(NOT(ISNUMBER(PI_data_original!AR161)),AR160,PI_data_original!AR161),0)</f>
        <v>279.92507686803117</v>
      </c>
      <c r="AS161" s="95">
        <f>IF($A161&lt;=$A$9,IF(NOT(ISNUMBER(PI_data_original!AS161)),AS160,PI_data_original!AS161),0)</f>
        <v>307.44225117665928</v>
      </c>
      <c r="AT161" s="95">
        <f>IF($A161&lt;=$A$9,IF(NOT(ISNUMBER(PI_data_original!AT161)),AT160,PI_data_original!AT161),0)</f>
        <v>329.84647114618832</v>
      </c>
      <c r="AU161" s="95">
        <f>IF($A161&lt;=$A$9,IF(NOT(ISNUMBER(PI_data_original!AU161)),AU160,PI_data_original!AU161),0)</f>
        <v>30.003257836619493</v>
      </c>
      <c r="AV161" s="95">
        <f>IF($A161&lt;=$A$9,IF(NOT(ISNUMBER(PI_data_original!AV161)),AV160,PI_data_original!AV161),0)</f>
        <v>2.1895336293470287</v>
      </c>
      <c r="AW161" s="95">
        <f>IF($A161&lt;=$A$9,IF(NOT(ISNUMBER(PI_data_original!AW161)),AW160,PI_data_original!AW161),0)</f>
        <v>344.97276482074363</v>
      </c>
      <c r="AY161" s="94">
        <f t="shared" si="108"/>
        <v>45873.520833332848</v>
      </c>
      <c r="AZ161" s="95">
        <f>IF($AY161&lt;=$AY$9,IF(NOT(ISNUMBER(PI_data_original!AZ161)),AZ160,PI_data_original!AZ161),0)</f>
        <v>0</v>
      </c>
      <c r="BA161" s="95">
        <f>IF($AY161&lt;=$AY$9,IF(NOT(ISNUMBER(PI_data_original!BA161)),BA160,PI_data_original!BA161),0)</f>
        <v>0</v>
      </c>
      <c r="BB161" s="95">
        <f>IF($AY161&lt;=$AY$9,IF(NOT(ISNUMBER(PI_data_original!BB161)),BB160,PI_data_original!BB161),0)</f>
        <v>0</v>
      </c>
      <c r="BC161" s="95">
        <f>IF($AY161&lt;=$AY$9,IF(NOT(ISNUMBER(PI_data_original!BC161)),BC160,PI_data_original!BC161),0)</f>
        <v>45.646799412657963</v>
      </c>
      <c r="BD161" s="95">
        <f>IF($AY161&lt;=$AY$9,IF(NOT(ISNUMBER(PI_data_original!BD161)),BD160,PI_data_original!BD161),0)</f>
        <v>0</v>
      </c>
      <c r="BE161" s="95">
        <f>IF($AY161&lt;=$AY$9,IF(NOT(ISNUMBER(PI_data_original!BE161)),BE160,PI_data_original!BE161),0)</f>
        <v>0</v>
      </c>
      <c r="BF161" s="95">
        <f>IF($AY161&lt;=$AY$9,IF(NOT(ISNUMBER(PI_data_original!BF161)),BF160,PI_data_original!BF161),0)</f>
        <v>0</v>
      </c>
      <c r="BG161" s="95">
        <f>IF($AY161&lt;=$AY$9,IF(NOT(ISNUMBER(PI_data_original!BG161)),BG160,PI_data_original!BG161),0)</f>
        <v>43.637863998931124</v>
      </c>
      <c r="BI161" s="61">
        <f>PI_data_original!BI161</f>
        <v>45873.354166666664</v>
      </c>
      <c r="BJ161" s="6">
        <f>IF($BI161&lt;=$BI$9,IF(NOT(ISNUMBER(PI_data_original!BJ161)),BJ160,PI_data_original!BJ161),0)</f>
        <v>1.2817578390240669E-2</v>
      </c>
      <c r="BK161" s="6">
        <f>IF($BI161&lt;=$BI$9,IF(NOT(ISNUMBER(PI_data_original!BK161)),BK160,PI_data_original!BK161),0)</f>
        <v>7.6464655196379775E-3</v>
      </c>
      <c r="BM161" s="6" t="b">
        <f t="shared" si="97"/>
        <v>0</v>
      </c>
      <c r="BN161" s="6" t="str">
        <f t="shared" si="98"/>
        <v>N/A</v>
      </c>
      <c r="BO161" s="6" t="b">
        <f t="shared" si="99"/>
        <v>0</v>
      </c>
      <c r="BP161" s="6" t="str">
        <f t="shared" si="100"/>
        <v>N/A</v>
      </c>
      <c r="BR161" s="6">
        <f t="shared" si="85"/>
        <v>432</v>
      </c>
      <c r="BS161" s="6">
        <f t="shared" si="86"/>
        <v>357.81046637065299</v>
      </c>
      <c r="BU161" s="6">
        <f t="shared" si="101"/>
        <v>348.88147224814321</v>
      </c>
      <c r="BV161" s="6">
        <f t="shared" si="102"/>
        <v>344.97276482074363</v>
      </c>
      <c r="BX161" s="292">
        <f t="shared" si="87"/>
        <v>45873.520833332848</v>
      </c>
      <c r="BY161" s="11">
        <f t="shared" si="110"/>
        <v>0</v>
      </c>
      <c r="BZ161" s="11">
        <f t="shared" si="110"/>
        <v>0</v>
      </c>
      <c r="CA161" s="11">
        <f t="shared" si="110"/>
        <v>0</v>
      </c>
      <c r="CB161" s="11">
        <f t="shared" si="110"/>
        <v>45.646799412657963</v>
      </c>
      <c r="CC161" s="11">
        <f>IF(Inicio!$C$22="Calderas",BY161+BZ161,CA161)</f>
        <v>0</v>
      </c>
      <c r="CD161" s="11">
        <f t="shared" si="88"/>
        <v>0</v>
      </c>
      <c r="CE161" s="11">
        <f t="shared" si="89"/>
        <v>0</v>
      </c>
      <c r="CF161" s="11">
        <f t="shared" si="90"/>
        <v>0</v>
      </c>
      <c r="CG161" s="11">
        <f t="shared" si="91"/>
        <v>0</v>
      </c>
      <c r="CH161" s="11">
        <f t="shared" si="103"/>
        <v>0</v>
      </c>
      <c r="CI161" s="11">
        <f t="shared" si="104"/>
        <v>0</v>
      </c>
      <c r="CJ161" s="11">
        <f t="shared" si="111"/>
        <v>0</v>
      </c>
      <c r="CK161" s="11">
        <f t="shared" si="111"/>
        <v>0</v>
      </c>
      <c r="CL161" s="11">
        <f t="shared" si="111"/>
        <v>0</v>
      </c>
      <c r="CM161" s="11">
        <f t="shared" si="111"/>
        <v>43.637863998931124</v>
      </c>
      <c r="CN161" s="281">
        <f>IF(Inicio!$O$22="Calderas",CJ161+CK161,CL161)</f>
        <v>0</v>
      </c>
      <c r="CO161" s="11">
        <f t="shared" si="92"/>
        <v>0</v>
      </c>
      <c r="CP161" s="11">
        <f t="shared" si="93"/>
        <v>0</v>
      </c>
      <c r="CQ161" s="11">
        <f t="shared" si="94"/>
        <v>0</v>
      </c>
      <c r="CR161" s="11">
        <f t="shared" si="95"/>
        <v>0</v>
      </c>
      <c r="CS161" s="11">
        <f t="shared" si="105"/>
        <v>0</v>
      </c>
      <c r="CT161" s="11">
        <f t="shared" si="106"/>
        <v>0</v>
      </c>
      <c r="CV161" s="293">
        <f t="shared" si="96"/>
        <v>45873.770833332615</v>
      </c>
      <c r="CW161" s="92">
        <f t="shared" ref="CW161:DB170" si="113">VLOOKUP($CV161,$AY$11:$BG$370,MATCH(CW$9,$AY$9:$BG$9,0))</f>
        <v>0</v>
      </c>
      <c r="CX161" s="92">
        <f t="shared" si="113"/>
        <v>0</v>
      </c>
      <c r="CY161" s="92">
        <f t="shared" si="113"/>
        <v>0</v>
      </c>
      <c r="CZ161" s="92">
        <f t="shared" si="113"/>
        <v>0</v>
      </c>
      <c r="DA161" s="92">
        <f t="shared" si="113"/>
        <v>0</v>
      </c>
      <c r="DB161" s="92">
        <f t="shared" si="113"/>
        <v>0</v>
      </c>
    </row>
    <row r="162" spans="1:106">
      <c r="A162" s="94">
        <f t="shared" si="107"/>
        <v>45873.774305555067</v>
      </c>
      <c r="B162" s="95">
        <f>IF($A162&lt;=$A$9,IF(NOT(ISNUMBER(PI_data_original!B162)),B161,PI_data_original!B162),0)</f>
        <v>369.13461002409082</v>
      </c>
      <c r="C162" s="95">
        <f>IF($A162&lt;=$A$9,IF(NOT(ISNUMBER(PI_data_original!C162)),C161,PI_data_original!C162),0)</f>
        <v>341.59952822804581</v>
      </c>
      <c r="D162" s="307">
        <f>IF(TagTempAmbSel_Sc1=TagTempAmb_Sc1,IF($A162&lt;=$A$9,IF(NOT(ISNUMBER(PI_data_original!D162)),D161,PI_data_original!D162),D161),IF($A162&lt;=$A$9,IF(NOT(ISNUMBER(PI_data_original!AD162)),AD161,PI_data_original!AD162),AD161))</f>
        <v>38.320001940796615</v>
      </c>
      <c r="E162" s="307">
        <f>IF(TagHumRelSel_Sc1=TagHumRel_Sc1,IF($A162&lt;=$A$9,IF(NOT(ISNUMBER(PI_data_original!E162)),E161,PI_data_original!E162),E161),IF($A162&lt;=$A$9,IF(NOT(ISNUMBER(PI_data_original!AE162)),AE161,PI_data_original!AE162),AE161))</f>
        <v>22.788794245489797</v>
      </c>
      <c r="F162" s="95">
        <f>IF($A162&lt;=$A$9,IF(NOT(ISNUMBER(PI_data_original!F162)),F161,PI_data_original!F162),0)</f>
        <v>24.358861923217773</v>
      </c>
      <c r="G162" s="95">
        <f>IF($A162&lt;=$A$9,IF(NOT(ISNUMBER(PI_data_original!G162)),G161,PI_data_original!G162),0)</f>
        <v>18.920669555664063</v>
      </c>
      <c r="H162" s="95">
        <f>IF($A162&lt;=$A$9,IF(NOT(ISNUMBER(PI_data_original!H162)),H161,PI_data_original!H162),0)</f>
        <v>19.628150939941406</v>
      </c>
      <c r="I162" s="95">
        <f>IF($A162&lt;=$A$9,IF(NOT(ISNUMBER(PI_data_original!I162)),I161,PI_data_original!I162),0)</f>
        <v>19.406600952148438</v>
      </c>
      <c r="J162" s="95">
        <f>IF($A162&lt;=$A$9,IF(NOT(ISNUMBER(PI_data_original!J162)),J161,PI_data_original!J162),0)</f>
        <v>25.95380973815918</v>
      </c>
      <c r="K162" s="95">
        <f>IF($A162&lt;=$A$9,IF(NOT(ISNUMBER(PI_data_original!K162)),K161,PI_data_original!K162),0)</f>
        <v>276.66291974048261</v>
      </c>
      <c r="L162" s="95">
        <f>IF($A162&lt;=$A$9,IF(NOT(ISNUMBER(PI_data_original!L162)),L161,PI_data_original!L162),0)</f>
        <v>275.3816887880979</v>
      </c>
      <c r="M162" s="95">
        <f>IF($A162&lt;=$A$9,IF(NOT(ISNUMBER(PI_data_original!M162)),M161,PI_data_original!M162),0)</f>
        <v>279.80897463512383</v>
      </c>
      <c r="N162" s="95">
        <f>IF($A162&lt;=$A$9,IF(NOT(ISNUMBER(PI_data_original!N162)),N161,PI_data_original!N162),0)</f>
        <v>279.20569902986887</v>
      </c>
      <c r="O162" s="95">
        <f>IF($A162&lt;=$A$9,IF(NOT(ISNUMBER(PI_data_original!O162)),O161,PI_data_original!O162),0)</f>
        <v>348.35990166051209</v>
      </c>
      <c r="P162" s="95">
        <f>IF($A162&lt;=$A$9,IF(NOT(ISNUMBER(PI_data_original!P162)),P161,PI_data_original!P162),0)</f>
        <v>349.45542218257674</v>
      </c>
      <c r="Q162" s="95">
        <f>IF($A162&lt;=$A$9,IF(NOT(ISNUMBER(PI_data_original!Q162)),Q161,PI_data_original!Q162),0)</f>
        <v>348.97360587358077</v>
      </c>
      <c r="R162" s="95">
        <f>IF($A162&lt;=$A$9,IF(NOT(ISNUMBER(PI_data_original!R162)),R161,PI_data_original!R162),0)</f>
        <v>349.61893650665752</v>
      </c>
      <c r="S162" s="95">
        <f>IF($A162&lt;=$A$9,IF(NOT(ISNUMBER(PI_data_original!S162)),S161,PI_data_original!S162),0)</f>
        <v>338.60979721277175</v>
      </c>
      <c r="T162" s="95">
        <f>IF($A162&lt;=$A$9,IF(NOT(ISNUMBER(PI_data_original!T162)),T161,PI_data_original!T162),0)</f>
        <v>282.88266177229428</v>
      </c>
      <c r="U162" s="95">
        <f>IF($A162&lt;=$A$9,IF(NOT(ISNUMBER(PI_data_original!U162)),U161,PI_data_original!U162),0)</f>
        <v>341.18885932329579</v>
      </c>
      <c r="V162" s="95">
        <f>IF($A162&lt;=$A$9,IF(NOT(ISNUMBER(PI_data_original!V162)),V161,PI_data_original!V162),0)</f>
        <v>284.57582099504771</v>
      </c>
      <c r="W162" s="95">
        <f>IF($A162&lt;=$A$9,IF(NOT(ISNUMBER(PI_data_original!W162)),W161,PI_data_original!W162),0)</f>
        <v>322.18636583029632</v>
      </c>
      <c r="X162" s="95">
        <f>IF($A162&lt;=$A$9,IF(NOT(ISNUMBER(PI_data_original!X162)),X161,PI_data_original!X162),0)</f>
        <v>335.71680517550004</v>
      </c>
      <c r="Y162" s="95">
        <f>IF($A162&lt;=$A$9,IF(NOT(ISNUMBER(PI_data_original!Y162)),Y161,PI_data_original!Y162),0)</f>
        <v>31.650067324759675</v>
      </c>
      <c r="Z162" s="95">
        <f>IF($A162&lt;=$A$9,IF(NOT(ISNUMBER(PI_data_original!Z162)),Z161,PI_data_original!Z162),0)</f>
        <v>0</v>
      </c>
      <c r="AA162" s="95">
        <f>IF($A162&lt;=$A$9,IF(NOT(ISNUMBER(PI_data_original!AA162)),AA161,PI_data_original!AA162),0)</f>
        <v>347.546052209842</v>
      </c>
      <c r="AB162" s="95">
        <f>IF($A162&lt;=$A$9,IF(NOT(ISNUMBER(PI_data_original!AB162)),AB161,PI_data_original!AB162),0)</f>
        <v>369.13461002409082</v>
      </c>
      <c r="AC162" s="95">
        <f>IF($A162&lt;=$A$9,IF(NOT(ISNUMBER(PI_data_original!AC162)),AC161,PI_data_original!AC162),0)</f>
        <v>375.23043018444025</v>
      </c>
      <c r="AD162" s="307">
        <f>IF(TagTempAmbSel_Sc2=TagTempAmb_Sc1,IF($A162&lt;=$A$9,IF(NOT(ISNUMBER(PI_data_original!D162)),D161,PI_data_original!D162),D161),IF($A162&lt;=$A$9,IF(NOT(ISNUMBER(PI_data_original!AD162)),AD161,PI_data_original!AD162),AD161))</f>
        <v>39.032468840132402</v>
      </c>
      <c r="AE162" s="307">
        <f>IF(TagHumRelSel_Sc2=TagHumRel_Sc1,IF($A162&lt;=$A$9,IF(NOT(ISNUMBER(PI_data_original!E162)),E161,PI_data_original!E162),E161),IF($A162&lt;=$A$9,IF(NOT(ISNUMBER(PI_data_original!AE162)),AE161,PI_data_original!AE162),AE161))</f>
        <v>24.687040867186116</v>
      </c>
      <c r="AF162" s="95">
        <f>IF($A162&lt;=$A$9,IF(NOT(ISNUMBER(PI_data_original!AF162)),AF161,PI_data_original!AF162),0)</f>
        <v>22.126741409301758</v>
      </c>
      <c r="AG162" s="95">
        <f>IF($A162&lt;=$A$9,IF(NOT(ISNUMBER(PI_data_original!AG162)),AG161,PI_data_original!AG162),0)</f>
        <v>18.325809478759766</v>
      </c>
      <c r="AH162" s="95">
        <f>IF($A162&lt;=$A$9,IF(NOT(ISNUMBER(PI_data_original!AH162)),AH161,PI_data_original!AH162),0)</f>
        <v>24.651468276977539</v>
      </c>
      <c r="AI162" s="95">
        <f>IF($A162&lt;=$A$9,IF(NOT(ISNUMBER(PI_data_original!AI162)),AI161,PI_data_original!AI162),0)</f>
        <v>20.553417205810547</v>
      </c>
      <c r="AJ162" s="95">
        <f>IF($A162&lt;=$A$9,IF(NOT(ISNUMBER(PI_data_original!AJ162)),AJ161,PI_data_original!AJ162),0)</f>
        <v>22.511907577514648</v>
      </c>
      <c r="AK162" s="95">
        <f>IF($A162&lt;=$A$9,IF(NOT(ISNUMBER(PI_data_original!AK162)),AK161,PI_data_original!AK162),0)</f>
        <v>266.94026914183218</v>
      </c>
      <c r="AL162" s="95">
        <f>IF($A162&lt;=$A$9,IF(NOT(ISNUMBER(PI_data_original!AL162)),AL161,PI_data_original!AL162),0)</f>
        <v>271.35218288487931</v>
      </c>
      <c r="AM162" s="95">
        <f>IF($A162&lt;=$A$9,IF(NOT(ISNUMBER(PI_data_original!AM162)),AM161,PI_data_original!AM162),0)</f>
        <v>345.9728281151335</v>
      </c>
      <c r="AN162" s="95">
        <f>IF($A162&lt;=$A$9,IF(NOT(ISNUMBER(PI_data_original!AN162)),AN161,PI_data_original!AN162),0)</f>
        <v>347.30448574609761</v>
      </c>
      <c r="AO162" s="95">
        <f>IF($A162&lt;=$A$9,IF(NOT(ISNUMBER(PI_data_original!AO162)),AO161,PI_data_original!AO162),0)</f>
        <v>336.43044782209364</v>
      </c>
      <c r="AP162" s="95">
        <f>IF($A162&lt;=$A$9,IF(NOT(ISNUMBER(PI_data_original!AP162)),AP161,PI_data_original!AP162),0)</f>
        <v>276.43274674238484</v>
      </c>
      <c r="AQ162" s="95">
        <f>IF($A162&lt;=$A$9,IF(NOT(ISNUMBER(PI_data_original!AQ162)),AQ161,PI_data_original!AQ162),0)</f>
        <v>335.46903052107433</v>
      </c>
      <c r="AR162" s="95">
        <f>IF($A162&lt;=$A$9,IF(NOT(ISNUMBER(PI_data_original!AR162)),AR161,PI_data_original!AR162),0)</f>
        <v>278.05204556837833</v>
      </c>
      <c r="AS162" s="95">
        <f>IF($A162&lt;=$A$9,IF(NOT(ISNUMBER(PI_data_original!AS162)),AS161,PI_data_original!AS162),0)</f>
        <v>306.7906603968317</v>
      </c>
      <c r="AT162" s="95">
        <f>IF($A162&lt;=$A$9,IF(NOT(ISNUMBER(PI_data_original!AT162)),AT161,PI_data_original!AT162),0)</f>
        <v>329.15882156781561</v>
      </c>
      <c r="AU162" s="95">
        <f>IF($A162&lt;=$A$9,IF(NOT(ISNUMBER(PI_data_original!AU162)),AU161,PI_data_original!AU162),0)</f>
        <v>29.15420427508807</v>
      </c>
      <c r="AV162" s="95">
        <f>IF($A162&lt;=$A$9,IF(NOT(ISNUMBER(PI_data_original!AV162)),AV161,PI_data_original!AV162),0)</f>
        <v>2</v>
      </c>
      <c r="AW162" s="95">
        <f>IF($A162&lt;=$A$9,IF(NOT(ISNUMBER(PI_data_original!AW162)),AW161,PI_data_original!AW162),0)</f>
        <v>344.06248793353791</v>
      </c>
      <c r="AY162" s="94">
        <f t="shared" si="108"/>
        <v>45873.524305555067</v>
      </c>
      <c r="AZ162" s="95">
        <f>IF($AY162&lt;=$AY$9,IF(NOT(ISNUMBER(PI_data_original!AZ162)),AZ161,PI_data_original!AZ162),0)</f>
        <v>0</v>
      </c>
      <c r="BA162" s="95">
        <f>IF($AY162&lt;=$AY$9,IF(NOT(ISNUMBER(PI_data_original!BA162)),BA161,PI_data_original!BA162),0)</f>
        <v>0</v>
      </c>
      <c r="BB162" s="95">
        <f>IF($AY162&lt;=$AY$9,IF(NOT(ISNUMBER(PI_data_original!BB162)),BB161,PI_data_original!BB162),0)</f>
        <v>0</v>
      </c>
      <c r="BC162" s="95">
        <f>IF($AY162&lt;=$AY$9,IF(NOT(ISNUMBER(PI_data_original!BC162)),BC161,PI_data_original!BC162),0)</f>
        <v>45.808855308382647</v>
      </c>
      <c r="BD162" s="95">
        <f>IF($AY162&lt;=$AY$9,IF(NOT(ISNUMBER(PI_data_original!BD162)),BD161,PI_data_original!BD162),0)</f>
        <v>0</v>
      </c>
      <c r="BE162" s="95">
        <f>IF($AY162&lt;=$AY$9,IF(NOT(ISNUMBER(PI_data_original!BE162)),BE161,PI_data_original!BE162),0)</f>
        <v>0</v>
      </c>
      <c r="BF162" s="95">
        <f>IF($AY162&lt;=$AY$9,IF(NOT(ISNUMBER(PI_data_original!BF162)),BF161,PI_data_original!BF162),0)</f>
        <v>0</v>
      </c>
      <c r="BG162" s="95">
        <f>IF($AY162&lt;=$AY$9,IF(NOT(ISNUMBER(PI_data_original!BG162)),BG161,PI_data_original!BG162),0)</f>
        <v>43.859041678689351</v>
      </c>
      <c r="BI162" s="61">
        <f>PI_data_original!BI162</f>
        <v>45873.354861111111</v>
      </c>
      <c r="BJ162" s="6">
        <f>IF($BI162&lt;=$BI$9,IF(NOT(ISNUMBER(PI_data_original!BJ162)),BJ161,PI_data_original!BJ162),0)</f>
        <v>1.2817578390240669E-2</v>
      </c>
      <c r="BK162" s="6">
        <f>IF($BI162&lt;=$BI$9,IF(NOT(ISNUMBER(PI_data_original!BK162)),BK161,PI_data_original!BK162),0)</f>
        <v>8.4816276748406489E-3</v>
      </c>
      <c r="BM162" s="6" t="b">
        <f t="shared" si="97"/>
        <v>0</v>
      </c>
      <c r="BN162" s="6" t="str">
        <f t="shared" si="98"/>
        <v>N/A</v>
      </c>
      <c r="BO162" s="6" t="b">
        <f t="shared" si="99"/>
        <v>0</v>
      </c>
      <c r="BP162" s="6" t="str">
        <f t="shared" si="100"/>
        <v>N/A</v>
      </c>
      <c r="BR162" s="6">
        <f t="shared" si="85"/>
        <v>432</v>
      </c>
      <c r="BS162" s="6">
        <f t="shared" si="86"/>
        <v>358</v>
      </c>
      <c r="BU162" s="6">
        <f t="shared" si="101"/>
        <v>347.546052209842</v>
      </c>
      <c r="BV162" s="6">
        <f t="shared" si="102"/>
        <v>344.06248793353791</v>
      </c>
      <c r="BX162" s="292">
        <f t="shared" si="87"/>
        <v>45873.524305555067</v>
      </c>
      <c r="BY162" s="11">
        <f t="shared" si="110"/>
        <v>0</v>
      </c>
      <c r="BZ162" s="11">
        <f t="shared" si="110"/>
        <v>0</v>
      </c>
      <c r="CA162" s="11">
        <f t="shared" si="110"/>
        <v>0</v>
      </c>
      <c r="CB162" s="11">
        <f t="shared" si="110"/>
        <v>45.808855308382647</v>
      </c>
      <c r="CC162" s="11">
        <f>IF(Inicio!$C$22="Calderas",BY162+BZ162,CA162)</f>
        <v>0</v>
      </c>
      <c r="CD162" s="11">
        <f t="shared" si="88"/>
        <v>0</v>
      </c>
      <c r="CE162" s="11">
        <f t="shared" si="89"/>
        <v>0</v>
      </c>
      <c r="CF162" s="11">
        <f t="shared" si="90"/>
        <v>0</v>
      </c>
      <c r="CG162" s="11">
        <f t="shared" si="91"/>
        <v>0</v>
      </c>
      <c r="CH162" s="11">
        <f t="shared" si="103"/>
        <v>0</v>
      </c>
      <c r="CI162" s="11">
        <f t="shared" si="104"/>
        <v>0</v>
      </c>
      <c r="CJ162" s="11">
        <f t="shared" si="111"/>
        <v>0</v>
      </c>
      <c r="CK162" s="11">
        <f t="shared" si="111"/>
        <v>0</v>
      </c>
      <c r="CL162" s="11">
        <f t="shared" si="111"/>
        <v>0</v>
      </c>
      <c r="CM162" s="11">
        <f t="shared" si="111"/>
        <v>43.859041678689351</v>
      </c>
      <c r="CN162" s="281">
        <f>IF(Inicio!$O$22="Calderas",CJ162+CK162,CL162)</f>
        <v>0</v>
      </c>
      <c r="CO162" s="11">
        <f t="shared" si="92"/>
        <v>0</v>
      </c>
      <c r="CP162" s="11">
        <f t="shared" si="93"/>
        <v>0</v>
      </c>
      <c r="CQ162" s="11">
        <f t="shared" si="94"/>
        <v>0</v>
      </c>
      <c r="CR162" s="11">
        <f t="shared" si="95"/>
        <v>0</v>
      </c>
      <c r="CS162" s="11">
        <f t="shared" si="105"/>
        <v>0</v>
      </c>
      <c r="CT162" s="11">
        <f t="shared" si="106"/>
        <v>0</v>
      </c>
      <c r="CV162" s="293">
        <f t="shared" si="96"/>
        <v>45873.774305554834</v>
      </c>
      <c r="CW162" s="92">
        <f t="shared" si="113"/>
        <v>0</v>
      </c>
      <c r="CX162" s="92">
        <f t="shared" si="113"/>
        <v>0</v>
      </c>
      <c r="CY162" s="92">
        <f t="shared" si="113"/>
        <v>0</v>
      </c>
      <c r="CZ162" s="92">
        <f t="shared" si="113"/>
        <v>0</v>
      </c>
      <c r="DA162" s="92">
        <f t="shared" si="113"/>
        <v>0</v>
      </c>
      <c r="DB162" s="92">
        <f t="shared" si="113"/>
        <v>0</v>
      </c>
    </row>
    <row r="163" spans="1:106">
      <c r="A163" s="94">
        <f t="shared" si="107"/>
        <v>45873.777777777286</v>
      </c>
      <c r="B163" s="95">
        <f>IF($A163&lt;=$A$9,IF(NOT(ISNUMBER(PI_data_original!B163)),B162,PI_data_original!B163),0)</f>
        <v>349.42320799900011</v>
      </c>
      <c r="C163" s="95">
        <f>IF($A163&lt;=$A$9,IF(NOT(ISNUMBER(PI_data_original!C163)),C162,PI_data_original!C163),0)</f>
        <v>332.42029802059602</v>
      </c>
      <c r="D163" s="307">
        <f>IF(TagTempAmbSel_Sc1=TagTempAmb_Sc1,IF($A163&lt;=$A$9,IF(NOT(ISNUMBER(PI_data_original!D163)),D162,PI_data_original!D163),D162),IF($A163&lt;=$A$9,IF(NOT(ISNUMBER(PI_data_original!AD163)),AD162,PI_data_original!AD163),AD162))</f>
        <v>38.253808645886508</v>
      </c>
      <c r="E163" s="307">
        <f>IF(TagHumRelSel_Sc1=TagHumRel_Sc1,IF($A163&lt;=$A$9,IF(NOT(ISNUMBER(PI_data_original!E163)),E162,PI_data_original!E163),E162),IF($A163&lt;=$A$9,IF(NOT(ISNUMBER(PI_data_original!AE163)),AE162,PI_data_original!AE163),AE162))</f>
        <v>22.960795509830447</v>
      </c>
      <c r="F163" s="95">
        <f>IF($A163&lt;=$A$9,IF(NOT(ISNUMBER(PI_data_original!F163)),F162,PI_data_original!F163),0)</f>
        <v>21.482538223266602</v>
      </c>
      <c r="G163" s="95">
        <f>IF($A163&lt;=$A$9,IF(NOT(ISNUMBER(PI_data_original!G163)),G162,PI_data_original!G163),0)</f>
        <v>18.920669555664063</v>
      </c>
      <c r="H163" s="95">
        <f>IF($A163&lt;=$A$9,IF(NOT(ISNUMBER(PI_data_original!H163)),H162,PI_data_original!H163),0)</f>
        <v>18.511857986450195</v>
      </c>
      <c r="I163" s="95">
        <f>IF($A163&lt;=$A$9,IF(NOT(ISNUMBER(PI_data_original!I163)),I162,PI_data_original!I163),0)</f>
        <v>17.488588333129883</v>
      </c>
      <c r="J163" s="95">
        <f>IF($A163&lt;=$A$9,IF(NOT(ISNUMBER(PI_data_original!J163)),J162,PI_data_original!J163),0)</f>
        <v>22.232833862304688</v>
      </c>
      <c r="K163" s="95">
        <f>IF($A163&lt;=$A$9,IF(NOT(ISNUMBER(PI_data_original!K163)),K162,PI_data_original!K163),0)</f>
        <v>274.82883505269257</v>
      </c>
      <c r="L163" s="95">
        <f>IF($A163&lt;=$A$9,IF(NOT(ISNUMBER(PI_data_original!L163)),L162,PI_data_original!L163),0)</f>
        <v>273.47570617996541</v>
      </c>
      <c r="M163" s="95">
        <f>IF($A163&lt;=$A$9,IF(NOT(ISNUMBER(PI_data_original!M163)),M162,PI_data_original!M163),0)</f>
        <v>278.76349823867554</v>
      </c>
      <c r="N163" s="95">
        <f>IF($A163&lt;=$A$9,IF(NOT(ISNUMBER(PI_data_original!N163)),N162,PI_data_original!N163),0)</f>
        <v>278.13132742356896</v>
      </c>
      <c r="O163" s="95">
        <f>IF($A163&lt;=$A$9,IF(NOT(ISNUMBER(PI_data_original!O163)),O162,PI_data_original!O163),0)</f>
        <v>347.16503810203022</v>
      </c>
      <c r="P163" s="95">
        <f>IF($A163&lt;=$A$9,IF(NOT(ISNUMBER(PI_data_original!P163)),P162,PI_data_original!P163),0)</f>
        <v>348.09914900992948</v>
      </c>
      <c r="Q163" s="95">
        <f>IF($A163&lt;=$A$9,IF(NOT(ISNUMBER(PI_data_original!Q163)),Q162,PI_data_original!Q163),0)</f>
        <v>348.22791862035734</v>
      </c>
      <c r="R163" s="95">
        <f>IF($A163&lt;=$A$9,IF(NOT(ISNUMBER(PI_data_original!R163)),R162,PI_data_original!R163),0)</f>
        <v>348.87506126936768</v>
      </c>
      <c r="S163" s="95">
        <f>IF($A163&lt;=$A$9,IF(NOT(ISNUMBER(PI_data_original!S163)),S162,PI_data_original!S163),0)</f>
        <v>337.14740648372873</v>
      </c>
      <c r="T163" s="95">
        <f>IF($A163&lt;=$A$9,IF(NOT(ISNUMBER(PI_data_original!T163)),T162,PI_data_original!T163),0)</f>
        <v>280.42125624720006</v>
      </c>
      <c r="U163" s="95">
        <f>IF($A163&lt;=$A$9,IF(NOT(ISNUMBER(PI_data_original!U163)),U162,PI_data_original!U163),0)</f>
        <v>339.67844361459527</v>
      </c>
      <c r="V163" s="95">
        <f>IF($A163&lt;=$A$9,IF(NOT(ISNUMBER(PI_data_original!V163)),V162,PI_data_original!V163),0)</f>
        <v>282.12765420431737</v>
      </c>
      <c r="W163" s="95">
        <f>IF($A163&lt;=$A$9,IF(NOT(ISNUMBER(PI_data_original!W163)),W162,PI_data_original!W163),0)</f>
        <v>321.21382468774254</v>
      </c>
      <c r="X163" s="95">
        <f>IF($A163&lt;=$A$9,IF(NOT(ISNUMBER(PI_data_original!X163)),X162,PI_data_original!X163),0)</f>
        <v>334.68488466543033</v>
      </c>
      <c r="Y163" s="95">
        <f>IF($A163&lt;=$A$9,IF(NOT(ISNUMBER(PI_data_original!Y163)),Y162,PI_data_original!Y163),0)</f>
        <v>30.488448314162827</v>
      </c>
      <c r="Z163" s="95">
        <f>IF($A163&lt;=$A$9,IF(NOT(ISNUMBER(PI_data_original!Z163)),Z162,PI_data_original!Z163),0)</f>
        <v>0.30704833984375002</v>
      </c>
      <c r="AA163" s="95">
        <f>IF($A163&lt;=$A$9,IF(NOT(ISNUMBER(PI_data_original!AA163)),AA162,PI_data_original!AA163),0)</f>
        <v>346.24957406956855</v>
      </c>
      <c r="AB163" s="95">
        <f>IF($A163&lt;=$A$9,IF(NOT(ISNUMBER(PI_data_original!AB163)),AB162,PI_data_original!AB163),0)</f>
        <v>349.42320799900011</v>
      </c>
      <c r="AC163" s="95">
        <f>IF($A163&lt;=$A$9,IF(NOT(ISNUMBER(PI_data_original!AC163)),AC162,PI_data_original!AC163),0)</f>
        <v>355.08481901580399</v>
      </c>
      <c r="AD163" s="307">
        <f>IF(TagTempAmbSel_Sc2=TagTempAmb_Sc1,IF($A163&lt;=$A$9,IF(NOT(ISNUMBER(PI_data_original!D163)),D162,PI_data_original!D163),D162),IF($A163&lt;=$A$9,IF(NOT(ISNUMBER(PI_data_original!AD163)),AD162,PI_data_original!AD163),AD162))</f>
        <v>38.954871882439434</v>
      </c>
      <c r="AE163" s="307">
        <f>IF(TagHumRelSel_Sc2=TagHumRel_Sc1,IF($A163&lt;=$A$9,IF(NOT(ISNUMBER(PI_data_original!E163)),E162,PI_data_original!E163),E162),IF($A163&lt;=$A$9,IF(NOT(ISNUMBER(PI_data_original!AE163)),AE162,PI_data_original!AE163),AE162))</f>
        <v>25.000454585826908</v>
      </c>
      <c r="AF163" s="95">
        <f>IF($A163&lt;=$A$9,IF(NOT(ISNUMBER(PI_data_original!AF163)),AF162,PI_data_original!AF163),0)</f>
        <v>24.107633590698242</v>
      </c>
      <c r="AG163" s="95">
        <f>IF($A163&lt;=$A$9,IF(NOT(ISNUMBER(PI_data_original!AG163)),AG162,PI_data_original!AG163),0)</f>
        <v>12.186197280883789</v>
      </c>
      <c r="AH163" s="95">
        <f>IF($A163&lt;=$A$9,IF(NOT(ISNUMBER(PI_data_original!AH163)),AH162,PI_data_original!AH163),0)</f>
        <v>21.953760147094727</v>
      </c>
      <c r="AI163" s="95">
        <f>IF($A163&lt;=$A$9,IF(NOT(ISNUMBER(PI_data_original!AI163)),AI162,PI_data_original!AI163),0)</f>
        <v>22.666385650634766</v>
      </c>
      <c r="AJ163" s="95">
        <f>IF($A163&lt;=$A$9,IF(NOT(ISNUMBER(PI_data_original!AJ163)),AJ162,PI_data_original!AJ163),0)</f>
        <v>24.9305419921875</v>
      </c>
      <c r="AK163" s="95">
        <f>IF($A163&lt;=$A$9,IF(NOT(ISNUMBER(PI_data_original!AK163)),AK162,PI_data_original!AK163),0)</f>
        <v>265.0026104048946</v>
      </c>
      <c r="AL163" s="95">
        <f>IF($A163&lt;=$A$9,IF(NOT(ISNUMBER(PI_data_original!AL163)),AL162,PI_data_original!AL163),0)</f>
        <v>269.29575697462263</v>
      </c>
      <c r="AM163" s="95">
        <f>IF($A163&lt;=$A$9,IF(NOT(ISNUMBER(PI_data_original!AM163)),AM162,PI_data_original!AM163),0)</f>
        <v>345.31428291914784</v>
      </c>
      <c r="AN163" s="95">
        <f>IF($A163&lt;=$A$9,IF(NOT(ISNUMBER(PI_data_original!AN163)),AN162,PI_data_original!AN163),0)</f>
        <v>346.45424049884059</v>
      </c>
      <c r="AO163" s="95">
        <f>IF($A163&lt;=$A$9,IF(NOT(ISNUMBER(PI_data_original!AO163)),AO162,PI_data_original!AO163),0)</f>
        <v>335.07567513536043</v>
      </c>
      <c r="AP163" s="95">
        <f>IF($A163&lt;=$A$9,IF(NOT(ISNUMBER(PI_data_original!AP163)),AP162,PI_data_original!AP163),0)</f>
        <v>273.73333065258339</v>
      </c>
      <c r="AQ163" s="95">
        <f>IF($A163&lt;=$A$9,IF(NOT(ISNUMBER(PI_data_original!AQ163)),AQ162,PI_data_original!AQ163),0)</f>
        <v>334.23175028550907</v>
      </c>
      <c r="AR163" s="95">
        <f>IF($A163&lt;=$A$9,IF(NOT(ISNUMBER(PI_data_original!AR163)),AR162,PI_data_original!AR163),0)</f>
        <v>275.34219481987566</v>
      </c>
      <c r="AS163" s="95">
        <f>IF($A163&lt;=$A$9,IF(NOT(ISNUMBER(PI_data_original!AS163)),AS162,PI_data_original!AS163),0)</f>
        <v>306.45905390967641</v>
      </c>
      <c r="AT163" s="95">
        <f>IF($A163&lt;=$A$9,IF(NOT(ISNUMBER(PI_data_original!AT163)),AT162,PI_data_original!AT163),0)</f>
        <v>328.43709546333162</v>
      </c>
      <c r="AU163" s="95">
        <f>IF($A163&lt;=$A$9,IF(NOT(ISNUMBER(PI_data_original!AU163)),AU162,PI_data_original!AU163),0)</f>
        <v>27.889270159426257</v>
      </c>
      <c r="AV163" s="95">
        <f>IF($A163&lt;=$A$9,IF(NOT(ISNUMBER(PI_data_original!AV163)),AV162,PI_data_original!AV163),0)</f>
        <v>2</v>
      </c>
      <c r="AW163" s="95">
        <f>IF($A163&lt;=$A$9,IF(NOT(ISNUMBER(PI_data_original!AW163)),AW162,PI_data_original!AW163),0)</f>
        <v>343.2347162674709</v>
      </c>
      <c r="AY163" s="94">
        <f t="shared" si="108"/>
        <v>45873.527777777286</v>
      </c>
      <c r="AZ163" s="95">
        <f>IF($AY163&lt;=$AY$9,IF(NOT(ISNUMBER(PI_data_original!AZ163)),AZ162,PI_data_original!AZ163),0)</f>
        <v>0</v>
      </c>
      <c r="BA163" s="95">
        <f>IF($AY163&lt;=$AY$9,IF(NOT(ISNUMBER(PI_data_original!BA163)),BA162,PI_data_original!BA163),0)</f>
        <v>0</v>
      </c>
      <c r="BB163" s="95">
        <f>IF($AY163&lt;=$AY$9,IF(NOT(ISNUMBER(PI_data_original!BB163)),BB162,PI_data_original!BB163),0)</f>
        <v>0</v>
      </c>
      <c r="BC163" s="95">
        <f>IF($AY163&lt;=$AY$9,IF(NOT(ISNUMBER(PI_data_original!BC163)),BC162,PI_data_original!BC163),0)</f>
        <v>45.952387772146658</v>
      </c>
      <c r="BD163" s="95">
        <f>IF($AY163&lt;=$AY$9,IF(NOT(ISNUMBER(PI_data_original!BD163)),BD162,PI_data_original!BD163),0)</f>
        <v>0</v>
      </c>
      <c r="BE163" s="95">
        <f>IF($AY163&lt;=$AY$9,IF(NOT(ISNUMBER(PI_data_original!BE163)),BE162,PI_data_original!BE163),0)</f>
        <v>0</v>
      </c>
      <c r="BF163" s="95">
        <f>IF($AY163&lt;=$AY$9,IF(NOT(ISNUMBER(PI_data_original!BF163)),BF162,PI_data_original!BF163),0)</f>
        <v>0</v>
      </c>
      <c r="BG163" s="95">
        <f>IF($AY163&lt;=$AY$9,IF(NOT(ISNUMBER(PI_data_original!BG163)),BG162,PI_data_original!BG163),0)</f>
        <v>44.056209273618144</v>
      </c>
      <c r="BI163" s="61">
        <f>PI_data_original!BI163</f>
        <v>45873.355555555558</v>
      </c>
      <c r="BJ163" s="6">
        <f>IF($BI163&lt;=$BI$9,IF(NOT(ISNUMBER(PI_data_original!BJ163)),BJ162,PI_data_original!BJ163),0)</f>
        <v>1.2817578390240669E-2</v>
      </c>
      <c r="BK163" s="6">
        <f>IF($BI163&lt;=$BI$9,IF(NOT(ISNUMBER(PI_data_original!BK163)),BK162,PI_data_original!BK163),0)</f>
        <v>9.323380076442218E-3</v>
      </c>
      <c r="BM163" s="6" t="b">
        <f t="shared" si="97"/>
        <v>0</v>
      </c>
      <c r="BN163" s="6" t="str">
        <f t="shared" si="98"/>
        <v>N/A</v>
      </c>
      <c r="BO163" s="6" t="b">
        <f t="shared" si="99"/>
        <v>0</v>
      </c>
      <c r="BP163" s="6" t="str">
        <f t="shared" si="100"/>
        <v>N/A</v>
      </c>
      <c r="BR163" s="6">
        <f t="shared" si="85"/>
        <v>431.69295166015627</v>
      </c>
      <c r="BS163" s="6">
        <f t="shared" si="86"/>
        <v>358</v>
      </c>
      <c r="BU163" s="6">
        <f t="shared" si="101"/>
        <v>346.24957406956855</v>
      </c>
      <c r="BV163" s="6">
        <f t="shared" si="102"/>
        <v>343.2347162674709</v>
      </c>
      <c r="BX163" s="292">
        <f t="shared" si="87"/>
        <v>45873.527777777286</v>
      </c>
      <c r="BY163" s="11">
        <f t="shared" si="110"/>
        <v>0</v>
      </c>
      <c r="BZ163" s="11">
        <f t="shared" si="110"/>
        <v>0</v>
      </c>
      <c r="CA163" s="11">
        <f t="shared" si="110"/>
        <v>0</v>
      </c>
      <c r="CB163" s="11">
        <f t="shared" si="110"/>
        <v>45.952387772146658</v>
      </c>
      <c r="CC163" s="11">
        <f>IF(Inicio!$C$22="Calderas",BY163+BZ163,CA163)</f>
        <v>0</v>
      </c>
      <c r="CD163" s="11">
        <f t="shared" si="88"/>
        <v>0</v>
      </c>
      <c r="CE163" s="11">
        <f t="shared" si="89"/>
        <v>0</v>
      </c>
      <c r="CF163" s="11">
        <f t="shared" si="90"/>
        <v>0</v>
      </c>
      <c r="CG163" s="11">
        <f t="shared" si="91"/>
        <v>0</v>
      </c>
      <c r="CH163" s="11">
        <f t="shared" si="103"/>
        <v>0</v>
      </c>
      <c r="CI163" s="11">
        <f t="shared" si="104"/>
        <v>0</v>
      </c>
      <c r="CJ163" s="11">
        <f t="shared" si="111"/>
        <v>0</v>
      </c>
      <c r="CK163" s="11">
        <f t="shared" si="111"/>
        <v>0</v>
      </c>
      <c r="CL163" s="11">
        <f t="shared" si="111"/>
        <v>0</v>
      </c>
      <c r="CM163" s="11">
        <f t="shared" si="111"/>
        <v>44.056209273618144</v>
      </c>
      <c r="CN163" s="281">
        <f>IF(Inicio!$O$22="Calderas",CJ163+CK163,CL163)</f>
        <v>0</v>
      </c>
      <c r="CO163" s="11">
        <f t="shared" si="92"/>
        <v>0</v>
      </c>
      <c r="CP163" s="11">
        <f t="shared" si="93"/>
        <v>0</v>
      </c>
      <c r="CQ163" s="11">
        <f t="shared" si="94"/>
        <v>0</v>
      </c>
      <c r="CR163" s="11">
        <f t="shared" si="95"/>
        <v>0</v>
      </c>
      <c r="CS163" s="11">
        <f t="shared" si="105"/>
        <v>0</v>
      </c>
      <c r="CT163" s="11">
        <f t="shared" si="106"/>
        <v>0</v>
      </c>
      <c r="CV163" s="293">
        <f t="shared" si="96"/>
        <v>45873.777777777053</v>
      </c>
      <c r="CW163" s="92">
        <f t="shared" si="113"/>
        <v>0</v>
      </c>
      <c r="CX163" s="92">
        <f t="shared" si="113"/>
        <v>0</v>
      </c>
      <c r="CY163" s="92">
        <f t="shared" si="113"/>
        <v>0</v>
      </c>
      <c r="CZ163" s="92">
        <f t="shared" si="113"/>
        <v>0</v>
      </c>
      <c r="DA163" s="92">
        <f t="shared" si="113"/>
        <v>0</v>
      </c>
      <c r="DB163" s="92">
        <f t="shared" si="113"/>
        <v>0</v>
      </c>
    </row>
    <row r="164" spans="1:106">
      <c r="A164" s="94">
        <f t="shared" si="107"/>
        <v>45873.781249999505</v>
      </c>
      <c r="B164" s="95">
        <f>IF($A164&lt;=$A$9,IF(NOT(ISNUMBER(PI_data_original!B164)),B163,PI_data_original!B164),0)</f>
        <v>336.39319598064867</v>
      </c>
      <c r="C164" s="95">
        <f>IF($A164&lt;=$A$9,IF(NOT(ISNUMBER(PI_data_original!C164)),C163,PI_data_original!C164),0)</f>
        <v>324.26076788651585</v>
      </c>
      <c r="D164" s="307">
        <f>IF(TagTempAmbSel_Sc1=TagTempAmb_Sc1,IF($A164&lt;=$A$9,IF(NOT(ISNUMBER(PI_data_original!D164)),D163,PI_data_original!D164),D163),IF($A164&lt;=$A$9,IF(NOT(ISNUMBER(PI_data_original!AD164)),AD163,PI_data_original!AD164),AD163))</f>
        <v>38.255602227915809</v>
      </c>
      <c r="E164" s="307">
        <f>IF(TagHumRelSel_Sc1=TagHumRel_Sc1,IF($A164&lt;=$A$9,IF(NOT(ISNUMBER(PI_data_original!E164)),E163,PI_data_original!E164),E163),IF($A164&lt;=$A$9,IF(NOT(ISNUMBER(PI_data_original!AE164)),AE163,PI_data_original!AE164),AE163))</f>
        <v>23.153270946302996</v>
      </c>
      <c r="F164" s="95">
        <f>IF($A164&lt;=$A$9,IF(NOT(ISNUMBER(PI_data_original!F164)),F163,PI_data_original!F164),0)</f>
        <v>22.021848678588867</v>
      </c>
      <c r="G164" s="95">
        <f>IF($A164&lt;=$A$9,IF(NOT(ISNUMBER(PI_data_original!G164)),G163,PI_data_original!G164),0)</f>
        <v>23.818912506103516</v>
      </c>
      <c r="H164" s="95">
        <f>IF($A164&lt;=$A$9,IF(NOT(ISNUMBER(PI_data_original!H164)),H163,PI_data_original!H164),0)</f>
        <v>22.511907577514648</v>
      </c>
      <c r="I164" s="95">
        <f>IF($A164&lt;=$A$9,IF(NOT(ISNUMBER(PI_data_original!I164)),I163,PI_data_original!I164),0)</f>
        <v>25.488687515258789</v>
      </c>
      <c r="J164" s="95">
        <f>IF($A164&lt;=$A$9,IF(NOT(ISNUMBER(PI_data_original!J164)),J163,PI_data_original!J164),0)</f>
        <v>23.070053100585938</v>
      </c>
      <c r="K164" s="95">
        <f>IF($A164&lt;=$A$9,IF(NOT(ISNUMBER(PI_data_original!K164)),K163,PI_data_original!K164),0)</f>
        <v>272.36392866279544</v>
      </c>
      <c r="L164" s="95">
        <f>IF($A164&lt;=$A$9,IF(NOT(ISNUMBER(PI_data_original!L164)),L163,PI_data_original!L164),0)</f>
        <v>270.91786918011792</v>
      </c>
      <c r="M164" s="95">
        <f>IF($A164&lt;=$A$9,IF(NOT(ISNUMBER(PI_data_original!M164)),M163,PI_data_original!M164),0)</f>
        <v>277.29659800208924</v>
      </c>
      <c r="N164" s="95">
        <f>IF($A164&lt;=$A$9,IF(NOT(ISNUMBER(PI_data_original!N164)),N163,PI_data_original!N164),0)</f>
        <v>276.64780832497388</v>
      </c>
      <c r="O164" s="95">
        <f>IF($A164&lt;=$A$9,IF(NOT(ISNUMBER(PI_data_original!O164)),O163,PI_data_original!O164),0)</f>
        <v>346.625479518303</v>
      </c>
      <c r="P164" s="95">
        <f>IF($A164&lt;=$A$9,IF(NOT(ISNUMBER(PI_data_original!P164)),P163,PI_data_original!P164),0)</f>
        <v>347.23089057006587</v>
      </c>
      <c r="Q164" s="95">
        <f>IF($A164&lt;=$A$9,IF(NOT(ISNUMBER(PI_data_original!Q164)),Q163,PI_data_original!Q164),0)</f>
        <v>347.73213185663946</v>
      </c>
      <c r="R164" s="95">
        <f>IF($A164&lt;=$A$9,IF(NOT(ISNUMBER(PI_data_original!R164)),R163,PI_data_original!R164),0)</f>
        <v>348.86761225128555</v>
      </c>
      <c r="S164" s="95">
        <f>IF($A164&lt;=$A$9,IF(NOT(ISNUMBER(PI_data_original!S164)),S163,PI_data_original!S164),0)</f>
        <v>335.94832801617991</v>
      </c>
      <c r="T164" s="95">
        <f>IF($A164&lt;=$A$9,IF(NOT(ISNUMBER(PI_data_original!T164)),T163,PI_data_original!T164),0)</f>
        <v>277.90577360307333</v>
      </c>
      <c r="U164" s="95">
        <f>IF($A164&lt;=$A$9,IF(NOT(ISNUMBER(PI_data_original!U164)),U163,PI_data_original!U164),0)</f>
        <v>338.42023486859318</v>
      </c>
      <c r="V164" s="95">
        <f>IF($A164&lt;=$A$9,IF(NOT(ISNUMBER(PI_data_original!V164)),V163,PI_data_original!V164),0)</f>
        <v>279.5992603128978</v>
      </c>
      <c r="W164" s="95">
        <f>IF($A164&lt;=$A$9,IF(NOT(ISNUMBER(PI_data_original!W164)),W163,PI_data_original!W164),0)</f>
        <v>320.35294873290741</v>
      </c>
      <c r="X164" s="95">
        <f>IF($A164&lt;=$A$9,IF(NOT(ISNUMBER(PI_data_original!X164)),X163,PI_data_original!X164),0)</f>
        <v>333.80923743383772</v>
      </c>
      <c r="Y164" s="95">
        <f>IF($A164&lt;=$A$9,IF(NOT(ISNUMBER(PI_data_original!Y164)),Y163,PI_data_original!Y164),0)</f>
        <v>29.255170993572555</v>
      </c>
      <c r="Z164" s="95">
        <f>IF($A164&lt;=$A$9,IF(NOT(ISNUMBER(PI_data_original!Z164)),Z163,PI_data_original!Z164),0)</f>
        <v>0</v>
      </c>
      <c r="AA164" s="95">
        <f>IF($A164&lt;=$A$9,IF(NOT(ISNUMBER(PI_data_original!AA164)),AA163,PI_data_original!AA164),0)</f>
        <v>345.43684386563643</v>
      </c>
      <c r="AB164" s="95">
        <f>IF($A164&lt;=$A$9,IF(NOT(ISNUMBER(PI_data_original!AB164)),AB163,PI_data_original!AB164),0)</f>
        <v>336.39319598064867</v>
      </c>
      <c r="AC164" s="95">
        <f>IF($A164&lt;=$A$9,IF(NOT(ISNUMBER(PI_data_original!AC164)),AC163,PI_data_original!AC164),0)</f>
        <v>340.64173578057358</v>
      </c>
      <c r="AD164" s="307">
        <f>IF(TagTempAmbSel_Sc2=TagTempAmb_Sc1,IF($A164&lt;=$A$9,IF(NOT(ISNUMBER(PI_data_original!D164)),D163,PI_data_original!D164),D163),IF($A164&lt;=$A$9,IF(NOT(ISNUMBER(PI_data_original!AD164)),AD163,PI_data_original!AD164),AD163))</f>
        <v>38.993387073253437</v>
      </c>
      <c r="AE164" s="307">
        <f>IF(TagHumRelSel_Sc2=TagHumRel_Sc1,IF($A164&lt;=$A$9,IF(NOT(ISNUMBER(PI_data_original!E164)),E163,PI_data_original!E164),E163),IF($A164&lt;=$A$9,IF(NOT(ISNUMBER(PI_data_original!AE164)),AE163,PI_data_original!AE164),AE163))</f>
        <v>25.146184823686248</v>
      </c>
      <c r="AF164" s="95">
        <f>IF($A164&lt;=$A$9,IF(NOT(ISNUMBER(PI_data_original!AF164)),AF163,PI_data_original!AF164),0)</f>
        <v>16.724813461303711</v>
      </c>
      <c r="AG164" s="95">
        <f>IF($A164&lt;=$A$9,IF(NOT(ISNUMBER(PI_data_original!AG164)),AG163,PI_data_original!AG164),0)</f>
        <v>18.325809478759766</v>
      </c>
      <c r="AH164" s="95">
        <f>IF($A164&lt;=$A$9,IF(NOT(ISNUMBER(PI_data_original!AH164)),AH163,PI_data_original!AH164),0)</f>
        <v>19.070003509521484</v>
      </c>
      <c r="AI164" s="95">
        <f>IF($A164&lt;=$A$9,IF(NOT(ISNUMBER(PI_data_original!AI164)),AI163,PI_data_original!AI164),0)</f>
        <v>22.954517364501953</v>
      </c>
      <c r="AJ164" s="95">
        <f>IF($A164&lt;=$A$9,IF(NOT(ISNUMBER(PI_data_original!AJ164)),AJ163,PI_data_original!AJ164),0)</f>
        <v>19.907224655151367</v>
      </c>
      <c r="AK164" s="95">
        <f>IF($A164&lt;=$A$9,IF(NOT(ISNUMBER(PI_data_original!AK164)),AK163,PI_data_original!AK164),0)</f>
        <v>262.11094805209041</v>
      </c>
      <c r="AL164" s="95">
        <f>IF($A164&lt;=$A$9,IF(NOT(ISNUMBER(PI_data_original!AL164)),AL163,PI_data_original!AL164),0)</f>
        <v>266.43198676508172</v>
      </c>
      <c r="AM164" s="95">
        <f>IF($A164&lt;=$A$9,IF(NOT(ISNUMBER(PI_data_original!AM164)),AM163,PI_data_original!AM164),0)</f>
        <v>345.16651173819542</v>
      </c>
      <c r="AN164" s="95">
        <f>IF($A164&lt;=$A$9,IF(NOT(ISNUMBER(PI_data_original!AN164)),AN163,PI_data_original!AN164),0)</f>
        <v>346.02590355696384</v>
      </c>
      <c r="AO164" s="95">
        <f>IF($A164&lt;=$A$9,IF(NOT(ISNUMBER(PI_data_original!AO164)),AO163,PI_data_original!AO164),0)</f>
        <v>334.47564877586592</v>
      </c>
      <c r="AP164" s="95">
        <f>IF($A164&lt;=$A$9,IF(NOT(ISNUMBER(PI_data_original!AP164)),AP163,PI_data_original!AP164),0)</f>
        <v>271.36621468698604</v>
      </c>
      <c r="AQ164" s="95">
        <f>IF($A164&lt;=$A$9,IF(NOT(ISNUMBER(PI_data_original!AQ164)),AQ163,PI_data_original!AQ164),0)</f>
        <v>333.64976801973614</v>
      </c>
      <c r="AR164" s="95">
        <f>IF($A164&lt;=$A$9,IF(NOT(ISNUMBER(PI_data_original!AR164)),AR163,PI_data_original!AR164),0)</f>
        <v>273.12909364087352</v>
      </c>
      <c r="AS164" s="95">
        <f>IF($A164&lt;=$A$9,IF(NOT(ISNUMBER(PI_data_original!AS164)),AS163,PI_data_original!AS164),0)</f>
        <v>305.88422710880241</v>
      </c>
      <c r="AT164" s="95">
        <f>IF($A164&lt;=$A$9,IF(NOT(ISNUMBER(PI_data_original!AT164)),AT163,PI_data_original!AT164),0)</f>
        <v>327.79514473321859</v>
      </c>
      <c r="AU164" s="95">
        <f>IF($A164&lt;=$A$9,IF(NOT(ISNUMBER(PI_data_original!AU164)),AU163,PI_data_original!AU164),0)</f>
        <v>26.92888971880847</v>
      </c>
      <c r="AV164" s="95">
        <f>IF($A164&lt;=$A$9,IF(NOT(ISNUMBER(PI_data_original!AV164)),AV163,PI_data_original!AV164),0)</f>
        <v>2</v>
      </c>
      <c r="AW164" s="95">
        <f>IF($A164&lt;=$A$9,IF(NOT(ISNUMBER(PI_data_original!AW164)),AW163,PI_data_original!AW164),0)</f>
        <v>342.7881957908549</v>
      </c>
      <c r="AY164" s="94">
        <f t="shared" si="108"/>
        <v>45873.531249999505</v>
      </c>
      <c r="AZ164" s="95">
        <f>IF($AY164&lt;=$AY$9,IF(NOT(ISNUMBER(PI_data_original!AZ164)),AZ163,PI_data_original!AZ164),0)</f>
        <v>0</v>
      </c>
      <c r="BA164" s="95">
        <f>IF($AY164&lt;=$AY$9,IF(NOT(ISNUMBER(PI_data_original!BA164)),BA163,PI_data_original!BA164),0)</f>
        <v>0</v>
      </c>
      <c r="BB164" s="95">
        <f>IF($AY164&lt;=$AY$9,IF(NOT(ISNUMBER(PI_data_original!BB164)),BB163,PI_data_original!BB164),0)</f>
        <v>0</v>
      </c>
      <c r="BC164" s="95">
        <f>IF($AY164&lt;=$AY$9,IF(NOT(ISNUMBER(PI_data_original!BC164)),BC163,PI_data_original!BC164),0)</f>
        <v>46.091878143705486</v>
      </c>
      <c r="BD164" s="95">
        <f>IF($AY164&lt;=$AY$9,IF(NOT(ISNUMBER(PI_data_original!BD164)),BD163,PI_data_original!BD164),0)</f>
        <v>0</v>
      </c>
      <c r="BE164" s="95">
        <f>IF($AY164&lt;=$AY$9,IF(NOT(ISNUMBER(PI_data_original!BE164)),BE163,PI_data_original!BE164),0)</f>
        <v>0</v>
      </c>
      <c r="BF164" s="95">
        <f>IF($AY164&lt;=$AY$9,IF(NOT(ISNUMBER(PI_data_original!BF164)),BF163,PI_data_original!BF164),0)</f>
        <v>0</v>
      </c>
      <c r="BG164" s="95">
        <f>IF($AY164&lt;=$AY$9,IF(NOT(ISNUMBER(PI_data_original!BG164)),BG163,PI_data_original!BG164),0)</f>
        <v>44.031618546732119</v>
      </c>
      <c r="BI164" s="61">
        <f>PI_data_original!BI164</f>
        <v>45873.356249999997</v>
      </c>
      <c r="BJ164" s="6">
        <f>IF($BI164&lt;=$BI$9,IF(NOT(ISNUMBER(PI_data_original!BJ164)),BJ163,PI_data_original!BJ164),0)</f>
        <v>1.2817578390240669E-2</v>
      </c>
      <c r="BK164" s="6">
        <f>IF($BI164&lt;=$BI$9,IF(NOT(ISNUMBER(PI_data_original!BK164)),BK163,PI_data_original!BK164),0)</f>
        <v>1.0007555939689435E-2</v>
      </c>
      <c r="BM164" s="6" t="b">
        <f t="shared" si="97"/>
        <v>0</v>
      </c>
      <c r="BN164" s="6" t="str">
        <f t="shared" si="98"/>
        <v>N/A</v>
      </c>
      <c r="BO164" s="6" t="b">
        <f t="shared" si="99"/>
        <v>0</v>
      </c>
      <c r="BP164" s="6" t="str">
        <f t="shared" si="100"/>
        <v>N/A</v>
      </c>
      <c r="BR164" s="6">
        <f t="shared" si="85"/>
        <v>432</v>
      </c>
      <c r="BS164" s="6">
        <f t="shared" si="86"/>
        <v>358</v>
      </c>
      <c r="BU164" s="6">
        <f t="shared" si="101"/>
        <v>345.43684386563643</v>
      </c>
      <c r="BV164" s="6">
        <f t="shared" si="102"/>
        <v>342.7881957908549</v>
      </c>
      <c r="BX164" s="292">
        <f t="shared" si="87"/>
        <v>45873.531249999505</v>
      </c>
      <c r="BY164" s="11">
        <f t="shared" si="110"/>
        <v>0</v>
      </c>
      <c r="BZ164" s="11">
        <f t="shared" si="110"/>
        <v>0</v>
      </c>
      <c r="CA164" s="11">
        <f t="shared" si="110"/>
        <v>0</v>
      </c>
      <c r="CB164" s="11">
        <f t="shared" si="110"/>
        <v>46.091878143705486</v>
      </c>
      <c r="CC164" s="11">
        <f>IF(Inicio!$C$22="Calderas",BY164+BZ164,CA164)</f>
        <v>0</v>
      </c>
      <c r="CD164" s="11">
        <f t="shared" si="88"/>
        <v>0</v>
      </c>
      <c r="CE164" s="11">
        <f t="shared" si="89"/>
        <v>0</v>
      </c>
      <c r="CF164" s="11">
        <f t="shared" si="90"/>
        <v>0</v>
      </c>
      <c r="CG164" s="11">
        <f t="shared" si="91"/>
        <v>0</v>
      </c>
      <c r="CH164" s="11">
        <f t="shared" si="103"/>
        <v>0</v>
      </c>
      <c r="CI164" s="11">
        <f t="shared" si="104"/>
        <v>0</v>
      </c>
      <c r="CJ164" s="11">
        <f t="shared" si="111"/>
        <v>0</v>
      </c>
      <c r="CK164" s="11">
        <f t="shared" si="111"/>
        <v>0</v>
      </c>
      <c r="CL164" s="11">
        <f t="shared" si="111"/>
        <v>0</v>
      </c>
      <c r="CM164" s="11">
        <f t="shared" si="111"/>
        <v>44.031618546732119</v>
      </c>
      <c r="CN164" s="281">
        <f>IF(Inicio!$O$22="Calderas",CJ164+CK164,CL164)</f>
        <v>0</v>
      </c>
      <c r="CO164" s="11">
        <f t="shared" si="92"/>
        <v>0</v>
      </c>
      <c r="CP164" s="11">
        <f t="shared" si="93"/>
        <v>0</v>
      </c>
      <c r="CQ164" s="11">
        <f t="shared" si="94"/>
        <v>0</v>
      </c>
      <c r="CR164" s="11">
        <f t="shared" si="95"/>
        <v>0</v>
      </c>
      <c r="CS164" s="11">
        <f t="shared" si="105"/>
        <v>0</v>
      </c>
      <c r="CT164" s="11">
        <f t="shared" si="106"/>
        <v>0</v>
      </c>
      <c r="CV164" s="293">
        <f t="shared" si="96"/>
        <v>45873.781249999272</v>
      </c>
      <c r="CW164" s="92">
        <f t="shared" si="113"/>
        <v>0</v>
      </c>
      <c r="CX164" s="92">
        <f t="shared" si="113"/>
        <v>0</v>
      </c>
      <c r="CY164" s="92">
        <f t="shared" si="113"/>
        <v>0</v>
      </c>
      <c r="CZ164" s="92">
        <f t="shared" si="113"/>
        <v>0</v>
      </c>
      <c r="DA164" s="92">
        <f t="shared" si="113"/>
        <v>0</v>
      </c>
      <c r="DB164" s="92">
        <f t="shared" si="113"/>
        <v>0</v>
      </c>
    </row>
    <row r="165" spans="1:106">
      <c r="A165" s="94">
        <f t="shared" si="107"/>
        <v>45873.784722221724</v>
      </c>
      <c r="B165" s="95">
        <f>IF($A165&lt;=$A$9,IF(NOT(ISNUMBER(PI_data_original!B165)),B164,PI_data_original!B165),0)</f>
        <v>330.56871670351228</v>
      </c>
      <c r="C165" s="95">
        <f>IF($A165&lt;=$A$9,IF(NOT(ISNUMBER(PI_data_original!C165)),C164,PI_data_original!C165),0)</f>
        <v>312.67582165956605</v>
      </c>
      <c r="D165" s="307">
        <f>IF(TagTempAmbSel_Sc1=TagTempAmb_Sc1,IF($A165&lt;=$A$9,IF(NOT(ISNUMBER(PI_data_original!D165)),D164,PI_data_original!D165),D164),IF($A165&lt;=$A$9,IF(NOT(ISNUMBER(PI_data_original!AD165)),AD164,PI_data_original!AD165),AD164))</f>
        <v>38.242388120276424</v>
      </c>
      <c r="E165" s="307">
        <f>IF(TagHumRelSel_Sc1=TagHumRel_Sc1,IF($A165&lt;=$A$9,IF(NOT(ISNUMBER(PI_data_original!E165)),E164,PI_data_original!E165),E164),IF($A165&lt;=$A$9,IF(NOT(ISNUMBER(PI_data_original!AE165)),AE164,PI_data_original!AE165),AE164))</f>
        <v>23.044024836316432</v>
      </c>
      <c r="F165" s="95">
        <f>IF($A165&lt;=$A$9,IF(NOT(ISNUMBER(PI_data_original!F165)),F164,PI_data_original!F165),0)</f>
        <v>20.763458251953125</v>
      </c>
      <c r="G165" s="95">
        <f>IF($A165&lt;=$A$9,IF(NOT(ISNUMBER(PI_data_original!G165)),G164,PI_data_original!G165),0)</f>
        <v>18.632535934448242</v>
      </c>
      <c r="H165" s="95">
        <f>IF($A165&lt;=$A$9,IF(NOT(ISNUMBER(PI_data_original!H165)),H164,PI_data_original!H165),0)</f>
        <v>19.907224655151367</v>
      </c>
      <c r="I165" s="95">
        <f>IF($A165&lt;=$A$9,IF(NOT(ISNUMBER(PI_data_original!I165)),I164,PI_data_original!I165),0)</f>
        <v>19.070003509521484</v>
      </c>
      <c r="J165" s="95">
        <f>IF($A165&lt;=$A$9,IF(NOT(ISNUMBER(PI_data_original!J165)),J164,PI_data_original!J165),0)</f>
        <v>16.186246871948242</v>
      </c>
      <c r="K165" s="95">
        <f>IF($A165&lt;=$A$9,IF(NOT(ISNUMBER(PI_data_original!K165)),K164,PI_data_original!K165),0)</f>
        <v>270.03540743831149</v>
      </c>
      <c r="L165" s="95">
        <f>IF($A165&lt;=$A$9,IF(NOT(ISNUMBER(PI_data_original!L165)),L164,PI_data_original!L165),0)</f>
        <v>268.62486923165369</v>
      </c>
      <c r="M165" s="95">
        <f>IF($A165&lt;=$A$9,IF(NOT(ISNUMBER(PI_data_original!M165)),M164,PI_data_original!M165),0)</f>
        <v>275.20077833965928</v>
      </c>
      <c r="N165" s="95">
        <f>IF($A165&lt;=$A$9,IF(NOT(ISNUMBER(PI_data_original!N165)),N164,PI_data_original!N165),0)</f>
        <v>274.65797337652077</v>
      </c>
      <c r="O165" s="95">
        <f>IF($A165&lt;=$A$9,IF(NOT(ISNUMBER(PI_data_original!O165)),O164,PI_data_original!O165),0)</f>
        <v>346.59676127328726</v>
      </c>
      <c r="P165" s="95">
        <f>IF($A165&lt;=$A$9,IF(NOT(ISNUMBER(PI_data_original!P165)),P164,PI_data_original!P165),0)</f>
        <v>347.23957227577779</v>
      </c>
      <c r="Q165" s="95">
        <f>IF($A165&lt;=$A$9,IF(NOT(ISNUMBER(PI_data_original!Q165)),Q164,PI_data_original!Q165),0)</f>
        <v>347.62931265945281</v>
      </c>
      <c r="R165" s="95">
        <f>IF($A165&lt;=$A$9,IF(NOT(ISNUMBER(PI_data_original!R165)),R164,PI_data_original!R165),0)</f>
        <v>349.09441425081519</v>
      </c>
      <c r="S165" s="95">
        <f>IF($A165&lt;=$A$9,IF(NOT(ISNUMBER(PI_data_original!S165)),S164,PI_data_original!S165),0)</f>
        <v>335.23254629155309</v>
      </c>
      <c r="T165" s="95">
        <f>IF($A165&lt;=$A$9,IF(NOT(ISNUMBER(PI_data_original!T165)),T164,PI_data_original!T165),0)</f>
        <v>275.77821917140392</v>
      </c>
      <c r="U165" s="95">
        <f>IF($A165&lt;=$A$9,IF(NOT(ISNUMBER(PI_data_original!U165)),U164,PI_data_original!U165),0)</f>
        <v>337.69694877692035</v>
      </c>
      <c r="V165" s="95">
        <f>IF($A165&lt;=$A$9,IF(NOT(ISNUMBER(PI_data_original!V165)),V164,PI_data_original!V165),0)</f>
        <v>277.42569746091499</v>
      </c>
      <c r="W165" s="95">
        <f>IF($A165&lt;=$A$9,IF(NOT(ISNUMBER(PI_data_original!W165)),W164,PI_data_original!W165),0)</f>
        <v>319.34038115328809</v>
      </c>
      <c r="X165" s="95">
        <f>IF($A165&lt;=$A$9,IF(NOT(ISNUMBER(PI_data_original!X165)),X164,PI_data_original!X165),0)</f>
        <v>332.69110771198939</v>
      </c>
      <c r="Y165" s="95">
        <f>IF($A165&lt;=$A$9,IF(NOT(ISNUMBER(PI_data_original!Y165)),Y164,PI_data_original!Y165),0)</f>
        <v>28.295676664947024</v>
      </c>
      <c r="Z165" s="95">
        <f>IF($A165&lt;=$A$9,IF(NOT(ISNUMBER(PI_data_original!Z165)),Z164,PI_data_original!Z165),0)</f>
        <v>0</v>
      </c>
      <c r="AA165" s="95">
        <f>IF($A165&lt;=$A$9,IF(NOT(ISNUMBER(PI_data_original!AA165)),AA164,PI_data_original!AA165),0)</f>
        <v>345.14357171859746</v>
      </c>
      <c r="AB165" s="95">
        <f>IF($A165&lt;=$A$9,IF(NOT(ISNUMBER(PI_data_original!AB165)),AB164,PI_data_original!AB165),0)</f>
        <v>330.56871670351228</v>
      </c>
      <c r="AC165" s="95">
        <f>IF($A165&lt;=$A$9,IF(NOT(ISNUMBER(PI_data_original!AC165)),AC164,PI_data_original!AC165),0)</f>
        <v>335.79622960003547</v>
      </c>
      <c r="AD165" s="307">
        <f>IF(TagTempAmbSel_Sc2=TagTempAmb_Sc1,IF($A165&lt;=$A$9,IF(NOT(ISNUMBER(PI_data_original!D165)),D164,PI_data_original!D165),D164),IF($A165&lt;=$A$9,IF(NOT(ISNUMBER(PI_data_original!AD165)),AD164,PI_data_original!AD165),AD164))</f>
        <v>39.168170817949338</v>
      </c>
      <c r="AE165" s="307">
        <f>IF(TagHumRelSel_Sc2=TagHumRel_Sc1,IF($A165&lt;=$A$9,IF(NOT(ISNUMBER(PI_data_original!E165)),E164,PI_data_original!E165),E164),IF($A165&lt;=$A$9,IF(NOT(ISNUMBER(PI_data_original!AE165)),AE164,PI_data_original!AE165),AE164))</f>
        <v>24.906886179663534</v>
      </c>
      <c r="AF165" s="95">
        <f>IF($A165&lt;=$A$9,IF(NOT(ISNUMBER(PI_data_original!AF165)),AF164,PI_data_original!AF165),0)</f>
        <v>19.626815795898438</v>
      </c>
      <c r="AG165" s="95">
        <f>IF($A165&lt;=$A$9,IF(NOT(ISNUMBER(PI_data_original!AG165)),AG164,PI_data_original!AG165),0)</f>
        <v>18.790931701660156</v>
      </c>
      <c r="AH165" s="95">
        <f>IF($A165&lt;=$A$9,IF(NOT(ISNUMBER(PI_data_original!AH165)),AH164,PI_data_original!AH165),0)</f>
        <v>25.209615707397461</v>
      </c>
      <c r="AI165" s="95">
        <f>IF($A165&lt;=$A$9,IF(NOT(ISNUMBER(PI_data_original!AI165)),AI164,PI_data_original!AI165),0)</f>
        <v>19.400888442993164</v>
      </c>
      <c r="AJ165" s="95">
        <f>IF($A165&lt;=$A$9,IF(NOT(ISNUMBER(PI_data_original!AJ165)),AJ164,PI_data_original!AJ165),0)</f>
        <v>17.488588333129883</v>
      </c>
      <c r="AK165" s="95">
        <f>IF($A165&lt;=$A$9,IF(NOT(ISNUMBER(PI_data_original!AK165)),AK164,PI_data_original!AK165),0)</f>
        <v>260.19348359881059</v>
      </c>
      <c r="AL165" s="95">
        <f>IF($A165&lt;=$A$9,IF(NOT(ISNUMBER(PI_data_original!AL165)),AL164,PI_data_original!AL165),0)</f>
        <v>264.54144301858071</v>
      </c>
      <c r="AM165" s="95">
        <f>IF($A165&lt;=$A$9,IF(NOT(ISNUMBER(PI_data_original!AM165)),AM164,PI_data_original!AM165),0)</f>
        <v>345.1387226124175</v>
      </c>
      <c r="AN165" s="95">
        <f>IF($A165&lt;=$A$9,IF(NOT(ISNUMBER(PI_data_original!AN165)),AN164,PI_data_original!AN165),0)</f>
        <v>345.80040327583623</v>
      </c>
      <c r="AO165" s="95">
        <f>IF($A165&lt;=$A$9,IF(NOT(ISNUMBER(PI_data_original!AO165)),AO164,PI_data_original!AO165),0)</f>
        <v>333.93203240511474</v>
      </c>
      <c r="AP165" s="95">
        <f>IF($A165&lt;=$A$9,IF(NOT(ISNUMBER(PI_data_original!AP165)),AP164,PI_data_original!AP165),0)</f>
        <v>269.47252966710209</v>
      </c>
      <c r="AQ165" s="95">
        <f>IF($A165&lt;=$A$9,IF(NOT(ISNUMBER(PI_data_original!AQ165)),AQ164,PI_data_original!AQ165),0)</f>
        <v>333.05977242826327</v>
      </c>
      <c r="AR165" s="95">
        <f>IF($A165&lt;=$A$9,IF(NOT(ISNUMBER(PI_data_original!AR165)),AR164,PI_data_original!AR165),0)</f>
        <v>271.22873524853492</v>
      </c>
      <c r="AS165" s="95">
        <f>IF($A165&lt;=$A$9,IF(NOT(ISNUMBER(PI_data_original!AS165)),AS164,PI_data_original!AS165),0)</f>
        <v>305.4048533107329</v>
      </c>
      <c r="AT165" s="95">
        <f>IF($A165&lt;=$A$9,IF(NOT(ISNUMBER(PI_data_original!AT165)),AT164,PI_data_original!AT165),0)</f>
        <v>327.00918288049138</v>
      </c>
      <c r="AU165" s="95">
        <f>IF($A165&lt;=$A$9,IF(NOT(ISNUMBER(PI_data_original!AU165)),AU164,PI_data_original!AU165),0)</f>
        <v>26.083384372837536</v>
      </c>
      <c r="AV165" s="95">
        <f>IF($A165&lt;=$A$9,IF(NOT(ISNUMBER(PI_data_original!AV165)),AV164,PI_data_original!AV165),0)</f>
        <v>2</v>
      </c>
      <c r="AW165" s="95">
        <f>IF($A165&lt;=$A$9,IF(NOT(ISNUMBER(PI_data_original!AW165)),AW164,PI_data_original!AW165),0)</f>
        <v>342.62904960253434</v>
      </c>
      <c r="AY165" s="94">
        <f t="shared" si="108"/>
        <v>45873.534722221724</v>
      </c>
      <c r="AZ165" s="95">
        <f>IF($AY165&lt;=$AY$9,IF(NOT(ISNUMBER(PI_data_original!AZ165)),AZ164,PI_data_original!AZ165),0)</f>
        <v>0</v>
      </c>
      <c r="BA165" s="95">
        <f>IF($AY165&lt;=$AY$9,IF(NOT(ISNUMBER(PI_data_original!BA165)),BA164,PI_data_original!BA165),0)</f>
        <v>0</v>
      </c>
      <c r="BB165" s="95">
        <f>IF($AY165&lt;=$AY$9,IF(NOT(ISNUMBER(PI_data_original!BB165)),BB164,PI_data_original!BB165),0)</f>
        <v>0</v>
      </c>
      <c r="BC165" s="95">
        <f>IF($AY165&lt;=$AY$9,IF(NOT(ISNUMBER(PI_data_original!BC165)),BC164,PI_data_original!BC165),0)</f>
        <v>46.271000588405144</v>
      </c>
      <c r="BD165" s="95">
        <f>IF($AY165&lt;=$AY$9,IF(NOT(ISNUMBER(PI_data_original!BD165)),BD164,PI_data_original!BD165),0)</f>
        <v>0</v>
      </c>
      <c r="BE165" s="95">
        <f>IF($AY165&lt;=$AY$9,IF(NOT(ISNUMBER(PI_data_original!BE165)),BE164,PI_data_original!BE165),0)</f>
        <v>0</v>
      </c>
      <c r="BF165" s="95">
        <f>IF($AY165&lt;=$AY$9,IF(NOT(ISNUMBER(PI_data_original!BF165)),BF164,PI_data_original!BF165),0)</f>
        <v>0</v>
      </c>
      <c r="BG165" s="95">
        <f>IF($AY165&lt;=$AY$9,IF(NOT(ISNUMBER(PI_data_original!BG165)),BG164,PI_data_original!BG165),0)</f>
        <v>44.006933451508445</v>
      </c>
      <c r="BI165" s="61">
        <f>PI_data_original!BI165</f>
        <v>45873.356944444444</v>
      </c>
      <c r="BJ165" s="6">
        <f>IF($BI165&lt;=$BI$9,IF(NOT(ISNUMBER(PI_data_original!BJ165)),BJ164,PI_data_original!BJ165),0)</f>
        <v>1.2817578390240669E-2</v>
      </c>
      <c r="BK165" s="6">
        <f>IF($BI165&lt;=$BI$9,IF(NOT(ISNUMBER(PI_data_original!BK165)),BK164,PI_data_original!BK165),0)</f>
        <v>1.0070954449474812E-2</v>
      </c>
      <c r="BM165" s="6" t="b">
        <f t="shared" si="97"/>
        <v>0</v>
      </c>
      <c r="BN165" s="6" t="str">
        <f t="shared" si="98"/>
        <v>N/A</v>
      </c>
      <c r="BO165" s="6" t="b">
        <f t="shared" si="99"/>
        <v>0</v>
      </c>
      <c r="BP165" s="6" t="str">
        <f t="shared" si="100"/>
        <v>N/A</v>
      </c>
      <c r="BR165" s="6">
        <f t="shared" si="85"/>
        <v>432</v>
      </c>
      <c r="BS165" s="6">
        <f t="shared" si="86"/>
        <v>358</v>
      </c>
      <c r="BU165" s="6">
        <f t="shared" si="101"/>
        <v>345.14357171859746</v>
      </c>
      <c r="BV165" s="6">
        <f t="shared" si="102"/>
        <v>342.62904960253434</v>
      </c>
      <c r="BX165" s="292">
        <f t="shared" si="87"/>
        <v>45873.534722221724</v>
      </c>
      <c r="BY165" s="11">
        <f t="shared" si="110"/>
        <v>0</v>
      </c>
      <c r="BZ165" s="11">
        <f t="shared" si="110"/>
        <v>0</v>
      </c>
      <c r="CA165" s="11">
        <f t="shared" si="110"/>
        <v>0</v>
      </c>
      <c r="CB165" s="11">
        <f t="shared" si="110"/>
        <v>46.271000588405144</v>
      </c>
      <c r="CC165" s="11">
        <f>IF(Inicio!$C$22="Calderas",BY165+BZ165,CA165)</f>
        <v>0</v>
      </c>
      <c r="CD165" s="11">
        <f t="shared" si="88"/>
        <v>0</v>
      </c>
      <c r="CE165" s="11">
        <f t="shared" si="89"/>
        <v>0</v>
      </c>
      <c r="CF165" s="11">
        <f t="shared" si="90"/>
        <v>0</v>
      </c>
      <c r="CG165" s="11">
        <f t="shared" si="91"/>
        <v>0</v>
      </c>
      <c r="CH165" s="11">
        <f t="shared" si="103"/>
        <v>0</v>
      </c>
      <c r="CI165" s="11">
        <f t="shared" si="104"/>
        <v>0</v>
      </c>
      <c r="CJ165" s="11">
        <f t="shared" si="111"/>
        <v>0</v>
      </c>
      <c r="CK165" s="11">
        <f t="shared" si="111"/>
        <v>0</v>
      </c>
      <c r="CL165" s="11">
        <f t="shared" si="111"/>
        <v>0</v>
      </c>
      <c r="CM165" s="11">
        <f t="shared" si="111"/>
        <v>44.006933451508445</v>
      </c>
      <c r="CN165" s="281">
        <f>IF(Inicio!$O$22="Calderas",CJ165+CK165,CL165)</f>
        <v>0</v>
      </c>
      <c r="CO165" s="11">
        <f t="shared" si="92"/>
        <v>0</v>
      </c>
      <c r="CP165" s="11">
        <f t="shared" si="93"/>
        <v>0</v>
      </c>
      <c r="CQ165" s="11">
        <f t="shared" si="94"/>
        <v>0</v>
      </c>
      <c r="CR165" s="11">
        <f t="shared" si="95"/>
        <v>0</v>
      </c>
      <c r="CS165" s="11">
        <f t="shared" si="105"/>
        <v>0</v>
      </c>
      <c r="CT165" s="11">
        <f t="shared" si="106"/>
        <v>0</v>
      </c>
      <c r="CV165" s="293">
        <f t="shared" si="96"/>
        <v>45873.784722221491</v>
      </c>
      <c r="CW165" s="92">
        <f t="shared" si="113"/>
        <v>0</v>
      </c>
      <c r="CX165" s="92">
        <f t="shared" si="113"/>
        <v>0</v>
      </c>
      <c r="CY165" s="92">
        <f t="shared" si="113"/>
        <v>0</v>
      </c>
      <c r="CZ165" s="92">
        <f t="shared" si="113"/>
        <v>0</v>
      </c>
      <c r="DA165" s="92">
        <f t="shared" si="113"/>
        <v>0</v>
      </c>
      <c r="DB165" s="92">
        <f t="shared" si="113"/>
        <v>0</v>
      </c>
    </row>
    <row r="166" spans="1:106">
      <c r="A166" s="94">
        <f t="shared" si="107"/>
        <v>45873.788194443943</v>
      </c>
      <c r="B166" s="95">
        <f>IF($A166&lt;=$A$9,IF(NOT(ISNUMBER(PI_data_original!B166)),B165,PI_data_original!B166),0)</f>
        <v>317.36038934412437</v>
      </c>
      <c r="C166" s="95">
        <f>IF($A166&lt;=$A$9,IF(NOT(ISNUMBER(PI_data_original!C166)),C165,PI_data_original!C166),0)</f>
        <v>292.38828013917532</v>
      </c>
      <c r="D166" s="307">
        <f>IF(TagTempAmbSel_Sc1=TagTempAmb_Sc1,IF($A166&lt;=$A$9,IF(NOT(ISNUMBER(PI_data_original!D166)),D165,PI_data_original!D166),D165),IF($A166&lt;=$A$9,IF(NOT(ISNUMBER(PI_data_original!AD166)),AD165,PI_data_original!AD166),AD165))</f>
        <v>38.235580237322168</v>
      </c>
      <c r="E166" s="307">
        <f>IF(TagHumRelSel_Sc1=TagHumRel_Sc1,IF($A166&lt;=$A$9,IF(NOT(ISNUMBER(PI_data_original!E166)),E165,PI_data_original!E166),E165),IF($A166&lt;=$A$9,IF(NOT(ISNUMBER(PI_data_original!AE166)),AE165,PI_data_original!AE166),AE165))</f>
        <v>22.786530829058222</v>
      </c>
      <c r="F166" s="95">
        <f>IF($A166&lt;=$A$9,IF(NOT(ISNUMBER(PI_data_original!F166)),F165,PI_data_original!F166),0)</f>
        <v>19.684835433959961</v>
      </c>
      <c r="G166" s="95">
        <f>IF($A166&lt;=$A$9,IF(NOT(ISNUMBER(PI_data_original!G166)),G165,PI_data_original!G166),0)</f>
        <v>18.920669555664063</v>
      </c>
      <c r="H166" s="95">
        <f>IF($A166&lt;=$A$9,IF(NOT(ISNUMBER(PI_data_original!H166)),H165,PI_data_original!H166),0)</f>
        <v>19.070003509521484</v>
      </c>
      <c r="I166" s="95">
        <f>IF($A166&lt;=$A$9,IF(NOT(ISNUMBER(PI_data_original!I166)),I165,PI_data_original!I166),0)</f>
        <v>17.209516525268555</v>
      </c>
      <c r="J166" s="95">
        <f>IF($A166&lt;=$A$9,IF(NOT(ISNUMBER(PI_data_original!J166)),J165,PI_data_original!J166),0)</f>
        <v>16.651369094848633</v>
      </c>
      <c r="K166" s="95">
        <f>IF($A166&lt;=$A$9,IF(NOT(ISNUMBER(PI_data_original!K166)),K165,PI_data_original!K166),0)</f>
        <v>268.28551283521625</v>
      </c>
      <c r="L166" s="95">
        <f>IF($A166&lt;=$A$9,IF(NOT(ISNUMBER(PI_data_original!L166)),L165,PI_data_original!L166),0)</f>
        <v>266.9296316288316</v>
      </c>
      <c r="M166" s="95">
        <f>IF($A166&lt;=$A$9,IF(NOT(ISNUMBER(PI_data_original!M166)),M165,PI_data_original!M166),0)</f>
        <v>272.82185499358832</v>
      </c>
      <c r="N166" s="95">
        <f>IF($A166&lt;=$A$9,IF(NOT(ISNUMBER(PI_data_original!N166)),N165,PI_data_original!N166),0)</f>
        <v>272.28519375578503</v>
      </c>
      <c r="O166" s="95">
        <f>IF($A166&lt;=$A$9,IF(NOT(ISNUMBER(PI_data_original!O166)),O165,PI_data_original!O166),0)</f>
        <v>346.38406612962632</v>
      </c>
      <c r="P166" s="95">
        <f>IF($A166&lt;=$A$9,IF(NOT(ISNUMBER(PI_data_original!P166)),P165,PI_data_original!P166),0)</f>
        <v>347.15424595085153</v>
      </c>
      <c r="Q166" s="95">
        <f>IF($A166&lt;=$A$9,IF(NOT(ISNUMBER(PI_data_original!Q166)),Q165,PI_data_original!Q166),0)</f>
        <v>347.69670623373361</v>
      </c>
      <c r="R166" s="95">
        <f>IF($A166&lt;=$A$9,IF(NOT(ISNUMBER(PI_data_original!R166)),R165,PI_data_original!R166),0)</f>
        <v>348.97937654641731</v>
      </c>
      <c r="S166" s="95">
        <f>IF($A166&lt;=$A$9,IF(NOT(ISNUMBER(PI_data_original!S166)),S165,PI_data_original!S166),0)</f>
        <v>334.77838242659499</v>
      </c>
      <c r="T166" s="95">
        <f>IF($A166&lt;=$A$9,IF(NOT(ISNUMBER(PI_data_original!T166)),T165,PI_data_original!T166),0)</f>
        <v>273.75967069865362</v>
      </c>
      <c r="U166" s="95">
        <f>IF($A166&lt;=$A$9,IF(NOT(ISNUMBER(PI_data_original!U166)),U165,PI_data_original!U166),0)</f>
        <v>337.23662201596426</v>
      </c>
      <c r="V166" s="95">
        <f>IF($A166&lt;=$A$9,IF(NOT(ISNUMBER(PI_data_original!V166)),V165,PI_data_original!V166),0)</f>
        <v>275.39137179741635</v>
      </c>
      <c r="W166" s="95">
        <f>IF($A166&lt;=$A$9,IF(NOT(ISNUMBER(PI_data_original!W166)),W165,PI_data_original!W166),0)</f>
        <v>318.5978881028887</v>
      </c>
      <c r="X166" s="95">
        <f>IF($A166&lt;=$A$9,IF(NOT(ISNUMBER(PI_data_original!X166)),X165,PI_data_original!X166),0)</f>
        <v>331.82659692913165</v>
      </c>
      <c r="Y166" s="95">
        <f>IF($A166&lt;=$A$9,IF(NOT(ISNUMBER(PI_data_original!Y166)),Y165,PI_data_original!Y166),0)</f>
        <v>27.487697624216494</v>
      </c>
      <c r="Z166" s="95">
        <f>IF($A166&lt;=$A$9,IF(NOT(ISNUMBER(PI_data_original!Z166)),Z165,PI_data_original!Z166),0)</f>
        <v>0</v>
      </c>
      <c r="AA166" s="95">
        <f>IF($A166&lt;=$A$9,IF(NOT(ISNUMBER(PI_data_original!AA166)),AA165,PI_data_original!AA166),0)</f>
        <v>344.90455565981409</v>
      </c>
      <c r="AB166" s="95">
        <f>IF($A166&lt;=$A$9,IF(NOT(ISNUMBER(PI_data_original!AB166)),AB165,PI_data_original!AB166),0)</f>
        <v>317.36038934412437</v>
      </c>
      <c r="AC166" s="95">
        <f>IF($A166&lt;=$A$9,IF(NOT(ISNUMBER(PI_data_original!AC166)),AC165,PI_data_original!AC166),0)</f>
        <v>322.21036615974282</v>
      </c>
      <c r="AD166" s="307">
        <f>IF(TagTempAmbSel_Sc2=TagTempAmb_Sc1,IF($A166&lt;=$A$9,IF(NOT(ISNUMBER(PI_data_original!D166)),D165,PI_data_original!D166),D165),IF($A166&lt;=$A$9,IF(NOT(ISNUMBER(PI_data_original!AD166)),AD165,PI_data_original!AD166),AD165))</f>
        <v>39.060075388809011</v>
      </c>
      <c r="AE166" s="307">
        <f>IF(TagHumRelSel_Sc2=TagHumRel_Sc1,IF($A166&lt;=$A$9,IF(NOT(ISNUMBER(PI_data_original!E166)),E165,PI_data_original!E166),E165),IF($A166&lt;=$A$9,IF(NOT(ISNUMBER(PI_data_original!AE166)),AE165,PI_data_original!AE166),AE165))</f>
        <v>24.780695171571782</v>
      </c>
      <c r="AF166" s="95">
        <f>IF($A166&lt;=$A$9,IF(NOT(ISNUMBER(PI_data_original!AF166)),AF165,PI_data_original!AF166),0)</f>
        <v>20.850923538208008</v>
      </c>
      <c r="AG166" s="95">
        <f>IF($A166&lt;=$A$9,IF(NOT(ISNUMBER(PI_data_original!AG166)),AG165,PI_data_original!AG166),0)</f>
        <v>20.930492401123047</v>
      </c>
      <c r="AH166" s="95">
        <f>IF($A166&lt;=$A$9,IF(NOT(ISNUMBER(PI_data_original!AH166)),AH165,PI_data_original!AH166),0)</f>
        <v>18.325809478759766</v>
      </c>
      <c r="AI166" s="95">
        <f>IF($A166&lt;=$A$9,IF(NOT(ISNUMBER(PI_data_original!AI166)),AI165,PI_data_original!AI166),0)</f>
        <v>20.745504379272461</v>
      </c>
      <c r="AJ166" s="95">
        <f>IF($A166&lt;=$A$9,IF(NOT(ISNUMBER(PI_data_original!AJ166)),AJ165,PI_data_original!AJ166),0)</f>
        <v>18.790931701660156</v>
      </c>
      <c r="AK166" s="95">
        <f>IF($A166&lt;=$A$9,IF(NOT(ISNUMBER(PI_data_original!AK166)),AK165,PI_data_original!AK166),0)</f>
        <v>258.42789407813467</v>
      </c>
      <c r="AL166" s="95">
        <f>IF($A166&lt;=$A$9,IF(NOT(ISNUMBER(PI_data_original!AL166)),AL165,PI_data_original!AL166),0)</f>
        <v>262.81564873299675</v>
      </c>
      <c r="AM166" s="95">
        <f>IF($A166&lt;=$A$9,IF(NOT(ISNUMBER(PI_data_original!AM166)),AM165,PI_data_original!AM166),0)</f>
        <v>344.66448019045083</v>
      </c>
      <c r="AN166" s="95">
        <f>IF($A166&lt;=$A$9,IF(NOT(ISNUMBER(PI_data_original!AN166)),AN165,PI_data_original!AN166),0)</f>
        <v>345.48899714444252</v>
      </c>
      <c r="AO166" s="95">
        <f>IF($A166&lt;=$A$9,IF(NOT(ISNUMBER(PI_data_original!AO166)),AO165,PI_data_original!AO166),0)</f>
        <v>333.4576586042034</v>
      </c>
      <c r="AP166" s="95">
        <f>IF($A166&lt;=$A$9,IF(NOT(ISNUMBER(PI_data_original!AP166)),AP165,PI_data_original!AP166),0)</f>
        <v>267.21772092403376</v>
      </c>
      <c r="AQ166" s="95">
        <f>IF($A166&lt;=$A$9,IF(NOT(ISNUMBER(PI_data_original!AQ166)),AQ165,PI_data_original!AQ166),0)</f>
        <v>332.54631465865299</v>
      </c>
      <c r="AR166" s="95">
        <f>IF($A166&lt;=$A$9,IF(NOT(ISNUMBER(PI_data_original!AR166)),AR165,PI_data_original!AR166),0)</f>
        <v>269.02344207770659</v>
      </c>
      <c r="AS166" s="95">
        <f>IF($A166&lt;=$A$9,IF(NOT(ISNUMBER(PI_data_original!AS166)),AS165,PI_data_original!AS166),0)</f>
        <v>304.86153622824156</v>
      </c>
      <c r="AT166" s="95">
        <f>IF($A166&lt;=$A$9,IF(NOT(ISNUMBER(PI_data_original!AT166)),AT165,PI_data_original!AT166),0)</f>
        <v>326.34375705339352</v>
      </c>
      <c r="AU166" s="95">
        <f>IF($A166&lt;=$A$9,IF(NOT(ISNUMBER(PI_data_original!AU166)),AU165,PI_data_original!AU166),0)</f>
        <v>25.145272687583603</v>
      </c>
      <c r="AV166" s="95">
        <f>IF($A166&lt;=$A$9,IF(NOT(ISNUMBER(PI_data_original!AV166)),AV165,PI_data_original!AV166),0)</f>
        <v>2</v>
      </c>
      <c r="AW166" s="95">
        <f>IF($A166&lt;=$A$9,IF(NOT(ISNUMBER(PI_data_original!AW166)),AW165,PI_data_original!AW166),0)</f>
        <v>342.37424326602212</v>
      </c>
      <c r="AY166" s="94">
        <f t="shared" si="108"/>
        <v>45873.538194443943</v>
      </c>
      <c r="AZ166" s="95">
        <f>IF($AY166&lt;=$AY$9,IF(NOT(ISNUMBER(PI_data_original!AZ166)),AZ165,PI_data_original!AZ166),0)</f>
        <v>0</v>
      </c>
      <c r="BA166" s="95">
        <f>IF($AY166&lt;=$AY$9,IF(NOT(ISNUMBER(PI_data_original!BA166)),BA165,PI_data_original!BA166),0)</f>
        <v>0</v>
      </c>
      <c r="BB166" s="95">
        <f>IF($AY166&lt;=$AY$9,IF(NOT(ISNUMBER(PI_data_original!BB166)),BB165,PI_data_original!BB166),0)</f>
        <v>0</v>
      </c>
      <c r="BC166" s="95">
        <f>IF($AY166&lt;=$AY$9,IF(NOT(ISNUMBER(PI_data_original!BC166)),BC165,PI_data_original!BC166),0)</f>
        <v>46.305171387367508</v>
      </c>
      <c r="BD166" s="95">
        <f>IF($AY166&lt;=$AY$9,IF(NOT(ISNUMBER(PI_data_original!BD166)),BD165,PI_data_original!BD166),0)</f>
        <v>0</v>
      </c>
      <c r="BE166" s="95">
        <f>IF($AY166&lt;=$AY$9,IF(NOT(ISNUMBER(PI_data_original!BE166)),BE165,PI_data_original!BE166),0)</f>
        <v>0</v>
      </c>
      <c r="BF166" s="95">
        <f>IF($AY166&lt;=$AY$9,IF(NOT(ISNUMBER(PI_data_original!BF166)),BF165,PI_data_original!BF166),0)</f>
        <v>0</v>
      </c>
      <c r="BG166" s="95">
        <f>IF($AY166&lt;=$AY$9,IF(NOT(ISNUMBER(PI_data_original!BG166)),BG165,PI_data_original!BG166),0)</f>
        <v>44.07787163685127</v>
      </c>
      <c r="BI166" s="61">
        <f>PI_data_original!BI166</f>
        <v>45873.357638888891</v>
      </c>
      <c r="BJ166" s="6">
        <f>IF($BI166&lt;=$BI$9,IF(NOT(ISNUMBER(PI_data_original!BJ166)),BJ165,PI_data_original!BJ166),0)</f>
        <v>1.2817578390240669E-2</v>
      </c>
      <c r="BK166" s="6">
        <f>IF($BI166&lt;=$BI$9,IF(NOT(ISNUMBER(PI_data_original!BK166)),BK165,PI_data_original!BK166),0)</f>
        <v>1.0070954449474812E-2</v>
      </c>
      <c r="BM166" s="6" t="b">
        <f t="shared" si="97"/>
        <v>0</v>
      </c>
      <c r="BN166" s="6" t="str">
        <f t="shared" si="98"/>
        <v>N/A</v>
      </c>
      <c r="BO166" s="6" t="b">
        <f t="shared" si="99"/>
        <v>0</v>
      </c>
      <c r="BP166" s="6" t="str">
        <f t="shared" si="100"/>
        <v>N/A</v>
      </c>
      <c r="BR166" s="6">
        <f t="shared" si="85"/>
        <v>432</v>
      </c>
      <c r="BS166" s="6">
        <f t="shared" si="86"/>
        <v>358</v>
      </c>
      <c r="BU166" s="6">
        <f t="shared" si="101"/>
        <v>344.90455565981409</v>
      </c>
      <c r="BV166" s="6">
        <f t="shared" si="102"/>
        <v>342.37424326602212</v>
      </c>
      <c r="BX166" s="292">
        <f t="shared" si="87"/>
        <v>45873.538194443943</v>
      </c>
      <c r="BY166" s="11">
        <f t="shared" si="110"/>
        <v>0</v>
      </c>
      <c r="BZ166" s="11">
        <f t="shared" si="110"/>
        <v>0</v>
      </c>
      <c r="CA166" s="11">
        <f t="shared" si="110"/>
        <v>0</v>
      </c>
      <c r="CB166" s="11">
        <f t="shared" si="110"/>
        <v>46.305171387367508</v>
      </c>
      <c r="CC166" s="11">
        <f>IF(Inicio!$C$22="Calderas",BY166+BZ166,CA166)</f>
        <v>0</v>
      </c>
      <c r="CD166" s="11">
        <f t="shared" si="88"/>
        <v>0</v>
      </c>
      <c r="CE166" s="11">
        <f t="shared" si="89"/>
        <v>0</v>
      </c>
      <c r="CF166" s="11">
        <f t="shared" si="90"/>
        <v>0</v>
      </c>
      <c r="CG166" s="11">
        <f t="shared" si="91"/>
        <v>0</v>
      </c>
      <c r="CH166" s="11">
        <f t="shared" si="103"/>
        <v>0</v>
      </c>
      <c r="CI166" s="11">
        <f t="shared" si="104"/>
        <v>0</v>
      </c>
      <c r="CJ166" s="11">
        <f t="shared" si="111"/>
        <v>0</v>
      </c>
      <c r="CK166" s="11">
        <f t="shared" si="111"/>
        <v>0</v>
      </c>
      <c r="CL166" s="11">
        <f t="shared" si="111"/>
        <v>0</v>
      </c>
      <c r="CM166" s="11">
        <f t="shared" si="111"/>
        <v>44.07787163685127</v>
      </c>
      <c r="CN166" s="281">
        <f>IF(Inicio!$O$22="Calderas",CJ166+CK166,CL166)</f>
        <v>0</v>
      </c>
      <c r="CO166" s="11">
        <f t="shared" si="92"/>
        <v>0</v>
      </c>
      <c r="CP166" s="11">
        <f t="shared" si="93"/>
        <v>0</v>
      </c>
      <c r="CQ166" s="11">
        <f t="shared" si="94"/>
        <v>0</v>
      </c>
      <c r="CR166" s="11">
        <f t="shared" si="95"/>
        <v>0</v>
      </c>
      <c r="CS166" s="11">
        <f t="shared" si="105"/>
        <v>0</v>
      </c>
      <c r="CT166" s="11">
        <f t="shared" si="106"/>
        <v>0</v>
      </c>
      <c r="CV166" s="293">
        <f t="shared" si="96"/>
        <v>45873.78819444371</v>
      </c>
      <c r="CW166" s="92">
        <f t="shared" si="113"/>
        <v>0</v>
      </c>
      <c r="CX166" s="92">
        <f t="shared" si="113"/>
        <v>0</v>
      </c>
      <c r="CY166" s="92">
        <f t="shared" si="113"/>
        <v>0</v>
      </c>
      <c r="CZ166" s="92">
        <f t="shared" si="113"/>
        <v>0</v>
      </c>
      <c r="DA166" s="92">
        <f t="shared" si="113"/>
        <v>0</v>
      </c>
      <c r="DB166" s="92">
        <f t="shared" si="113"/>
        <v>0</v>
      </c>
    </row>
    <row r="167" spans="1:106">
      <c r="A167" s="94">
        <f t="shared" si="107"/>
        <v>45873.791666666162</v>
      </c>
      <c r="B167" s="95">
        <f>IF($A167&lt;=$A$9,IF(NOT(ISNUMBER(PI_data_original!B167)),B166,PI_data_original!B167),0)</f>
        <v>301.94679547738428</v>
      </c>
      <c r="C167" s="95">
        <f>IF($A167&lt;=$A$9,IF(NOT(ISNUMBER(PI_data_original!C167)),C166,PI_data_original!C167),0)</f>
        <v>280.05818401427626</v>
      </c>
      <c r="D167" s="307">
        <f>IF(TagTempAmbSel_Sc1=TagTempAmb_Sc1,IF($A167&lt;=$A$9,IF(NOT(ISNUMBER(PI_data_original!D167)),D166,PI_data_original!D167),D166),IF($A167&lt;=$A$9,IF(NOT(ISNUMBER(PI_data_original!AD167)),AD166,PI_data_original!AD167),AD166))</f>
        <v>38.185238180621894</v>
      </c>
      <c r="E167" s="307">
        <f>IF(TagHumRelSel_Sc1=TagHumRel_Sc1,IF($A167&lt;=$A$9,IF(NOT(ISNUMBER(PI_data_original!E167)),E166,PI_data_original!E167),E166),IF($A167&lt;=$A$9,IF(NOT(ISNUMBER(PI_data_original!AE167)),AE166,PI_data_original!AE167),AE166))</f>
        <v>22.899018059482525</v>
      </c>
      <c r="F167" s="95">
        <f>IF($A167&lt;=$A$9,IF(NOT(ISNUMBER(PI_data_original!F167)),F166,PI_data_original!F167),0)</f>
        <v>21.752193450927734</v>
      </c>
      <c r="G167" s="95">
        <f>IF($A167&lt;=$A$9,IF(NOT(ISNUMBER(PI_data_original!G167)),G166,PI_data_original!G167),0)</f>
        <v>19.977151870727539</v>
      </c>
      <c r="H167" s="95">
        <f>IF($A167&lt;=$A$9,IF(NOT(ISNUMBER(PI_data_original!H167)),H166,PI_data_original!H167),0)</f>
        <v>20.651418685913086</v>
      </c>
      <c r="I167" s="95">
        <f>IF($A167&lt;=$A$9,IF(NOT(ISNUMBER(PI_data_original!I167)),I166,PI_data_original!I167),0)</f>
        <v>23.628200531005859</v>
      </c>
      <c r="J167" s="95">
        <f>IF($A167&lt;=$A$9,IF(NOT(ISNUMBER(PI_data_original!J167)),J166,PI_data_original!J167),0)</f>
        <v>17.767662048339844</v>
      </c>
      <c r="K167" s="95">
        <f>IF($A167&lt;=$A$9,IF(NOT(ISNUMBER(PI_data_original!K167)),K166,PI_data_original!K167),0)</f>
        <v>266.44582251033881</v>
      </c>
      <c r="L167" s="95">
        <f>IF($A167&lt;=$A$9,IF(NOT(ISNUMBER(PI_data_original!L167)),L166,PI_data_original!L167),0)</f>
        <v>265.07708845240944</v>
      </c>
      <c r="M167" s="95">
        <f>IF($A167&lt;=$A$9,IF(NOT(ISNUMBER(PI_data_original!M167)),M166,PI_data_original!M167),0)</f>
        <v>270.90883097454213</v>
      </c>
      <c r="N167" s="95">
        <f>IF($A167&lt;=$A$9,IF(NOT(ISNUMBER(PI_data_original!N167)),N166,PI_data_original!N167),0)</f>
        <v>270.29924169585604</v>
      </c>
      <c r="O167" s="95">
        <f>IF($A167&lt;=$A$9,IF(NOT(ISNUMBER(PI_data_original!O167)),O166,PI_data_original!O167),0)</f>
        <v>345.85015924636207</v>
      </c>
      <c r="P167" s="95">
        <f>IF($A167&lt;=$A$9,IF(NOT(ISNUMBER(PI_data_original!P167)),P166,PI_data_original!P167),0)</f>
        <v>346.88404099128593</v>
      </c>
      <c r="Q167" s="95">
        <f>IF($A167&lt;=$A$9,IF(NOT(ISNUMBER(PI_data_original!Q167)),Q166,PI_data_original!Q167),0)</f>
        <v>347.53319620185471</v>
      </c>
      <c r="R167" s="95">
        <f>IF($A167&lt;=$A$9,IF(NOT(ISNUMBER(PI_data_original!R167)),R166,PI_data_original!R167),0)</f>
        <v>348.63656031712873</v>
      </c>
      <c r="S167" s="95">
        <f>IF($A167&lt;=$A$9,IF(NOT(ISNUMBER(PI_data_original!S167)),S166,PI_data_original!S167),0)</f>
        <v>334.21556571375731</v>
      </c>
      <c r="T167" s="95">
        <f>IF($A167&lt;=$A$9,IF(NOT(ISNUMBER(PI_data_original!T167)),T166,PI_data_original!T167),0)</f>
        <v>271.68461828773843</v>
      </c>
      <c r="U167" s="95">
        <f>IF($A167&lt;=$A$9,IF(NOT(ISNUMBER(PI_data_original!U167)),U166,PI_data_original!U167),0)</f>
        <v>336.7038909645301</v>
      </c>
      <c r="V167" s="95">
        <f>IF($A167&lt;=$A$9,IF(NOT(ISNUMBER(PI_data_original!V167)),V166,PI_data_original!V167),0)</f>
        <v>273.23620017917983</v>
      </c>
      <c r="W167" s="95">
        <f>IF($A167&lt;=$A$9,IF(NOT(ISNUMBER(PI_data_original!W167)),W166,PI_data_original!W167),0)</f>
        <v>317.69398530934285</v>
      </c>
      <c r="X167" s="95">
        <f>IF($A167&lt;=$A$9,IF(NOT(ISNUMBER(PI_data_original!X167)),X166,PI_data_original!X167),0)</f>
        <v>330.77190946452703</v>
      </c>
      <c r="Y167" s="95">
        <f>IF($A167&lt;=$A$9,IF(NOT(ISNUMBER(PI_data_original!Y167)),Y166,PI_data_original!Y167),0)</f>
        <v>26.458142615774324</v>
      </c>
      <c r="Z167" s="95">
        <f>IF($A167&lt;=$A$9,IF(NOT(ISNUMBER(PI_data_original!Z167)),Z166,PI_data_original!Z167),0)</f>
        <v>0</v>
      </c>
      <c r="AA167" s="95">
        <f>IF($A167&lt;=$A$9,IF(NOT(ISNUMBER(PI_data_original!AA167)),AA166,PI_data_original!AA167),0)</f>
        <v>344.63783240853496</v>
      </c>
      <c r="AB167" s="95">
        <f>IF($A167&lt;=$A$9,IF(NOT(ISNUMBER(PI_data_original!AB167)),AB166,PI_data_original!AB167),0)</f>
        <v>301.94679547738428</v>
      </c>
      <c r="AC167" s="95">
        <f>IF($A167&lt;=$A$9,IF(NOT(ISNUMBER(PI_data_original!AC167)),AC166,PI_data_original!AC167),0)</f>
        <v>306.38357847470155</v>
      </c>
      <c r="AD167" s="307">
        <f>IF(TagTempAmbSel_Sc2=TagTempAmb_Sc1,IF($A167&lt;=$A$9,IF(NOT(ISNUMBER(PI_data_original!D167)),D166,PI_data_original!D167),D166),IF($A167&lt;=$A$9,IF(NOT(ISNUMBER(PI_data_original!AD167)),AD166,PI_data_original!AD167),AD166))</f>
        <v>38.890005378814912</v>
      </c>
      <c r="AE167" s="307">
        <f>IF(TagHumRelSel_Sc2=TagHumRel_Sc1,IF($A167&lt;=$A$9,IF(NOT(ISNUMBER(PI_data_original!E167)),E166,PI_data_original!E167),E166),IF($A167&lt;=$A$9,IF(NOT(ISNUMBER(PI_data_original!AE167)),AE166,PI_data_original!AE167),AE166))</f>
        <v>25.042251175064198</v>
      </c>
      <c r="AF167" s="95">
        <f>IF($A167&lt;=$A$9,IF(NOT(ISNUMBER(PI_data_original!AF167)),AF166,PI_data_original!AF167),0)</f>
        <v>20.291477203369141</v>
      </c>
      <c r="AG167" s="95">
        <f>IF($A167&lt;=$A$9,IF(NOT(ISNUMBER(PI_data_original!AG167)),AG166,PI_data_original!AG167),0)</f>
        <v>21.209566116333008</v>
      </c>
      <c r="AH167" s="95">
        <f>IF($A167&lt;=$A$9,IF(NOT(ISNUMBER(PI_data_original!AH167)),AH166,PI_data_original!AH167),0)</f>
        <v>17.767662048339844</v>
      </c>
      <c r="AI167" s="95">
        <f>IF($A167&lt;=$A$9,IF(NOT(ISNUMBER(PI_data_original!AI167)),AI166,PI_data_original!AI167),0)</f>
        <v>21.321767807006836</v>
      </c>
      <c r="AJ167" s="95">
        <f>IF($A167&lt;=$A$9,IF(NOT(ISNUMBER(PI_data_original!AJ167)),AJ166,PI_data_original!AJ167),0)</f>
        <v>20.930492401123047</v>
      </c>
      <c r="AK167" s="95">
        <f>IF($A167&lt;=$A$9,IF(NOT(ISNUMBER(PI_data_original!AK167)),AK166,PI_data_original!AK167),0)</f>
        <v>256.27116881825663</v>
      </c>
      <c r="AL167" s="95">
        <f>IF($A167&lt;=$A$9,IF(NOT(ISNUMBER(PI_data_original!AL167)),AL166,PI_data_original!AL167),0)</f>
        <v>260.61463785856864</v>
      </c>
      <c r="AM167" s="95">
        <f>IF($A167&lt;=$A$9,IF(NOT(ISNUMBER(PI_data_original!AM167)),AM166,PI_data_original!AM167),0)</f>
        <v>343.99697960853581</v>
      </c>
      <c r="AN167" s="95">
        <f>IF($A167&lt;=$A$9,IF(NOT(ISNUMBER(PI_data_original!AN167)),AN166,PI_data_original!AN167),0)</f>
        <v>345.21742534218924</v>
      </c>
      <c r="AO167" s="95">
        <f>IF($A167&lt;=$A$9,IF(NOT(ISNUMBER(PI_data_original!AO167)),AO166,PI_data_original!AO167),0)</f>
        <v>332.74800318917414</v>
      </c>
      <c r="AP167" s="95">
        <f>IF($A167&lt;=$A$9,IF(NOT(ISNUMBER(PI_data_original!AP167)),AP166,PI_data_original!AP167),0)</f>
        <v>264.96065703823075</v>
      </c>
      <c r="AQ167" s="95">
        <f>IF($A167&lt;=$A$9,IF(NOT(ISNUMBER(PI_data_original!AQ167)),AQ166,PI_data_original!AQ167),0)</f>
        <v>331.88752015452519</v>
      </c>
      <c r="AR167" s="95">
        <f>IF($A167&lt;=$A$9,IF(NOT(ISNUMBER(PI_data_original!AR167)),AR166,PI_data_original!AR167),0)</f>
        <v>266.89160896334022</v>
      </c>
      <c r="AS167" s="95">
        <f>IF($A167&lt;=$A$9,IF(NOT(ISNUMBER(PI_data_original!AS167)),AS166,PI_data_original!AS167),0)</f>
        <v>304.65424207482948</v>
      </c>
      <c r="AT167" s="95">
        <f>IF($A167&lt;=$A$9,IF(NOT(ISNUMBER(PI_data_original!AT167)),AT166,PI_data_original!AT167),0)</f>
        <v>325.64795239392481</v>
      </c>
      <c r="AU167" s="95">
        <f>IF($A167&lt;=$A$9,IF(NOT(ISNUMBER(PI_data_original!AU167)),AU166,PI_data_original!AU167),0)</f>
        <v>24.142028522738233</v>
      </c>
      <c r="AV167" s="95">
        <f>IF($A167&lt;=$A$9,IF(NOT(ISNUMBER(PI_data_original!AV167)),AV166,PI_data_original!AV167),0)</f>
        <v>2</v>
      </c>
      <c r="AW167" s="95">
        <f>IF($A167&lt;=$A$9,IF(NOT(ISNUMBER(PI_data_original!AW167)),AW166,PI_data_original!AW167),0)</f>
        <v>341.93679307943984</v>
      </c>
      <c r="AY167" s="94">
        <f t="shared" si="108"/>
        <v>45873.541666666162</v>
      </c>
      <c r="AZ167" s="95">
        <f>IF($AY167&lt;=$AY$9,IF(NOT(ISNUMBER(PI_data_original!AZ167)),AZ166,PI_data_original!AZ167),0)</f>
        <v>0</v>
      </c>
      <c r="BA167" s="95">
        <f>IF($AY167&lt;=$AY$9,IF(NOT(ISNUMBER(PI_data_original!BA167)),BA166,PI_data_original!BA167),0)</f>
        <v>0</v>
      </c>
      <c r="BB167" s="95">
        <f>IF($AY167&lt;=$AY$9,IF(NOT(ISNUMBER(PI_data_original!BB167)),BB166,PI_data_original!BB167),0)</f>
        <v>0</v>
      </c>
      <c r="BC167" s="95">
        <f>IF($AY167&lt;=$AY$9,IF(NOT(ISNUMBER(PI_data_original!BC167)),BC166,PI_data_original!BC167),0)</f>
        <v>46.409875115660221</v>
      </c>
      <c r="BD167" s="95">
        <f>IF($AY167&lt;=$AY$9,IF(NOT(ISNUMBER(PI_data_original!BD167)),BD166,PI_data_original!BD167),0)</f>
        <v>0</v>
      </c>
      <c r="BE167" s="95">
        <f>IF($AY167&lt;=$AY$9,IF(NOT(ISNUMBER(PI_data_original!BE167)),BE166,PI_data_original!BE167),0)</f>
        <v>0</v>
      </c>
      <c r="BF167" s="95">
        <f>IF($AY167&lt;=$AY$9,IF(NOT(ISNUMBER(PI_data_original!BF167)),BF166,PI_data_original!BF167),0)</f>
        <v>0</v>
      </c>
      <c r="BG167" s="95">
        <f>IF($AY167&lt;=$AY$9,IF(NOT(ISNUMBER(PI_data_original!BG167)),BG166,PI_data_original!BG167),0)</f>
        <v>44.092009210097849</v>
      </c>
      <c r="BI167" s="61">
        <f>PI_data_original!BI167</f>
        <v>45873.35833333333</v>
      </c>
      <c r="BJ167" s="6">
        <f>IF($BI167&lt;=$BI$9,IF(NOT(ISNUMBER(PI_data_original!BJ167)),BJ166,PI_data_original!BJ167),0)</f>
        <v>1.2817578390240669E-2</v>
      </c>
      <c r="BK167" s="6">
        <f>IF($BI167&lt;=$BI$9,IF(NOT(ISNUMBER(PI_data_original!BK167)),BK166,PI_data_original!BK167),0)</f>
        <v>1.0070954449474812E-2</v>
      </c>
      <c r="BM167" s="6" t="b">
        <f t="shared" si="97"/>
        <v>0</v>
      </c>
      <c r="BN167" s="6" t="str">
        <f t="shared" si="98"/>
        <v>N/A</v>
      </c>
      <c r="BO167" s="6" t="b">
        <f t="shared" si="99"/>
        <v>0</v>
      </c>
      <c r="BP167" s="6" t="str">
        <f t="shared" si="100"/>
        <v>N/A</v>
      </c>
      <c r="BR167" s="6">
        <f t="shared" si="85"/>
        <v>432</v>
      </c>
      <c r="BS167" s="6">
        <f t="shared" si="86"/>
        <v>358</v>
      </c>
      <c r="BU167" s="6">
        <f t="shared" si="101"/>
        <v>344.63783240853496</v>
      </c>
      <c r="BV167" s="6">
        <f t="shared" si="102"/>
        <v>341.93679307943984</v>
      </c>
      <c r="BX167" s="292">
        <f t="shared" si="87"/>
        <v>45873.541666666162</v>
      </c>
      <c r="BY167" s="11">
        <f t="shared" si="110"/>
        <v>0</v>
      </c>
      <c r="BZ167" s="11">
        <f t="shared" si="110"/>
        <v>0</v>
      </c>
      <c r="CA167" s="11">
        <f t="shared" si="110"/>
        <v>0</v>
      </c>
      <c r="CB167" s="11">
        <f t="shared" si="110"/>
        <v>46.409875115660221</v>
      </c>
      <c r="CC167" s="11">
        <f>IF(Inicio!$C$22="Calderas",BY167+BZ167,CA167)</f>
        <v>0</v>
      </c>
      <c r="CD167" s="11">
        <f t="shared" si="88"/>
        <v>0</v>
      </c>
      <c r="CE167" s="11">
        <f t="shared" si="89"/>
        <v>0</v>
      </c>
      <c r="CF167" s="11">
        <f t="shared" si="90"/>
        <v>0</v>
      </c>
      <c r="CG167" s="11">
        <f t="shared" si="91"/>
        <v>0</v>
      </c>
      <c r="CH167" s="11">
        <f t="shared" si="103"/>
        <v>0</v>
      </c>
      <c r="CI167" s="11">
        <f t="shared" si="104"/>
        <v>0</v>
      </c>
      <c r="CJ167" s="11">
        <f t="shared" si="111"/>
        <v>0</v>
      </c>
      <c r="CK167" s="11">
        <f t="shared" si="111"/>
        <v>0</v>
      </c>
      <c r="CL167" s="11">
        <f t="shared" si="111"/>
        <v>0</v>
      </c>
      <c r="CM167" s="11">
        <f t="shared" si="111"/>
        <v>44.092009210097849</v>
      </c>
      <c r="CN167" s="281">
        <f>IF(Inicio!$O$22="Calderas",CJ167+CK167,CL167)</f>
        <v>0</v>
      </c>
      <c r="CO167" s="11">
        <f t="shared" si="92"/>
        <v>0</v>
      </c>
      <c r="CP167" s="11">
        <f t="shared" si="93"/>
        <v>0</v>
      </c>
      <c r="CQ167" s="11">
        <f t="shared" si="94"/>
        <v>0</v>
      </c>
      <c r="CR167" s="11">
        <f t="shared" si="95"/>
        <v>0</v>
      </c>
      <c r="CS167" s="11">
        <f t="shared" si="105"/>
        <v>0</v>
      </c>
      <c r="CT167" s="11">
        <f t="shared" si="106"/>
        <v>0</v>
      </c>
      <c r="CV167" s="293">
        <f t="shared" si="96"/>
        <v>45873.791666665929</v>
      </c>
      <c r="CW167" s="92">
        <f t="shared" si="113"/>
        <v>0</v>
      </c>
      <c r="CX167" s="92">
        <f t="shared" si="113"/>
        <v>0</v>
      </c>
      <c r="CY167" s="92">
        <f t="shared" si="113"/>
        <v>0</v>
      </c>
      <c r="CZ167" s="92">
        <f t="shared" si="113"/>
        <v>0</v>
      </c>
      <c r="DA167" s="92">
        <f t="shared" si="113"/>
        <v>0</v>
      </c>
      <c r="DB167" s="92">
        <f t="shared" si="113"/>
        <v>0</v>
      </c>
    </row>
    <row r="168" spans="1:106">
      <c r="A168" s="94">
        <f t="shared" si="107"/>
        <v>45873.795138888381</v>
      </c>
      <c r="B168" s="95">
        <f>IF($A168&lt;=$A$9,IF(NOT(ISNUMBER(PI_data_original!B168)),B167,PI_data_original!B168),0)</f>
        <v>288.80428889104047</v>
      </c>
      <c r="C168" s="95">
        <f>IF($A168&lt;=$A$9,IF(NOT(ISNUMBER(PI_data_original!C168)),C167,PI_data_original!C168),0)</f>
        <v>268.60828335514532</v>
      </c>
      <c r="D168" s="307">
        <f>IF(TagTempAmbSel_Sc1=TagTempAmb_Sc1,IF($A168&lt;=$A$9,IF(NOT(ISNUMBER(PI_data_original!D168)),D167,PI_data_original!D168),D167),IF($A168&lt;=$A$9,IF(NOT(ISNUMBER(PI_data_original!AD168)),AD167,PI_data_original!AD168),AD167))</f>
        <v>38.100109056354775</v>
      </c>
      <c r="E168" s="307">
        <f>IF(TagHumRelSel_Sc1=TagHumRel_Sc1,IF($A168&lt;=$A$9,IF(NOT(ISNUMBER(PI_data_original!E168)),E167,PI_data_original!E168),E167),IF($A168&lt;=$A$9,IF(NOT(ISNUMBER(PI_data_original!AE168)),AE167,PI_data_original!AE168),AE167))</f>
        <v>23.105442605714199</v>
      </c>
      <c r="F168" s="95">
        <f>IF($A168&lt;=$A$9,IF(NOT(ISNUMBER(PI_data_original!F168)),F167,PI_data_original!F168),0)</f>
        <v>23.280241012573242</v>
      </c>
      <c r="G168" s="95">
        <f>IF($A168&lt;=$A$9,IF(NOT(ISNUMBER(PI_data_original!G168)),G167,PI_data_original!G168),0)</f>
        <v>20.553417205810547</v>
      </c>
      <c r="H168" s="95">
        <f>IF($A168&lt;=$A$9,IF(NOT(ISNUMBER(PI_data_original!H168)),H167,PI_data_original!H168),0)</f>
        <v>22.790981292724609</v>
      </c>
      <c r="I168" s="95">
        <f>IF($A168&lt;=$A$9,IF(NOT(ISNUMBER(PI_data_original!I168)),I167,PI_data_original!I168),0)</f>
        <v>19.907224655151367</v>
      </c>
      <c r="J168" s="95">
        <f>IF($A168&lt;=$A$9,IF(NOT(ISNUMBER(PI_data_original!J168)),J167,PI_data_original!J168),0)</f>
        <v>21.209566116333008</v>
      </c>
      <c r="K168" s="95">
        <f>IF($A168&lt;=$A$9,IF(NOT(ISNUMBER(PI_data_original!K168)),K167,PI_data_original!K168),0)</f>
        <v>263.84190447907611</v>
      </c>
      <c r="L168" s="95">
        <f>IF($A168&lt;=$A$9,IF(NOT(ISNUMBER(PI_data_original!L168)),L167,PI_data_original!L168),0)</f>
        <v>262.35201537474086</v>
      </c>
      <c r="M168" s="95">
        <f>IF($A168&lt;=$A$9,IF(NOT(ISNUMBER(PI_data_original!M168)),M167,PI_data_original!M168),0)</f>
        <v>269.36235451176276</v>
      </c>
      <c r="N168" s="95">
        <f>IF($A168&lt;=$A$9,IF(NOT(ISNUMBER(PI_data_original!N168)),N167,PI_data_original!N168),0)</f>
        <v>268.74258599501678</v>
      </c>
      <c r="O168" s="95">
        <f>IF($A168&lt;=$A$9,IF(NOT(ISNUMBER(PI_data_original!O168)),O167,PI_data_original!O168),0)</f>
        <v>345.15517940781615</v>
      </c>
      <c r="P168" s="95">
        <f>IF($A168&lt;=$A$9,IF(NOT(ISNUMBER(PI_data_original!P168)),P167,PI_data_original!P168),0)</f>
        <v>346.58521045085678</v>
      </c>
      <c r="Q168" s="95">
        <f>IF($A168&lt;=$A$9,IF(NOT(ISNUMBER(PI_data_original!Q168)),Q167,PI_data_original!Q168),0)</f>
        <v>347.24191800551864</v>
      </c>
      <c r="R168" s="95">
        <f>IF($A168&lt;=$A$9,IF(NOT(ISNUMBER(PI_data_original!R168)),R167,PI_data_original!R168),0)</f>
        <v>348.12705948684493</v>
      </c>
      <c r="S168" s="95">
        <f>IF($A168&lt;=$A$9,IF(NOT(ISNUMBER(PI_data_original!S168)),S167,PI_data_original!S168),0)</f>
        <v>333.64154644200886</v>
      </c>
      <c r="T168" s="95">
        <f>IF($A168&lt;=$A$9,IF(NOT(ISNUMBER(PI_data_original!T168)),T167,PI_data_original!T168),0)</f>
        <v>269.29003680683206</v>
      </c>
      <c r="U168" s="95">
        <f>IF($A168&lt;=$A$9,IF(NOT(ISNUMBER(PI_data_original!U168)),U167,PI_data_original!U168),0)</f>
        <v>336.17398125205034</v>
      </c>
      <c r="V168" s="95">
        <f>IF($A168&lt;=$A$9,IF(NOT(ISNUMBER(PI_data_original!V168)),V167,PI_data_original!V168),0)</f>
        <v>270.77890670593206</v>
      </c>
      <c r="W168" s="95">
        <f>IF($A168&lt;=$A$9,IF(NOT(ISNUMBER(PI_data_original!W168)),W167,PI_data_original!W168),0)</f>
        <v>317.05835863736081</v>
      </c>
      <c r="X168" s="95">
        <f>IF($A168&lt;=$A$9,IF(NOT(ISNUMBER(PI_data_original!X168)),X167,PI_data_original!X168),0)</f>
        <v>329.87212225433757</v>
      </c>
      <c r="Y168" s="95">
        <f>IF($A168&lt;=$A$9,IF(NOT(ISNUMBER(PI_data_original!Y168)),Y167,PI_data_original!Y168),0)</f>
        <v>25.47158200270486</v>
      </c>
      <c r="Z168" s="95">
        <f>IF($A168&lt;=$A$9,IF(NOT(ISNUMBER(PI_data_original!Z168)),Z167,PI_data_original!Z168),0)</f>
        <v>0</v>
      </c>
      <c r="AA168" s="95">
        <f>IF($A168&lt;=$A$9,IF(NOT(ISNUMBER(PI_data_original!AA168)),AA167,PI_data_original!AA168),0)</f>
        <v>344.30428226194812</v>
      </c>
      <c r="AB168" s="95">
        <f>IF($A168&lt;=$A$9,IF(NOT(ISNUMBER(PI_data_original!AB168)),AB167,PI_data_original!AB168),0)</f>
        <v>288.80428889104047</v>
      </c>
      <c r="AC168" s="95">
        <f>IF($A168&lt;=$A$9,IF(NOT(ISNUMBER(PI_data_original!AC168)),AC167,PI_data_original!AC168),0)</f>
        <v>292.23984269267896</v>
      </c>
      <c r="AD168" s="307">
        <f>IF(TagTempAmbSel_Sc2=TagTempAmb_Sc1,IF($A168&lt;=$A$9,IF(NOT(ISNUMBER(PI_data_original!D168)),D167,PI_data_original!D168),D167),IF($A168&lt;=$A$9,IF(NOT(ISNUMBER(PI_data_original!AD168)),AD167,PI_data_original!AD168),AD167))</f>
        <v>38.786612763680978</v>
      </c>
      <c r="AE168" s="307">
        <f>IF(TagHumRelSel_Sc2=TagHumRel_Sc1,IF($A168&lt;=$A$9,IF(NOT(ISNUMBER(PI_data_original!E168)),E167,PI_data_original!E168),E167),IF($A168&lt;=$A$9,IF(NOT(ISNUMBER(PI_data_original!AE168)),AE167,PI_data_original!AE168),AE167))</f>
        <v>25.10094335925513</v>
      </c>
      <c r="AF168" s="95">
        <f>IF($A168&lt;=$A$9,IF(NOT(ISNUMBER(PI_data_original!AF168)),AF167,PI_data_original!AF168),0)</f>
        <v>22.054056167602539</v>
      </c>
      <c r="AG168" s="95">
        <f>IF($A168&lt;=$A$9,IF(NOT(ISNUMBER(PI_data_original!AG168)),AG167,PI_data_original!AG168),0)</f>
        <v>16.930442810058594</v>
      </c>
      <c r="AH168" s="95">
        <f>IF($A168&lt;=$A$9,IF(NOT(ISNUMBER(PI_data_original!AH168)),AH167,PI_data_original!AH168),0)</f>
        <v>19.907224655151367</v>
      </c>
      <c r="AI168" s="95">
        <f>IF($A168&lt;=$A$9,IF(NOT(ISNUMBER(PI_data_original!AI168)),AI167,PI_data_original!AI168),0)</f>
        <v>23.242649078369141</v>
      </c>
      <c r="AJ168" s="95">
        <f>IF($A168&lt;=$A$9,IF(NOT(ISNUMBER(PI_data_original!AJ168)),AJ167,PI_data_original!AJ168),0)</f>
        <v>19.907224655151367</v>
      </c>
      <c r="AK168" s="95">
        <f>IF($A168&lt;=$A$9,IF(NOT(ISNUMBER(PI_data_original!AK168)),AK167,PI_data_original!AK168),0)</f>
        <v>253.93025994249521</v>
      </c>
      <c r="AL168" s="95">
        <f>IF($A168&lt;=$A$9,IF(NOT(ISNUMBER(PI_data_original!AL168)),AL167,PI_data_original!AL168),0)</f>
        <v>258.13775283216864</v>
      </c>
      <c r="AM168" s="95">
        <f>IF($A168&lt;=$A$9,IF(NOT(ISNUMBER(PI_data_original!AM168)),AM167,PI_data_original!AM168),0)</f>
        <v>343.84707487015243</v>
      </c>
      <c r="AN168" s="95">
        <f>IF($A168&lt;=$A$9,IF(NOT(ISNUMBER(PI_data_original!AN168)),AN167,PI_data_original!AN168),0)</f>
        <v>345.20993608505927</v>
      </c>
      <c r="AO168" s="95">
        <f>IF($A168&lt;=$A$9,IF(NOT(ISNUMBER(PI_data_original!AO168)),AO167,PI_data_original!AO168),0)</f>
        <v>331.76911913212388</v>
      </c>
      <c r="AP168" s="95">
        <f>IF($A168&lt;=$A$9,IF(NOT(ISNUMBER(PI_data_original!AP168)),AP167,PI_data_original!AP168),0)</f>
        <v>261.49905333239894</v>
      </c>
      <c r="AQ168" s="95">
        <f>IF($A168&lt;=$A$9,IF(NOT(ISNUMBER(PI_data_original!AQ168)),AQ167,PI_data_original!AQ168),0)</f>
        <v>330.90493660070314</v>
      </c>
      <c r="AR168" s="95">
        <f>IF($A168&lt;=$A$9,IF(NOT(ISNUMBER(PI_data_original!AR168)),AR167,PI_data_original!AR168),0)</f>
        <v>263.47133161386785</v>
      </c>
      <c r="AS168" s="95">
        <f>IF($A168&lt;=$A$9,IF(NOT(ISNUMBER(PI_data_original!AS168)),AS167,PI_data_original!AS168),0)</f>
        <v>304.13680761384825</v>
      </c>
      <c r="AT168" s="95">
        <f>IF($A168&lt;=$A$9,IF(NOT(ISNUMBER(PI_data_original!AT168)),AT167,PI_data_original!AT168),0)</f>
        <v>324.82618517322487</v>
      </c>
      <c r="AU168" s="95">
        <f>IF($A168&lt;=$A$9,IF(NOT(ISNUMBER(PI_data_original!AU168)),AU167,PI_data_original!AU168),0)</f>
        <v>22.915856450391541</v>
      </c>
      <c r="AV168" s="95">
        <f>IF($A168&lt;=$A$9,IF(NOT(ISNUMBER(PI_data_original!AV168)),AV167,PI_data_original!AV168),0)</f>
        <v>2</v>
      </c>
      <c r="AW168" s="95">
        <f>IF($A168&lt;=$A$9,IF(NOT(ISNUMBER(PI_data_original!AW168)),AW167,PI_data_original!AW168),0)</f>
        <v>341.69162601217164</v>
      </c>
      <c r="AY168" s="94">
        <f t="shared" si="108"/>
        <v>45873.545138888381</v>
      </c>
      <c r="AZ168" s="95">
        <f>IF($AY168&lt;=$AY$9,IF(NOT(ISNUMBER(PI_data_original!AZ168)),AZ167,PI_data_original!AZ168),0)</f>
        <v>0</v>
      </c>
      <c r="BA168" s="95">
        <f>IF($AY168&lt;=$AY$9,IF(NOT(ISNUMBER(PI_data_original!BA168)),BA167,PI_data_original!BA168),0)</f>
        <v>0</v>
      </c>
      <c r="BB168" s="95">
        <f>IF($AY168&lt;=$AY$9,IF(NOT(ISNUMBER(PI_data_original!BB168)),BB167,PI_data_original!BB168),0)</f>
        <v>0</v>
      </c>
      <c r="BC168" s="95">
        <f>IF($AY168&lt;=$AY$9,IF(NOT(ISNUMBER(PI_data_original!BC168)),BC167,PI_data_original!BC168),0)</f>
        <v>46.544329351043629</v>
      </c>
      <c r="BD168" s="95">
        <f>IF($AY168&lt;=$AY$9,IF(NOT(ISNUMBER(PI_data_original!BD168)),BD167,PI_data_original!BD168),0)</f>
        <v>0</v>
      </c>
      <c r="BE168" s="95">
        <f>IF($AY168&lt;=$AY$9,IF(NOT(ISNUMBER(PI_data_original!BE168)),BE167,PI_data_original!BE168),0)</f>
        <v>0</v>
      </c>
      <c r="BF168" s="95">
        <f>IF($AY168&lt;=$AY$9,IF(NOT(ISNUMBER(PI_data_original!BF168)),BF167,PI_data_original!BF168),0)</f>
        <v>0</v>
      </c>
      <c r="BG168" s="95">
        <f>IF($AY168&lt;=$AY$9,IF(NOT(ISNUMBER(PI_data_original!BG168)),BG167,PI_data_original!BG168),0)</f>
        <v>44.134428263510038</v>
      </c>
      <c r="BI168" s="61">
        <f>PI_data_original!BI168</f>
        <v>45873.359027777777</v>
      </c>
      <c r="BJ168" s="6">
        <f>IF($BI168&lt;=$BI$9,IF(NOT(ISNUMBER(PI_data_original!BJ168)),BJ167,PI_data_original!BJ168),0)</f>
        <v>1.2817578390240669E-2</v>
      </c>
      <c r="BK168" s="6">
        <f>IF($BI168&lt;=$BI$9,IF(NOT(ISNUMBER(PI_data_original!BK168)),BK167,PI_data_original!BK168),0)</f>
        <v>1.0070954449474812E-2</v>
      </c>
      <c r="BM168" s="6" t="b">
        <f t="shared" si="97"/>
        <v>0</v>
      </c>
      <c r="BN168" s="6" t="str">
        <f t="shared" si="98"/>
        <v>N/A</v>
      </c>
      <c r="BO168" s="6" t="b">
        <f t="shared" si="99"/>
        <v>0</v>
      </c>
      <c r="BP168" s="6" t="str">
        <f t="shared" si="100"/>
        <v>N/A</v>
      </c>
      <c r="BR168" s="6">
        <f t="shared" si="85"/>
        <v>432</v>
      </c>
      <c r="BS168" s="6">
        <f t="shared" si="86"/>
        <v>358</v>
      </c>
      <c r="BU168" s="6">
        <f t="shared" si="101"/>
        <v>344.30428226194812</v>
      </c>
      <c r="BV168" s="6">
        <f t="shared" si="102"/>
        <v>341.69162601217164</v>
      </c>
      <c r="BX168" s="292">
        <f t="shared" si="87"/>
        <v>45873.545138888381</v>
      </c>
      <c r="BY168" s="11">
        <f t="shared" si="110"/>
        <v>0</v>
      </c>
      <c r="BZ168" s="11">
        <f t="shared" si="110"/>
        <v>0</v>
      </c>
      <c r="CA168" s="11">
        <f t="shared" si="110"/>
        <v>0</v>
      </c>
      <c r="CB168" s="11">
        <f t="shared" si="110"/>
        <v>46.544329351043629</v>
      </c>
      <c r="CC168" s="11">
        <f>IF(Inicio!$C$22="Calderas",BY168+BZ168,CA168)</f>
        <v>0</v>
      </c>
      <c r="CD168" s="11">
        <f t="shared" si="88"/>
        <v>0</v>
      </c>
      <c r="CE168" s="11">
        <f t="shared" si="89"/>
        <v>0</v>
      </c>
      <c r="CF168" s="11">
        <f t="shared" si="90"/>
        <v>0</v>
      </c>
      <c r="CG168" s="11">
        <f t="shared" si="91"/>
        <v>0</v>
      </c>
      <c r="CH168" s="11">
        <f t="shared" si="103"/>
        <v>0</v>
      </c>
      <c r="CI168" s="11">
        <f t="shared" si="104"/>
        <v>0</v>
      </c>
      <c r="CJ168" s="11">
        <f t="shared" si="111"/>
        <v>0</v>
      </c>
      <c r="CK168" s="11">
        <f t="shared" si="111"/>
        <v>0</v>
      </c>
      <c r="CL168" s="11">
        <f t="shared" si="111"/>
        <v>0</v>
      </c>
      <c r="CM168" s="11">
        <f t="shared" si="111"/>
        <v>44.134428263510038</v>
      </c>
      <c r="CN168" s="281">
        <f>IF(Inicio!$O$22="Calderas",CJ168+CK168,CL168)</f>
        <v>0</v>
      </c>
      <c r="CO168" s="11">
        <f t="shared" si="92"/>
        <v>0</v>
      </c>
      <c r="CP168" s="11">
        <f t="shared" si="93"/>
        <v>0</v>
      </c>
      <c r="CQ168" s="11">
        <f t="shared" si="94"/>
        <v>0</v>
      </c>
      <c r="CR168" s="11">
        <f t="shared" si="95"/>
        <v>0</v>
      </c>
      <c r="CS168" s="11">
        <f t="shared" si="105"/>
        <v>0</v>
      </c>
      <c r="CT168" s="11">
        <f t="shared" si="106"/>
        <v>0</v>
      </c>
      <c r="CV168" s="293">
        <f t="shared" si="96"/>
        <v>45873.795138888148</v>
      </c>
      <c r="CW168" s="92">
        <f t="shared" si="113"/>
        <v>0</v>
      </c>
      <c r="CX168" s="92">
        <f t="shared" si="113"/>
        <v>0</v>
      </c>
      <c r="CY168" s="92">
        <f t="shared" si="113"/>
        <v>0</v>
      </c>
      <c r="CZ168" s="92">
        <f t="shared" si="113"/>
        <v>0</v>
      </c>
      <c r="DA168" s="92">
        <f t="shared" si="113"/>
        <v>0</v>
      </c>
      <c r="DB168" s="92">
        <f t="shared" si="113"/>
        <v>0</v>
      </c>
    </row>
    <row r="169" spans="1:106">
      <c r="A169" s="94">
        <f t="shared" si="107"/>
        <v>45873.7986111106</v>
      </c>
      <c r="B169" s="95">
        <f>IF($A169&lt;=$A$9,IF(NOT(ISNUMBER(PI_data_original!B169)),B168,PI_data_original!B169),0)</f>
        <v>276.53306872334343</v>
      </c>
      <c r="C169" s="95">
        <f>IF($A169&lt;=$A$9,IF(NOT(ISNUMBER(PI_data_original!C169)),C168,PI_data_original!C169),0)</f>
        <v>252.3338878290819</v>
      </c>
      <c r="D169" s="307">
        <f>IF(TagTempAmbSel_Sc1=TagTempAmb_Sc1,IF($A169&lt;=$A$9,IF(NOT(ISNUMBER(PI_data_original!D169)),D168,PI_data_original!D169),D168),IF($A169&lt;=$A$9,IF(NOT(ISNUMBER(PI_data_original!AD169)),AD168,PI_data_original!AD169),AD168))</f>
        <v>38.128316103675125</v>
      </c>
      <c r="E169" s="307">
        <f>IF(TagHumRelSel_Sc1=TagHumRel_Sc1,IF($A169&lt;=$A$9,IF(NOT(ISNUMBER(PI_data_original!E169)),E168,PI_data_original!E169),E168),IF($A169&lt;=$A$9,IF(NOT(ISNUMBER(PI_data_original!AE169)),AE168,PI_data_original!AE169),AE168))</f>
        <v>23.029473780849465</v>
      </c>
      <c r="F169" s="95">
        <f>IF($A169&lt;=$A$9,IF(NOT(ISNUMBER(PI_data_original!F169)),F168,PI_data_original!F169),0)</f>
        <v>20.763458251953125</v>
      </c>
      <c r="G169" s="95">
        <f>IF($A169&lt;=$A$9,IF(NOT(ISNUMBER(PI_data_original!G169)),G168,PI_data_original!G169),0)</f>
        <v>19.400888442993164</v>
      </c>
      <c r="H169" s="95">
        <f>IF($A169&lt;=$A$9,IF(NOT(ISNUMBER(PI_data_original!H169)),H168,PI_data_original!H169),0)</f>
        <v>22.790981292724609</v>
      </c>
      <c r="I169" s="95">
        <f>IF($A169&lt;=$A$9,IF(NOT(ISNUMBER(PI_data_original!I169)),I168,PI_data_original!I169),0)</f>
        <v>18.790931701660156</v>
      </c>
      <c r="J169" s="95">
        <f>IF($A169&lt;=$A$9,IF(NOT(ISNUMBER(PI_data_original!J169)),J168,PI_data_original!J169),0)</f>
        <v>19.907224655151367</v>
      </c>
      <c r="K169" s="95">
        <f>IF($A169&lt;=$A$9,IF(NOT(ISNUMBER(PI_data_original!K169)),K168,PI_data_original!K169),0)</f>
        <v>261.13571841987448</v>
      </c>
      <c r="L169" s="95">
        <f>IF($A169&lt;=$A$9,IF(NOT(ISNUMBER(PI_data_original!L169)),L168,PI_data_original!L169),0)</f>
        <v>259.68448672707547</v>
      </c>
      <c r="M169" s="95">
        <f>IF($A169&lt;=$A$9,IF(NOT(ISNUMBER(PI_data_original!M169)),M168,PI_data_original!M169),0)</f>
        <v>267.52081911251372</v>
      </c>
      <c r="N169" s="95">
        <f>IF($A169&lt;=$A$9,IF(NOT(ISNUMBER(PI_data_original!N169)),N168,PI_data_original!N169),0)</f>
        <v>266.93929453798268</v>
      </c>
      <c r="O169" s="95">
        <f>IF($A169&lt;=$A$9,IF(NOT(ISNUMBER(PI_data_original!O169)),O168,PI_data_original!O169),0)</f>
        <v>344.56395452164378</v>
      </c>
      <c r="P169" s="95">
        <f>IF($A169&lt;=$A$9,IF(NOT(ISNUMBER(PI_data_original!P169)),P168,PI_data_original!P169),0)</f>
        <v>345.99052982523654</v>
      </c>
      <c r="Q169" s="95">
        <f>IF($A169&lt;=$A$9,IF(NOT(ISNUMBER(PI_data_original!Q169)),Q168,PI_data_original!Q169),0)</f>
        <v>346.72970061039928</v>
      </c>
      <c r="R169" s="95">
        <f>IF($A169&lt;=$A$9,IF(NOT(ISNUMBER(PI_data_original!R169)),R168,PI_data_original!R169),0)</f>
        <v>347.48969469330285</v>
      </c>
      <c r="S169" s="95">
        <f>IF($A169&lt;=$A$9,IF(NOT(ISNUMBER(PI_data_original!S169)),S168,PI_data_original!S169),0)</f>
        <v>333.0888456310301</v>
      </c>
      <c r="T169" s="95">
        <f>IF($A169&lt;=$A$9,IF(NOT(ISNUMBER(PI_data_original!T169)),T168,PI_data_original!T169),0)</f>
        <v>267.44399374202669</v>
      </c>
      <c r="U169" s="95">
        <f>IF($A169&lt;=$A$9,IF(NOT(ISNUMBER(PI_data_original!U169)),U168,PI_data_original!U169),0)</f>
        <v>335.73635933568545</v>
      </c>
      <c r="V169" s="95">
        <f>IF($A169&lt;=$A$9,IF(NOT(ISNUMBER(PI_data_original!V169)),V168,PI_data_original!V169),0)</f>
        <v>268.93587586047437</v>
      </c>
      <c r="W169" s="95">
        <f>IF($A169&lt;=$A$9,IF(NOT(ISNUMBER(PI_data_original!W169)),W168,PI_data_original!W169),0)</f>
        <v>316.3576144267908</v>
      </c>
      <c r="X169" s="95">
        <f>IF($A169&lt;=$A$9,IF(NOT(ISNUMBER(PI_data_original!X169)),X168,PI_data_original!X169),0)</f>
        <v>328.95734475476087</v>
      </c>
      <c r="Y169" s="95">
        <f>IF($A169&lt;=$A$9,IF(NOT(ISNUMBER(PI_data_original!Y169)),Y168,PI_data_original!Y169),0)</f>
        <v>24.705480247909826</v>
      </c>
      <c r="Z169" s="95">
        <f>IF($A169&lt;=$A$9,IF(NOT(ISNUMBER(PI_data_original!Z169)),Z168,PI_data_original!Z169),0)</f>
        <v>1.8984273894326535E-3</v>
      </c>
      <c r="AA169" s="95">
        <f>IF($A169&lt;=$A$9,IF(NOT(ISNUMBER(PI_data_original!AA169)),AA168,PI_data_original!AA169),0)</f>
        <v>343.87995195562797</v>
      </c>
      <c r="AB169" s="95">
        <f>IF($A169&lt;=$A$9,IF(NOT(ISNUMBER(PI_data_original!AB169)),AB168,PI_data_original!AB169),0)</f>
        <v>276.53306872334343</v>
      </c>
      <c r="AC169" s="95">
        <f>IF($A169&lt;=$A$9,IF(NOT(ISNUMBER(PI_data_original!AC169)),AC168,PI_data_original!AC169),0)</f>
        <v>279.49889575991438</v>
      </c>
      <c r="AD169" s="307">
        <f>IF(TagTempAmbSel_Sc2=TagTempAmb_Sc1,IF($A169&lt;=$A$9,IF(NOT(ISNUMBER(PI_data_original!D169)),D168,PI_data_original!D169),D168),IF($A169&lt;=$A$9,IF(NOT(ISNUMBER(PI_data_original!AD169)),AD168,PI_data_original!AD169),AD168))</f>
        <v>38.880020342603643</v>
      </c>
      <c r="AE169" s="307">
        <f>IF(TagHumRelSel_Sc2=TagHumRel_Sc1,IF($A169&lt;=$A$9,IF(NOT(ISNUMBER(PI_data_original!E169)),E168,PI_data_original!E169),E168),IF($A169&lt;=$A$9,IF(NOT(ISNUMBER(PI_data_original!AE169)),AE168,PI_data_original!AE169),AE168))</f>
        <v>25.022838116701731</v>
      </c>
      <c r="AF169" s="95">
        <f>IF($A169&lt;=$A$9,IF(NOT(ISNUMBER(PI_data_original!AF169)),AF168,PI_data_original!AF169),0)</f>
        <v>22.347320556640625</v>
      </c>
      <c r="AG169" s="95">
        <f>IF($A169&lt;=$A$9,IF(NOT(ISNUMBER(PI_data_original!AG169)),AG168,PI_data_original!AG169),0)</f>
        <v>18.511857986450195</v>
      </c>
      <c r="AH169" s="95">
        <f>IF($A169&lt;=$A$9,IF(NOT(ISNUMBER(PI_data_original!AH169)),AH168,PI_data_original!AH169),0)</f>
        <v>18.790931701660156</v>
      </c>
      <c r="AI169" s="95">
        <f>IF($A169&lt;=$A$9,IF(NOT(ISNUMBER(PI_data_original!AI169)),AI168,PI_data_original!AI169),0)</f>
        <v>24.107044219970703</v>
      </c>
      <c r="AJ169" s="95">
        <f>IF($A169&lt;=$A$9,IF(NOT(ISNUMBER(PI_data_original!AJ169)),AJ168,PI_data_original!AJ169),0)</f>
        <v>21.488637924194336</v>
      </c>
      <c r="AK169" s="95">
        <f>IF($A169&lt;=$A$9,IF(NOT(ISNUMBER(PI_data_original!AK169)),AK168,PI_data_original!AK169),0)</f>
        <v>250.84430424572923</v>
      </c>
      <c r="AL169" s="95">
        <f>IF($A169&lt;=$A$9,IF(NOT(ISNUMBER(PI_data_original!AL169)),AL168,PI_data_original!AL169),0)</f>
        <v>255.08911312743129</v>
      </c>
      <c r="AM169" s="95">
        <f>IF($A169&lt;=$A$9,IF(NOT(ISNUMBER(PI_data_original!AM169)),AM168,PI_data_original!AM169),0)</f>
        <v>344.08989529400941</v>
      </c>
      <c r="AN169" s="95">
        <f>IF($A169&lt;=$A$9,IF(NOT(ISNUMBER(PI_data_original!AN169)),AN168,PI_data_original!AN169),0)</f>
        <v>345.29050291075538</v>
      </c>
      <c r="AO169" s="95">
        <f>IF($A169&lt;=$A$9,IF(NOT(ISNUMBER(PI_data_original!AO169)),AO168,PI_data_original!AO169),0)</f>
        <v>331.72479928006419</v>
      </c>
      <c r="AP169" s="95">
        <f>IF($A169&lt;=$A$9,IF(NOT(ISNUMBER(PI_data_original!AP169)),AP168,PI_data_original!AP169),0)</f>
        <v>259.61558079800415</v>
      </c>
      <c r="AQ169" s="95">
        <f>IF($A169&lt;=$A$9,IF(NOT(ISNUMBER(PI_data_original!AQ169)),AQ168,PI_data_original!AQ169),0)</f>
        <v>330.88665554558861</v>
      </c>
      <c r="AR169" s="95">
        <f>IF($A169&lt;=$A$9,IF(NOT(ISNUMBER(PI_data_original!AR169)),AR168,PI_data_original!AR169),0)</f>
        <v>261.69664550265452</v>
      </c>
      <c r="AS169" s="95">
        <f>IF($A169&lt;=$A$9,IF(NOT(ISNUMBER(PI_data_original!AS169)),AS168,PI_data_original!AS169),0)</f>
        <v>303.79249821204809</v>
      </c>
      <c r="AT169" s="95">
        <f>IF($A169&lt;=$A$9,IF(NOT(ISNUMBER(PI_data_original!AT169)),AT168,PI_data_original!AT169),0)</f>
        <v>324.22013561160702</v>
      </c>
      <c r="AU169" s="95">
        <f>IF($A169&lt;=$A$9,IF(NOT(ISNUMBER(PI_data_original!AU169)),AU168,PI_data_original!AU169),0)</f>
        <v>22.229613585907337</v>
      </c>
      <c r="AV169" s="95">
        <f>IF($A169&lt;=$A$9,IF(NOT(ISNUMBER(PI_data_original!AV169)),AV168,PI_data_original!AV169),0)</f>
        <v>2</v>
      </c>
      <c r="AW169" s="95">
        <f>IF($A169&lt;=$A$9,IF(NOT(ISNUMBER(PI_data_original!AW169)),AW168,PI_data_original!AW169),0)</f>
        <v>341.79610883093284</v>
      </c>
      <c r="AY169" s="94">
        <f t="shared" si="108"/>
        <v>45873.5486111106</v>
      </c>
      <c r="AZ169" s="95">
        <f>IF($AY169&lt;=$AY$9,IF(NOT(ISNUMBER(PI_data_original!AZ169)),AZ168,PI_data_original!AZ169),0)</f>
        <v>0</v>
      </c>
      <c r="BA169" s="95">
        <f>IF($AY169&lt;=$AY$9,IF(NOT(ISNUMBER(PI_data_original!BA169)),BA168,PI_data_original!BA169),0)</f>
        <v>0</v>
      </c>
      <c r="BB169" s="95">
        <f>IF($AY169&lt;=$AY$9,IF(NOT(ISNUMBER(PI_data_original!BB169)),BB168,PI_data_original!BB169),0)</f>
        <v>0</v>
      </c>
      <c r="BC169" s="95">
        <f>IF($AY169&lt;=$AY$9,IF(NOT(ISNUMBER(PI_data_original!BC169)),BC168,PI_data_original!BC169),0)</f>
        <v>46.642601497936191</v>
      </c>
      <c r="BD169" s="95">
        <f>IF($AY169&lt;=$AY$9,IF(NOT(ISNUMBER(PI_data_original!BD169)),BD168,PI_data_original!BD169),0)</f>
        <v>0</v>
      </c>
      <c r="BE169" s="95">
        <f>IF($AY169&lt;=$AY$9,IF(NOT(ISNUMBER(PI_data_original!BE169)),BE168,PI_data_original!BE169),0)</f>
        <v>0</v>
      </c>
      <c r="BF169" s="95">
        <f>IF($AY169&lt;=$AY$9,IF(NOT(ISNUMBER(PI_data_original!BF169)),BF168,PI_data_original!BF169),0)</f>
        <v>0</v>
      </c>
      <c r="BG169" s="95">
        <f>IF($AY169&lt;=$AY$9,IF(NOT(ISNUMBER(PI_data_original!BG169)),BG168,PI_data_original!BG169),0)</f>
        <v>44.340836449681731</v>
      </c>
      <c r="BI169" s="61">
        <f>PI_data_original!BI169</f>
        <v>45873.359722222223</v>
      </c>
      <c r="BJ169" s="6">
        <f>IF($BI169&lt;=$BI$9,IF(NOT(ISNUMBER(PI_data_original!BJ169)),BJ168,PI_data_original!BJ169),0)</f>
        <v>1.2817578390240669E-2</v>
      </c>
      <c r="BK169" s="6">
        <f>IF($BI169&lt;=$BI$9,IF(NOT(ISNUMBER(PI_data_original!BK169)),BK168,PI_data_original!BK169),0)</f>
        <v>1.0070954449474812E-2</v>
      </c>
      <c r="BM169" s="6" t="b">
        <f t="shared" si="97"/>
        <v>0</v>
      </c>
      <c r="BN169" s="6" t="str">
        <f t="shared" si="98"/>
        <v>N/A</v>
      </c>
      <c r="BO169" s="6" t="b">
        <f t="shared" si="99"/>
        <v>0</v>
      </c>
      <c r="BP169" s="6" t="str">
        <f t="shared" si="100"/>
        <v>N/A</v>
      </c>
      <c r="BR169" s="6">
        <f t="shared" si="85"/>
        <v>431.99810157261055</v>
      </c>
      <c r="BS169" s="6">
        <f t="shared" si="86"/>
        <v>358</v>
      </c>
      <c r="BU169" s="6">
        <f t="shared" si="101"/>
        <v>343.87995195562797</v>
      </c>
      <c r="BV169" s="6">
        <f t="shared" si="102"/>
        <v>341.79610883093284</v>
      </c>
      <c r="BX169" s="292">
        <f t="shared" si="87"/>
        <v>45873.5486111106</v>
      </c>
      <c r="BY169" s="11">
        <f t="shared" si="110"/>
        <v>0</v>
      </c>
      <c r="BZ169" s="11">
        <f t="shared" si="110"/>
        <v>0</v>
      </c>
      <c r="CA169" s="11">
        <f t="shared" si="110"/>
        <v>0</v>
      </c>
      <c r="CB169" s="11">
        <f t="shared" si="110"/>
        <v>46.642601497936191</v>
      </c>
      <c r="CC169" s="11">
        <f>IF(Inicio!$C$22="Calderas",BY169+BZ169,CA169)</f>
        <v>0</v>
      </c>
      <c r="CD169" s="11">
        <f t="shared" si="88"/>
        <v>0</v>
      </c>
      <c r="CE169" s="11">
        <f t="shared" si="89"/>
        <v>0</v>
      </c>
      <c r="CF169" s="11">
        <f t="shared" si="90"/>
        <v>0</v>
      </c>
      <c r="CG169" s="11">
        <f t="shared" si="91"/>
        <v>0</v>
      </c>
      <c r="CH169" s="11">
        <f t="shared" si="103"/>
        <v>0</v>
      </c>
      <c r="CI169" s="11">
        <f t="shared" si="104"/>
        <v>0</v>
      </c>
      <c r="CJ169" s="11">
        <f t="shared" si="111"/>
        <v>0</v>
      </c>
      <c r="CK169" s="11">
        <f t="shared" si="111"/>
        <v>0</v>
      </c>
      <c r="CL169" s="11">
        <f t="shared" si="111"/>
        <v>0</v>
      </c>
      <c r="CM169" s="11">
        <f t="shared" si="111"/>
        <v>44.340836449681731</v>
      </c>
      <c r="CN169" s="281">
        <f>IF(Inicio!$O$22="Calderas",CJ169+CK169,CL169)</f>
        <v>0</v>
      </c>
      <c r="CO169" s="11">
        <f t="shared" si="92"/>
        <v>0</v>
      </c>
      <c r="CP169" s="11">
        <f t="shared" si="93"/>
        <v>0</v>
      </c>
      <c r="CQ169" s="11">
        <f t="shared" si="94"/>
        <v>0</v>
      </c>
      <c r="CR169" s="11">
        <f t="shared" si="95"/>
        <v>0</v>
      </c>
      <c r="CS169" s="11">
        <f t="shared" si="105"/>
        <v>0</v>
      </c>
      <c r="CT169" s="11">
        <f t="shared" si="106"/>
        <v>0</v>
      </c>
      <c r="CV169" s="293">
        <f t="shared" si="96"/>
        <v>45873.798611110367</v>
      </c>
      <c r="CW169" s="92">
        <f t="shared" si="113"/>
        <v>0</v>
      </c>
      <c r="CX169" s="92">
        <f t="shared" si="113"/>
        <v>0</v>
      </c>
      <c r="CY169" s="92">
        <f t="shared" si="113"/>
        <v>0</v>
      </c>
      <c r="CZ169" s="92">
        <f t="shared" si="113"/>
        <v>0</v>
      </c>
      <c r="DA169" s="92">
        <f t="shared" si="113"/>
        <v>0</v>
      </c>
      <c r="DB169" s="92">
        <f t="shared" si="113"/>
        <v>0</v>
      </c>
    </row>
    <row r="170" spans="1:106">
      <c r="A170" s="94">
        <f t="shared" si="107"/>
        <v>45873.802083332819</v>
      </c>
      <c r="B170" s="95">
        <f>IF($A170&lt;=$A$9,IF(NOT(ISNUMBER(PI_data_original!B170)),B169,PI_data_original!B170),0)</f>
        <v>259.36085725256879</v>
      </c>
      <c r="C170" s="95">
        <f>IF($A170&lt;=$A$9,IF(NOT(ISNUMBER(PI_data_original!C170)),C169,PI_data_original!C170),0)</f>
        <v>232.81750789907417</v>
      </c>
      <c r="D170" s="307">
        <f>IF(TagTempAmbSel_Sc1=TagTempAmb_Sc1,IF($A170&lt;=$A$9,IF(NOT(ISNUMBER(PI_data_original!D170)),D169,PI_data_original!D170),D169),IF($A170&lt;=$A$9,IF(NOT(ISNUMBER(PI_data_original!AD170)),AD169,PI_data_original!AD170),AD169))</f>
        <v>38.323140731922145</v>
      </c>
      <c r="E170" s="307">
        <f>IF(TagHumRelSel_Sc1=TagHumRel_Sc1,IF($A170&lt;=$A$9,IF(NOT(ISNUMBER(PI_data_original!E170)),E169,PI_data_original!E170),E169),IF($A170&lt;=$A$9,IF(NOT(ISNUMBER(PI_data_original!AE170)),AE169,PI_data_original!AE170),AE169))</f>
        <v>22.963761060802401</v>
      </c>
      <c r="F170" s="95">
        <f>IF($A170&lt;=$A$9,IF(NOT(ISNUMBER(PI_data_original!F170)),F169,PI_data_original!F170),0)</f>
        <v>22.021848678588867</v>
      </c>
      <c r="G170" s="95">
        <f>IF($A170&lt;=$A$9,IF(NOT(ISNUMBER(PI_data_original!G170)),G169,PI_data_original!G170),0)</f>
        <v>19.112756729125977</v>
      </c>
      <c r="H170" s="95">
        <f>IF($A170&lt;=$A$9,IF(NOT(ISNUMBER(PI_data_original!H170)),H169,PI_data_original!H170),0)</f>
        <v>18.511857986450195</v>
      </c>
      <c r="I170" s="95">
        <f>IF($A170&lt;=$A$9,IF(NOT(ISNUMBER(PI_data_original!I170)),I169,PI_data_original!I170),0)</f>
        <v>20.093273162841797</v>
      </c>
      <c r="J170" s="95">
        <f>IF($A170&lt;=$A$9,IF(NOT(ISNUMBER(PI_data_original!J170)),J169,PI_data_original!J170),0)</f>
        <v>12.46527099609375</v>
      </c>
      <c r="K170" s="95">
        <f>IF($A170&lt;=$A$9,IF(NOT(ISNUMBER(PI_data_original!K170)),K169,PI_data_original!K170),0)</f>
        <v>259.12193429943989</v>
      </c>
      <c r="L170" s="95">
        <f>IF($A170&lt;=$A$9,IF(NOT(ISNUMBER(PI_data_original!L170)),L169,PI_data_original!L170),0)</f>
        <v>257.67130956837832</v>
      </c>
      <c r="M170" s="95">
        <f>IF($A170&lt;=$A$9,IF(NOT(ISNUMBER(PI_data_original!M170)),M169,PI_data_original!M170),0)</f>
        <v>265.00876022268324</v>
      </c>
      <c r="N170" s="95">
        <f>IF($A170&lt;=$A$9,IF(NOT(ISNUMBER(PI_data_original!N170)),N169,PI_data_original!N170),0)</f>
        <v>264.51271749973347</v>
      </c>
      <c r="O170" s="95">
        <f>IF($A170&lt;=$A$9,IF(NOT(ISNUMBER(PI_data_original!O170)),O169,PI_data_original!O170),0)</f>
        <v>343.81468126576516</v>
      </c>
      <c r="P170" s="95">
        <f>IF($A170&lt;=$A$9,IF(NOT(ISNUMBER(PI_data_original!P170)),P169,PI_data_original!P170),0)</f>
        <v>345.03129987235116</v>
      </c>
      <c r="Q170" s="95">
        <f>IF($A170&lt;=$A$9,IF(NOT(ISNUMBER(PI_data_original!Q170)),Q169,PI_data_original!Q170),0)</f>
        <v>345.96924767501054</v>
      </c>
      <c r="R170" s="95">
        <f>IF($A170&lt;=$A$9,IF(NOT(ISNUMBER(PI_data_original!R170)),R169,PI_data_original!R170),0)</f>
        <v>346.57878600030335</v>
      </c>
      <c r="S170" s="95">
        <f>IF($A170&lt;=$A$9,IF(NOT(ISNUMBER(PI_data_original!S170)),S169,PI_data_original!S170),0)</f>
        <v>332.02064847207936</v>
      </c>
      <c r="T170" s="95">
        <f>IF($A170&lt;=$A$9,IF(NOT(ISNUMBER(PI_data_original!T170)),T169,PI_data_original!T170),0)</f>
        <v>265.28030842990148</v>
      </c>
      <c r="U170" s="95">
        <f>IF($A170&lt;=$A$9,IF(NOT(ISNUMBER(PI_data_original!U170)),U169,PI_data_original!U170),0)</f>
        <v>334.48595687918674</v>
      </c>
      <c r="V170" s="95">
        <f>IF($A170&lt;=$A$9,IF(NOT(ISNUMBER(PI_data_original!V170)),V169,PI_data_original!V170),0)</f>
        <v>266.71760967189448</v>
      </c>
      <c r="W170" s="95">
        <f>IF($A170&lt;=$A$9,IF(NOT(ISNUMBER(PI_data_original!W170)),W169,PI_data_original!W170),0)</f>
        <v>315.73719142008241</v>
      </c>
      <c r="X170" s="95">
        <f>IF($A170&lt;=$A$9,IF(NOT(ISNUMBER(PI_data_original!X170)),X169,PI_data_original!X170),0)</f>
        <v>328.12476892419937</v>
      </c>
      <c r="Y170" s="95">
        <f>IF($A170&lt;=$A$9,IF(NOT(ISNUMBER(PI_data_original!Y170)),Y169,PI_data_original!Y170),0)</f>
        <v>23.699110342121454</v>
      </c>
      <c r="Z170" s="95">
        <f>IF($A170&lt;=$A$9,IF(NOT(ISNUMBER(PI_data_original!Z170)),Z169,PI_data_original!Z170),0)</f>
        <v>0.15002659600737725</v>
      </c>
      <c r="AA170" s="95">
        <f>IF($A170&lt;=$A$9,IF(NOT(ISNUMBER(PI_data_original!AA170)),AA169,PI_data_original!AA170),0)</f>
        <v>343.26258783593306</v>
      </c>
      <c r="AB170" s="95">
        <f>IF($A170&lt;=$A$9,IF(NOT(ISNUMBER(PI_data_original!AB170)),AB169,PI_data_original!AB170),0)</f>
        <v>259.36085725256879</v>
      </c>
      <c r="AC170" s="95">
        <f>IF($A170&lt;=$A$9,IF(NOT(ISNUMBER(PI_data_original!AC170)),AC169,PI_data_original!AC170),0)</f>
        <v>262.51451356759225</v>
      </c>
      <c r="AD170" s="307">
        <f>IF(TagTempAmbSel_Sc2=TagTempAmb_Sc1,IF($A170&lt;=$A$9,IF(NOT(ISNUMBER(PI_data_original!D170)),D169,PI_data_original!D170),D169),IF($A170&lt;=$A$9,IF(NOT(ISNUMBER(PI_data_original!AD170)),AD169,PI_data_original!AD170),AD169))</f>
        <v>38.879997253417969</v>
      </c>
      <c r="AE170" s="307">
        <f>IF(TagHumRelSel_Sc2=TagHumRel_Sc1,IF($A170&lt;=$A$9,IF(NOT(ISNUMBER(PI_data_original!E170)),E169,PI_data_original!E170),E169),IF($A170&lt;=$A$9,IF(NOT(ISNUMBER(PI_data_original!AE170)),AE169,PI_data_original!AE170),AE169))</f>
        <v>25.071295114595603</v>
      </c>
      <c r="AF170" s="95">
        <f>IF($A170&lt;=$A$9,IF(NOT(ISNUMBER(PI_data_original!AF170)),AF169,PI_data_original!AF170),0)</f>
        <v>23.575414657592773</v>
      </c>
      <c r="AG170" s="95">
        <f>IF($A170&lt;=$A$9,IF(NOT(ISNUMBER(PI_data_original!AG170)),AG169,PI_data_original!AG170),0)</f>
        <v>19.628150939941406</v>
      </c>
      <c r="AH170" s="95">
        <f>IF($A170&lt;=$A$9,IF(NOT(ISNUMBER(PI_data_original!AH170)),AH169,PI_data_original!AH170),0)</f>
        <v>23.070053100585938</v>
      </c>
      <c r="AI170" s="95">
        <f>IF($A170&lt;=$A$9,IF(NOT(ISNUMBER(PI_data_original!AI170)),AI169,PI_data_original!AI170),0)</f>
        <v>23.242649078369141</v>
      </c>
      <c r="AJ170" s="95">
        <f>IF($A170&lt;=$A$9,IF(NOT(ISNUMBER(PI_data_original!AJ170)),AJ169,PI_data_original!AJ170),0)</f>
        <v>19.907224655151367</v>
      </c>
      <c r="AK170" s="95">
        <f>IF($A170&lt;=$A$9,IF(NOT(ISNUMBER(PI_data_original!AK170)),AK169,PI_data_original!AK170),0)</f>
        <v>248.80340141373765</v>
      </c>
      <c r="AL170" s="95">
        <f>IF($A170&lt;=$A$9,IF(NOT(ISNUMBER(PI_data_original!AL170)),AL169,PI_data_original!AL170),0)</f>
        <v>253.15491473895347</v>
      </c>
      <c r="AM170" s="95">
        <f>IF($A170&lt;=$A$9,IF(NOT(ISNUMBER(PI_data_original!AM170)),AM169,PI_data_original!AM170),0)</f>
        <v>344.29199676184743</v>
      </c>
      <c r="AN170" s="95">
        <f>IF($A170&lt;=$A$9,IF(NOT(ISNUMBER(PI_data_original!AN170)),AN169,PI_data_original!AN170),0)</f>
        <v>345.30864344919382</v>
      </c>
      <c r="AO170" s="95">
        <f>IF($A170&lt;=$A$9,IF(NOT(ISNUMBER(PI_data_original!AO170)),AO169,PI_data_original!AO170),0)</f>
        <v>331.54941676776389</v>
      </c>
      <c r="AP170" s="95">
        <f>IF($A170&lt;=$A$9,IF(NOT(ISNUMBER(PI_data_original!AP170)),AP169,PI_data_original!AP170),0)</f>
        <v>257.92067016674361</v>
      </c>
      <c r="AQ170" s="95">
        <f>IF($A170&lt;=$A$9,IF(NOT(ISNUMBER(PI_data_original!AQ170)),AQ169,PI_data_original!AQ170),0)</f>
        <v>330.65719929170484</v>
      </c>
      <c r="AR170" s="95">
        <f>IF($A170&lt;=$A$9,IF(NOT(ISNUMBER(PI_data_original!AR170)),AR169,PI_data_original!AR170),0)</f>
        <v>260.00869566093201</v>
      </c>
      <c r="AS170" s="95">
        <f>IF($A170&lt;=$A$9,IF(NOT(ISNUMBER(PI_data_original!AS170)),AS169,PI_data_original!AS170),0)</f>
        <v>303.39611869267594</v>
      </c>
      <c r="AT170" s="95">
        <f>IF($A170&lt;=$A$9,IF(NOT(ISNUMBER(PI_data_original!AT170)),AT169,PI_data_original!AT170),0)</f>
        <v>323.44995537622725</v>
      </c>
      <c r="AU170" s="95">
        <f>IF($A170&lt;=$A$9,IF(NOT(ISNUMBER(PI_data_original!AU170)),AU169,PI_data_original!AU170),0)</f>
        <v>21.485216471867041</v>
      </c>
      <c r="AV170" s="95">
        <f>IF($A170&lt;=$A$9,IF(NOT(ISNUMBER(PI_data_original!AV170)),AV169,PI_data_original!AV170),0)</f>
        <v>2</v>
      </c>
      <c r="AW170" s="95">
        <f>IF($A170&lt;=$A$9,IF(NOT(ISNUMBER(PI_data_original!AW170)),AW169,PI_data_original!AW170),0)</f>
        <v>341.94152345303758</v>
      </c>
      <c r="AY170" s="94">
        <f t="shared" si="108"/>
        <v>45873.552083332819</v>
      </c>
      <c r="AZ170" s="95">
        <f>IF($AY170&lt;=$AY$9,IF(NOT(ISNUMBER(PI_data_original!AZ170)),AZ169,PI_data_original!AZ170),0)</f>
        <v>0</v>
      </c>
      <c r="BA170" s="95">
        <f>IF($AY170&lt;=$AY$9,IF(NOT(ISNUMBER(PI_data_original!BA170)),BA169,PI_data_original!BA170),0)</f>
        <v>0</v>
      </c>
      <c r="BB170" s="95">
        <f>IF($AY170&lt;=$AY$9,IF(NOT(ISNUMBER(PI_data_original!BB170)),BB169,PI_data_original!BB170),0)</f>
        <v>0</v>
      </c>
      <c r="BC170" s="95">
        <f>IF($AY170&lt;=$AY$9,IF(NOT(ISNUMBER(PI_data_original!BC170)),BC169,PI_data_original!BC170),0)</f>
        <v>46.779155400993325</v>
      </c>
      <c r="BD170" s="95">
        <f>IF($AY170&lt;=$AY$9,IF(NOT(ISNUMBER(PI_data_original!BD170)),BD169,PI_data_original!BD170),0)</f>
        <v>0</v>
      </c>
      <c r="BE170" s="95">
        <f>IF($AY170&lt;=$AY$9,IF(NOT(ISNUMBER(PI_data_original!BE170)),BE169,PI_data_original!BE170),0)</f>
        <v>0</v>
      </c>
      <c r="BF170" s="95">
        <f>IF($AY170&lt;=$AY$9,IF(NOT(ISNUMBER(PI_data_original!BF170)),BF169,PI_data_original!BF170),0)</f>
        <v>0</v>
      </c>
      <c r="BG170" s="95">
        <f>IF($AY170&lt;=$AY$9,IF(NOT(ISNUMBER(PI_data_original!BG170)),BG169,PI_data_original!BG170),0)</f>
        <v>44.566581667047899</v>
      </c>
      <c r="BI170" s="61">
        <f>PI_data_original!BI170</f>
        <v>45873.36041666667</v>
      </c>
      <c r="BJ170" s="6">
        <f>IF($BI170&lt;=$BI$9,IF(NOT(ISNUMBER(PI_data_original!BJ170)),BJ169,PI_data_original!BJ170),0)</f>
        <v>1.2817578390240669E-2</v>
      </c>
      <c r="BK170" s="6">
        <f>IF($BI170&lt;=$BI$9,IF(NOT(ISNUMBER(PI_data_original!BK170)),BK169,PI_data_original!BK170),0)</f>
        <v>1.0070954449474812E-2</v>
      </c>
      <c r="BM170" s="6" t="b">
        <f t="shared" si="97"/>
        <v>0</v>
      </c>
      <c r="BN170" s="6" t="str">
        <f t="shared" si="98"/>
        <v>N/A</v>
      </c>
      <c r="BO170" s="6" t="b">
        <f t="shared" si="99"/>
        <v>0</v>
      </c>
      <c r="BP170" s="6" t="str">
        <f t="shared" si="100"/>
        <v>N/A</v>
      </c>
      <c r="BR170" s="6">
        <f t="shared" si="85"/>
        <v>431.84997340399264</v>
      </c>
      <c r="BS170" s="6">
        <f t="shared" si="86"/>
        <v>358</v>
      </c>
      <c r="BU170" s="6">
        <f t="shared" si="101"/>
        <v>343.26258783593306</v>
      </c>
      <c r="BV170" s="6">
        <f t="shared" si="102"/>
        <v>341.94152345303758</v>
      </c>
      <c r="BX170" s="292">
        <f t="shared" si="87"/>
        <v>45873.552083332819</v>
      </c>
      <c r="BY170" s="11">
        <f t="shared" si="110"/>
        <v>0</v>
      </c>
      <c r="BZ170" s="11">
        <f t="shared" si="110"/>
        <v>0</v>
      </c>
      <c r="CA170" s="11">
        <f t="shared" si="110"/>
        <v>0</v>
      </c>
      <c r="CB170" s="11">
        <f t="shared" si="110"/>
        <v>46.779155400993325</v>
      </c>
      <c r="CC170" s="11">
        <f>IF(Inicio!$C$22="Calderas",BY170+BZ170,CA170)</f>
        <v>0</v>
      </c>
      <c r="CD170" s="11">
        <f t="shared" si="88"/>
        <v>0</v>
      </c>
      <c r="CE170" s="11">
        <f t="shared" si="89"/>
        <v>0</v>
      </c>
      <c r="CF170" s="11">
        <f t="shared" si="90"/>
        <v>0</v>
      </c>
      <c r="CG170" s="11">
        <f t="shared" si="91"/>
        <v>0</v>
      </c>
      <c r="CH170" s="11">
        <f t="shared" si="103"/>
        <v>0</v>
      </c>
      <c r="CI170" s="11">
        <f t="shared" si="104"/>
        <v>0</v>
      </c>
      <c r="CJ170" s="11">
        <f t="shared" si="111"/>
        <v>0</v>
      </c>
      <c r="CK170" s="11">
        <f t="shared" si="111"/>
        <v>0</v>
      </c>
      <c r="CL170" s="11">
        <f t="shared" si="111"/>
        <v>0</v>
      </c>
      <c r="CM170" s="11">
        <f t="shared" si="111"/>
        <v>44.566581667047899</v>
      </c>
      <c r="CN170" s="281">
        <f>IF(Inicio!$O$22="Calderas",CJ170+CK170,CL170)</f>
        <v>0</v>
      </c>
      <c r="CO170" s="11">
        <f t="shared" si="92"/>
        <v>0</v>
      </c>
      <c r="CP170" s="11">
        <f t="shared" si="93"/>
        <v>0</v>
      </c>
      <c r="CQ170" s="11">
        <f t="shared" si="94"/>
        <v>0</v>
      </c>
      <c r="CR170" s="11">
        <f t="shared" si="95"/>
        <v>0</v>
      </c>
      <c r="CS170" s="11">
        <f t="shared" si="105"/>
        <v>0</v>
      </c>
      <c r="CT170" s="11">
        <f t="shared" si="106"/>
        <v>0</v>
      </c>
      <c r="CV170" s="293">
        <f t="shared" si="96"/>
        <v>45873.802083332586</v>
      </c>
      <c r="CW170" s="92">
        <f t="shared" si="113"/>
        <v>0</v>
      </c>
      <c r="CX170" s="92">
        <f t="shared" si="113"/>
        <v>0</v>
      </c>
      <c r="CY170" s="92">
        <f t="shared" si="113"/>
        <v>0</v>
      </c>
      <c r="CZ170" s="92">
        <f t="shared" si="113"/>
        <v>0</v>
      </c>
      <c r="DA170" s="92">
        <f t="shared" si="113"/>
        <v>0</v>
      </c>
      <c r="DB170" s="92">
        <f t="shared" si="113"/>
        <v>0</v>
      </c>
    </row>
    <row r="171" spans="1:106">
      <c r="A171" s="94">
        <f t="shared" si="107"/>
        <v>45873.805555555038</v>
      </c>
      <c r="B171" s="95">
        <f>IF($A171&lt;=$A$9,IF(NOT(ISNUMBER(PI_data_original!B171)),B170,PI_data_original!B171),0)</f>
        <v>238.11768888224591</v>
      </c>
      <c r="C171" s="95">
        <f>IF($A171&lt;=$A$9,IF(NOT(ISNUMBER(PI_data_original!C171)),C170,PI_data_original!C171),0)</f>
        <v>223.14143292933286</v>
      </c>
      <c r="D171" s="307">
        <f>IF(TagTempAmbSel_Sc1=TagTempAmb_Sc1,IF($A171&lt;=$A$9,IF(NOT(ISNUMBER(PI_data_original!D171)),D170,PI_data_original!D171),D170),IF($A171&lt;=$A$9,IF(NOT(ISNUMBER(PI_data_original!AD171)),AD170,PI_data_original!AD171),AD170))</f>
        <v>38.129478179179593</v>
      </c>
      <c r="E171" s="307">
        <f>IF(TagHumRelSel_Sc1=TagHumRel_Sc1,IF($A171&lt;=$A$9,IF(NOT(ISNUMBER(PI_data_original!E171)),E170,PI_data_original!E171),E170),IF($A171&lt;=$A$9,IF(NOT(ISNUMBER(PI_data_original!AE171)),AE170,PI_data_original!AE171),AE170))</f>
        <v>23.095826027257328</v>
      </c>
      <c r="F171" s="95">
        <f>IF($A171&lt;=$A$9,IF(NOT(ISNUMBER(PI_data_original!F171)),F170,PI_data_original!F171),0)</f>
        <v>20.493803024291992</v>
      </c>
      <c r="G171" s="95">
        <f>IF($A171&lt;=$A$9,IF(NOT(ISNUMBER(PI_data_original!G171)),G170,PI_data_original!G171),0)</f>
        <v>17.480009078979492</v>
      </c>
      <c r="H171" s="95">
        <f>IF($A171&lt;=$A$9,IF(NOT(ISNUMBER(PI_data_original!H171)),H170,PI_data_original!H171),0)</f>
        <v>23.070053100585938</v>
      </c>
      <c r="I171" s="95">
        <f>IF($A171&lt;=$A$9,IF(NOT(ISNUMBER(PI_data_original!I171)),I170,PI_data_original!I171),0)</f>
        <v>16.930442810058594</v>
      </c>
      <c r="J171" s="95">
        <f>IF($A171&lt;=$A$9,IF(NOT(ISNUMBER(PI_data_original!J171)),J170,PI_data_original!J171),0)</f>
        <v>17.767662048339844</v>
      </c>
      <c r="K171" s="95">
        <f>IF($A171&lt;=$A$9,IF(NOT(ISNUMBER(PI_data_original!K171)),K170,PI_data_original!K171),0)</f>
        <v>256.98411026541459</v>
      </c>
      <c r="L171" s="95">
        <f>IF($A171&lt;=$A$9,IF(NOT(ISNUMBER(PI_data_original!L171)),L170,PI_data_original!L171),0)</f>
        <v>255.49321769864821</v>
      </c>
      <c r="M171" s="95">
        <f>IF($A171&lt;=$A$9,IF(NOT(ISNUMBER(PI_data_original!M171)),M170,PI_data_original!M171),0)</f>
        <v>262.72867552484695</v>
      </c>
      <c r="N171" s="95">
        <f>IF($A171&lt;=$A$9,IF(NOT(ISNUMBER(PI_data_original!N171)),N170,PI_data_original!N171),0)</f>
        <v>262.19557485331825</v>
      </c>
      <c r="O171" s="95">
        <f>IF($A171&lt;=$A$9,IF(NOT(ISNUMBER(PI_data_original!O171)),O170,PI_data_original!O171),0)</f>
        <v>342.75132228198709</v>
      </c>
      <c r="P171" s="95">
        <f>IF($A171&lt;=$A$9,IF(NOT(ISNUMBER(PI_data_original!P171)),P170,PI_data_original!P171),0)</f>
        <v>343.69297895799184</v>
      </c>
      <c r="Q171" s="95">
        <f>IF($A171&lt;=$A$9,IF(NOT(ISNUMBER(PI_data_original!Q171)),Q170,PI_data_original!Q171),0)</f>
        <v>345.17686239011368</v>
      </c>
      <c r="R171" s="95">
        <f>IF($A171&lt;=$A$9,IF(NOT(ISNUMBER(PI_data_original!R171)),R170,PI_data_original!R171),0)</f>
        <v>345.19027874572828</v>
      </c>
      <c r="S171" s="95">
        <f>IF($A171&lt;=$A$9,IF(NOT(ISNUMBER(PI_data_original!S171)),S170,PI_data_original!S171),0)</f>
        <v>332.01804558677287</v>
      </c>
      <c r="T171" s="95">
        <f>IF($A171&lt;=$A$9,IF(NOT(ISNUMBER(PI_data_original!T171)),T170,PI_data_original!T171),0)</f>
        <v>262.84097850723504</v>
      </c>
      <c r="U171" s="95">
        <f>IF($A171&lt;=$A$9,IF(NOT(ISNUMBER(PI_data_original!U171)),U170,PI_data_original!U171),0)</f>
        <v>334.61256494640685</v>
      </c>
      <c r="V171" s="95">
        <f>IF($A171&lt;=$A$9,IF(NOT(ISNUMBER(PI_data_original!V171)),V170,PI_data_original!V171),0)</f>
        <v>264.39877784189457</v>
      </c>
      <c r="W171" s="95">
        <f>IF($A171&lt;=$A$9,IF(NOT(ISNUMBER(PI_data_original!W171)),W170,PI_data_original!W171),0)</f>
        <v>315.34344439244308</v>
      </c>
      <c r="X171" s="95">
        <f>IF($A171&lt;=$A$9,IF(NOT(ISNUMBER(PI_data_original!X171)),X170,PI_data_original!X171),0)</f>
        <v>327.25013961093339</v>
      </c>
      <c r="Y171" s="95">
        <f>IF($A171&lt;=$A$9,IF(NOT(ISNUMBER(PI_data_original!Y171)),Y170,PI_data_original!Y171),0)</f>
        <v>23.182359402673637</v>
      </c>
      <c r="Z171" s="95">
        <f>IF($A171&lt;=$A$9,IF(NOT(ISNUMBER(PI_data_original!Z171)),Z170,PI_data_original!Z171),0)</f>
        <v>0</v>
      </c>
      <c r="AA171" s="95">
        <f>IF($A171&lt;=$A$9,IF(NOT(ISNUMBER(PI_data_original!AA171)),AA170,PI_data_original!AA171),0)</f>
        <v>342.44594941781213</v>
      </c>
      <c r="AB171" s="95">
        <f>IF($A171&lt;=$A$9,IF(NOT(ISNUMBER(PI_data_original!AB171)),AB170,PI_data_original!AB171),0)</f>
        <v>238.11768888224591</v>
      </c>
      <c r="AC171" s="95">
        <f>IF($A171&lt;=$A$9,IF(NOT(ISNUMBER(PI_data_original!AC171)),AC170,PI_data_original!AC171),0)</f>
        <v>242.67713490494046</v>
      </c>
      <c r="AD171" s="307">
        <f>IF(TagTempAmbSel_Sc2=TagTempAmb_Sc1,IF($A171&lt;=$A$9,IF(NOT(ISNUMBER(PI_data_original!D171)),D170,PI_data_original!D171),D170),IF($A171&lt;=$A$9,IF(NOT(ISNUMBER(PI_data_original!AD171)),AD170,PI_data_original!AD171),AD170))</f>
        <v>38.823702945316519</v>
      </c>
      <c r="AE171" s="307">
        <f>IF(TagHumRelSel_Sc2=TagHumRel_Sc1,IF($A171&lt;=$A$9,IF(NOT(ISNUMBER(PI_data_original!E171)),E170,PI_data_original!E171),E170),IF($A171&lt;=$A$9,IF(NOT(ISNUMBER(PI_data_original!AE171)),AE170,PI_data_original!AE171),AE170))</f>
        <v>25.110494337123033</v>
      </c>
      <c r="AF171" s="95">
        <f>IF($A171&lt;=$A$9,IF(NOT(ISNUMBER(PI_data_original!AF171)),AF170,PI_data_original!AF171),0)</f>
        <v>21.098064422607422</v>
      </c>
      <c r="AG171" s="95">
        <f>IF($A171&lt;=$A$9,IF(NOT(ISNUMBER(PI_data_original!AG171)),AG170,PI_data_original!AG171),0)</f>
        <v>16.930442810058594</v>
      </c>
      <c r="AH171" s="95">
        <f>IF($A171&lt;=$A$9,IF(NOT(ISNUMBER(PI_data_original!AH171)),AH170,PI_data_original!AH171),0)</f>
        <v>23.814249038696289</v>
      </c>
      <c r="AI171" s="95">
        <f>IF($A171&lt;=$A$9,IF(NOT(ISNUMBER(PI_data_original!AI171)),AI170,PI_data_original!AI171),0)</f>
        <v>21.033636093139648</v>
      </c>
      <c r="AJ171" s="95">
        <f>IF($A171&lt;=$A$9,IF(NOT(ISNUMBER(PI_data_original!AJ171)),AJ170,PI_data_original!AJ171),0)</f>
        <v>19.349077224731445</v>
      </c>
      <c r="AK171" s="95">
        <f>IF($A171&lt;=$A$9,IF(NOT(ISNUMBER(PI_data_original!AK171)),AK170,PI_data_original!AK171),0)</f>
        <v>246.98229109521682</v>
      </c>
      <c r="AL171" s="95">
        <f>IF($A171&lt;=$A$9,IF(NOT(ISNUMBER(PI_data_original!AL171)),AL170,PI_data_original!AL171),0)</f>
        <v>251.18925495232548</v>
      </c>
      <c r="AM171" s="95">
        <f>IF($A171&lt;=$A$9,IF(NOT(ISNUMBER(PI_data_original!AM171)),AM170,PI_data_original!AM171),0)</f>
        <v>344.13850019677494</v>
      </c>
      <c r="AN171" s="95">
        <f>IF($A171&lt;=$A$9,IF(NOT(ISNUMBER(PI_data_original!AN171)),AN170,PI_data_original!AN171),0)</f>
        <v>344.77847281777161</v>
      </c>
      <c r="AO171" s="95">
        <f>IF($A171&lt;=$A$9,IF(NOT(ISNUMBER(PI_data_original!AO171)),AO170,PI_data_original!AO171),0)</f>
        <v>331.18465901705434</v>
      </c>
      <c r="AP171" s="95">
        <f>IF($A171&lt;=$A$9,IF(NOT(ISNUMBER(PI_data_original!AP171)),AP170,PI_data_original!AP171),0)</f>
        <v>255.5722981266654</v>
      </c>
      <c r="AQ171" s="95">
        <f>IF($A171&lt;=$A$9,IF(NOT(ISNUMBER(PI_data_original!AQ171)),AQ170,PI_data_original!AQ171),0)</f>
        <v>330.1696397554781</v>
      </c>
      <c r="AR171" s="95">
        <f>IF($A171&lt;=$A$9,IF(NOT(ISNUMBER(PI_data_original!AR171)),AR170,PI_data_original!AR171),0)</f>
        <v>257.72923999719012</v>
      </c>
      <c r="AS171" s="95">
        <f>IF($A171&lt;=$A$9,IF(NOT(ISNUMBER(PI_data_original!AS171)),AS170,PI_data_original!AS171),0)</f>
        <v>303.06004482327347</v>
      </c>
      <c r="AT171" s="95">
        <f>IF($A171&lt;=$A$9,IF(NOT(ISNUMBER(PI_data_original!AT171)),AT170,PI_data_original!AT171),0)</f>
        <v>322.75215659999526</v>
      </c>
      <c r="AU171" s="95">
        <f>IF($A171&lt;=$A$9,IF(NOT(ISNUMBER(PI_data_original!AU171)),AU170,PI_data_original!AU171),0)</f>
        <v>20.592172891214183</v>
      </c>
      <c r="AV171" s="95">
        <f>IF($A171&lt;=$A$9,IF(NOT(ISNUMBER(PI_data_original!AV171)),AV170,PI_data_original!AV171),0)</f>
        <v>2</v>
      </c>
      <c r="AW171" s="95">
        <f>IF($A171&lt;=$A$9,IF(NOT(ISNUMBER(PI_data_original!AW171)),AW170,PI_data_original!AW171),0)</f>
        <v>341.81364147165789</v>
      </c>
      <c r="AY171" s="94">
        <f t="shared" si="108"/>
        <v>45873.555555555038</v>
      </c>
      <c r="AZ171" s="95">
        <f>IF($AY171&lt;=$AY$9,IF(NOT(ISNUMBER(PI_data_original!AZ171)),AZ170,PI_data_original!AZ171),0)</f>
        <v>0</v>
      </c>
      <c r="BA171" s="95">
        <f>IF($AY171&lt;=$AY$9,IF(NOT(ISNUMBER(PI_data_original!BA171)),BA170,PI_data_original!BA171),0)</f>
        <v>0</v>
      </c>
      <c r="BB171" s="95">
        <f>IF($AY171&lt;=$AY$9,IF(NOT(ISNUMBER(PI_data_original!BB171)),BB170,PI_data_original!BB171),0)</f>
        <v>0</v>
      </c>
      <c r="BC171" s="95">
        <f>IF($AY171&lt;=$AY$9,IF(NOT(ISNUMBER(PI_data_original!BC171)),BC170,PI_data_original!BC171),0)</f>
        <v>46.925348308313076</v>
      </c>
      <c r="BD171" s="95">
        <f>IF($AY171&lt;=$AY$9,IF(NOT(ISNUMBER(PI_data_original!BD171)),BD170,PI_data_original!BD171),0)</f>
        <v>0</v>
      </c>
      <c r="BE171" s="95">
        <f>IF($AY171&lt;=$AY$9,IF(NOT(ISNUMBER(PI_data_original!BE171)),BE170,PI_data_original!BE171),0)</f>
        <v>0</v>
      </c>
      <c r="BF171" s="95">
        <f>IF($AY171&lt;=$AY$9,IF(NOT(ISNUMBER(PI_data_original!BF171)),BF170,PI_data_original!BF171),0)</f>
        <v>0</v>
      </c>
      <c r="BG171" s="95">
        <f>IF($AY171&lt;=$AY$9,IF(NOT(ISNUMBER(PI_data_original!BG171)),BG170,PI_data_original!BG171),0)</f>
        <v>44.686999278747578</v>
      </c>
      <c r="BI171" s="61">
        <f>PI_data_original!BI171</f>
        <v>45873.361111111109</v>
      </c>
      <c r="BJ171" s="6">
        <f>IF($BI171&lt;=$BI$9,IF(NOT(ISNUMBER(PI_data_original!BJ171)),BJ170,PI_data_original!BJ171),0)</f>
        <v>1.2817578390240669E-2</v>
      </c>
      <c r="BK171" s="6">
        <f>IF($BI171&lt;=$BI$9,IF(NOT(ISNUMBER(PI_data_original!BK171)),BK170,PI_data_original!BK171),0)</f>
        <v>1.0070954449474812E-2</v>
      </c>
      <c r="BM171" s="6" t="b">
        <f t="shared" si="97"/>
        <v>0</v>
      </c>
      <c r="BN171" s="6" t="str">
        <f t="shared" si="98"/>
        <v>N/A</v>
      </c>
      <c r="BO171" s="6" t="b">
        <f t="shared" si="99"/>
        <v>0</v>
      </c>
      <c r="BP171" s="6" t="str">
        <f t="shared" si="100"/>
        <v>N/A</v>
      </c>
      <c r="BR171" s="6">
        <f t="shared" si="85"/>
        <v>432</v>
      </c>
      <c r="BS171" s="6">
        <f t="shared" si="86"/>
        <v>358</v>
      </c>
      <c r="BU171" s="6">
        <f t="shared" si="101"/>
        <v>342.44594941781213</v>
      </c>
      <c r="BV171" s="6">
        <f t="shared" si="102"/>
        <v>341.81364147165789</v>
      </c>
      <c r="BX171" s="292">
        <f t="shared" si="87"/>
        <v>45873.555555555038</v>
      </c>
      <c r="BY171" s="11">
        <f t="shared" ref="BY171:CB190" si="114">VLOOKUP($BX171,$AY$11:$BG$370,MATCH(BY$9,$AY$9:$BG$9,0))</f>
        <v>0</v>
      </c>
      <c r="BZ171" s="11">
        <f t="shared" si="114"/>
        <v>0</v>
      </c>
      <c r="CA171" s="11">
        <f t="shared" si="114"/>
        <v>0</v>
      </c>
      <c r="CB171" s="11">
        <f t="shared" si="114"/>
        <v>46.925348308313076</v>
      </c>
      <c r="CC171" s="11">
        <f>IF(Inicio!$C$22="Calderas",BY171+BZ171,CA171)</f>
        <v>0</v>
      </c>
      <c r="CD171" s="11">
        <f t="shared" si="88"/>
        <v>0</v>
      </c>
      <c r="CE171" s="11">
        <f t="shared" si="89"/>
        <v>0</v>
      </c>
      <c r="CF171" s="11">
        <f t="shared" si="90"/>
        <v>0</v>
      </c>
      <c r="CG171" s="11">
        <f t="shared" si="91"/>
        <v>0</v>
      </c>
      <c r="CH171" s="11">
        <f t="shared" si="103"/>
        <v>0</v>
      </c>
      <c r="CI171" s="11">
        <f t="shared" si="104"/>
        <v>0</v>
      </c>
      <c r="CJ171" s="11">
        <f t="shared" ref="CJ171:CM190" si="115">VLOOKUP($BX171,$AY$11:$BG$370,MATCH(CJ$9,$AY$9:$BG$9,0))</f>
        <v>0</v>
      </c>
      <c r="CK171" s="11">
        <f t="shared" si="115"/>
        <v>0</v>
      </c>
      <c r="CL171" s="11">
        <f t="shared" si="115"/>
        <v>0</v>
      </c>
      <c r="CM171" s="11">
        <f t="shared" si="115"/>
        <v>44.686999278747578</v>
      </c>
      <c r="CN171" s="281">
        <f>IF(Inicio!$O$22="Calderas",CJ171+CK171,CL171)</f>
        <v>0</v>
      </c>
      <c r="CO171" s="11">
        <f t="shared" si="92"/>
        <v>0</v>
      </c>
      <c r="CP171" s="11">
        <f t="shared" si="93"/>
        <v>0</v>
      </c>
      <c r="CQ171" s="11">
        <f t="shared" si="94"/>
        <v>0</v>
      </c>
      <c r="CR171" s="11">
        <f t="shared" si="95"/>
        <v>0</v>
      </c>
      <c r="CS171" s="11">
        <f t="shared" si="105"/>
        <v>0</v>
      </c>
      <c r="CT171" s="11">
        <f t="shared" si="106"/>
        <v>0</v>
      </c>
      <c r="CV171" s="293">
        <f t="shared" si="96"/>
        <v>45873.805555554805</v>
      </c>
      <c r="CW171" s="92">
        <f t="shared" ref="CW171:DB180" si="116">VLOOKUP($CV171,$AY$11:$BG$370,MATCH(CW$9,$AY$9:$BG$9,0))</f>
        <v>0</v>
      </c>
      <c r="CX171" s="92">
        <f t="shared" si="116"/>
        <v>0</v>
      </c>
      <c r="CY171" s="92">
        <f t="shared" si="116"/>
        <v>0</v>
      </c>
      <c r="CZ171" s="92">
        <f t="shared" si="116"/>
        <v>0</v>
      </c>
      <c r="DA171" s="92">
        <f t="shared" si="116"/>
        <v>0</v>
      </c>
      <c r="DB171" s="92">
        <f t="shared" si="116"/>
        <v>0</v>
      </c>
    </row>
    <row r="172" spans="1:106">
      <c r="A172" s="94">
        <f t="shared" si="107"/>
        <v>45873.809027777257</v>
      </c>
      <c r="B172" s="95">
        <f>IF($A172&lt;=$A$9,IF(NOT(ISNUMBER(PI_data_original!B172)),B171,PI_data_original!B172),0)</f>
        <v>220.94175036421061</v>
      </c>
      <c r="C172" s="95">
        <f>IF($A172&lt;=$A$9,IF(NOT(ISNUMBER(PI_data_original!C172)),C171,PI_data_original!C172),0)</f>
        <v>207.61646829424234</v>
      </c>
      <c r="D172" s="307">
        <f>IF(TagTempAmbSel_Sc1=TagTempAmb_Sc1,IF($A172&lt;=$A$9,IF(NOT(ISNUMBER(PI_data_original!D172)),D171,PI_data_original!D172),D171),IF($A172&lt;=$A$9,IF(NOT(ISNUMBER(PI_data_original!AD172)),AD171,PI_data_original!AD172),AD171))</f>
        <v>38.094192730801879</v>
      </c>
      <c r="E172" s="307">
        <f>IF(TagHumRelSel_Sc1=TagHumRel_Sc1,IF($A172&lt;=$A$9,IF(NOT(ISNUMBER(PI_data_original!E172)),E171,PI_data_original!E172),E171),IF($A172&lt;=$A$9,IF(NOT(ISNUMBER(PI_data_original!AE172)),AE171,PI_data_original!AE172),AE171))</f>
        <v>23.399133740351342</v>
      </c>
      <c r="F172" s="95">
        <f>IF($A172&lt;=$A$9,IF(NOT(ISNUMBER(PI_data_original!F172)),F171,PI_data_original!F172),0)</f>
        <v>19.415180206298828</v>
      </c>
      <c r="G172" s="95">
        <f>IF($A172&lt;=$A$9,IF(NOT(ISNUMBER(PI_data_original!G172)),G171,PI_data_original!G172),0)</f>
        <v>21.609901428222656</v>
      </c>
      <c r="H172" s="95">
        <f>IF($A172&lt;=$A$9,IF(NOT(ISNUMBER(PI_data_original!H172)),H171,PI_data_original!H172),0)</f>
        <v>17.488588333129883</v>
      </c>
      <c r="I172" s="95">
        <f>IF($A172&lt;=$A$9,IF(NOT(ISNUMBER(PI_data_original!I172)),I171,PI_data_original!I172),0)</f>
        <v>19.628150939941406</v>
      </c>
      <c r="J172" s="95">
        <f>IF($A172&lt;=$A$9,IF(NOT(ISNUMBER(PI_data_original!J172)),J171,PI_data_original!J172),0)</f>
        <v>15.628101348876953</v>
      </c>
      <c r="K172" s="95">
        <f>IF($A172&lt;=$A$9,IF(NOT(ISNUMBER(PI_data_original!K172)),K171,PI_data_original!K172),0)</f>
        <v>254.963780938024</v>
      </c>
      <c r="L172" s="95">
        <f>IF($A172&lt;=$A$9,IF(NOT(ISNUMBER(PI_data_original!L172)),L171,PI_data_original!L172),0)</f>
        <v>253.69312839527507</v>
      </c>
      <c r="M172" s="95">
        <f>IF($A172&lt;=$A$9,IF(NOT(ISNUMBER(PI_data_original!M172)),M171,PI_data_original!M172),0)</f>
        <v>260.64398086195899</v>
      </c>
      <c r="N172" s="95">
        <f>IF($A172&lt;=$A$9,IF(NOT(ISNUMBER(PI_data_original!N172)),N171,PI_data_original!N172),0)</f>
        <v>260.03028022475996</v>
      </c>
      <c r="O172" s="95">
        <f>IF($A172&lt;=$A$9,IF(NOT(ISNUMBER(PI_data_original!O172)),O171,PI_data_original!O172),0)</f>
        <v>340.6178652168548</v>
      </c>
      <c r="P172" s="95">
        <f>IF($A172&lt;=$A$9,IF(NOT(ISNUMBER(PI_data_original!P172)),P171,PI_data_original!P172),0)</f>
        <v>341.12723335577249</v>
      </c>
      <c r="Q172" s="95">
        <f>IF($A172&lt;=$A$9,IF(NOT(ISNUMBER(PI_data_original!Q172)),Q171,PI_data_original!Q172),0)</f>
        <v>343.42726103504424</v>
      </c>
      <c r="R172" s="95">
        <f>IF($A172&lt;=$A$9,IF(NOT(ISNUMBER(PI_data_original!R172)),R171,PI_data_original!R172),0)</f>
        <v>342.22066718068538</v>
      </c>
      <c r="S172" s="95">
        <f>IF($A172&lt;=$A$9,IF(NOT(ISNUMBER(PI_data_original!S172)),S171,PI_data_original!S172),0)</f>
        <v>331.29907355807876</v>
      </c>
      <c r="T172" s="95">
        <f>IF($A172&lt;=$A$9,IF(NOT(ISNUMBER(PI_data_original!T172)),T171,PI_data_original!T172),0)</f>
        <v>263.35015213735244</v>
      </c>
      <c r="U172" s="95">
        <f>IF($A172&lt;=$A$9,IF(NOT(ISNUMBER(PI_data_original!U172)),U171,PI_data_original!U172),0)</f>
        <v>333.72661686583888</v>
      </c>
      <c r="V172" s="95">
        <f>IF($A172&lt;=$A$9,IF(NOT(ISNUMBER(PI_data_original!V172)),V171,PI_data_original!V172),0)</f>
        <v>264.94358815065277</v>
      </c>
      <c r="W172" s="95">
        <f>IF($A172&lt;=$A$9,IF(NOT(ISNUMBER(PI_data_original!W172)),W171,PI_data_original!W172),0)</f>
        <v>315.03675678967733</v>
      </c>
      <c r="X172" s="95">
        <f>IF($A172&lt;=$A$9,IF(NOT(ISNUMBER(PI_data_original!X172)),X171,PI_data_original!X172),0)</f>
        <v>326.48539944415751</v>
      </c>
      <c r="Y172" s="95">
        <f>IF($A172&lt;=$A$9,IF(NOT(ISNUMBER(PI_data_original!Y172)),Y171,PI_data_original!Y172),0)</f>
        <v>23.097344489405359</v>
      </c>
      <c r="Z172" s="95">
        <f>IF($A172&lt;=$A$9,IF(NOT(ISNUMBER(PI_data_original!Z172)),Z171,PI_data_original!Z172),0)</f>
        <v>0.33441497802734377</v>
      </c>
      <c r="AA172" s="95">
        <f>IF($A172&lt;=$A$9,IF(NOT(ISNUMBER(PI_data_original!AA172)),AA171,PI_data_original!AA172),0)</f>
        <v>340.95982597858642</v>
      </c>
      <c r="AB172" s="95">
        <f>IF($A172&lt;=$A$9,IF(NOT(ISNUMBER(PI_data_original!AB172)),AB171,PI_data_original!AB172),0)</f>
        <v>220.94175036421061</v>
      </c>
      <c r="AC172" s="95">
        <f>IF($A172&lt;=$A$9,IF(NOT(ISNUMBER(PI_data_original!AC172)),AC171,PI_data_original!AC172),0)</f>
        <v>225.50766777387918</v>
      </c>
      <c r="AD172" s="307">
        <f>IF(TagTempAmbSel_Sc2=TagTempAmb_Sc1,IF($A172&lt;=$A$9,IF(NOT(ISNUMBER(PI_data_original!D172)),D171,PI_data_original!D172),D171),IF($A172&lt;=$A$9,IF(NOT(ISNUMBER(PI_data_original!AD172)),AD171,PI_data_original!AD172),AD171))</f>
        <v>38.677990183206717</v>
      </c>
      <c r="AE172" s="307">
        <f>IF(TagHumRelSel_Sc2=TagHumRel_Sc1,IF($A172&lt;=$A$9,IF(NOT(ISNUMBER(PI_data_original!E172)),E171,PI_data_original!E172),E171),IF($A172&lt;=$A$9,IF(NOT(ISNUMBER(PI_data_original!AE172)),AE171,PI_data_original!AE172),AE171))</f>
        <v>25.355926353158893</v>
      </c>
      <c r="AF172" s="95">
        <f>IF($A172&lt;=$A$9,IF(NOT(ISNUMBER(PI_data_original!AF172)),AF171,PI_data_original!AF172),0)</f>
        <v>24.084888458251953</v>
      </c>
      <c r="AG172" s="95">
        <f>IF($A172&lt;=$A$9,IF(NOT(ISNUMBER(PI_data_original!AG172)),AG171,PI_data_original!AG172),0)</f>
        <v>24.9305419921875</v>
      </c>
      <c r="AH172" s="95">
        <f>IF($A172&lt;=$A$9,IF(NOT(ISNUMBER(PI_data_original!AH172)),AH171,PI_data_original!AH172),0)</f>
        <v>20.651418685913086</v>
      </c>
      <c r="AI172" s="95">
        <f>IF($A172&lt;=$A$9,IF(NOT(ISNUMBER(PI_data_original!AI172)),AI171,PI_data_original!AI172),0)</f>
        <v>22.474296569824219</v>
      </c>
      <c r="AJ172" s="95">
        <f>IF($A172&lt;=$A$9,IF(NOT(ISNUMBER(PI_data_original!AJ172)),AJ171,PI_data_original!AJ172),0)</f>
        <v>21.953760147094727</v>
      </c>
      <c r="AK172" s="95">
        <f>IF($A172&lt;=$A$9,IF(NOT(ISNUMBER(PI_data_original!AK172)),AK171,PI_data_original!AK172),0)</f>
        <v>244.37879512164307</v>
      </c>
      <c r="AL172" s="95">
        <f>IF($A172&lt;=$A$9,IF(NOT(ISNUMBER(PI_data_original!AL172)),AL171,PI_data_original!AL172),0)</f>
        <v>248.60515250913548</v>
      </c>
      <c r="AM172" s="95">
        <f>IF($A172&lt;=$A$9,IF(NOT(ISNUMBER(PI_data_original!AM172)),AM171,PI_data_original!AM172),0)</f>
        <v>343.27014890475664</v>
      </c>
      <c r="AN172" s="95">
        <f>IF($A172&lt;=$A$9,IF(NOT(ISNUMBER(PI_data_original!AN172)),AN171,PI_data_original!AN172),0)</f>
        <v>343.60490250280463</v>
      </c>
      <c r="AO172" s="95">
        <f>IF($A172&lt;=$A$9,IF(NOT(ISNUMBER(PI_data_original!AO172)),AO171,PI_data_original!AO172),0)</f>
        <v>330.95387739432357</v>
      </c>
      <c r="AP172" s="95">
        <f>IF($A172&lt;=$A$9,IF(NOT(ISNUMBER(PI_data_original!AP172)),AP171,PI_data_original!AP172),0)</f>
        <v>253.61052417982913</v>
      </c>
      <c r="AQ172" s="95">
        <f>IF($A172&lt;=$A$9,IF(NOT(ISNUMBER(PI_data_original!AQ172)),AQ171,PI_data_original!AQ172),0)</f>
        <v>330.07244950678199</v>
      </c>
      <c r="AR172" s="95">
        <f>IF($A172&lt;=$A$9,IF(NOT(ISNUMBER(PI_data_original!AR172)),AR171,PI_data_original!AR172),0)</f>
        <v>255.93834432270455</v>
      </c>
      <c r="AS172" s="95">
        <f>IF($A172&lt;=$A$9,IF(NOT(ISNUMBER(PI_data_original!AS172)),AS171,PI_data_original!AS172),0)</f>
        <v>302.98435540898095</v>
      </c>
      <c r="AT172" s="95">
        <f>IF($A172&lt;=$A$9,IF(NOT(ISNUMBER(PI_data_original!AT172)),AT171,PI_data_original!AT172),0)</f>
        <v>322.12016692450703</v>
      </c>
      <c r="AU172" s="95">
        <f>IF($A172&lt;=$A$9,IF(NOT(ISNUMBER(PI_data_original!AU172)),AU171,PI_data_original!AU172),0)</f>
        <v>20.074739867492895</v>
      </c>
      <c r="AV172" s="95">
        <f>IF($A172&lt;=$A$9,IF(NOT(ISNUMBER(PI_data_original!AV172)),AV171,PI_data_original!AV172),0)</f>
        <v>2</v>
      </c>
      <c r="AW172" s="95">
        <f>IF($A172&lt;=$A$9,IF(NOT(ISNUMBER(PI_data_original!AW172)),AW171,PI_data_original!AW172),0)</f>
        <v>341.16652891669111</v>
      </c>
      <c r="AY172" s="94">
        <f t="shared" si="108"/>
        <v>45873.559027777257</v>
      </c>
      <c r="AZ172" s="95">
        <f>IF($AY172&lt;=$AY$9,IF(NOT(ISNUMBER(PI_data_original!AZ172)),AZ171,PI_data_original!AZ172),0)</f>
        <v>0</v>
      </c>
      <c r="BA172" s="95">
        <f>IF($AY172&lt;=$AY$9,IF(NOT(ISNUMBER(PI_data_original!BA172)),BA171,PI_data_original!BA172),0)</f>
        <v>0</v>
      </c>
      <c r="BB172" s="95">
        <f>IF($AY172&lt;=$AY$9,IF(NOT(ISNUMBER(PI_data_original!BB172)),BB171,PI_data_original!BB172),0)</f>
        <v>0</v>
      </c>
      <c r="BC172" s="95">
        <f>IF($AY172&lt;=$AY$9,IF(NOT(ISNUMBER(PI_data_original!BC172)),BC171,PI_data_original!BC172),0)</f>
        <v>46.980960034606362</v>
      </c>
      <c r="BD172" s="95">
        <f>IF($AY172&lt;=$AY$9,IF(NOT(ISNUMBER(PI_data_original!BD172)),BD171,PI_data_original!BD172),0)</f>
        <v>0</v>
      </c>
      <c r="BE172" s="95">
        <f>IF($AY172&lt;=$AY$9,IF(NOT(ISNUMBER(PI_data_original!BE172)),BE171,PI_data_original!BE172),0)</f>
        <v>0</v>
      </c>
      <c r="BF172" s="95">
        <f>IF($AY172&lt;=$AY$9,IF(NOT(ISNUMBER(PI_data_original!BF172)),BF171,PI_data_original!BF172),0)</f>
        <v>0</v>
      </c>
      <c r="BG172" s="95">
        <f>IF($AY172&lt;=$AY$9,IF(NOT(ISNUMBER(PI_data_original!BG172)),BG171,PI_data_original!BG172),0)</f>
        <v>44.492119569243826</v>
      </c>
      <c r="BI172" s="61">
        <f>PI_data_original!BI172</f>
        <v>45873.361805555556</v>
      </c>
      <c r="BJ172" s="6">
        <f>IF($BI172&lt;=$BI$9,IF(NOT(ISNUMBER(PI_data_original!BJ172)),BJ171,PI_data_original!BJ172),0)</f>
        <v>1.2817578390240669E-2</v>
      </c>
      <c r="BK172" s="6">
        <f>IF($BI172&lt;=$BI$9,IF(NOT(ISNUMBER(PI_data_original!BK172)),BK171,PI_data_original!BK172),0)</f>
        <v>1.0070954449474812E-2</v>
      </c>
      <c r="BM172" s="6" t="b">
        <f t="shared" si="97"/>
        <v>0</v>
      </c>
      <c r="BN172" s="6" t="str">
        <f t="shared" si="98"/>
        <v>N/A</v>
      </c>
      <c r="BO172" s="6" t="b">
        <f t="shared" si="99"/>
        <v>0</v>
      </c>
      <c r="BP172" s="6" t="str">
        <f t="shared" si="100"/>
        <v>N/A</v>
      </c>
      <c r="BR172" s="6">
        <f t="shared" si="85"/>
        <v>431.66558502197267</v>
      </c>
      <c r="BS172" s="6">
        <f t="shared" si="86"/>
        <v>358</v>
      </c>
      <c r="BU172" s="6">
        <f t="shared" si="101"/>
        <v>340.95982597858642</v>
      </c>
      <c r="BV172" s="6">
        <f t="shared" si="102"/>
        <v>341.16652891669111</v>
      </c>
      <c r="BX172" s="292">
        <f t="shared" si="87"/>
        <v>45873.559027777257</v>
      </c>
      <c r="BY172" s="11">
        <f t="shared" si="114"/>
        <v>0</v>
      </c>
      <c r="BZ172" s="11">
        <f t="shared" si="114"/>
        <v>0</v>
      </c>
      <c r="CA172" s="11">
        <f t="shared" si="114"/>
        <v>0</v>
      </c>
      <c r="CB172" s="11">
        <f t="shared" si="114"/>
        <v>46.980960034606362</v>
      </c>
      <c r="CC172" s="11">
        <f>IF(Inicio!$C$22="Calderas",BY172+BZ172,CA172)</f>
        <v>0</v>
      </c>
      <c r="CD172" s="11">
        <f t="shared" si="88"/>
        <v>0</v>
      </c>
      <c r="CE172" s="11">
        <f t="shared" si="89"/>
        <v>0</v>
      </c>
      <c r="CF172" s="11">
        <f t="shared" si="90"/>
        <v>0</v>
      </c>
      <c r="CG172" s="11">
        <f t="shared" si="91"/>
        <v>0</v>
      </c>
      <c r="CH172" s="11">
        <f t="shared" si="103"/>
        <v>0</v>
      </c>
      <c r="CI172" s="11">
        <f t="shared" si="104"/>
        <v>0</v>
      </c>
      <c r="CJ172" s="11">
        <f t="shared" si="115"/>
        <v>0</v>
      </c>
      <c r="CK172" s="11">
        <f t="shared" si="115"/>
        <v>0</v>
      </c>
      <c r="CL172" s="11">
        <f t="shared" si="115"/>
        <v>0</v>
      </c>
      <c r="CM172" s="11">
        <f t="shared" si="115"/>
        <v>44.492119569243826</v>
      </c>
      <c r="CN172" s="281">
        <f>IF(Inicio!$O$22="Calderas",CJ172+CK172,CL172)</f>
        <v>0</v>
      </c>
      <c r="CO172" s="11">
        <f t="shared" si="92"/>
        <v>0</v>
      </c>
      <c r="CP172" s="11">
        <f t="shared" si="93"/>
        <v>0</v>
      </c>
      <c r="CQ172" s="11">
        <f t="shared" si="94"/>
        <v>0</v>
      </c>
      <c r="CR172" s="11">
        <f t="shared" si="95"/>
        <v>0</v>
      </c>
      <c r="CS172" s="11">
        <f t="shared" si="105"/>
        <v>0</v>
      </c>
      <c r="CT172" s="11">
        <f t="shared" si="106"/>
        <v>0</v>
      </c>
      <c r="CV172" s="293">
        <f t="shared" si="96"/>
        <v>45873.809027777024</v>
      </c>
      <c r="CW172" s="92">
        <f t="shared" si="116"/>
        <v>0</v>
      </c>
      <c r="CX172" s="92">
        <f t="shared" si="116"/>
        <v>0</v>
      </c>
      <c r="CY172" s="92">
        <f t="shared" si="116"/>
        <v>0</v>
      </c>
      <c r="CZ172" s="92">
        <f t="shared" si="116"/>
        <v>0</v>
      </c>
      <c r="DA172" s="92">
        <f t="shared" si="116"/>
        <v>0</v>
      </c>
      <c r="DB172" s="92">
        <f t="shared" si="116"/>
        <v>0</v>
      </c>
    </row>
    <row r="173" spans="1:106">
      <c r="A173" s="94">
        <f t="shared" si="107"/>
        <v>45873.812499999476</v>
      </c>
      <c r="B173" s="95">
        <f>IF($A173&lt;=$A$9,IF(NOT(ISNUMBER(PI_data_original!B173)),B172,PI_data_original!B173),0)</f>
        <v>208.97995933897965</v>
      </c>
      <c r="C173" s="95">
        <f>IF($A173&lt;=$A$9,IF(NOT(ISNUMBER(PI_data_original!C173)),C172,PI_data_original!C173),0)</f>
        <v>192.20776185189794</v>
      </c>
      <c r="D173" s="307">
        <f>IF(TagTempAmbSel_Sc1=TagTempAmb_Sc1,IF($A173&lt;=$A$9,IF(NOT(ISNUMBER(PI_data_original!D173)),D172,PI_data_original!D173),D172),IF($A173&lt;=$A$9,IF(NOT(ISNUMBER(PI_data_original!AD173)),AD172,PI_data_original!AD173),AD172))</f>
        <v>38.083981566251751</v>
      </c>
      <c r="E173" s="307">
        <f>IF(TagHumRelSel_Sc1=TagHumRel_Sc1,IF($A173&lt;=$A$9,IF(NOT(ISNUMBER(PI_data_original!E173)),E172,PI_data_original!E173),E172),IF($A173&lt;=$A$9,IF(NOT(ISNUMBER(PI_data_original!AE173)),AE172,PI_data_original!AE173),AE172))</f>
        <v>23.786919769762704</v>
      </c>
      <c r="F173" s="95">
        <f>IF($A173&lt;=$A$9,IF(NOT(ISNUMBER(PI_data_original!F173)),F172,PI_data_original!F173),0)</f>
        <v>21.482538223266602</v>
      </c>
      <c r="G173" s="95">
        <f>IF($A173&lt;=$A$9,IF(NOT(ISNUMBER(PI_data_original!G173)),G172,PI_data_original!G173),0)</f>
        <v>21.033636093139648</v>
      </c>
      <c r="H173" s="95">
        <f>IF($A173&lt;=$A$9,IF(NOT(ISNUMBER(PI_data_original!H173)),H172,PI_data_original!H173),0)</f>
        <v>18.325809478759766</v>
      </c>
      <c r="I173" s="95">
        <f>IF($A173&lt;=$A$9,IF(NOT(ISNUMBER(PI_data_original!I173)),I172,PI_data_original!I173),0)</f>
        <v>20.372344970703125</v>
      </c>
      <c r="J173" s="95">
        <f>IF($A173&lt;=$A$9,IF(NOT(ISNUMBER(PI_data_original!J173)),J172,PI_data_original!J173),0)</f>
        <v>21.209566116333008</v>
      </c>
      <c r="K173" s="95">
        <f>IF($A173&lt;=$A$9,IF(NOT(ISNUMBER(PI_data_original!K173)),K172,PI_data_original!K173),0)</f>
        <v>254.87526132224832</v>
      </c>
      <c r="L173" s="95">
        <f>IF($A173&lt;=$A$9,IF(NOT(ISNUMBER(PI_data_original!L173)),L172,PI_data_original!L173),0)</f>
        <v>253.56417896886614</v>
      </c>
      <c r="M173" s="95">
        <f>IF($A173&lt;=$A$9,IF(NOT(ISNUMBER(PI_data_original!M173)),M172,PI_data_original!M173),0)</f>
        <v>258.29281407331194</v>
      </c>
      <c r="N173" s="95">
        <f>IF($A173&lt;=$A$9,IF(NOT(ISNUMBER(PI_data_original!N173)),N172,PI_data_original!N173),0)</f>
        <v>257.78990314080642</v>
      </c>
      <c r="O173" s="95">
        <f>IF($A173&lt;=$A$9,IF(NOT(ISNUMBER(PI_data_original!O173)),O172,PI_data_original!O173),0)</f>
        <v>337.26196081662516</v>
      </c>
      <c r="P173" s="95">
        <f>IF($A173&lt;=$A$9,IF(NOT(ISNUMBER(PI_data_original!P173)),P172,PI_data_original!P173),0)</f>
        <v>337.66759302452579</v>
      </c>
      <c r="Q173" s="95">
        <f>IF($A173&lt;=$A$9,IF(NOT(ISNUMBER(PI_data_original!Q173)),Q172,PI_data_original!Q173),0)</f>
        <v>340.86603918376318</v>
      </c>
      <c r="R173" s="95">
        <f>IF($A173&lt;=$A$9,IF(NOT(ISNUMBER(PI_data_original!R173)),R172,PI_data_original!R173),0)</f>
        <v>338.39567131324264</v>
      </c>
      <c r="S173" s="95">
        <f>IF($A173&lt;=$A$9,IF(NOT(ISNUMBER(PI_data_original!S173)),S172,PI_data_original!S173),0)</f>
        <v>329.09256487374347</v>
      </c>
      <c r="T173" s="95">
        <f>IF($A173&lt;=$A$9,IF(NOT(ISNUMBER(PI_data_original!T173)),T172,PI_data_original!T173),0)</f>
        <v>261.71730188317599</v>
      </c>
      <c r="U173" s="95">
        <f>IF($A173&lt;=$A$9,IF(NOT(ISNUMBER(PI_data_original!U173)),U172,PI_data_original!U173),0)</f>
        <v>331.51128669711142</v>
      </c>
      <c r="V173" s="95">
        <f>IF($A173&lt;=$A$9,IF(NOT(ISNUMBER(PI_data_original!V173)),V172,PI_data_original!V173),0)</f>
        <v>263.12721028630932</v>
      </c>
      <c r="W173" s="95">
        <f>IF($A173&lt;=$A$9,IF(NOT(ISNUMBER(PI_data_original!W173)),W172,PI_data_original!W173),0)</f>
        <v>314.56047640595222</v>
      </c>
      <c r="X173" s="95">
        <f>IF($A173&lt;=$A$9,IF(NOT(ISNUMBER(PI_data_original!X173)),X172,PI_data_original!X173),0)</f>
        <v>325.78513038340481</v>
      </c>
      <c r="Y173" s="95">
        <f>IF($A173&lt;=$A$9,IF(NOT(ISNUMBER(PI_data_original!Y173)),Y172,PI_data_original!Y173),0)</f>
        <v>22.142984691158652</v>
      </c>
      <c r="Z173" s="95">
        <f>IF($A173&lt;=$A$9,IF(NOT(ISNUMBER(PI_data_original!Z173)),Z172,PI_data_original!Z173),0)</f>
        <v>1.9026671028750078E-3</v>
      </c>
      <c r="AA173" s="95">
        <f>IF($A173&lt;=$A$9,IF(NOT(ISNUMBER(PI_data_original!AA173)),AA172,PI_data_original!AA173),0)</f>
        <v>338.73648003210934</v>
      </c>
      <c r="AB173" s="95">
        <f>IF($A173&lt;=$A$9,IF(NOT(ISNUMBER(PI_data_original!AB173)),AB172,PI_data_original!AB173),0)</f>
        <v>208.97995933897965</v>
      </c>
      <c r="AC173" s="95">
        <f>IF($A173&lt;=$A$9,IF(NOT(ISNUMBER(PI_data_original!AC173)),AC172,PI_data_original!AC173),0)</f>
        <v>212.04158620797372</v>
      </c>
      <c r="AD173" s="307">
        <f>IF(TagTempAmbSel_Sc2=TagTempAmb_Sc1,IF($A173&lt;=$A$9,IF(NOT(ISNUMBER(PI_data_original!D173)),D172,PI_data_original!D173),D172),IF($A173&lt;=$A$9,IF(NOT(ISNUMBER(PI_data_original!AD173)),AD172,PI_data_original!AD173),AD172))</f>
        <v>38.939020195699555</v>
      </c>
      <c r="AE173" s="307">
        <f>IF(TagHumRelSel_Sc2=TagHumRel_Sc1,IF($A173&lt;=$A$9,IF(NOT(ISNUMBER(PI_data_original!E173)),E172,PI_data_original!E173),E172),IF($A173&lt;=$A$9,IF(NOT(ISNUMBER(PI_data_original!AE173)),AE172,PI_data_original!AE173),AE172))</f>
        <v>25.528038390729957</v>
      </c>
      <c r="AF173" s="95">
        <f>IF($A173&lt;=$A$9,IF(NOT(ISNUMBER(PI_data_original!AF173)),AF172,PI_data_original!AF173),0)</f>
        <v>18.385780334472656</v>
      </c>
      <c r="AG173" s="95">
        <f>IF($A173&lt;=$A$9,IF(NOT(ISNUMBER(PI_data_original!AG173)),AG172,PI_data_original!AG173),0)</f>
        <v>23.349126815795898</v>
      </c>
      <c r="AH173" s="95">
        <f>IF($A173&lt;=$A$9,IF(NOT(ISNUMBER(PI_data_original!AH173)),AH172,PI_data_original!AH173),0)</f>
        <v>21.209566116333008</v>
      </c>
      <c r="AI173" s="95">
        <f>IF($A173&lt;=$A$9,IF(NOT(ISNUMBER(PI_data_original!AI173)),AI172,PI_data_original!AI173),0)</f>
        <v>18.632535934448242</v>
      </c>
      <c r="AJ173" s="95">
        <f>IF($A173&lt;=$A$9,IF(NOT(ISNUMBER(PI_data_original!AJ173)),AJ172,PI_data_original!AJ173),0)</f>
        <v>14.790881156921387</v>
      </c>
      <c r="AK173" s="95">
        <f>IF($A173&lt;=$A$9,IF(NOT(ISNUMBER(PI_data_original!AK173)),AK172,PI_data_original!AK173),0)</f>
        <v>242.62093498650546</v>
      </c>
      <c r="AL173" s="95">
        <f>IF($A173&lt;=$A$9,IF(NOT(ISNUMBER(PI_data_original!AL173)),AL172,PI_data_original!AL173),0)</f>
        <v>246.97062628284479</v>
      </c>
      <c r="AM173" s="95">
        <f>IF($A173&lt;=$A$9,IF(NOT(ISNUMBER(PI_data_original!AM173)),AM172,PI_data_original!AM173),0)</f>
        <v>341.41866675237162</v>
      </c>
      <c r="AN173" s="95">
        <f>IF($A173&lt;=$A$9,IF(NOT(ISNUMBER(PI_data_original!AN173)),AN172,PI_data_original!AN173),0)</f>
        <v>341.7166858519019</v>
      </c>
      <c r="AO173" s="95">
        <f>IF($A173&lt;=$A$9,IF(NOT(ISNUMBER(PI_data_original!AO173)),AO172,PI_data_original!AO173),0)</f>
        <v>330.36393388946851</v>
      </c>
      <c r="AP173" s="95">
        <f>IF($A173&lt;=$A$9,IF(NOT(ISNUMBER(PI_data_original!AP173)),AP172,PI_data_original!AP173),0)</f>
        <v>252.53886437204821</v>
      </c>
      <c r="AQ173" s="95">
        <f>IF($A173&lt;=$A$9,IF(NOT(ISNUMBER(PI_data_original!AQ173)),AQ172,PI_data_original!AQ173),0)</f>
        <v>329.50642653199532</v>
      </c>
      <c r="AR173" s="95">
        <f>IF($A173&lt;=$A$9,IF(NOT(ISNUMBER(PI_data_original!AR173)),AR172,PI_data_original!AR173),0)</f>
        <v>254.97416855705825</v>
      </c>
      <c r="AS173" s="95">
        <f>IF($A173&lt;=$A$9,IF(NOT(ISNUMBER(PI_data_original!AS173)),AS172,PI_data_original!AS173),0)</f>
        <v>302.82989140861764</v>
      </c>
      <c r="AT173" s="95">
        <f>IF($A173&lt;=$A$9,IF(NOT(ISNUMBER(PI_data_original!AT173)),AT172,PI_data_original!AT173),0)</f>
        <v>321.46962168813985</v>
      </c>
      <c r="AU173" s="95">
        <f>IF($A173&lt;=$A$9,IF(NOT(ISNUMBER(PI_data_original!AU173)),AU172,PI_data_original!AU173),0)</f>
        <v>19.708493318791184</v>
      </c>
      <c r="AV173" s="95">
        <f>IF($A173&lt;=$A$9,IF(NOT(ISNUMBER(PI_data_original!AV173)),AV172,PI_data_original!AV173),0)</f>
        <v>2</v>
      </c>
      <c r="AW173" s="95">
        <f>IF($A173&lt;=$A$9,IF(NOT(ISNUMBER(PI_data_original!AW173)),AW172,PI_data_original!AW173),0)</f>
        <v>339.71732343766996</v>
      </c>
      <c r="AY173" s="94">
        <f t="shared" si="108"/>
        <v>45873.562499999476</v>
      </c>
      <c r="AZ173" s="95">
        <f>IF($AY173&lt;=$AY$9,IF(NOT(ISNUMBER(PI_data_original!AZ173)),AZ172,PI_data_original!AZ173),0)</f>
        <v>0</v>
      </c>
      <c r="BA173" s="95">
        <f>IF($AY173&lt;=$AY$9,IF(NOT(ISNUMBER(PI_data_original!BA173)),BA172,PI_data_original!BA173),0)</f>
        <v>0</v>
      </c>
      <c r="BB173" s="95">
        <f>IF($AY173&lt;=$AY$9,IF(NOT(ISNUMBER(PI_data_original!BB173)),BB172,PI_data_original!BB173),0)</f>
        <v>0</v>
      </c>
      <c r="BC173" s="95">
        <f>IF($AY173&lt;=$AY$9,IF(NOT(ISNUMBER(PI_data_original!BC173)),BC172,PI_data_original!BC173),0)</f>
        <v>47.068833493564782</v>
      </c>
      <c r="BD173" s="95">
        <f>IF($AY173&lt;=$AY$9,IF(NOT(ISNUMBER(PI_data_original!BD173)),BD172,PI_data_original!BD173),0)</f>
        <v>0</v>
      </c>
      <c r="BE173" s="95">
        <f>IF($AY173&lt;=$AY$9,IF(NOT(ISNUMBER(PI_data_original!BE173)),BE172,PI_data_original!BE173),0)</f>
        <v>0</v>
      </c>
      <c r="BF173" s="95">
        <f>IF($AY173&lt;=$AY$9,IF(NOT(ISNUMBER(PI_data_original!BF173)),BF172,PI_data_original!BF173),0)</f>
        <v>0</v>
      </c>
      <c r="BG173" s="95">
        <f>IF($AY173&lt;=$AY$9,IF(NOT(ISNUMBER(PI_data_original!BG173)),BG172,PI_data_original!BG173),0)</f>
        <v>44.337044683690429</v>
      </c>
      <c r="BI173" s="61">
        <f>PI_data_original!BI173</f>
        <v>45873.362500000003</v>
      </c>
      <c r="BJ173" s="6">
        <f>IF($BI173&lt;=$BI$9,IF(NOT(ISNUMBER(PI_data_original!BJ173)),BJ172,PI_data_original!BJ173),0)</f>
        <v>1.2817578390240669E-2</v>
      </c>
      <c r="BK173" s="6">
        <f>IF($BI173&lt;=$BI$9,IF(NOT(ISNUMBER(PI_data_original!BK173)),BK172,PI_data_original!BK173),0)</f>
        <v>1.0070954449474812E-2</v>
      </c>
      <c r="BM173" s="6" t="b">
        <f t="shared" si="97"/>
        <v>0</v>
      </c>
      <c r="BN173" s="6" t="str">
        <f t="shared" si="98"/>
        <v>N/A</v>
      </c>
      <c r="BO173" s="6" t="b">
        <f t="shared" si="99"/>
        <v>0</v>
      </c>
      <c r="BP173" s="6" t="str">
        <f t="shared" si="100"/>
        <v>N/A</v>
      </c>
      <c r="BR173" s="6">
        <f t="shared" si="85"/>
        <v>431.99809733289715</v>
      </c>
      <c r="BS173" s="6">
        <f t="shared" si="86"/>
        <v>358</v>
      </c>
      <c r="BU173" s="6">
        <f t="shared" si="101"/>
        <v>338.73648003210934</v>
      </c>
      <c r="BV173" s="6">
        <f t="shared" si="102"/>
        <v>339.71732343766996</v>
      </c>
      <c r="BX173" s="292">
        <f t="shared" si="87"/>
        <v>45873.562499999476</v>
      </c>
      <c r="BY173" s="11">
        <f t="shared" si="114"/>
        <v>0</v>
      </c>
      <c r="BZ173" s="11">
        <f t="shared" si="114"/>
        <v>0</v>
      </c>
      <c r="CA173" s="11">
        <f t="shared" si="114"/>
        <v>0</v>
      </c>
      <c r="CB173" s="11">
        <f t="shared" si="114"/>
        <v>47.068833493564782</v>
      </c>
      <c r="CC173" s="11">
        <f>IF(Inicio!$C$22="Calderas",BY173+BZ173,CA173)</f>
        <v>0</v>
      </c>
      <c r="CD173" s="11">
        <f t="shared" si="88"/>
        <v>0</v>
      </c>
      <c r="CE173" s="11">
        <f t="shared" si="89"/>
        <v>0</v>
      </c>
      <c r="CF173" s="11">
        <f t="shared" si="90"/>
        <v>0</v>
      </c>
      <c r="CG173" s="11">
        <f t="shared" si="91"/>
        <v>0</v>
      </c>
      <c r="CH173" s="11">
        <f t="shared" si="103"/>
        <v>0</v>
      </c>
      <c r="CI173" s="11">
        <f t="shared" si="104"/>
        <v>0</v>
      </c>
      <c r="CJ173" s="11">
        <f t="shared" si="115"/>
        <v>0</v>
      </c>
      <c r="CK173" s="11">
        <f t="shared" si="115"/>
        <v>0</v>
      </c>
      <c r="CL173" s="11">
        <f t="shared" si="115"/>
        <v>0</v>
      </c>
      <c r="CM173" s="11">
        <f t="shared" si="115"/>
        <v>44.337044683690429</v>
      </c>
      <c r="CN173" s="281">
        <f>IF(Inicio!$O$22="Calderas",CJ173+CK173,CL173)</f>
        <v>0</v>
      </c>
      <c r="CO173" s="11">
        <f t="shared" si="92"/>
        <v>0</v>
      </c>
      <c r="CP173" s="11">
        <f t="shared" si="93"/>
        <v>0</v>
      </c>
      <c r="CQ173" s="11">
        <f t="shared" si="94"/>
        <v>0</v>
      </c>
      <c r="CR173" s="11">
        <f t="shared" si="95"/>
        <v>0</v>
      </c>
      <c r="CS173" s="11">
        <f t="shared" si="105"/>
        <v>0</v>
      </c>
      <c r="CT173" s="11">
        <f t="shared" si="106"/>
        <v>0</v>
      </c>
      <c r="CV173" s="293">
        <f t="shared" si="96"/>
        <v>45873.812499999243</v>
      </c>
      <c r="CW173" s="92">
        <f t="shared" si="116"/>
        <v>0</v>
      </c>
      <c r="CX173" s="92">
        <f t="shared" si="116"/>
        <v>0</v>
      </c>
      <c r="CY173" s="92">
        <f t="shared" si="116"/>
        <v>0</v>
      </c>
      <c r="CZ173" s="92">
        <f t="shared" si="116"/>
        <v>0</v>
      </c>
      <c r="DA173" s="92">
        <f t="shared" si="116"/>
        <v>0</v>
      </c>
      <c r="DB173" s="92">
        <f t="shared" si="116"/>
        <v>0</v>
      </c>
    </row>
    <row r="174" spans="1:106">
      <c r="A174" s="94">
        <f t="shared" si="107"/>
        <v>45873.815972221695</v>
      </c>
      <c r="B174" s="95">
        <f>IF($A174&lt;=$A$9,IF(NOT(ISNUMBER(PI_data_original!B174)),B173,PI_data_original!B174),0)</f>
        <v>192.00139995026916</v>
      </c>
      <c r="C174" s="95">
        <f>IF($A174&lt;=$A$9,IF(NOT(ISNUMBER(PI_data_original!C174)),C173,PI_data_original!C174),0)</f>
        <v>173.87198774646151</v>
      </c>
      <c r="D174" s="307">
        <f>IF(TagTempAmbSel_Sc1=TagTempAmb_Sc1,IF($A174&lt;=$A$9,IF(NOT(ISNUMBER(PI_data_original!D174)),D173,PI_data_original!D174),D173),IF($A174&lt;=$A$9,IF(NOT(ISNUMBER(PI_data_original!AD174)),AD173,PI_data_original!AD174),AD173))</f>
        <v>37.967040406918059</v>
      </c>
      <c r="E174" s="307">
        <f>IF(TagHumRelSel_Sc1=TagHumRel_Sc1,IF($A174&lt;=$A$9,IF(NOT(ISNUMBER(PI_data_original!E174)),E173,PI_data_original!E174),E173),IF($A174&lt;=$A$9,IF(NOT(ISNUMBER(PI_data_original!AE174)),AE173,PI_data_original!AE174),AE173))</f>
        <v>24.198795912937204</v>
      </c>
      <c r="F174" s="95">
        <f>IF($A174&lt;=$A$9,IF(NOT(ISNUMBER(PI_data_original!F174)),F173,PI_data_original!F174),0)</f>
        <v>21.212882995605469</v>
      </c>
      <c r="G174" s="95">
        <f>IF($A174&lt;=$A$9,IF(NOT(ISNUMBER(PI_data_original!G174)),G173,PI_data_original!G174),0)</f>
        <v>20.265285491943359</v>
      </c>
      <c r="H174" s="95">
        <f>IF($A174&lt;=$A$9,IF(NOT(ISNUMBER(PI_data_original!H174)),H173,PI_data_original!H174),0)</f>
        <v>19.070003509521484</v>
      </c>
      <c r="I174" s="95">
        <f>IF($A174&lt;=$A$9,IF(NOT(ISNUMBER(PI_data_original!I174)),I173,PI_data_original!I174),0)</f>
        <v>20.093273162841797</v>
      </c>
      <c r="J174" s="95">
        <f>IF($A174&lt;=$A$9,IF(NOT(ISNUMBER(PI_data_original!J174)),J173,PI_data_original!J174),0)</f>
        <v>18.325809478759766</v>
      </c>
      <c r="K174" s="95">
        <f>IF($A174&lt;=$A$9,IF(NOT(ISNUMBER(PI_data_original!K174)),K173,PI_data_original!K174),0)</f>
        <v>253.3023760541767</v>
      </c>
      <c r="L174" s="95">
        <f>IF($A174&lt;=$A$9,IF(NOT(ISNUMBER(PI_data_original!L174)),L173,PI_data_original!L174),0)</f>
        <v>251.89486655666255</v>
      </c>
      <c r="M174" s="95">
        <f>IF($A174&lt;=$A$9,IF(NOT(ISNUMBER(PI_data_original!M174)),M173,PI_data_original!M174),0)</f>
        <v>256.76041866164627</v>
      </c>
      <c r="N174" s="95">
        <f>IF($A174&lt;=$A$9,IF(NOT(ISNUMBER(PI_data_original!N174)),N173,PI_data_original!N174),0)</f>
        <v>256.13941045480658</v>
      </c>
      <c r="O174" s="95">
        <f>IF($A174&lt;=$A$9,IF(NOT(ISNUMBER(PI_data_original!O174)),O173,PI_data_original!O174),0)</f>
        <v>333.77979070251939</v>
      </c>
      <c r="P174" s="95">
        <f>IF($A174&lt;=$A$9,IF(NOT(ISNUMBER(PI_data_original!P174)),P173,PI_data_original!P174),0)</f>
        <v>334.41188570607164</v>
      </c>
      <c r="Q174" s="95">
        <f>IF($A174&lt;=$A$9,IF(NOT(ISNUMBER(PI_data_original!Q174)),Q173,PI_data_original!Q174),0)</f>
        <v>338.15763489432737</v>
      </c>
      <c r="R174" s="95">
        <f>IF($A174&lt;=$A$9,IF(NOT(ISNUMBER(PI_data_original!R174)),R173,PI_data_original!R174),0)</f>
        <v>335.03026639852135</v>
      </c>
      <c r="S174" s="95">
        <f>IF($A174&lt;=$A$9,IF(NOT(ISNUMBER(PI_data_original!S174)),S173,PI_data_original!S174),0)</f>
        <v>326.57222842636207</v>
      </c>
      <c r="T174" s="95">
        <f>IF($A174&lt;=$A$9,IF(NOT(ISNUMBER(PI_data_original!T174)),T173,PI_data_original!T174),0)</f>
        <v>257.61010678514839</v>
      </c>
      <c r="U174" s="95">
        <f>IF($A174&lt;=$A$9,IF(NOT(ISNUMBER(PI_data_original!U174)),U173,PI_data_original!U174),0)</f>
        <v>329.07058575788977</v>
      </c>
      <c r="V174" s="95">
        <f>IF($A174&lt;=$A$9,IF(NOT(ISNUMBER(PI_data_original!V174)),V173,PI_data_original!V174),0)</f>
        <v>258.91730387737977</v>
      </c>
      <c r="W174" s="95">
        <f>IF($A174&lt;=$A$9,IF(NOT(ISNUMBER(PI_data_original!W174)),W173,PI_data_original!W174),0)</f>
        <v>314.02498517417064</v>
      </c>
      <c r="X174" s="95">
        <f>IF($A174&lt;=$A$9,IF(NOT(ISNUMBER(PI_data_original!X174)),X173,PI_data_original!X174),0)</f>
        <v>324.93807354558845</v>
      </c>
      <c r="Y174" s="95">
        <f>IF($A174&lt;=$A$9,IF(NOT(ISNUMBER(PI_data_original!Y174)),Y173,PI_data_original!Y174),0)</f>
        <v>20.698889656060416</v>
      </c>
      <c r="Z174" s="95">
        <f>IF($A174&lt;=$A$9,IF(NOT(ISNUMBER(PI_data_original!Z174)),Z173,PI_data_original!Z174),0)</f>
        <v>0.48911430010547985</v>
      </c>
      <c r="AA174" s="95">
        <f>IF($A174&lt;=$A$9,IF(NOT(ISNUMBER(PI_data_original!AA174)),AA173,PI_data_original!AA174),0)</f>
        <v>336.06417523746222</v>
      </c>
      <c r="AB174" s="95">
        <f>IF($A174&lt;=$A$9,IF(NOT(ISNUMBER(PI_data_original!AB174)),AB173,PI_data_original!AB174),0)</f>
        <v>192.00139995026916</v>
      </c>
      <c r="AC174" s="95">
        <f>IF($A174&lt;=$A$9,IF(NOT(ISNUMBER(PI_data_original!AC174)),AC173,PI_data_original!AC174),0)</f>
        <v>195.70771477045957</v>
      </c>
      <c r="AD174" s="307">
        <f>IF(TagTempAmbSel_Sc2=TagTempAmb_Sc1,IF($A174&lt;=$A$9,IF(NOT(ISNUMBER(PI_data_original!D174)),D173,PI_data_original!D174),D173),IF($A174&lt;=$A$9,IF(NOT(ISNUMBER(PI_data_original!AD174)),AD173,PI_data_original!AD174),AD173))</f>
        <v>38.748469008131742</v>
      </c>
      <c r="AE174" s="307">
        <f>IF(TagHumRelSel_Sc2=TagHumRel_Sc1,IF($A174&lt;=$A$9,IF(NOT(ISNUMBER(PI_data_original!E174)),E173,PI_data_original!E174),E173),IF($A174&lt;=$A$9,IF(NOT(ISNUMBER(PI_data_original!AE174)),AE173,PI_data_original!AE174),AE173))</f>
        <v>25.813582677865547</v>
      </c>
      <c r="AF174" s="95">
        <f>IF($A174&lt;=$A$9,IF(NOT(ISNUMBER(PI_data_original!AF174)),AF173,PI_data_original!AF174),0)</f>
        <v>21.590435028076172</v>
      </c>
      <c r="AG174" s="95">
        <f>IF($A174&lt;=$A$9,IF(NOT(ISNUMBER(PI_data_original!AG174)),AG173,PI_data_original!AG174),0)</f>
        <v>23.349126815795898</v>
      </c>
      <c r="AH174" s="95">
        <f>IF($A174&lt;=$A$9,IF(NOT(ISNUMBER(PI_data_original!AH174)),AH173,PI_data_original!AH174),0)</f>
        <v>20.093273162841797</v>
      </c>
      <c r="AI174" s="95">
        <f>IF($A174&lt;=$A$9,IF(NOT(ISNUMBER(PI_data_original!AI174)),AI173,PI_data_original!AI174),0)</f>
        <v>21.609901428222656</v>
      </c>
      <c r="AJ174" s="95">
        <f>IF($A174&lt;=$A$9,IF(NOT(ISNUMBER(PI_data_original!AJ174)),AJ173,PI_data_original!AJ174),0)</f>
        <v>19.070003509521484</v>
      </c>
      <c r="AK174" s="95">
        <f>IF($A174&lt;=$A$9,IF(NOT(ISNUMBER(PI_data_original!AK174)),AK173,PI_data_original!AK174),0)</f>
        <v>241.27416797389776</v>
      </c>
      <c r="AL174" s="95">
        <f>IF($A174&lt;=$A$9,IF(NOT(ISNUMBER(PI_data_original!AL174)),AL173,PI_data_original!AL174),0)</f>
        <v>245.59425107666698</v>
      </c>
      <c r="AM174" s="95">
        <f>IF($A174&lt;=$A$9,IF(NOT(ISNUMBER(PI_data_original!AM174)),AM173,PI_data_original!AM174),0)</f>
        <v>338.68519400121397</v>
      </c>
      <c r="AN174" s="95">
        <f>IF($A174&lt;=$A$9,IF(NOT(ISNUMBER(PI_data_original!AN174)),AN173,PI_data_original!AN174),0)</f>
        <v>338.88000719285236</v>
      </c>
      <c r="AO174" s="95">
        <f>IF($A174&lt;=$A$9,IF(NOT(ISNUMBER(PI_data_original!AO174)),AO173,PI_data_original!AO174),0)</f>
        <v>329.05359356096483</v>
      </c>
      <c r="AP174" s="95">
        <f>IF($A174&lt;=$A$9,IF(NOT(ISNUMBER(PI_data_original!AP174)),AP173,PI_data_original!AP174),0)</f>
        <v>251.70677384962639</v>
      </c>
      <c r="AQ174" s="95">
        <f>IF($A174&lt;=$A$9,IF(NOT(ISNUMBER(PI_data_original!AQ174)),AQ173,PI_data_original!AQ174),0)</f>
        <v>328.24814638715395</v>
      </c>
      <c r="AR174" s="95">
        <f>IF($A174&lt;=$A$9,IF(NOT(ISNUMBER(PI_data_original!AR174)),AR173,PI_data_original!AR174),0)</f>
        <v>254.06423530233479</v>
      </c>
      <c r="AS174" s="95">
        <f>IF($A174&lt;=$A$9,IF(NOT(ISNUMBER(PI_data_original!AS174)),AS173,PI_data_original!AS174),0)</f>
        <v>302.57160401040699</v>
      </c>
      <c r="AT174" s="95">
        <f>IF($A174&lt;=$A$9,IF(NOT(ISNUMBER(PI_data_original!AT174)),AT173,PI_data_original!AT174),0)</f>
        <v>320.88666322250771</v>
      </c>
      <c r="AU174" s="95">
        <f>IF($A174&lt;=$A$9,IF(NOT(ISNUMBER(PI_data_original!AU174)),AU173,PI_data_original!AU174),0)</f>
        <v>19.36535756528361</v>
      </c>
      <c r="AV174" s="95">
        <f>IF($A174&lt;=$A$9,IF(NOT(ISNUMBER(PI_data_original!AV174)),AV173,PI_data_original!AV174),0)</f>
        <v>2.1310766601562499</v>
      </c>
      <c r="AW174" s="95">
        <f>IF($A174&lt;=$A$9,IF(NOT(ISNUMBER(PI_data_original!AW174)),AW173,PI_data_original!AW174),0)</f>
        <v>337.39740998347293</v>
      </c>
      <c r="AY174" s="94">
        <f t="shared" si="108"/>
        <v>45873.565972221695</v>
      </c>
      <c r="AZ174" s="95">
        <f>IF($AY174&lt;=$AY$9,IF(NOT(ISNUMBER(PI_data_original!AZ174)),AZ173,PI_data_original!AZ174),0)</f>
        <v>0</v>
      </c>
      <c r="BA174" s="95">
        <f>IF($AY174&lt;=$AY$9,IF(NOT(ISNUMBER(PI_data_original!BA174)),BA173,PI_data_original!BA174),0)</f>
        <v>0</v>
      </c>
      <c r="BB174" s="95">
        <f>IF($AY174&lt;=$AY$9,IF(NOT(ISNUMBER(PI_data_original!BB174)),BB173,PI_data_original!BB174),0)</f>
        <v>0</v>
      </c>
      <c r="BC174" s="95">
        <f>IF($AY174&lt;=$AY$9,IF(NOT(ISNUMBER(PI_data_original!BC174)),BC173,PI_data_original!BC174),0)</f>
        <v>47.120776086218299</v>
      </c>
      <c r="BD174" s="95">
        <f>IF($AY174&lt;=$AY$9,IF(NOT(ISNUMBER(PI_data_original!BD174)),BD173,PI_data_original!BD174),0)</f>
        <v>0</v>
      </c>
      <c r="BE174" s="95">
        <f>IF($AY174&lt;=$AY$9,IF(NOT(ISNUMBER(PI_data_original!BE174)),BE173,PI_data_original!BE174),0)</f>
        <v>0</v>
      </c>
      <c r="BF174" s="95">
        <f>IF($AY174&lt;=$AY$9,IF(NOT(ISNUMBER(PI_data_original!BF174)),BF173,PI_data_original!BF174),0)</f>
        <v>0</v>
      </c>
      <c r="BG174" s="95">
        <f>IF($AY174&lt;=$AY$9,IF(NOT(ISNUMBER(PI_data_original!BG174)),BG173,PI_data_original!BG174),0)</f>
        <v>44.656731590039733</v>
      </c>
      <c r="BI174" s="61">
        <f>PI_data_original!BI174</f>
        <v>45873.363194444442</v>
      </c>
      <c r="BJ174" s="6">
        <f>IF($BI174&lt;=$BI$9,IF(NOT(ISNUMBER(PI_data_original!BJ174)),BJ173,PI_data_original!BJ174),0)</f>
        <v>1.2817578390240669E-2</v>
      </c>
      <c r="BK174" s="6">
        <f>IF($BI174&lt;=$BI$9,IF(NOT(ISNUMBER(PI_data_original!BK174)),BK173,PI_data_original!BK174),0)</f>
        <v>9.9272132118788867E-3</v>
      </c>
      <c r="BM174" s="6" t="b">
        <f t="shared" si="97"/>
        <v>0</v>
      </c>
      <c r="BN174" s="6" t="str">
        <f t="shared" si="98"/>
        <v>N/A</v>
      </c>
      <c r="BO174" s="6" t="b">
        <f t="shared" si="99"/>
        <v>0</v>
      </c>
      <c r="BP174" s="6" t="str">
        <f t="shared" si="100"/>
        <v>N/A</v>
      </c>
      <c r="BR174" s="6">
        <f t="shared" si="85"/>
        <v>431.51088569989452</v>
      </c>
      <c r="BS174" s="6">
        <f t="shared" si="86"/>
        <v>357.86892333984378</v>
      </c>
      <c r="BU174" s="6">
        <f t="shared" si="101"/>
        <v>336.06417523746222</v>
      </c>
      <c r="BV174" s="6">
        <f t="shared" si="102"/>
        <v>337.39740998347293</v>
      </c>
      <c r="BX174" s="292">
        <f t="shared" si="87"/>
        <v>45873.565972221695</v>
      </c>
      <c r="BY174" s="11">
        <f t="shared" si="114"/>
        <v>0</v>
      </c>
      <c r="BZ174" s="11">
        <f t="shared" si="114"/>
        <v>0</v>
      </c>
      <c r="CA174" s="11">
        <f t="shared" si="114"/>
        <v>0</v>
      </c>
      <c r="CB174" s="11">
        <f t="shared" si="114"/>
        <v>47.120776086218299</v>
      </c>
      <c r="CC174" s="11">
        <f>IF(Inicio!$C$22="Calderas",BY174+BZ174,CA174)</f>
        <v>0</v>
      </c>
      <c r="CD174" s="11">
        <f t="shared" si="88"/>
        <v>0</v>
      </c>
      <c r="CE174" s="11">
        <f t="shared" si="89"/>
        <v>0</v>
      </c>
      <c r="CF174" s="11">
        <f t="shared" si="90"/>
        <v>0</v>
      </c>
      <c r="CG174" s="11">
        <f t="shared" si="91"/>
        <v>0</v>
      </c>
      <c r="CH174" s="11">
        <f t="shared" si="103"/>
        <v>0</v>
      </c>
      <c r="CI174" s="11">
        <f t="shared" si="104"/>
        <v>0</v>
      </c>
      <c r="CJ174" s="11">
        <f t="shared" si="115"/>
        <v>0</v>
      </c>
      <c r="CK174" s="11">
        <f t="shared" si="115"/>
        <v>0</v>
      </c>
      <c r="CL174" s="11">
        <f t="shared" si="115"/>
        <v>0</v>
      </c>
      <c r="CM174" s="11">
        <f t="shared" si="115"/>
        <v>44.656731590039733</v>
      </c>
      <c r="CN174" s="281">
        <f>IF(Inicio!$O$22="Calderas",CJ174+CK174,CL174)</f>
        <v>0</v>
      </c>
      <c r="CO174" s="11">
        <f t="shared" si="92"/>
        <v>0</v>
      </c>
      <c r="CP174" s="11">
        <f t="shared" si="93"/>
        <v>0</v>
      </c>
      <c r="CQ174" s="11">
        <f t="shared" si="94"/>
        <v>0</v>
      </c>
      <c r="CR174" s="11">
        <f t="shared" si="95"/>
        <v>0</v>
      </c>
      <c r="CS174" s="11">
        <f t="shared" si="105"/>
        <v>0</v>
      </c>
      <c r="CT174" s="11">
        <f t="shared" si="106"/>
        <v>0</v>
      </c>
      <c r="CV174" s="293">
        <f t="shared" si="96"/>
        <v>45873.815972221462</v>
      </c>
      <c r="CW174" s="92">
        <f t="shared" si="116"/>
        <v>0</v>
      </c>
      <c r="CX174" s="92">
        <f t="shared" si="116"/>
        <v>0</v>
      </c>
      <c r="CY174" s="92">
        <f t="shared" si="116"/>
        <v>0</v>
      </c>
      <c r="CZ174" s="92">
        <f t="shared" si="116"/>
        <v>0</v>
      </c>
      <c r="DA174" s="92">
        <f t="shared" si="116"/>
        <v>0</v>
      </c>
      <c r="DB174" s="92">
        <f t="shared" si="116"/>
        <v>0</v>
      </c>
    </row>
    <row r="175" spans="1:106">
      <c r="A175" s="94">
        <f t="shared" si="107"/>
        <v>45873.819444443914</v>
      </c>
      <c r="B175" s="95">
        <f>IF($A175&lt;=$A$9,IF(NOT(ISNUMBER(PI_data_original!B175)),B174,PI_data_original!B175),0)</f>
        <v>174.44044818685927</v>
      </c>
      <c r="C175" s="95">
        <f>IF($A175&lt;=$A$9,IF(NOT(ISNUMBER(PI_data_original!C175)),C174,PI_data_original!C175),0)</f>
        <v>153.06794704038512</v>
      </c>
      <c r="D175" s="307">
        <f>IF(TagTempAmbSel_Sc1=TagTempAmb_Sc1,IF($A175&lt;=$A$9,IF(NOT(ISNUMBER(PI_data_original!D175)),D174,PI_data_original!D175),D174),IF($A175&lt;=$A$9,IF(NOT(ISNUMBER(PI_data_original!AD175)),AD174,PI_data_original!AD175),AD174))</f>
        <v>37.916716024711675</v>
      </c>
      <c r="E175" s="307">
        <f>IF(TagHumRelSel_Sc1=TagHumRel_Sc1,IF($A175&lt;=$A$9,IF(NOT(ISNUMBER(PI_data_original!E175)),E174,PI_data_original!E175),E174),IF($A175&lt;=$A$9,IF(NOT(ISNUMBER(PI_data_original!AE175)),AE174,PI_data_original!AE175),AE174))</f>
        <v>24.210101631029683</v>
      </c>
      <c r="F175" s="95">
        <f>IF($A175&lt;=$A$9,IF(NOT(ISNUMBER(PI_data_original!F175)),F174,PI_data_original!F175),0)</f>
        <v>21.033113479614258</v>
      </c>
      <c r="G175" s="95">
        <f>IF($A175&lt;=$A$9,IF(NOT(ISNUMBER(PI_data_original!G175)),G174,PI_data_original!G175),0)</f>
        <v>20.553417205810547</v>
      </c>
      <c r="H175" s="95">
        <f>IF($A175&lt;=$A$9,IF(NOT(ISNUMBER(PI_data_original!H175)),H174,PI_data_original!H175),0)</f>
        <v>19.628150939941406</v>
      </c>
      <c r="I175" s="95">
        <f>IF($A175&lt;=$A$9,IF(NOT(ISNUMBER(PI_data_original!I175)),I174,PI_data_original!I175),0)</f>
        <v>20.651418685913086</v>
      </c>
      <c r="J175" s="95">
        <f>IF($A175&lt;=$A$9,IF(NOT(ISNUMBER(PI_data_original!J175)),J174,PI_data_original!J175),0)</f>
        <v>17.209516525268555</v>
      </c>
      <c r="K175" s="95">
        <f>IF($A175&lt;=$A$9,IF(NOT(ISNUMBER(PI_data_original!K175)),K174,PI_data_original!K175),0)</f>
        <v>249.98551111374118</v>
      </c>
      <c r="L175" s="95">
        <f>IF($A175&lt;=$A$9,IF(NOT(ISNUMBER(PI_data_original!L175)),L174,PI_data_original!L175),0)</f>
        <v>248.52191585668066</v>
      </c>
      <c r="M175" s="95">
        <f>IF($A175&lt;=$A$9,IF(NOT(ISNUMBER(PI_data_original!M175)),M174,PI_data_original!M175),0)</f>
        <v>256.36269378288011</v>
      </c>
      <c r="N175" s="95">
        <f>IF($A175&lt;=$A$9,IF(NOT(ISNUMBER(PI_data_original!N175)),N174,PI_data_original!N175),0)</f>
        <v>255.69220524663649</v>
      </c>
      <c r="O175" s="95">
        <f>IF($A175&lt;=$A$9,IF(NOT(ISNUMBER(PI_data_original!O175)),O174,PI_data_original!O175),0)</f>
        <v>330.67954128052645</v>
      </c>
      <c r="P175" s="95">
        <f>IF($A175&lt;=$A$9,IF(NOT(ISNUMBER(PI_data_original!P175)),P174,PI_data_original!P175),0)</f>
        <v>331.50217247025751</v>
      </c>
      <c r="Q175" s="95">
        <f>IF($A175&lt;=$A$9,IF(NOT(ISNUMBER(PI_data_original!Q175)),Q174,PI_data_original!Q175),0)</f>
        <v>335.43345660582264</v>
      </c>
      <c r="R175" s="95">
        <f>IF($A175&lt;=$A$9,IF(NOT(ISNUMBER(PI_data_original!R175)),R174,PI_data_original!R175),0)</f>
        <v>332.43032415605256</v>
      </c>
      <c r="S175" s="95">
        <f>IF($A175&lt;=$A$9,IF(NOT(ISNUMBER(PI_data_original!S175)),S174,PI_data_original!S175),0)</f>
        <v>324.41629050829914</v>
      </c>
      <c r="T175" s="95">
        <f>IF($A175&lt;=$A$9,IF(NOT(ISNUMBER(PI_data_original!T175)),T174,PI_data_original!T175),0)</f>
        <v>254.11373134915718</v>
      </c>
      <c r="U175" s="95">
        <f>IF($A175&lt;=$A$9,IF(NOT(ISNUMBER(PI_data_original!U175)),U174,PI_data_original!U175),0)</f>
        <v>326.84899427197564</v>
      </c>
      <c r="V175" s="95">
        <f>IF($A175&lt;=$A$9,IF(NOT(ISNUMBER(PI_data_original!V175)),V174,PI_data_original!V175),0)</f>
        <v>255.45794518742633</v>
      </c>
      <c r="W175" s="95">
        <f>IF($A175&lt;=$A$9,IF(NOT(ISNUMBER(PI_data_original!W175)),W174,PI_data_original!W175),0)</f>
        <v>313.49934872322751</v>
      </c>
      <c r="X175" s="95">
        <f>IF($A175&lt;=$A$9,IF(NOT(ISNUMBER(PI_data_original!X175)),X174,PI_data_original!X175),0)</f>
        <v>324.15699125860374</v>
      </c>
      <c r="Y175" s="95">
        <f>IF($A175&lt;=$A$9,IF(NOT(ISNUMBER(PI_data_original!Y175)),Y174,PI_data_original!Y175),0)</f>
        <v>19.482912465116236</v>
      </c>
      <c r="Z175" s="95">
        <f>IF($A175&lt;=$A$9,IF(NOT(ISNUMBER(PI_data_original!Z175)),Z174,PI_data_original!Z175),0)</f>
        <v>0.22466138769073371</v>
      </c>
      <c r="AA175" s="95">
        <f>IF($A175&lt;=$A$9,IF(NOT(ISNUMBER(PI_data_original!AA175)),AA174,PI_data_original!AA175),0)</f>
        <v>333.37200166156669</v>
      </c>
      <c r="AB175" s="95">
        <f>IF($A175&lt;=$A$9,IF(NOT(ISNUMBER(PI_data_original!AB175)),AB174,PI_data_original!AB175),0)</f>
        <v>174.44044818685927</v>
      </c>
      <c r="AC175" s="95">
        <f>IF($A175&lt;=$A$9,IF(NOT(ISNUMBER(PI_data_original!AC175)),AC174,PI_data_original!AC175),0)</f>
        <v>178.75923777235658</v>
      </c>
      <c r="AD175" s="307">
        <f>IF(TagTempAmbSel_Sc2=TagTempAmb_Sc1,IF($A175&lt;=$A$9,IF(NOT(ISNUMBER(PI_data_original!D175)),D174,PI_data_original!D175),D174),IF($A175&lt;=$A$9,IF(NOT(ISNUMBER(PI_data_original!AD175)),AD174,PI_data_original!AD175),AD174))</f>
        <v>38.689999267641888</v>
      </c>
      <c r="AE175" s="307">
        <f>IF(TagHumRelSel_Sc2=TagHumRel_Sc1,IF($A175&lt;=$A$9,IF(NOT(ISNUMBER(PI_data_original!E175)),E174,PI_data_original!E175),E174),IF($A175&lt;=$A$9,IF(NOT(ISNUMBER(PI_data_original!AE175)),AE174,PI_data_original!AE175),AE174))</f>
        <v>26.122057536015092</v>
      </c>
      <c r="AF175" s="95">
        <f>IF($A175&lt;=$A$9,IF(NOT(ISNUMBER(PI_data_original!AF175)),AF174,PI_data_original!AF175),0)</f>
        <v>23.098913192749023</v>
      </c>
      <c r="AG175" s="95">
        <f>IF($A175&lt;=$A$9,IF(NOT(ISNUMBER(PI_data_original!AG175)),AG174,PI_data_original!AG175),0)</f>
        <v>21.953760147094727</v>
      </c>
      <c r="AH175" s="95">
        <f>IF($A175&lt;=$A$9,IF(NOT(ISNUMBER(PI_data_original!AH175)),AH174,PI_data_original!AH175),0)</f>
        <v>22.511907577514648</v>
      </c>
      <c r="AI175" s="95">
        <f>IF($A175&lt;=$A$9,IF(NOT(ISNUMBER(PI_data_original!AI175)),AI174,PI_data_original!AI175),0)</f>
        <v>20.745504379272461</v>
      </c>
      <c r="AJ175" s="95">
        <f>IF($A175&lt;=$A$9,IF(NOT(ISNUMBER(PI_data_original!AJ175)),AJ174,PI_data_original!AJ175),0)</f>
        <v>18.511857986450195</v>
      </c>
      <c r="AK175" s="95">
        <f>IF($A175&lt;=$A$9,IF(NOT(ISNUMBER(PI_data_original!AK175)),AK174,PI_data_original!AK175),0)</f>
        <v>239.97400826868969</v>
      </c>
      <c r="AL175" s="95">
        <f>IF($A175&lt;=$A$9,IF(NOT(ISNUMBER(PI_data_original!AL175)),AL174,PI_data_original!AL175),0)</f>
        <v>244.38964481462813</v>
      </c>
      <c r="AM175" s="95">
        <f>IF($A175&lt;=$A$9,IF(NOT(ISNUMBER(PI_data_original!AM175)),AM174,PI_data_original!AM175),0)</f>
        <v>335.00338167313924</v>
      </c>
      <c r="AN175" s="95">
        <f>IF($A175&lt;=$A$9,IF(NOT(ISNUMBER(PI_data_original!AN175)),AN174,PI_data_original!AN175),0)</f>
        <v>335.08507376588028</v>
      </c>
      <c r="AO175" s="95">
        <f>IF($A175&lt;=$A$9,IF(NOT(ISNUMBER(PI_data_original!AO175)),AO174,PI_data_original!AO175),0)</f>
        <v>326.90917026219267</v>
      </c>
      <c r="AP175" s="95">
        <f>IF($A175&lt;=$A$9,IF(NOT(ISNUMBER(PI_data_original!AP175)),AP174,PI_data_original!AP175),0)</f>
        <v>250.7204094647748</v>
      </c>
      <c r="AQ175" s="95">
        <f>IF($A175&lt;=$A$9,IF(NOT(ISNUMBER(PI_data_original!AQ175)),AQ174,PI_data_original!AQ175),0)</f>
        <v>326.13884760185613</v>
      </c>
      <c r="AR175" s="95">
        <f>IF($A175&lt;=$A$9,IF(NOT(ISNUMBER(PI_data_original!AR175)),AR174,PI_data_original!AR175),0)</f>
        <v>253.01996687609392</v>
      </c>
      <c r="AS175" s="95">
        <f>IF($A175&lt;=$A$9,IF(NOT(ISNUMBER(PI_data_original!AS175)),AS174,PI_data_original!AS175),0)</f>
        <v>302.38880199102044</v>
      </c>
      <c r="AT175" s="95">
        <f>IF($A175&lt;=$A$9,IF(NOT(ISNUMBER(PI_data_original!AT175)),AT174,PI_data_original!AT175),0)</f>
        <v>320.33135784469187</v>
      </c>
      <c r="AU175" s="95">
        <f>IF($A175&lt;=$A$9,IF(NOT(ISNUMBER(PI_data_original!AU175)),AU174,PI_data_original!AU175),0)</f>
        <v>18.965902701723913</v>
      </c>
      <c r="AV175" s="95">
        <f>IF($A175&lt;=$A$9,IF(NOT(ISNUMBER(PI_data_original!AV175)),AV174,PI_data_original!AV175),0)</f>
        <v>2</v>
      </c>
      <c r="AW175" s="95">
        <f>IF($A175&lt;=$A$9,IF(NOT(ISNUMBER(PI_data_original!AW175)),AW174,PI_data_original!AW175),0)</f>
        <v>334.2148232910456</v>
      </c>
      <c r="AY175" s="94">
        <f t="shared" si="108"/>
        <v>45873.569444443914</v>
      </c>
      <c r="AZ175" s="95">
        <f>IF($AY175&lt;=$AY$9,IF(NOT(ISNUMBER(PI_data_original!AZ175)),AZ174,PI_data_original!AZ175),0)</f>
        <v>0</v>
      </c>
      <c r="BA175" s="95">
        <f>IF($AY175&lt;=$AY$9,IF(NOT(ISNUMBER(PI_data_original!BA175)),BA174,PI_data_original!BA175),0)</f>
        <v>0</v>
      </c>
      <c r="BB175" s="95">
        <f>IF($AY175&lt;=$AY$9,IF(NOT(ISNUMBER(PI_data_original!BB175)),BB174,PI_data_original!BB175),0)</f>
        <v>0</v>
      </c>
      <c r="BC175" s="95">
        <f>IF($AY175&lt;=$AY$9,IF(NOT(ISNUMBER(PI_data_original!BC175)),BC174,PI_data_original!BC175),0)</f>
        <v>47.250960828461409</v>
      </c>
      <c r="BD175" s="95">
        <f>IF($AY175&lt;=$AY$9,IF(NOT(ISNUMBER(PI_data_original!BD175)),BD174,PI_data_original!BD175),0)</f>
        <v>0</v>
      </c>
      <c r="BE175" s="95">
        <f>IF($AY175&lt;=$AY$9,IF(NOT(ISNUMBER(PI_data_original!BE175)),BE174,PI_data_original!BE175),0)</f>
        <v>0</v>
      </c>
      <c r="BF175" s="95">
        <f>IF($AY175&lt;=$AY$9,IF(NOT(ISNUMBER(PI_data_original!BF175)),BF174,PI_data_original!BF175),0)</f>
        <v>0</v>
      </c>
      <c r="BG175" s="95">
        <f>IF($AY175&lt;=$AY$9,IF(NOT(ISNUMBER(PI_data_original!BG175)),BG174,PI_data_original!BG175),0)</f>
        <v>45.136785655002761</v>
      </c>
      <c r="BI175" s="61">
        <f>PI_data_original!BI175</f>
        <v>45873.363888888889</v>
      </c>
      <c r="BJ175" s="6">
        <f>IF($BI175&lt;=$BI$9,IF(NOT(ISNUMBER(PI_data_original!BJ175)),BJ174,PI_data_original!BJ175),0)</f>
        <v>1.2817578390240669E-2</v>
      </c>
      <c r="BK175" s="6">
        <f>IF($BI175&lt;=$BI$9,IF(NOT(ISNUMBER(PI_data_original!BK175)),BK174,PI_data_original!BK175),0)</f>
        <v>9.21719919033929E-3</v>
      </c>
      <c r="BM175" s="6" t="b">
        <f t="shared" si="97"/>
        <v>0</v>
      </c>
      <c r="BN175" s="6" t="str">
        <f t="shared" si="98"/>
        <v>N/A</v>
      </c>
      <c r="BO175" s="6" t="b">
        <f t="shared" si="99"/>
        <v>0</v>
      </c>
      <c r="BP175" s="6" t="str">
        <f t="shared" si="100"/>
        <v>N/A</v>
      </c>
      <c r="BR175" s="6">
        <f t="shared" si="85"/>
        <v>431.77533861230927</v>
      </c>
      <c r="BS175" s="6">
        <f t="shared" si="86"/>
        <v>358</v>
      </c>
      <c r="BU175" s="6">
        <f t="shared" si="101"/>
        <v>333.37200166156669</v>
      </c>
      <c r="BV175" s="6">
        <f t="shared" si="102"/>
        <v>334.2148232910456</v>
      </c>
      <c r="BX175" s="292">
        <f t="shared" si="87"/>
        <v>45873.569444443914</v>
      </c>
      <c r="BY175" s="11">
        <f t="shared" si="114"/>
        <v>0</v>
      </c>
      <c r="BZ175" s="11">
        <f t="shared" si="114"/>
        <v>0</v>
      </c>
      <c r="CA175" s="11">
        <f t="shared" si="114"/>
        <v>0</v>
      </c>
      <c r="CB175" s="11">
        <f t="shared" si="114"/>
        <v>47.250960828461409</v>
      </c>
      <c r="CC175" s="11">
        <f>IF(Inicio!$C$22="Calderas",BY175+BZ175,CA175)</f>
        <v>0</v>
      </c>
      <c r="CD175" s="11">
        <f t="shared" si="88"/>
        <v>0</v>
      </c>
      <c r="CE175" s="11">
        <f t="shared" si="89"/>
        <v>0</v>
      </c>
      <c r="CF175" s="11">
        <f t="shared" si="90"/>
        <v>0</v>
      </c>
      <c r="CG175" s="11">
        <f t="shared" si="91"/>
        <v>0</v>
      </c>
      <c r="CH175" s="11">
        <f t="shared" si="103"/>
        <v>0</v>
      </c>
      <c r="CI175" s="11">
        <f t="shared" si="104"/>
        <v>0</v>
      </c>
      <c r="CJ175" s="11">
        <f t="shared" si="115"/>
        <v>0</v>
      </c>
      <c r="CK175" s="11">
        <f t="shared" si="115"/>
        <v>0</v>
      </c>
      <c r="CL175" s="11">
        <f t="shared" si="115"/>
        <v>0</v>
      </c>
      <c r="CM175" s="11">
        <f t="shared" si="115"/>
        <v>45.136785655002761</v>
      </c>
      <c r="CN175" s="281">
        <f>IF(Inicio!$O$22="Calderas",CJ175+CK175,CL175)</f>
        <v>0</v>
      </c>
      <c r="CO175" s="11">
        <f t="shared" si="92"/>
        <v>0</v>
      </c>
      <c r="CP175" s="11">
        <f t="shared" si="93"/>
        <v>0</v>
      </c>
      <c r="CQ175" s="11">
        <f t="shared" si="94"/>
        <v>0</v>
      </c>
      <c r="CR175" s="11">
        <f t="shared" si="95"/>
        <v>0</v>
      </c>
      <c r="CS175" s="11">
        <f t="shared" si="105"/>
        <v>0</v>
      </c>
      <c r="CT175" s="11">
        <f t="shared" si="106"/>
        <v>0</v>
      </c>
      <c r="CV175" s="293">
        <f t="shared" si="96"/>
        <v>45873.819444443681</v>
      </c>
      <c r="CW175" s="92">
        <f t="shared" si="116"/>
        <v>0</v>
      </c>
      <c r="CX175" s="92">
        <f t="shared" si="116"/>
        <v>0</v>
      </c>
      <c r="CY175" s="92">
        <f t="shared" si="116"/>
        <v>0</v>
      </c>
      <c r="CZ175" s="92">
        <f t="shared" si="116"/>
        <v>0</v>
      </c>
      <c r="DA175" s="92">
        <f t="shared" si="116"/>
        <v>0</v>
      </c>
      <c r="DB175" s="92">
        <f t="shared" si="116"/>
        <v>0</v>
      </c>
    </row>
    <row r="176" spans="1:106">
      <c r="A176" s="94">
        <f t="shared" si="107"/>
        <v>45873.822916666133</v>
      </c>
      <c r="B176" s="95">
        <f>IF($A176&lt;=$A$9,IF(NOT(ISNUMBER(PI_data_original!B176)),B175,PI_data_original!B176),0)</f>
        <v>157.40141460118502</v>
      </c>
      <c r="C176" s="95">
        <f>IF($A176&lt;=$A$9,IF(NOT(ISNUMBER(PI_data_original!C176)),C175,PI_data_original!C176),0)</f>
        <v>136.83148040312619</v>
      </c>
      <c r="D176" s="307">
        <f>IF(TagTempAmbSel_Sc1=TagTempAmb_Sc1,IF($A176&lt;=$A$9,IF(NOT(ISNUMBER(PI_data_original!D176)),D175,PI_data_original!D176),D175),IF($A176&lt;=$A$9,IF(NOT(ISNUMBER(PI_data_original!AD176)),AD175,PI_data_original!AD176),AD175))</f>
        <v>37.900001525878906</v>
      </c>
      <c r="E176" s="307">
        <f>IF(TagHumRelSel_Sc1=TagHumRel_Sc1,IF($A176&lt;=$A$9,IF(NOT(ISNUMBER(PI_data_original!E176)),E175,PI_data_original!E176),E175),IF($A176&lt;=$A$9,IF(NOT(ISNUMBER(PI_data_original!AE176)),AE175,PI_data_original!AE176),AE175))</f>
        <v>24.295980887563104</v>
      </c>
      <c r="F176" s="95">
        <f>IF($A176&lt;=$A$9,IF(NOT(ISNUMBER(PI_data_original!F176)),F175,PI_data_original!F176),0)</f>
        <v>18.696100234985352</v>
      </c>
      <c r="G176" s="95">
        <f>IF($A176&lt;=$A$9,IF(NOT(ISNUMBER(PI_data_original!G176)),G175,PI_data_original!G176),0)</f>
        <v>21.898033142089844</v>
      </c>
      <c r="H176" s="95">
        <f>IF($A176&lt;=$A$9,IF(NOT(ISNUMBER(PI_data_original!H176)),H175,PI_data_original!H176),0)</f>
        <v>18.325809478759766</v>
      </c>
      <c r="I176" s="95">
        <f>IF($A176&lt;=$A$9,IF(NOT(ISNUMBER(PI_data_original!I176)),I175,PI_data_original!I176),0)</f>
        <v>18.511857986450195</v>
      </c>
      <c r="J176" s="95">
        <f>IF($A176&lt;=$A$9,IF(NOT(ISNUMBER(PI_data_original!J176)),J175,PI_data_original!J176),0)</f>
        <v>18.046735763549805</v>
      </c>
      <c r="K176" s="95">
        <f>IF($A176&lt;=$A$9,IF(NOT(ISNUMBER(PI_data_original!K176)),K175,PI_data_original!K176),0)</f>
        <v>246.2345957177684</v>
      </c>
      <c r="L176" s="95">
        <f>IF($A176&lt;=$A$9,IF(NOT(ISNUMBER(PI_data_original!L176)),L175,PI_data_original!L176),0)</f>
        <v>244.80528579296262</v>
      </c>
      <c r="M176" s="95">
        <f>IF($A176&lt;=$A$9,IF(NOT(ISNUMBER(PI_data_original!M176)),M175,PI_data_original!M176),0)</f>
        <v>255.43263531694984</v>
      </c>
      <c r="N176" s="95">
        <f>IF($A176&lt;=$A$9,IF(NOT(ISNUMBER(PI_data_original!N176)),N175,PI_data_original!N176),0)</f>
        <v>254.85365253639694</v>
      </c>
      <c r="O176" s="95">
        <f>IF($A176&lt;=$A$9,IF(NOT(ISNUMBER(PI_data_original!O176)),O175,PI_data_original!O176),0)</f>
        <v>327.77063342400845</v>
      </c>
      <c r="P176" s="95">
        <f>IF($A176&lt;=$A$9,IF(NOT(ISNUMBER(PI_data_original!P176)),P175,PI_data_original!P176),0)</f>
        <v>328.66064563647683</v>
      </c>
      <c r="Q176" s="95">
        <f>IF($A176&lt;=$A$9,IF(NOT(ISNUMBER(PI_data_original!Q176)),Q175,PI_data_original!Q176),0)</f>
        <v>332.36441846690605</v>
      </c>
      <c r="R176" s="95">
        <f>IF($A176&lt;=$A$9,IF(NOT(ISNUMBER(PI_data_original!R176)),R175,PI_data_original!R176),0)</f>
        <v>329.74557221927643</v>
      </c>
      <c r="S176" s="95">
        <f>IF($A176&lt;=$A$9,IF(NOT(ISNUMBER(PI_data_original!S176)),S175,PI_data_original!S176),0)</f>
        <v>322.25239919340856</v>
      </c>
      <c r="T176" s="95">
        <f>IF($A176&lt;=$A$9,IF(NOT(ISNUMBER(PI_data_original!T176)),T175,PI_data_original!T176),0)</f>
        <v>251.73805784870481</v>
      </c>
      <c r="U176" s="95">
        <f>IF($A176&lt;=$A$9,IF(NOT(ISNUMBER(PI_data_original!U176)),U175,PI_data_original!U176),0)</f>
        <v>324.7223641147977</v>
      </c>
      <c r="V176" s="95">
        <f>IF($A176&lt;=$A$9,IF(NOT(ISNUMBER(PI_data_original!V176)),V175,PI_data_original!V176),0)</f>
        <v>253.12997105854174</v>
      </c>
      <c r="W176" s="95">
        <f>IF($A176&lt;=$A$9,IF(NOT(ISNUMBER(PI_data_original!W176)),W175,PI_data_original!W176),0)</f>
        <v>312.88403324004258</v>
      </c>
      <c r="X176" s="95">
        <f>IF($A176&lt;=$A$9,IF(NOT(ISNUMBER(PI_data_original!X176)),X175,PI_data_original!X176),0)</f>
        <v>323.2371170498779</v>
      </c>
      <c r="Y176" s="95">
        <f>IF($A176&lt;=$A$9,IF(NOT(ISNUMBER(PI_data_original!Y176)),Y175,PI_data_original!Y176),0)</f>
        <v>18.700080866796029</v>
      </c>
      <c r="Z176" s="95">
        <f>IF($A176&lt;=$A$9,IF(NOT(ISNUMBER(PI_data_original!Z176)),Z175,PI_data_original!Z176),0)</f>
        <v>0</v>
      </c>
      <c r="AA176" s="95">
        <f>IF($A176&lt;=$A$9,IF(NOT(ISNUMBER(PI_data_original!AA176)),AA175,PI_data_original!AA176),0)</f>
        <v>330.66642404772341</v>
      </c>
      <c r="AB176" s="95">
        <f>IF($A176&lt;=$A$9,IF(NOT(ISNUMBER(PI_data_original!AB176)),AB175,PI_data_original!AB176),0)</f>
        <v>157.40141460118502</v>
      </c>
      <c r="AC176" s="95">
        <f>IF($A176&lt;=$A$9,IF(NOT(ISNUMBER(PI_data_original!AC176)),AC175,PI_data_original!AC176),0)</f>
        <v>161.54317178764012</v>
      </c>
      <c r="AD176" s="307">
        <f>IF(TagTempAmbSel_Sc2=TagTempAmb_Sc1,IF($A176&lt;=$A$9,IF(NOT(ISNUMBER(PI_data_original!D176)),D175,PI_data_original!D176),D175),IF($A176&lt;=$A$9,IF(NOT(ISNUMBER(PI_data_original!AD176)),AD175,PI_data_original!AD176),AD175))</f>
        <v>38.689998626708984</v>
      </c>
      <c r="AE176" s="307">
        <f>IF(TagHumRelSel_Sc2=TagHumRel_Sc1,IF($A176&lt;=$A$9,IF(NOT(ISNUMBER(PI_data_original!E176)),E175,PI_data_original!E176),E175),IF($A176&lt;=$A$9,IF(NOT(ISNUMBER(PI_data_original!AE176)),AE175,PI_data_original!AE176),AE175))</f>
        <v>26.342936037620454</v>
      </c>
      <c r="AF176" s="95">
        <f>IF($A176&lt;=$A$9,IF(NOT(ISNUMBER(PI_data_original!AF176)),AF175,PI_data_original!AF176),0)</f>
        <v>20.815567016601563</v>
      </c>
      <c r="AG176" s="95">
        <f>IF($A176&lt;=$A$9,IF(NOT(ISNUMBER(PI_data_original!AG176)),AG175,PI_data_original!AG176),0)</f>
        <v>18.511857986450195</v>
      </c>
      <c r="AH176" s="95">
        <f>IF($A176&lt;=$A$9,IF(NOT(ISNUMBER(PI_data_original!AH176)),AH175,PI_data_original!AH176),0)</f>
        <v>23.070053100585938</v>
      </c>
      <c r="AI176" s="95">
        <f>IF($A176&lt;=$A$9,IF(NOT(ISNUMBER(PI_data_original!AI176)),AI175,PI_data_original!AI176),0)</f>
        <v>19.400888442993164</v>
      </c>
      <c r="AJ176" s="95">
        <f>IF($A176&lt;=$A$9,IF(NOT(ISNUMBER(PI_data_original!AJ176)),AJ175,PI_data_original!AJ176),0)</f>
        <v>21.488637924194336</v>
      </c>
      <c r="AK176" s="95">
        <f>IF($A176&lt;=$A$9,IF(NOT(ISNUMBER(PI_data_original!AK176)),AK175,PI_data_original!AK176),0)</f>
        <v>238.75383239483452</v>
      </c>
      <c r="AL176" s="95">
        <f>IF($A176&lt;=$A$9,IF(NOT(ISNUMBER(PI_data_original!AL176)),AL175,PI_data_original!AL176),0)</f>
        <v>243.05863189731042</v>
      </c>
      <c r="AM176" s="95">
        <f>IF($A176&lt;=$A$9,IF(NOT(ISNUMBER(PI_data_original!AM176)),AM175,PI_data_original!AM176),0)</f>
        <v>330.40240114680881</v>
      </c>
      <c r="AN176" s="95">
        <f>IF($A176&lt;=$A$9,IF(NOT(ISNUMBER(PI_data_original!AN176)),AN175,PI_data_original!AN176),0)</f>
        <v>330.09759429810981</v>
      </c>
      <c r="AO176" s="95">
        <f>IF($A176&lt;=$A$9,IF(NOT(ISNUMBER(PI_data_original!AO176)),AO175,PI_data_original!AO176),0)</f>
        <v>324.09333032480441</v>
      </c>
      <c r="AP176" s="95">
        <f>IF($A176&lt;=$A$9,IF(NOT(ISNUMBER(PI_data_original!AP176)),AP175,PI_data_original!AP176),0)</f>
        <v>249.44102364795904</v>
      </c>
      <c r="AQ176" s="95">
        <f>IF($A176&lt;=$A$9,IF(NOT(ISNUMBER(PI_data_original!AQ176)),AQ175,PI_data_original!AQ176),0)</f>
        <v>323.33880083748761</v>
      </c>
      <c r="AR176" s="95">
        <f>IF($A176&lt;=$A$9,IF(NOT(ISNUMBER(PI_data_original!AR176)),AR175,PI_data_original!AR176),0)</f>
        <v>251.72912692259533</v>
      </c>
      <c r="AS176" s="95">
        <f>IF($A176&lt;=$A$9,IF(NOT(ISNUMBER(PI_data_original!AS176)),AS175,PI_data_original!AS176),0)</f>
        <v>302.06336558044472</v>
      </c>
      <c r="AT176" s="95">
        <f>IF($A176&lt;=$A$9,IF(NOT(ISNUMBER(PI_data_original!AT176)),AT175,PI_data_original!AT176),0)</f>
        <v>319.62994008835665</v>
      </c>
      <c r="AU176" s="95">
        <f>IF($A176&lt;=$A$9,IF(NOT(ISNUMBER(PI_data_original!AU176)),AU175,PI_data_original!AU176),0)</f>
        <v>18.49835522793213</v>
      </c>
      <c r="AV176" s="95">
        <f>IF($A176&lt;=$A$9,IF(NOT(ISNUMBER(PI_data_original!AV176)),AV175,PI_data_original!AV176),0)</f>
        <v>2</v>
      </c>
      <c r="AW176" s="95">
        <f>IF($A176&lt;=$A$9,IF(NOT(ISNUMBER(PI_data_original!AW176)),AW175,PI_data_original!AW176),0)</f>
        <v>330.03065512505515</v>
      </c>
      <c r="AY176" s="94">
        <f t="shared" si="108"/>
        <v>45873.572916666133</v>
      </c>
      <c r="AZ176" s="95">
        <f>IF($AY176&lt;=$AY$9,IF(NOT(ISNUMBER(PI_data_original!AZ176)),AZ175,PI_data_original!AZ176),0)</f>
        <v>0</v>
      </c>
      <c r="BA176" s="95">
        <f>IF($AY176&lt;=$AY$9,IF(NOT(ISNUMBER(PI_data_original!BA176)),BA175,PI_data_original!BA176),0)</f>
        <v>0</v>
      </c>
      <c r="BB176" s="95">
        <f>IF($AY176&lt;=$AY$9,IF(NOT(ISNUMBER(PI_data_original!BB176)),BB175,PI_data_original!BB176),0)</f>
        <v>0</v>
      </c>
      <c r="BC176" s="95">
        <f>IF($AY176&lt;=$AY$9,IF(NOT(ISNUMBER(PI_data_original!BC176)),BC175,PI_data_original!BC176),0)</f>
        <v>47.430480515797797</v>
      </c>
      <c r="BD176" s="95">
        <f>IF($AY176&lt;=$AY$9,IF(NOT(ISNUMBER(PI_data_original!BD176)),BD175,PI_data_original!BD176),0)</f>
        <v>0</v>
      </c>
      <c r="BE176" s="95">
        <f>IF($AY176&lt;=$AY$9,IF(NOT(ISNUMBER(PI_data_original!BE176)),BE175,PI_data_original!BE176),0)</f>
        <v>0</v>
      </c>
      <c r="BF176" s="95">
        <f>IF($AY176&lt;=$AY$9,IF(NOT(ISNUMBER(PI_data_original!BF176)),BF175,PI_data_original!BF176),0)</f>
        <v>0</v>
      </c>
      <c r="BG176" s="95">
        <f>IF($AY176&lt;=$AY$9,IF(NOT(ISNUMBER(PI_data_original!BG176)),BG175,PI_data_original!BG176),0)</f>
        <v>45.540068257963291</v>
      </c>
      <c r="BI176" s="61">
        <f>PI_data_original!BI176</f>
        <v>45873.364583333336</v>
      </c>
      <c r="BJ176" s="6">
        <f>IF($BI176&lt;=$BI$9,IF(NOT(ISNUMBER(PI_data_original!BJ176)),BJ175,PI_data_original!BJ176),0)</f>
        <v>1.2817578390240669E-2</v>
      </c>
      <c r="BK176" s="6">
        <f>IF($BI176&lt;=$BI$9,IF(NOT(ISNUMBER(PI_data_original!BK176)),BK175,PI_data_original!BK176),0)</f>
        <v>8.4493530806382302E-3</v>
      </c>
      <c r="BM176" s="6" t="b">
        <f t="shared" si="97"/>
        <v>0</v>
      </c>
      <c r="BN176" s="6" t="str">
        <f t="shared" si="98"/>
        <v>N/A</v>
      </c>
      <c r="BO176" s="6" t="b">
        <f t="shared" si="99"/>
        <v>0</v>
      </c>
      <c r="BP176" s="6" t="str">
        <f t="shared" si="100"/>
        <v>N/A</v>
      </c>
      <c r="BR176" s="6">
        <f t="shared" si="85"/>
        <v>432</v>
      </c>
      <c r="BS176" s="6">
        <f t="shared" si="86"/>
        <v>358</v>
      </c>
      <c r="BU176" s="6">
        <f t="shared" si="101"/>
        <v>330.66642404772341</v>
      </c>
      <c r="BV176" s="6">
        <f t="shared" si="102"/>
        <v>330.03065512505515</v>
      </c>
      <c r="BX176" s="292">
        <f t="shared" si="87"/>
        <v>45873.572916666133</v>
      </c>
      <c r="BY176" s="11">
        <f t="shared" si="114"/>
        <v>0</v>
      </c>
      <c r="BZ176" s="11">
        <f t="shared" si="114"/>
        <v>0</v>
      </c>
      <c r="CA176" s="11">
        <f t="shared" si="114"/>
        <v>0</v>
      </c>
      <c r="CB176" s="11">
        <f t="shared" si="114"/>
        <v>47.430480515797797</v>
      </c>
      <c r="CC176" s="11">
        <f>IF(Inicio!$C$22="Calderas",BY176+BZ176,CA176)</f>
        <v>0</v>
      </c>
      <c r="CD176" s="11">
        <f t="shared" si="88"/>
        <v>0</v>
      </c>
      <c r="CE176" s="11">
        <f t="shared" si="89"/>
        <v>0</v>
      </c>
      <c r="CF176" s="11">
        <f t="shared" si="90"/>
        <v>0</v>
      </c>
      <c r="CG176" s="11">
        <f t="shared" si="91"/>
        <v>0</v>
      </c>
      <c r="CH176" s="11">
        <f t="shared" si="103"/>
        <v>0</v>
      </c>
      <c r="CI176" s="11">
        <f t="shared" si="104"/>
        <v>0</v>
      </c>
      <c r="CJ176" s="11">
        <f t="shared" si="115"/>
        <v>0</v>
      </c>
      <c r="CK176" s="11">
        <f t="shared" si="115"/>
        <v>0</v>
      </c>
      <c r="CL176" s="11">
        <f t="shared" si="115"/>
        <v>0</v>
      </c>
      <c r="CM176" s="11">
        <f t="shared" si="115"/>
        <v>45.540068257963291</v>
      </c>
      <c r="CN176" s="281">
        <f>IF(Inicio!$O$22="Calderas",CJ176+CK176,CL176)</f>
        <v>0</v>
      </c>
      <c r="CO176" s="11">
        <f t="shared" si="92"/>
        <v>0</v>
      </c>
      <c r="CP176" s="11">
        <f t="shared" si="93"/>
        <v>0</v>
      </c>
      <c r="CQ176" s="11">
        <f t="shared" si="94"/>
        <v>0</v>
      </c>
      <c r="CR176" s="11">
        <f t="shared" si="95"/>
        <v>0</v>
      </c>
      <c r="CS176" s="11">
        <f t="shared" si="105"/>
        <v>0</v>
      </c>
      <c r="CT176" s="11">
        <f t="shared" si="106"/>
        <v>0</v>
      </c>
      <c r="CV176" s="293">
        <f t="shared" si="96"/>
        <v>45873.8229166659</v>
      </c>
      <c r="CW176" s="92">
        <f t="shared" si="116"/>
        <v>0</v>
      </c>
      <c r="CX176" s="92">
        <f t="shared" si="116"/>
        <v>0</v>
      </c>
      <c r="CY176" s="92">
        <f t="shared" si="116"/>
        <v>0</v>
      </c>
      <c r="CZ176" s="92">
        <f t="shared" si="116"/>
        <v>0</v>
      </c>
      <c r="DA176" s="92">
        <f t="shared" si="116"/>
        <v>0</v>
      </c>
      <c r="DB176" s="92">
        <f t="shared" si="116"/>
        <v>0</v>
      </c>
    </row>
    <row r="177" spans="1:106">
      <c r="A177" s="94">
        <f t="shared" si="107"/>
        <v>45873.826388888352</v>
      </c>
      <c r="B177" s="95">
        <f>IF($A177&lt;=$A$9,IF(NOT(ISNUMBER(PI_data_original!B177)),B176,PI_data_original!B177),0)</f>
        <v>138.47968064432794</v>
      </c>
      <c r="C177" s="95">
        <f>IF($A177&lt;=$A$9,IF(NOT(ISNUMBER(PI_data_original!C177)),C176,PI_data_original!C177),0)</f>
        <v>119.95225884499516</v>
      </c>
      <c r="D177" s="307">
        <f>IF(TagTempAmbSel_Sc1=TagTempAmb_Sc1,IF($A177&lt;=$A$9,IF(NOT(ISNUMBER(PI_data_original!D177)),D176,PI_data_original!D177),D176),IF($A177&lt;=$A$9,IF(NOT(ISNUMBER(PI_data_original!AD177)),AD176,PI_data_original!AD177),AD176))</f>
        <v>37.758324978293579</v>
      </c>
      <c r="E177" s="307">
        <f>IF(TagHumRelSel_Sc1=TagHumRel_Sc1,IF($A177&lt;=$A$9,IF(NOT(ISNUMBER(PI_data_original!E177)),E176,PI_data_original!E177),E176),IF($A177&lt;=$A$9,IF(NOT(ISNUMBER(PI_data_original!AE177)),AE176,PI_data_original!AE177),AE176))</f>
        <v>24.824440079982743</v>
      </c>
      <c r="F177" s="95">
        <f>IF($A177&lt;=$A$9,IF(NOT(ISNUMBER(PI_data_original!F177)),F176,PI_data_original!F177),0)</f>
        <v>22.29150390625</v>
      </c>
      <c r="G177" s="95">
        <f>IF($A177&lt;=$A$9,IF(NOT(ISNUMBER(PI_data_original!G177)),G176,PI_data_original!G177),0)</f>
        <v>22.474296569824219</v>
      </c>
      <c r="H177" s="95">
        <f>IF($A177&lt;=$A$9,IF(NOT(ISNUMBER(PI_data_original!H177)),H176,PI_data_original!H177),0)</f>
        <v>21.767711639404297</v>
      </c>
      <c r="I177" s="95">
        <f>IF($A177&lt;=$A$9,IF(NOT(ISNUMBER(PI_data_original!I177)),I176,PI_data_original!I177),0)</f>
        <v>21.953760147094727</v>
      </c>
      <c r="J177" s="95">
        <f>IF($A177&lt;=$A$9,IF(NOT(ISNUMBER(PI_data_original!J177)),J176,PI_data_original!J177),0)</f>
        <v>17.209516525268555</v>
      </c>
      <c r="K177" s="95">
        <f>IF($A177&lt;=$A$9,IF(NOT(ISNUMBER(PI_data_original!K177)),K176,PI_data_original!K177),0)</f>
        <v>244.32408251534608</v>
      </c>
      <c r="L177" s="95">
        <f>IF($A177&lt;=$A$9,IF(NOT(ISNUMBER(PI_data_original!L177)),L176,PI_data_original!L177),0)</f>
        <v>243.04735270104464</v>
      </c>
      <c r="M177" s="95">
        <f>IF($A177&lt;=$A$9,IF(NOT(ISNUMBER(PI_data_original!M177)),M176,PI_data_original!M177),0)</f>
        <v>252.98534101994971</v>
      </c>
      <c r="N177" s="95">
        <f>IF($A177&lt;=$A$9,IF(NOT(ISNUMBER(PI_data_original!N177)),N176,PI_data_original!N177),0)</f>
        <v>252.56510266568526</v>
      </c>
      <c r="O177" s="95">
        <f>IF($A177&lt;=$A$9,IF(NOT(ISNUMBER(PI_data_original!O177)),O176,PI_data_original!O177),0)</f>
        <v>324.28278083083057</v>
      </c>
      <c r="P177" s="95">
        <f>IF($A177&lt;=$A$9,IF(NOT(ISNUMBER(PI_data_original!P177)),P176,PI_data_original!P177),0)</f>
        <v>325.04323300724207</v>
      </c>
      <c r="Q177" s="95">
        <f>IF($A177&lt;=$A$9,IF(NOT(ISNUMBER(PI_data_original!Q177)),Q176,PI_data_original!Q177),0)</f>
        <v>328.68969639749162</v>
      </c>
      <c r="R177" s="95">
        <f>IF($A177&lt;=$A$9,IF(NOT(ISNUMBER(PI_data_original!R177)),R176,PI_data_original!R177),0)</f>
        <v>325.75120278486457</v>
      </c>
      <c r="S177" s="95">
        <f>IF($A177&lt;=$A$9,IF(NOT(ISNUMBER(PI_data_original!S177)),S176,PI_data_original!S177),0)</f>
        <v>319.91563184194422</v>
      </c>
      <c r="T177" s="95">
        <f>IF($A177&lt;=$A$9,IF(NOT(ISNUMBER(PI_data_original!T177)),T176,PI_data_original!T177),0)</f>
        <v>249.812971450688</v>
      </c>
      <c r="U177" s="95">
        <f>IF($A177&lt;=$A$9,IF(NOT(ISNUMBER(PI_data_original!U177)),U176,PI_data_original!U177),0)</f>
        <v>322.41546150719904</v>
      </c>
      <c r="V177" s="95">
        <f>IF($A177&lt;=$A$9,IF(NOT(ISNUMBER(PI_data_original!V177)),V176,PI_data_original!V177),0)</f>
        <v>251.24128326738563</v>
      </c>
      <c r="W177" s="95">
        <f>IF($A177&lt;=$A$9,IF(NOT(ISNUMBER(PI_data_original!W177)),W176,PI_data_original!W177),0)</f>
        <v>312.03006875296211</v>
      </c>
      <c r="X177" s="95">
        <f>IF($A177&lt;=$A$9,IF(NOT(ISNUMBER(PI_data_original!X177)),X176,PI_data_original!X177),0)</f>
        <v>322.32854032688209</v>
      </c>
      <c r="Y177" s="95">
        <f>IF($A177&lt;=$A$9,IF(NOT(ISNUMBER(PI_data_original!Y177)),Y176,PI_data_original!Y177),0)</f>
        <v>18.091677872776096</v>
      </c>
      <c r="Z177" s="95">
        <f>IF($A177&lt;=$A$9,IF(NOT(ISNUMBER(PI_data_original!Z177)),Z176,PI_data_original!Z177),0)</f>
        <v>0</v>
      </c>
      <c r="AA177" s="95">
        <f>IF($A177&lt;=$A$9,IF(NOT(ISNUMBER(PI_data_original!AA177)),AA176,PI_data_original!AA177),0)</f>
        <v>327.74090567069749</v>
      </c>
      <c r="AB177" s="95">
        <f>IF($A177&lt;=$A$9,IF(NOT(ISNUMBER(PI_data_original!AB177)),AB176,PI_data_original!AB177),0)</f>
        <v>138.47968064432794</v>
      </c>
      <c r="AC177" s="95">
        <f>IF($A177&lt;=$A$9,IF(NOT(ISNUMBER(PI_data_original!AC177)),AC176,PI_data_original!AC177),0)</f>
        <v>141.50440086220817</v>
      </c>
      <c r="AD177" s="307">
        <f>IF(TagTempAmbSel_Sc2=TagTempAmb_Sc1,IF($A177&lt;=$A$9,IF(NOT(ISNUMBER(PI_data_original!D177)),D176,PI_data_original!D177),D176),IF($A177&lt;=$A$9,IF(NOT(ISNUMBER(PI_data_original!AD177)),AD176,PI_data_original!AD177),AD176))</f>
        <v>38.509539746240939</v>
      </c>
      <c r="AE177" s="307">
        <f>IF(TagHumRelSel_Sc2=TagHumRel_Sc1,IF($A177&lt;=$A$9,IF(NOT(ISNUMBER(PI_data_original!E177)),E176,PI_data_original!E177),E176),IF($A177&lt;=$A$9,IF(NOT(ISNUMBER(PI_data_original!AE177)),AE176,PI_data_original!AE177),AE176))</f>
        <v>26.480390046887969</v>
      </c>
      <c r="AF177" s="95">
        <f>IF($A177&lt;=$A$9,IF(NOT(ISNUMBER(PI_data_original!AF177)),AF176,PI_data_original!AF177),0)</f>
        <v>22.063982009887695</v>
      </c>
      <c r="AG177" s="95">
        <f>IF($A177&lt;=$A$9,IF(NOT(ISNUMBER(PI_data_original!AG177)),AG176,PI_data_original!AG177),0)</f>
        <v>21.488637924194336</v>
      </c>
      <c r="AH177" s="95">
        <f>IF($A177&lt;=$A$9,IF(NOT(ISNUMBER(PI_data_original!AH177)),AH176,PI_data_original!AH177),0)</f>
        <v>17.767662048339844</v>
      </c>
      <c r="AI177" s="95">
        <f>IF($A177&lt;=$A$9,IF(NOT(ISNUMBER(PI_data_original!AI177)),AI176,PI_data_original!AI177),0)</f>
        <v>14.214512825012207</v>
      </c>
      <c r="AJ177" s="95">
        <f>IF($A177&lt;=$A$9,IF(NOT(ISNUMBER(PI_data_original!AJ177)),AJ176,PI_data_original!AJ177),0)</f>
        <v>22.232833862304688</v>
      </c>
      <c r="AK177" s="95">
        <f>IF($A177&lt;=$A$9,IF(NOT(ISNUMBER(PI_data_original!AK177)),AK176,PI_data_original!AK177),0)</f>
        <v>237.39055984253196</v>
      </c>
      <c r="AL177" s="95">
        <f>IF($A177&lt;=$A$9,IF(NOT(ISNUMBER(PI_data_original!AL177)),AL176,PI_data_original!AL177),0)</f>
        <v>241.62949380466807</v>
      </c>
      <c r="AM177" s="95">
        <f>IF($A177&lt;=$A$9,IF(NOT(ISNUMBER(PI_data_original!AM177)),AM176,PI_data_original!AM177),0)</f>
        <v>324.72826787436679</v>
      </c>
      <c r="AN177" s="95">
        <f>IF($A177&lt;=$A$9,IF(NOT(ISNUMBER(PI_data_original!AN177)),AN176,PI_data_original!AN177),0)</f>
        <v>324.08564699141698</v>
      </c>
      <c r="AO177" s="95">
        <f>IF($A177&lt;=$A$9,IF(NOT(ISNUMBER(PI_data_original!AO177)),AO176,PI_data_original!AO177),0)</f>
        <v>320.42466471405697</v>
      </c>
      <c r="AP177" s="95">
        <f>IF($A177&lt;=$A$9,IF(NOT(ISNUMBER(PI_data_original!AP177)),AP176,PI_data_original!AP177),0)</f>
        <v>247.85091914270771</v>
      </c>
      <c r="AQ177" s="95">
        <f>IF($A177&lt;=$A$9,IF(NOT(ISNUMBER(PI_data_original!AQ177)),AQ176,PI_data_original!AQ177),0)</f>
        <v>319.64017171185776</v>
      </c>
      <c r="AR177" s="95">
        <f>IF($A177&lt;=$A$9,IF(NOT(ISNUMBER(PI_data_original!AR177)),AR176,PI_data_original!AR177),0)</f>
        <v>250.10308885069563</v>
      </c>
      <c r="AS177" s="95">
        <f>IF($A177&lt;=$A$9,IF(NOT(ISNUMBER(PI_data_original!AS177)),AS176,PI_data_original!AS177),0)</f>
        <v>301.54454568169172</v>
      </c>
      <c r="AT177" s="95">
        <f>IF($A177&lt;=$A$9,IF(NOT(ISNUMBER(PI_data_original!AT177)),AT176,PI_data_original!AT177),0)</f>
        <v>319.01961460716001</v>
      </c>
      <c r="AU177" s="95">
        <f>IF($A177&lt;=$A$9,IF(NOT(ISNUMBER(PI_data_original!AU177)),AU176,PI_data_original!AU177),0)</f>
        <v>17.905983874843578</v>
      </c>
      <c r="AV177" s="95">
        <f>IF($A177&lt;=$A$9,IF(NOT(ISNUMBER(PI_data_original!AV177)),AV176,PI_data_original!AV177),0)</f>
        <v>2.1348011246537326</v>
      </c>
      <c r="AW177" s="95">
        <f>IF($A177&lt;=$A$9,IF(NOT(ISNUMBER(PI_data_original!AW177)),AW176,PI_data_original!AW177),0)</f>
        <v>324.71272552364042</v>
      </c>
      <c r="AY177" s="94">
        <f t="shared" si="108"/>
        <v>45873.576388888352</v>
      </c>
      <c r="AZ177" s="95">
        <f>IF($AY177&lt;=$AY$9,IF(NOT(ISNUMBER(PI_data_original!AZ177)),AZ176,PI_data_original!AZ177),0)</f>
        <v>0</v>
      </c>
      <c r="BA177" s="95">
        <f>IF($AY177&lt;=$AY$9,IF(NOT(ISNUMBER(PI_data_original!BA177)),BA176,PI_data_original!BA177),0)</f>
        <v>0</v>
      </c>
      <c r="BB177" s="95">
        <f>IF($AY177&lt;=$AY$9,IF(NOT(ISNUMBER(PI_data_original!BB177)),BB176,PI_data_original!BB177),0)</f>
        <v>0</v>
      </c>
      <c r="BC177" s="95">
        <f>IF($AY177&lt;=$AY$9,IF(NOT(ISNUMBER(PI_data_original!BC177)),BC176,PI_data_original!BC177),0)</f>
        <v>47.6101010484279</v>
      </c>
      <c r="BD177" s="95">
        <f>IF($AY177&lt;=$AY$9,IF(NOT(ISNUMBER(PI_data_original!BD177)),BD176,PI_data_original!BD177),0)</f>
        <v>0</v>
      </c>
      <c r="BE177" s="95">
        <f>IF($AY177&lt;=$AY$9,IF(NOT(ISNUMBER(PI_data_original!BE177)),BE176,PI_data_original!BE177),0)</f>
        <v>0</v>
      </c>
      <c r="BF177" s="95">
        <f>IF($AY177&lt;=$AY$9,IF(NOT(ISNUMBER(PI_data_original!BF177)),BF176,PI_data_original!BF177),0)</f>
        <v>0</v>
      </c>
      <c r="BG177" s="95">
        <f>IF($AY177&lt;=$AY$9,IF(NOT(ISNUMBER(PI_data_original!BG177)),BG176,PI_data_original!BG177),0)</f>
        <v>45.80494870343626</v>
      </c>
      <c r="BI177" s="61">
        <f>PI_data_original!BI177</f>
        <v>45873.365277777775</v>
      </c>
      <c r="BJ177" s="6">
        <f>IF($BI177&lt;=$BI$9,IF(NOT(ISNUMBER(PI_data_original!BJ177)),BJ176,PI_data_original!BJ177),0)</f>
        <v>1.2817578390240669E-2</v>
      </c>
      <c r="BK177" s="6">
        <f>IF($BI177&lt;=$BI$9,IF(NOT(ISNUMBER(PI_data_original!BK177)),BK176,PI_data_original!BK177),0)</f>
        <v>7.6823952473523398E-3</v>
      </c>
      <c r="BM177" s="6" t="b">
        <f t="shared" si="97"/>
        <v>0</v>
      </c>
      <c r="BN177" s="6" t="str">
        <f t="shared" si="98"/>
        <v>N/A</v>
      </c>
      <c r="BO177" s="6" t="b">
        <f t="shared" si="99"/>
        <v>0</v>
      </c>
      <c r="BP177" s="6" t="str">
        <f t="shared" si="100"/>
        <v>N/A</v>
      </c>
      <c r="BR177" s="6">
        <f t="shared" si="85"/>
        <v>432</v>
      </c>
      <c r="BS177" s="6">
        <f t="shared" si="86"/>
        <v>357.86519887534627</v>
      </c>
      <c r="BU177" s="6">
        <f t="shared" si="101"/>
        <v>327.74090567069749</v>
      </c>
      <c r="BV177" s="6">
        <f t="shared" si="102"/>
        <v>324.71272552364042</v>
      </c>
      <c r="BX177" s="292">
        <f t="shared" si="87"/>
        <v>45873.576388888352</v>
      </c>
      <c r="BY177" s="11">
        <f t="shared" si="114"/>
        <v>0</v>
      </c>
      <c r="BZ177" s="11">
        <f t="shared" si="114"/>
        <v>0</v>
      </c>
      <c r="CA177" s="11">
        <f t="shared" si="114"/>
        <v>0</v>
      </c>
      <c r="CB177" s="11">
        <f t="shared" si="114"/>
        <v>47.6101010484279</v>
      </c>
      <c r="CC177" s="11">
        <f>IF(Inicio!$C$22="Calderas",BY177+BZ177,CA177)</f>
        <v>0</v>
      </c>
      <c r="CD177" s="11">
        <f t="shared" si="88"/>
        <v>0</v>
      </c>
      <c r="CE177" s="11">
        <f t="shared" si="89"/>
        <v>0</v>
      </c>
      <c r="CF177" s="11">
        <f t="shared" si="90"/>
        <v>0</v>
      </c>
      <c r="CG177" s="11">
        <f t="shared" si="91"/>
        <v>0</v>
      </c>
      <c r="CH177" s="11">
        <f t="shared" si="103"/>
        <v>0</v>
      </c>
      <c r="CI177" s="11">
        <f t="shared" si="104"/>
        <v>0</v>
      </c>
      <c r="CJ177" s="11">
        <f t="shared" si="115"/>
        <v>0</v>
      </c>
      <c r="CK177" s="11">
        <f t="shared" si="115"/>
        <v>0</v>
      </c>
      <c r="CL177" s="11">
        <f t="shared" si="115"/>
        <v>0</v>
      </c>
      <c r="CM177" s="11">
        <f t="shared" si="115"/>
        <v>45.80494870343626</v>
      </c>
      <c r="CN177" s="281">
        <f>IF(Inicio!$O$22="Calderas",CJ177+CK177,CL177)</f>
        <v>0</v>
      </c>
      <c r="CO177" s="11">
        <f t="shared" si="92"/>
        <v>0</v>
      </c>
      <c r="CP177" s="11">
        <f t="shared" si="93"/>
        <v>0</v>
      </c>
      <c r="CQ177" s="11">
        <f t="shared" si="94"/>
        <v>0</v>
      </c>
      <c r="CR177" s="11">
        <f t="shared" si="95"/>
        <v>0</v>
      </c>
      <c r="CS177" s="11">
        <f t="shared" si="105"/>
        <v>0</v>
      </c>
      <c r="CT177" s="11">
        <f t="shared" si="106"/>
        <v>0</v>
      </c>
      <c r="CV177" s="293">
        <f t="shared" si="96"/>
        <v>45873.826388888119</v>
      </c>
      <c r="CW177" s="92">
        <f t="shared" si="116"/>
        <v>0</v>
      </c>
      <c r="CX177" s="92">
        <f t="shared" si="116"/>
        <v>0</v>
      </c>
      <c r="CY177" s="92">
        <f t="shared" si="116"/>
        <v>0</v>
      </c>
      <c r="CZ177" s="92">
        <f t="shared" si="116"/>
        <v>0</v>
      </c>
      <c r="DA177" s="92">
        <f t="shared" si="116"/>
        <v>0</v>
      </c>
      <c r="DB177" s="92">
        <f t="shared" si="116"/>
        <v>0</v>
      </c>
    </row>
    <row r="178" spans="1:106">
      <c r="A178" s="94">
        <f t="shared" si="107"/>
        <v>45873.829861110571</v>
      </c>
      <c r="B178" s="95">
        <f>IF($A178&lt;=$A$9,IF(NOT(ISNUMBER(PI_data_original!B178)),B177,PI_data_original!B178),0)</f>
        <v>122.10109104375198</v>
      </c>
      <c r="C178" s="95">
        <f>IF($A178&lt;=$A$9,IF(NOT(ISNUMBER(PI_data_original!C178)),C177,PI_data_original!C178),0)</f>
        <v>104.25395240033095</v>
      </c>
      <c r="D178" s="307">
        <f>IF(TagTempAmbSel_Sc1=TagTempAmb_Sc1,IF($A178&lt;=$A$9,IF(NOT(ISNUMBER(PI_data_original!D178)),D177,PI_data_original!D178),D177),IF($A178&lt;=$A$9,IF(NOT(ISNUMBER(PI_data_original!AD178)),AD177,PI_data_original!AD178),AD177))</f>
        <v>37.625576307193356</v>
      </c>
      <c r="E178" s="307">
        <f>IF(TagHumRelSel_Sc1=TagHumRel_Sc1,IF($A178&lt;=$A$9,IF(NOT(ISNUMBER(PI_data_original!E178)),E177,PI_data_original!E178),E177),IF($A178&lt;=$A$9,IF(NOT(ISNUMBER(PI_data_original!AE178)),AE177,PI_data_original!AE178),AE177))</f>
        <v>25.06420157445779</v>
      </c>
      <c r="F178" s="95">
        <f>IF($A178&lt;=$A$9,IF(NOT(ISNUMBER(PI_data_original!F178)),F177,PI_data_original!F178),0)</f>
        <v>18.426445007324219</v>
      </c>
      <c r="G178" s="95">
        <f>IF($A178&lt;=$A$9,IF(NOT(ISNUMBER(PI_data_original!G178)),G177,PI_data_original!G178),0)</f>
        <v>16.71165657043457</v>
      </c>
      <c r="H178" s="95">
        <f>IF($A178&lt;=$A$9,IF(NOT(ISNUMBER(PI_data_original!H178)),H177,PI_data_original!H178),0)</f>
        <v>20.651418685913086</v>
      </c>
      <c r="I178" s="95">
        <f>IF($A178&lt;=$A$9,IF(NOT(ISNUMBER(PI_data_original!I178)),I177,PI_data_original!I178),0)</f>
        <v>20.651418685913086</v>
      </c>
      <c r="J178" s="95">
        <f>IF($A178&lt;=$A$9,IF(NOT(ISNUMBER(PI_data_original!J178)),J177,PI_data_original!J178),0)</f>
        <v>13.767612457275391</v>
      </c>
      <c r="K178" s="95">
        <f>IF($A178&lt;=$A$9,IF(NOT(ISNUMBER(PI_data_original!K178)),K177,PI_data_original!K178),0)</f>
        <v>242.80754117679851</v>
      </c>
      <c r="L178" s="95">
        <f>IF($A178&lt;=$A$9,IF(NOT(ISNUMBER(PI_data_original!L178)),L177,PI_data_original!L178),0)</f>
        <v>241.57300197110035</v>
      </c>
      <c r="M178" s="95">
        <f>IF($A178&lt;=$A$9,IF(NOT(ISNUMBER(PI_data_original!M178)),M177,PI_data_original!M178),0)</f>
        <v>249.55344907976411</v>
      </c>
      <c r="N178" s="95">
        <f>IF($A178&lt;=$A$9,IF(NOT(ISNUMBER(PI_data_original!N178)),N177,PI_data_original!N178),0)</f>
        <v>249.13720872497075</v>
      </c>
      <c r="O178" s="95">
        <f>IF($A178&lt;=$A$9,IF(NOT(ISNUMBER(PI_data_original!O178)),O177,PI_data_original!O178),0)</f>
        <v>319.83769178908864</v>
      </c>
      <c r="P178" s="95">
        <f>IF($A178&lt;=$A$9,IF(NOT(ISNUMBER(PI_data_original!P178)),P177,PI_data_original!P178),0)</f>
        <v>319.93664992217447</v>
      </c>
      <c r="Q178" s="95">
        <f>IF($A178&lt;=$A$9,IF(NOT(ISNUMBER(PI_data_original!Q178)),Q177,PI_data_original!Q178),0)</f>
        <v>324.72862747158683</v>
      </c>
      <c r="R178" s="95">
        <f>IF($A178&lt;=$A$9,IF(NOT(ISNUMBER(PI_data_original!R178)),R177,PI_data_original!R178),0)</f>
        <v>320.13891622376718</v>
      </c>
      <c r="S178" s="95">
        <f>IF($A178&lt;=$A$9,IF(NOT(ISNUMBER(PI_data_original!S178)),S177,PI_data_original!S178),0)</f>
        <v>317.36602022432567</v>
      </c>
      <c r="T178" s="95">
        <f>IF($A178&lt;=$A$9,IF(NOT(ISNUMBER(PI_data_original!T178)),T177,PI_data_original!T178),0)</f>
        <v>248.13852643513431</v>
      </c>
      <c r="U178" s="95">
        <f>IF($A178&lt;=$A$9,IF(NOT(ISNUMBER(PI_data_original!U178)),U177,PI_data_original!U178),0)</f>
        <v>319.86379744591034</v>
      </c>
      <c r="V178" s="95">
        <f>IF($A178&lt;=$A$9,IF(NOT(ISNUMBER(PI_data_original!V178)),V177,PI_data_original!V178),0)</f>
        <v>249.56730707491283</v>
      </c>
      <c r="W178" s="95">
        <f>IF($A178&lt;=$A$9,IF(NOT(ISNUMBER(PI_data_original!W178)),W177,PI_data_original!W178),0)</f>
        <v>311.20492642897494</v>
      </c>
      <c r="X178" s="95">
        <f>IF($A178&lt;=$A$9,IF(NOT(ISNUMBER(PI_data_original!X178)),X177,PI_data_original!X178),0)</f>
        <v>321.19085927285471</v>
      </c>
      <c r="Y178" s="95">
        <f>IF($A178&lt;=$A$9,IF(NOT(ISNUMBER(PI_data_original!Y178)),Y177,PI_data_original!Y178),0)</f>
        <v>17.490664846248183</v>
      </c>
      <c r="Z178" s="95">
        <f>IF($A178&lt;=$A$9,IF(NOT(ISNUMBER(PI_data_original!Z178)),Z177,PI_data_original!Z178),0)</f>
        <v>0</v>
      </c>
      <c r="AA178" s="95">
        <f>IF($A178&lt;=$A$9,IF(NOT(ISNUMBER(PI_data_original!AA178)),AA177,PI_data_original!AA178),0)</f>
        <v>324.10463288231443</v>
      </c>
      <c r="AB178" s="95">
        <f>IF($A178&lt;=$A$9,IF(NOT(ISNUMBER(PI_data_original!AB178)),AB177,PI_data_original!AB178),0)</f>
        <v>122.10109104375198</v>
      </c>
      <c r="AC178" s="95">
        <f>IF($A178&lt;=$A$9,IF(NOT(ISNUMBER(PI_data_original!AC178)),AC177,PI_data_original!AC178),0)</f>
        <v>125.02588050863136</v>
      </c>
      <c r="AD178" s="307">
        <f>IF(TagTempAmbSel_Sc2=TagTempAmb_Sc1,IF($A178&lt;=$A$9,IF(NOT(ISNUMBER(PI_data_original!D178)),D177,PI_data_original!D178),D177),IF($A178&lt;=$A$9,IF(NOT(ISNUMBER(PI_data_original!AD178)),AD177,PI_data_original!AD178),AD177))</f>
        <v>38.375454624632575</v>
      </c>
      <c r="AE178" s="307">
        <f>IF(TagHumRelSel_Sc2=TagHumRel_Sc1,IF($A178&lt;=$A$9,IF(NOT(ISNUMBER(PI_data_original!E178)),E177,PI_data_original!E178),E177),IF($A178&lt;=$A$9,IF(NOT(ISNUMBER(PI_data_original!AE178)),AE177,PI_data_original!AE178),AE177))</f>
        <v>26.720608517219581</v>
      </c>
      <c r="AF178" s="95">
        <f>IF($A178&lt;=$A$9,IF(NOT(ISNUMBER(PI_data_original!AF178)),AF177,PI_data_original!AF178),0)</f>
        <v>21.453794479370117</v>
      </c>
      <c r="AG178" s="95">
        <f>IF($A178&lt;=$A$9,IF(NOT(ISNUMBER(PI_data_original!AG178)),AG177,PI_data_original!AG178),0)</f>
        <v>12.744343757629395</v>
      </c>
      <c r="AH178" s="95">
        <f>IF($A178&lt;=$A$9,IF(NOT(ISNUMBER(PI_data_original!AH178)),AH177,PI_data_original!AH178),0)</f>
        <v>19.907224655151367</v>
      </c>
      <c r="AI178" s="95">
        <f>IF($A178&lt;=$A$9,IF(NOT(ISNUMBER(PI_data_original!AI178)),AI177,PI_data_original!AI178),0)</f>
        <v>21.898033142089844</v>
      </c>
      <c r="AJ178" s="95">
        <f>IF($A178&lt;=$A$9,IF(NOT(ISNUMBER(PI_data_original!AJ178)),AJ177,PI_data_original!AJ178),0)</f>
        <v>20.651418685913086</v>
      </c>
      <c r="AK178" s="95">
        <f>IF($A178&lt;=$A$9,IF(NOT(ISNUMBER(PI_data_original!AK178)),AK177,PI_data_original!AK178),0)</f>
        <v>236.01541421064749</v>
      </c>
      <c r="AL178" s="95">
        <f>IF($A178&lt;=$A$9,IF(NOT(ISNUMBER(PI_data_original!AL178)),AL177,PI_data_original!AL178),0)</f>
        <v>240.30593697127256</v>
      </c>
      <c r="AM178" s="95">
        <f>IF($A178&lt;=$A$9,IF(NOT(ISNUMBER(PI_data_original!AM178)),AM177,PI_data_original!AM178),0)</f>
        <v>318.04837684525626</v>
      </c>
      <c r="AN178" s="95">
        <f>IF($A178&lt;=$A$9,IF(NOT(ISNUMBER(PI_data_original!AN178)),AN177,PI_data_original!AN178),0)</f>
        <v>317.21348794602011</v>
      </c>
      <c r="AO178" s="95">
        <f>IF($A178&lt;=$A$9,IF(NOT(ISNUMBER(PI_data_original!AO178)),AO177,PI_data_original!AO178),0)</f>
        <v>315.90301988613635</v>
      </c>
      <c r="AP178" s="95">
        <f>IF($A178&lt;=$A$9,IF(NOT(ISNUMBER(PI_data_original!AP178)),AP177,PI_data_original!AP178),0)</f>
        <v>245.99076701539724</v>
      </c>
      <c r="AQ178" s="95">
        <f>IF($A178&lt;=$A$9,IF(NOT(ISNUMBER(PI_data_original!AQ178)),AQ177,PI_data_original!AQ178),0)</f>
        <v>315.13747323967829</v>
      </c>
      <c r="AR178" s="95">
        <f>IF($A178&lt;=$A$9,IF(NOT(ISNUMBER(PI_data_original!AR178)),AR177,PI_data_original!AR178),0)</f>
        <v>248.0999485702867</v>
      </c>
      <c r="AS178" s="95">
        <f>IF($A178&lt;=$A$9,IF(NOT(ISNUMBER(PI_data_original!AS178)),AS177,PI_data_original!AS178),0)</f>
        <v>300.95668658842771</v>
      </c>
      <c r="AT178" s="95">
        <f>IF($A178&lt;=$A$9,IF(NOT(ISNUMBER(PI_data_original!AT178)),AT177,PI_data_original!AT178),0)</f>
        <v>318.23368281309973</v>
      </c>
      <c r="AU178" s="95">
        <f>IF($A178&lt;=$A$9,IF(NOT(ISNUMBER(PI_data_original!AU178)),AU177,PI_data_original!AU178),0)</f>
        <v>17.240597241564753</v>
      </c>
      <c r="AV178" s="95">
        <f>IF($A178&lt;=$A$9,IF(NOT(ISNUMBER(PI_data_original!AV178)),AV177,PI_data_original!AV178),0)</f>
        <v>2.3567988865360463</v>
      </c>
      <c r="AW178" s="95">
        <f>IF($A178&lt;=$A$9,IF(NOT(ISNUMBER(PI_data_original!AW178)),AW177,PI_data_original!AW178),0)</f>
        <v>318.42533670866709</v>
      </c>
      <c r="AY178" s="94">
        <f t="shared" si="108"/>
        <v>45873.579861110571</v>
      </c>
      <c r="AZ178" s="95">
        <f>IF($AY178&lt;=$AY$9,IF(NOT(ISNUMBER(PI_data_original!AZ178)),AZ177,PI_data_original!AZ178),0)</f>
        <v>0</v>
      </c>
      <c r="BA178" s="95">
        <f>IF($AY178&lt;=$AY$9,IF(NOT(ISNUMBER(PI_data_original!BA178)),BA177,PI_data_original!BA178),0)</f>
        <v>0</v>
      </c>
      <c r="BB178" s="95">
        <f>IF($AY178&lt;=$AY$9,IF(NOT(ISNUMBER(PI_data_original!BB178)),BB177,PI_data_original!BB178),0)</f>
        <v>0</v>
      </c>
      <c r="BC178" s="95">
        <f>IF($AY178&lt;=$AY$9,IF(NOT(ISNUMBER(PI_data_original!BC178)),BC177,PI_data_original!BC178),0)</f>
        <v>48.070490965888034</v>
      </c>
      <c r="BD178" s="95">
        <f>IF($AY178&lt;=$AY$9,IF(NOT(ISNUMBER(PI_data_original!BD178)),BD177,PI_data_original!BD178),0)</f>
        <v>0</v>
      </c>
      <c r="BE178" s="95">
        <f>IF($AY178&lt;=$AY$9,IF(NOT(ISNUMBER(PI_data_original!BE178)),BE177,PI_data_original!BE178),0)</f>
        <v>0</v>
      </c>
      <c r="BF178" s="95">
        <f>IF($AY178&lt;=$AY$9,IF(NOT(ISNUMBER(PI_data_original!BF178)),BF177,PI_data_original!BF178),0)</f>
        <v>0</v>
      </c>
      <c r="BG178" s="95">
        <f>IF($AY178&lt;=$AY$9,IF(NOT(ISNUMBER(PI_data_original!BG178)),BG177,PI_data_original!BG178),0)</f>
        <v>46.207284024494705</v>
      </c>
      <c r="BI178" s="61">
        <f>PI_data_original!BI178</f>
        <v>45873.365972222222</v>
      </c>
      <c r="BJ178" s="6">
        <f>IF($BI178&lt;=$BI$9,IF(NOT(ISNUMBER(PI_data_original!BJ178)),BJ177,PI_data_original!BJ178),0)</f>
        <v>1.2817578390240669E-2</v>
      </c>
      <c r="BK178" s="6">
        <f>IF($BI178&lt;=$BI$9,IF(NOT(ISNUMBER(PI_data_original!BK178)),BK177,PI_data_original!BK178),0)</f>
        <v>7.6967442192876039E-3</v>
      </c>
      <c r="BM178" s="6" t="b">
        <f t="shared" si="97"/>
        <v>0</v>
      </c>
      <c r="BN178" s="6" t="str">
        <f t="shared" si="98"/>
        <v>N/A</v>
      </c>
      <c r="BO178" s="6" t="b">
        <f t="shared" si="99"/>
        <v>0</v>
      </c>
      <c r="BP178" s="6" t="str">
        <f t="shared" si="100"/>
        <v>N/A</v>
      </c>
      <c r="BR178" s="6">
        <f t="shared" si="85"/>
        <v>432</v>
      </c>
      <c r="BS178" s="6">
        <f t="shared" si="86"/>
        <v>357.64320111346393</v>
      </c>
      <c r="BU178" s="6">
        <f t="shared" si="101"/>
        <v>324.10463288231443</v>
      </c>
      <c r="BV178" s="6">
        <f t="shared" si="102"/>
        <v>318.42533670866709</v>
      </c>
      <c r="BX178" s="292">
        <f t="shared" si="87"/>
        <v>45873.579861110571</v>
      </c>
      <c r="BY178" s="11">
        <f t="shared" si="114"/>
        <v>0</v>
      </c>
      <c r="BZ178" s="11">
        <f t="shared" si="114"/>
        <v>0</v>
      </c>
      <c r="CA178" s="11">
        <f t="shared" si="114"/>
        <v>0</v>
      </c>
      <c r="CB178" s="11">
        <f t="shared" si="114"/>
        <v>48.070490965888034</v>
      </c>
      <c r="CC178" s="11">
        <f>IF(Inicio!$C$22="Calderas",BY178+BZ178,CA178)</f>
        <v>0</v>
      </c>
      <c r="CD178" s="11">
        <f t="shared" si="88"/>
        <v>0</v>
      </c>
      <c r="CE178" s="11">
        <f t="shared" si="89"/>
        <v>0</v>
      </c>
      <c r="CF178" s="11">
        <f t="shared" si="90"/>
        <v>0</v>
      </c>
      <c r="CG178" s="11">
        <f t="shared" si="91"/>
        <v>0</v>
      </c>
      <c r="CH178" s="11">
        <f t="shared" si="103"/>
        <v>0</v>
      </c>
      <c r="CI178" s="11">
        <f t="shared" si="104"/>
        <v>0</v>
      </c>
      <c r="CJ178" s="11">
        <f t="shared" si="115"/>
        <v>0</v>
      </c>
      <c r="CK178" s="11">
        <f t="shared" si="115"/>
        <v>0</v>
      </c>
      <c r="CL178" s="11">
        <f t="shared" si="115"/>
        <v>0</v>
      </c>
      <c r="CM178" s="11">
        <f t="shared" si="115"/>
        <v>46.207284024494705</v>
      </c>
      <c r="CN178" s="281">
        <f>IF(Inicio!$O$22="Calderas",CJ178+CK178,CL178)</f>
        <v>0</v>
      </c>
      <c r="CO178" s="11">
        <f t="shared" si="92"/>
        <v>0</v>
      </c>
      <c r="CP178" s="11">
        <f t="shared" si="93"/>
        <v>0</v>
      </c>
      <c r="CQ178" s="11">
        <f t="shared" si="94"/>
        <v>0</v>
      </c>
      <c r="CR178" s="11">
        <f t="shared" si="95"/>
        <v>0</v>
      </c>
      <c r="CS178" s="11">
        <f t="shared" si="105"/>
        <v>0</v>
      </c>
      <c r="CT178" s="11">
        <f t="shared" si="106"/>
        <v>0</v>
      </c>
      <c r="CV178" s="293">
        <f t="shared" si="96"/>
        <v>45873.829861110338</v>
      </c>
      <c r="CW178" s="92">
        <f t="shared" si="116"/>
        <v>0</v>
      </c>
      <c r="CX178" s="92">
        <f t="shared" si="116"/>
        <v>0</v>
      </c>
      <c r="CY178" s="92">
        <f t="shared" si="116"/>
        <v>0</v>
      </c>
      <c r="CZ178" s="92">
        <f t="shared" si="116"/>
        <v>0</v>
      </c>
      <c r="DA178" s="92">
        <f t="shared" si="116"/>
        <v>0</v>
      </c>
      <c r="DB178" s="92">
        <f t="shared" si="116"/>
        <v>0</v>
      </c>
    </row>
    <row r="179" spans="1:106">
      <c r="A179" s="94">
        <f t="shared" si="107"/>
        <v>45873.83333333279</v>
      </c>
      <c r="B179" s="95">
        <f>IF($A179&lt;=$A$9,IF(NOT(ISNUMBER(PI_data_original!B179)),B178,PI_data_original!B179),0)</f>
        <v>106.7007596271921</v>
      </c>
      <c r="C179" s="95">
        <f>IF($A179&lt;=$A$9,IF(NOT(ISNUMBER(PI_data_original!C179)),C178,PI_data_original!C179),0)</f>
        <v>11.558159204943566</v>
      </c>
      <c r="D179" s="307">
        <f>IF(TagTempAmbSel_Sc1=TagTempAmb_Sc1,IF($A179&lt;=$A$9,IF(NOT(ISNUMBER(PI_data_original!D179)),D178,PI_data_original!D179),D178),IF($A179&lt;=$A$9,IF(NOT(ISNUMBER(PI_data_original!AD179)),AD178,PI_data_original!AD179),AD178))</f>
        <v>37.589498834743459</v>
      </c>
      <c r="E179" s="307">
        <f>IF(TagHumRelSel_Sc1=TagHumRel_Sc1,IF($A179&lt;=$A$9,IF(NOT(ISNUMBER(PI_data_original!E179)),E178,PI_data_original!E179),E178),IF($A179&lt;=$A$9,IF(NOT(ISNUMBER(PI_data_original!AE179)),AE178,PI_data_original!AE179),AE178))</f>
        <v>25.240995599297847</v>
      </c>
      <c r="F179" s="95">
        <f>IF($A179&lt;=$A$9,IF(NOT(ISNUMBER(PI_data_original!F179)),F178,PI_data_original!F179),0)</f>
        <v>18.965755462646484</v>
      </c>
      <c r="G179" s="95">
        <f>IF($A179&lt;=$A$9,IF(NOT(ISNUMBER(PI_data_original!G179)),G178,PI_data_original!G179),0)</f>
        <v>15.559128761291504</v>
      </c>
      <c r="H179" s="95">
        <f>IF($A179&lt;=$A$9,IF(NOT(ISNUMBER(PI_data_original!H179)),H178,PI_data_original!H179),0)</f>
        <v>19.349077224731445</v>
      </c>
      <c r="I179" s="95">
        <f>IF($A179&lt;=$A$9,IF(NOT(ISNUMBER(PI_data_original!I179)),I178,PI_data_original!I179),0)</f>
        <v>19.628150939941406</v>
      </c>
      <c r="J179" s="95">
        <f>IF($A179&lt;=$A$9,IF(NOT(ISNUMBER(PI_data_original!J179)),J178,PI_data_original!J179),0)</f>
        <v>18.046735763549805</v>
      </c>
      <c r="K179" s="95">
        <f>IF($A179&lt;=$A$9,IF(NOT(ISNUMBER(PI_data_original!K179)),K178,PI_data_original!K179),0)</f>
        <v>241.28821302381542</v>
      </c>
      <c r="L179" s="95">
        <f>IF($A179&lt;=$A$9,IF(NOT(ISNUMBER(PI_data_original!L179)),L178,PI_data_original!L179),0)</f>
        <v>239.95932619066105</v>
      </c>
      <c r="M179" s="95">
        <f>IF($A179&lt;=$A$9,IF(NOT(ISNUMBER(PI_data_original!M179)),M178,PI_data_original!M179),0)</f>
        <v>246.92946311076057</v>
      </c>
      <c r="N179" s="95">
        <f>IF($A179&lt;=$A$9,IF(NOT(ISNUMBER(PI_data_original!N179)),N178,PI_data_original!N179),0)</f>
        <v>246.48543749783246</v>
      </c>
      <c r="O179" s="95">
        <f>IF($A179&lt;=$A$9,IF(NOT(ISNUMBER(PI_data_original!O179)),O178,PI_data_original!O179),0)</f>
        <v>313.97655287479699</v>
      </c>
      <c r="P179" s="95">
        <f>IF($A179&lt;=$A$9,IF(NOT(ISNUMBER(PI_data_original!P179)),P178,PI_data_original!P179),0)</f>
        <v>314.10258899804137</v>
      </c>
      <c r="Q179" s="95">
        <f>IF($A179&lt;=$A$9,IF(NOT(ISNUMBER(PI_data_original!Q179)),Q178,PI_data_original!Q179),0)</f>
        <v>319.39877950385755</v>
      </c>
      <c r="R179" s="95">
        <f>IF($A179&lt;=$A$9,IF(NOT(ISNUMBER(PI_data_original!R179)),R178,PI_data_original!R179),0)</f>
        <v>313.29770087020921</v>
      </c>
      <c r="S179" s="95">
        <f>IF($A179&lt;=$A$9,IF(NOT(ISNUMBER(PI_data_original!S179)),S178,PI_data_original!S179),0)</f>
        <v>314.18534312578231</v>
      </c>
      <c r="T179" s="95">
        <f>IF($A179&lt;=$A$9,IF(NOT(ISNUMBER(PI_data_original!T179)),T178,PI_data_original!T179),0)</f>
        <v>246.4600347246253</v>
      </c>
      <c r="U179" s="95">
        <f>IF($A179&lt;=$A$9,IF(NOT(ISNUMBER(PI_data_original!U179)),U178,PI_data_original!U179),0)</f>
        <v>316.67163563459337</v>
      </c>
      <c r="V179" s="95">
        <f>IF($A179&lt;=$A$9,IF(NOT(ISNUMBER(PI_data_original!V179)),V178,PI_data_original!V179),0)</f>
        <v>247.90417831254268</v>
      </c>
      <c r="W179" s="95">
        <f>IF($A179&lt;=$A$9,IF(NOT(ISNUMBER(PI_data_original!W179)),W178,PI_data_original!W179),0)</f>
        <v>310.14971301103373</v>
      </c>
      <c r="X179" s="95">
        <f>IF($A179&lt;=$A$9,IF(NOT(ISNUMBER(PI_data_original!X179)),X178,PI_data_original!X179),0)</f>
        <v>320.11892884064474</v>
      </c>
      <c r="Y179" s="95">
        <f>IF($A179&lt;=$A$9,IF(NOT(ISNUMBER(PI_data_original!Y179)),Y178,PI_data_original!Y179),0)</f>
        <v>16.910135000902986</v>
      </c>
      <c r="Z179" s="95">
        <f>IF($A179&lt;=$A$9,IF(NOT(ISNUMBER(PI_data_original!Z179)),Z178,PI_data_original!Z179),0)</f>
        <v>0</v>
      </c>
      <c r="AA179" s="95">
        <f>IF($A179&lt;=$A$9,IF(NOT(ISNUMBER(PI_data_original!AA179)),AA178,PI_data_original!AA179),0)</f>
        <v>319.55849722303452</v>
      </c>
      <c r="AB179" s="95">
        <f>IF($A179&lt;=$A$9,IF(NOT(ISNUMBER(PI_data_original!AB179)),AB178,PI_data_original!AB179),0)</f>
        <v>106.7007596271921</v>
      </c>
      <c r="AC179" s="95">
        <f>IF($A179&lt;=$A$9,IF(NOT(ISNUMBER(PI_data_original!AC179)),AC178,PI_data_original!AC179),0)</f>
        <v>109.73027550245813</v>
      </c>
      <c r="AD179" s="307">
        <f>IF(TagTempAmbSel_Sc2=TagTempAmb_Sc1,IF($A179&lt;=$A$9,IF(NOT(ISNUMBER(PI_data_original!D179)),D178,PI_data_original!D179),D178),IF($A179&lt;=$A$9,IF(NOT(ISNUMBER(PI_data_original!AD179)),AD178,PI_data_original!AD179),AD178))</f>
        <v>38.406739772186263</v>
      </c>
      <c r="AE179" s="307">
        <f>IF(TagHumRelSel_Sc2=TagHumRel_Sc1,IF($A179&lt;=$A$9,IF(NOT(ISNUMBER(PI_data_original!E179)),E178,PI_data_original!E179),E178),IF($A179&lt;=$A$9,IF(NOT(ISNUMBER(PI_data_original!AE179)),AE178,PI_data_original!AE179),AE178))</f>
        <v>27.008053359586395</v>
      </c>
      <c r="AF179" s="95">
        <f>IF($A179&lt;=$A$9,IF(NOT(ISNUMBER(PI_data_original!AF179)),AF178,PI_data_original!AF179),0)</f>
        <v>19.606636047363281</v>
      </c>
      <c r="AG179" s="95">
        <f>IF($A179&lt;=$A$9,IF(NOT(ISNUMBER(PI_data_original!AG179)),AG178,PI_data_original!AG179),0)</f>
        <v>16.651369094848633</v>
      </c>
      <c r="AH179" s="95">
        <f>IF($A179&lt;=$A$9,IF(NOT(ISNUMBER(PI_data_original!AH179)),AH178,PI_data_original!AH179),0)</f>
        <v>16.930442810058594</v>
      </c>
      <c r="AI179" s="95">
        <f>IF($A179&lt;=$A$9,IF(NOT(ISNUMBER(PI_data_original!AI179)),AI178,PI_data_original!AI179),0)</f>
        <v>20.265285491943359</v>
      </c>
      <c r="AJ179" s="95">
        <f>IF($A179&lt;=$A$9,IF(NOT(ISNUMBER(PI_data_original!AJ179)),AJ178,PI_data_original!AJ179),0)</f>
        <v>19.070003509521484</v>
      </c>
      <c r="AK179" s="95">
        <f>IF($A179&lt;=$A$9,IF(NOT(ISNUMBER(PI_data_original!AK179)),AK178,PI_data_original!AK179),0)</f>
        <v>234.66138383261142</v>
      </c>
      <c r="AL179" s="95">
        <f>IF($A179&lt;=$A$9,IF(NOT(ISNUMBER(PI_data_original!AL179)),AL178,PI_data_original!AL179),0)</f>
        <v>238.94306856303393</v>
      </c>
      <c r="AM179" s="95">
        <f>IF($A179&lt;=$A$9,IF(NOT(ISNUMBER(PI_data_original!AM179)),AM178,PI_data_original!AM179),0)</f>
        <v>310.3435882919631</v>
      </c>
      <c r="AN179" s="95">
        <f>IF($A179&lt;=$A$9,IF(NOT(ISNUMBER(PI_data_original!AN179)),AN178,PI_data_original!AN179),0)</f>
        <v>309.607106746601</v>
      </c>
      <c r="AO179" s="95">
        <f>IF($A179&lt;=$A$9,IF(NOT(ISNUMBER(PI_data_original!AO179)),AO178,PI_data_original!AO179),0)</f>
        <v>310.47673863583555</v>
      </c>
      <c r="AP179" s="95">
        <f>IF($A179&lt;=$A$9,IF(NOT(ISNUMBER(PI_data_original!AP179)),AP178,PI_data_original!AP179),0)</f>
        <v>243.71195833901953</v>
      </c>
      <c r="AQ179" s="95">
        <f>IF($A179&lt;=$A$9,IF(NOT(ISNUMBER(PI_data_original!AQ179)),AQ178,PI_data_original!AQ179),0)</f>
        <v>309.71498538394616</v>
      </c>
      <c r="AR179" s="95">
        <f>IF($A179&lt;=$A$9,IF(NOT(ISNUMBER(PI_data_original!AR179)),AR178,PI_data_original!AR179),0)</f>
        <v>245.75521521570084</v>
      </c>
      <c r="AS179" s="95">
        <f>IF($A179&lt;=$A$9,IF(NOT(ISNUMBER(PI_data_original!AS179)),AS178,PI_data_original!AS179),0)</f>
        <v>299.95086311312264</v>
      </c>
      <c r="AT179" s="95">
        <f>IF($A179&lt;=$A$9,IF(NOT(ISNUMBER(PI_data_original!AT179)),AT178,PI_data_original!AT179),0)</f>
        <v>317.29275862792196</v>
      </c>
      <c r="AU179" s="95">
        <f>IF($A179&lt;=$A$9,IF(NOT(ISNUMBER(PI_data_original!AU179)),AU178,PI_data_original!AU179),0)</f>
        <v>16.470924737632426</v>
      </c>
      <c r="AV179" s="95">
        <f>IF($A179&lt;=$A$9,IF(NOT(ISNUMBER(PI_data_original!AV179)),AV178,PI_data_original!AV179),0)</f>
        <v>2</v>
      </c>
      <c r="AW179" s="95">
        <f>IF($A179&lt;=$A$9,IF(NOT(ISNUMBER(PI_data_original!AW179)),AW178,PI_data_original!AW179),0)</f>
        <v>311.25482566832255</v>
      </c>
      <c r="AY179" s="94">
        <f t="shared" si="108"/>
        <v>45873.58333333279</v>
      </c>
      <c r="AZ179" s="95">
        <f>IF($AY179&lt;=$AY$9,IF(NOT(ISNUMBER(PI_data_original!AZ179)),AZ178,PI_data_original!AZ179),0)</f>
        <v>0</v>
      </c>
      <c r="BA179" s="95">
        <f>IF($AY179&lt;=$AY$9,IF(NOT(ISNUMBER(PI_data_original!BA179)),BA178,PI_data_original!BA179),0)</f>
        <v>0</v>
      </c>
      <c r="BB179" s="95">
        <f>IF($AY179&lt;=$AY$9,IF(NOT(ISNUMBER(PI_data_original!BB179)),BB178,PI_data_original!BB179),0)</f>
        <v>0</v>
      </c>
      <c r="BC179" s="95">
        <f>IF($AY179&lt;=$AY$9,IF(NOT(ISNUMBER(PI_data_original!BC179)),BC178,PI_data_original!BC179),0)</f>
        <v>48.345292490916272</v>
      </c>
      <c r="BD179" s="95">
        <f>IF($AY179&lt;=$AY$9,IF(NOT(ISNUMBER(PI_data_original!BD179)),BD178,PI_data_original!BD179),0)</f>
        <v>0</v>
      </c>
      <c r="BE179" s="95">
        <f>IF($AY179&lt;=$AY$9,IF(NOT(ISNUMBER(PI_data_original!BE179)),BE178,PI_data_original!BE179),0)</f>
        <v>0</v>
      </c>
      <c r="BF179" s="95">
        <f>IF($AY179&lt;=$AY$9,IF(NOT(ISNUMBER(PI_data_original!BF179)),BF178,PI_data_original!BF179),0)</f>
        <v>0</v>
      </c>
      <c r="BG179" s="95">
        <f>IF($AY179&lt;=$AY$9,IF(NOT(ISNUMBER(PI_data_original!BG179)),BG178,PI_data_original!BG179),0)</f>
        <v>46.86137221875456</v>
      </c>
      <c r="BI179" s="61">
        <f>PI_data_original!BI179</f>
        <v>45873.366666666669</v>
      </c>
      <c r="BJ179" s="6">
        <f>IF($BI179&lt;=$BI$9,IF(NOT(ISNUMBER(PI_data_original!BJ179)),BJ178,PI_data_original!BJ179),0)</f>
        <v>1.2817578390240669E-2</v>
      </c>
      <c r="BK179" s="6">
        <f>IF($BI179&lt;=$BI$9,IF(NOT(ISNUMBER(PI_data_original!BK179)),BK178,PI_data_original!BK179),0)</f>
        <v>8.3930616136381597E-3</v>
      </c>
      <c r="BM179" s="6" t="b">
        <f t="shared" si="97"/>
        <v>0</v>
      </c>
      <c r="BN179" s="6" t="str">
        <f t="shared" si="98"/>
        <v>N/A</v>
      </c>
      <c r="BO179" s="6" t="b">
        <f t="shared" si="99"/>
        <v>0</v>
      </c>
      <c r="BP179" s="6" t="str">
        <f t="shared" si="100"/>
        <v>N/A</v>
      </c>
      <c r="BR179" s="6">
        <f t="shared" si="85"/>
        <v>432</v>
      </c>
      <c r="BS179" s="6">
        <f t="shared" si="86"/>
        <v>358</v>
      </c>
      <c r="BU179" s="6">
        <f t="shared" si="101"/>
        <v>319.55849722303452</v>
      </c>
      <c r="BV179" s="6">
        <f t="shared" si="102"/>
        <v>311.25482566832255</v>
      </c>
      <c r="BX179" s="292">
        <f t="shared" si="87"/>
        <v>45873.58333333279</v>
      </c>
      <c r="BY179" s="11">
        <f t="shared" si="114"/>
        <v>0</v>
      </c>
      <c r="BZ179" s="11">
        <f t="shared" si="114"/>
        <v>0</v>
      </c>
      <c r="CA179" s="11">
        <f t="shared" si="114"/>
        <v>0</v>
      </c>
      <c r="CB179" s="11">
        <f t="shared" si="114"/>
        <v>48.345292490916272</v>
      </c>
      <c r="CC179" s="11">
        <f>IF(Inicio!$C$22="Calderas",BY179+BZ179,CA179)</f>
        <v>0</v>
      </c>
      <c r="CD179" s="11">
        <f t="shared" si="88"/>
        <v>0</v>
      </c>
      <c r="CE179" s="11">
        <f t="shared" si="89"/>
        <v>0</v>
      </c>
      <c r="CF179" s="11">
        <f t="shared" si="90"/>
        <v>0</v>
      </c>
      <c r="CG179" s="11">
        <f t="shared" si="91"/>
        <v>0</v>
      </c>
      <c r="CH179" s="11">
        <f t="shared" si="103"/>
        <v>0</v>
      </c>
      <c r="CI179" s="11">
        <f t="shared" si="104"/>
        <v>0</v>
      </c>
      <c r="CJ179" s="11">
        <f t="shared" si="115"/>
        <v>0</v>
      </c>
      <c r="CK179" s="11">
        <f t="shared" si="115"/>
        <v>0</v>
      </c>
      <c r="CL179" s="11">
        <f t="shared" si="115"/>
        <v>0</v>
      </c>
      <c r="CM179" s="11">
        <f t="shared" si="115"/>
        <v>46.86137221875456</v>
      </c>
      <c r="CN179" s="281">
        <f>IF(Inicio!$O$22="Calderas",CJ179+CK179,CL179)</f>
        <v>0</v>
      </c>
      <c r="CO179" s="11">
        <f t="shared" si="92"/>
        <v>0</v>
      </c>
      <c r="CP179" s="11">
        <f t="shared" si="93"/>
        <v>0</v>
      </c>
      <c r="CQ179" s="11">
        <f t="shared" si="94"/>
        <v>0</v>
      </c>
      <c r="CR179" s="11">
        <f t="shared" si="95"/>
        <v>0</v>
      </c>
      <c r="CS179" s="11">
        <f t="shared" si="105"/>
        <v>0</v>
      </c>
      <c r="CT179" s="11">
        <f t="shared" si="106"/>
        <v>0</v>
      </c>
      <c r="CV179" s="293">
        <f t="shared" si="96"/>
        <v>45873.833333332557</v>
      </c>
      <c r="CW179" s="92">
        <f t="shared" si="116"/>
        <v>0</v>
      </c>
      <c r="CX179" s="92">
        <f t="shared" si="116"/>
        <v>0</v>
      </c>
      <c r="CY179" s="92">
        <f t="shared" si="116"/>
        <v>0</v>
      </c>
      <c r="CZ179" s="92">
        <f t="shared" si="116"/>
        <v>0</v>
      </c>
      <c r="DA179" s="92">
        <f t="shared" si="116"/>
        <v>0</v>
      </c>
      <c r="DB179" s="92">
        <f t="shared" si="116"/>
        <v>0</v>
      </c>
    </row>
    <row r="180" spans="1:106">
      <c r="A180" s="94">
        <f t="shared" si="107"/>
        <v>45873.836805555009</v>
      </c>
      <c r="B180" s="95">
        <f>IF($A180&lt;=$A$9,IF(NOT(ISNUMBER(PI_data_original!B180)),B179,PI_data_original!B180),0)</f>
        <v>91.65773699423552</v>
      </c>
      <c r="C180" s="95">
        <f>IF($A180&lt;=$A$9,IF(NOT(ISNUMBER(PI_data_original!C180)),C179,PI_data_original!C180),0)</f>
        <v>0</v>
      </c>
      <c r="D180" s="307">
        <f>IF(TagTempAmbSel_Sc1=TagTempAmb_Sc1,IF($A180&lt;=$A$9,IF(NOT(ISNUMBER(PI_data_original!D180)),D179,PI_data_original!D180),D179),IF($A180&lt;=$A$9,IF(NOT(ISNUMBER(PI_data_original!AD180)),AD179,PI_data_original!AD180),AD179))</f>
        <v>37.458072836489542</v>
      </c>
      <c r="E180" s="307">
        <f>IF(TagHumRelSel_Sc1=TagHumRel_Sc1,IF($A180&lt;=$A$9,IF(NOT(ISNUMBER(PI_data_original!E180)),E179,PI_data_original!E180),E179),IF($A180&lt;=$A$9,IF(NOT(ISNUMBER(PI_data_original!AE180)),AE179,PI_data_original!AE180),AE179))</f>
        <v>25.560983442052191</v>
      </c>
      <c r="F180" s="95">
        <f>IF($A180&lt;=$A$9,IF(NOT(ISNUMBER(PI_data_original!F180)),F179,PI_data_original!F180),0)</f>
        <v>19.235410690307617</v>
      </c>
      <c r="G180" s="95">
        <f>IF($A180&lt;=$A$9,IF(NOT(ISNUMBER(PI_data_original!G180)),G179,PI_data_original!G180),0)</f>
        <v>18.344404220581055</v>
      </c>
      <c r="H180" s="95">
        <f>IF($A180&lt;=$A$9,IF(NOT(ISNUMBER(PI_data_original!H180)),H179,PI_data_original!H180),0)</f>
        <v>17.767662048339844</v>
      </c>
      <c r="I180" s="95">
        <f>IF($A180&lt;=$A$9,IF(NOT(ISNUMBER(PI_data_original!I180)),I179,PI_data_original!I180),0)</f>
        <v>19.349077224731445</v>
      </c>
      <c r="J180" s="95">
        <f>IF($A180&lt;=$A$9,IF(NOT(ISNUMBER(PI_data_original!J180)),J179,PI_data_original!J180),0)</f>
        <v>17.767662048339844</v>
      </c>
      <c r="K180" s="95">
        <f>IF($A180&lt;=$A$9,IF(NOT(ISNUMBER(PI_data_original!K180)),K179,PI_data_original!K180),0)</f>
        <v>239.67504025899578</v>
      </c>
      <c r="L180" s="95">
        <f>IF($A180&lt;=$A$9,IF(NOT(ISNUMBER(PI_data_original!L180)),L179,PI_data_original!L180),0)</f>
        <v>238.39079960464937</v>
      </c>
      <c r="M180" s="95">
        <f>IF($A180&lt;=$A$9,IF(NOT(ISNUMBER(PI_data_original!M180)),M179,PI_data_original!M180),0)</f>
        <v>245.10573794951875</v>
      </c>
      <c r="N180" s="95">
        <f>IF($A180&lt;=$A$9,IF(NOT(ISNUMBER(PI_data_original!N180)),N179,PI_data_original!N180),0)</f>
        <v>244.55315132682327</v>
      </c>
      <c r="O180" s="95">
        <f>IF($A180&lt;=$A$9,IF(NOT(ISNUMBER(PI_data_original!O180)),O179,PI_data_original!O180),0)</f>
        <v>306.65246252653588</v>
      </c>
      <c r="P180" s="95">
        <f>IF($A180&lt;=$A$9,IF(NOT(ISNUMBER(PI_data_original!P180)),P179,PI_data_original!P180),0)</f>
        <v>306.58819783446381</v>
      </c>
      <c r="Q180" s="95">
        <f>IF($A180&lt;=$A$9,IF(NOT(ISNUMBER(PI_data_original!Q180)),Q179,PI_data_original!Q180),0)</f>
        <v>313.25646211296157</v>
      </c>
      <c r="R180" s="95">
        <f>IF($A180&lt;=$A$9,IF(NOT(ISNUMBER(PI_data_original!R180)),R179,PI_data_original!R180),0)</f>
        <v>305.18393645241309</v>
      </c>
      <c r="S180" s="95">
        <f>IF($A180&lt;=$A$9,IF(NOT(ISNUMBER(PI_data_original!S180)),S179,PI_data_original!S180),0)</f>
        <v>310.3813615232861</v>
      </c>
      <c r="T180" s="95">
        <f>IF($A180&lt;=$A$9,IF(NOT(ISNUMBER(PI_data_original!T180)),T179,PI_data_original!T180),0)</f>
        <v>244.64193988460272</v>
      </c>
      <c r="U180" s="95">
        <f>IF($A180&lt;=$A$9,IF(NOT(ISNUMBER(PI_data_original!U180)),U179,PI_data_original!U180),0)</f>
        <v>312.8740251212086</v>
      </c>
      <c r="V180" s="95">
        <f>IF($A180&lt;=$A$9,IF(NOT(ISNUMBER(PI_data_original!V180)),V179,PI_data_original!V180),0)</f>
        <v>246.1022281738006</v>
      </c>
      <c r="W180" s="95">
        <f>IF($A180&lt;=$A$9,IF(NOT(ISNUMBER(PI_data_original!W180)),W179,PI_data_original!W180),0)</f>
        <v>309.00299148189839</v>
      </c>
      <c r="X180" s="95">
        <f>IF($A180&lt;=$A$9,IF(NOT(ISNUMBER(PI_data_original!X180)),X179,PI_data_original!X180),0)</f>
        <v>318.91810646079944</v>
      </c>
      <c r="Y180" s="95">
        <f>IF($A180&lt;=$A$9,IF(NOT(ISNUMBER(PI_data_original!Y180)),Y179,PI_data_original!Y180),0)</f>
        <v>16.287759903904202</v>
      </c>
      <c r="Z180" s="95">
        <f>IF($A180&lt;=$A$9,IF(NOT(ISNUMBER(PI_data_original!Z180)),Z179,PI_data_original!Z180),0)</f>
        <v>0</v>
      </c>
      <c r="AA180" s="95">
        <f>IF($A180&lt;=$A$9,IF(NOT(ISNUMBER(PI_data_original!AA180)),AA179,PI_data_original!AA180),0)</f>
        <v>313.95908198123175</v>
      </c>
      <c r="AB180" s="95">
        <f>IF($A180&lt;=$A$9,IF(NOT(ISNUMBER(PI_data_original!AB180)),AB179,PI_data_original!AB180),0)</f>
        <v>91.65773699423552</v>
      </c>
      <c r="AC180" s="95">
        <f>IF($A180&lt;=$A$9,IF(NOT(ISNUMBER(PI_data_original!AC180)),AC179,PI_data_original!AC180),0)</f>
        <v>94.282165797937807</v>
      </c>
      <c r="AD180" s="307">
        <f>IF(TagTempAmbSel_Sc2=TagTempAmb_Sc1,IF($A180&lt;=$A$9,IF(NOT(ISNUMBER(PI_data_original!D180)),D179,PI_data_original!D180),D179),IF($A180&lt;=$A$9,IF(NOT(ISNUMBER(PI_data_original!AD180)),AD179,PI_data_original!AD180),AD179))</f>
        <v>38.254844554223482</v>
      </c>
      <c r="AE180" s="307">
        <f>IF(TagHumRelSel_Sc2=TagHumRel_Sc1,IF($A180&lt;=$A$9,IF(NOT(ISNUMBER(PI_data_original!E180)),E179,PI_data_original!E180),E179),IF($A180&lt;=$A$9,IF(NOT(ISNUMBER(PI_data_original!AE180)),AE179,PI_data_original!AE180),AE179))</f>
        <v>27.3312956386503</v>
      </c>
      <c r="AF180" s="95">
        <f>IF($A180&lt;=$A$9,IF(NOT(ISNUMBER(PI_data_original!AF180)),AF179,PI_data_original!AF180),0)</f>
        <v>17.364526748657227</v>
      </c>
      <c r="AG180" s="95">
        <f>IF($A180&lt;=$A$9,IF(NOT(ISNUMBER(PI_data_original!AG180)),AG179,PI_data_original!AG180),0)</f>
        <v>11.348978042602539</v>
      </c>
      <c r="AH180" s="95">
        <f>IF($A180&lt;=$A$9,IF(NOT(ISNUMBER(PI_data_original!AH180)),AH179,PI_data_original!AH180),0)</f>
        <v>15.907174110412598</v>
      </c>
      <c r="AI180" s="95">
        <f>IF($A180&lt;=$A$9,IF(NOT(ISNUMBER(PI_data_original!AI180)),AI179,PI_data_original!AI180),0)</f>
        <v>17.191877365112305</v>
      </c>
      <c r="AJ180" s="95">
        <f>IF($A180&lt;=$A$9,IF(NOT(ISNUMBER(PI_data_original!AJ180)),AJ179,PI_data_original!AJ180),0)</f>
        <v>17.209516525268555</v>
      </c>
      <c r="AK180" s="95">
        <f>IF($A180&lt;=$A$9,IF(NOT(ISNUMBER(PI_data_original!AK180)),AK179,PI_data_original!AK180),0)</f>
        <v>233.31193978167926</v>
      </c>
      <c r="AL180" s="95">
        <f>IF($A180&lt;=$A$9,IF(NOT(ISNUMBER(PI_data_original!AL180)),AL179,PI_data_original!AL180),0)</f>
        <v>237.49310047387854</v>
      </c>
      <c r="AM180" s="95">
        <f>IF($A180&lt;=$A$9,IF(NOT(ISNUMBER(PI_data_original!AM180)),AM179,PI_data_original!AM180),0)</f>
        <v>301.98974400810636</v>
      </c>
      <c r="AN180" s="95">
        <f>IF($A180&lt;=$A$9,IF(NOT(ISNUMBER(PI_data_original!AN180)),AN179,PI_data_original!AN180),0)</f>
        <v>301.41193822322526</v>
      </c>
      <c r="AO180" s="95">
        <f>IF($A180&lt;=$A$9,IF(NOT(ISNUMBER(PI_data_original!AO180)),AO179,PI_data_original!AO180),0)</f>
        <v>304.27175273474774</v>
      </c>
      <c r="AP180" s="95">
        <f>IF($A180&lt;=$A$9,IF(NOT(ISNUMBER(PI_data_original!AP180)),AP179,PI_data_original!AP180),0)</f>
        <v>241.0219814935831</v>
      </c>
      <c r="AQ180" s="95">
        <f>IF($A180&lt;=$A$9,IF(NOT(ISNUMBER(PI_data_original!AQ180)),AQ179,PI_data_original!AQ180),0)</f>
        <v>303.52494611274142</v>
      </c>
      <c r="AR180" s="95">
        <f>IF($A180&lt;=$A$9,IF(NOT(ISNUMBER(PI_data_original!AR180)),AR179,PI_data_original!AR180),0)</f>
        <v>242.86639876719255</v>
      </c>
      <c r="AS180" s="95">
        <f>IF($A180&lt;=$A$9,IF(NOT(ISNUMBER(PI_data_original!AS180)),AS179,PI_data_original!AS180),0)</f>
        <v>298.75522522833836</v>
      </c>
      <c r="AT180" s="95">
        <f>IF($A180&lt;=$A$9,IF(NOT(ISNUMBER(PI_data_original!AT180)),AT179,PI_data_original!AT180),0)</f>
        <v>316.27375914955184</v>
      </c>
      <c r="AU180" s="95">
        <f>IF($A180&lt;=$A$9,IF(NOT(ISNUMBER(PI_data_original!AU180)),AU179,PI_data_original!AU180),0)</f>
        <v>15.581746569451479</v>
      </c>
      <c r="AV180" s="95">
        <f>IF($A180&lt;=$A$9,IF(NOT(ISNUMBER(PI_data_original!AV180)),AV179,PI_data_original!AV180),0)</f>
        <v>2</v>
      </c>
      <c r="AW180" s="95">
        <f>IF($A180&lt;=$A$9,IF(NOT(ISNUMBER(PI_data_original!AW180)),AW179,PI_data_original!AW180),0)</f>
        <v>303.30965770763964</v>
      </c>
      <c r="AY180" s="94">
        <f t="shared" si="108"/>
        <v>45873.586805555009</v>
      </c>
      <c r="AZ180" s="95">
        <f>IF($AY180&lt;=$AY$9,IF(NOT(ISNUMBER(PI_data_original!AZ180)),AZ179,PI_data_original!AZ180),0)</f>
        <v>0</v>
      </c>
      <c r="BA180" s="95">
        <f>IF($AY180&lt;=$AY$9,IF(NOT(ISNUMBER(PI_data_original!BA180)),BA179,PI_data_original!BA180),0)</f>
        <v>0</v>
      </c>
      <c r="BB180" s="95">
        <f>IF($AY180&lt;=$AY$9,IF(NOT(ISNUMBER(PI_data_original!BB180)),BB179,PI_data_original!BB180),0)</f>
        <v>0</v>
      </c>
      <c r="BC180" s="95">
        <f>IF($AY180&lt;=$AY$9,IF(NOT(ISNUMBER(PI_data_original!BC180)),BC179,PI_data_original!BC180),0)</f>
        <v>48.599506226206216</v>
      </c>
      <c r="BD180" s="95">
        <f>IF($AY180&lt;=$AY$9,IF(NOT(ISNUMBER(PI_data_original!BD180)),BD179,PI_data_original!BD180),0)</f>
        <v>0</v>
      </c>
      <c r="BE180" s="95">
        <f>IF($AY180&lt;=$AY$9,IF(NOT(ISNUMBER(PI_data_original!BE180)),BE179,PI_data_original!BE180),0)</f>
        <v>0</v>
      </c>
      <c r="BF180" s="95">
        <f>IF($AY180&lt;=$AY$9,IF(NOT(ISNUMBER(PI_data_original!BF180)),BF179,PI_data_original!BF180),0)</f>
        <v>0</v>
      </c>
      <c r="BG180" s="95">
        <f>IF($AY180&lt;=$AY$9,IF(NOT(ISNUMBER(PI_data_original!BG180)),BG179,PI_data_original!BG180),0)</f>
        <v>47.573377507221693</v>
      </c>
      <c r="BI180" s="61">
        <f>PI_data_original!BI180</f>
        <v>45873.367361111108</v>
      </c>
      <c r="BJ180" s="6">
        <f>IF($BI180&lt;=$BI$9,IF(NOT(ISNUMBER(PI_data_original!BJ180)),BJ179,PI_data_original!BJ180),0)</f>
        <v>1.2817578390240669E-2</v>
      </c>
      <c r="BK180" s="6">
        <f>IF($BI180&lt;=$BI$9,IF(NOT(ISNUMBER(PI_data_original!BK180)),BK179,PI_data_original!BK180),0)</f>
        <v>9.0893790079887207E-3</v>
      </c>
      <c r="BM180" s="6" t="b">
        <f t="shared" si="97"/>
        <v>0</v>
      </c>
      <c r="BN180" s="6" t="str">
        <f t="shared" si="98"/>
        <v>N/A</v>
      </c>
      <c r="BO180" s="6" t="b">
        <f t="shared" si="99"/>
        <v>0</v>
      </c>
      <c r="BP180" s="6" t="str">
        <f t="shared" si="100"/>
        <v>N/A</v>
      </c>
      <c r="BR180" s="6">
        <f t="shared" si="85"/>
        <v>432</v>
      </c>
      <c r="BS180" s="6">
        <f t="shared" si="86"/>
        <v>358</v>
      </c>
      <c r="BU180" s="6">
        <f t="shared" si="101"/>
        <v>313.95908198123175</v>
      </c>
      <c r="BV180" s="6">
        <f t="shared" si="102"/>
        <v>303.30965770763964</v>
      </c>
      <c r="BX180" s="292">
        <f t="shared" si="87"/>
        <v>45873.586805555009</v>
      </c>
      <c r="BY180" s="11">
        <f t="shared" si="114"/>
        <v>0</v>
      </c>
      <c r="BZ180" s="11">
        <f t="shared" si="114"/>
        <v>0</v>
      </c>
      <c r="CA180" s="11">
        <f t="shared" si="114"/>
        <v>0</v>
      </c>
      <c r="CB180" s="11">
        <f t="shared" si="114"/>
        <v>48.599506226206216</v>
      </c>
      <c r="CC180" s="11">
        <f>IF(Inicio!$C$22="Calderas",BY180+BZ180,CA180)</f>
        <v>0</v>
      </c>
      <c r="CD180" s="11">
        <f t="shared" si="88"/>
        <v>0</v>
      </c>
      <c r="CE180" s="11">
        <f t="shared" si="89"/>
        <v>0</v>
      </c>
      <c r="CF180" s="11">
        <f t="shared" si="90"/>
        <v>0</v>
      </c>
      <c r="CG180" s="11">
        <f t="shared" si="91"/>
        <v>0</v>
      </c>
      <c r="CH180" s="11">
        <f t="shared" si="103"/>
        <v>0</v>
      </c>
      <c r="CI180" s="11">
        <f t="shared" si="104"/>
        <v>0</v>
      </c>
      <c r="CJ180" s="11">
        <f t="shared" si="115"/>
        <v>0</v>
      </c>
      <c r="CK180" s="11">
        <f t="shared" si="115"/>
        <v>0</v>
      </c>
      <c r="CL180" s="11">
        <f t="shared" si="115"/>
        <v>0</v>
      </c>
      <c r="CM180" s="11">
        <f t="shared" si="115"/>
        <v>47.573377507221693</v>
      </c>
      <c r="CN180" s="281">
        <f>IF(Inicio!$O$22="Calderas",CJ180+CK180,CL180)</f>
        <v>0</v>
      </c>
      <c r="CO180" s="11">
        <f t="shared" si="92"/>
        <v>0</v>
      </c>
      <c r="CP180" s="11">
        <f t="shared" si="93"/>
        <v>0</v>
      </c>
      <c r="CQ180" s="11">
        <f t="shared" si="94"/>
        <v>0</v>
      </c>
      <c r="CR180" s="11">
        <f t="shared" si="95"/>
        <v>0</v>
      </c>
      <c r="CS180" s="11">
        <f t="shared" si="105"/>
        <v>0</v>
      </c>
      <c r="CT180" s="11">
        <f t="shared" si="106"/>
        <v>0</v>
      </c>
      <c r="CV180" s="293">
        <f t="shared" si="96"/>
        <v>45873.836805554776</v>
      </c>
      <c r="CW180" s="92">
        <f t="shared" si="116"/>
        <v>0</v>
      </c>
      <c r="CX180" s="92">
        <f t="shared" si="116"/>
        <v>0</v>
      </c>
      <c r="CY180" s="92">
        <f t="shared" si="116"/>
        <v>0</v>
      </c>
      <c r="CZ180" s="92">
        <f t="shared" si="116"/>
        <v>0</v>
      </c>
      <c r="DA180" s="92">
        <f t="shared" si="116"/>
        <v>0</v>
      </c>
      <c r="DB180" s="92">
        <f t="shared" si="116"/>
        <v>0</v>
      </c>
    </row>
    <row r="181" spans="1:106">
      <c r="A181" s="94">
        <f t="shared" si="107"/>
        <v>45873.840277777228</v>
      </c>
      <c r="B181" s="95">
        <f>IF($A181&lt;=$A$9,IF(NOT(ISNUMBER(PI_data_original!B181)),B180,PI_data_original!B181),0)</f>
        <v>75.209367299704994</v>
      </c>
      <c r="C181" s="95">
        <f>IF($A181&lt;=$A$9,IF(NOT(ISNUMBER(PI_data_original!C181)),C180,PI_data_original!C181),0)</f>
        <v>0</v>
      </c>
      <c r="D181" s="307">
        <f>IF(TagTempAmbSel_Sc1=TagTempAmb_Sc1,IF($A181&lt;=$A$9,IF(NOT(ISNUMBER(PI_data_original!D181)),D180,PI_data_original!D181),D180),IF($A181&lt;=$A$9,IF(NOT(ISNUMBER(PI_data_original!AD181)),AD180,PI_data_original!AD181),AD180))</f>
        <v>37.301843710055678</v>
      </c>
      <c r="E181" s="307">
        <f>IF(TagHumRelSel_Sc1=TagHumRel_Sc1,IF($A181&lt;=$A$9,IF(NOT(ISNUMBER(PI_data_original!E181)),E180,PI_data_original!E181),E180),IF($A181&lt;=$A$9,IF(NOT(ISNUMBER(PI_data_original!AE181)),AE180,PI_data_original!AE181),AE180))</f>
        <v>25.947570372913322</v>
      </c>
      <c r="F181" s="95">
        <f>IF($A181&lt;=$A$9,IF(NOT(ISNUMBER(PI_data_original!F181)),F180,PI_data_original!F181),0)</f>
        <v>19.684835433959961</v>
      </c>
      <c r="G181" s="95">
        <f>IF($A181&lt;=$A$9,IF(NOT(ISNUMBER(PI_data_original!G181)),G180,PI_data_original!G181),0)</f>
        <v>20.553417205810547</v>
      </c>
      <c r="H181" s="95">
        <f>IF($A181&lt;=$A$9,IF(NOT(ISNUMBER(PI_data_original!H181)),H180,PI_data_original!H181),0)</f>
        <v>16.186246871948242</v>
      </c>
      <c r="I181" s="95">
        <f>IF($A181&lt;=$A$9,IF(NOT(ISNUMBER(PI_data_original!I181)),I180,PI_data_original!I181),0)</f>
        <v>20.093273162841797</v>
      </c>
      <c r="J181" s="95">
        <f>IF($A181&lt;=$A$9,IF(NOT(ISNUMBER(PI_data_original!J181)),J180,PI_data_original!J181),0)</f>
        <v>12.930393218994141</v>
      </c>
      <c r="K181" s="95">
        <f>IF($A181&lt;=$A$9,IF(NOT(ISNUMBER(PI_data_original!K181)),K180,PI_data_original!K181),0)</f>
        <v>238.37166882523098</v>
      </c>
      <c r="L181" s="95">
        <f>IF($A181&lt;=$A$9,IF(NOT(ISNUMBER(PI_data_original!L181)),L180,PI_data_original!L181),0)</f>
        <v>237.0971055441909</v>
      </c>
      <c r="M181" s="95">
        <f>IF($A181&lt;=$A$9,IF(NOT(ISNUMBER(PI_data_original!M181)),M180,PI_data_original!M181),0)</f>
        <v>243.60605311508061</v>
      </c>
      <c r="N181" s="95">
        <f>IF($A181&lt;=$A$9,IF(NOT(ISNUMBER(PI_data_original!N181)),N180,PI_data_original!N181),0)</f>
        <v>243.02158753452028</v>
      </c>
      <c r="O181" s="95">
        <f>IF($A181&lt;=$A$9,IF(NOT(ISNUMBER(PI_data_original!O181)),O180,PI_data_original!O181),0)</f>
        <v>298.83494911323822</v>
      </c>
      <c r="P181" s="95">
        <f>IF($A181&lt;=$A$9,IF(NOT(ISNUMBER(PI_data_original!P181)),P180,PI_data_original!P181),0)</f>
        <v>298.46670908057473</v>
      </c>
      <c r="Q181" s="95">
        <f>IF($A181&lt;=$A$9,IF(NOT(ISNUMBER(PI_data_original!Q181)),Q180,PI_data_original!Q181),0)</f>
        <v>306.55629605972291</v>
      </c>
      <c r="R181" s="95">
        <f>IF($A181&lt;=$A$9,IF(NOT(ISNUMBER(PI_data_original!R181)),R180,PI_data_original!R181),0)</f>
        <v>296.80345010762028</v>
      </c>
      <c r="S181" s="95">
        <f>IF($A181&lt;=$A$9,IF(NOT(ISNUMBER(PI_data_original!S181)),S180,PI_data_original!S181),0)</f>
        <v>305.43456555863065</v>
      </c>
      <c r="T181" s="95">
        <f>IF($A181&lt;=$A$9,IF(NOT(ISNUMBER(PI_data_original!T181)),T180,PI_data_original!T181),0)</f>
        <v>242.56721097175111</v>
      </c>
      <c r="U181" s="95">
        <f>IF($A181&lt;=$A$9,IF(NOT(ISNUMBER(PI_data_original!U181)),U180,PI_data_original!U181),0)</f>
        <v>307.92838214039494</v>
      </c>
      <c r="V181" s="95">
        <f>IF($A181&lt;=$A$9,IF(NOT(ISNUMBER(PI_data_original!V181)),V180,PI_data_original!V181),0)</f>
        <v>243.97559469488837</v>
      </c>
      <c r="W181" s="95">
        <f>IF($A181&lt;=$A$9,IF(NOT(ISNUMBER(PI_data_original!W181)),W180,PI_data_original!W181),0)</f>
        <v>307.60797274593926</v>
      </c>
      <c r="X181" s="95">
        <f>IF($A181&lt;=$A$9,IF(NOT(ISNUMBER(PI_data_original!X181)),X180,PI_data_original!X181),0)</f>
        <v>317.65307838567628</v>
      </c>
      <c r="Y181" s="95">
        <f>IF($A181&lt;=$A$9,IF(NOT(ISNUMBER(PI_data_original!Y181)),Y180,PI_data_original!Y181),0)</f>
        <v>15.594229153164394</v>
      </c>
      <c r="Z181" s="95">
        <f>IF($A181&lt;=$A$9,IF(NOT(ISNUMBER(PI_data_original!Z181)),Z180,PI_data_original!Z181),0)</f>
        <v>0</v>
      </c>
      <c r="AA181" s="95">
        <f>IF($A181&lt;=$A$9,IF(NOT(ISNUMBER(PI_data_original!AA181)),AA180,PI_data_original!AA181),0)</f>
        <v>307.26546443299543</v>
      </c>
      <c r="AB181" s="95">
        <f>IF($A181&lt;=$A$9,IF(NOT(ISNUMBER(PI_data_original!AB181)),AB180,PI_data_original!AB181),0)</f>
        <v>75.209367299704994</v>
      </c>
      <c r="AC181" s="95">
        <f>IF($A181&lt;=$A$9,IF(NOT(ISNUMBER(PI_data_original!AC181)),AC180,PI_data_original!AC181),0)</f>
        <v>77.397589809708393</v>
      </c>
      <c r="AD181" s="307">
        <f>IF(TagTempAmbSel_Sc2=TagTempAmb_Sc1,IF($A181&lt;=$A$9,IF(NOT(ISNUMBER(PI_data_original!D181)),D180,PI_data_original!D181),D180),IF($A181&lt;=$A$9,IF(NOT(ISNUMBER(PI_data_original!AD181)),AD180,PI_data_original!AD181),AD180))</f>
        <v>38.229964791139892</v>
      </c>
      <c r="AE181" s="307">
        <f>IF(TagHumRelSel_Sc2=TagHumRel_Sc1,IF($A181&lt;=$A$9,IF(NOT(ISNUMBER(PI_data_original!E181)),E180,PI_data_original!E181),E180),IF($A181&lt;=$A$9,IF(NOT(ISNUMBER(PI_data_original!AE181)),AE180,PI_data_original!AE181),AE180))</f>
        <v>27.591541111905972</v>
      </c>
      <c r="AF181" s="95">
        <f>IF($A181&lt;=$A$9,IF(NOT(ISNUMBER(PI_data_original!AF181)),AF180,PI_data_original!AF181),0)</f>
        <v>15.939532279968262</v>
      </c>
      <c r="AG181" s="95">
        <f>IF($A181&lt;=$A$9,IF(NOT(ISNUMBER(PI_data_original!AG181)),AG180,PI_data_original!AG181),0)</f>
        <v>13.488539695739746</v>
      </c>
      <c r="AH181" s="95">
        <f>IF($A181&lt;=$A$9,IF(NOT(ISNUMBER(PI_data_original!AH181)),AH180,PI_data_original!AH181),0)</f>
        <v>19.907224655151367</v>
      </c>
      <c r="AI181" s="95">
        <f>IF($A181&lt;=$A$9,IF(NOT(ISNUMBER(PI_data_original!AI181)),AI180,PI_data_original!AI181),0)</f>
        <v>16.423524856567383</v>
      </c>
      <c r="AJ181" s="95">
        <f>IF($A181&lt;=$A$9,IF(NOT(ISNUMBER(PI_data_original!AJ181)),AJ180,PI_data_original!AJ181),0)</f>
        <v>22.790981292724609</v>
      </c>
      <c r="AK181" s="95">
        <f>IF($A181&lt;=$A$9,IF(NOT(ISNUMBER(PI_data_original!AK181)),AK180,PI_data_original!AK181),0)</f>
        <v>231.81932537314123</v>
      </c>
      <c r="AL181" s="95">
        <f>IF($A181&lt;=$A$9,IF(NOT(ISNUMBER(PI_data_original!AL181)),AL180,PI_data_original!AL181),0)</f>
        <v>235.93930562406231</v>
      </c>
      <c r="AM181" s="95">
        <f>IF($A181&lt;=$A$9,IF(NOT(ISNUMBER(PI_data_original!AM181)),AM180,PI_data_original!AM181),0)</f>
        <v>293.65582496729274</v>
      </c>
      <c r="AN181" s="95">
        <f>IF($A181&lt;=$A$9,IF(NOT(ISNUMBER(PI_data_original!AN181)),AN180,PI_data_original!AN181),0)</f>
        <v>293.17367352577725</v>
      </c>
      <c r="AO181" s="95">
        <f>IF($A181&lt;=$A$9,IF(NOT(ISNUMBER(PI_data_original!AO181)),AO180,PI_data_original!AO181),0)</f>
        <v>297.32890779509518</v>
      </c>
      <c r="AP181" s="95">
        <f>IF($A181&lt;=$A$9,IF(NOT(ISNUMBER(PI_data_original!AP181)),AP180,PI_data_original!AP181),0)</f>
        <v>237.99239442025467</v>
      </c>
      <c r="AQ181" s="95">
        <f>IF($A181&lt;=$A$9,IF(NOT(ISNUMBER(PI_data_original!AQ181)),AQ180,PI_data_original!AQ181),0)</f>
        <v>296.65831293533557</v>
      </c>
      <c r="AR181" s="95">
        <f>IF($A181&lt;=$A$9,IF(NOT(ISNUMBER(PI_data_original!AR181)),AR180,PI_data_original!AR181),0)</f>
        <v>239.757617324801</v>
      </c>
      <c r="AS181" s="95">
        <f>IF($A181&lt;=$A$9,IF(NOT(ISNUMBER(PI_data_original!AS181)),AS180,PI_data_original!AS181),0)</f>
        <v>297.07820247226397</v>
      </c>
      <c r="AT181" s="95">
        <f>IF($A181&lt;=$A$9,IF(NOT(ISNUMBER(PI_data_original!AT181)),AT180,PI_data_original!AT181),0)</f>
        <v>314.9787562227379</v>
      </c>
      <c r="AU181" s="95">
        <f>IF($A181&lt;=$A$9,IF(NOT(ISNUMBER(PI_data_original!AU181)),AU180,PI_data_original!AU181),0)</f>
        <v>14.635648236312141</v>
      </c>
      <c r="AV181" s="95">
        <f>IF($A181&lt;=$A$9,IF(NOT(ISNUMBER(PI_data_original!AV181)),AV180,PI_data_original!AV181),0)</f>
        <v>2</v>
      </c>
      <c r="AW181" s="95">
        <f>IF($A181&lt;=$A$9,IF(NOT(ISNUMBER(PI_data_original!AW181)),AW180,PI_data_original!AW181),0)</f>
        <v>295.01272034012555</v>
      </c>
      <c r="AY181" s="94">
        <f t="shared" si="108"/>
        <v>45873.590277777228</v>
      </c>
      <c r="AZ181" s="95">
        <f>IF($AY181&lt;=$AY$9,IF(NOT(ISNUMBER(PI_data_original!AZ181)),AZ180,PI_data_original!AZ181),0)</f>
        <v>0</v>
      </c>
      <c r="BA181" s="95">
        <f>IF($AY181&lt;=$AY$9,IF(NOT(ISNUMBER(PI_data_original!BA181)),BA180,PI_data_original!BA181),0)</f>
        <v>0</v>
      </c>
      <c r="BB181" s="95">
        <f>IF($AY181&lt;=$AY$9,IF(NOT(ISNUMBER(PI_data_original!BB181)),BB180,PI_data_original!BB181),0)</f>
        <v>0</v>
      </c>
      <c r="BC181" s="95">
        <f>IF($AY181&lt;=$AY$9,IF(NOT(ISNUMBER(PI_data_original!BC181)),BC180,PI_data_original!BC181),0)</f>
        <v>48.892298774823168</v>
      </c>
      <c r="BD181" s="95">
        <f>IF($AY181&lt;=$AY$9,IF(NOT(ISNUMBER(PI_data_original!BD181)),BD180,PI_data_original!BD181),0)</f>
        <v>0</v>
      </c>
      <c r="BE181" s="95">
        <f>IF($AY181&lt;=$AY$9,IF(NOT(ISNUMBER(PI_data_original!BE181)),BE180,PI_data_original!BE181),0)</f>
        <v>0</v>
      </c>
      <c r="BF181" s="95">
        <f>IF($AY181&lt;=$AY$9,IF(NOT(ISNUMBER(PI_data_original!BF181)),BF180,PI_data_original!BF181),0)</f>
        <v>0</v>
      </c>
      <c r="BG181" s="95">
        <f>IF($AY181&lt;=$AY$9,IF(NOT(ISNUMBER(PI_data_original!BG181)),BG180,PI_data_original!BG181),0)</f>
        <v>48.01285362794453</v>
      </c>
      <c r="BI181" s="61">
        <f>PI_data_original!BI181</f>
        <v>45873.368055555555</v>
      </c>
      <c r="BJ181" s="6">
        <f>IF($BI181&lt;=$BI$9,IF(NOT(ISNUMBER(PI_data_original!BJ181)),BJ180,PI_data_original!BJ181),0)</f>
        <v>1.2817578390240669E-2</v>
      </c>
      <c r="BK181" s="6">
        <f>IF($BI181&lt;=$BI$9,IF(NOT(ISNUMBER(PI_data_original!BK181)),BK180,PI_data_original!BK181),0)</f>
        <v>9.7828553906056052E-3</v>
      </c>
      <c r="BM181" s="6" t="b">
        <f t="shared" si="97"/>
        <v>0</v>
      </c>
      <c r="BN181" s="6" t="str">
        <f t="shared" si="98"/>
        <v>N/A</v>
      </c>
      <c r="BO181" s="6" t="b">
        <f t="shared" si="99"/>
        <v>0</v>
      </c>
      <c r="BP181" s="6" t="str">
        <f t="shared" si="100"/>
        <v>N/A</v>
      </c>
      <c r="BR181" s="6">
        <f t="shared" si="85"/>
        <v>432</v>
      </c>
      <c r="BS181" s="6">
        <f t="shared" si="86"/>
        <v>0</v>
      </c>
      <c r="BU181" s="6">
        <f t="shared" si="101"/>
        <v>307.26546443299543</v>
      </c>
      <c r="BV181" s="6">
        <f t="shared" si="102"/>
        <v>295.01272034012555</v>
      </c>
      <c r="BX181" s="292">
        <f t="shared" si="87"/>
        <v>45873.590277777228</v>
      </c>
      <c r="BY181" s="11">
        <f t="shared" si="114"/>
        <v>0</v>
      </c>
      <c r="BZ181" s="11">
        <f t="shared" si="114"/>
        <v>0</v>
      </c>
      <c r="CA181" s="11">
        <f t="shared" si="114"/>
        <v>0</v>
      </c>
      <c r="CB181" s="11">
        <f t="shared" si="114"/>
        <v>48.892298774823168</v>
      </c>
      <c r="CC181" s="11">
        <f>IF(Inicio!$C$22="Calderas",BY181+BZ181,CA181)</f>
        <v>0</v>
      </c>
      <c r="CD181" s="11">
        <f t="shared" si="88"/>
        <v>0</v>
      </c>
      <c r="CE181" s="11">
        <f t="shared" si="89"/>
        <v>0</v>
      </c>
      <c r="CF181" s="11">
        <f t="shared" si="90"/>
        <v>0</v>
      </c>
      <c r="CG181" s="11">
        <f t="shared" si="91"/>
        <v>0</v>
      </c>
      <c r="CH181" s="11">
        <f t="shared" si="103"/>
        <v>0</v>
      </c>
      <c r="CI181" s="11">
        <f t="shared" si="104"/>
        <v>0</v>
      </c>
      <c r="CJ181" s="11">
        <f t="shared" si="115"/>
        <v>0</v>
      </c>
      <c r="CK181" s="11">
        <f t="shared" si="115"/>
        <v>0</v>
      </c>
      <c r="CL181" s="11">
        <f t="shared" si="115"/>
        <v>0</v>
      </c>
      <c r="CM181" s="11">
        <f t="shared" si="115"/>
        <v>48.01285362794453</v>
      </c>
      <c r="CN181" s="281">
        <f>IF(Inicio!$O$22="Calderas",CJ181+CK181,CL181)</f>
        <v>0</v>
      </c>
      <c r="CO181" s="11">
        <f t="shared" si="92"/>
        <v>0</v>
      </c>
      <c r="CP181" s="11">
        <f t="shared" si="93"/>
        <v>0</v>
      </c>
      <c r="CQ181" s="11">
        <f t="shared" si="94"/>
        <v>0</v>
      </c>
      <c r="CR181" s="11">
        <f t="shared" si="95"/>
        <v>0</v>
      </c>
      <c r="CS181" s="11">
        <f t="shared" si="105"/>
        <v>0</v>
      </c>
      <c r="CT181" s="11">
        <f t="shared" si="106"/>
        <v>0</v>
      </c>
      <c r="CV181" s="293">
        <f t="shared" si="96"/>
        <v>45873.840277776995</v>
      </c>
      <c r="CW181" s="92">
        <f t="shared" ref="CW181:DB190" si="117">VLOOKUP($CV181,$AY$11:$BG$370,MATCH(CW$9,$AY$9:$BG$9,0))</f>
        <v>0</v>
      </c>
      <c r="CX181" s="92">
        <f t="shared" si="117"/>
        <v>0</v>
      </c>
      <c r="CY181" s="92">
        <f t="shared" si="117"/>
        <v>0</v>
      </c>
      <c r="CZ181" s="92">
        <f t="shared" si="117"/>
        <v>0</v>
      </c>
      <c r="DA181" s="92">
        <f t="shared" si="117"/>
        <v>0</v>
      </c>
      <c r="DB181" s="92">
        <f t="shared" si="117"/>
        <v>0</v>
      </c>
    </row>
    <row r="182" spans="1:106">
      <c r="A182" s="94">
        <f t="shared" si="107"/>
        <v>45873.843749999447</v>
      </c>
      <c r="B182" s="95">
        <f>IF($A182&lt;=$A$9,IF(NOT(ISNUMBER(PI_data_original!B182)),B181,PI_data_original!B182),0)</f>
        <v>60.444420062373304</v>
      </c>
      <c r="C182" s="95">
        <f>IF($A182&lt;=$A$9,IF(NOT(ISNUMBER(PI_data_original!C182)),C181,PI_data_original!C182),0)</f>
        <v>0</v>
      </c>
      <c r="D182" s="307">
        <f>IF(TagTempAmbSel_Sc1=TagTempAmb_Sc1,IF($A182&lt;=$A$9,IF(NOT(ISNUMBER(PI_data_original!D182)),D181,PI_data_original!D182),D181),IF($A182&lt;=$A$9,IF(NOT(ISNUMBER(PI_data_original!AD182)),AD181,PI_data_original!AD182),AD181))</f>
        <v>37.149787967222096</v>
      </c>
      <c r="E182" s="307">
        <f>IF(TagHumRelSel_Sc1=TagHumRel_Sc1,IF($A182&lt;=$A$9,IF(NOT(ISNUMBER(PI_data_original!E182)),E181,PI_data_original!E182),E181),IF($A182&lt;=$A$9,IF(NOT(ISNUMBER(PI_data_original!AE182)),AE181,PI_data_original!AE182),AE181))</f>
        <v>26.221394802956979</v>
      </c>
      <c r="F182" s="95">
        <f>IF($A182&lt;=$A$9,IF(NOT(ISNUMBER(PI_data_original!F182)),F181,PI_data_original!F182),0)</f>
        <v>18.156789779663086</v>
      </c>
      <c r="G182" s="95">
        <f>IF($A182&lt;=$A$9,IF(NOT(ISNUMBER(PI_data_original!G182)),G181,PI_data_original!G182),0)</f>
        <v>17.76814079284668</v>
      </c>
      <c r="H182" s="95">
        <f>IF($A182&lt;=$A$9,IF(NOT(ISNUMBER(PI_data_original!H182)),H181,PI_data_original!H182),0)</f>
        <v>18.325809478759766</v>
      </c>
      <c r="I182" s="95">
        <f>IF($A182&lt;=$A$9,IF(NOT(ISNUMBER(PI_data_original!I182)),I181,PI_data_original!I182),0)</f>
        <v>21.767711639404297</v>
      </c>
      <c r="J182" s="95">
        <f>IF($A182&lt;=$A$9,IF(NOT(ISNUMBER(PI_data_original!J182)),J181,PI_data_original!J182),0)</f>
        <v>16.186246871948242</v>
      </c>
      <c r="K182" s="95">
        <f>IF($A182&lt;=$A$9,IF(NOT(ISNUMBER(PI_data_original!K182)),K181,PI_data_original!K182),0)</f>
        <v>236.79824951956772</v>
      </c>
      <c r="L182" s="95">
        <f>IF($A182&lt;=$A$9,IF(NOT(ISNUMBER(PI_data_original!L182)),L181,PI_data_original!L182),0)</f>
        <v>235.54904476608891</v>
      </c>
      <c r="M182" s="95">
        <f>IF($A182&lt;=$A$9,IF(NOT(ISNUMBER(PI_data_original!M182)),M181,PI_data_original!M182),0)</f>
        <v>241.94609537570994</v>
      </c>
      <c r="N182" s="95">
        <f>IF($A182&lt;=$A$9,IF(NOT(ISNUMBER(PI_data_original!N182)),N181,PI_data_original!N182),0)</f>
        <v>241.38926513511532</v>
      </c>
      <c r="O182" s="95">
        <f>IF($A182&lt;=$A$9,IF(NOT(ISNUMBER(PI_data_original!O182)),O181,PI_data_original!O182),0)</f>
        <v>290.76853212184358</v>
      </c>
      <c r="P182" s="95">
        <f>IF($A182&lt;=$A$9,IF(NOT(ISNUMBER(PI_data_original!P182)),P181,PI_data_original!P182),0)</f>
        <v>290.33524643172814</v>
      </c>
      <c r="Q182" s="95">
        <f>IF($A182&lt;=$A$9,IF(NOT(ISNUMBER(PI_data_original!Q182)),Q181,PI_data_original!Q182),0)</f>
        <v>299.03008903342095</v>
      </c>
      <c r="R182" s="95">
        <f>IF($A182&lt;=$A$9,IF(NOT(ISNUMBER(PI_data_original!R182)),R181,PI_data_original!R182),0)</f>
        <v>288.34142084852664</v>
      </c>
      <c r="S182" s="95">
        <f>IF($A182&lt;=$A$9,IF(NOT(ISNUMBER(PI_data_original!S182)),S181,PI_data_original!S182),0)</f>
        <v>299.64204221662288</v>
      </c>
      <c r="T182" s="95">
        <f>IF($A182&lt;=$A$9,IF(NOT(ISNUMBER(PI_data_original!T182)),T181,PI_data_original!T182),0)</f>
        <v>239.94646593028679</v>
      </c>
      <c r="U182" s="95">
        <f>IF($A182&lt;=$A$9,IF(NOT(ISNUMBER(PI_data_original!U182)),U181,PI_data_original!U182),0)</f>
        <v>302.17579499771819</v>
      </c>
      <c r="V182" s="95">
        <f>IF($A182&lt;=$A$9,IF(NOT(ISNUMBER(PI_data_original!V182)),V181,PI_data_original!V182),0)</f>
        <v>241.41071275718122</v>
      </c>
      <c r="W182" s="95">
        <f>IF($A182&lt;=$A$9,IF(NOT(ISNUMBER(PI_data_original!W182)),W181,PI_data_original!W182),0)</f>
        <v>306.04919820670915</v>
      </c>
      <c r="X182" s="95">
        <f>IF($A182&lt;=$A$9,IF(NOT(ISNUMBER(PI_data_original!X182)),X181,PI_data_original!X182),0)</f>
        <v>316.27722319574156</v>
      </c>
      <c r="Y182" s="95">
        <f>IF($A182&lt;=$A$9,IF(NOT(ISNUMBER(PI_data_original!Y182)),Y181,PI_data_original!Y182),0)</f>
        <v>14.824111661420586</v>
      </c>
      <c r="Z182" s="95">
        <f>IF($A182&lt;=$A$9,IF(NOT(ISNUMBER(PI_data_original!Z182)),Z181,PI_data_original!Z182),0)</f>
        <v>0.21430165608723958</v>
      </c>
      <c r="AA182" s="95">
        <f>IF($A182&lt;=$A$9,IF(NOT(ISNUMBER(PI_data_original!AA182)),AA181,PI_data_original!AA182),0)</f>
        <v>300.0344303029155</v>
      </c>
      <c r="AB182" s="95">
        <f>IF($A182&lt;=$A$9,IF(NOT(ISNUMBER(PI_data_original!AB182)),AB181,PI_data_original!AB182),0)</f>
        <v>60.444420062373304</v>
      </c>
      <c r="AC182" s="95">
        <f>IF($A182&lt;=$A$9,IF(NOT(ISNUMBER(PI_data_original!AC182)),AC181,PI_data_original!AC182),0)</f>
        <v>62.612348461388514</v>
      </c>
      <c r="AD182" s="307">
        <f>IF(TagTempAmbSel_Sc2=TagTempAmb_Sc1,IF($A182&lt;=$A$9,IF(NOT(ISNUMBER(PI_data_original!D182)),D181,PI_data_original!D182),D181),IF($A182&lt;=$A$9,IF(NOT(ISNUMBER(PI_data_original!AD182)),AD181,PI_data_original!AD182),AD181))</f>
        <v>38.147838324684031</v>
      </c>
      <c r="AE182" s="307">
        <f>IF(TagHumRelSel_Sc2=TagHumRel_Sc1,IF($A182&lt;=$A$9,IF(NOT(ISNUMBER(PI_data_original!E182)),E181,PI_data_original!E182),E181),IF($A182&lt;=$A$9,IF(NOT(ISNUMBER(PI_data_original!AE182)),AE181,PI_data_original!AE182),AE181))</f>
        <v>27.840128824848016</v>
      </c>
      <c r="AF182" s="95">
        <f>IF($A182&lt;=$A$9,IF(NOT(ISNUMBER(PI_data_original!AF182)),AF181,PI_data_original!AF182),0)</f>
        <v>18.839014053344727</v>
      </c>
      <c r="AG182" s="95">
        <f>IF($A182&lt;=$A$9,IF(NOT(ISNUMBER(PI_data_original!AG182)),AG181,PI_data_original!AG182),0)</f>
        <v>14.790881156921387</v>
      </c>
      <c r="AH182" s="95">
        <f>IF($A182&lt;=$A$9,IF(NOT(ISNUMBER(PI_data_original!AH182)),AH181,PI_data_original!AH182),0)</f>
        <v>20.372344970703125</v>
      </c>
      <c r="AI182" s="95">
        <f>IF($A182&lt;=$A$9,IF(NOT(ISNUMBER(PI_data_original!AI182)),AI181,PI_data_original!AI182),0)</f>
        <v>19.112756729125977</v>
      </c>
      <c r="AJ182" s="95">
        <f>IF($A182&lt;=$A$9,IF(NOT(ISNUMBER(PI_data_original!AJ182)),AJ181,PI_data_original!AJ182),0)</f>
        <v>17.209516525268555</v>
      </c>
      <c r="AK182" s="95">
        <f>IF($A182&lt;=$A$9,IF(NOT(ISNUMBER(PI_data_original!AK182)),AK181,PI_data_original!AK182),0)</f>
        <v>230.03249642902199</v>
      </c>
      <c r="AL182" s="95">
        <f>IF($A182&lt;=$A$9,IF(NOT(ISNUMBER(PI_data_original!AL182)),AL181,PI_data_original!AL182),0)</f>
        <v>234.08533756563614</v>
      </c>
      <c r="AM182" s="95">
        <f>IF($A182&lt;=$A$9,IF(NOT(ISNUMBER(PI_data_original!AM182)),AM181,PI_data_original!AM182),0)</f>
        <v>285.34986127478436</v>
      </c>
      <c r="AN182" s="95">
        <f>IF($A182&lt;=$A$9,IF(NOT(ISNUMBER(PI_data_original!AN182)),AN181,PI_data_original!AN182),0)</f>
        <v>285.04203363744239</v>
      </c>
      <c r="AO182" s="95">
        <f>IF($A182&lt;=$A$9,IF(NOT(ISNUMBER(PI_data_original!AO182)),AO181,PI_data_original!AO182),0)</f>
        <v>290.1380648324033</v>
      </c>
      <c r="AP182" s="95">
        <f>IF($A182&lt;=$A$9,IF(NOT(ISNUMBER(PI_data_original!AP182)),AP181,PI_data_original!AP182),0)</f>
        <v>234.59491305256805</v>
      </c>
      <c r="AQ182" s="95">
        <f>IF($A182&lt;=$A$9,IF(NOT(ISNUMBER(PI_data_original!AQ182)),AQ181,PI_data_original!AQ182),0)</f>
        <v>289.47653829009892</v>
      </c>
      <c r="AR182" s="95">
        <f>IF($A182&lt;=$A$9,IF(NOT(ISNUMBER(PI_data_original!AR182)),AR181,PI_data_original!AR182),0)</f>
        <v>236.22051798986737</v>
      </c>
      <c r="AS182" s="95">
        <f>IF($A182&lt;=$A$9,IF(NOT(ISNUMBER(PI_data_original!AS182)),AS181,PI_data_original!AS182),0)</f>
        <v>295.05178658288702</v>
      </c>
      <c r="AT182" s="95">
        <f>IF($A182&lt;=$A$9,IF(NOT(ISNUMBER(PI_data_original!AT182)),AT181,PI_data_original!AT182),0)</f>
        <v>313.52341818728894</v>
      </c>
      <c r="AU182" s="95">
        <f>IF($A182&lt;=$A$9,IF(NOT(ISNUMBER(PI_data_original!AU182)),AU181,PI_data_original!AU182),0)</f>
        <v>13.627544863207882</v>
      </c>
      <c r="AV182" s="95">
        <f>IF($A182&lt;=$A$9,IF(NOT(ISNUMBER(PI_data_original!AV182)),AV181,PI_data_original!AV182),0)</f>
        <v>2</v>
      </c>
      <c r="AW182" s="95">
        <f>IF($A182&lt;=$A$9,IF(NOT(ISNUMBER(PI_data_original!AW182)),AW181,PI_data_original!AW182),0)</f>
        <v>286.8807092738291</v>
      </c>
      <c r="AY182" s="94">
        <f t="shared" si="108"/>
        <v>45873.593749999447</v>
      </c>
      <c r="AZ182" s="95">
        <f>IF($AY182&lt;=$AY$9,IF(NOT(ISNUMBER(PI_data_original!AZ182)),AZ181,PI_data_original!AZ182),0)</f>
        <v>0</v>
      </c>
      <c r="BA182" s="95">
        <f>IF($AY182&lt;=$AY$9,IF(NOT(ISNUMBER(PI_data_original!BA182)),BA181,PI_data_original!BA182),0)</f>
        <v>0</v>
      </c>
      <c r="BB182" s="95">
        <f>IF($AY182&lt;=$AY$9,IF(NOT(ISNUMBER(PI_data_original!BB182)),BB181,PI_data_original!BB182),0)</f>
        <v>0</v>
      </c>
      <c r="BC182" s="95">
        <f>IF($AY182&lt;=$AY$9,IF(NOT(ISNUMBER(PI_data_original!BC182)),BC181,PI_data_original!BC182),0)</f>
        <v>49.312944938795575</v>
      </c>
      <c r="BD182" s="95">
        <f>IF($AY182&lt;=$AY$9,IF(NOT(ISNUMBER(PI_data_original!BD182)),BD181,PI_data_original!BD182),0)</f>
        <v>0</v>
      </c>
      <c r="BE182" s="95">
        <f>IF($AY182&lt;=$AY$9,IF(NOT(ISNUMBER(PI_data_original!BE182)),BE181,PI_data_original!BE182),0)</f>
        <v>0</v>
      </c>
      <c r="BF182" s="95">
        <f>IF($AY182&lt;=$AY$9,IF(NOT(ISNUMBER(PI_data_original!BF182)),BF181,PI_data_original!BF182),0)</f>
        <v>0</v>
      </c>
      <c r="BG182" s="95">
        <f>IF($AY182&lt;=$AY$9,IF(NOT(ISNUMBER(PI_data_original!BG182)),BG181,PI_data_original!BG182),0)</f>
        <v>48.360892164517089</v>
      </c>
      <c r="BI182" s="61">
        <f>PI_data_original!BI182</f>
        <v>45873.368750000001</v>
      </c>
      <c r="BJ182" s="6">
        <f>IF($BI182&lt;=$BI$9,IF(NOT(ISNUMBER(PI_data_original!BJ182)),BJ181,PI_data_original!BJ182),0)</f>
        <v>1.2817578390240669E-2</v>
      </c>
      <c r="BK182" s="6">
        <f>IF($BI182&lt;=$BI$9,IF(NOT(ISNUMBER(PI_data_original!BK182)),BK181,PI_data_original!BK182),0)</f>
        <v>1.0070954449474812E-2</v>
      </c>
      <c r="BM182" s="6" t="b">
        <f t="shared" si="97"/>
        <v>0</v>
      </c>
      <c r="BN182" s="6" t="str">
        <f t="shared" si="98"/>
        <v>N/A</v>
      </c>
      <c r="BO182" s="6" t="b">
        <f t="shared" si="99"/>
        <v>0</v>
      </c>
      <c r="BP182" s="6" t="str">
        <f t="shared" si="100"/>
        <v>N/A</v>
      </c>
      <c r="BR182" s="6">
        <f t="shared" si="85"/>
        <v>0</v>
      </c>
      <c r="BS182" s="6">
        <f t="shared" si="86"/>
        <v>0</v>
      </c>
      <c r="BU182" s="6">
        <f t="shared" si="101"/>
        <v>300.0344303029155</v>
      </c>
      <c r="BV182" s="6">
        <f t="shared" si="102"/>
        <v>286.8807092738291</v>
      </c>
      <c r="BX182" s="292">
        <f t="shared" si="87"/>
        <v>45873.593749999447</v>
      </c>
      <c r="BY182" s="11">
        <f t="shared" si="114"/>
        <v>0</v>
      </c>
      <c r="BZ182" s="11">
        <f t="shared" si="114"/>
        <v>0</v>
      </c>
      <c r="CA182" s="11">
        <f t="shared" si="114"/>
        <v>0</v>
      </c>
      <c r="CB182" s="11">
        <f t="shared" si="114"/>
        <v>49.312944938795575</v>
      </c>
      <c r="CC182" s="11">
        <f>IF(Inicio!$C$22="Calderas",BY182+BZ182,CA182)</f>
        <v>0</v>
      </c>
      <c r="CD182" s="11">
        <f t="shared" si="88"/>
        <v>0</v>
      </c>
      <c r="CE182" s="11">
        <f t="shared" si="89"/>
        <v>0</v>
      </c>
      <c r="CF182" s="11">
        <f t="shared" si="90"/>
        <v>0</v>
      </c>
      <c r="CG182" s="11">
        <f t="shared" si="91"/>
        <v>0</v>
      </c>
      <c r="CH182" s="11">
        <f t="shared" si="103"/>
        <v>0</v>
      </c>
      <c r="CI182" s="11">
        <f t="shared" si="104"/>
        <v>0</v>
      </c>
      <c r="CJ182" s="11">
        <f t="shared" si="115"/>
        <v>0</v>
      </c>
      <c r="CK182" s="11">
        <f t="shared" si="115"/>
        <v>0</v>
      </c>
      <c r="CL182" s="11">
        <f t="shared" si="115"/>
        <v>0</v>
      </c>
      <c r="CM182" s="11">
        <f t="shared" si="115"/>
        <v>48.360892164517089</v>
      </c>
      <c r="CN182" s="281">
        <f>IF(Inicio!$O$22="Calderas",CJ182+CK182,CL182)</f>
        <v>0</v>
      </c>
      <c r="CO182" s="11">
        <f t="shared" si="92"/>
        <v>0</v>
      </c>
      <c r="CP182" s="11">
        <f t="shared" si="93"/>
        <v>0</v>
      </c>
      <c r="CQ182" s="11">
        <f t="shared" si="94"/>
        <v>0</v>
      </c>
      <c r="CR182" s="11">
        <f t="shared" si="95"/>
        <v>0</v>
      </c>
      <c r="CS182" s="11">
        <f t="shared" si="105"/>
        <v>0</v>
      </c>
      <c r="CT182" s="11">
        <f t="shared" si="106"/>
        <v>0</v>
      </c>
      <c r="CV182" s="293">
        <f t="shared" si="96"/>
        <v>45873.843749999214</v>
      </c>
      <c r="CW182" s="92">
        <f t="shared" si="117"/>
        <v>0</v>
      </c>
      <c r="CX182" s="92">
        <f t="shared" si="117"/>
        <v>0</v>
      </c>
      <c r="CY182" s="92">
        <f t="shared" si="117"/>
        <v>0</v>
      </c>
      <c r="CZ182" s="92">
        <f t="shared" si="117"/>
        <v>0</v>
      </c>
      <c r="DA182" s="92">
        <f t="shared" si="117"/>
        <v>0</v>
      </c>
      <c r="DB182" s="92">
        <f t="shared" si="117"/>
        <v>0</v>
      </c>
    </row>
    <row r="183" spans="1:106">
      <c r="A183" s="94">
        <f t="shared" si="107"/>
        <v>45873.847222221666</v>
      </c>
      <c r="B183" s="95">
        <f>IF($A183&lt;=$A$9,IF(NOT(ISNUMBER(PI_data_original!B183)),B182,PI_data_original!B183),0)</f>
        <v>38.002463668653633</v>
      </c>
      <c r="C183" s="95">
        <f>IF($A183&lt;=$A$9,IF(NOT(ISNUMBER(PI_data_original!C183)),C182,PI_data_original!C183),0)</f>
        <v>0</v>
      </c>
      <c r="D183" s="307">
        <f>IF(TagTempAmbSel_Sc1=TagTempAmb_Sc1,IF($A183&lt;=$A$9,IF(NOT(ISNUMBER(PI_data_original!D183)),D182,PI_data_original!D183),D182),IF($A183&lt;=$A$9,IF(NOT(ISNUMBER(PI_data_original!AD183)),AD182,PI_data_original!AD183),AD182))</f>
        <v>37.090854604897785</v>
      </c>
      <c r="E183" s="307">
        <f>IF(TagHumRelSel_Sc1=TagHumRel_Sc1,IF($A183&lt;=$A$9,IF(NOT(ISNUMBER(PI_data_original!E183)),E182,PI_data_original!E183),E182),IF($A183&lt;=$A$9,IF(NOT(ISNUMBER(PI_data_original!AE183)),AE182,PI_data_original!AE183),AE182))</f>
        <v>26.247797039351038</v>
      </c>
      <c r="F183" s="95">
        <f>IF($A183&lt;=$A$9,IF(NOT(ISNUMBER(PI_data_original!F183)),F182,PI_data_original!F183),0)</f>
        <v>19.954490661621094</v>
      </c>
      <c r="G183" s="95">
        <f>IF($A183&lt;=$A$9,IF(NOT(ISNUMBER(PI_data_original!G183)),G182,PI_data_original!G183),0)</f>
        <v>18.920669555664063</v>
      </c>
      <c r="H183" s="95">
        <f>IF($A183&lt;=$A$9,IF(NOT(ISNUMBER(PI_data_original!H183)),H182,PI_data_original!H183),0)</f>
        <v>17.488588333129883</v>
      </c>
      <c r="I183" s="95">
        <f>IF($A183&lt;=$A$9,IF(NOT(ISNUMBER(PI_data_original!I183)),I182,PI_data_original!I183),0)</f>
        <v>15.907174110412598</v>
      </c>
      <c r="J183" s="95">
        <f>IF($A183&lt;=$A$9,IF(NOT(ISNUMBER(PI_data_original!J183)),J182,PI_data_original!J183),0)</f>
        <v>17.209516525268555</v>
      </c>
      <c r="K183" s="95">
        <f>IF($A183&lt;=$A$9,IF(NOT(ISNUMBER(PI_data_original!K183)),K182,PI_data_original!K183),0)</f>
        <v>234.97287960539234</v>
      </c>
      <c r="L183" s="95">
        <f>IF($A183&lt;=$A$9,IF(NOT(ISNUMBER(PI_data_original!L183)),L182,PI_data_original!L183),0)</f>
        <v>233.75343776666938</v>
      </c>
      <c r="M183" s="95">
        <f>IF($A183&lt;=$A$9,IF(NOT(ISNUMBER(PI_data_original!M183)),M182,PI_data_original!M183),0)</f>
        <v>240.49258484558075</v>
      </c>
      <c r="N183" s="95">
        <f>IF($A183&lt;=$A$9,IF(NOT(ISNUMBER(PI_data_original!N183)),N182,PI_data_original!N183),0)</f>
        <v>239.91541136536247</v>
      </c>
      <c r="O183" s="95">
        <f>IF($A183&lt;=$A$9,IF(NOT(ISNUMBER(PI_data_original!O183)),O182,PI_data_original!O183),0)</f>
        <v>282.366554773926</v>
      </c>
      <c r="P183" s="95">
        <f>IF($A183&lt;=$A$9,IF(NOT(ISNUMBER(PI_data_original!P183)),P182,PI_data_original!P183),0)</f>
        <v>281.98688204828505</v>
      </c>
      <c r="Q183" s="95">
        <f>IF($A183&lt;=$A$9,IF(NOT(ISNUMBER(PI_data_original!Q183)),Q182,PI_data_original!Q183),0)</f>
        <v>290.86522046566358</v>
      </c>
      <c r="R183" s="95">
        <f>IF($A183&lt;=$A$9,IF(NOT(ISNUMBER(PI_data_original!R183)),R182,PI_data_original!R183),0)</f>
        <v>279.9329331364919</v>
      </c>
      <c r="S183" s="95">
        <f>IF($A183&lt;=$A$9,IF(NOT(ISNUMBER(PI_data_original!S183)),S182,PI_data_original!S183),0)</f>
        <v>293.3021018036672</v>
      </c>
      <c r="T183" s="95">
        <f>IF($A183&lt;=$A$9,IF(NOT(ISNUMBER(PI_data_original!T183)),T182,PI_data_original!T183),0)</f>
        <v>237.09189501882065</v>
      </c>
      <c r="U183" s="95">
        <f>IF($A183&lt;=$A$9,IF(NOT(ISNUMBER(PI_data_original!U183)),U182,PI_data_original!U183),0)</f>
        <v>295.8013441968647</v>
      </c>
      <c r="V183" s="95">
        <f>IF($A183&lt;=$A$9,IF(NOT(ISNUMBER(PI_data_original!V183)),V182,PI_data_original!V183),0)</f>
        <v>238.53336757961816</v>
      </c>
      <c r="W183" s="95">
        <f>IF($A183&lt;=$A$9,IF(NOT(ISNUMBER(PI_data_original!W183)),W182,PI_data_original!W183),0)</f>
        <v>304.25149064081631</v>
      </c>
      <c r="X183" s="95">
        <f>IF($A183&lt;=$A$9,IF(NOT(ISNUMBER(PI_data_original!X183)),X182,PI_data_original!X183),0)</f>
        <v>314.70727299895401</v>
      </c>
      <c r="Y183" s="95">
        <f>IF($A183&lt;=$A$9,IF(NOT(ISNUMBER(PI_data_original!Y183)),Y182,PI_data_original!Y183),0)</f>
        <v>13.996572992516434</v>
      </c>
      <c r="Z183" s="95">
        <f>IF($A183&lt;=$A$9,IF(NOT(ISNUMBER(PI_data_original!Z183)),Z182,PI_data_original!Z183),0)</f>
        <v>0</v>
      </c>
      <c r="AA183" s="95">
        <f>IF($A183&lt;=$A$9,IF(NOT(ISNUMBER(PI_data_original!AA183)),AA182,PI_data_original!AA183),0)</f>
        <v>292.44787508900743</v>
      </c>
      <c r="AB183" s="95">
        <f>IF($A183&lt;=$A$9,IF(NOT(ISNUMBER(PI_data_original!AB183)),AB182,PI_data_original!AB183),0)</f>
        <v>38.002463668653633</v>
      </c>
      <c r="AC183" s="95">
        <f>IF($A183&lt;=$A$9,IF(NOT(ISNUMBER(PI_data_original!AC183)),AC182,PI_data_original!AC183),0)</f>
        <v>46.111600694113648</v>
      </c>
      <c r="AD183" s="307">
        <f>IF(TagTempAmbSel_Sc2=TagTempAmb_Sc1,IF($A183&lt;=$A$9,IF(NOT(ISNUMBER(PI_data_original!D183)),D182,PI_data_original!D183),D182),IF($A183&lt;=$A$9,IF(NOT(ISNUMBER(PI_data_original!AD183)),AD182,PI_data_original!AD183),AD182))</f>
        <v>37.82997763164331</v>
      </c>
      <c r="AE183" s="307">
        <f>IF(TagHumRelSel_Sc2=TagHumRel_Sc1,IF($A183&lt;=$A$9,IF(NOT(ISNUMBER(PI_data_original!E183)),E182,PI_data_original!E183),E182),IF($A183&lt;=$A$9,IF(NOT(ISNUMBER(PI_data_original!AE183)),AE182,PI_data_original!AE183),AE182))</f>
        <v>28.129325163447284</v>
      </c>
      <c r="AF183" s="95">
        <f>IF($A183&lt;=$A$9,IF(NOT(ISNUMBER(PI_data_original!AF183)),AF182,PI_data_original!AF183),0)</f>
        <v>21.433725357055664</v>
      </c>
      <c r="AG183" s="95">
        <f>IF($A183&lt;=$A$9,IF(NOT(ISNUMBER(PI_data_original!AG183)),AG182,PI_data_original!AG183),0)</f>
        <v>12.744343757629395</v>
      </c>
      <c r="AH183" s="95">
        <f>IF($A183&lt;=$A$9,IF(NOT(ISNUMBER(PI_data_original!AH183)),AH182,PI_data_original!AH183),0)</f>
        <v>19.349077224731445</v>
      </c>
      <c r="AI183" s="95">
        <f>IF($A183&lt;=$A$9,IF(NOT(ISNUMBER(PI_data_original!AI183)),AI182,PI_data_original!AI183),0)</f>
        <v>18.344404220581055</v>
      </c>
      <c r="AJ183" s="95">
        <f>IF($A183&lt;=$A$9,IF(NOT(ISNUMBER(PI_data_original!AJ183)),AJ182,PI_data_original!AJ183),0)</f>
        <v>16.651369094848633</v>
      </c>
      <c r="AK183" s="95">
        <f>IF($A183&lt;=$A$9,IF(NOT(ISNUMBER(PI_data_original!AK183)),AK182,PI_data_original!AK183),0)</f>
        <v>227.93046563562703</v>
      </c>
      <c r="AL183" s="95">
        <f>IF($A183&lt;=$A$9,IF(NOT(ISNUMBER(PI_data_original!AL183)),AL182,PI_data_original!AL183),0)</f>
        <v>231.9303594489744</v>
      </c>
      <c r="AM183" s="95">
        <f>IF($A183&lt;=$A$9,IF(NOT(ISNUMBER(PI_data_original!AM183)),AM182,PI_data_original!AM183),0)</f>
        <v>277.39281930138219</v>
      </c>
      <c r="AN183" s="95">
        <f>IF($A183&lt;=$A$9,IF(NOT(ISNUMBER(PI_data_original!AN183)),AN182,PI_data_original!AN183),0)</f>
        <v>277.33622699225236</v>
      </c>
      <c r="AO183" s="95">
        <f>IF($A183&lt;=$A$9,IF(NOT(ISNUMBER(PI_data_original!AO183)),AO182,PI_data_original!AO183),0)</f>
        <v>282.90285117135539</v>
      </c>
      <c r="AP183" s="95">
        <f>IF($A183&lt;=$A$9,IF(NOT(ISNUMBER(PI_data_original!AP183)),AP182,PI_data_original!AP183),0)</f>
        <v>230.95135986528669</v>
      </c>
      <c r="AQ183" s="95">
        <f>IF($A183&lt;=$A$9,IF(NOT(ISNUMBER(PI_data_original!AQ183)),AQ182,PI_data_original!AQ183),0)</f>
        <v>282.26828631638239</v>
      </c>
      <c r="AR183" s="95">
        <f>IF($A183&lt;=$A$9,IF(NOT(ISNUMBER(PI_data_original!AR183)),AR182,PI_data_original!AR183),0)</f>
        <v>232.56867594351681</v>
      </c>
      <c r="AS183" s="95">
        <f>IF($A183&lt;=$A$9,IF(NOT(ISNUMBER(PI_data_original!AS183)),AS182,PI_data_original!AS183),0)</f>
        <v>292.66309266132652</v>
      </c>
      <c r="AT183" s="95">
        <f>IF($A183&lt;=$A$9,IF(NOT(ISNUMBER(PI_data_original!AT183)),AT182,PI_data_original!AT183),0)</f>
        <v>311.80881953854475</v>
      </c>
      <c r="AU183" s="95">
        <f>IF($A183&lt;=$A$9,IF(NOT(ISNUMBER(PI_data_original!AU183)),AU182,PI_data_original!AU183),0)</f>
        <v>12.588533723500966</v>
      </c>
      <c r="AV183" s="95">
        <f>IF($A183&lt;=$A$9,IF(NOT(ISNUMBER(PI_data_original!AV183)),AV182,PI_data_original!AV183),0)</f>
        <v>2</v>
      </c>
      <c r="AW183" s="95">
        <f>IF($A183&lt;=$A$9,IF(NOT(ISNUMBER(PI_data_original!AW183)),AW182,PI_data_original!AW183),0)</f>
        <v>279.03894235882132</v>
      </c>
      <c r="AY183" s="94">
        <f t="shared" si="108"/>
        <v>45873.597222221666</v>
      </c>
      <c r="AZ183" s="95">
        <f>IF($AY183&lt;=$AY$9,IF(NOT(ISNUMBER(PI_data_original!AZ183)),AZ182,PI_data_original!AZ183),0)</f>
        <v>0</v>
      </c>
      <c r="BA183" s="95">
        <f>IF($AY183&lt;=$AY$9,IF(NOT(ISNUMBER(PI_data_original!BA183)),BA182,PI_data_original!BA183),0)</f>
        <v>0</v>
      </c>
      <c r="BB183" s="95">
        <f>IF($AY183&lt;=$AY$9,IF(NOT(ISNUMBER(PI_data_original!BB183)),BB182,PI_data_original!BB183),0)</f>
        <v>0</v>
      </c>
      <c r="BC183" s="95">
        <f>IF($AY183&lt;=$AY$9,IF(NOT(ISNUMBER(PI_data_original!BC183)),BC182,PI_data_original!BC183),0)</f>
        <v>49.739557234968302</v>
      </c>
      <c r="BD183" s="95">
        <f>IF($AY183&lt;=$AY$9,IF(NOT(ISNUMBER(PI_data_original!BD183)),BD182,PI_data_original!BD183),0)</f>
        <v>0</v>
      </c>
      <c r="BE183" s="95">
        <f>IF($AY183&lt;=$AY$9,IF(NOT(ISNUMBER(PI_data_original!BE183)),BE182,PI_data_original!BE183),0)</f>
        <v>0</v>
      </c>
      <c r="BF183" s="95">
        <f>IF($AY183&lt;=$AY$9,IF(NOT(ISNUMBER(PI_data_original!BF183)),BF182,PI_data_original!BF183),0)</f>
        <v>0</v>
      </c>
      <c r="BG183" s="95">
        <f>IF($AY183&lt;=$AY$9,IF(NOT(ISNUMBER(PI_data_original!BG183)),BG182,PI_data_original!BG183),0)</f>
        <v>48.474850440152608</v>
      </c>
      <c r="BI183" s="61">
        <f>PI_data_original!BI183</f>
        <v>45873.369444444441</v>
      </c>
      <c r="BJ183" s="6">
        <f>IF($BI183&lt;=$BI$9,IF(NOT(ISNUMBER(PI_data_original!BJ183)),BJ182,PI_data_original!BJ183),0)</f>
        <v>1.2817578390240669E-2</v>
      </c>
      <c r="BK183" s="6">
        <f>IF($BI183&lt;=$BI$9,IF(NOT(ISNUMBER(PI_data_original!BK183)),BK182,PI_data_original!BK183),0)</f>
        <v>1.0070954449474812E-2</v>
      </c>
      <c r="BM183" s="6" t="b">
        <f t="shared" si="97"/>
        <v>0</v>
      </c>
      <c r="BN183" s="6" t="str">
        <f t="shared" si="98"/>
        <v>N/A</v>
      </c>
      <c r="BO183" s="6" t="b">
        <f t="shared" si="99"/>
        <v>0</v>
      </c>
      <c r="BP183" s="6" t="str">
        <f t="shared" si="100"/>
        <v>N/A</v>
      </c>
      <c r="BR183" s="6">
        <f t="shared" si="85"/>
        <v>0</v>
      </c>
      <c r="BS183" s="6">
        <f t="shared" si="86"/>
        <v>0</v>
      </c>
      <c r="BU183" s="6">
        <f t="shared" si="101"/>
        <v>292.44787508900743</v>
      </c>
      <c r="BV183" s="6">
        <f t="shared" si="102"/>
        <v>279.03894235882132</v>
      </c>
      <c r="BX183" s="292">
        <f t="shared" si="87"/>
        <v>45873.597222221666</v>
      </c>
      <c r="BY183" s="11">
        <f t="shared" si="114"/>
        <v>0</v>
      </c>
      <c r="BZ183" s="11">
        <f t="shared" si="114"/>
        <v>0</v>
      </c>
      <c r="CA183" s="11">
        <f t="shared" si="114"/>
        <v>0</v>
      </c>
      <c r="CB183" s="11">
        <f t="shared" si="114"/>
        <v>49.739557234968302</v>
      </c>
      <c r="CC183" s="11">
        <f>IF(Inicio!$C$22="Calderas",BY183+BZ183,CA183)</f>
        <v>0</v>
      </c>
      <c r="CD183" s="11">
        <f t="shared" si="88"/>
        <v>0</v>
      </c>
      <c r="CE183" s="11">
        <f t="shared" si="89"/>
        <v>0</v>
      </c>
      <c r="CF183" s="11">
        <f t="shared" si="90"/>
        <v>0</v>
      </c>
      <c r="CG183" s="11">
        <f t="shared" si="91"/>
        <v>0</v>
      </c>
      <c r="CH183" s="11">
        <f t="shared" si="103"/>
        <v>0</v>
      </c>
      <c r="CI183" s="11">
        <f t="shared" si="104"/>
        <v>0</v>
      </c>
      <c r="CJ183" s="11">
        <f t="shared" si="115"/>
        <v>0</v>
      </c>
      <c r="CK183" s="11">
        <f t="shared" si="115"/>
        <v>0</v>
      </c>
      <c r="CL183" s="11">
        <f t="shared" si="115"/>
        <v>0</v>
      </c>
      <c r="CM183" s="11">
        <f t="shared" si="115"/>
        <v>48.474850440152608</v>
      </c>
      <c r="CN183" s="281">
        <f>IF(Inicio!$O$22="Calderas",CJ183+CK183,CL183)</f>
        <v>0</v>
      </c>
      <c r="CO183" s="11">
        <f t="shared" si="92"/>
        <v>0</v>
      </c>
      <c r="CP183" s="11">
        <f t="shared" si="93"/>
        <v>0</v>
      </c>
      <c r="CQ183" s="11">
        <f t="shared" si="94"/>
        <v>0</v>
      </c>
      <c r="CR183" s="11">
        <f t="shared" si="95"/>
        <v>0</v>
      </c>
      <c r="CS183" s="11">
        <f t="shared" si="105"/>
        <v>0</v>
      </c>
      <c r="CT183" s="11">
        <f t="shared" si="106"/>
        <v>0</v>
      </c>
      <c r="CV183" s="293">
        <f t="shared" si="96"/>
        <v>45873.847222221433</v>
      </c>
      <c r="CW183" s="92">
        <f t="shared" si="117"/>
        <v>0</v>
      </c>
      <c r="CX183" s="92">
        <f t="shared" si="117"/>
        <v>0</v>
      </c>
      <c r="CY183" s="92">
        <f t="shared" si="117"/>
        <v>0</v>
      </c>
      <c r="CZ183" s="92">
        <f t="shared" si="117"/>
        <v>0</v>
      </c>
      <c r="DA183" s="92">
        <f t="shared" si="117"/>
        <v>0</v>
      </c>
      <c r="DB183" s="92">
        <f t="shared" si="117"/>
        <v>0</v>
      </c>
    </row>
    <row r="184" spans="1:106">
      <c r="A184" s="94">
        <f t="shared" si="107"/>
        <v>45873.850694443885</v>
      </c>
      <c r="B184" s="95">
        <f>IF($A184&lt;=$A$9,IF(NOT(ISNUMBER(PI_data_original!B184)),B183,PI_data_original!B184),0)</f>
        <v>0</v>
      </c>
      <c r="C184" s="95">
        <f>IF($A184&lt;=$A$9,IF(NOT(ISNUMBER(PI_data_original!C184)),C183,PI_data_original!C184),0)</f>
        <v>0</v>
      </c>
      <c r="D184" s="307">
        <f>IF(TagTempAmbSel_Sc1=TagTempAmb_Sc1,IF($A184&lt;=$A$9,IF(NOT(ISNUMBER(PI_data_original!D184)),D183,PI_data_original!D184),D183),IF($A184&lt;=$A$9,IF(NOT(ISNUMBER(PI_data_original!AD184)),AD183,PI_data_original!AD184),AD183))</f>
        <v>36.939872844035705</v>
      </c>
      <c r="E184" s="307">
        <f>IF(TagHumRelSel_Sc1=TagHumRel_Sc1,IF($A184&lt;=$A$9,IF(NOT(ISNUMBER(PI_data_original!E184)),E183,PI_data_original!E184),E183),IF($A184&lt;=$A$9,IF(NOT(ISNUMBER(PI_data_original!AE184)),AE183,PI_data_original!AE184),AE183))</f>
        <v>26.444253957998978</v>
      </c>
      <c r="F184" s="95">
        <f>IF($A184&lt;=$A$9,IF(NOT(ISNUMBER(PI_data_original!F184)),F183,PI_data_original!F184),0)</f>
        <v>21.033113479614258</v>
      </c>
      <c r="G184" s="95">
        <f>IF($A184&lt;=$A$9,IF(NOT(ISNUMBER(PI_data_original!G184)),G183,PI_data_original!G184),0)</f>
        <v>17.480009078979492</v>
      </c>
      <c r="H184" s="95">
        <f>IF($A184&lt;=$A$9,IF(NOT(ISNUMBER(PI_data_original!H184)),H183,PI_data_original!H184),0)</f>
        <v>15.628101348876953</v>
      </c>
      <c r="I184" s="95">
        <f>IF($A184&lt;=$A$9,IF(NOT(ISNUMBER(PI_data_original!I184)),I183,PI_data_original!I184),0)</f>
        <v>17.767662048339844</v>
      </c>
      <c r="J184" s="95">
        <f>IF($A184&lt;=$A$9,IF(NOT(ISNUMBER(PI_data_original!J184)),J183,PI_data_original!J184),0)</f>
        <v>16.465320587158203</v>
      </c>
      <c r="K184" s="95">
        <f>IF($A184&lt;=$A$9,IF(NOT(ISNUMBER(PI_data_original!K184)),K183,PI_data_original!K184),0)</f>
        <v>233.25801726533109</v>
      </c>
      <c r="L184" s="95">
        <f>IF($A184&lt;=$A$9,IF(NOT(ISNUMBER(PI_data_original!L184)),L183,PI_data_original!L184),0)</f>
        <v>232.03816128276037</v>
      </c>
      <c r="M184" s="95">
        <f>IF($A184&lt;=$A$9,IF(NOT(ISNUMBER(PI_data_original!M184)),M183,PI_data_original!M184),0)</f>
        <v>239.05090386483124</v>
      </c>
      <c r="N184" s="95">
        <f>IF($A184&lt;=$A$9,IF(NOT(ISNUMBER(PI_data_original!N184)),N183,PI_data_original!N184),0)</f>
        <v>238.5187381444789</v>
      </c>
      <c r="O184" s="95">
        <f>IF($A184&lt;=$A$9,IF(NOT(ISNUMBER(PI_data_original!O184)),O183,PI_data_original!O184),0)</f>
        <v>274.55304906644096</v>
      </c>
      <c r="P184" s="95">
        <f>IF($A184&lt;=$A$9,IF(NOT(ISNUMBER(PI_data_original!P184)),P183,PI_data_original!P184),0)</f>
        <v>274.00376067425469</v>
      </c>
      <c r="Q184" s="95">
        <f>IF($A184&lt;=$A$9,IF(NOT(ISNUMBER(PI_data_original!Q184)),Q183,PI_data_original!Q184),0)</f>
        <v>282.89117350531694</v>
      </c>
      <c r="R184" s="95">
        <f>IF($A184&lt;=$A$9,IF(NOT(ISNUMBER(PI_data_original!R184)),R183,PI_data_original!R184),0)</f>
        <v>272.15817374362092</v>
      </c>
      <c r="S184" s="95">
        <f>IF($A184&lt;=$A$9,IF(NOT(ISNUMBER(PI_data_original!S184)),S183,PI_data_original!S184),0)</f>
        <v>286.67730462488407</v>
      </c>
      <c r="T184" s="95">
        <f>IF($A184&lt;=$A$9,IF(NOT(ISNUMBER(PI_data_original!T184)),T183,PI_data_original!T184),0)</f>
        <v>233.96265985423932</v>
      </c>
      <c r="U184" s="95">
        <f>IF($A184&lt;=$A$9,IF(NOT(ISNUMBER(PI_data_original!U184)),U183,PI_data_original!U184),0)</f>
        <v>289.14737247542166</v>
      </c>
      <c r="V184" s="95">
        <f>IF($A184&lt;=$A$9,IF(NOT(ISNUMBER(PI_data_original!V184)),V183,PI_data_original!V184),0)</f>
        <v>235.36920572620039</v>
      </c>
      <c r="W184" s="95">
        <f>IF($A184&lt;=$A$9,IF(NOT(ISNUMBER(PI_data_original!W184)),W183,PI_data_original!W184),0)</f>
        <v>302.08694878707729</v>
      </c>
      <c r="X184" s="95">
        <f>IF($A184&lt;=$A$9,IF(NOT(ISNUMBER(PI_data_original!X184)),X183,PI_data_original!X184),0)</f>
        <v>312.95230986593612</v>
      </c>
      <c r="Y184" s="95">
        <f>IF($A184&lt;=$A$9,IF(NOT(ISNUMBER(PI_data_original!Y184)),Y183,PI_data_original!Y184),0)</f>
        <v>13.101895883203545</v>
      </c>
      <c r="Z184" s="95">
        <f>IF($A184&lt;=$A$9,IF(NOT(ISNUMBER(PI_data_original!Z184)),Z183,PI_data_original!Z184),0)</f>
        <v>0</v>
      </c>
      <c r="AA184" s="95">
        <f>IF($A184&lt;=$A$9,IF(NOT(ISNUMBER(PI_data_original!AA184)),AA183,PI_data_original!AA184),0)</f>
        <v>284.76660776600551</v>
      </c>
      <c r="AB184" s="95">
        <f>IF($A184&lt;=$A$9,IF(NOT(ISNUMBER(PI_data_original!AB184)),AB183,PI_data_original!AB184),0)</f>
        <v>0</v>
      </c>
      <c r="AC184" s="95">
        <f>IF($A184&lt;=$A$9,IF(NOT(ISNUMBER(PI_data_original!AC184)),AC183,PI_data_original!AC184),0)</f>
        <v>1.5271783678056157E-2</v>
      </c>
      <c r="AD184" s="307">
        <f>IF(TagTempAmbSel_Sc2=TagTempAmb_Sc1,IF($A184&lt;=$A$9,IF(NOT(ISNUMBER(PI_data_original!D184)),D183,PI_data_original!D184),D183),IF($A184&lt;=$A$9,IF(NOT(ISNUMBER(PI_data_original!AD184)),AD183,PI_data_original!AD184),AD183))</f>
        <v>37.620601576046013</v>
      </c>
      <c r="AE184" s="307">
        <f>IF(TagHumRelSel_Sc2=TagHumRel_Sc1,IF($A184&lt;=$A$9,IF(NOT(ISNUMBER(PI_data_original!E184)),E183,PI_data_original!E184),E183),IF($A184&lt;=$A$9,IF(NOT(ISNUMBER(PI_data_original!AE184)),AE183,PI_data_original!AE184),AE183))</f>
        <v>28.415171936735938</v>
      </c>
      <c r="AF184" s="95">
        <f>IF($A184&lt;=$A$9,IF(NOT(ISNUMBER(PI_data_original!AF184)),AF183,PI_data_original!AF184),0)</f>
        <v>21.119304656982422</v>
      </c>
      <c r="AG184" s="95">
        <f>IF($A184&lt;=$A$9,IF(NOT(ISNUMBER(PI_data_original!AG184)),AG183,PI_data_original!AG184),0)</f>
        <v>15.907174110412598</v>
      </c>
      <c r="AH184" s="95">
        <f>IF($A184&lt;=$A$9,IF(NOT(ISNUMBER(PI_data_original!AH184)),AH183,PI_data_original!AH184),0)</f>
        <v>21.209566116333008</v>
      </c>
      <c r="AI184" s="95">
        <f>IF($A184&lt;=$A$9,IF(NOT(ISNUMBER(PI_data_original!AI184)),AI183,PI_data_original!AI184),0)</f>
        <v>18.056272506713867</v>
      </c>
      <c r="AJ184" s="95">
        <f>IF($A184&lt;=$A$9,IF(NOT(ISNUMBER(PI_data_original!AJ184)),AJ183,PI_data_original!AJ184),0)</f>
        <v>16.930442810058594</v>
      </c>
      <c r="AK184" s="95">
        <f>IF($A184&lt;=$A$9,IF(NOT(ISNUMBER(PI_data_original!AK184)),AK183,PI_data_original!AK184),0)</f>
        <v>225.55952788844471</v>
      </c>
      <c r="AL184" s="95">
        <f>IF($A184&lt;=$A$9,IF(NOT(ISNUMBER(PI_data_original!AL184)),AL183,PI_data_original!AL184),0)</f>
        <v>229.541655584278</v>
      </c>
      <c r="AM184" s="95">
        <f>IF($A184&lt;=$A$9,IF(NOT(ISNUMBER(PI_data_original!AM184)),AM183,PI_data_original!AM184),0)</f>
        <v>270.00202560603316</v>
      </c>
      <c r="AN184" s="95">
        <f>IF($A184&lt;=$A$9,IF(NOT(ISNUMBER(PI_data_original!AN184)),AN183,PI_data_original!AN184),0)</f>
        <v>270.16280189682163</v>
      </c>
      <c r="AO184" s="95">
        <f>IF($A184&lt;=$A$9,IF(NOT(ISNUMBER(PI_data_original!AO184)),AO183,PI_data_original!AO184),0)</f>
        <v>275.81939308817653</v>
      </c>
      <c r="AP184" s="95">
        <f>IF($A184&lt;=$A$9,IF(NOT(ISNUMBER(PI_data_original!AP184)),AP183,PI_data_original!AP184),0)</f>
        <v>227.10804371560459</v>
      </c>
      <c r="AQ184" s="95">
        <f>IF($A184&lt;=$A$9,IF(NOT(ISNUMBER(PI_data_original!AQ184)),AQ183,PI_data_original!AQ184),0)</f>
        <v>275.18761959389474</v>
      </c>
      <c r="AR184" s="95">
        <f>IF($A184&lt;=$A$9,IF(NOT(ISNUMBER(PI_data_original!AR184)),AR183,PI_data_original!AR184),0)</f>
        <v>228.62871341792555</v>
      </c>
      <c r="AS184" s="95">
        <f>IF($A184&lt;=$A$9,IF(NOT(ISNUMBER(PI_data_original!AS184)),AS183,PI_data_original!AS184),0)</f>
        <v>289.81505294924443</v>
      </c>
      <c r="AT184" s="95">
        <f>IF($A184&lt;=$A$9,IF(NOT(ISNUMBER(PI_data_original!AT184)),AT183,PI_data_original!AT184),0)</f>
        <v>309.86234433714225</v>
      </c>
      <c r="AU184" s="95">
        <f>IF($A184&lt;=$A$9,IF(NOT(ISNUMBER(PI_data_original!AU184)),AU183,PI_data_original!AU184),0)</f>
        <v>11.569926873997282</v>
      </c>
      <c r="AV184" s="95">
        <f>IF($A184&lt;=$A$9,IF(NOT(ISNUMBER(PI_data_original!AV184)),AV183,PI_data_original!AV184),0)</f>
        <v>2</v>
      </c>
      <c r="AW184" s="95">
        <f>IF($A184&lt;=$A$9,IF(NOT(ISNUMBER(PI_data_original!AW184)),AW183,PI_data_original!AW184),0)</f>
        <v>271.53372390804657</v>
      </c>
      <c r="AY184" s="94">
        <f t="shared" si="108"/>
        <v>45873.600694443885</v>
      </c>
      <c r="AZ184" s="95">
        <f>IF($AY184&lt;=$AY$9,IF(NOT(ISNUMBER(PI_data_original!AZ184)),AZ183,PI_data_original!AZ184),0)</f>
        <v>0</v>
      </c>
      <c r="BA184" s="95">
        <f>IF($AY184&lt;=$AY$9,IF(NOT(ISNUMBER(PI_data_original!BA184)),BA183,PI_data_original!BA184),0)</f>
        <v>0</v>
      </c>
      <c r="BB184" s="95">
        <f>IF($AY184&lt;=$AY$9,IF(NOT(ISNUMBER(PI_data_original!BB184)),BB183,PI_data_original!BB184),0)</f>
        <v>0</v>
      </c>
      <c r="BC184" s="95">
        <f>IF($AY184&lt;=$AY$9,IF(NOT(ISNUMBER(PI_data_original!BC184)),BC183,PI_data_original!BC184),0)</f>
        <v>49.953164867277103</v>
      </c>
      <c r="BD184" s="95">
        <f>IF($AY184&lt;=$AY$9,IF(NOT(ISNUMBER(PI_data_original!BD184)),BD183,PI_data_original!BD184),0)</f>
        <v>0</v>
      </c>
      <c r="BE184" s="95">
        <f>IF($AY184&lt;=$AY$9,IF(NOT(ISNUMBER(PI_data_original!BE184)),BE183,PI_data_original!BE184),0)</f>
        <v>0</v>
      </c>
      <c r="BF184" s="95">
        <f>IF($AY184&lt;=$AY$9,IF(NOT(ISNUMBER(PI_data_original!BF184)),BF183,PI_data_original!BF184),0)</f>
        <v>0</v>
      </c>
      <c r="BG184" s="95">
        <f>IF($AY184&lt;=$AY$9,IF(NOT(ISNUMBER(PI_data_original!BG184)),BG183,PI_data_original!BG184),0)</f>
        <v>48.381449203740367</v>
      </c>
      <c r="BI184" s="61">
        <f>PI_data_original!BI184</f>
        <v>45873.370138888888</v>
      </c>
      <c r="BJ184" s="6">
        <f>IF($BI184&lt;=$BI$9,IF(NOT(ISNUMBER(PI_data_original!BJ184)),BJ183,PI_data_original!BJ184),0)</f>
        <v>1.2817578390240669E-2</v>
      </c>
      <c r="BK184" s="6">
        <f>IF($BI184&lt;=$BI$9,IF(NOT(ISNUMBER(PI_data_original!BK184)),BK183,PI_data_original!BK184),0)</f>
        <v>1.0070954449474812E-2</v>
      </c>
      <c r="BM184" s="6" t="b">
        <f t="shared" si="97"/>
        <v>0</v>
      </c>
      <c r="BN184" s="6" t="str">
        <f t="shared" si="98"/>
        <v>N/A</v>
      </c>
      <c r="BO184" s="6" t="b">
        <f t="shared" si="99"/>
        <v>0</v>
      </c>
      <c r="BP184" s="6" t="str">
        <f t="shared" si="100"/>
        <v>N/A</v>
      </c>
      <c r="BR184" s="6">
        <f t="shared" si="85"/>
        <v>0</v>
      </c>
      <c r="BS184" s="6">
        <f t="shared" si="86"/>
        <v>0</v>
      </c>
      <c r="BU184" s="6">
        <f t="shared" si="101"/>
        <v>284.76660776600551</v>
      </c>
      <c r="BV184" s="6">
        <f t="shared" si="102"/>
        <v>271.53372390804657</v>
      </c>
      <c r="BX184" s="292">
        <f t="shared" si="87"/>
        <v>45873.600694443885</v>
      </c>
      <c r="BY184" s="11">
        <f t="shared" si="114"/>
        <v>0</v>
      </c>
      <c r="BZ184" s="11">
        <f t="shared" si="114"/>
        <v>0</v>
      </c>
      <c r="CA184" s="11">
        <f t="shared" si="114"/>
        <v>0</v>
      </c>
      <c r="CB184" s="11">
        <f t="shared" si="114"/>
        <v>49.953164867277103</v>
      </c>
      <c r="CC184" s="11">
        <f>IF(Inicio!$C$22="Calderas",BY184+BZ184,CA184)</f>
        <v>0</v>
      </c>
      <c r="CD184" s="11">
        <f t="shared" si="88"/>
        <v>0</v>
      </c>
      <c r="CE184" s="11">
        <f t="shared" si="89"/>
        <v>0</v>
      </c>
      <c r="CF184" s="11">
        <f t="shared" si="90"/>
        <v>0</v>
      </c>
      <c r="CG184" s="11">
        <f t="shared" si="91"/>
        <v>0</v>
      </c>
      <c r="CH184" s="11">
        <f t="shared" si="103"/>
        <v>0</v>
      </c>
      <c r="CI184" s="11">
        <f t="shared" si="104"/>
        <v>0</v>
      </c>
      <c r="CJ184" s="11">
        <f t="shared" si="115"/>
        <v>0</v>
      </c>
      <c r="CK184" s="11">
        <f t="shared" si="115"/>
        <v>0</v>
      </c>
      <c r="CL184" s="11">
        <f t="shared" si="115"/>
        <v>0</v>
      </c>
      <c r="CM184" s="11">
        <f t="shared" si="115"/>
        <v>48.381449203740367</v>
      </c>
      <c r="CN184" s="281">
        <f>IF(Inicio!$O$22="Calderas",CJ184+CK184,CL184)</f>
        <v>0</v>
      </c>
      <c r="CO184" s="11">
        <f t="shared" si="92"/>
        <v>0</v>
      </c>
      <c r="CP184" s="11">
        <f t="shared" si="93"/>
        <v>0</v>
      </c>
      <c r="CQ184" s="11">
        <f t="shared" si="94"/>
        <v>0</v>
      </c>
      <c r="CR184" s="11">
        <f t="shared" si="95"/>
        <v>0</v>
      </c>
      <c r="CS184" s="11">
        <f t="shared" si="105"/>
        <v>0</v>
      </c>
      <c r="CT184" s="11">
        <f t="shared" si="106"/>
        <v>0</v>
      </c>
      <c r="CV184" s="293">
        <f t="shared" si="96"/>
        <v>45873.850694443652</v>
      </c>
      <c r="CW184" s="92">
        <f t="shared" si="117"/>
        <v>0</v>
      </c>
      <c r="CX184" s="92">
        <f t="shared" si="117"/>
        <v>0</v>
      </c>
      <c r="CY184" s="92">
        <f t="shared" si="117"/>
        <v>0</v>
      </c>
      <c r="CZ184" s="92">
        <f t="shared" si="117"/>
        <v>0</v>
      </c>
      <c r="DA184" s="92">
        <f t="shared" si="117"/>
        <v>0</v>
      </c>
      <c r="DB184" s="92">
        <f t="shared" si="117"/>
        <v>0</v>
      </c>
    </row>
    <row r="185" spans="1:106">
      <c r="A185" s="94">
        <f t="shared" si="107"/>
        <v>45873.854166666104</v>
      </c>
      <c r="B185" s="95">
        <f>IF($A185&lt;=$A$9,IF(NOT(ISNUMBER(PI_data_original!B185)),B184,PI_data_original!B185),0)</f>
        <v>0</v>
      </c>
      <c r="C185" s="95">
        <f>IF($A185&lt;=$A$9,IF(NOT(ISNUMBER(PI_data_original!C185)),C184,PI_data_original!C185),0)</f>
        <v>0</v>
      </c>
      <c r="D185" s="307">
        <f>IF(TagTempAmbSel_Sc1=TagTempAmb_Sc1,IF($A185&lt;=$A$9,IF(NOT(ISNUMBER(PI_data_original!D185)),D184,PI_data_original!D185),D184),IF($A185&lt;=$A$9,IF(NOT(ISNUMBER(PI_data_original!AD185)),AD184,PI_data_original!AD185),AD184))</f>
        <v>36.784674539538017</v>
      </c>
      <c r="E185" s="307">
        <f>IF(TagHumRelSel_Sc1=TagHumRel_Sc1,IF($A185&lt;=$A$9,IF(NOT(ISNUMBER(PI_data_original!E185)),E184,PI_data_original!E185),E184),IF($A185&lt;=$A$9,IF(NOT(ISNUMBER(PI_data_original!AE185)),AE184,PI_data_original!AE185),AE184))</f>
        <v>26.76844654397971</v>
      </c>
      <c r="F185" s="95">
        <f>IF($A185&lt;=$A$9,IF(NOT(ISNUMBER(PI_data_original!F185)),F184,PI_data_original!F185),0)</f>
        <v>18.156789779663086</v>
      </c>
      <c r="G185" s="95">
        <f>IF($A185&lt;=$A$9,IF(NOT(ISNUMBER(PI_data_original!G185)),G184,PI_data_original!G185),0)</f>
        <v>18.344404220581055</v>
      </c>
      <c r="H185" s="95">
        <f>IF($A185&lt;=$A$9,IF(NOT(ISNUMBER(PI_data_original!H185)),H184,PI_data_original!H185),0)</f>
        <v>15.069954872131348</v>
      </c>
      <c r="I185" s="95">
        <f>IF($A185&lt;=$A$9,IF(NOT(ISNUMBER(PI_data_original!I185)),I184,PI_data_original!I185),0)</f>
        <v>18.790931701660156</v>
      </c>
      <c r="J185" s="95">
        <f>IF($A185&lt;=$A$9,IF(NOT(ISNUMBER(PI_data_original!J185)),J184,PI_data_original!J185),0)</f>
        <v>15.069954872131348</v>
      </c>
      <c r="K185" s="95">
        <f>IF($A185&lt;=$A$9,IF(NOT(ISNUMBER(PI_data_original!K185)),K184,PI_data_original!K185),0)</f>
        <v>231.21748362636703</v>
      </c>
      <c r="L185" s="95">
        <f>IF($A185&lt;=$A$9,IF(NOT(ISNUMBER(PI_data_original!L185)),L184,PI_data_original!L185),0)</f>
        <v>229.97145266704149</v>
      </c>
      <c r="M185" s="95">
        <f>IF($A185&lt;=$A$9,IF(NOT(ISNUMBER(PI_data_original!M185)),M184,PI_data_original!M185),0)</f>
        <v>237.32821948590018</v>
      </c>
      <c r="N185" s="95">
        <f>IF($A185&lt;=$A$9,IF(NOT(ISNUMBER(PI_data_original!N185)),N184,PI_data_original!N185),0)</f>
        <v>236.87547258295533</v>
      </c>
      <c r="O185" s="95">
        <f>IF($A185&lt;=$A$9,IF(NOT(ISNUMBER(PI_data_original!O185)),O184,PI_data_original!O185),0)</f>
        <v>267.04284758294239</v>
      </c>
      <c r="P185" s="95">
        <f>IF($A185&lt;=$A$9,IF(NOT(ISNUMBER(PI_data_original!P185)),P184,PI_data_original!P185),0)</f>
        <v>266.0719930565507</v>
      </c>
      <c r="Q185" s="95">
        <f>IF($A185&lt;=$A$9,IF(NOT(ISNUMBER(PI_data_original!Q185)),Q184,PI_data_original!Q185),0)</f>
        <v>274.78472749233657</v>
      </c>
      <c r="R185" s="95">
        <f>IF($A185&lt;=$A$9,IF(NOT(ISNUMBER(PI_data_original!R185)),R184,PI_data_original!R185),0)</f>
        <v>264.71634231520954</v>
      </c>
      <c r="S185" s="95">
        <f>IF($A185&lt;=$A$9,IF(NOT(ISNUMBER(PI_data_original!S185)),S184,PI_data_original!S185),0)</f>
        <v>279.82279340026901</v>
      </c>
      <c r="T185" s="95">
        <f>IF($A185&lt;=$A$9,IF(NOT(ISNUMBER(PI_data_original!T185)),T184,PI_data_original!T185),0)</f>
        <v>230.57734661451619</v>
      </c>
      <c r="U185" s="95">
        <f>IF($A185&lt;=$A$9,IF(NOT(ISNUMBER(PI_data_original!U185)),U184,PI_data_original!U185),0)</f>
        <v>282.30634824172751</v>
      </c>
      <c r="V185" s="95">
        <f>IF($A185&lt;=$A$9,IF(NOT(ISNUMBER(PI_data_original!V185)),V184,PI_data_original!V185),0)</f>
        <v>231.97335074327265</v>
      </c>
      <c r="W185" s="95">
        <f>IF($A185&lt;=$A$9,IF(NOT(ISNUMBER(PI_data_original!W185)),W184,PI_data_original!W185),0)</f>
        <v>299.48597866710924</v>
      </c>
      <c r="X185" s="95">
        <f>IF($A185&lt;=$A$9,IF(NOT(ISNUMBER(PI_data_original!X185)),X184,PI_data_original!X185),0)</f>
        <v>310.9802759796093</v>
      </c>
      <c r="Y185" s="95">
        <f>IF($A185&lt;=$A$9,IF(NOT(ISNUMBER(PI_data_original!Y185)),Y184,PI_data_original!Y185),0)</f>
        <v>12.181815147661201</v>
      </c>
      <c r="Z185" s="95">
        <f>IF($A185&lt;=$A$9,IF(NOT(ISNUMBER(PI_data_original!Z185)),Z184,PI_data_original!Z185),0)</f>
        <v>0</v>
      </c>
      <c r="AA185" s="95">
        <f>IF($A185&lt;=$A$9,IF(NOT(ISNUMBER(PI_data_original!AA185)),AA184,PI_data_original!AA185),0)</f>
        <v>277.14993714686329</v>
      </c>
      <c r="AB185" s="95">
        <f>IF($A185&lt;=$A$9,IF(NOT(ISNUMBER(PI_data_original!AB185)),AB184,PI_data_original!AB185),0)</f>
        <v>0</v>
      </c>
      <c r="AC185" s="95">
        <f>IF($A185&lt;=$A$9,IF(NOT(ISNUMBER(PI_data_original!AC185)),AC184,PI_data_original!AC185),0)</f>
        <v>0</v>
      </c>
      <c r="AD185" s="307">
        <f>IF(TagTempAmbSel_Sc2=TagTempAmb_Sc1,IF($A185&lt;=$A$9,IF(NOT(ISNUMBER(PI_data_original!D185)),D184,PI_data_original!D185),D184),IF($A185&lt;=$A$9,IF(NOT(ISNUMBER(PI_data_original!AD185)),AD184,PI_data_original!AD185),AD184))</f>
        <v>37.520157984245756</v>
      </c>
      <c r="AE185" s="307">
        <f>IF(TagHumRelSel_Sc2=TagHumRel_Sc1,IF($A185&lt;=$A$9,IF(NOT(ISNUMBER(PI_data_original!E185)),E184,PI_data_original!E185),E184),IF($A185&lt;=$A$9,IF(NOT(ISNUMBER(PI_data_original!AE185)),AE184,PI_data_original!AE185),AE184))</f>
        <v>28.555224425850302</v>
      </c>
      <c r="AF185" s="95">
        <f>IF($A185&lt;=$A$9,IF(NOT(ISNUMBER(PI_data_original!AF185)),AF184,PI_data_original!AF185),0)</f>
        <v>16.708858489990234</v>
      </c>
      <c r="AG185" s="95">
        <f>IF($A185&lt;=$A$9,IF(NOT(ISNUMBER(PI_data_original!AG185)),AG184,PI_data_original!AG185),0)</f>
        <v>9.7675628662109375</v>
      </c>
      <c r="AH185" s="95">
        <f>IF($A185&lt;=$A$9,IF(NOT(ISNUMBER(PI_data_original!AH185)),AH184,PI_data_original!AH185),0)</f>
        <v>15.907174110412598</v>
      </c>
      <c r="AI185" s="95">
        <f>IF($A185&lt;=$A$9,IF(NOT(ISNUMBER(PI_data_original!AI185)),AI184,PI_data_original!AI185),0)</f>
        <v>13.350116729736328</v>
      </c>
      <c r="AJ185" s="95">
        <f>IF($A185&lt;=$A$9,IF(NOT(ISNUMBER(PI_data_original!AJ185)),AJ184,PI_data_original!AJ185),0)</f>
        <v>17.767662048339844</v>
      </c>
      <c r="AK185" s="95">
        <f>IF($A185&lt;=$A$9,IF(NOT(ISNUMBER(PI_data_original!AK185)),AK184,PI_data_original!AK185),0)</f>
        <v>223.05833519925886</v>
      </c>
      <c r="AL185" s="95">
        <f>IF($A185&lt;=$A$9,IF(NOT(ISNUMBER(PI_data_original!AL185)),AL184,PI_data_original!AL185),0)</f>
        <v>227.04577404903375</v>
      </c>
      <c r="AM185" s="95">
        <f>IF($A185&lt;=$A$9,IF(NOT(ISNUMBER(PI_data_original!AM185)),AM184,PI_data_original!AM185),0)</f>
        <v>263.08749781890435</v>
      </c>
      <c r="AN185" s="95">
        <f>IF($A185&lt;=$A$9,IF(NOT(ISNUMBER(PI_data_original!AN185)),AN184,PI_data_original!AN185),0)</f>
        <v>263.31192408404473</v>
      </c>
      <c r="AO185" s="95">
        <f>IF($A185&lt;=$A$9,IF(NOT(ISNUMBER(PI_data_original!AO185)),AO184,PI_data_original!AO185),0)</f>
        <v>268.97853071836755</v>
      </c>
      <c r="AP185" s="95">
        <f>IF($A185&lt;=$A$9,IF(NOT(ISNUMBER(PI_data_original!AP185)),AP184,PI_data_original!AP185),0)</f>
        <v>223.31727310122145</v>
      </c>
      <c r="AQ185" s="95">
        <f>IF($A185&lt;=$A$9,IF(NOT(ISNUMBER(PI_data_original!AQ185)),AQ184,PI_data_original!AQ185),0)</f>
        <v>268.34012011590261</v>
      </c>
      <c r="AR185" s="95">
        <f>IF($A185&lt;=$A$9,IF(NOT(ISNUMBER(PI_data_original!AR185)),AR184,PI_data_original!AR185),0)</f>
        <v>224.71964965575143</v>
      </c>
      <c r="AS185" s="95">
        <f>IF($A185&lt;=$A$9,IF(NOT(ISNUMBER(PI_data_original!AS185)),AS184,PI_data_original!AS185),0)</f>
        <v>286.63015534123605</v>
      </c>
      <c r="AT185" s="95">
        <f>IF($A185&lt;=$A$9,IF(NOT(ISNUMBER(PI_data_original!AT185)),AT184,PI_data_original!AT185),0)</f>
        <v>307.66232239151287</v>
      </c>
      <c r="AU185" s="95">
        <f>IF($A185&lt;=$A$9,IF(NOT(ISNUMBER(PI_data_original!AU185)),AU184,PI_data_original!AU185),0)</f>
        <v>10.610756305381829</v>
      </c>
      <c r="AV185" s="95">
        <f>IF($A185&lt;=$A$9,IF(NOT(ISNUMBER(PI_data_original!AV185)),AV184,PI_data_original!AV185),0)</f>
        <v>2.1463730144882294</v>
      </c>
      <c r="AW185" s="95">
        <f>IF($A185&lt;=$A$9,IF(NOT(ISNUMBER(PI_data_original!AW185)),AW184,PI_data_original!AW185),0)</f>
        <v>264.49589463754245</v>
      </c>
      <c r="AY185" s="94">
        <f t="shared" si="108"/>
        <v>45873.604166666104</v>
      </c>
      <c r="AZ185" s="95">
        <f>IF($AY185&lt;=$AY$9,IF(NOT(ISNUMBER(PI_data_original!AZ185)),AZ184,PI_data_original!AZ185),0)</f>
        <v>0</v>
      </c>
      <c r="BA185" s="95">
        <f>IF($AY185&lt;=$AY$9,IF(NOT(ISNUMBER(PI_data_original!BA185)),BA184,PI_data_original!BA185),0)</f>
        <v>0</v>
      </c>
      <c r="BB185" s="95">
        <f>IF($AY185&lt;=$AY$9,IF(NOT(ISNUMBER(PI_data_original!BB185)),BB184,PI_data_original!BB185),0)</f>
        <v>0</v>
      </c>
      <c r="BC185" s="95">
        <f>IF($AY185&lt;=$AY$9,IF(NOT(ISNUMBER(PI_data_original!BC185)),BC184,PI_data_original!BC185),0)</f>
        <v>50.035711541279049</v>
      </c>
      <c r="BD185" s="95">
        <f>IF($AY185&lt;=$AY$9,IF(NOT(ISNUMBER(PI_data_original!BD185)),BD184,PI_data_original!BD185),0)</f>
        <v>0</v>
      </c>
      <c r="BE185" s="95">
        <f>IF($AY185&lt;=$AY$9,IF(NOT(ISNUMBER(PI_data_original!BE185)),BE184,PI_data_original!BE185),0)</f>
        <v>0</v>
      </c>
      <c r="BF185" s="95">
        <f>IF($AY185&lt;=$AY$9,IF(NOT(ISNUMBER(PI_data_original!BF185)),BF184,PI_data_original!BF185),0)</f>
        <v>0</v>
      </c>
      <c r="BG185" s="95">
        <f>IF($AY185&lt;=$AY$9,IF(NOT(ISNUMBER(PI_data_original!BG185)),BG184,PI_data_original!BG185),0)</f>
        <v>48.217564230998818</v>
      </c>
      <c r="BI185" s="61">
        <f>PI_data_original!BI185</f>
        <v>45873.370833333334</v>
      </c>
      <c r="BJ185" s="6">
        <f>IF($BI185&lt;=$BI$9,IF(NOT(ISNUMBER(PI_data_original!BJ185)),BJ184,PI_data_original!BJ185),0)</f>
        <v>1.2817578390240669E-2</v>
      </c>
      <c r="BK185" s="6">
        <f>IF($BI185&lt;=$BI$9,IF(NOT(ISNUMBER(PI_data_original!BK185)),BK184,PI_data_original!BK185),0)</f>
        <v>1.0070954449474812E-2</v>
      </c>
      <c r="BM185" s="6" t="b">
        <f t="shared" si="97"/>
        <v>0</v>
      </c>
      <c r="BN185" s="6" t="str">
        <f t="shared" si="98"/>
        <v>N/A</v>
      </c>
      <c r="BO185" s="6" t="b">
        <f t="shared" si="99"/>
        <v>0</v>
      </c>
      <c r="BP185" s="6" t="str">
        <f t="shared" si="100"/>
        <v>N/A</v>
      </c>
      <c r="BR185" s="6">
        <f t="shared" si="85"/>
        <v>0</v>
      </c>
      <c r="BS185" s="6">
        <f t="shared" si="86"/>
        <v>0</v>
      </c>
      <c r="BU185" s="6">
        <f t="shared" si="101"/>
        <v>277.14993714686329</v>
      </c>
      <c r="BV185" s="6">
        <f t="shared" si="102"/>
        <v>264.49589463754245</v>
      </c>
      <c r="BX185" s="292">
        <f t="shared" si="87"/>
        <v>45873.604166666104</v>
      </c>
      <c r="BY185" s="11">
        <f t="shared" si="114"/>
        <v>0</v>
      </c>
      <c r="BZ185" s="11">
        <f t="shared" si="114"/>
        <v>0</v>
      </c>
      <c r="CA185" s="11">
        <f t="shared" si="114"/>
        <v>0</v>
      </c>
      <c r="CB185" s="11">
        <f t="shared" si="114"/>
        <v>50.035711541279049</v>
      </c>
      <c r="CC185" s="11">
        <f>IF(Inicio!$C$22="Calderas",BY185+BZ185,CA185)</f>
        <v>0</v>
      </c>
      <c r="CD185" s="11">
        <f t="shared" si="88"/>
        <v>0</v>
      </c>
      <c r="CE185" s="11">
        <f t="shared" si="89"/>
        <v>0</v>
      </c>
      <c r="CF185" s="11">
        <f t="shared" si="90"/>
        <v>0</v>
      </c>
      <c r="CG185" s="11">
        <f t="shared" si="91"/>
        <v>0</v>
      </c>
      <c r="CH185" s="11">
        <f t="shared" si="103"/>
        <v>0</v>
      </c>
      <c r="CI185" s="11">
        <f t="shared" si="104"/>
        <v>0</v>
      </c>
      <c r="CJ185" s="11">
        <f t="shared" si="115"/>
        <v>0</v>
      </c>
      <c r="CK185" s="11">
        <f t="shared" si="115"/>
        <v>0</v>
      </c>
      <c r="CL185" s="11">
        <f t="shared" si="115"/>
        <v>0</v>
      </c>
      <c r="CM185" s="11">
        <f t="shared" si="115"/>
        <v>48.217564230998818</v>
      </c>
      <c r="CN185" s="281">
        <f>IF(Inicio!$O$22="Calderas",CJ185+CK185,CL185)</f>
        <v>0</v>
      </c>
      <c r="CO185" s="11">
        <f t="shared" si="92"/>
        <v>0</v>
      </c>
      <c r="CP185" s="11">
        <f t="shared" si="93"/>
        <v>0</v>
      </c>
      <c r="CQ185" s="11">
        <f t="shared" si="94"/>
        <v>0</v>
      </c>
      <c r="CR185" s="11">
        <f t="shared" si="95"/>
        <v>0</v>
      </c>
      <c r="CS185" s="11">
        <f t="shared" si="105"/>
        <v>0</v>
      </c>
      <c r="CT185" s="11">
        <f t="shared" si="106"/>
        <v>0</v>
      </c>
      <c r="CV185" s="293">
        <f t="shared" si="96"/>
        <v>45873.854166665871</v>
      </c>
      <c r="CW185" s="92">
        <f t="shared" si="117"/>
        <v>0</v>
      </c>
      <c r="CX185" s="92">
        <f t="shared" si="117"/>
        <v>0</v>
      </c>
      <c r="CY185" s="92">
        <f t="shared" si="117"/>
        <v>0</v>
      </c>
      <c r="CZ185" s="92">
        <f t="shared" si="117"/>
        <v>0</v>
      </c>
      <c r="DA185" s="92">
        <f t="shared" si="117"/>
        <v>0</v>
      </c>
      <c r="DB185" s="92">
        <f t="shared" si="117"/>
        <v>0</v>
      </c>
    </row>
    <row r="186" spans="1:106">
      <c r="A186" s="94">
        <f t="shared" si="107"/>
        <v>45873.857638888323</v>
      </c>
      <c r="B186" s="95">
        <f>IF($A186&lt;=$A$9,IF(NOT(ISNUMBER(PI_data_original!B186)),B185,PI_data_original!B186),0)</f>
        <v>0</v>
      </c>
      <c r="C186" s="95">
        <f>IF($A186&lt;=$A$9,IF(NOT(ISNUMBER(PI_data_original!C186)),C185,PI_data_original!C186),0)</f>
        <v>0</v>
      </c>
      <c r="D186" s="307">
        <f>IF(TagTempAmbSel_Sc1=TagTempAmb_Sc1,IF($A186&lt;=$A$9,IF(NOT(ISNUMBER(PI_data_original!D186)),D185,PI_data_original!D186),D185),IF($A186&lt;=$A$9,IF(NOT(ISNUMBER(PI_data_original!AD186)),AD185,PI_data_original!AD186),AD185))</f>
        <v>36.629712213848883</v>
      </c>
      <c r="E186" s="307">
        <f>IF(TagHumRelSel_Sc1=TagHumRel_Sc1,IF($A186&lt;=$A$9,IF(NOT(ISNUMBER(PI_data_original!E186)),E185,PI_data_original!E186),E185),IF($A186&lt;=$A$9,IF(NOT(ISNUMBER(PI_data_original!AE186)),AE185,PI_data_original!AE186),AE185))</f>
        <v>27.15974140902205</v>
      </c>
      <c r="F186" s="95">
        <f>IF($A186&lt;=$A$9,IF(NOT(ISNUMBER(PI_data_original!F186)),F185,PI_data_original!F186),0)</f>
        <v>17.887134552001953</v>
      </c>
      <c r="G186" s="95">
        <f>IF($A186&lt;=$A$9,IF(NOT(ISNUMBER(PI_data_original!G186)),G185,PI_data_original!G186),0)</f>
        <v>14.502644538879395</v>
      </c>
      <c r="H186" s="95">
        <f>IF($A186&lt;=$A$9,IF(NOT(ISNUMBER(PI_data_original!H186)),H185,PI_data_original!H186),0)</f>
        <v>14.325758934020996</v>
      </c>
      <c r="I186" s="95">
        <f>IF($A186&lt;=$A$9,IF(NOT(ISNUMBER(PI_data_original!I186)),I185,PI_data_original!I186),0)</f>
        <v>16.186246871948242</v>
      </c>
      <c r="J186" s="95">
        <f>IF($A186&lt;=$A$9,IF(NOT(ISNUMBER(PI_data_original!J186)),J185,PI_data_original!J186),0)</f>
        <v>14.604832649230957</v>
      </c>
      <c r="K186" s="95">
        <f>IF($A186&lt;=$A$9,IF(NOT(ISNUMBER(PI_data_original!K186)),K185,PI_data_original!K186),0)</f>
        <v>229.12856001466557</v>
      </c>
      <c r="L186" s="95">
        <f>IF($A186&lt;=$A$9,IF(NOT(ISNUMBER(PI_data_original!L186)),L185,PI_data_original!L186),0)</f>
        <v>227.92879755080051</v>
      </c>
      <c r="M186" s="95">
        <f>IF($A186&lt;=$A$9,IF(NOT(ISNUMBER(PI_data_original!M186)),M185,PI_data_original!M186),0)</f>
        <v>235.59194004322228</v>
      </c>
      <c r="N186" s="95">
        <f>IF($A186&lt;=$A$9,IF(NOT(ISNUMBER(PI_data_original!N186)),N185,PI_data_original!N186),0)</f>
        <v>235.13916029476925</v>
      </c>
      <c r="O186" s="95">
        <f>IF($A186&lt;=$A$9,IF(NOT(ISNUMBER(PI_data_original!O186)),O185,PI_data_original!O186),0)</f>
        <v>260.03412668456525</v>
      </c>
      <c r="P186" s="95">
        <f>IF($A186&lt;=$A$9,IF(NOT(ISNUMBER(PI_data_original!P186)),P185,PI_data_original!P186),0)</f>
        <v>258.89395108284475</v>
      </c>
      <c r="Q186" s="95">
        <f>IF($A186&lt;=$A$9,IF(NOT(ISNUMBER(PI_data_original!Q186)),Q185,PI_data_original!Q186),0)</f>
        <v>267.46052989295259</v>
      </c>
      <c r="R186" s="95">
        <f>IF($A186&lt;=$A$9,IF(NOT(ISNUMBER(PI_data_original!R186)),R185,PI_data_original!R186),0)</f>
        <v>257.76323652863488</v>
      </c>
      <c r="S186" s="95">
        <f>IF($A186&lt;=$A$9,IF(NOT(ISNUMBER(PI_data_original!S186)),S185,PI_data_original!S186),0)</f>
        <v>273.00256484868316</v>
      </c>
      <c r="T186" s="95">
        <f>IF($A186&lt;=$A$9,IF(NOT(ISNUMBER(PI_data_original!T186)),T185,PI_data_original!T186),0)</f>
        <v>227.02200336921726</v>
      </c>
      <c r="U186" s="95">
        <f>IF($A186&lt;=$A$9,IF(NOT(ISNUMBER(PI_data_original!U186)),U185,PI_data_original!U186),0)</f>
        <v>275.41568862925436</v>
      </c>
      <c r="V186" s="95">
        <f>IF($A186&lt;=$A$9,IF(NOT(ISNUMBER(PI_data_original!V186)),V185,PI_data_original!V186),0)</f>
        <v>228.41177190915215</v>
      </c>
      <c r="W186" s="95">
        <f>IF($A186&lt;=$A$9,IF(NOT(ISNUMBER(PI_data_original!W186)),W185,PI_data_original!W186),0)</f>
        <v>296.66980076982776</v>
      </c>
      <c r="X186" s="95">
        <f>IF($A186&lt;=$A$9,IF(NOT(ISNUMBER(PI_data_original!X186)),X185,PI_data_original!X186),0)</f>
        <v>308.91010349153356</v>
      </c>
      <c r="Y186" s="95">
        <f>IF($A186&lt;=$A$9,IF(NOT(ISNUMBER(PI_data_original!Y186)),Y185,PI_data_original!Y186),0)</f>
        <v>11.304227266028029</v>
      </c>
      <c r="Z186" s="95">
        <f>IF($A186&lt;=$A$9,IF(NOT(ISNUMBER(PI_data_original!Z186)),Z185,PI_data_original!Z186),0)</f>
        <v>6.3725757823651905E-2</v>
      </c>
      <c r="AA186" s="95">
        <f>IF($A186&lt;=$A$9,IF(NOT(ISNUMBER(PI_data_original!AA186)),AA185,PI_data_original!AA186),0)</f>
        <v>269.73700579260009</v>
      </c>
      <c r="AB186" s="95">
        <f>IF($A186&lt;=$A$9,IF(NOT(ISNUMBER(PI_data_original!AB186)),AB185,PI_data_original!AB186),0)</f>
        <v>0</v>
      </c>
      <c r="AC186" s="95">
        <f>IF($A186&lt;=$A$9,IF(NOT(ISNUMBER(PI_data_original!AC186)),AC185,PI_data_original!AC186),0)</f>
        <v>0</v>
      </c>
      <c r="AD186" s="307">
        <f>IF(TagTempAmbSel_Sc2=TagTempAmb_Sc1,IF($A186&lt;=$A$9,IF(NOT(ISNUMBER(PI_data_original!D186)),D185,PI_data_original!D186),D185),IF($A186&lt;=$A$9,IF(NOT(ISNUMBER(PI_data_original!AD186)),AD185,PI_data_original!AD186),AD185))</f>
        <v>37.39670712919289</v>
      </c>
      <c r="AE186" s="307">
        <f>IF(TagHumRelSel_Sc2=TagHumRel_Sc1,IF($A186&lt;=$A$9,IF(NOT(ISNUMBER(PI_data_original!E186)),E185,PI_data_original!E186),E185),IF($A186&lt;=$A$9,IF(NOT(ISNUMBER(PI_data_original!AE186)),AE185,PI_data_original!AE186),AE185))</f>
        <v>28.695800218618267</v>
      </c>
      <c r="AF186" s="95">
        <f>IF($A186&lt;=$A$9,IF(NOT(ISNUMBER(PI_data_original!AF186)),AF185,PI_data_original!AF186),0)</f>
        <v>19.105875015258789</v>
      </c>
      <c r="AG186" s="95">
        <f>IF($A186&lt;=$A$9,IF(NOT(ISNUMBER(PI_data_original!AG186)),AG185,PI_data_original!AG186),0)</f>
        <v>15.349027633666992</v>
      </c>
      <c r="AH186" s="95">
        <f>IF($A186&lt;=$A$9,IF(NOT(ISNUMBER(PI_data_original!AH186)),AH185,PI_data_original!AH186),0)</f>
        <v>18.325809478759766</v>
      </c>
      <c r="AI186" s="95">
        <f>IF($A186&lt;=$A$9,IF(NOT(ISNUMBER(PI_data_original!AI186)),AI185,PI_data_original!AI186),0)</f>
        <v>14.214512825012207</v>
      </c>
      <c r="AJ186" s="95">
        <f>IF($A186&lt;=$A$9,IF(NOT(ISNUMBER(PI_data_original!AJ186)),AJ185,PI_data_original!AJ186),0)</f>
        <v>18.325809478759766</v>
      </c>
      <c r="AK186" s="95">
        <f>IF($A186&lt;=$A$9,IF(NOT(ISNUMBER(PI_data_original!AK186)),AK185,PI_data_original!AK186),0)</f>
        <v>220.46479269696889</v>
      </c>
      <c r="AL186" s="95">
        <f>IF($A186&lt;=$A$9,IF(NOT(ISNUMBER(PI_data_original!AL186)),AL185,PI_data_original!AL186),0)</f>
        <v>224.41854557779607</v>
      </c>
      <c r="AM186" s="95">
        <f>IF($A186&lt;=$A$9,IF(NOT(ISNUMBER(PI_data_original!AM186)),AM185,PI_data_original!AM186),0)</f>
        <v>256.64458015204588</v>
      </c>
      <c r="AN186" s="95">
        <f>IF($A186&lt;=$A$9,IF(NOT(ISNUMBER(PI_data_original!AN186)),AN185,PI_data_original!AN186),0)</f>
        <v>256.88658152033162</v>
      </c>
      <c r="AO186" s="95">
        <f>IF($A186&lt;=$A$9,IF(NOT(ISNUMBER(PI_data_original!AO186)),AO185,PI_data_original!AO186),0)</f>
        <v>262.52484455510353</v>
      </c>
      <c r="AP186" s="95">
        <f>IF($A186&lt;=$A$9,IF(NOT(ISNUMBER(PI_data_original!AP186)),AP185,PI_data_original!AP186),0)</f>
        <v>219.57460956862661</v>
      </c>
      <c r="AQ186" s="95">
        <f>IF($A186&lt;=$A$9,IF(NOT(ISNUMBER(PI_data_original!AQ186)),AQ185,PI_data_original!AQ186),0)</f>
        <v>261.91032007843569</v>
      </c>
      <c r="AR186" s="95">
        <f>IF($A186&lt;=$A$9,IF(NOT(ISNUMBER(PI_data_original!AR186)),AR185,PI_data_original!AR186),0)</f>
        <v>221.00131981902678</v>
      </c>
      <c r="AS186" s="95">
        <f>IF($A186&lt;=$A$9,IF(NOT(ISNUMBER(PI_data_original!AS186)),AS185,PI_data_original!AS186),0)</f>
        <v>283.1597944445283</v>
      </c>
      <c r="AT186" s="95">
        <f>IF($A186&lt;=$A$9,IF(NOT(ISNUMBER(PI_data_original!AT186)),AT185,PI_data_original!AT186),0)</f>
        <v>305.32986692337215</v>
      </c>
      <c r="AU186" s="95">
        <f>IF($A186&lt;=$A$9,IF(NOT(ISNUMBER(PI_data_original!AU186)),AU185,PI_data_original!AU186),0)</f>
        <v>9.6496545944998733</v>
      </c>
      <c r="AV186" s="95">
        <f>IF($A186&lt;=$A$9,IF(NOT(ISNUMBER(PI_data_original!AV186)),AV185,PI_data_original!AV186),0)</f>
        <v>2.3373169930394395</v>
      </c>
      <c r="AW186" s="95">
        <f>IF($A186&lt;=$A$9,IF(NOT(ISNUMBER(PI_data_original!AW186)),AW185,PI_data_original!AW186),0)</f>
        <v>257.84927801941598</v>
      </c>
      <c r="AY186" s="94">
        <f t="shared" si="108"/>
        <v>45873.607638888323</v>
      </c>
      <c r="AZ186" s="95">
        <f>IF($AY186&lt;=$AY$9,IF(NOT(ISNUMBER(PI_data_original!AZ186)),AZ185,PI_data_original!AZ186),0)</f>
        <v>0</v>
      </c>
      <c r="BA186" s="95">
        <f>IF($AY186&lt;=$AY$9,IF(NOT(ISNUMBER(PI_data_original!BA186)),BA185,PI_data_original!BA186),0)</f>
        <v>0</v>
      </c>
      <c r="BB186" s="95">
        <f>IF($AY186&lt;=$AY$9,IF(NOT(ISNUMBER(PI_data_original!BB186)),BB185,PI_data_original!BB186),0)</f>
        <v>0</v>
      </c>
      <c r="BC186" s="95">
        <f>IF($AY186&lt;=$AY$9,IF(NOT(ISNUMBER(PI_data_original!BC186)),BC185,PI_data_original!BC186),0)</f>
        <v>50.046452423024604</v>
      </c>
      <c r="BD186" s="95">
        <f>IF($AY186&lt;=$AY$9,IF(NOT(ISNUMBER(PI_data_original!BD186)),BD185,PI_data_original!BD186),0)</f>
        <v>0</v>
      </c>
      <c r="BE186" s="95">
        <f>IF($AY186&lt;=$AY$9,IF(NOT(ISNUMBER(PI_data_original!BE186)),BE185,PI_data_original!BE186),0)</f>
        <v>0</v>
      </c>
      <c r="BF186" s="95">
        <f>IF($AY186&lt;=$AY$9,IF(NOT(ISNUMBER(PI_data_original!BF186)),BF185,PI_data_original!BF186),0)</f>
        <v>0</v>
      </c>
      <c r="BG186" s="95">
        <f>IF($AY186&lt;=$AY$9,IF(NOT(ISNUMBER(PI_data_original!BG186)),BG185,PI_data_original!BG186),0)</f>
        <v>47.951155166888526</v>
      </c>
      <c r="BI186" s="61">
        <f>PI_data_original!BI186</f>
        <v>45873.371527777781</v>
      </c>
      <c r="BJ186" s="6">
        <f>IF($BI186&lt;=$BI$9,IF(NOT(ISNUMBER(PI_data_original!BJ186)),BJ185,PI_data_original!BJ186),0)</f>
        <v>1.2817578390240669E-2</v>
      </c>
      <c r="BK186" s="6">
        <f>IF($BI186&lt;=$BI$9,IF(NOT(ISNUMBER(PI_data_original!BK186)),BK185,PI_data_original!BK186),0)</f>
        <v>1.0070954449474812E-2</v>
      </c>
      <c r="BM186" s="6" t="b">
        <f t="shared" si="97"/>
        <v>0</v>
      </c>
      <c r="BN186" s="6" t="str">
        <f t="shared" si="98"/>
        <v>N/A</v>
      </c>
      <c r="BO186" s="6" t="b">
        <f t="shared" si="99"/>
        <v>0</v>
      </c>
      <c r="BP186" s="6" t="str">
        <f t="shared" si="100"/>
        <v>N/A</v>
      </c>
      <c r="BR186" s="6">
        <f t="shared" si="85"/>
        <v>0</v>
      </c>
      <c r="BS186" s="6">
        <f t="shared" si="86"/>
        <v>0</v>
      </c>
      <c r="BU186" s="6">
        <f t="shared" si="101"/>
        <v>269.73700579260009</v>
      </c>
      <c r="BV186" s="6">
        <f t="shared" si="102"/>
        <v>257.84927801941598</v>
      </c>
      <c r="BX186" s="292">
        <f t="shared" si="87"/>
        <v>45873.607638888323</v>
      </c>
      <c r="BY186" s="11">
        <f t="shared" si="114"/>
        <v>0</v>
      </c>
      <c r="BZ186" s="11">
        <f t="shared" si="114"/>
        <v>0</v>
      </c>
      <c r="CA186" s="11">
        <f t="shared" si="114"/>
        <v>0</v>
      </c>
      <c r="CB186" s="11">
        <f t="shared" si="114"/>
        <v>50.046452423024604</v>
      </c>
      <c r="CC186" s="11">
        <f>IF(Inicio!$C$22="Calderas",BY186+BZ186,CA186)</f>
        <v>0</v>
      </c>
      <c r="CD186" s="11">
        <f t="shared" si="88"/>
        <v>0</v>
      </c>
      <c r="CE186" s="11">
        <f t="shared" si="89"/>
        <v>0</v>
      </c>
      <c r="CF186" s="11">
        <f t="shared" si="90"/>
        <v>0</v>
      </c>
      <c r="CG186" s="11">
        <f t="shared" si="91"/>
        <v>0</v>
      </c>
      <c r="CH186" s="11">
        <f t="shared" si="103"/>
        <v>0</v>
      </c>
      <c r="CI186" s="11">
        <f t="shared" si="104"/>
        <v>0</v>
      </c>
      <c r="CJ186" s="11">
        <f t="shared" si="115"/>
        <v>0</v>
      </c>
      <c r="CK186" s="11">
        <f t="shared" si="115"/>
        <v>0</v>
      </c>
      <c r="CL186" s="11">
        <f t="shared" si="115"/>
        <v>0</v>
      </c>
      <c r="CM186" s="11">
        <f t="shared" si="115"/>
        <v>47.951155166888526</v>
      </c>
      <c r="CN186" s="281">
        <f>IF(Inicio!$O$22="Calderas",CJ186+CK186,CL186)</f>
        <v>0</v>
      </c>
      <c r="CO186" s="11">
        <f t="shared" si="92"/>
        <v>0</v>
      </c>
      <c r="CP186" s="11">
        <f t="shared" si="93"/>
        <v>0</v>
      </c>
      <c r="CQ186" s="11">
        <f t="shared" si="94"/>
        <v>0</v>
      </c>
      <c r="CR186" s="11">
        <f t="shared" si="95"/>
        <v>0</v>
      </c>
      <c r="CS186" s="11">
        <f t="shared" si="105"/>
        <v>0</v>
      </c>
      <c r="CT186" s="11">
        <f t="shared" si="106"/>
        <v>0</v>
      </c>
      <c r="CV186" s="293">
        <f t="shared" si="96"/>
        <v>45873.85763888809</v>
      </c>
      <c r="CW186" s="92">
        <f t="shared" si="117"/>
        <v>0</v>
      </c>
      <c r="CX186" s="92">
        <f t="shared" si="117"/>
        <v>0</v>
      </c>
      <c r="CY186" s="92">
        <f t="shared" si="117"/>
        <v>0</v>
      </c>
      <c r="CZ186" s="92">
        <f t="shared" si="117"/>
        <v>0</v>
      </c>
      <c r="DA186" s="92">
        <f t="shared" si="117"/>
        <v>0</v>
      </c>
      <c r="DB186" s="92">
        <f t="shared" si="117"/>
        <v>0</v>
      </c>
    </row>
    <row r="187" spans="1:106">
      <c r="A187" s="94">
        <f t="shared" si="107"/>
        <v>45873.861111110542</v>
      </c>
      <c r="B187" s="95">
        <f>IF($A187&lt;=$A$9,IF(NOT(ISNUMBER(PI_data_original!B187)),B186,PI_data_original!B187),0)</f>
        <v>0</v>
      </c>
      <c r="C187" s="95">
        <f>IF($A187&lt;=$A$9,IF(NOT(ISNUMBER(PI_data_original!C187)),C186,PI_data_original!C187),0)</f>
        <v>0</v>
      </c>
      <c r="D187" s="307">
        <f>IF(TagTempAmbSel_Sc1=TagTempAmb_Sc1,IF($A187&lt;=$A$9,IF(NOT(ISNUMBER(PI_data_original!D187)),D186,PI_data_original!D187),D186),IF($A187&lt;=$A$9,IF(NOT(ISNUMBER(PI_data_original!AD187)),AD186,PI_data_original!AD187),AD186))</f>
        <v>36.415135466410526</v>
      </c>
      <c r="E187" s="307">
        <f>IF(TagHumRelSel_Sc1=TagHumRel_Sc1,IF($A187&lt;=$A$9,IF(NOT(ISNUMBER(PI_data_original!E187)),E186,PI_data_original!E187),E186),IF($A187&lt;=$A$9,IF(NOT(ISNUMBER(PI_data_original!AE187)),AE186,PI_data_original!AE187),AE186))</f>
        <v>27.449954273412004</v>
      </c>
      <c r="F187" s="95">
        <f>IF($A187&lt;=$A$9,IF(NOT(ISNUMBER(PI_data_original!F187)),F186,PI_data_original!F187),0)</f>
        <v>16.359086990356445</v>
      </c>
      <c r="G187" s="95">
        <f>IF($A187&lt;=$A$9,IF(NOT(ISNUMBER(PI_data_original!G187)),G186,PI_data_original!G187),0)</f>
        <v>15.847260475158691</v>
      </c>
      <c r="H187" s="95">
        <f>IF($A187&lt;=$A$9,IF(NOT(ISNUMBER(PI_data_original!H187)),H186,PI_data_original!H187),0)</f>
        <v>12.744343757629395</v>
      </c>
      <c r="I187" s="95">
        <f>IF($A187&lt;=$A$9,IF(NOT(ISNUMBER(PI_data_original!I187)),I186,PI_data_original!I187),0)</f>
        <v>15.628101348876953</v>
      </c>
      <c r="J187" s="95">
        <f>IF($A187&lt;=$A$9,IF(NOT(ISNUMBER(PI_data_original!J187)),J186,PI_data_original!J187),0)</f>
        <v>11.348978042602539</v>
      </c>
      <c r="K187" s="95">
        <f>IF($A187&lt;=$A$9,IF(NOT(ISNUMBER(PI_data_original!K187)),K186,PI_data_original!K187),0)</f>
        <v>226.92285471032389</v>
      </c>
      <c r="L187" s="95">
        <f>IF($A187&lt;=$A$9,IF(NOT(ISNUMBER(PI_data_original!L187)),L186,PI_data_original!L187),0)</f>
        <v>225.72396138737523</v>
      </c>
      <c r="M187" s="95">
        <f>IF($A187&lt;=$A$9,IF(NOT(ISNUMBER(PI_data_original!M187)),M186,PI_data_original!M187),0)</f>
        <v>233.75823068344113</v>
      </c>
      <c r="N187" s="95">
        <f>IF($A187&lt;=$A$9,IF(NOT(ISNUMBER(PI_data_original!N187)),N186,PI_data_original!N187),0)</f>
        <v>233.3169527385912</v>
      </c>
      <c r="O187" s="95">
        <f>IF($A187&lt;=$A$9,IF(NOT(ISNUMBER(PI_data_original!O187)),O186,PI_data_original!O187),0)</f>
        <v>253.4196320200486</v>
      </c>
      <c r="P187" s="95">
        <f>IF($A187&lt;=$A$9,IF(NOT(ISNUMBER(PI_data_original!P187)),P186,PI_data_original!P187),0)</f>
        <v>252.22020670043284</v>
      </c>
      <c r="Q187" s="95">
        <f>IF($A187&lt;=$A$9,IF(NOT(ISNUMBER(PI_data_original!Q187)),Q186,PI_data_original!Q187),0)</f>
        <v>260.52617956749816</v>
      </c>
      <c r="R187" s="95">
        <f>IF($A187&lt;=$A$9,IF(NOT(ISNUMBER(PI_data_original!R187)),R186,PI_data_original!R187),0)</f>
        <v>251.38004944158087</v>
      </c>
      <c r="S187" s="95">
        <f>IF($A187&lt;=$A$9,IF(NOT(ISNUMBER(PI_data_original!S187)),S186,PI_data_original!S187),0)</f>
        <v>266.28083640992799</v>
      </c>
      <c r="T187" s="95">
        <f>IF($A187&lt;=$A$9,IF(NOT(ISNUMBER(PI_data_original!T187)),T186,PI_data_original!T187),0)</f>
        <v>223.31284429109346</v>
      </c>
      <c r="U187" s="95">
        <f>IF($A187&lt;=$A$9,IF(NOT(ISNUMBER(PI_data_original!U187)),U186,PI_data_original!U187),0)</f>
        <v>268.59917859884291</v>
      </c>
      <c r="V187" s="95">
        <f>IF($A187&lt;=$A$9,IF(NOT(ISNUMBER(PI_data_original!V187)),V186,PI_data_original!V187),0)</f>
        <v>224.72631996062506</v>
      </c>
      <c r="W187" s="95">
        <f>IF($A187&lt;=$A$9,IF(NOT(ISNUMBER(PI_data_original!W187)),W186,PI_data_original!W187),0)</f>
        <v>293.42501200559309</v>
      </c>
      <c r="X187" s="95">
        <f>IF($A187&lt;=$A$9,IF(NOT(ISNUMBER(PI_data_original!X187)),X186,PI_data_original!X187),0)</f>
        <v>306.63222516293234</v>
      </c>
      <c r="Y187" s="95">
        <f>IF($A187&lt;=$A$9,IF(NOT(ISNUMBER(PI_data_original!Y187)),Y186,PI_data_original!Y187),0)</f>
        <v>10.28335481696068</v>
      </c>
      <c r="Z187" s="95">
        <f>IF($A187&lt;=$A$9,IF(NOT(ISNUMBER(PI_data_original!Z187)),Z186,PI_data_original!Z187),0)</f>
        <v>0.50465424197289765</v>
      </c>
      <c r="AA187" s="95">
        <f>IF($A187&lt;=$A$9,IF(NOT(ISNUMBER(PI_data_original!AA187)),AA186,PI_data_original!AA187),0)</f>
        <v>262.62945932705577</v>
      </c>
      <c r="AB187" s="95">
        <f>IF($A187&lt;=$A$9,IF(NOT(ISNUMBER(PI_data_original!AB187)),AB186,PI_data_original!AB187),0)</f>
        <v>0</v>
      </c>
      <c r="AC187" s="95">
        <f>IF($A187&lt;=$A$9,IF(NOT(ISNUMBER(PI_data_original!AC187)),AC186,PI_data_original!AC187),0)</f>
        <v>0</v>
      </c>
      <c r="AD187" s="307">
        <f>IF(TagTempAmbSel_Sc2=TagTempAmb_Sc1,IF($A187&lt;=$A$9,IF(NOT(ISNUMBER(PI_data_original!D187)),D186,PI_data_original!D187),D186),IF($A187&lt;=$A$9,IF(NOT(ISNUMBER(PI_data_original!AD187)),AD186,PI_data_original!AD187),AD186))</f>
        <v>37.484950146193206</v>
      </c>
      <c r="AE187" s="307">
        <f>IF(TagHumRelSel_Sc2=TagHumRel_Sc1,IF($A187&lt;=$A$9,IF(NOT(ISNUMBER(PI_data_original!E187)),E186,PI_data_original!E187),E186),IF($A187&lt;=$A$9,IF(NOT(ISNUMBER(PI_data_original!AE187)),AE186,PI_data_original!AE187),AE186))</f>
        <v>28.825821305143116</v>
      </c>
      <c r="AF187" s="95">
        <f>IF($A187&lt;=$A$9,IF(NOT(ISNUMBER(PI_data_original!AF187)),AF186,PI_data_original!AF187),0)</f>
        <v>18.878114700317383</v>
      </c>
      <c r="AG187" s="95">
        <f>IF($A187&lt;=$A$9,IF(NOT(ISNUMBER(PI_data_original!AG187)),AG186,PI_data_original!AG187),0)</f>
        <v>16.186246871948242</v>
      </c>
      <c r="AH187" s="95">
        <f>IF($A187&lt;=$A$9,IF(NOT(ISNUMBER(PI_data_original!AH187)),AH186,PI_data_original!AH187),0)</f>
        <v>19.070003509521484</v>
      </c>
      <c r="AI187" s="95">
        <f>IF($A187&lt;=$A$9,IF(NOT(ISNUMBER(PI_data_original!AI187)),AI186,PI_data_original!AI187),0)</f>
        <v>10.660883903503418</v>
      </c>
      <c r="AJ187" s="95">
        <f>IF($A187&lt;=$A$9,IF(NOT(ISNUMBER(PI_data_original!AJ187)),AJ186,PI_data_original!AJ187),0)</f>
        <v>19.628150939941406</v>
      </c>
      <c r="AK187" s="95">
        <f>IF($A187&lt;=$A$9,IF(NOT(ISNUMBER(PI_data_original!AK187)),AK186,PI_data_original!AK187),0)</f>
        <v>221.39731124100635</v>
      </c>
      <c r="AL187" s="95">
        <f>IF($A187&lt;=$A$9,IF(NOT(ISNUMBER(PI_data_original!AL187)),AL186,PI_data_original!AL187),0)</f>
        <v>225.53995306979894</v>
      </c>
      <c r="AM187" s="95">
        <f>IF($A187&lt;=$A$9,IF(NOT(ISNUMBER(PI_data_original!AM187)),AM186,PI_data_original!AM187),0)</f>
        <v>250.50284765650088</v>
      </c>
      <c r="AN187" s="95">
        <f>IF($A187&lt;=$A$9,IF(NOT(ISNUMBER(PI_data_original!AN187)),AN186,PI_data_original!AN187),0)</f>
        <v>250.76891429233243</v>
      </c>
      <c r="AO187" s="95">
        <f>IF($A187&lt;=$A$9,IF(NOT(ISNUMBER(PI_data_original!AO187)),AO186,PI_data_original!AO187),0)</f>
        <v>256.73282826996564</v>
      </c>
      <c r="AP187" s="95">
        <f>IF($A187&lt;=$A$9,IF(NOT(ISNUMBER(PI_data_original!AP187)),AP186,PI_data_original!AP187),0)</f>
        <v>214.79825104959309</v>
      </c>
      <c r="AQ187" s="95">
        <f>IF($A187&lt;=$A$9,IF(NOT(ISNUMBER(PI_data_original!AQ187)),AQ186,PI_data_original!AQ187),0)</f>
        <v>256.2326166053295</v>
      </c>
      <c r="AR187" s="95">
        <f>IF($A187&lt;=$A$9,IF(NOT(ISNUMBER(PI_data_original!AR187)),AR186,PI_data_original!AR187),0)</f>
        <v>216.10000419966877</v>
      </c>
      <c r="AS187" s="95">
        <f>IF($A187&lt;=$A$9,IF(NOT(ISNUMBER(PI_data_original!AS187)),AS186,PI_data_original!AS187),0)</f>
        <v>279.47148015900819</v>
      </c>
      <c r="AT187" s="95">
        <f>IF($A187&lt;=$A$9,IF(NOT(ISNUMBER(PI_data_original!AT187)),AT186,PI_data_original!AT187),0)</f>
        <v>302.85975731527367</v>
      </c>
      <c r="AU187" s="95">
        <f>IF($A187&lt;=$A$9,IF(NOT(ISNUMBER(PI_data_original!AU187)),AU186,PI_data_original!AU187),0)</f>
        <v>8.5134847759877168</v>
      </c>
      <c r="AV187" s="95">
        <f>IF($A187&lt;=$A$9,IF(NOT(ISNUMBER(PI_data_original!AV187)),AV186,PI_data_original!AV187),0)</f>
        <v>2</v>
      </c>
      <c r="AW187" s="95">
        <f>IF($A187&lt;=$A$9,IF(NOT(ISNUMBER(PI_data_original!AW187)),AW186,PI_data_original!AW187),0)</f>
        <v>251.66224870452734</v>
      </c>
      <c r="AY187" s="94">
        <f t="shared" si="108"/>
        <v>45873.611111110542</v>
      </c>
      <c r="AZ187" s="95">
        <f>IF($AY187&lt;=$AY$9,IF(NOT(ISNUMBER(PI_data_original!AZ187)),AZ186,PI_data_original!AZ187),0)</f>
        <v>0</v>
      </c>
      <c r="BA187" s="95">
        <f>IF($AY187&lt;=$AY$9,IF(NOT(ISNUMBER(PI_data_original!BA187)),BA186,PI_data_original!BA187),0)</f>
        <v>0</v>
      </c>
      <c r="BB187" s="95">
        <f>IF($AY187&lt;=$AY$9,IF(NOT(ISNUMBER(PI_data_original!BB187)),BB186,PI_data_original!BB187),0)</f>
        <v>0</v>
      </c>
      <c r="BC187" s="95">
        <f>IF($AY187&lt;=$AY$9,IF(NOT(ISNUMBER(PI_data_original!BC187)),BC186,PI_data_original!BC187),0)</f>
        <v>49.985082366822837</v>
      </c>
      <c r="BD187" s="95">
        <f>IF($AY187&lt;=$AY$9,IF(NOT(ISNUMBER(PI_data_original!BD187)),BD186,PI_data_original!BD187),0)</f>
        <v>0</v>
      </c>
      <c r="BE187" s="95">
        <f>IF($AY187&lt;=$AY$9,IF(NOT(ISNUMBER(PI_data_original!BE187)),BE186,PI_data_original!BE187),0)</f>
        <v>0</v>
      </c>
      <c r="BF187" s="95">
        <f>IF($AY187&lt;=$AY$9,IF(NOT(ISNUMBER(PI_data_original!BF187)),BF186,PI_data_original!BF187),0)</f>
        <v>0</v>
      </c>
      <c r="BG187" s="95">
        <f>IF($AY187&lt;=$AY$9,IF(NOT(ISNUMBER(PI_data_original!BG187)),BG186,PI_data_original!BG187),0)</f>
        <v>47.8326101264568</v>
      </c>
      <c r="BI187" s="61">
        <f>PI_data_original!BI187</f>
        <v>45873.37222222222</v>
      </c>
      <c r="BJ187" s="6">
        <f>IF($BI187&lt;=$BI$9,IF(NOT(ISNUMBER(PI_data_original!BJ187)),BJ186,PI_data_original!BJ187),0)</f>
        <v>1.2817578390240669E-2</v>
      </c>
      <c r="BK187" s="6">
        <f>IF($BI187&lt;=$BI$9,IF(NOT(ISNUMBER(PI_data_original!BK187)),BK186,PI_data_original!BK187),0)</f>
        <v>1.0070954449474812E-2</v>
      </c>
      <c r="BM187" s="6" t="b">
        <f t="shared" si="97"/>
        <v>0</v>
      </c>
      <c r="BN187" s="6" t="str">
        <f t="shared" si="98"/>
        <v>N/A</v>
      </c>
      <c r="BO187" s="6" t="b">
        <f t="shared" si="99"/>
        <v>0</v>
      </c>
      <c r="BP187" s="6" t="str">
        <f t="shared" si="100"/>
        <v>N/A</v>
      </c>
      <c r="BR187" s="6">
        <f t="shared" si="85"/>
        <v>0</v>
      </c>
      <c r="BS187" s="6">
        <f t="shared" si="86"/>
        <v>0</v>
      </c>
      <c r="BU187" s="6">
        <f t="shared" si="101"/>
        <v>262.62945932705577</v>
      </c>
      <c r="BV187" s="6">
        <f t="shared" si="102"/>
        <v>251.66224870452734</v>
      </c>
      <c r="BX187" s="292">
        <f t="shared" si="87"/>
        <v>45873.611111110542</v>
      </c>
      <c r="BY187" s="11">
        <f t="shared" si="114"/>
        <v>0</v>
      </c>
      <c r="BZ187" s="11">
        <f t="shared" si="114"/>
        <v>0</v>
      </c>
      <c r="CA187" s="11">
        <f t="shared" si="114"/>
        <v>0</v>
      </c>
      <c r="CB187" s="11">
        <f t="shared" si="114"/>
        <v>49.985082366822837</v>
      </c>
      <c r="CC187" s="11">
        <f>IF(Inicio!$C$22="Calderas",BY187+BZ187,CA187)</f>
        <v>0</v>
      </c>
      <c r="CD187" s="11">
        <f t="shared" si="88"/>
        <v>0</v>
      </c>
      <c r="CE187" s="11">
        <f t="shared" si="89"/>
        <v>0</v>
      </c>
      <c r="CF187" s="11">
        <f t="shared" si="90"/>
        <v>0</v>
      </c>
      <c r="CG187" s="11">
        <f t="shared" si="91"/>
        <v>0</v>
      </c>
      <c r="CH187" s="11">
        <f t="shared" si="103"/>
        <v>0</v>
      </c>
      <c r="CI187" s="11">
        <f t="shared" si="104"/>
        <v>0</v>
      </c>
      <c r="CJ187" s="11">
        <f t="shared" si="115"/>
        <v>0</v>
      </c>
      <c r="CK187" s="11">
        <f t="shared" si="115"/>
        <v>0</v>
      </c>
      <c r="CL187" s="11">
        <f t="shared" si="115"/>
        <v>0</v>
      </c>
      <c r="CM187" s="11">
        <f t="shared" si="115"/>
        <v>47.8326101264568</v>
      </c>
      <c r="CN187" s="281">
        <f>IF(Inicio!$O$22="Calderas",CJ187+CK187,CL187)</f>
        <v>0</v>
      </c>
      <c r="CO187" s="11">
        <f t="shared" si="92"/>
        <v>0</v>
      </c>
      <c r="CP187" s="11">
        <f t="shared" si="93"/>
        <v>0</v>
      </c>
      <c r="CQ187" s="11">
        <f t="shared" si="94"/>
        <v>0</v>
      </c>
      <c r="CR187" s="11">
        <f t="shared" si="95"/>
        <v>0</v>
      </c>
      <c r="CS187" s="11">
        <f t="shared" si="105"/>
        <v>0</v>
      </c>
      <c r="CT187" s="11">
        <f t="shared" si="106"/>
        <v>0</v>
      </c>
      <c r="CV187" s="293">
        <f t="shared" si="96"/>
        <v>45873.861111110309</v>
      </c>
      <c r="CW187" s="92">
        <f t="shared" si="117"/>
        <v>0</v>
      </c>
      <c r="CX187" s="92">
        <f t="shared" si="117"/>
        <v>0</v>
      </c>
      <c r="CY187" s="92">
        <f t="shared" si="117"/>
        <v>0</v>
      </c>
      <c r="CZ187" s="92">
        <f t="shared" si="117"/>
        <v>0</v>
      </c>
      <c r="DA187" s="92">
        <f t="shared" si="117"/>
        <v>0</v>
      </c>
      <c r="DB187" s="92">
        <f t="shared" si="117"/>
        <v>0</v>
      </c>
    </row>
    <row r="188" spans="1:106">
      <c r="A188" s="94">
        <f t="shared" si="107"/>
        <v>45873.864583332761</v>
      </c>
      <c r="B188" s="95">
        <f>IF($A188&lt;=$A$9,IF(NOT(ISNUMBER(PI_data_original!B188)),B187,PI_data_original!B188),0)</f>
        <v>0</v>
      </c>
      <c r="C188" s="95">
        <f>IF($A188&lt;=$A$9,IF(NOT(ISNUMBER(PI_data_original!C188)),C187,PI_data_original!C188),0)</f>
        <v>0</v>
      </c>
      <c r="D188" s="307">
        <f>IF(TagTempAmbSel_Sc1=TagTempAmb_Sc1,IF($A188&lt;=$A$9,IF(NOT(ISNUMBER(PI_data_original!D188)),D187,PI_data_original!D188),D187),IF($A188&lt;=$A$9,IF(NOT(ISNUMBER(PI_data_original!AD188)),AD187,PI_data_original!AD188),AD187))</f>
        <v>36.229839592356946</v>
      </c>
      <c r="E188" s="307">
        <f>IF(TagHumRelSel_Sc1=TagHumRel_Sc1,IF($A188&lt;=$A$9,IF(NOT(ISNUMBER(PI_data_original!E188)),E187,PI_data_original!E188),E187),IF($A188&lt;=$A$9,IF(NOT(ISNUMBER(PI_data_original!AE188)),AE187,PI_data_original!AE188),AE187))</f>
        <v>27.672027525547019</v>
      </c>
      <c r="F188" s="95">
        <f>IF($A188&lt;=$A$9,IF(NOT(ISNUMBER(PI_data_original!F188)),F187,PI_data_original!F188),0)</f>
        <v>16.359086990356445</v>
      </c>
      <c r="G188" s="95">
        <f>IF($A188&lt;=$A$9,IF(NOT(ISNUMBER(PI_data_original!G188)),G187,PI_data_original!G188),0)</f>
        <v>13.638248443603516</v>
      </c>
      <c r="H188" s="95">
        <f>IF($A188&lt;=$A$9,IF(NOT(ISNUMBER(PI_data_original!H188)),H187,PI_data_original!H188),0)</f>
        <v>16.186246871948242</v>
      </c>
      <c r="I188" s="95">
        <f>IF($A188&lt;=$A$9,IF(NOT(ISNUMBER(PI_data_original!I188)),I187,PI_data_original!I188),0)</f>
        <v>16.930442810058594</v>
      </c>
      <c r="J188" s="95">
        <f>IF($A188&lt;=$A$9,IF(NOT(ISNUMBER(PI_data_original!J188)),J187,PI_data_original!J188),0)</f>
        <v>14.604832649230957</v>
      </c>
      <c r="K188" s="95">
        <f>IF($A188&lt;=$A$9,IF(NOT(ISNUMBER(PI_data_original!K188)),K187,PI_data_original!K188),0)</f>
        <v>224.40044522934991</v>
      </c>
      <c r="L188" s="95">
        <f>IF($A188&lt;=$A$9,IF(NOT(ISNUMBER(PI_data_original!L188)),L187,PI_data_original!L188),0)</f>
        <v>223.04193401594719</v>
      </c>
      <c r="M188" s="95">
        <f>IF($A188&lt;=$A$9,IF(NOT(ISNUMBER(PI_data_original!M188)),M187,PI_data_original!M188),0)</f>
        <v>231.69214487347671</v>
      </c>
      <c r="N188" s="95">
        <f>IF($A188&lt;=$A$9,IF(NOT(ISNUMBER(PI_data_original!N188)),N187,PI_data_original!N188),0)</f>
        <v>231.28539584282382</v>
      </c>
      <c r="O188" s="95">
        <f>IF($A188&lt;=$A$9,IF(NOT(ISNUMBER(PI_data_original!O188)),O187,PI_data_original!O188),0)</f>
        <v>247.31074658809283</v>
      </c>
      <c r="P188" s="95">
        <f>IF($A188&lt;=$A$9,IF(NOT(ISNUMBER(PI_data_original!P188)),P187,PI_data_original!P188),0)</f>
        <v>246.0362012919625</v>
      </c>
      <c r="Q188" s="95">
        <f>IF($A188&lt;=$A$9,IF(NOT(ISNUMBER(PI_data_original!Q188)),Q187,PI_data_original!Q188),0)</f>
        <v>253.9186800517401</v>
      </c>
      <c r="R188" s="95">
        <f>IF($A188&lt;=$A$9,IF(NOT(ISNUMBER(PI_data_original!R188)),R187,PI_data_original!R188),0)</f>
        <v>245.49268928803775</v>
      </c>
      <c r="S188" s="95">
        <f>IF($A188&lt;=$A$9,IF(NOT(ISNUMBER(PI_data_original!S188)),S187,PI_data_original!S188),0)</f>
        <v>259.69315882521835</v>
      </c>
      <c r="T188" s="95">
        <f>IF($A188&lt;=$A$9,IF(NOT(ISNUMBER(PI_data_original!T188)),T187,PI_data_original!T188),0)</f>
        <v>219.42592851953893</v>
      </c>
      <c r="U188" s="95">
        <f>IF($A188&lt;=$A$9,IF(NOT(ISNUMBER(PI_data_original!U188)),U187,PI_data_original!U188),0)</f>
        <v>262.01996578707673</v>
      </c>
      <c r="V188" s="95">
        <f>IF($A188&lt;=$A$9,IF(NOT(ISNUMBER(PI_data_original!V188)),V187,PI_data_original!V188),0)</f>
        <v>220.82201236516391</v>
      </c>
      <c r="W188" s="95">
        <f>IF($A188&lt;=$A$9,IF(NOT(ISNUMBER(PI_data_original!W188)),W187,PI_data_original!W188),0)</f>
        <v>289.91338104615789</v>
      </c>
      <c r="X188" s="95">
        <f>IF($A188&lt;=$A$9,IF(NOT(ISNUMBER(PI_data_original!X188)),X187,PI_data_original!X188),0)</f>
        <v>304.14709141319855</v>
      </c>
      <c r="Y188" s="95">
        <f>IF($A188&lt;=$A$9,IF(NOT(ISNUMBER(PI_data_original!Y188)),Y187,PI_data_original!Y188),0)</f>
        <v>9.2954857347379924</v>
      </c>
      <c r="Z188" s="95">
        <f>IF($A188&lt;=$A$9,IF(NOT(ISNUMBER(PI_data_original!Z188)),Z187,PI_data_original!Z188),0)</f>
        <v>0</v>
      </c>
      <c r="AA188" s="95">
        <f>IF($A188&lt;=$A$9,IF(NOT(ISNUMBER(PI_data_original!AA188)),AA187,PI_data_original!AA188),0)</f>
        <v>255.87060073941402</v>
      </c>
      <c r="AB188" s="95">
        <f>IF($A188&lt;=$A$9,IF(NOT(ISNUMBER(PI_data_original!AB188)),AB187,PI_data_original!AB188),0)</f>
        <v>0</v>
      </c>
      <c r="AC188" s="95">
        <f>IF($A188&lt;=$A$9,IF(NOT(ISNUMBER(PI_data_original!AC188)),AC187,PI_data_original!AC188),0)</f>
        <v>0</v>
      </c>
      <c r="AD188" s="307">
        <f>IF(TagTempAmbSel_Sc2=TagTempAmb_Sc1,IF($A188&lt;=$A$9,IF(NOT(ISNUMBER(PI_data_original!D188)),D187,PI_data_original!D188),D187),IF($A188&lt;=$A$9,IF(NOT(ISNUMBER(PI_data_original!AD188)),AD187,PI_data_original!AD188),AD187))</f>
        <v>37.287537703063556</v>
      </c>
      <c r="AE188" s="307">
        <f>IF(TagHumRelSel_Sc2=TagHumRel_Sc1,IF($A188&lt;=$A$9,IF(NOT(ISNUMBER(PI_data_original!E188)),E187,PI_data_original!E188),E187),IF($A188&lt;=$A$9,IF(NOT(ISNUMBER(PI_data_original!AE188)),AE187,PI_data_original!AE188),AE187))</f>
        <v>28.928183966284546</v>
      </c>
      <c r="AF188" s="95">
        <f>IF($A188&lt;=$A$9,IF(NOT(ISNUMBER(PI_data_original!AF188)),AF187,PI_data_original!AF188),0)</f>
        <v>21.569677352905273</v>
      </c>
      <c r="AG188" s="95">
        <f>IF($A188&lt;=$A$9,IF(NOT(ISNUMBER(PI_data_original!AG188)),AG187,PI_data_original!AG188),0)</f>
        <v>15.069954872131348</v>
      </c>
      <c r="AH188" s="95">
        <f>IF($A188&lt;=$A$9,IF(NOT(ISNUMBER(PI_data_original!AH188)),AH187,PI_data_original!AH188),0)</f>
        <v>20.372344970703125</v>
      </c>
      <c r="AI188" s="95">
        <f>IF($A188&lt;=$A$9,IF(NOT(ISNUMBER(PI_data_original!AI188)),AI187,PI_data_original!AI188),0)</f>
        <v>16.135393142700195</v>
      </c>
      <c r="AJ188" s="95">
        <f>IF($A188&lt;=$A$9,IF(NOT(ISNUMBER(PI_data_original!AJ188)),AJ187,PI_data_original!AJ188),0)</f>
        <v>19.070003509521484</v>
      </c>
      <c r="AK188" s="95">
        <f>IF($A188&lt;=$A$9,IF(NOT(ISNUMBER(PI_data_original!AK188)),AK187,PI_data_original!AK188),0)</f>
        <v>220.85568551172415</v>
      </c>
      <c r="AL188" s="95">
        <f>IF($A188&lt;=$A$9,IF(NOT(ISNUMBER(PI_data_original!AL188)),AL187,PI_data_original!AL188),0)</f>
        <v>224.76211632917028</v>
      </c>
      <c r="AM188" s="95">
        <f>IF($A188&lt;=$A$9,IF(NOT(ISNUMBER(PI_data_original!AM188)),AM187,PI_data_original!AM188),0)</f>
        <v>244.80314905753102</v>
      </c>
      <c r="AN188" s="95">
        <f>IF($A188&lt;=$A$9,IF(NOT(ISNUMBER(PI_data_original!AN188)),AN187,PI_data_original!AN188),0)</f>
        <v>245.11931887897595</v>
      </c>
      <c r="AO188" s="95">
        <f>IF($A188&lt;=$A$9,IF(NOT(ISNUMBER(PI_data_original!AO188)),AO187,PI_data_original!AO188),0)</f>
        <v>251.31319704960023</v>
      </c>
      <c r="AP188" s="95">
        <f>IF($A188&lt;=$A$9,IF(NOT(ISNUMBER(PI_data_original!AP188)),AP187,PI_data_original!AP188),0)</f>
        <v>210.27229077061406</v>
      </c>
      <c r="AQ188" s="95">
        <f>IF($A188&lt;=$A$9,IF(NOT(ISNUMBER(PI_data_original!AQ188)),AQ187,PI_data_original!AQ188),0)</f>
        <v>250.84242092566021</v>
      </c>
      <c r="AR188" s="95">
        <f>IF($A188&lt;=$A$9,IF(NOT(ISNUMBER(PI_data_original!AR188)),AR187,PI_data_original!AR188),0)</f>
        <v>211.56379436395673</v>
      </c>
      <c r="AS188" s="95">
        <f>IF($A188&lt;=$A$9,IF(NOT(ISNUMBER(PI_data_original!AS188)),AS187,PI_data_original!AS188),0)</f>
        <v>275.53301462981932</v>
      </c>
      <c r="AT188" s="95">
        <f>IF($A188&lt;=$A$9,IF(NOT(ISNUMBER(PI_data_original!AT188)),AT187,PI_data_original!AT188),0)</f>
        <v>300.19324106353508</v>
      </c>
      <c r="AU188" s="95">
        <f>IF($A188&lt;=$A$9,IF(NOT(ISNUMBER(PI_data_original!AU188)),AU187,PI_data_original!AU188),0)</f>
        <v>7.2632744588400513</v>
      </c>
      <c r="AV188" s="95">
        <f>IF($A188&lt;=$A$9,IF(NOT(ISNUMBER(PI_data_original!AV188)),AV187,PI_data_original!AV188),0)</f>
        <v>2</v>
      </c>
      <c r="AW188" s="95">
        <f>IF($A188&lt;=$A$9,IF(NOT(ISNUMBER(PI_data_original!AW188)),AW187,PI_data_original!AW188),0)</f>
        <v>245.74786361848314</v>
      </c>
      <c r="AY188" s="94">
        <f t="shared" si="108"/>
        <v>45873.614583332761</v>
      </c>
      <c r="AZ188" s="95">
        <f>IF($AY188&lt;=$AY$9,IF(NOT(ISNUMBER(PI_data_original!AZ188)),AZ187,PI_data_original!AZ188),0)</f>
        <v>0</v>
      </c>
      <c r="BA188" s="95">
        <f>IF($AY188&lt;=$AY$9,IF(NOT(ISNUMBER(PI_data_original!BA188)),BA187,PI_data_original!BA188),0)</f>
        <v>0</v>
      </c>
      <c r="BB188" s="95">
        <f>IF($AY188&lt;=$AY$9,IF(NOT(ISNUMBER(PI_data_original!BB188)),BB187,PI_data_original!BB188),0)</f>
        <v>0</v>
      </c>
      <c r="BC188" s="95">
        <f>IF($AY188&lt;=$AY$9,IF(NOT(ISNUMBER(PI_data_original!BC188)),BC187,PI_data_original!BC188),0)</f>
        <v>49.818116075049254</v>
      </c>
      <c r="BD188" s="95">
        <f>IF($AY188&lt;=$AY$9,IF(NOT(ISNUMBER(PI_data_original!BD188)),BD187,PI_data_original!BD188),0)</f>
        <v>0</v>
      </c>
      <c r="BE188" s="95">
        <f>IF($AY188&lt;=$AY$9,IF(NOT(ISNUMBER(PI_data_original!BE188)),BE187,PI_data_original!BE188),0)</f>
        <v>0</v>
      </c>
      <c r="BF188" s="95">
        <f>IF($AY188&lt;=$AY$9,IF(NOT(ISNUMBER(PI_data_original!BF188)),BF187,PI_data_original!BF188),0)</f>
        <v>0</v>
      </c>
      <c r="BG188" s="95">
        <f>IF($AY188&lt;=$AY$9,IF(NOT(ISNUMBER(PI_data_original!BG188)),BG187,PI_data_original!BG188),0)</f>
        <v>47.606335443680422</v>
      </c>
      <c r="BI188" s="61">
        <f>PI_data_original!BI188</f>
        <v>45873.372916666667</v>
      </c>
      <c r="BJ188" s="6">
        <f>IF($BI188&lt;=$BI$9,IF(NOT(ISNUMBER(PI_data_original!BJ188)),BJ187,PI_data_original!BJ188),0)</f>
        <v>1.2817578390240669E-2</v>
      </c>
      <c r="BK188" s="6">
        <f>IF($BI188&lt;=$BI$9,IF(NOT(ISNUMBER(PI_data_original!BK188)),BK187,PI_data_original!BK188),0)</f>
        <v>1.0070954449474812E-2</v>
      </c>
      <c r="BM188" s="6" t="b">
        <f t="shared" si="97"/>
        <v>0</v>
      </c>
      <c r="BN188" s="6" t="str">
        <f t="shared" si="98"/>
        <v>N/A</v>
      </c>
      <c r="BO188" s="6" t="b">
        <f t="shared" si="99"/>
        <v>0</v>
      </c>
      <c r="BP188" s="6" t="str">
        <f t="shared" si="100"/>
        <v>N/A</v>
      </c>
      <c r="BR188" s="6">
        <f t="shared" si="85"/>
        <v>0</v>
      </c>
      <c r="BS188" s="6">
        <f t="shared" si="86"/>
        <v>0</v>
      </c>
      <c r="BU188" s="6">
        <f t="shared" si="101"/>
        <v>255.87060073941402</v>
      </c>
      <c r="BV188" s="6">
        <f t="shared" si="102"/>
        <v>245.74786361848314</v>
      </c>
      <c r="BX188" s="292">
        <f t="shared" si="87"/>
        <v>45873.614583332761</v>
      </c>
      <c r="BY188" s="11">
        <f t="shared" si="114"/>
        <v>0</v>
      </c>
      <c r="BZ188" s="11">
        <f t="shared" si="114"/>
        <v>0</v>
      </c>
      <c r="CA188" s="11">
        <f t="shared" si="114"/>
        <v>0</v>
      </c>
      <c r="CB188" s="11">
        <f t="shared" si="114"/>
        <v>49.818116075049254</v>
      </c>
      <c r="CC188" s="11">
        <f>IF(Inicio!$C$22="Calderas",BY188+BZ188,CA188)</f>
        <v>0</v>
      </c>
      <c r="CD188" s="11">
        <f t="shared" si="88"/>
        <v>0</v>
      </c>
      <c r="CE188" s="11">
        <f t="shared" si="89"/>
        <v>0</v>
      </c>
      <c r="CF188" s="11">
        <f t="shared" si="90"/>
        <v>0</v>
      </c>
      <c r="CG188" s="11">
        <f t="shared" si="91"/>
        <v>0</v>
      </c>
      <c r="CH188" s="11">
        <f t="shared" si="103"/>
        <v>0</v>
      </c>
      <c r="CI188" s="11">
        <f t="shared" si="104"/>
        <v>0</v>
      </c>
      <c r="CJ188" s="11">
        <f t="shared" si="115"/>
        <v>0</v>
      </c>
      <c r="CK188" s="11">
        <f t="shared" si="115"/>
        <v>0</v>
      </c>
      <c r="CL188" s="11">
        <f t="shared" si="115"/>
        <v>0</v>
      </c>
      <c r="CM188" s="11">
        <f t="shared" si="115"/>
        <v>47.606335443680422</v>
      </c>
      <c r="CN188" s="281">
        <f>IF(Inicio!$O$22="Calderas",CJ188+CK188,CL188)</f>
        <v>0</v>
      </c>
      <c r="CO188" s="11">
        <f t="shared" si="92"/>
        <v>0</v>
      </c>
      <c r="CP188" s="11">
        <f t="shared" si="93"/>
        <v>0</v>
      </c>
      <c r="CQ188" s="11">
        <f t="shared" si="94"/>
        <v>0</v>
      </c>
      <c r="CR188" s="11">
        <f t="shared" si="95"/>
        <v>0</v>
      </c>
      <c r="CS188" s="11">
        <f t="shared" si="105"/>
        <v>0</v>
      </c>
      <c r="CT188" s="11">
        <f t="shared" si="106"/>
        <v>0</v>
      </c>
      <c r="CV188" s="293">
        <f t="shared" si="96"/>
        <v>45873.864583332528</v>
      </c>
      <c r="CW188" s="92">
        <f t="shared" si="117"/>
        <v>0</v>
      </c>
      <c r="CX188" s="92">
        <f t="shared" si="117"/>
        <v>0</v>
      </c>
      <c r="CY188" s="92">
        <f t="shared" si="117"/>
        <v>0</v>
      </c>
      <c r="CZ188" s="92">
        <f t="shared" si="117"/>
        <v>0</v>
      </c>
      <c r="DA188" s="92">
        <f t="shared" si="117"/>
        <v>0</v>
      </c>
      <c r="DB188" s="92">
        <f t="shared" si="117"/>
        <v>0</v>
      </c>
    </row>
    <row r="189" spans="1:106">
      <c r="A189" s="94">
        <f t="shared" si="107"/>
        <v>45873.86805555498</v>
      </c>
      <c r="B189" s="95">
        <f>IF($A189&lt;=$A$9,IF(NOT(ISNUMBER(PI_data_original!B189)),B188,PI_data_original!B189),0)</f>
        <v>0</v>
      </c>
      <c r="C189" s="95">
        <f>IF($A189&lt;=$A$9,IF(NOT(ISNUMBER(PI_data_original!C189)),C188,PI_data_original!C189),0)</f>
        <v>0</v>
      </c>
      <c r="D189" s="307">
        <f>IF(TagTempAmbSel_Sc1=TagTempAmb_Sc1,IF($A189&lt;=$A$9,IF(NOT(ISNUMBER(PI_data_original!D189)),D188,PI_data_original!D189),D188),IF($A189&lt;=$A$9,IF(NOT(ISNUMBER(PI_data_original!AD189)),AD188,PI_data_original!AD189),AD188))</f>
        <v>36.081089116248698</v>
      </c>
      <c r="E189" s="307">
        <f>IF(TagHumRelSel_Sc1=TagHumRel_Sc1,IF($A189&lt;=$A$9,IF(NOT(ISNUMBER(PI_data_original!E189)),E188,PI_data_original!E189),E188),IF($A189&lt;=$A$9,IF(NOT(ISNUMBER(PI_data_original!AE189)),AE188,PI_data_original!AE189),AE188))</f>
        <v>27.730699833169346</v>
      </c>
      <c r="F189" s="95">
        <f>IF($A189&lt;=$A$9,IF(NOT(ISNUMBER(PI_data_original!F189)),F188,PI_data_original!F189),0)</f>
        <v>15.370351791381836</v>
      </c>
      <c r="G189" s="95">
        <f>IF($A189&lt;=$A$9,IF(NOT(ISNUMBER(PI_data_original!G189)),G188,PI_data_original!G189),0)</f>
        <v>16.999788284301758</v>
      </c>
      <c r="H189" s="95">
        <f>IF($A189&lt;=$A$9,IF(NOT(ISNUMBER(PI_data_original!H189)),H188,PI_data_original!H189),0)</f>
        <v>14.325758934020996</v>
      </c>
      <c r="I189" s="95">
        <f>IF($A189&lt;=$A$9,IF(NOT(ISNUMBER(PI_data_original!I189)),I188,PI_data_original!I189),0)</f>
        <v>12.744343757629395</v>
      </c>
      <c r="J189" s="95">
        <f>IF($A189&lt;=$A$9,IF(NOT(ISNUMBER(PI_data_original!J189)),J188,PI_data_original!J189),0)</f>
        <v>16.465320587158203</v>
      </c>
      <c r="K189" s="95">
        <f>IF($A189&lt;=$A$9,IF(NOT(ISNUMBER(PI_data_original!K189)),K188,PI_data_original!K189),0)</f>
        <v>223.14814953286657</v>
      </c>
      <c r="L189" s="95">
        <f>IF($A189&lt;=$A$9,IF(NOT(ISNUMBER(PI_data_original!L189)),L188,PI_data_original!L189),0)</f>
        <v>222.55028208004023</v>
      </c>
      <c r="M189" s="95">
        <f>IF($A189&lt;=$A$9,IF(NOT(ISNUMBER(PI_data_original!M189)),M188,PI_data_original!M189),0)</f>
        <v>229.59192284398372</v>
      </c>
      <c r="N189" s="95">
        <f>IF($A189&lt;=$A$9,IF(NOT(ISNUMBER(PI_data_original!N189)),N188,PI_data_original!N189),0)</f>
        <v>229.24164871302568</v>
      </c>
      <c r="O189" s="95">
        <f>IF($A189&lt;=$A$9,IF(NOT(ISNUMBER(PI_data_original!O189)),O188,PI_data_original!O189),0)</f>
        <v>241.93695169141637</v>
      </c>
      <c r="P189" s="95">
        <f>IF($A189&lt;=$A$9,IF(NOT(ISNUMBER(PI_data_original!P189)),P188,PI_data_original!P189),0)</f>
        <v>240.5580523464252</v>
      </c>
      <c r="Q189" s="95">
        <f>IF($A189&lt;=$A$9,IF(NOT(ISNUMBER(PI_data_original!Q189)),Q188,PI_data_original!Q189),0)</f>
        <v>248.03096237912823</v>
      </c>
      <c r="R189" s="95">
        <f>IF($A189&lt;=$A$9,IF(NOT(ISNUMBER(PI_data_original!R189)),R188,PI_data_original!R189),0)</f>
        <v>240.38663591398264</v>
      </c>
      <c r="S189" s="95">
        <f>IF($A189&lt;=$A$9,IF(NOT(ISNUMBER(PI_data_original!S189)),S188,PI_data_original!S189),0)</f>
        <v>254.23867994174904</v>
      </c>
      <c r="T189" s="95">
        <f>IF($A189&lt;=$A$9,IF(NOT(ISNUMBER(PI_data_original!T189)),T188,PI_data_original!T189),0)</f>
        <v>214.0804708536528</v>
      </c>
      <c r="U189" s="95">
        <f>IF($A189&lt;=$A$9,IF(NOT(ISNUMBER(PI_data_original!U189)),U188,PI_data_original!U189),0)</f>
        <v>256.65636891298851</v>
      </c>
      <c r="V189" s="95">
        <f>IF($A189&lt;=$A$9,IF(NOT(ISNUMBER(PI_data_original!V189)),V188,PI_data_original!V189),0)</f>
        <v>215.35701966511397</v>
      </c>
      <c r="W189" s="95">
        <f>IF($A189&lt;=$A$9,IF(NOT(ISNUMBER(PI_data_original!W189)),W188,PI_data_original!W189),0)</f>
        <v>286.29508252624561</v>
      </c>
      <c r="X189" s="95">
        <f>IF($A189&lt;=$A$9,IF(NOT(ISNUMBER(PI_data_original!X189)),X188,PI_data_original!X189),0)</f>
        <v>301.56780002766669</v>
      </c>
      <c r="Y189" s="95">
        <f>IF($A189&lt;=$A$9,IF(NOT(ISNUMBER(PI_data_original!Y189)),Y188,PI_data_original!Y189),0)</f>
        <v>8.1118254448922169</v>
      </c>
      <c r="Z189" s="95">
        <f>IF($A189&lt;=$A$9,IF(NOT(ISNUMBER(PI_data_original!Z189)),Z188,PI_data_original!Z189),0)</f>
        <v>0</v>
      </c>
      <c r="AA189" s="95">
        <f>IF($A189&lt;=$A$9,IF(NOT(ISNUMBER(PI_data_original!AA189)),AA188,PI_data_original!AA189),0)</f>
        <v>249.78848797201644</v>
      </c>
      <c r="AB189" s="95">
        <f>IF($A189&lt;=$A$9,IF(NOT(ISNUMBER(PI_data_original!AB189)),AB188,PI_data_original!AB189),0)</f>
        <v>0</v>
      </c>
      <c r="AC189" s="95">
        <f>IF($A189&lt;=$A$9,IF(NOT(ISNUMBER(PI_data_original!AC189)),AC188,PI_data_original!AC189),0)</f>
        <v>0</v>
      </c>
      <c r="AD189" s="307">
        <f>IF(TagTempAmbSel_Sc2=TagTempAmb_Sc1,IF($A189&lt;=$A$9,IF(NOT(ISNUMBER(PI_data_original!D189)),D188,PI_data_original!D189),D188),IF($A189&lt;=$A$9,IF(NOT(ISNUMBER(PI_data_original!AD189)),AD188,PI_data_original!AD189),AD188))</f>
        <v>37.083235663137472</v>
      </c>
      <c r="AE189" s="307">
        <f>IF(TagHumRelSel_Sc2=TagHumRel_Sc1,IF($A189&lt;=$A$9,IF(NOT(ISNUMBER(PI_data_original!E189)),E188,PI_data_original!E189),E188),IF($A189&lt;=$A$9,IF(NOT(ISNUMBER(PI_data_original!AE189)),AE188,PI_data_original!AE189),AE188))</f>
        <v>29.0869983934614</v>
      </c>
      <c r="AF189" s="95">
        <f>IF($A189&lt;=$A$9,IF(NOT(ISNUMBER(PI_data_original!AF189)),AF188,PI_data_original!AF189),0)</f>
        <v>16.347097396850586</v>
      </c>
      <c r="AG189" s="95">
        <f>IF($A189&lt;=$A$9,IF(NOT(ISNUMBER(PI_data_original!AG189)),AG188,PI_data_original!AG189),0)</f>
        <v>14.604832649230957</v>
      </c>
      <c r="AH189" s="95">
        <f>IF($A189&lt;=$A$9,IF(NOT(ISNUMBER(PI_data_original!AH189)),AH188,PI_data_original!AH189),0)</f>
        <v>18.511857986450195</v>
      </c>
      <c r="AI189" s="95">
        <f>IF($A189&lt;=$A$9,IF(NOT(ISNUMBER(PI_data_original!AI189)),AI188,PI_data_original!AI189),0)</f>
        <v>15.078908920288086</v>
      </c>
      <c r="AJ189" s="95">
        <f>IF($A189&lt;=$A$9,IF(NOT(ISNUMBER(PI_data_original!AJ189)),AJ188,PI_data_original!AJ189),0)</f>
        <v>15.628101348876953</v>
      </c>
      <c r="AK189" s="95">
        <f>IF($A189&lt;=$A$9,IF(NOT(ISNUMBER(PI_data_original!AK189)),AK188,PI_data_original!AK189),0)</f>
        <v>216.70675274267722</v>
      </c>
      <c r="AL189" s="95">
        <f>IF($A189&lt;=$A$9,IF(NOT(ISNUMBER(PI_data_original!AL189)),AL188,PI_data_original!AL189),0)</f>
        <v>220.48384199178855</v>
      </c>
      <c r="AM189" s="95">
        <f>IF($A189&lt;=$A$9,IF(NOT(ISNUMBER(PI_data_original!AM189)),AM188,PI_data_original!AM189),0)</f>
        <v>239.52637718853549</v>
      </c>
      <c r="AN189" s="95">
        <f>IF($A189&lt;=$A$9,IF(NOT(ISNUMBER(PI_data_original!AN189)),AN188,PI_data_original!AN189),0)</f>
        <v>239.81478276837515</v>
      </c>
      <c r="AO189" s="95">
        <f>IF($A189&lt;=$A$9,IF(NOT(ISNUMBER(PI_data_original!AO189)),AO188,PI_data_original!AO189),0)</f>
        <v>245.68705881454207</v>
      </c>
      <c r="AP189" s="95">
        <f>IF($A189&lt;=$A$9,IF(NOT(ISNUMBER(PI_data_original!AP189)),AP188,PI_data_original!AP189),0)</f>
        <v>206.56200640287406</v>
      </c>
      <c r="AQ189" s="95">
        <f>IF($A189&lt;=$A$9,IF(NOT(ISNUMBER(PI_data_original!AQ189)),AQ188,PI_data_original!AQ189),0)</f>
        <v>245.15902859218573</v>
      </c>
      <c r="AR189" s="95">
        <f>IF($A189&lt;=$A$9,IF(NOT(ISNUMBER(PI_data_original!AR189)),AR188,PI_data_original!AR189),0)</f>
        <v>207.88765661294573</v>
      </c>
      <c r="AS189" s="95">
        <f>IF($A189&lt;=$A$9,IF(NOT(ISNUMBER(PI_data_original!AS189)),AS188,PI_data_original!AS189),0)</f>
        <v>271.44725914063247</v>
      </c>
      <c r="AT189" s="95">
        <f>IF($A189&lt;=$A$9,IF(NOT(ISNUMBER(PI_data_original!AT189)),AT188,PI_data_original!AT189),0)</f>
        <v>297.5969145802714</v>
      </c>
      <c r="AU189" s="95">
        <f>IF($A189&lt;=$A$9,IF(NOT(ISNUMBER(PI_data_original!AU189)),AU188,PI_data_original!AU189),0)</f>
        <v>6.7528874971840338</v>
      </c>
      <c r="AV189" s="95">
        <f>IF($A189&lt;=$A$9,IF(NOT(ISNUMBER(PI_data_original!AV189)),AV188,PI_data_original!AV189),0)</f>
        <v>2.0459983317057291</v>
      </c>
      <c r="AW189" s="95">
        <f>IF($A189&lt;=$A$9,IF(NOT(ISNUMBER(PI_data_original!AW189)),AW188,PI_data_original!AW189),0)</f>
        <v>240.24114116976193</v>
      </c>
      <c r="AY189" s="94">
        <f t="shared" si="108"/>
        <v>45873.61805555498</v>
      </c>
      <c r="AZ189" s="95">
        <f>IF($AY189&lt;=$AY$9,IF(NOT(ISNUMBER(PI_data_original!AZ189)),AZ188,PI_data_original!AZ189),0)</f>
        <v>0</v>
      </c>
      <c r="BA189" s="95">
        <f>IF($AY189&lt;=$AY$9,IF(NOT(ISNUMBER(PI_data_original!BA189)),BA188,PI_data_original!BA189),0)</f>
        <v>0</v>
      </c>
      <c r="BB189" s="95">
        <f>IF($AY189&lt;=$AY$9,IF(NOT(ISNUMBER(PI_data_original!BB189)),BB188,PI_data_original!BB189),0)</f>
        <v>0</v>
      </c>
      <c r="BC189" s="95">
        <f>IF($AY189&lt;=$AY$9,IF(NOT(ISNUMBER(PI_data_original!BC189)),BC188,PI_data_original!BC189),0)</f>
        <v>49.571425424422294</v>
      </c>
      <c r="BD189" s="95">
        <f>IF($AY189&lt;=$AY$9,IF(NOT(ISNUMBER(PI_data_original!BD189)),BD188,PI_data_original!BD189),0)</f>
        <v>0</v>
      </c>
      <c r="BE189" s="95">
        <f>IF($AY189&lt;=$AY$9,IF(NOT(ISNUMBER(PI_data_original!BE189)),BE188,PI_data_original!BE189),0)</f>
        <v>0</v>
      </c>
      <c r="BF189" s="95">
        <f>IF($AY189&lt;=$AY$9,IF(NOT(ISNUMBER(PI_data_original!BF189)),BF188,PI_data_original!BF189),0)</f>
        <v>0</v>
      </c>
      <c r="BG189" s="95">
        <f>IF($AY189&lt;=$AY$9,IF(NOT(ISNUMBER(PI_data_original!BG189)),BG188,PI_data_original!BG189),0)</f>
        <v>47.063752628081083</v>
      </c>
      <c r="BI189" s="61">
        <f>PI_data_original!BI189</f>
        <v>45873.373611111114</v>
      </c>
      <c r="BJ189" s="6">
        <f>IF($BI189&lt;=$BI$9,IF(NOT(ISNUMBER(PI_data_original!BJ189)),BJ188,PI_data_original!BJ189),0)</f>
        <v>1.2817578390240669E-2</v>
      </c>
      <c r="BK189" s="6">
        <f>IF($BI189&lt;=$BI$9,IF(NOT(ISNUMBER(PI_data_original!BK189)),BK188,PI_data_original!BK189),0)</f>
        <v>1.0070954449474812E-2</v>
      </c>
      <c r="BM189" s="6" t="b">
        <f t="shared" si="97"/>
        <v>0</v>
      </c>
      <c r="BN189" s="6" t="str">
        <f t="shared" si="98"/>
        <v>N/A</v>
      </c>
      <c r="BO189" s="6" t="b">
        <f t="shared" si="99"/>
        <v>0</v>
      </c>
      <c r="BP189" s="6" t="str">
        <f t="shared" si="100"/>
        <v>N/A</v>
      </c>
      <c r="BR189" s="6">
        <f t="shared" si="85"/>
        <v>0</v>
      </c>
      <c r="BS189" s="6">
        <f t="shared" si="86"/>
        <v>0</v>
      </c>
      <c r="BU189" s="6">
        <f t="shared" si="101"/>
        <v>249.78848797201644</v>
      </c>
      <c r="BV189" s="6">
        <f t="shared" si="102"/>
        <v>240.24114116976193</v>
      </c>
      <c r="BX189" s="292">
        <f t="shared" si="87"/>
        <v>45873.61805555498</v>
      </c>
      <c r="BY189" s="11">
        <f t="shared" si="114"/>
        <v>0</v>
      </c>
      <c r="BZ189" s="11">
        <f t="shared" si="114"/>
        <v>0</v>
      </c>
      <c r="CA189" s="11">
        <f t="shared" si="114"/>
        <v>0</v>
      </c>
      <c r="CB189" s="11">
        <f t="shared" si="114"/>
        <v>49.571425424422294</v>
      </c>
      <c r="CC189" s="11">
        <f>IF(Inicio!$C$22="Calderas",BY189+BZ189,CA189)</f>
        <v>0</v>
      </c>
      <c r="CD189" s="11">
        <f t="shared" si="88"/>
        <v>0</v>
      </c>
      <c r="CE189" s="11">
        <f t="shared" si="89"/>
        <v>0</v>
      </c>
      <c r="CF189" s="11">
        <f t="shared" si="90"/>
        <v>0</v>
      </c>
      <c r="CG189" s="11">
        <f t="shared" si="91"/>
        <v>0</v>
      </c>
      <c r="CH189" s="11">
        <f t="shared" si="103"/>
        <v>0</v>
      </c>
      <c r="CI189" s="11">
        <f t="shared" si="104"/>
        <v>0</v>
      </c>
      <c r="CJ189" s="11">
        <f t="shared" si="115"/>
        <v>0</v>
      </c>
      <c r="CK189" s="11">
        <f t="shared" si="115"/>
        <v>0</v>
      </c>
      <c r="CL189" s="11">
        <f t="shared" si="115"/>
        <v>0</v>
      </c>
      <c r="CM189" s="11">
        <f t="shared" si="115"/>
        <v>47.063752628081083</v>
      </c>
      <c r="CN189" s="281">
        <f>IF(Inicio!$O$22="Calderas",CJ189+CK189,CL189)</f>
        <v>0</v>
      </c>
      <c r="CO189" s="11">
        <f t="shared" si="92"/>
        <v>0</v>
      </c>
      <c r="CP189" s="11">
        <f t="shared" si="93"/>
        <v>0</v>
      </c>
      <c r="CQ189" s="11">
        <f t="shared" si="94"/>
        <v>0</v>
      </c>
      <c r="CR189" s="11">
        <f t="shared" si="95"/>
        <v>0</v>
      </c>
      <c r="CS189" s="11">
        <f t="shared" si="105"/>
        <v>0</v>
      </c>
      <c r="CT189" s="11">
        <f t="shared" si="106"/>
        <v>0</v>
      </c>
      <c r="CV189" s="293">
        <f t="shared" si="96"/>
        <v>45873.868055554747</v>
      </c>
      <c r="CW189" s="92">
        <f t="shared" si="117"/>
        <v>0</v>
      </c>
      <c r="CX189" s="92">
        <f t="shared" si="117"/>
        <v>0</v>
      </c>
      <c r="CY189" s="92">
        <f t="shared" si="117"/>
        <v>0</v>
      </c>
      <c r="CZ189" s="92">
        <f t="shared" si="117"/>
        <v>0</v>
      </c>
      <c r="DA189" s="92">
        <f t="shared" si="117"/>
        <v>0</v>
      </c>
      <c r="DB189" s="92">
        <f t="shared" si="117"/>
        <v>0</v>
      </c>
    </row>
    <row r="190" spans="1:106">
      <c r="A190" s="94">
        <f t="shared" si="107"/>
        <v>45873.871527777199</v>
      </c>
      <c r="B190" s="95">
        <f>IF($A190&lt;=$A$9,IF(NOT(ISNUMBER(PI_data_original!B190)),B189,PI_data_original!B190),0)</f>
        <v>0</v>
      </c>
      <c r="C190" s="95">
        <f>IF($A190&lt;=$A$9,IF(NOT(ISNUMBER(PI_data_original!C190)),C189,PI_data_original!C190),0)</f>
        <v>0</v>
      </c>
      <c r="D190" s="307">
        <f>IF(TagTempAmbSel_Sc1=TagTempAmb_Sc1,IF($A190&lt;=$A$9,IF(NOT(ISNUMBER(PI_data_original!D190)),D189,PI_data_original!D190),D189),IF($A190&lt;=$A$9,IF(NOT(ISNUMBER(PI_data_original!AD190)),AD189,PI_data_original!AD190),AD189))</f>
        <v>35.954335518291117</v>
      </c>
      <c r="E190" s="307">
        <f>IF(TagHumRelSel_Sc1=TagHumRel_Sc1,IF($A190&lt;=$A$9,IF(NOT(ISNUMBER(PI_data_original!E190)),E189,PI_data_original!E190),E189),IF($A190&lt;=$A$9,IF(NOT(ISNUMBER(PI_data_original!AE190)),AE189,PI_data_original!AE190),AE189))</f>
        <v>27.906078769254091</v>
      </c>
      <c r="F190" s="95">
        <f>IF($A190&lt;=$A$9,IF(NOT(ISNUMBER(PI_data_original!F190)),F189,PI_data_original!F190),0)</f>
        <v>14.111960411071777</v>
      </c>
      <c r="G190" s="95">
        <f>IF($A190&lt;=$A$9,IF(NOT(ISNUMBER(PI_data_original!G190)),G189,PI_data_original!G190),0)</f>
        <v>16.423524856567383</v>
      </c>
      <c r="H190" s="95">
        <f>IF($A190&lt;=$A$9,IF(NOT(ISNUMBER(PI_data_original!H190)),H189,PI_data_original!H190),0)</f>
        <v>11.348978042602539</v>
      </c>
      <c r="I190" s="95">
        <f>IF($A190&lt;=$A$9,IF(NOT(ISNUMBER(PI_data_original!I190)),I189,PI_data_original!I190),0)</f>
        <v>12.46527099609375</v>
      </c>
      <c r="J190" s="95">
        <f>IF($A190&lt;=$A$9,IF(NOT(ISNUMBER(PI_data_original!J190)),J189,PI_data_original!J190),0)</f>
        <v>11.907124519348145</v>
      </c>
      <c r="K190" s="95">
        <f>IF($A190&lt;=$A$9,IF(NOT(ISNUMBER(PI_data_original!K190)),K189,PI_data_original!K190),0)</f>
        <v>225.82654723891454</v>
      </c>
      <c r="L190" s="95">
        <f>IF($A190&lt;=$A$9,IF(NOT(ISNUMBER(PI_data_original!L190)),L189,PI_data_original!L190),0)</f>
        <v>224.50257878698133</v>
      </c>
      <c r="M190" s="95">
        <f>IF($A190&lt;=$A$9,IF(NOT(ISNUMBER(PI_data_original!M190)),M189,PI_data_original!M190),0)</f>
        <v>227.18014812112804</v>
      </c>
      <c r="N190" s="95">
        <f>IF($A190&lt;=$A$9,IF(NOT(ISNUMBER(PI_data_original!N190)),N189,PI_data_original!N190),0)</f>
        <v>226.92875748540916</v>
      </c>
      <c r="O190" s="95">
        <f>IF($A190&lt;=$A$9,IF(NOT(ISNUMBER(PI_data_original!O190)),O189,PI_data_original!O190),0)</f>
        <v>236.98753118801235</v>
      </c>
      <c r="P190" s="95">
        <f>IF($A190&lt;=$A$9,IF(NOT(ISNUMBER(PI_data_original!P190)),P189,PI_data_original!P190),0)</f>
        <v>235.48731285394325</v>
      </c>
      <c r="Q190" s="95">
        <f>IF($A190&lt;=$A$9,IF(NOT(ISNUMBER(PI_data_original!Q190)),Q189,PI_data_original!Q190),0)</f>
        <v>242.57947679023016</v>
      </c>
      <c r="R190" s="95">
        <f>IF($A190&lt;=$A$9,IF(NOT(ISNUMBER(PI_data_original!R190)),R189,PI_data_original!R190),0)</f>
        <v>235.8364423122334</v>
      </c>
      <c r="S190" s="95">
        <f>IF($A190&lt;=$A$9,IF(NOT(ISNUMBER(PI_data_original!S190)),S189,PI_data_original!S190),0)</f>
        <v>248.82482101733174</v>
      </c>
      <c r="T190" s="95">
        <f>IF($A190&lt;=$A$9,IF(NOT(ISNUMBER(PI_data_original!T190)),T189,PI_data_original!T190),0)</f>
        <v>209.24356759104256</v>
      </c>
      <c r="U190" s="95">
        <f>IF($A190&lt;=$A$9,IF(NOT(ISNUMBER(PI_data_original!U190)),U189,PI_data_original!U190),0)</f>
        <v>251.24479450974613</v>
      </c>
      <c r="V190" s="95">
        <f>IF($A190&lt;=$A$9,IF(NOT(ISNUMBER(PI_data_original!V190)),V189,PI_data_original!V190),0)</f>
        <v>210.59871071749677</v>
      </c>
      <c r="W190" s="95">
        <f>IF($A190&lt;=$A$9,IF(NOT(ISNUMBER(PI_data_original!W190)),W189,PI_data_original!W190),0)</f>
        <v>282.446446013556</v>
      </c>
      <c r="X190" s="95">
        <f>IF($A190&lt;=$A$9,IF(NOT(ISNUMBER(PI_data_original!X190)),X189,PI_data_original!X190),0)</f>
        <v>298.87689085035242</v>
      </c>
      <c r="Y190" s="95">
        <f>IF($A190&lt;=$A$9,IF(NOT(ISNUMBER(PI_data_original!Y190)),Y189,PI_data_original!Y190),0)</f>
        <v>7.2523759425671521</v>
      </c>
      <c r="Z190" s="95">
        <f>IF($A190&lt;=$A$9,IF(NOT(ISNUMBER(PI_data_original!Z190)),Z189,PI_data_original!Z190),0)</f>
        <v>0</v>
      </c>
      <c r="AA190" s="95">
        <f>IF($A190&lt;=$A$9,IF(NOT(ISNUMBER(PI_data_original!AA190)),AA189,PI_data_original!AA190),0)</f>
        <v>244.11957685485714</v>
      </c>
      <c r="AB190" s="95">
        <f>IF($A190&lt;=$A$9,IF(NOT(ISNUMBER(PI_data_original!AB190)),AB189,PI_data_original!AB190),0)</f>
        <v>0</v>
      </c>
      <c r="AC190" s="95">
        <f>IF($A190&lt;=$A$9,IF(NOT(ISNUMBER(PI_data_original!AC190)),AC189,PI_data_original!AC190),0)</f>
        <v>0</v>
      </c>
      <c r="AD190" s="307">
        <f>IF(TagTempAmbSel_Sc2=TagTempAmb_Sc1,IF($A190&lt;=$A$9,IF(NOT(ISNUMBER(PI_data_original!D190)),D189,PI_data_original!D190),D189),IF($A190&lt;=$A$9,IF(NOT(ISNUMBER(PI_data_original!AD190)),AD189,PI_data_original!AD190),AD189))</f>
        <v>36.965283377424569</v>
      </c>
      <c r="AE190" s="307">
        <f>IF(TagHumRelSel_Sc2=TagHumRel_Sc1,IF($A190&lt;=$A$9,IF(NOT(ISNUMBER(PI_data_original!E190)),E189,PI_data_original!E190),E189),IF($A190&lt;=$A$9,IF(NOT(ISNUMBER(PI_data_original!AE190)),AE189,PI_data_original!AE190),AE189))</f>
        <v>28.913817712273012</v>
      </c>
      <c r="AF190" s="95">
        <f>IF($A190&lt;=$A$9,IF(NOT(ISNUMBER(PI_data_original!AF190)),AF189,PI_data_original!AF190),0)</f>
        <v>18.398448944091797</v>
      </c>
      <c r="AG190" s="95">
        <f>IF($A190&lt;=$A$9,IF(NOT(ISNUMBER(PI_data_original!AG190)),AG189,PI_data_original!AG190),0)</f>
        <v>12.744343757629395</v>
      </c>
      <c r="AH190" s="95">
        <f>IF($A190&lt;=$A$9,IF(NOT(ISNUMBER(PI_data_original!AH190)),AH189,PI_data_original!AH190),0)</f>
        <v>15.628101348876953</v>
      </c>
      <c r="AI190" s="95">
        <f>IF($A190&lt;=$A$9,IF(NOT(ISNUMBER(PI_data_original!AI190)),AI189,PI_data_original!AI190),0)</f>
        <v>14.790776252746582</v>
      </c>
      <c r="AJ190" s="95">
        <f>IF($A190&lt;=$A$9,IF(NOT(ISNUMBER(PI_data_original!AJ190)),AJ189,PI_data_original!AJ190),0)</f>
        <v>12.186197280883789</v>
      </c>
      <c r="AK190" s="95">
        <f>IF($A190&lt;=$A$9,IF(NOT(ISNUMBER(PI_data_original!AK190)),AK189,PI_data_original!AK190),0)</f>
        <v>212.52077913919305</v>
      </c>
      <c r="AL190" s="95">
        <f>IF($A190&lt;=$A$9,IF(NOT(ISNUMBER(PI_data_original!AL190)),AL189,PI_data_original!AL190),0)</f>
        <v>216.12526735981396</v>
      </c>
      <c r="AM190" s="95">
        <f>IF($A190&lt;=$A$9,IF(NOT(ISNUMBER(PI_data_original!AM190)),AM189,PI_data_original!AM190),0)</f>
        <v>234.65158878622799</v>
      </c>
      <c r="AN190" s="95">
        <f>IF($A190&lt;=$A$9,IF(NOT(ISNUMBER(PI_data_original!AN190)),AN189,PI_data_original!AN190),0)</f>
        <v>235.091386405355</v>
      </c>
      <c r="AO190" s="95">
        <f>IF($A190&lt;=$A$9,IF(NOT(ISNUMBER(PI_data_original!AO190)),AO189,PI_data_original!AO190),0)</f>
        <v>240.82896329150691</v>
      </c>
      <c r="AP190" s="95">
        <f>IF($A190&lt;=$A$9,IF(NOT(ISNUMBER(PI_data_original!AP190)),AP189,PI_data_original!AP190),0)</f>
        <v>205.32440417737311</v>
      </c>
      <c r="AQ190" s="95">
        <f>IF($A190&lt;=$A$9,IF(NOT(ISNUMBER(PI_data_original!AQ190)),AQ189,PI_data_original!AQ190),0)</f>
        <v>240.7055261066098</v>
      </c>
      <c r="AR190" s="95">
        <f>IF($A190&lt;=$A$9,IF(NOT(ISNUMBER(PI_data_original!AR190)),AR189,PI_data_original!AR190),0)</f>
        <v>206.92910713541633</v>
      </c>
      <c r="AS190" s="95">
        <f>IF($A190&lt;=$A$9,IF(NOT(ISNUMBER(PI_data_original!AS190)),AS189,PI_data_original!AS190),0)</f>
        <v>267.46550383151686</v>
      </c>
      <c r="AT190" s="95">
        <f>IF($A190&lt;=$A$9,IF(NOT(ISNUMBER(PI_data_original!AT190)),AT189,PI_data_original!AT190),0)</f>
        <v>294.97930117307538</v>
      </c>
      <c r="AU190" s="95">
        <f>IF($A190&lt;=$A$9,IF(NOT(ISNUMBER(PI_data_original!AU190)),AU189,PI_data_original!AU190),0)</f>
        <v>0.49019039431178463</v>
      </c>
      <c r="AV190" s="95">
        <f>IF($A190&lt;=$A$9,IF(NOT(ISNUMBER(PI_data_original!AV190)),AV189,PI_data_original!AV190),0)</f>
        <v>2</v>
      </c>
      <c r="AW190" s="95">
        <f>IF($A190&lt;=$A$9,IF(NOT(ISNUMBER(PI_data_original!AW190)),AW189,PI_data_original!AW190),0)</f>
        <v>235.19191703613771</v>
      </c>
      <c r="AY190" s="94">
        <f t="shared" si="108"/>
        <v>45873.621527777199</v>
      </c>
      <c r="AZ190" s="95">
        <f>IF($AY190&lt;=$AY$9,IF(NOT(ISNUMBER(PI_data_original!AZ190)),AZ189,PI_data_original!AZ190),0)</f>
        <v>0</v>
      </c>
      <c r="BA190" s="95">
        <f>IF($AY190&lt;=$AY$9,IF(NOT(ISNUMBER(PI_data_original!BA190)),BA189,PI_data_original!BA190),0)</f>
        <v>0</v>
      </c>
      <c r="BB190" s="95">
        <f>IF($AY190&lt;=$AY$9,IF(NOT(ISNUMBER(PI_data_original!BB190)),BB189,PI_data_original!BB190),0)</f>
        <v>0</v>
      </c>
      <c r="BC190" s="95">
        <f>IF($AY190&lt;=$AY$9,IF(NOT(ISNUMBER(PI_data_original!BC190)),BC189,PI_data_original!BC190),0)</f>
        <v>49.17407153060924</v>
      </c>
      <c r="BD190" s="95">
        <f>IF($AY190&lt;=$AY$9,IF(NOT(ISNUMBER(PI_data_original!BD190)),BD189,PI_data_original!BD190),0)</f>
        <v>0</v>
      </c>
      <c r="BE190" s="95">
        <f>IF($AY190&lt;=$AY$9,IF(NOT(ISNUMBER(PI_data_original!BE190)),BE189,PI_data_original!BE190),0)</f>
        <v>0</v>
      </c>
      <c r="BF190" s="95">
        <f>IF($AY190&lt;=$AY$9,IF(NOT(ISNUMBER(PI_data_original!BF190)),BF189,PI_data_original!BF190),0)</f>
        <v>0</v>
      </c>
      <c r="BG190" s="95">
        <f>IF($AY190&lt;=$AY$9,IF(NOT(ISNUMBER(PI_data_original!BG190)),BG189,PI_data_original!BG190),0)</f>
        <v>46.613322874189969</v>
      </c>
      <c r="BI190" s="61">
        <f>PI_data_original!BI190</f>
        <v>45873.374305555553</v>
      </c>
      <c r="BJ190" s="6">
        <f>IF($BI190&lt;=$BI$9,IF(NOT(ISNUMBER(PI_data_original!BJ190)),BJ189,PI_data_original!BJ190),0)</f>
        <v>1.2817578390240669E-2</v>
      </c>
      <c r="BK190" s="6">
        <f>IF($BI190&lt;=$BI$9,IF(NOT(ISNUMBER(PI_data_original!BK190)),BK189,PI_data_original!BK190),0)</f>
        <v>1.0070954449474812E-2</v>
      </c>
      <c r="BM190" s="6" t="b">
        <f t="shared" si="97"/>
        <v>0</v>
      </c>
      <c r="BN190" s="6" t="str">
        <f t="shared" si="98"/>
        <v>N/A</v>
      </c>
      <c r="BO190" s="6" t="b">
        <f t="shared" si="99"/>
        <v>0</v>
      </c>
      <c r="BP190" s="6" t="str">
        <f t="shared" si="100"/>
        <v>N/A</v>
      </c>
      <c r="BR190" s="6">
        <f t="shared" si="85"/>
        <v>0</v>
      </c>
      <c r="BS190" s="6">
        <f t="shared" si="86"/>
        <v>0</v>
      </c>
      <c r="BU190" s="6">
        <f t="shared" si="101"/>
        <v>244.11957685485714</v>
      </c>
      <c r="BV190" s="6">
        <f t="shared" si="102"/>
        <v>235.19191703613771</v>
      </c>
      <c r="BX190" s="292">
        <f t="shared" si="87"/>
        <v>45873.621527777199</v>
      </c>
      <c r="BY190" s="11">
        <f t="shared" si="114"/>
        <v>0</v>
      </c>
      <c r="BZ190" s="11">
        <f t="shared" si="114"/>
        <v>0</v>
      </c>
      <c r="CA190" s="11">
        <f t="shared" si="114"/>
        <v>0</v>
      </c>
      <c r="CB190" s="11">
        <f t="shared" si="114"/>
        <v>49.17407153060924</v>
      </c>
      <c r="CC190" s="11">
        <f>IF(Inicio!$C$22="Calderas",BY190+BZ190,CA190)</f>
        <v>0</v>
      </c>
      <c r="CD190" s="11">
        <f t="shared" si="88"/>
        <v>0</v>
      </c>
      <c r="CE190" s="11">
        <f t="shared" si="89"/>
        <v>0</v>
      </c>
      <c r="CF190" s="11">
        <f t="shared" si="90"/>
        <v>0</v>
      </c>
      <c r="CG190" s="11">
        <f t="shared" si="91"/>
        <v>0</v>
      </c>
      <c r="CH190" s="11">
        <f t="shared" si="103"/>
        <v>0</v>
      </c>
      <c r="CI190" s="11">
        <f t="shared" si="104"/>
        <v>0</v>
      </c>
      <c r="CJ190" s="11">
        <f t="shared" si="115"/>
        <v>0</v>
      </c>
      <c r="CK190" s="11">
        <f t="shared" si="115"/>
        <v>0</v>
      </c>
      <c r="CL190" s="11">
        <f t="shared" si="115"/>
        <v>0</v>
      </c>
      <c r="CM190" s="11">
        <f t="shared" si="115"/>
        <v>46.613322874189969</v>
      </c>
      <c r="CN190" s="281">
        <f>IF(Inicio!$O$22="Calderas",CJ190+CK190,CL190)</f>
        <v>0</v>
      </c>
      <c r="CO190" s="11">
        <f t="shared" si="92"/>
        <v>0</v>
      </c>
      <c r="CP190" s="11">
        <f t="shared" si="93"/>
        <v>0</v>
      </c>
      <c r="CQ190" s="11">
        <f t="shared" si="94"/>
        <v>0</v>
      </c>
      <c r="CR190" s="11">
        <f t="shared" si="95"/>
        <v>0</v>
      </c>
      <c r="CS190" s="11">
        <f t="shared" si="105"/>
        <v>0</v>
      </c>
      <c r="CT190" s="11">
        <f t="shared" si="106"/>
        <v>0</v>
      </c>
      <c r="CV190" s="293">
        <f t="shared" si="96"/>
        <v>45873.871527776966</v>
      </c>
      <c r="CW190" s="92">
        <f t="shared" si="117"/>
        <v>0</v>
      </c>
      <c r="CX190" s="92">
        <f t="shared" si="117"/>
        <v>0</v>
      </c>
      <c r="CY190" s="92">
        <f t="shared" si="117"/>
        <v>0</v>
      </c>
      <c r="CZ190" s="92">
        <f t="shared" si="117"/>
        <v>0</v>
      </c>
      <c r="DA190" s="92">
        <f t="shared" si="117"/>
        <v>0</v>
      </c>
      <c r="DB190" s="92">
        <f t="shared" si="117"/>
        <v>0</v>
      </c>
    </row>
    <row r="191" spans="1:106">
      <c r="A191" s="94">
        <f t="shared" si="107"/>
        <v>45873.874999999418</v>
      </c>
      <c r="B191" s="95">
        <f>IF($A191&lt;=$A$9,IF(NOT(ISNUMBER(PI_data_original!B191)),B190,PI_data_original!B191),0)</f>
        <v>0</v>
      </c>
      <c r="C191" s="95">
        <f>IF($A191&lt;=$A$9,IF(NOT(ISNUMBER(PI_data_original!C191)),C190,PI_data_original!C191),0)</f>
        <v>0</v>
      </c>
      <c r="D191" s="307">
        <f>IF(TagTempAmbSel_Sc1=TagTempAmb_Sc1,IF($A191&lt;=$A$9,IF(NOT(ISNUMBER(PI_data_original!D191)),D190,PI_data_original!D191),D190),IF($A191&lt;=$A$9,IF(NOT(ISNUMBER(PI_data_original!AD191)),AD190,PI_data_original!AD191),AD190))</f>
        <v>35.788844157186738</v>
      </c>
      <c r="E191" s="307">
        <f>IF(TagHumRelSel_Sc1=TagHumRel_Sc1,IF($A191&lt;=$A$9,IF(NOT(ISNUMBER(PI_data_original!E191)),E190,PI_data_original!E191),E190),IF($A191&lt;=$A$9,IF(NOT(ISNUMBER(PI_data_original!AE191)),AE190,PI_data_original!AE191),AE190))</f>
        <v>27.873616446018278</v>
      </c>
      <c r="F191" s="95">
        <f>IF($A191&lt;=$A$9,IF(NOT(ISNUMBER(PI_data_original!F191)),F190,PI_data_original!F191),0)</f>
        <v>17.168052673339844</v>
      </c>
      <c r="G191" s="95">
        <f>IF($A191&lt;=$A$9,IF(NOT(ISNUMBER(PI_data_original!G191)),G190,PI_data_original!G191),0)</f>
        <v>15.27099609375</v>
      </c>
      <c r="H191" s="95">
        <f>IF($A191&lt;=$A$9,IF(NOT(ISNUMBER(PI_data_original!H191)),H190,PI_data_original!H191),0)</f>
        <v>11.6280517578125</v>
      </c>
      <c r="I191" s="95">
        <f>IF($A191&lt;=$A$9,IF(NOT(ISNUMBER(PI_data_original!I191)),I190,PI_data_original!I191),0)</f>
        <v>14.325758934020996</v>
      </c>
      <c r="J191" s="95">
        <f>IF($A191&lt;=$A$9,IF(NOT(ISNUMBER(PI_data_original!J191)),J190,PI_data_original!J191),0)</f>
        <v>12.744343757629395</v>
      </c>
      <c r="K191" s="95">
        <f>IF($A191&lt;=$A$9,IF(NOT(ISNUMBER(PI_data_original!K191)),K190,PI_data_original!K191),0)</f>
        <v>221.93690647071605</v>
      </c>
      <c r="L191" s="95">
        <f>IF($A191&lt;=$A$9,IF(NOT(ISNUMBER(PI_data_original!L191)),L190,PI_data_original!L191),0)</f>
        <v>220.52453746699766</v>
      </c>
      <c r="M191" s="95">
        <f>IF($A191&lt;=$A$9,IF(NOT(ISNUMBER(PI_data_original!M191)),M190,PI_data_original!M191),0)</f>
        <v>224.88392460666665</v>
      </c>
      <c r="N191" s="95">
        <f>IF($A191&lt;=$A$9,IF(NOT(ISNUMBER(PI_data_original!N191)),N190,PI_data_original!N191),0)</f>
        <v>224.38522720985011</v>
      </c>
      <c r="O191" s="95">
        <f>IF($A191&lt;=$A$9,IF(NOT(ISNUMBER(PI_data_original!O191)),O190,PI_data_original!O191),0)</f>
        <v>232.59505371458843</v>
      </c>
      <c r="P191" s="95">
        <f>IF($A191&lt;=$A$9,IF(NOT(ISNUMBER(PI_data_original!P191)),P190,PI_data_original!P191),0)</f>
        <v>231.11872964397239</v>
      </c>
      <c r="Q191" s="95">
        <f>IF($A191&lt;=$A$9,IF(NOT(ISNUMBER(PI_data_original!Q191)),Q190,PI_data_original!Q191),0)</f>
        <v>237.88667393392882</v>
      </c>
      <c r="R191" s="95">
        <f>IF($A191&lt;=$A$9,IF(NOT(ISNUMBER(PI_data_original!R191)),R190,PI_data_original!R191),0)</f>
        <v>231.94209629656228</v>
      </c>
      <c r="S191" s="95">
        <f>IF($A191&lt;=$A$9,IF(NOT(ISNUMBER(PI_data_original!S191)),S190,PI_data_original!S191),0)</f>
        <v>243.4717576785564</v>
      </c>
      <c r="T191" s="95">
        <f>IF($A191&lt;=$A$9,IF(NOT(ISNUMBER(PI_data_original!T191)),T190,PI_data_original!T191),0)</f>
        <v>205.21654953729362</v>
      </c>
      <c r="U191" s="95">
        <f>IF($A191&lt;=$A$9,IF(NOT(ISNUMBER(PI_data_original!U191)),U190,PI_data_original!U191),0)</f>
        <v>245.83250646308142</v>
      </c>
      <c r="V191" s="95">
        <f>IF($A191&lt;=$A$9,IF(NOT(ISNUMBER(PI_data_original!V191)),V190,PI_data_original!V191),0)</f>
        <v>206.59770234849458</v>
      </c>
      <c r="W191" s="95">
        <f>IF($A191&lt;=$A$9,IF(NOT(ISNUMBER(PI_data_original!W191)),W190,PI_data_original!W191),0)</f>
        <v>278.62251071751911</v>
      </c>
      <c r="X191" s="95">
        <f>IF($A191&lt;=$A$9,IF(NOT(ISNUMBER(PI_data_original!X191)),X190,PI_data_original!X191),0)</f>
        <v>296.18071515648575</v>
      </c>
      <c r="Y191" s="95">
        <f>IF($A191&lt;=$A$9,IF(NOT(ISNUMBER(PI_data_original!Y191)),Y190,PI_data_original!Y191),0)</f>
        <v>6.5584762891434876</v>
      </c>
      <c r="Z191" s="95">
        <f>IF($A191&lt;=$A$9,IF(NOT(ISNUMBER(PI_data_original!Z191)),Z190,PI_data_original!Z191),0)</f>
        <v>0</v>
      </c>
      <c r="AA191" s="95">
        <f>IF($A191&lt;=$A$9,IF(NOT(ISNUMBER(PI_data_original!AA191)),AA190,PI_data_original!AA191),0)</f>
        <v>238.95351515834685</v>
      </c>
      <c r="AB191" s="95">
        <f>IF($A191&lt;=$A$9,IF(NOT(ISNUMBER(PI_data_original!AB191)),AB190,PI_data_original!AB191),0)</f>
        <v>0</v>
      </c>
      <c r="AC191" s="95">
        <f>IF($A191&lt;=$A$9,IF(NOT(ISNUMBER(PI_data_original!AC191)),AC190,PI_data_original!AC191),0)</f>
        <v>0</v>
      </c>
      <c r="AD191" s="307">
        <f>IF(TagTempAmbSel_Sc2=TagTempAmb_Sc1,IF($A191&lt;=$A$9,IF(NOT(ISNUMBER(PI_data_original!D191)),D190,PI_data_original!D191),D190),IF($A191&lt;=$A$9,IF(NOT(ISNUMBER(PI_data_original!AD191)),AD190,PI_data_original!AD191),AD190))</f>
        <v>36.73243227073727</v>
      </c>
      <c r="AE191" s="307">
        <f>IF(TagHumRelSel_Sc2=TagHumRel_Sc1,IF($A191&lt;=$A$9,IF(NOT(ISNUMBER(PI_data_original!E191)),E190,PI_data_original!E191),E190),IF($A191&lt;=$A$9,IF(NOT(ISNUMBER(PI_data_original!AE191)),AE190,PI_data_original!AE191),AE190))</f>
        <v>28.793791495118214</v>
      </c>
      <c r="AF191" s="95">
        <f>IF($A191&lt;=$A$9,IF(NOT(ISNUMBER(PI_data_original!AF191)),AF190,PI_data_original!AF191),0)</f>
        <v>20.573772430419922</v>
      </c>
      <c r="AG191" s="95">
        <f>IF($A191&lt;=$A$9,IF(NOT(ISNUMBER(PI_data_original!AG191)),AG190,PI_data_original!AG191),0)</f>
        <v>10.325709342956543</v>
      </c>
      <c r="AH191" s="95">
        <f>IF($A191&lt;=$A$9,IF(NOT(ISNUMBER(PI_data_original!AH191)),AH190,PI_data_original!AH191),0)</f>
        <v>17.488588333129883</v>
      </c>
      <c r="AI191" s="95">
        <f>IF($A191&lt;=$A$9,IF(NOT(ISNUMBER(PI_data_original!AI191)),AI190,PI_data_original!AI191),0)</f>
        <v>17.76814079284668</v>
      </c>
      <c r="AJ191" s="95">
        <f>IF($A191&lt;=$A$9,IF(NOT(ISNUMBER(PI_data_original!AJ191)),AJ190,PI_data_original!AJ191),0)</f>
        <v>15.349027633666992</v>
      </c>
      <c r="AK191" s="95">
        <f>IF($A191&lt;=$A$9,IF(NOT(ISNUMBER(PI_data_original!AK191)),AK190,PI_data_original!AK191),0)</f>
        <v>204.64427577237049</v>
      </c>
      <c r="AL191" s="95">
        <f>IF($A191&lt;=$A$9,IF(NOT(ISNUMBER(PI_data_original!AL191)),AL190,PI_data_original!AL191),0)</f>
        <v>208.25571150199178</v>
      </c>
      <c r="AM191" s="95">
        <f>IF($A191&lt;=$A$9,IF(NOT(ISNUMBER(PI_data_original!AM191)),AM190,PI_data_original!AM191),0)</f>
        <v>230.41554550714392</v>
      </c>
      <c r="AN191" s="95">
        <f>IF($A191&lt;=$A$9,IF(NOT(ISNUMBER(PI_data_original!AN191)),AN190,PI_data_original!AN191),0)</f>
        <v>231.03516352288872</v>
      </c>
      <c r="AO191" s="95">
        <f>IF($A191&lt;=$A$9,IF(NOT(ISNUMBER(PI_data_original!AO191)),AO190,PI_data_original!AO191),0)</f>
        <v>235.937864864727</v>
      </c>
      <c r="AP191" s="95">
        <f>IF($A191&lt;=$A$9,IF(NOT(ISNUMBER(PI_data_original!AP191)),AP190,PI_data_original!AP191),0)</f>
        <v>213.60626119350161</v>
      </c>
      <c r="AQ191" s="95">
        <f>IF($A191&lt;=$A$9,IF(NOT(ISNUMBER(PI_data_original!AQ191)),AQ190,PI_data_original!AQ191),0)</f>
        <v>235.93660174571056</v>
      </c>
      <c r="AR191" s="95">
        <f>IF($A191&lt;=$A$9,IF(NOT(ISNUMBER(PI_data_original!AR191)),AR190,PI_data_original!AR191),0)</f>
        <v>215.2744311608964</v>
      </c>
      <c r="AS191" s="95">
        <f>IF($A191&lt;=$A$9,IF(NOT(ISNUMBER(PI_data_original!AS191)),AS190,PI_data_original!AS191),0)</f>
        <v>263.83200922044733</v>
      </c>
      <c r="AT191" s="95">
        <f>IF($A191&lt;=$A$9,IF(NOT(ISNUMBER(PI_data_original!AT191)),AT190,PI_data_original!AT191),0)</f>
        <v>293.08532406957204</v>
      </c>
      <c r="AU191" s="95">
        <f>IF($A191&lt;=$A$9,IF(NOT(ISNUMBER(PI_data_original!AU191)),AU190,PI_data_original!AU191),0)</f>
        <v>1.0070954449474812E-2</v>
      </c>
      <c r="AV191" s="95">
        <f>IF($A191&lt;=$A$9,IF(NOT(ISNUMBER(PI_data_original!AV191)),AV190,PI_data_original!AV191),0)</f>
        <v>2</v>
      </c>
      <c r="AW191" s="95">
        <f>IF($A191&lt;=$A$9,IF(NOT(ISNUMBER(PI_data_original!AW191)),AW190,PI_data_original!AW191),0)</f>
        <v>230.75786088167612</v>
      </c>
      <c r="AY191" s="94">
        <f t="shared" si="108"/>
        <v>45873.624999999418</v>
      </c>
      <c r="AZ191" s="95">
        <f>IF($AY191&lt;=$AY$9,IF(NOT(ISNUMBER(PI_data_original!AZ191)),AZ190,PI_data_original!AZ191),0)</f>
        <v>0</v>
      </c>
      <c r="BA191" s="95">
        <f>IF($AY191&lt;=$AY$9,IF(NOT(ISNUMBER(PI_data_original!BA191)),BA190,PI_data_original!BA191),0)</f>
        <v>0</v>
      </c>
      <c r="BB191" s="95">
        <f>IF($AY191&lt;=$AY$9,IF(NOT(ISNUMBER(PI_data_original!BB191)),BB190,PI_data_original!BB191),0)</f>
        <v>0</v>
      </c>
      <c r="BC191" s="95">
        <f>IF($AY191&lt;=$AY$9,IF(NOT(ISNUMBER(PI_data_original!BC191)),BC190,PI_data_original!BC191),0)</f>
        <v>48.870815698470466</v>
      </c>
      <c r="BD191" s="95">
        <f>IF($AY191&lt;=$AY$9,IF(NOT(ISNUMBER(PI_data_original!BD191)),BD190,PI_data_original!BD191),0)</f>
        <v>0</v>
      </c>
      <c r="BE191" s="95">
        <f>IF($AY191&lt;=$AY$9,IF(NOT(ISNUMBER(PI_data_original!BE191)),BE190,PI_data_original!BE191),0)</f>
        <v>0</v>
      </c>
      <c r="BF191" s="95">
        <f>IF($AY191&lt;=$AY$9,IF(NOT(ISNUMBER(PI_data_original!BF191)),BF190,PI_data_original!BF191),0)</f>
        <v>0</v>
      </c>
      <c r="BG191" s="95">
        <f>IF($AY191&lt;=$AY$9,IF(NOT(ISNUMBER(PI_data_original!BG191)),BG190,PI_data_original!BG191),0)</f>
        <v>46.332998433937206</v>
      </c>
      <c r="BI191" s="61">
        <f>PI_data_original!BI191</f>
        <v>45873.375</v>
      </c>
      <c r="BJ191" s="6">
        <f>IF($BI191&lt;=$BI$9,IF(NOT(ISNUMBER(PI_data_original!BJ191)),BJ190,PI_data_original!BJ191),0)</f>
        <v>1.2817578390240669E-2</v>
      </c>
      <c r="BK191" s="6">
        <f>IF($BI191&lt;=$BI$9,IF(NOT(ISNUMBER(PI_data_original!BK191)),BK190,PI_data_original!BK191),0)</f>
        <v>1.0070954449474812E-2</v>
      </c>
      <c r="BM191" s="6" t="b">
        <f t="shared" si="97"/>
        <v>0</v>
      </c>
      <c r="BN191" s="6" t="str">
        <f t="shared" si="98"/>
        <v>N/A</v>
      </c>
      <c r="BO191" s="6" t="b">
        <f t="shared" si="99"/>
        <v>0</v>
      </c>
      <c r="BP191" s="6" t="str">
        <f t="shared" si="100"/>
        <v>N/A</v>
      </c>
      <c r="BR191" s="6">
        <f t="shared" si="85"/>
        <v>0</v>
      </c>
      <c r="BS191" s="6">
        <f t="shared" si="86"/>
        <v>0</v>
      </c>
      <c r="BU191" s="6">
        <f t="shared" si="101"/>
        <v>238.95351515834685</v>
      </c>
      <c r="BV191" s="6">
        <f t="shared" si="102"/>
        <v>230.75786088167612</v>
      </c>
      <c r="BX191" s="292">
        <f t="shared" si="87"/>
        <v>45873.624999999418</v>
      </c>
      <c r="BY191" s="11">
        <f t="shared" ref="BY191:CB210" si="118">VLOOKUP($BX191,$AY$11:$BG$370,MATCH(BY$9,$AY$9:$BG$9,0))</f>
        <v>0</v>
      </c>
      <c r="BZ191" s="11">
        <f t="shared" si="118"/>
        <v>0</v>
      </c>
      <c r="CA191" s="11">
        <f t="shared" si="118"/>
        <v>0</v>
      </c>
      <c r="CB191" s="11">
        <f t="shared" si="118"/>
        <v>48.870815698470466</v>
      </c>
      <c r="CC191" s="11">
        <f>IF(Inicio!$C$22="Calderas",BY191+BZ191,CA191)</f>
        <v>0</v>
      </c>
      <c r="CD191" s="11">
        <f t="shared" si="88"/>
        <v>0</v>
      </c>
      <c r="CE191" s="11">
        <f t="shared" si="89"/>
        <v>0</v>
      </c>
      <c r="CF191" s="11">
        <f t="shared" si="90"/>
        <v>0</v>
      </c>
      <c r="CG191" s="11">
        <f t="shared" si="91"/>
        <v>0</v>
      </c>
      <c r="CH191" s="11">
        <f t="shared" si="103"/>
        <v>0</v>
      </c>
      <c r="CI191" s="11">
        <f t="shared" si="104"/>
        <v>0</v>
      </c>
      <c r="CJ191" s="11">
        <f t="shared" ref="CJ191:CM210" si="119">VLOOKUP($BX191,$AY$11:$BG$370,MATCH(CJ$9,$AY$9:$BG$9,0))</f>
        <v>0</v>
      </c>
      <c r="CK191" s="11">
        <f t="shared" si="119"/>
        <v>0</v>
      </c>
      <c r="CL191" s="11">
        <f t="shared" si="119"/>
        <v>0</v>
      </c>
      <c r="CM191" s="11">
        <f t="shared" si="119"/>
        <v>46.332998433937206</v>
      </c>
      <c r="CN191" s="281">
        <f>IF(Inicio!$O$22="Calderas",CJ191+CK191,CL191)</f>
        <v>0</v>
      </c>
      <c r="CO191" s="11">
        <f t="shared" si="92"/>
        <v>0</v>
      </c>
      <c r="CP191" s="11">
        <f t="shared" si="93"/>
        <v>0</v>
      </c>
      <c r="CQ191" s="11">
        <f t="shared" si="94"/>
        <v>0</v>
      </c>
      <c r="CR191" s="11">
        <f t="shared" si="95"/>
        <v>0</v>
      </c>
      <c r="CS191" s="11">
        <f t="shared" si="105"/>
        <v>0</v>
      </c>
      <c r="CT191" s="11">
        <f t="shared" si="106"/>
        <v>0</v>
      </c>
      <c r="CV191" s="293">
        <f t="shared" si="96"/>
        <v>45873.874999999185</v>
      </c>
      <c r="CW191" s="92">
        <f t="shared" ref="CW191:DB200" si="120">VLOOKUP($CV191,$AY$11:$BG$370,MATCH(CW$9,$AY$9:$BG$9,0))</f>
        <v>0</v>
      </c>
      <c r="CX191" s="92">
        <f t="shared" si="120"/>
        <v>0</v>
      </c>
      <c r="CY191" s="92">
        <f t="shared" si="120"/>
        <v>0</v>
      </c>
      <c r="CZ191" s="92">
        <f t="shared" si="120"/>
        <v>0</v>
      </c>
      <c r="DA191" s="92">
        <f t="shared" si="120"/>
        <v>0</v>
      </c>
      <c r="DB191" s="92">
        <f t="shared" si="120"/>
        <v>0</v>
      </c>
    </row>
    <row r="192" spans="1:106">
      <c r="A192" s="94">
        <f t="shared" si="107"/>
        <v>45873.878472221637</v>
      </c>
      <c r="B192" s="95">
        <f>IF($A192&lt;=$A$9,IF(NOT(ISNUMBER(PI_data_original!B192)),B191,PI_data_original!B192),0)</f>
        <v>0</v>
      </c>
      <c r="C192" s="95">
        <f>IF($A192&lt;=$A$9,IF(NOT(ISNUMBER(PI_data_original!C192)),C191,PI_data_original!C192),0)</f>
        <v>0</v>
      </c>
      <c r="D192" s="307">
        <f>IF(TagTempAmbSel_Sc1=TagTempAmb_Sc1,IF($A192&lt;=$A$9,IF(NOT(ISNUMBER(PI_data_original!D192)),D191,PI_data_original!D192),D191),IF($A192&lt;=$A$9,IF(NOT(ISNUMBER(PI_data_original!AD192)),AD191,PI_data_original!AD192),AD191))</f>
        <v>35.611264023587317</v>
      </c>
      <c r="E192" s="307">
        <f>IF(TagHumRelSel_Sc1=TagHumRel_Sc1,IF($A192&lt;=$A$9,IF(NOT(ISNUMBER(PI_data_original!E192)),E191,PI_data_original!E192),E191),IF($A192&lt;=$A$9,IF(NOT(ISNUMBER(PI_data_original!AE192)),AE191,PI_data_original!AE192),AE191))</f>
        <v>27.933686733323363</v>
      </c>
      <c r="F192" s="95">
        <f>IF($A192&lt;=$A$9,IF(NOT(ISNUMBER(PI_data_original!F192)),F191,PI_data_original!F192),0)</f>
        <v>14.83104133605957</v>
      </c>
      <c r="G192" s="95">
        <f>IF($A192&lt;=$A$9,IF(NOT(ISNUMBER(PI_data_original!G192)),G191,PI_data_original!G192),0)</f>
        <v>16.999788284301758</v>
      </c>
      <c r="H192" s="95">
        <f>IF($A192&lt;=$A$9,IF(NOT(ISNUMBER(PI_data_original!H192)),H191,PI_data_original!H192),0)</f>
        <v>12.744343757629395</v>
      </c>
      <c r="I192" s="95">
        <f>IF($A192&lt;=$A$9,IF(NOT(ISNUMBER(PI_data_original!I192)),I191,PI_data_original!I192),0)</f>
        <v>16.465320587158203</v>
      </c>
      <c r="J192" s="95">
        <f>IF($A192&lt;=$A$9,IF(NOT(ISNUMBER(PI_data_original!J192)),J191,PI_data_original!J192),0)</f>
        <v>14.046686172485352</v>
      </c>
      <c r="K192" s="95">
        <f>IF($A192&lt;=$A$9,IF(NOT(ISNUMBER(PI_data_original!K192)),K191,PI_data_original!K192),0)</f>
        <v>217.39300594209485</v>
      </c>
      <c r="L192" s="95">
        <f>IF($A192&lt;=$A$9,IF(NOT(ISNUMBER(PI_data_original!L192)),L191,PI_data_original!L192),0)</f>
        <v>215.74411798210735</v>
      </c>
      <c r="M192" s="95">
        <f>IF($A192&lt;=$A$9,IF(NOT(ISNUMBER(PI_data_original!M192)),M191,PI_data_original!M192),0)</f>
        <v>226.66291841499472</v>
      </c>
      <c r="N192" s="95">
        <f>IF($A192&lt;=$A$9,IF(NOT(ISNUMBER(PI_data_original!N192)),N191,PI_data_original!N192),0)</f>
        <v>225.97755791570643</v>
      </c>
      <c r="O192" s="95">
        <f>IF($A192&lt;=$A$9,IF(NOT(ISNUMBER(PI_data_original!O192)),O191,PI_data_original!O192),0)</f>
        <v>228.66360599556239</v>
      </c>
      <c r="P192" s="95">
        <f>IF($A192&lt;=$A$9,IF(NOT(ISNUMBER(PI_data_original!P192)),P191,PI_data_original!P192),0)</f>
        <v>227.18686095566426</v>
      </c>
      <c r="Q192" s="95">
        <f>IF($A192&lt;=$A$9,IF(NOT(ISNUMBER(PI_data_original!Q192)),Q191,PI_data_original!Q192),0)</f>
        <v>233.75962449040841</v>
      </c>
      <c r="R192" s="95">
        <f>IF($A192&lt;=$A$9,IF(NOT(ISNUMBER(PI_data_original!R192)),R191,PI_data_original!R192),0)</f>
        <v>228.56892970295647</v>
      </c>
      <c r="S192" s="95">
        <f>IF($A192&lt;=$A$9,IF(NOT(ISNUMBER(PI_data_original!S192)),S191,PI_data_original!S192),0)</f>
        <v>238.67923387161767</v>
      </c>
      <c r="T192" s="95">
        <f>IF($A192&lt;=$A$9,IF(NOT(ISNUMBER(PI_data_original!T192)),T191,PI_data_original!T192),0)</f>
        <v>203.27968407849005</v>
      </c>
      <c r="U192" s="95">
        <f>IF($A192&lt;=$A$9,IF(NOT(ISNUMBER(PI_data_original!U192)),U191,PI_data_original!U192),0)</f>
        <v>241.26604947989497</v>
      </c>
      <c r="V192" s="95">
        <f>IF($A192&lt;=$A$9,IF(NOT(ISNUMBER(PI_data_original!V192)),V191,PI_data_original!V192),0)</f>
        <v>205.26549912978584</v>
      </c>
      <c r="W192" s="95">
        <f>IF($A192&lt;=$A$9,IF(NOT(ISNUMBER(PI_data_original!W192)),W191,PI_data_original!W192),0)</f>
        <v>274.85015692778506</v>
      </c>
      <c r="X192" s="95">
        <f>IF($A192&lt;=$A$9,IF(NOT(ISNUMBER(PI_data_original!X192)),X191,PI_data_original!X192),0)</f>
        <v>293.45219242928033</v>
      </c>
      <c r="Y192" s="95">
        <f>IF($A192&lt;=$A$9,IF(NOT(ISNUMBER(PI_data_original!Y192)),Y191,PI_data_original!Y192),0)</f>
        <v>1.2405114804460871</v>
      </c>
      <c r="Z192" s="95">
        <f>IF($A192&lt;=$A$9,IF(NOT(ISNUMBER(PI_data_original!Z192)),Z191,PI_data_original!Z192),0)</f>
        <v>0</v>
      </c>
      <c r="AA192" s="95">
        <f>IF($A192&lt;=$A$9,IF(NOT(ISNUMBER(PI_data_original!AA192)),AA191,PI_data_original!AA192),0)</f>
        <v>234.23999826779743</v>
      </c>
      <c r="AB192" s="95">
        <f>IF($A192&lt;=$A$9,IF(NOT(ISNUMBER(PI_data_original!AB192)),AB191,PI_data_original!AB192),0)</f>
        <v>0</v>
      </c>
      <c r="AC192" s="95">
        <f>IF($A192&lt;=$A$9,IF(NOT(ISNUMBER(PI_data_original!AC192)),AC191,PI_data_original!AC192),0)</f>
        <v>0</v>
      </c>
      <c r="AD192" s="307">
        <f>IF(TagTempAmbSel_Sc2=TagTempAmb_Sc1,IF($A192&lt;=$A$9,IF(NOT(ISNUMBER(PI_data_original!D192)),D191,PI_data_original!D192),D191),IF($A192&lt;=$A$9,IF(NOT(ISNUMBER(PI_data_original!AD192)),AD191,PI_data_original!AD192),AD191))</f>
        <v>36.62716220944025</v>
      </c>
      <c r="AE192" s="307">
        <f>IF(TagHumRelSel_Sc2=TagHumRel_Sc1,IF($A192&lt;=$A$9,IF(NOT(ISNUMBER(PI_data_original!E192)),E191,PI_data_original!E192),E191),IF($A192&lt;=$A$9,IF(NOT(ISNUMBER(PI_data_original!AE192)),AE191,PI_data_original!AE192),AE191))</f>
        <v>28.860179516061866</v>
      </c>
      <c r="AF192" s="95">
        <f>IF($A192&lt;=$A$9,IF(NOT(ISNUMBER(PI_data_original!AF192)),AF191,PI_data_original!AF192),0)</f>
        <v>18.863857269287109</v>
      </c>
      <c r="AG192" s="95">
        <f>IF($A192&lt;=$A$9,IF(NOT(ISNUMBER(PI_data_original!AG192)),AG191,PI_data_original!AG192),0)</f>
        <v>13.209465980529785</v>
      </c>
      <c r="AH192" s="95">
        <f>IF($A192&lt;=$A$9,IF(NOT(ISNUMBER(PI_data_original!AH192)),AH191,PI_data_original!AH192),0)</f>
        <v>20.372344970703125</v>
      </c>
      <c r="AI192" s="95">
        <f>IF($A192&lt;=$A$9,IF(NOT(ISNUMBER(PI_data_original!AI192)),AI191,PI_data_original!AI192),0)</f>
        <v>15.078908920288086</v>
      </c>
      <c r="AJ192" s="95">
        <f>IF($A192&lt;=$A$9,IF(NOT(ISNUMBER(PI_data_original!AJ192)),AJ191,PI_data_original!AJ192),0)</f>
        <v>13.209465980529785</v>
      </c>
      <c r="AK192" s="95">
        <f>IF($A192&lt;=$A$9,IF(NOT(ISNUMBER(PI_data_original!AK192)),AK191,PI_data_original!AK192),0)</f>
        <v>209.33917352008658</v>
      </c>
      <c r="AL192" s="95">
        <f>IF($A192&lt;=$A$9,IF(NOT(ISNUMBER(PI_data_original!AL192)),AL191,PI_data_original!AL192),0)</f>
        <v>213.57429120796863</v>
      </c>
      <c r="AM192" s="95">
        <f>IF($A192&lt;=$A$9,IF(NOT(ISNUMBER(PI_data_original!AM192)),AM191,PI_data_original!AM192),0)</f>
        <v>226.60743993724031</v>
      </c>
      <c r="AN192" s="95">
        <f>IF($A192&lt;=$A$9,IF(NOT(ISNUMBER(PI_data_original!AN192)),AN191,PI_data_original!AN192),0)</f>
        <v>227.24790293358203</v>
      </c>
      <c r="AO192" s="95">
        <f>IF($A192&lt;=$A$9,IF(NOT(ISNUMBER(PI_data_original!AO192)),AO191,PI_data_original!AO192),0)</f>
        <v>232.68386088346597</v>
      </c>
      <c r="AP192" s="95">
        <f>IF($A192&lt;=$A$9,IF(NOT(ISNUMBER(PI_data_original!AP192)),AP191,PI_data_original!AP192),0)</f>
        <v>220.12181799072306</v>
      </c>
      <c r="AQ192" s="95">
        <f>IF($A192&lt;=$A$9,IF(NOT(ISNUMBER(PI_data_original!AQ192)),AQ191,PI_data_original!AQ192),0)</f>
        <v>232.89720199125509</v>
      </c>
      <c r="AR192" s="95">
        <f>IF($A192&lt;=$A$9,IF(NOT(ISNUMBER(PI_data_original!AR192)),AR191,PI_data_original!AR192),0)</f>
        <v>221.14394343543876</v>
      </c>
      <c r="AS192" s="95">
        <f>IF($A192&lt;=$A$9,IF(NOT(ISNUMBER(PI_data_original!AS192)),AS191,PI_data_original!AS192),0)</f>
        <v>260.94883326276823</v>
      </c>
      <c r="AT192" s="95">
        <f>IF($A192&lt;=$A$9,IF(NOT(ISNUMBER(PI_data_original!AT192)),AT191,PI_data_original!AT192),0)</f>
        <v>291.56553149241552</v>
      </c>
      <c r="AU192" s="95">
        <f>IF($A192&lt;=$A$9,IF(NOT(ISNUMBER(PI_data_original!AU192)),AU191,PI_data_original!AU192),0)</f>
        <v>1.0070954449474812E-2</v>
      </c>
      <c r="AV192" s="95">
        <f>IF($A192&lt;=$A$9,IF(NOT(ISNUMBER(PI_data_original!AV192)),AV191,PI_data_original!AV192),0)</f>
        <v>2.1128527796589842</v>
      </c>
      <c r="AW192" s="95">
        <f>IF($A192&lt;=$A$9,IF(NOT(ISNUMBER(PI_data_original!AW192)),AW191,PI_data_original!AW192),0)</f>
        <v>226.70923771787824</v>
      </c>
      <c r="AY192" s="94">
        <f t="shared" si="108"/>
        <v>45873.628472221637</v>
      </c>
      <c r="AZ192" s="95">
        <f>IF($AY192&lt;=$AY$9,IF(NOT(ISNUMBER(PI_data_original!AZ192)),AZ191,PI_data_original!AZ192),0)</f>
        <v>0</v>
      </c>
      <c r="BA192" s="95">
        <f>IF($AY192&lt;=$AY$9,IF(NOT(ISNUMBER(PI_data_original!BA192)),BA191,PI_data_original!BA192),0)</f>
        <v>0</v>
      </c>
      <c r="BB192" s="95">
        <f>IF($AY192&lt;=$AY$9,IF(NOT(ISNUMBER(PI_data_original!BB192)),BB191,PI_data_original!BB192),0)</f>
        <v>0</v>
      </c>
      <c r="BC192" s="95">
        <f>IF($AY192&lt;=$AY$9,IF(NOT(ISNUMBER(PI_data_original!BC192)),BC191,PI_data_original!BC192),0)</f>
        <v>48.795458960713702</v>
      </c>
      <c r="BD192" s="95">
        <f>IF($AY192&lt;=$AY$9,IF(NOT(ISNUMBER(PI_data_original!BD192)),BD191,PI_data_original!BD192),0)</f>
        <v>0</v>
      </c>
      <c r="BE192" s="95">
        <f>IF($AY192&lt;=$AY$9,IF(NOT(ISNUMBER(PI_data_original!BE192)),BE191,PI_data_original!BE192),0)</f>
        <v>0</v>
      </c>
      <c r="BF192" s="95">
        <f>IF($AY192&lt;=$AY$9,IF(NOT(ISNUMBER(PI_data_original!BF192)),BF191,PI_data_original!BF192),0)</f>
        <v>0</v>
      </c>
      <c r="BG192" s="95">
        <f>IF($AY192&lt;=$AY$9,IF(NOT(ISNUMBER(PI_data_original!BG192)),BG191,PI_data_original!BG192),0)</f>
        <v>46.147947722726549</v>
      </c>
      <c r="BI192" s="61">
        <f>PI_data_original!BI192</f>
        <v>45873.375694444447</v>
      </c>
      <c r="BJ192" s="6">
        <f>IF($BI192&lt;=$BI$9,IF(NOT(ISNUMBER(PI_data_original!BJ192)),BJ191,PI_data_original!BJ192),0)</f>
        <v>1.2817578390240669E-2</v>
      </c>
      <c r="BK192" s="6">
        <f>IF($BI192&lt;=$BI$9,IF(NOT(ISNUMBER(PI_data_original!BK192)),BK191,PI_data_original!BK192),0)</f>
        <v>1.0070954449474812E-2</v>
      </c>
      <c r="BM192" s="6" t="b">
        <f t="shared" si="97"/>
        <v>0</v>
      </c>
      <c r="BN192" s="6" t="str">
        <f t="shared" si="98"/>
        <v>N/A</v>
      </c>
      <c r="BO192" s="6" t="b">
        <f t="shared" si="99"/>
        <v>0</v>
      </c>
      <c r="BP192" s="6" t="str">
        <f t="shared" si="100"/>
        <v>N/A</v>
      </c>
      <c r="BR192" s="6">
        <f t="shared" si="85"/>
        <v>0</v>
      </c>
      <c r="BS192" s="6">
        <f t="shared" si="86"/>
        <v>0</v>
      </c>
      <c r="BU192" s="6">
        <f t="shared" si="101"/>
        <v>234.23999826779743</v>
      </c>
      <c r="BV192" s="6">
        <f t="shared" si="102"/>
        <v>226.70923771787824</v>
      </c>
      <c r="BX192" s="292">
        <f t="shared" si="87"/>
        <v>45873.628472221637</v>
      </c>
      <c r="BY192" s="11">
        <f t="shared" si="118"/>
        <v>0</v>
      </c>
      <c r="BZ192" s="11">
        <f t="shared" si="118"/>
        <v>0</v>
      </c>
      <c r="CA192" s="11">
        <f t="shared" si="118"/>
        <v>0</v>
      </c>
      <c r="CB192" s="11">
        <f t="shared" si="118"/>
        <v>48.795458960713702</v>
      </c>
      <c r="CC192" s="11">
        <f>IF(Inicio!$C$22="Calderas",BY192+BZ192,CA192)</f>
        <v>0</v>
      </c>
      <c r="CD192" s="11">
        <f t="shared" si="88"/>
        <v>0</v>
      </c>
      <c r="CE192" s="11">
        <f t="shared" si="89"/>
        <v>0</v>
      </c>
      <c r="CF192" s="11">
        <f t="shared" si="90"/>
        <v>0</v>
      </c>
      <c r="CG192" s="11">
        <f t="shared" si="91"/>
        <v>0</v>
      </c>
      <c r="CH192" s="11">
        <f t="shared" si="103"/>
        <v>0</v>
      </c>
      <c r="CI192" s="11">
        <f t="shared" si="104"/>
        <v>0</v>
      </c>
      <c r="CJ192" s="11">
        <f t="shared" si="119"/>
        <v>0</v>
      </c>
      <c r="CK192" s="11">
        <f t="shared" si="119"/>
        <v>0</v>
      </c>
      <c r="CL192" s="11">
        <f t="shared" si="119"/>
        <v>0</v>
      </c>
      <c r="CM192" s="11">
        <f t="shared" si="119"/>
        <v>46.147947722726549</v>
      </c>
      <c r="CN192" s="281">
        <f>IF(Inicio!$O$22="Calderas",CJ192+CK192,CL192)</f>
        <v>0</v>
      </c>
      <c r="CO192" s="11">
        <f t="shared" si="92"/>
        <v>0</v>
      </c>
      <c r="CP192" s="11">
        <f t="shared" si="93"/>
        <v>0</v>
      </c>
      <c r="CQ192" s="11">
        <f t="shared" si="94"/>
        <v>0</v>
      </c>
      <c r="CR192" s="11">
        <f t="shared" si="95"/>
        <v>0</v>
      </c>
      <c r="CS192" s="11">
        <f t="shared" si="105"/>
        <v>0</v>
      </c>
      <c r="CT192" s="11">
        <f t="shared" si="106"/>
        <v>0</v>
      </c>
      <c r="CV192" s="293">
        <f t="shared" si="96"/>
        <v>45873.878472221404</v>
      </c>
      <c r="CW192" s="92">
        <f t="shared" si="120"/>
        <v>0</v>
      </c>
      <c r="CX192" s="92">
        <f t="shared" si="120"/>
        <v>0</v>
      </c>
      <c r="CY192" s="92">
        <f t="shared" si="120"/>
        <v>0</v>
      </c>
      <c r="CZ192" s="92">
        <f t="shared" si="120"/>
        <v>0</v>
      </c>
      <c r="DA192" s="92">
        <f t="shared" si="120"/>
        <v>0</v>
      </c>
      <c r="DB192" s="92">
        <f t="shared" si="120"/>
        <v>0</v>
      </c>
    </row>
    <row r="193" spans="1:106">
      <c r="A193" s="94">
        <f t="shared" si="107"/>
        <v>45873.881944443856</v>
      </c>
      <c r="B193" s="95">
        <f>IF($A193&lt;=$A$9,IF(NOT(ISNUMBER(PI_data_original!B193)),B192,PI_data_original!B193),0)</f>
        <v>0</v>
      </c>
      <c r="C193" s="95">
        <f>IF($A193&lt;=$A$9,IF(NOT(ISNUMBER(PI_data_original!C193)),C192,PI_data_original!C193),0)</f>
        <v>0</v>
      </c>
      <c r="D193" s="307">
        <f>IF(TagTempAmbSel_Sc1=TagTempAmb_Sc1,IF($A193&lt;=$A$9,IF(NOT(ISNUMBER(PI_data_original!D193)),D192,PI_data_original!D193),D192),IF($A193&lt;=$A$9,IF(NOT(ISNUMBER(PI_data_original!AD193)),AD192,PI_data_original!AD193),AD192))</f>
        <v>35.408228447526206</v>
      </c>
      <c r="E193" s="307">
        <f>IF(TagHumRelSel_Sc1=TagHumRel_Sc1,IF($A193&lt;=$A$9,IF(NOT(ISNUMBER(PI_data_original!E193)),E192,PI_data_original!E193),E192),IF($A193&lt;=$A$9,IF(NOT(ISNUMBER(PI_data_original!AE193)),AE192,PI_data_original!AE193),AE192))</f>
        <v>28.110688527361489</v>
      </c>
      <c r="F193" s="95">
        <f>IF($A193&lt;=$A$9,IF(NOT(ISNUMBER(PI_data_original!F193)),F192,PI_data_original!F193),0)</f>
        <v>16.628742218017578</v>
      </c>
      <c r="G193" s="95">
        <f>IF($A193&lt;=$A$9,IF(NOT(ISNUMBER(PI_data_original!G193)),G192,PI_data_original!G193),0)</f>
        <v>11.717368125915527</v>
      </c>
      <c r="H193" s="95">
        <f>IF($A193&lt;=$A$9,IF(NOT(ISNUMBER(PI_data_original!H193)),H192,PI_data_original!H193),0)</f>
        <v>16.465320587158203</v>
      </c>
      <c r="I193" s="95">
        <f>IF($A193&lt;=$A$9,IF(NOT(ISNUMBER(PI_data_original!I193)),I192,PI_data_original!I193),0)</f>
        <v>11.907124519348145</v>
      </c>
      <c r="J193" s="95">
        <f>IF($A193&lt;=$A$9,IF(NOT(ISNUMBER(PI_data_original!J193)),J192,PI_data_original!J193),0)</f>
        <v>14.046686172485352</v>
      </c>
      <c r="K193" s="95">
        <f>IF($A193&lt;=$A$9,IF(NOT(ISNUMBER(PI_data_original!K193)),K192,PI_data_original!K193),0)</f>
        <v>206.94360013837712</v>
      </c>
      <c r="L193" s="95">
        <f>IF($A193&lt;=$A$9,IF(NOT(ISNUMBER(PI_data_original!L193)),L192,PI_data_original!L193),0)</f>
        <v>205.39742400902864</v>
      </c>
      <c r="M193" s="95">
        <f>IF($A193&lt;=$A$9,IF(NOT(ISNUMBER(PI_data_original!M193)),M192,PI_data_original!M193),0)</f>
        <v>225.15773015768451</v>
      </c>
      <c r="N193" s="95">
        <f>IF($A193&lt;=$A$9,IF(NOT(ISNUMBER(PI_data_original!N193)),N192,PI_data_original!N193),0)</f>
        <v>224.8154080788764</v>
      </c>
      <c r="O193" s="95">
        <f>IF($A193&lt;=$A$9,IF(NOT(ISNUMBER(PI_data_original!O193)),O192,PI_data_original!O193),0)</f>
        <v>225.33582659091635</v>
      </c>
      <c r="P193" s="95">
        <f>IF($A193&lt;=$A$9,IF(NOT(ISNUMBER(PI_data_original!P193)),P192,PI_data_original!P193),0)</f>
        <v>223.99406531417102</v>
      </c>
      <c r="Q193" s="95">
        <f>IF($A193&lt;=$A$9,IF(NOT(ISNUMBER(PI_data_original!Q193)),Q192,PI_data_original!Q193),0)</f>
        <v>229.90281709217254</v>
      </c>
      <c r="R193" s="95">
        <f>IF($A193&lt;=$A$9,IF(NOT(ISNUMBER(PI_data_original!R193)),R192,PI_data_original!R193),0)</f>
        <v>225.47587388918726</v>
      </c>
      <c r="S193" s="95">
        <f>IF($A193&lt;=$A$9,IF(NOT(ISNUMBER(PI_data_original!S193)),S192,PI_data_original!S193),0)</f>
        <v>233.88706029333952</v>
      </c>
      <c r="T193" s="95">
        <f>IF($A193&lt;=$A$9,IF(NOT(ISNUMBER(PI_data_original!T193)),T192,PI_data_original!T193),0)</f>
        <v>210.60150982050692</v>
      </c>
      <c r="U193" s="95">
        <f>IF($A193&lt;=$A$9,IF(NOT(ISNUMBER(PI_data_original!U193)),U192,PI_data_original!U193),0)</f>
        <v>236.7471865780993</v>
      </c>
      <c r="V193" s="95">
        <f>IF($A193&lt;=$A$9,IF(NOT(ISNUMBER(PI_data_original!V193)),V192,PI_data_original!V193),0)</f>
        <v>213.92203597199483</v>
      </c>
      <c r="W193" s="95">
        <f>IF($A193&lt;=$A$9,IF(NOT(ISNUMBER(PI_data_original!W193)),W192,PI_data_original!W193),0)</f>
        <v>271.24703064429826</v>
      </c>
      <c r="X193" s="95">
        <f>IF($A193&lt;=$A$9,IF(NOT(ISNUMBER(PI_data_original!X193)),X192,PI_data_original!X193),0)</f>
        <v>291.02894473540721</v>
      </c>
      <c r="Y193" s="95">
        <f>IF($A193&lt;=$A$9,IF(NOT(ISNUMBER(PI_data_original!Y193)),Y192,PI_data_original!Y193),0)</f>
        <v>1.6479743644595146E-2</v>
      </c>
      <c r="Z193" s="95">
        <f>IF($A193&lt;=$A$9,IF(NOT(ISNUMBER(PI_data_original!Z193)),Z192,PI_data_original!Z193),0)</f>
        <v>0</v>
      </c>
      <c r="AA193" s="95">
        <f>IF($A193&lt;=$A$9,IF(NOT(ISNUMBER(PI_data_original!AA193)),AA192,PI_data_original!AA193),0)</f>
        <v>230.08662444914847</v>
      </c>
      <c r="AB193" s="95">
        <f>IF($A193&lt;=$A$9,IF(NOT(ISNUMBER(PI_data_original!AB193)),AB192,PI_data_original!AB193),0)</f>
        <v>0</v>
      </c>
      <c r="AC193" s="95">
        <f>IF($A193&lt;=$A$9,IF(NOT(ISNUMBER(PI_data_original!AC193)),AC192,PI_data_original!AC193),0)</f>
        <v>0</v>
      </c>
      <c r="AD193" s="307">
        <f>IF(TagTempAmbSel_Sc2=TagTempAmb_Sc1,IF($A193&lt;=$A$9,IF(NOT(ISNUMBER(PI_data_original!D193)),D192,PI_data_original!D193),D192),IF($A193&lt;=$A$9,IF(NOT(ISNUMBER(PI_data_original!AD193)),AD192,PI_data_original!AD193),AD192))</f>
        <v>36.453808832060488</v>
      </c>
      <c r="AE193" s="307">
        <f>IF(TagHumRelSel_Sc2=TagHumRel_Sc1,IF($A193&lt;=$A$9,IF(NOT(ISNUMBER(PI_data_original!E193)),E192,PI_data_original!E193),E192),IF($A193&lt;=$A$9,IF(NOT(ISNUMBER(PI_data_original!AE193)),AE192,PI_data_original!AE193),AE192))</f>
        <v>28.709596522874037</v>
      </c>
      <c r="AF193" s="95">
        <f>IF($A193&lt;=$A$9,IF(NOT(ISNUMBER(PI_data_original!AF193)),AF192,PI_data_original!AF193),0)</f>
        <v>18.380691528320313</v>
      </c>
      <c r="AG193" s="95">
        <f>IF($A193&lt;=$A$9,IF(NOT(ISNUMBER(PI_data_original!AG193)),AG192,PI_data_original!AG193),0)</f>
        <v>13.488539695739746</v>
      </c>
      <c r="AH193" s="95">
        <f>IF($A193&lt;=$A$9,IF(NOT(ISNUMBER(PI_data_original!AH193)),AH192,PI_data_original!AH193),0)</f>
        <v>18.325809478759766</v>
      </c>
      <c r="AI193" s="95">
        <f>IF($A193&lt;=$A$9,IF(NOT(ISNUMBER(PI_data_original!AI193)),AI192,PI_data_original!AI193),0)</f>
        <v>13.926380157470703</v>
      </c>
      <c r="AJ193" s="95">
        <f>IF($A193&lt;=$A$9,IF(NOT(ISNUMBER(PI_data_original!AJ193)),AJ192,PI_data_original!AJ193),0)</f>
        <v>16.930442810058594</v>
      </c>
      <c r="AK193" s="95">
        <f>IF($A193&lt;=$A$9,IF(NOT(ISNUMBER(PI_data_original!AK193)),AK192,PI_data_original!AK193),0)</f>
        <v>204.20690589976229</v>
      </c>
      <c r="AL193" s="95">
        <f>IF($A193&lt;=$A$9,IF(NOT(ISNUMBER(PI_data_original!AL193)),AL192,PI_data_original!AL193),0)</f>
        <v>207.33984122234412</v>
      </c>
      <c r="AM193" s="95">
        <f>IF($A193&lt;=$A$9,IF(NOT(ISNUMBER(PI_data_original!AM193)),AM192,PI_data_original!AM193),0)</f>
        <v>223.08445966402311</v>
      </c>
      <c r="AN193" s="95">
        <f>IF($A193&lt;=$A$9,IF(NOT(ISNUMBER(PI_data_original!AN193)),AN192,PI_data_original!AN193),0)</f>
        <v>223.90304426195246</v>
      </c>
      <c r="AO193" s="95">
        <f>IF($A193&lt;=$A$9,IF(NOT(ISNUMBER(PI_data_original!AO193)),AO192,PI_data_original!AO193),0)</f>
        <v>232.35167532408377</v>
      </c>
      <c r="AP193" s="95">
        <f>IF($A193&lt;=$A$9,IF(NOT(ISNUMBER(PI_data_original!AP193)),AP192,PI_data_original!AP193),0)</f>
        <v>220.3093099880335</v>
      </c>
      <c r="AQ193" s="95">
        <f>IF($A193&lt;=$A$9,IF(NOT(ISNUMBER(PI_data_original!AQ193)),AQ192,PI_data_original!AQ193),0)</f>
        <v>232.6778472764596</v>
      </c>
      <c r="AR193" s="95">
        <f>IF($A193&lt;=$A$9,IF(NOT(ISNUMBER(PI_data_original!AR193)),AR192,PI_data_original!AR193),0)</f>
        <v>221.06794027082623</v>
      </c>
      <c r="AS193" s="95">
        <f>IF($A193&lt;=$A$9,IF(NOT(ISNUMBER(PI_data_original!AS193)),AS192,PI_data_original!AS193),0)</f>
        <v>258.47823337659412</v>
      </c>
      <c r="AT193" s="95">
        <f>IF($A193&lt;=$A$9,IF(NOT(ISNUMBER(PI_data_original!AT193)),AT192,PI_data_original!AT193),0)</f>
        <v>290.1877734710734</v>
      </c>
      <c r="AU193" s="95">
        <f>IF($A193&lt;=$A$9,IF(NOT(ISNUMBER(PI_data_original!AU193)),AU192,PI_data_original!AU193),0)</f>
        <v>1.0070954449474812E-2</v>
      </c>
      <c r="AV193" s="95">
        <f>IF($A193&lt;=$A$9,IF(NOT(ISNUMBER(PI_data_original!AV193)),AV192,PI_data_original!AV193),0)</f>
        <v>48.136767783471122</v>
      </c>
      <c r="AW193" s="95">
        <f>IF($A193&lt;=$A$9,IF(NOT(ISNUMBER(PI_data_original!AW193)),AW192,PI_data_original!AW193),0)</f>
        <v>223.18202345683784</v>
      </c>
      <c r="AY193" s="94">
        <f t="shared" si="108"/>
        <v>45873.631944443856</v>
      </c>
      <c r="AZ193" s="95">
        <f>IF($AY193&lt;=$AY$9,IF(NOT(ISNUMBER(PI_data_original!AZ193)),AZ192,PI_data_original!AZ193),0)</f>
        <v>0</v>
      </c>
      <c r="BA193" s="95">
        <f>IF($AY193&lt;=$AY$9,IF(NOT(ISNUMBER(PI_data_original!BA193)),BA192,PI_data_original!BA193),0)</f>
        <v>0</v>
      </c>
      <c r="BB193" s="95">
        <f>IF($AY193&lt;=$AY$9,IF(NOT(ISNUMBER(PI_data_original!BB193)),BB192,PI_data_original!BB193),0)</f>
        <v>0</v>
      </c>
      <c r="BC193" s="95">
        <f>IF($AY193&lt;=$AY$9,IF(NOT(ISNUMBER(PI_data_original!BC193)),BC192,PI_data_original!BC193),0)</f>
        <v>48.851332769814412</v>
      </c>
      <c r="BD193" s="95">
        <f>IF($AY193&lt;=$AY$9,IF(NOT(ISNUMBER(PI_data_original!BD193)),BD192,PI_data_original!BD193),0)</f>
        <v>0</v>
      </c>
      <c r="BE193" s="95">
        <f>IF($AY193&lt;=$AY$9,IF(NOT(ISNUMBER(PI_data_original!BE193)),BE192,PI_data_original!BE193),0)</f>
        <v>0</v>
      </c>
      <c r="BF193" s="95">
        <f>IF($AY193&lt;=$AY$9,IF(NOT(ISNUMBER(PI_data_original!BF193)),BF192,PI_data_original!BF193),0)</f>
        <v>0</v>
      </c>
      <c r="BG193" s="95">
        <f>IF($AY193&lt;=$AY$9,IF(NOT(ISNUMBER(PI_data_original!BG193)),BG192,PI_data_original!BG193),0)</f>
        <v>45.868401191893533</v>
      </c>
      <c r="BI193" s="61">
        <f>PI_data_original!BI193</f>
        <v>45873.376388888886</v>
      </c>
      <c r="BJ193" s="6">
        <f>IF($BI193&lt;=$BI$9,IF(NOT(ISNUMBER(PI_data_original!BJ193)),BJ192,PI_data_original!BJ193),0)</f>
        <v>1.2817578390240669E-2</v>
      </c>
      <c r="BK193" s="6">
        <f>IF($BI193&lt;=$BI$9,IF(NOT(ISNUMBER(PI_data_original!BK193)),BK192,PI_data_original!BK193),0)</f>
        <v>1.0070954449474812E-2</v>
      </c>
      <c r="BM193" s="6" t="b">
        <f t="shared" si="97"/>
        <v>0</v>
      </c>
      <c r="BN193" s="6" t="str">
        <f t="shared" si="98"/>
        <v>N/A</v>
      </c>
      <c r="BO193" s="6" t="b">
        <f t="shared" si="99"/>
        <v>0</v>
      </c>
      <c r="BP193" s="6" t="str">
        <f t="shared" si="100"/>
        <v>N/A</v>
      </c>
      <c r="BR193" s="6">
        <f t="shared" si="85"/>
        <v>0</v>
      </c>
      <c r="BS193" s="6">
        <f t="shared" si="86"/>
        <v>0</v>
      </c>
      <c r="BU193" s="6">
        <f t="shared" si="101"/>
        <v>230.08662444914847</v>
      </c>
      <c r="BV193" s="6">
        <f t="shared" si="102"/>
        <v>223.18202345683784</v>
      </c>
      <c r="BX193" s="292">
        <f t="shared" si="87"/>
        <v>45873.631944443856</v>
      </c>
      <c r="BY193" s="11">
        <f t="shared" si="118"/>
        <v>0</v>
      </c>
      <c r="BZ193" s="11">
        <f t="shared" si="118"/>
        <v>0</v>
      </c>
      <c r="CA193" s="11">
        <f t="shared" si="118"/>
        <v>0</v>
      </c>
      <c r="CB193" s="11">
        <f t="shared" si="118"/>
        <v>48.851332769814412</v>
      </c>
      <c r="CC193" s="11">
        <f>IF(Inicio!$C$22="Calderas",BY193+BZ193,CA193)</f>
        <v>0</v>
      </c>
      <c r="CD193" s="11">
        <f t="shared" si="88"/>
        <v>0</v>
      </c>
      <c r="CE193" s="11">
        <f t="shared" si="89"/>
        <v>0</v>
      </c>
      <c r="CF193" s="11">
        <f t="shared" si="90"/>
        <v>0</v>
      </c>
      <c r="CG193" s="11">
        <f t="shared" si="91"/>
        <v>0</v>
      </c>
      <c r="CH193" s="11">
        <f t="shared" si="103"/>
        <v>0</v>
      </c>
      <c r="CI193" s="11">
        <f t="shared" si="104"/>
        <v>0</v>
      </c>
      <c r="CJ193" s="11">
        <f t="shared" si="119"/>
        <v>0</v>
      </c>
      <c r="CK193" s="11">
        <f t="shared" si="119"/>
        <v>0</v>
      </c>
      <c r="CL193" s="11">
        <f t="shared" si="119"/>
        <v>0</v>
      </c>
      <c r="CM193" s="11">
        <f t="shared" si="119"/>
        <v>45.868401191893533</v>
      </c>
      <c r="CN193" s="281">
        <f>IF(Inicio!$O$22="Calderas",CJ193+CK193,CL193)</f>
        <v>0</v>
      </c>
      <c r="CO193" s="11">
        <f t="shared" si="92"/>
        <v>0</v>
      </c>
      <c r="CP193" s="11">
        <f t="shared" si="93"/>
        <v>0</v>
      </c>
      <c r="CQ193" s="11">
        <f t="shared" si="94"/>
        <v>0</v>
      </c>
      <c r="CR193" s="11">
        <f t="shared" si="95"/>
        <v>0</v>
      </c>
      <c r="CS193" s="11">
        <f t="shared" si="105"/>
        <v>0</v>
      </c>
      <c r="CT193" s="11">
        <f t="shared" si="106"/>
        <v>0</v>
      </c>
      <c r="CV193" s="293">
        <f t="shared" si="96"/>
        <v>45873.881944443623</v>
      </c>
      <c r="CW193" s="92">
        <f t="shared" si="120"/>
        <v>0</v>
      </c>
      <c r="CX193" s="92">
        <f t="shared" si="120"/>
        <v>0</v>
      </c>
      <c r="CY193" s="92">
        <f t="shared" si="120"/>
        <v>0</v>
      </c>
      <c r="CZ193" s="92">
        <f t="shared" si="120"/>
        <v>0</v>
      </c>
      <c r="DA193" s="92">
        <f t="shared" si="120"/>
        <v>0</v>
      </c>
      <c r="DB193" s="92">
        <f t="shared" si="120"/>
        <v>0</v>
      </c>
    </row>
    <row r="194" spans="1:106">
      <c r="A194" s="94">
        <f t="shared" si="107"/>
        <v>45873.885416666075</v>
      </c>
      <c r="B194" s="95">
        <f>IF($A194&lt;=$A$9,IF(NOT(ISNUMBER(PI_data_original!B194)),B193,PI_data_original!B194),0)</f>
        <v>0</v>
      </c>
      <c r="C194" s="95">
        <f>IF($A194&lt;=$A$9,IF(NOT(ISNUMBER(PI_data_original!C194)),C193,PI_data_original!C194),0)</f>
        <v>0</v>
      </c>
      <c r="D194" s="307">
        <f>IF(TagTempAmbSel_Sc1=TagTempAmb_Sc1,IF($A194&lt;=$A$9,IF(NOT(ISNUMBER(PI_data_original!D194)),D193,PI_data_original!D194),D193),IF($A194&lt;=$A$9,IF(NOT(ISNUMBER(PI_data_original!AD194)),AD193,PI_data_original!AD194),AD193))</f>
        <v>35.211388212987089</v>
      </c>
      <c r="E194" s="307">
        <f>IF(TagHumRelSel_Sc1=TagHumRel_Sc1,IF($A194&lt;=$A$9,IF(NOT(ISNUMBER(PI_data_original!E194)),E193,PI_data_original!E194),E193),IF($A194&lt;=$A$9,IF(NOT(ISNUMBER(PI_data_original!AE194)),AE193,PI_data_original!AE194),AE193))</f>
        <v>28.294370519843941</v>
      </c>
      <c r="F194" s="95">
        <f>IF($A194&lt;=$A$9,IF(NOT(ISNUMBER(PI_data_original!F194)),F193,PI_data_original!F194),0)</f>
        <v>15.909662246704102</v>
      </c>
      <c r="G194" s="95">
        <f>IF($A194&lt;=$A$9,IF(NOT(ISNUMBER(PI_data_original!G194)),G193,PI_data_original!G194),0)</f>
        <v>11.717368125915527</v>
      </c>
      <c r="H194" s="95">
        <f>IF($A194&lt;=$A$9,IF(NOT(ISNUMBER(PI_data_original!H194)),H193,PI_data_original!H194),0)</f>
        <v>13.767612457275391</v>
      </c>
      <c r="I194" s="95">
        <f>IF($A194&lt;=$A$9,IF(NOT(ISNUMBER(PI_data_original!I194)),I193,PI_data_original!I194),0)</f>
        <v>10.604783058166504</v>
      </c>
      <c r="J194" s="95">
        <f>IF($A194&lt;=$A$9,IF(NOT(ISNUMBER(PI_data_original!J194)),J193,PI_data_original!J194),0)</f>
        <v>15.907174110412598</v>
      </c>
      <c r="K194" s="95">
        <f>IF($A194&lt;=$A$9,IF(NOT(ISNUMBER(PI_data_original!K194)),K193,PI_data_original!K194),0)</f>
        <v>212.01357278292755</v>
      </c>
      <c r="L194" s="95">
        <f>IF($A194&lt;=$A$9,IF(NOT(ISNUMBER(PI_data_original!L194)),L193,PI_data_original!L194),0)</f>
        <v>212.14965552027098</v>
      </c>
      <c r="M194" s="95">
        <f>IF($A194&lt;=$A$9,IF(NOT(ISNUMBER(PI_data_original!M194)),M193,PI_data_original!M194),0)</f>
        <v>221.49382432910969</v>
      </c>
      <c r="N194" s="95">
        <f>IF($A194&lt;=$A$9,IF(NOT(ISNUMBER(PI_data_original!N194)),N193,PI_data_original!N194),0)</f>
        <v>221.43860108310821</v>
      </c>
      <c r="O194" s="95">
        <f>IF($A194&lt;=$A$9,IF(NOT(ISNUMBER(PI_data_original!O194)),O193,PI_data_original!O194),0)</f>
        <v>222.52297055425953</v>
      </c>
      <c r="P194" s="95">
        <f>IF($A194&lt;=$A$9,IF(NOT(ISNUMBER(PI_data_original!P194)),P193,PI_data_original!P194),0)</f>
        <v>221.26570388678209</v>
      </c>
      <c r="Q194" s="95">
        <f>IF($A194&lt;=$A$9,IF(NOT(ISNUMBER(PI_data_original!Q194)),Q193,PI_data_original!Q194),0)</f>
        <v>226.44834230804045</v>
      </c>
      <c r="R194" s="95">
        <f>IF($A194&lt;=$A$9,IF(NOT(ISNUMBER(PI_data_original!R194)),R193,PI_data_original!R194),0)</f>
        <v>222.80224872805013</v>
      </c>
      <c r="S194" s="95">
        <f>IF($A194&lt;=$A$9,IF(NOT(ISNUMBER(PI_data_original!S194)),S193,PI_data_original!S194),0)</f>
        <v>231.68451221626717</v>
      </c>
      <c r="T194" s="95">
        <f>IF($A194&lt;=$A$9,IF(NOT(ISNUMBER(PI_data_original!T194)),T193,PI_data_original!T194),0)</f>
        <v>215.68386850965055</v>
      </c>
      <c r="U194" s="95">
        <f>IF($A194&lt;=$A$9,IF(NOT(ISNUMBER(PI_data_original!U194)),U193,PI_data_original!U194),0)</f>
        <v>234.57749589420391</v>
      </c>
      <c r="V194" s="95">
        <f>IF($A194&lt;=$A$9,IF(NOT(ISNUMBER(PI_data_original!V194)),V193,PI_data_original!V194),0)</f>
        <v>218.98940310472622</v>
      </c>
      <c r="W194" s="95">
        <f>IF($A194&lt;=$A$9,IF(NOT(ISNUMBER(PI_data_original!W194)),W193,PI_data_original!W194),0)</f>
        <v>268.48265359902769</v>
      </c>
      <c r="X194" s="95">
        <f>IF($A194&lt;=$A$9,IF(NOT(ISNUMBER(PI_data_original!X194)),X193,PI_data_original!X194),0)</f>
        <v>289.48269672163929</v>
      </c>
      <c r="Y194" s="95">
        <f>IF($A194&lt;=$A$9,IF(NOT(ISNUMBER(PI_data_original!Y194)),Y193,PI_data_original!Y194),0)</f>
        <v>1.6479743644595146E-2</v>
      </c>
      <c r="Z194" s="95">
        <f>IF($A194&lt;=$A$9,IF(NOT(ISNUMBER(PI_data_original!Z194)),Z193,PI_data_original!Z194),0)</f>
        <v>9.3339876256104543E-2</v>
      </c>
      <c r="AA194" s="95">
        <f>IF($A194&lt;=$A$9,IF(NOT(ISNUMBER(PI_data_original!AA194)),AA193,PI_data_original!AA194),0)</f>
        <v>226.48449095795397</v>
      </c>
      <c r="AB194" s="95">
        <f>IF($A194&lt;=$A$9,IF(NOT(ISNUMBER(PI_data_original!AB194)),AB193,PI_data_original!AB194),0)</f>
        <v>0</v>
      </c>
      <c r="AC194" s="95">
        <f>IF($A194&lt;=$A$9,IF(NOT(ISNUMBER(PI_data_original!AC194)),AC193,PI_data_original!AC194),0)</f>
        <v>0</v>
      </c>
      <c r="AD194" s="307">
        <f>IF(TagTempAmbSel_Sc2=TagTempAmb_Sc1,IF($A194&lt;=$A$9,IF(NOT(ISNUMBER(PI_data_original!D194)),D193,PI_data_original!D194),D193),IF($A194&lt;=$A$9,IF(NOT(ISNUMBER(PI_data_original!AD194)),AD193,PI_data_original!AD194),AD193))</f>
        <v>36.334418866703643</v>
      </c>
      <c r="AE194" s="307">
        <f>IF(TagHumRelSel_Sc2=TagHumRel_Sc1,IF($A194&lt;=$A$9,IF(NOT(ISNUMBER(PI_data_original!E194)),E193,PI_data_original!E194),E193),IF($A194&lt;=$A$9,IF(NOT(ISNUMBER(PI_data_original!AE194)),AE193,PI_data_original!AE194),AE193))</f>
        <v>28.788586859668108</v>
      </c>
      <c r="AF194" s="95">
        <f>IF($A194&lt;=$A$9,IF(NOT(ISNUMBER(PI_data_original!AF194)),AF193,PI_data_original!AF194),0)</f>
        <v>18.14954948425293</v>
      </c>
      <c r="AG194" s="95">
        <f>IF($A194&lt;=$A$9,IF(NOT(ISNUMBER(PI_data_original!AG194)),AG193,PI_data_original!AG194),0)</f>
        <v>15.628101348876953</v>
      </c>
      <c r="AH194" s="95">
        <f>IF($A194&lt;=$A$9,IF(NOT(ISNUMBER(PI_data_original!AH194)),AH193,PI_data_original!AH194),0)</f>
        <v>17.767662048339844</v>
      </c>
      <c r="AI194" s="95">
        <f>IF($A194&lt;=$A$9,IF(NOT(ISNUMBER(PI_data_original!AI194)),AI193,PI_data_original!AI194),0)</f>
        <v>15.078908920288086</v>
      </c>
      <c r="AJ194" s="95">
        <f>IF($A194&lt;=$A$9,IF(NOT(ISNUMBER(PI_data_original!AJ194)),AJ193,PI_data_original!AJ194),0)</f>
        <v>18.325809478759766</v>
      </c>
      <c r="AK194" s="95">
        <f>IF($A194&lt;=$A$9,IF(NOT(ISNUMBER(PI_data_original!AK194)),AK193,PI_data_original!AK194),0)</f>
        <v>214.92693835542053</v>
      </c>
      <c r="AL194" s="95">
        <f>IF($A194&lt;=$A$9,IF(NOT(ISNUMBER(PI_data_original!AL194)),AL193,PI_data_original!AL194),0)</f>
        <v>219.30573719104441</v>
      </c>
      <c r="AM194" s="95">
        <f>IF($A194&lt;=$A$9,IF(NOT(ISNUMBER(PI_data_original!AM194)),AM193,PI_data_original!AM194),0)</f>
        <v>219.78776310193706</v>
      </c>
      <c r="AN194" s="95">
        <f>IF($A194&lt;=$A$9,IF(NOT(ISNUMBER(PI_data_original!AN194)),AN193,PI_data_original!AN194),0)</f>
        <v>220.48522187054709</v>
      </c>
      <c r="AO194" s="95">
        <f>IF($A194&lt;=$A$9,IF(NOT(ISNUMBER(PI_data_original!AO194)),AO193,PI_data_original!AO194),0)</f>
        <v>232.2268316484747</v>
      </c>
      <c r="AP194" s="95">
        <f>IF($A194&lt;=$A$9,IF(NOT(ISNUMBER(PI_data_original!AP194)),AP193,PI_data_original!AP194),0)</f>
        <v>219.89742884077054</v>
      </c>
      <c r="AQ194" s="95">
        <f>IF($A194&lt;=$A$9,IF(NOT(ISNUMBER(PI_data_original!AQ194)),AQ193,PI_data_original!AQ194),0)</f>
        <v>232.48598039534485</v>
      </c>
      <c r="AR194" s="95">
        <f>IF($A194&lt;=$A$9,IF(NOT(ISNUMBER(PI_data_original!AR194)),AR193,PI_data_original!AR194),0)</f>
        <v>220.67690104220372</v>
      </c>
      <c r="AS194" s="95">
        <f>IF($A194&lt;=$A$9,IF(NOT(ISNUMBER(PI_data_original!AS194)),AS193,PI_data_original!AS194),0)</f>
        <v>256.2318423742845</v>
      </c>
      <c r="AT194" s="95">
        <f>IF($A194&lt;=$A$9,IF(NOT(ISNUMBER(PI_data_original!AT194)),AT193,PI_data_original!AT194),0)</f>
        <v>288.80349932746685</v>
      </c>
      <c r="AU194" s="95">
        <f>IF($A194&lt;=$A$9,IF(NOT(ISNUMBER(PI_data_original!AU194)),AU193,PI_data_original!AU194),0)</f>
        <v>1.0070954449474812E-2</v>
      </c>
      <c r="AV194" s="95">
        <f>IF($A194&lt;=$A$9,IF(NOT(ISNUMBER(PI_data_original!AV194)),AV193,PI_data_original!AV194),0)</f>
        <v>325.33138844972797</v>
      </c>
      <c r="AW194" s="95">
        <f>IF($A194&lt;=$A$9,IF(NOT(ISNUMBER(PI_data_original!AW194)),AW193,PI_data_original!AW194),0)</f>
        <v>219.84830570723318</v>
      </c>
      <c r="AY194" s="94">
        <f t="shared" si="108"/>
        <v>45873.635416666075</v>
      </c>
      <c r="AZ194" s="95">
        <f>IF($AY194&lt;=$AY$9,IF(NOT(ISNUMBER(PI_data_original!AZ194)),AZ193,PI_data_original!AZ194),0)</f>
        <v>0</v>
      </c>
      <c r="BA194" s="95">
        <f>IF($AY194&lt;=$AY$9,IF(NOT(ISNUMBER(PI_data_original!BA194)),BA193,PI_data_original!BA194),0)</f>
        <v>0</v>
      </c>
      <c r="BB194" s="95">
        <f>IF($AY194&lt;=$AY$9,IF(NOT(ISNUMBER(PI_data_original!BB194)),BB193,PI_data_original!BB194),0)</f>
        <v>0</v>
      </c>
      <c r="BC194" s="95">
        <f>IF($AY194&lt;=$AY$9,IF(NOT(ISNUMBER(PI_data_original!BC194)),BC193,PI_data_original!BC194),0)</f>
        <v>48.785405984905957</v>
      </c>
      <c r="BD194" s="95">
        <f>IF($AY194&lt;=$AY$9,IF(NOT(ISNUMBER(PI_data_original!BD194)),BD193,PI_data_original!BD194),0)</f>
        <v>0</v>
      </c>
      <c r="BE194" s="95">
        <f>IF($AY194&lt;=$AY$9,IF(NOT(ISNUMBER(PI_data_original!BE194)),BE193,PI_data_original!BE194),0)</f>
        <v>0</v>
      </c>
      <c r="BF194" s="95">
        <f>IF($AY194&lt;=$AY$9,IF(NOT(ISNUMBER(PI_data_original!BF194)),BF193,PI_data_original!BF194),0)</f>
        <v>0</v>
      </c>
      <c r="BG194" s="95">
        <f>IF($AY194&lt;=$AY$9,IF(NOT(ISNUMBER(PI_data_original!BG194)),BG193,PI_data_original!BG194),0)</f>
        <v>45.593761699536202</v>
      </c>
      <c r="BI194" s="61">
        <f>PI_data_original!BI194</f>
        <v>45873.377083333333</v>
      </c>
      <c r="BJ194" s="6">
        <f>IF($BI194&lt;=$BI$9,IF(NOT(ISNUMBER(PI_data_original!BJ194)),BJ193,PI_data_original!BJ194),0)</f>
        <v>1.2817578390240669E-2</v>
      </c>
      <c r="BK194" s="6">
        <f>IF($BI194&lt;=$BI$9,IF(NOT(ISNUMBER(PI_data_original!BK194)),BK193,PI_data_original!BK194),0)</f>
        <v>1.0070954449474812E-2</v>
      </c>
      <c r="BM194" s="6" t="b">
        <f t="shared" si="97"/>
        <v>0</v>
      </c>
      <c r="BN194" s="6" t="str">
        <f t="shared" si="98"/>
        <v>N/A</v>
      </c>
      <c r="BO194" s="6" t="b">
        <f t="shared" si="99"/>
        <v>0</v>
      </c>
      <c r="BP194" s="6" t="str">
        <f t="shared" si="100"/>
        <v>N/A</v>
      </c>
      <c r="BR194" s="6">
        <f t="shared" si="85"/>
        <v>0</v>
      </c>
      <c r="BS194" s="6">
        <f t="shared" si="86"/>
        <v>0</v>
      </c>
      <c r="BU194" s="6">
        <f t="shared" si="101"/>
        <v>226.48449095795397</v>
      </c>
      <c r="BV194" s="6">
        <f t="shared" si="102"/>
        <v>219.84830570723318</v>
      </c>
      <c r="BX194" s="292">
        <f t="shared" si="87"/>
        <v>45873.635416666075</v>
      </c>
      <c r="BY194" s="11">
        <f t="shared" si="118"/>
        <v>0</v>
      </c>
      <c r="BZ194" s="11">
        <f t="shared" si="118"/>
        <v>0</v>
      </c>
      <c r="CA194" s="11">
        <f t="shared" si="118"/>
        <v>0</v>
      </c>
      <c r="CB194" s="11">
        <f t="shared" si="118"/>
        <v>48.785405984905957</v>
      </c>
      <c r="CC194" s="11">
        <f>IF(Inicio!$C$22="Calderas",BY194+BZ194,CA194)</f>
        <v>0</v>
      </c>
      <c r="CD194" s="11">
        <f t="shared" si="88"/>
        <v>0</v>
      </c>
      <c r="CE194" s="11">
        <f t="shared" si="89"/>
        <v>0</v>
      </c>
      <c r="CF194" s="11">
        <f t="shared" si="90"/>
        <v>0</v>
      </c>
      <c r="CG194" s="11">
        <f t="shared" si="91"/>
        <v>0</v>
      </c>
      <c r="CH194" s="11">
        <f t="shared" si="103"/>
        <v>0</v>
      </c>
      <c r="CI194" s="11">
        <f t="shared" si="104"/>
        <v>0</v>
      </c>
      <c r="CJ194" s="11">
        <f t="shared" si="119"/>
        <v>0</v>
      </c>
      <c r="CK194" s="11">
        <f t="shared" si="119"/>
        <v>0</v>
      </c>
      <c r="CL194" s="11">
        <f t="shared" si="119"/>
        <v>0</v>
      </c>
      <c r="CM194" s="11">
        <f t="shared" si="119"/>
        <v>45.593761699536202</v>
      </c>
      <c r="CN194" s="281">
        <f>IF(Inicio!$O$22="Calderas",CJ194+CK194,CL194)</f>
        <v>0</v>
      </c>
      <c r="CO194" s="11">
        <f t="shared" si="92"/>
        <v>0</v>
      </c>
      <c r="CP194" s="11">
        <f t="shared" si="93"/>
        <v>0</v>
      </c>
      <c r="CQ194" s="11">
        <f t="shared" si="94"/>
        <v>0</v>
      </c>
      <c r="CR194" s="11">
        <f t="shared" si="95"/>
        <v>0</v>
      </c>
      <c r="CS194" s="11">
        <f t="shared" si="105"/>
        <v>0</v>
      </c>
      <c r="CT194" s="11">
        <f t="shared" si="106"/>
        <v>0</v>
      </c>
      <c r="CV194" s="293">
        <f t="shared" si="96"/>
        <v>45873.885416665842</v>
      </c>
      <c r="CW194" s="92">
        <f t="shared" si="120"/>
        <v>0</v>
      </c>
      <c r="CX194" s="92">
        <f t="shared" si="120"/>
        <v>0</v>
      </c>
      <c r="CY194" s="92">
        <f t="shared" si="120"/>
        <v>0</v>
      </c>
      <c r="CZ194" s="92">
        <f t="shared" si="120"/>
        <v>0</v>
      </c>
      <c r="DA194" s="92">
        <f t="shared" si="120"/>
        <v>0</v>
      </c>
      <c r="DB194" s="92">
        <f t="shared" si="120"/>
        <v>0</v>
      </c>
    </row>
    <row r="195" spans="1:106">
      <c r="A195" s="94">
        <f t="shared" si="107"/>
        <v>45873.888888888294</v>
      </c>
      <c r="B195" s="95">
        <f>IF($A195&lt;=$A$9,IF(NOT(ISNUMBER(PI_data_original!B195)),B194,PI_data_original!B195),0)</f>
        <v>0</v>
      </c>
      <c r="C195" s="95">
        <f>IF($A195&lt;=$A$9,IF(NOT(ISNUMBER(PI_data_original!C195)),C194,PI_data_original!C195),0)</f>
        <v>0</v>
      </c>
      <c r="D195" s="307">
        <f>IF(TagTempAmbSel_Sc1=TagTempAmb_Sc1,IF($A195&lt;=$A$9,IF(NOT(ISNUMBER(PI_data_original!D195)),D194,PI_data_original!D195),D194),IF($A195&lt;=$A$9,IF(NOT(ISNUMBER(PI_data_original!AD195)),AD194,PI_data_original!AD195),AD194))</f>
        <v>34.983651923260361</v>
      </c>
      <c r="E195" s="307">
        <f>IF(TagHumRelSel_Sc1=TagHumRel_Sc1,IF($A195&lt;=$A$9,IF(NOT(ISNUMBER(PI_data_original!E195)),E194,PI_data_original!E195),E194),IF($A195&lt;=$A$9,IF(NOT(ISNUMBER(PI_data_original!AE195)),AE194,PI_data_original!AE195),AE194))</f>
        <v>28.705874022193893</v>
      </c>
      <c r="F195" s="95">
        <f>IF($A195&lt;=$A$9,IF(NOT(ISNUMBER(PI_data_original!F195)),F194,PI_data_original!F195),0)</f>
        <v>13.033339500427246</v>
      </c>
      <c r="G195" s="95">
        <f>IF($A195&lt;=$A$9,IF(NOT(ISNUMBER(PI_data_original!G195)),G194,PI_data_original!G195),0)</f>
        <v>12.581764221191406</v>
      </c>
      <c r="H195" s="95">
        <f>IF($A195&lt;=$A$9,IF(NOT(ISNUMBER(PI_data_original!H195)),H194,PI_data_original!H195),0)</f>
        <v>13.488539695739746</v>
      </c>
      <c r="I195" s="95">
        <f>IF($A195&lt;=$A$9,IF(NOT(ISNUMBER(PI_data_original!I195)),I194,PI_data_original!I195),0)</f>
        <v>9.488490104675293</v>
      </c>
      <c r="J195" s="95">
        <f>IF($A195&lt;=$A$9,IF(NOT(ISNUMBER(PI_data_original!J195)),J194,PI_data_original!J195),0)</f>
        <v>8.1861476898193359</v>
      </c>
      <c r="K195" s="95">
        <f>IF($A195&lt;=$A$9,IF(NOT(ISNUMBER(PI_data_original!K195)),K194,PI_data_original!K195),0)</f>
        <v>227.33598479275989</v>
      </c>
      <c r="L195" s="95">
        <f>IF($A195&lt;=$A$9,IF(NOT(ISNUMBER(PI_data_original!L195)),L194,PI_data_original!L195),0)</f>
        <v>226.74154395906061</v>
      </c>
      <c r="M195" s="95">
        <f>IF($A195&lt;=$A$9,IF(NOT(ISNUMBER(PI_data_original!M195)),M194,PI_data_original!M195),0)</f>
        <v>213.66130617794667</v>
      </c>
      <c r="N195" s="95">
        <f>IF($A195&lt;=$A$9,IF(NOT(ISNUMBER(PI_data_original!N195)),N194,PI_data_original!N195),0)</f>
        <v>214.06940230250942</v>
      </c>
      <c r="O195" s="95">
        <f>IF($A195&lt;=$A$9,IF(NOT(ISNUMBER(PI_data_original!O195)),O194,PI_data_original!O195),0)</f>
        <v>220.0103415036325</v>
      </c>
      <c r="P195" s="95">
        <f>IF($A195&lt;=$A$9,IF(NOT(ISNUMBER(PI_data_original!P195)),P194,PI_data_original!P195),0)</f>
        <v>218.56870755424208</v>
      </c>
      <c r="Q195" s="95">
        <f>IF($A195&lt;=$A$9,IF(NOT(ISNUMBER(PI_data_original!Q195)),Q194,PI_data_original!Q195),0)</f>
        <v>223.40896833489299</v>
      </c>
      <c r="R195" s="95">
        <f>IF($A195&lt;=$A$9,IF(NOT(ISNUMBER(PI_data_original!R195)),R194,PI_data_original!R195),0)</f>
        <v>220.19591260934817</v>
      </c>
      <c r="S195" s="95">
        <f>IF($A195&lt;=$A$9,IF(NOT(ISNUMBER(PI_data_original!S195)),S194,PI_data_original!S195),0)</f>
        <v>231.57873247482348</v>
      </c>
      <c r="T195" s="95">
        <f>IF($A195&lt;=$A$9,IF(NOT(ISNUMBER(PI_data_original!T195)),T194,PI_data_original!T195),0)</f>
        <v>215.63765489112663</v>
      </c>
      <c r="U195" s="95">
        <f>IF($A195&lt;=$A$9,IF(NOT(ISNUMBER(PI_data_original!U195)),U194,PI_data_original!U195),0)</f>
        <v>234.46017706392954</v>
      </c>
      <c r="V195" s="95">
        <f>IF($A195&lt;=$A$9,IF(NOT(ISNUMBER(PI_data_original!V195)),V194,PI_data_original!V195),0)</f>
        <v>218.74694174793007</v>
      </c>
      <c r="W195" s="95">
        <f>IF($A195&lt;=$A$9,IF(NOT(ISNUMBER(PI_data_original!W195)),W194,PI_data_original!W195),0)</f>
        <v>266.22523063828896</v>
      </c>
      <c r="X195" s="95">
        <f>IF($A195&lt;=$A$9,IF(NOT(ISNUMBER(PI_data_original!X195)),X194,PI_data_original!X195),0)</f>
        <v>288.04039687933994</v>
      </c>
      <c r="Y195" s="95">
        <f>IF($A195&lt;=$A$9,IF(NOT(ISNUMBER(PI_data_original!Y195)),Y194,PI_data_original!Y195),0)</f>
        <v>1.6479743644595146E-2</v>
      </c>
      <c r="Z195" s="95">
        <f>IF($A195&lt;=$A$9,IF(NOT(ISNUMBER(PI_data_original!Z195)),Z194,PI_data_original!Z195),0)</f>
        <v>306.54176561283896</v>
      </c>
      <c r="AA195" s="95">
        <f>IF($A195&lt;=$A$9,IF(NOT(ISNUMBER(PI_data_original!AA195)),AA194,PI_data_original!AA195),0)</f>
        <v>223.34068570145485</v>
      </c>
      <c r="AB195" s="95">
        <f>IF($A195&lt;=$A$9,IF(NOT(ISNUMBER(PI_data_original!AB195)),AB194,PI_data_original!AB195),0)</f>
        <v>0</v>
      </c>
      <c r="AC195" s="95">
        <f>IF($A195&lt;=$A$9,IF(NOT(ISNUMBER(PI_data_original!AC195)),AC194,PI_data_original!AC195),0)</f>
        <v>0</v>
      </c>
      <c r="AD195" s="307">
        <f>IF(TagTempAmbSel_Sc2=TagTempAmb_Sc1,IF($A195&lt;=$A$9,IF(NOT(ISNUMBER(PI_data_original!D195)),D194,PI_data_original!D195),D194),IF($A195&lt;=$A$9,IF(NOT(ISNUMBER(PI_data_original!AD195)),AD194,PI_data_original!AD195),AD194))</f>
        <v>36.083115465193401</v>
      </c>
      <c r="AE195" s="307">
        <f>IF(TagHumRelSel_Sc2=TagHumRel_Sc1,IF($A195&lt;=$A$9,IF(NOT(ISNUMBER(PI_data_original!E195)),E194,PI_data_original!E195),E194),IF($A195&lt;=$A$9,IF(NOT(ISNUMBER(PI_data_original!AE195)),AE194,PI_data_original!AE195),AE194))</f>
        <v>28.992807863930576</v>
      </c>
      <c r="AF195" s="95">
        <f>IF($A195&lt;=$A$9,IF(NOT(ISNUMBER(PI_data_original!AF195)),AF194,PI_data_original!AF195),0)</f>
        <v>17.392993927001953</v>
      </c>
      <c r="AG195" s="95">
        <f>IF($A195&lt;=$A$9,IF(NOT(ISNUMBER(PI_data_original!AG195)),AG194,PI_data_original!AG195),0)</f>
        <v>15.349027633666992</v>
      </c>
      <c r="AH195" s="95">
        <f>IF($A195&lt;=$A$9,IF(NOT(ISNUMBER(PI_data_original!AH195)),AH194,PI_data_original!AH195),0)</f>
        <v>15.628101348876953</v>
      </c>
      <c r="AI195" s="95">
        <f>IF($A195&lt;=$A$9,IF(NOT(ISNUMBER(PI_data_original!AI195)),AI194,PI_data_original!AI195),0)</f>
        <v>13.158028602600098</v>
      </c>
      <c r="AJ195" s="95">
        <f>IF($A195&lt;=$A$9,IF(NOT(ISNUMBER(PI_data_original!AJ195)),AJ194,PI_data_original!AJ195),0)</f>
        <v>12.46527099609375</v>
      </c>
      <c r="AK195" s="95">
        <f>IF($A195&lt;=$A$9,IF(NOT(ISNUMBER(PI_data_original!AK195)),AK194,PI_data_original!AK195),0)</f>
        <v>220.7336157775708</v>
      </c>
      <c r="AL195" s="95">
        <f>IF($A195&lt;=$A$9,IF(NOT(ISNUMBER(PI_data_original!AL195)),AL194,PI_data_original!AL195),0)</f>
        <v>224.55136764528856</v>
      </c>
      <c r="AM195" s="95">
        <f>IF($A195&lt;=$A$9,IF(NOT(ISNUMBER(PI_data_original!AM195)),AM194,PI_data_original!AM195),0)</f>
        <v>216.5400519781451</v>
      </c>
      <c r="AN195" s="95">
        <f>IF($A195&lt;=$A$9,IF(NOT(ISNUMBER(PI_data_original!AN195)),AN194,PI_data_original!AN195),0)</f>
        <v>217.37404279313131</v>
      </c>
      <c r="AO195" s="95">
        <f>IF($A195&lt;=$A$9,IF(NOT(ISNUMBER(PI_data_original!AO195)),AO194,PI_data_original!AO195),0)</f>
        <v>232.1986083984375</v>
      </c>
      <c r="AP195" s="95">
        <f>IF($A195&lt;=$A$9,IF(NOT(ISNUMBER(PI_data_original!AP195)),AP194,PI_data_original!AP195),0)</f>
        <v>219.54822299330107</v>
      </c>
      <c r="AQ195" s="95">
        <f>IF($A195&lt;=$A$9,IF(NOT(ISNUMBER(PI_data_original!AQ195)),AQ194,PI_data_original!AQ195),0)</f>
        <v>232.36195586304257</v>
      </c>
      <c r="AR195" s="95">
        <f>IF($A195&lt;=$A$9,IF(NOT(ISNUMBER(PI_data_original!AR195)),AR194,PI_data_original!AR195),0)</f>
        <v>220.3600920601973</v>
      </c>
      <c r="AS195" s="95">
        <f>IF($A195&lt;=$A$9,IF(NOT(ISNUMBER(PI_data_original!AS195)),AS194,PI_data_original!AS195),0)</f>
        <v>254.07156957151727</v>
      </c>
      <c r="AT195" s="95">
        <f>IF($A195&lt;=$A$9,IF(NOT(ISNUMBER(PI_data_original!AT195)),AT194,PI_data_original!AT195),0)</f>
        <v>287.38689402925706</v>
      </c>
      <c r="AU195" s="95">
        <f>IF($A195&lt;=$A$9,IF(NOT(ISNUMBER(PI_data_original!AU195)),AU194,PI_data_original!AU195),0)</f>
        <v>1.0070954449474812E-2</v>
      </c>
      <c r="AV195" s="95">
        <f>IF($A195&lt;=$A$9,IF(NOT(ISNUMBER(PI_data_original!AV195)),AV194,PI_data_original!AV195),0)</f>
        <v>360</v>
      </c>
      <c r="AW195" s="95">
        <f>IF($A195&lt;=$A$9,IF(NOT(ISNUMBER(PI_data_original!AW195)),AW194,PI_data_original!AW195),0)</f>
        <v>216.53794774577099</v>
      </c>
      <c r="AY195" s="94">
        <f t="shared" si="108"/>
        <v>45873.638888888294</v>
      </c>
      <c r="AZ195" s="95">
        <f>IF($AY195&lt;=$AY$9,IF(NOT(ISNUMBER(PI_data_original!AZ195)),AZ194,PI_data_original!AZ195),0)</f>
        <v>0</v>
      </c>
      <c r="BA195" s="95">
        <f>IF($AY195&lt;=$AY$9,IF(NOT(ISNUMBER(PI_data_original!BA195)),BA194,PI_data_original!BA195),0)</f>
        <v>0</v>
      </c>
      <c r="BB195" s="95">
        <f>IF($AY195&lt;=$AY$9,IF(NOT(ISNUMBER(PI_data_original!BB195)),BB194,PI_data_original!BB195),0)</f>
        <v>0</v>
      </c>
      <c r="BC195" s="95">
        <f>IF($AY195&lt;=$AY$9,IF(NOT(ISNUMBER(PI_data_original!BC195)),BC194,PI_data_original!BC195),0)</f>
        <v>48.420220603047895</v>
      </c>
      <c r="BD195" s="95">
        <f>IF($AY195&lt;=$AY$9,IF(NOT(ISNUMBER(PI_data_original!BD195)),BD194,PI_data_original!BD195),0)</f>
        <v>0</v>
      </c>
      <c r="BE195" s="95">
        <f>IF($AY195&lt;=$AY$9,IF(NOT(ISNUMBER(PI_data_original!BE195)),BE194,PI_data_original!BE195),0)</f>
        <v>0</v>
      </c>
      <c r="BF195" s="95">
        <f>IF($AY195&lt;=$AY$9,IF(NOT(ISNUMBER(PI_data_original!BF195)),BF194,PI_data_original!BF195),0)</f>
        <v>0</v>
      </c>
      <c r="BG195" s="95">
        <f>IF($AY195&lt;=$AY$9,IF(NOT(ISNUMBER(PI_data_original!BG195)),BG194,PI_data_original!BG195),0)</f>
        <v>45.286101838143225</v>
      </c>
      <c r="BI195" s="61">
        <f>PI_data_original!BI195</f>
        <v>45873.37777777778</v>
      </c>
      <c r="BJ195" s="6">
        <f>IF($BI195&lt;=$BI$9,IF(NOT(ISNUMBER(PI_data_original!BJ195)),BJ194,PI_data_original!BJ195),0)</f>
        <v>1.2817578390240669E-2</v>
      </c>
      <c r="BK195" s="6">
        <f>IF($BI195&lt;=$BI$9,IF(NOT(ISNUMBER(PI_data_original!BK195)),BK194,PI_data_original!BK195),0)</f>
        <v>1.0070954449474812E-2</v>
      </c>
      <c r="BM195" s="6" t="b">
        <f t="shared" si="97"/>
        <v>0</v>
      </c>
      <c r="BN195" s="6" t="str">
        <f t="shared" si="98"/>
        <v>N/A</v>
      </c>
      <c r="BO195" s="6" t="b">
        <f t="shared" si="99"/>
        <v>0</v>
      </c>
      <c r="BP195" s="6" t="str">
        <f t="shared" si="100"/>
        <v>N/A</v>
      </c>
      <c r="BR195" s="6">
        <f t="shared" si="85"/>
        <v>0</v>
      </c>
      <c r="BS195" s="6">
        <f t="shared" si="86"/>
        <v>0</v>
      </c>
      <c r="BU195" s="6">
        <f t="shared" si="101"/>
        <v>223.34068570145485</v>
      </c>
      <c r="BV195" s="6">
        <f t="shared" si="102"/>
        <v>216.53794774577099</v>
      </c>
      <c r="BX195" s="292">
        <f t="shared" si="87"/>
        <v>45873.638888888294</v>
      </c>
      <c r="BY195" s="11">
        <f t="shared" si="118"/>
        <v>0</v>
      </c>
      <c r="BZ195" s="11">
        <f t="shared" si="118"/>
        <v>0</v>
      </c>
      <c r="CA195" s="11">
        <f t="shared" si="118"/>
        <v>0</v>
      </c>
      <c r="CB195" s="11">
        <f t="shared" si="118"/>
        <v>48.420220603047895</v>
      </c>
      <c r="CC195" s="11">
        <f>IF(Inicio!$C$22="Calderas",BY195+BZ195,CA195)</f>
        <v>0</v>
      </c>
      <c r="CD195" s="11">
        <f t="shared" si="88"/>
        <v>0</v>
      </c>
      <c r="CE195" s="11">
        <f t="shared" si="89"/>
        <v>0</v>
      </c>
      <c r="CF195" s="11">
        <f t="shared" si="90"/>
        <v>0</v>
      </c>
      <c r="CG195" s="11">
        <f t="shared" si="91"/>
        <v>0</v>
      </c>
      <c r="CH195" s="11">
        <f t="shared" si="103"/>
        <v>0</v>
      </c>
      <c r="CI195" s="11">
        <f t="shared" si="104"/>
        <v>0</v>
      </c>
      <c r="CJ195" s="11">
        <f t="shared" si="119"/>
        <v>0</v>
      </c>
      <c r="CK195" s="11">
        <f t="shared" si="119"/>
        <v>0</v>
      </c>
      <c r="CL195" s="11">
        <f t="shared" si="119"/>
        <v>0</v>
      </c>
      <c r="CM195" s="11">
        <f t="shared" si="119"/>
        <v>45.286101838143225</v>
      </c>
      <c r="CN195" s="281">
        <f>IF(Inicio!$O$22="Calderas",CJ195+CK195,CL195)</f>
        <v>0</v>
      </c>
      <c r="CO195" s="11">
        <f t="shared" si="92"/>
        <v>0</v>
      </c>
      <c r="CP195" s="11">
        <f t="shared" si="93"/>
        <v>0</v>
      </c>
      <c r="CQ195" s="11">
        <f t="shared" si="94"/>
        <v>0</v>
      </c>
      <c r="CR195" s="11">
        <f t="shared" si="95"/>
        <v>0</v>
      </c>
      <c r="CS195" s="11">
        <f t="shared" si="105"/>
        <v>0</v>
      </c>
      <c r="CT195" s="11">
        <f t="shared" si="106"/>
        <v>0</v>
      </c>
      <c r="CV195" s="293">
        <f t="shared" si="96"/>
        <v>45873.888888888061</v>
      </c>
      <c r="CW195" s="92">
        <f t="shared" si="120"/>
        <v>0</v>
      </c>
      <c r="CX195" s="92">
        <f t="shared" si="120"/>
        <v>0</v>
      </c>
      <c r="CY195" s="92">
        <f t="shared" si="120"/>
        <v>0</v>
      </c>
      <c r="CZ195" s="92">
        <f t="shared" si="120"/>
        <v>0</v>
      </c>
      <c r="DA195" s="92">
        <f t="shared" si="120"/>
        <v>0</v>
      </c>
      <c r="DB195" s="92">
        <f t="shared" si="120"/>
        <v>0</v>
      </c>
    </row>
    <row r="196" spans="1:106">
      <c r="A196" s="94">
        <f t="shared" si="107"/>
        <v>45873.892361110513</v>
      </c>
      <c r="B196" s="95">
        <f>IF($A196&lt;=$A$9,IF(NOT(ISNUMBER(PI_data_original!B196)),B195,PI_data_original!B196),0)</f>
        <v>0</v>
      </c>
      <c r="C196" s="95">
        <f>IF($A196&lt;=$A$9,IF(NOT(ISNUMBER(PI_data_original!C196)),C195,PI_data_original!C196),0)</f>
        <v>0</v>
      </c>
      <c r="D196" s="307">
        <f>IF(TagTempAmbSel_Sc1=TagTempAmb_Sc1,IF($A196&lt;=$A$9,IF(NOT(ISNUMBER(PI_data_original!D196)),D195,PI_data_original!D196),D195),IF($A196&lt;=$A$9,IF(NOT(ISNUMBER(PI_data_original!AD196)),AD195,PI_data_original!AD196),AD195))</f>
        <v>34.752331795147619</v>
      </c>
      <c r="E196" s="307">
        <f>IF(TagHumRelSel_Sc1=TagHumRel_Sc1,IF($A196&lt;=$A$9,IF(NOT(ISNUMBER(PI_data_original!E196)),E195,PI_data_original!E196),E195),IF($A196&lt;=$A$9,IF(NOT(ISNUMBER(PI_data_original!AE196)),AE195,PI_data_original!AE196),AE195))</f>
        <v>29.13173301215361</v>
      </c>
      <c r="F196" s="95">
        <f>IF($A196&lt;=$A$9,IF(NOT(ISNUMBER(PI_data_original!F196)),F195,PI_data_original!F196),0)</f>
        <v>10.69632625579834</v>
      </c>
      <c r="G196" s="95">
        <f>IF($A196&lt;=$A$9,IF(NOT(ISNUMBER(PI_data_original!G196)),G195,PI_data_original!G196),0)</f>
        <v>9.5083560943603516</v>
      </c>
      <c r="H196" s="95">
        <f>IF($A196&lt;=$A$9,IF(NOT(ISNUMBER(PI_data_original!H196)),H195,PI_data_original!H196),0)</f>
        <v>10.604783058166504</v>
      </c>
      <c r="I196" s="95">
        <f>IF($A196&lt;=$A$9,IF(NOT(ISNUMBER(PI_data_original!I196)),I195,PI_data_original!I196),0)</f>
        <v>7.6280016899108887</v>
      </c>
      <c r="J196" s="95">
        <f>IF($A196&lt;=$A$9,IF(NOT(ISNUMBER(PI_data_original!J196)),J195,PI_data_original!J196),0)</f>
        <v>9.209416389465332</v>
      </c>
      <c r="K196" s="95">
        <f>IF($A196&lt;=$A$9,IF(NOT(ISNUMBER(PI_data_original!K196)),K195,PI_data_original!K196),0)</f>
        <v>211.52957129592423</v>
      </c>
      <c r="L196" s="95">
        <f>IF($A196&lt;=$A$9,IF(NOT(ISNUMBER(PI_data_original!L196)),L195,PI_data_original!L196),0)</f>
        <v>208.9512052853776</v>
      </c>
      <c r="M196" s="95">
        <f>IF($A196&lt;=$A$9,IF(NOT(ISNUMBER(PI_data_original!M196)),M195,PI_data_original!M196),0)</f>
        <v>211.11365577247986</v>
      </c>
      <c r="N196" s="95">
        <f>IF($A196&lt;=$A$9,IF(NOT(ISNUMBER(PI_data_original!N196)),N195,PI_data_original!N196),0)</f>
        <v>210.16242694015236</v>
      </c>
      <c r="O196" s="95">
        <f>IF($A196&lt;=$A$9,IF(NOT(ISNUMBER(PI_data_original!O196)),O195,PI_data_original!O196),0)</f>
        <v>217.55498910181154</v>
      </c>
      <c r="P196" s="95">
        <f>IF($A196&lt;=$A$9,IF(NOT(ISNUMBER(PI_data_original!P196)),P195,PI_data_original!P196),0)</f>
        <v>215.84376301033225</v>
      </c>
      <c r="Q196" s="95">
        <f>IF($A196&lt;=$A$9,IF(NOT(ISNUMBER(PI_data_original!Q196)),Q195,PI_data_original!Q196),0)</f>
        <v>221.07805249126298</v>
      </c>
      <c r="R196" s="95">
        <f>IF($A196&lt;=$A$9,IF(NOT(ISNUMBER(PI_data_original!R196)),R195,PI_data_original!R196),0)</f>
        <v>218.33905677930525</v>
      </c>
      <c r="S196" s="95">
        <f>IF($A196&lt;=$A$9,IF(NOT(ISNUMBER(PI_data_original!S196)),S195,PI_data_original!S196),0)</f>
        <v>231.39949734993434</v>
      </c>
      <c r="T196" s="95">
        <f>IF($A196&lt;=$A$9,IF(NOT(ISNUMBER(PI_data_original!T196)),T195,PI_data_original!T196),0)</f>
        <v>215.36093377278186</v>
      </c>
      <c r="U196" s="95">
        <f>IF($A196&lt;=$A$9,IF(NOT(ISNUMBER(PI_data_original!U196)),U195,PI_data_original!U196),0)</f>
        <v>234.35110580746706</v>
      </c>
      <c r="V196" s="95">
        <f>IF($A196&lt;=$A$9,IF(NOT(ISNUMBER(PI_data_original!V196)),V195,PI_data_original!V196),0)</f>
        <v>218.44469060722196</v>
      </c>
      <c r="W196" s="95">
        <f>IF($A196&lt;=$A$9,IF(NOT(ISNUMBER(PI_data_original!W196)),W195,PI_data_original!W196),0)</f>
        <v>264.16217530696275</v>
      </c>
      <c r="X196" s="95">
        <f>IF($A196&lt;=$A$9,IF(NOT(ISNUMBER(PI_data_original!X196)),X195,PI_data_original!X196),0)</f>
        <v>286.71600226855156</v>
      </c>
      <c r="Y196" s="95">
        <f>IF($A196&lt;=$A$9,IF(NOT(ISNUMBER(PI_data_original!Y196)),Y195,PI_data_original!Y196),0)</f>
        <v>1.6479743644595146E-2</v>
      </c>
      <c r="Z196" s="95">
        <f>IF($A196&lt;=$A$9,IF(NOT(ISNUMBER(PI_data_original!Z196)),Z195,PI_data_original!Z196),0)</f>
        <v>432</v>
      </c>
      <c r="AA196" s="95">
        <f>IF($A196&lt;=$A$9,IF(NOT(ISNUMBER(PI_data_original!AA196)),AA195,PI_data_original!AA196),0)</f>
        <v>220.57719650535302</v>
      </c>
      <c r="AB196" s="95">
        <f>IF($A196&lt;=$A$9,IF(NOT(ISNUMBER(PI_data_original!AB196)),AB195,PI_data_original!AB196),0)</f>
        <v>0</v>
      </c>
      <c r="AC196" s="95">
        <f>IF($A196&lt;=$A$9,IF(NOT(ISNUMBER(PI_data_original!AC196)),AC195,PI_data_original!AC196),0)</f>
        <v>0</v>
      </c>
      <c r="AD196" s="307">
        <f>IF(TagTempAmbSel_Sc2=TagTempAmb_Sc1,IF($A196&lt;=$A$9,IF(NOT(ISNUMBER(PI_data_original!D196)),D195,PI_data_original!D196),D195),IF($A196&lt;=$A$9,IF(NOT(ISNUMBER(PI_data_original!AD196)),AD195,PI_data_original!AD196),AD195))</f>
        <v>35.949728246225547</v>
      </c>
      <c r="AE196" s="307">
        <f>IF(TagHumRelSel_Sc2=TagHumRel_Sc1,IF($A196&lt;=$A$9,IF(NOT(ISNUMBER(PI_data_original!E196)),E195,PI_data_original!E196),E195),IF($A196&lt;=$A$9,IF(NOT(ISNUMBER(PI_data_original!AE196)),AE195,PI_data_original!AE196),AE195))</f>
        <v>29.160628603952681</v>
      </c>
      <c r="AF196" s="95">
        <f>IF($A196&lt;=$A$9,IF(NOT(ISNUMBER(PI_data_original!AF196)),AF195,PI_data_original!AF196),0)</f>
        <v>15.913372993469238</v>
      </c>
      <c r="AG196" s="95">
        <f>IF($A196&lt;=$A$9,IF(NOT(ISNUMBER(PI_data_original!AG196)),AG195,PI_data_original!AG196),0)</f>
        <v>11.348978042602539</v>
      </c>
      <c r="AH196" s="95">
        <f>IF($A196&lt;=$A$9,IF(NOT(ISNUMBER(PI_data_original!AH196)),AH195,PI_data_original!AH196),0)</f>
        <v>17.488588333129883</v>
      </c>
      <c r="AI196" s="95">
        <f>IF($A196&lt;=$A$9,IF(NOT(ISNUMBER(PI_data_original!AI196)),AI195,PI_data_original!AI196),0)</f>
        <v>13.158028602600098</v>
      </c>
      <c r="AJ196" s="95">
        <f>IF($A196&lt;=$A$9,IF(NOT(ISNUMBER(PI_data_original!AJ196)),AJ195,PI_data_original!AJ196),0)</f>
        <v>14.790881156921387</v>
      </c>
      <c r="AK196" s="95">
        <f>IF($A196&lt;=$A$9,IF(NOT(ISNUMBER(PI_data_original!AK196)),AK195,PI_data_original!AK196),0)</f>
        <v>219.55981827837397</v>
      </c>
      <c r="AL196" s="95">
        <f>IF($A196&lt;=$A$9,IF(NOT(ISNUMBER(PI_data_original!AL196)),AL195,PI_data_original!AL196),0)</f>
        <v>223.34246656315955</v>
      </c>
      <c r="AM196" s="95">
        <f>IF($A196&lt;=$A$9,IF(NOT(ISNUMBER(PI_data_original!AM196)),AM195,PI_data_original!AM196),0)</f>
        <v>214.03518225056564</v>
      </c>
      <c r="AN196" s="95">
        <f>IF($A196&lt;=$A$9,IF(NOT(ISNUMBER(PI_data_original!AN196)),AN195,PI_data_original!AN196),0)</f>
        <v>214.75565618640937</v>
      </c>
      <c r="AO196" s="95">
        <f>IF($A196&lt;=$A$9,IF(NOT(ISNUMBER(PI_data_original!AO196)),AO195,PI_data_original!AO196),0)</f>
        <v>232.16815944409154</v>
      </c>
      <c r="AP196" s="95">
        <f>IF($A196&lt;=$A$9,IF(NOT(ISNUMBER(PI_data_original!AP196)),AP195,PI_data_original!AP196),0)</f>
        <v>219.26073305131479</v>
      </c>
      <c r="AQ196" s="95">
        <f>IF($A196&lt;=$A$9,IF(NOT(ISNUMBER(PI_data_original!AQ196)),AQ195,PI_data_original!AQ196),0)</f>
        <v>232.33257401154376</v>
      </c>
      <c r="AR196" s="95">
        <f>IF($A196&lt;=$A$9,IF(NOT(ISNUMBER(PI_data_original!AR196)),AR195,PI_data_original!AR196),0)</f>
        <v>219.98978597607541</v>
      </c>
      <c r="AS196" s="95">
        <f>IF($A196&lt;=$A$9,IF(NOT(ISNUMBER(PI_data_original!AS196)),AS195,PI_data_original!AS196),0)</f>
        <v>252.08782552871529</v>
      </c>
      <c r="AT196" s="95">
        <f>IF($A196&lt;=$A$9,IF(NOT(ISNUMBER(PI_data_original!AT196)),AT195,PI_data_original!AT196),0)</f>
        <v>286.0302033515282</v>
      </c>
      <c r="AU196" s="95">
        <f>IF($A196&lt;=$A$9,IF(NOT(ISNUMBER(PI_data_original!AU196)),AU195,PI_data_original!AU196),0)</f>
        <v>1.0070954449474812E-2</v>
      </c>
      <c r="AV196" s="95">
        <f>IF($A196&lt;=$A$9,IF(NOT(ISNUMBER(PI_data_original!AV196)),AV195,PI_data_original!AV196),0)</f>
        <v>360</v>
      </c>
      <c r="AW196" s="95">
        <f>IF($A196&lt;=$A$9,IF(NOT(ISNUMBER(PI_data_original!AW196)),AW195,PI_data_original!AW196),0)</f>
        <v>213.75203501028165</v>
      </c>
      <c r="AY196" s="94">
        <f t="shared" si="108"/>
        <v>45873.642361110513</v>
      </c>
      <c r="AZ196" s="95">
        <f>IF($AY196&lt;=$AY$9,IF(NOT(ISNUMBER(PI_data_original!AZ196)),AZ195,PI_data_original!AZ196),0)</f>
        <v>0</v>
      </c>
      <c r="BA196" s="95">
        <f>IF($AY196&lt;=$AY$9,IF(NOT(ISNUMBER(PI_data_original!BA196)),BA195,PI_data_original!BA196),0)</f>
        <v>0</v>
      </c>
      <c r="BB196" s="95">
        <f>IF($AY196&lt;=$AY$9,IF(NOT(ISNUMBER(PI_data_original!BB196)),BB195,PI_data_original!BB196),0)</f>
        <v>0</v>
      </c>
      <c r="BC196" s="95">
        <f>IF($AY196&lt;=$AY$9,IF(NOT(ISNUMBER(PI_data_original!BC196)),BC195,PI_data_original!BC196),0)</f>
        <v>47.770157676547427</v>
      </c>
      <c r="BD196" s="95">
        <f>IF($AY196&lt;=$AY$9,IF(NOT(ISNUMBER(PI_data_original!BD196)),BD195,PI_data_original!BD196),0)</f>
        <v>0</v>
      </c>
      <c r="BE196" s="95">
        <f>IF($AY196&lt;=$AY$9,IF(NOT(ISNUMBER(PI_data_original!BE196)),BE195,PI_data_original!BE196),0)</f>
        <v>0</v>
      </c>
      <c r="BF196" s="95">
        <f>IF($AY196&lt;=$AY$9,IF(NOT(ISNUMBER(PI_data_original!BF196)),BF195,PI_data_original!BF196),0)</f>
        <v>0</v>
      </c>
      <c r="BG196" s="95">
        <f>IF($AY196&lt;=$AY$9,IF(NOT(ISNUMBER(PI_data_original!BG196)),BG195,PI_data_original!BG196),0)</f>
        <v>44.758414046583923</v>
      </c>
      <c r="BI196" s="61">
        <f>PI_data_original!BI196</f>
        <v>45873.378472222219</v>
      </c>
      <c r="BJ196" s="6">
        <f>IF($BI196&lt;=$BI$9,IF(NOT(ISNUMBER(PI_data_original!BJ196)),BJ195,PI_data_original!BJ196),0)</f>
        <v>1.2817578390240669E-2</v>
      </c>
      <c r="BK196" s="6">
        <f>IF($BI196&lt;=$BI$9,IF(NOT(ISNUMBER(PI_data_original!BK196)),BK195,PI_data_original!BK196),0)</f>
        <v>1.0070954449474812E-2</v>
      </c>
      <c r="BM196" s="6" t="b">
        <f t="shared" si="97"/>
        <v>0</v>
      </c>
      <c r="BN196" s="6" t="str">
        <f t="shared" si="98"/>
        <v>N/A</v>
      </c>
      <c r="BO196" s="6" t="b">
        <f t="shared" si="99"/>
        <v>0</v>
      </c>
      <c r="BP196" s="6" t="str">
        <f t="shared" si="100"/>
        <v>N/A</v>
      </c>
      <c r="BR196" s="6">
        <f t="shared" si="85"/>
        <v>0</v>
      </c>
      <c r="BS196" s="6">
        <f t="shared" si="86"/>
        <v>0</v>
      </c>
      <c r="BU196" s="6">
        <f t="shared" si="101"/>
        <v>220.57719650535302</v>
      </c>
      <c r="BV196" s="6">
        <f t="shared" si="102"/>
        <v>213.75203501028165</v>
      </c>
      <c r="BX196" s="292">
        <f t="shared" si="87"/>
        <v>45873.642361110513</v>
      </c>
      <c r="BY196" s="11">
        <f t="shared" si="118"/>
        <v>0</v>
      </c>
      <c r="BZ196" s="11">
        <f t="shared" si="118"/>
        <v>0</v>
      </c>
      <c r="CA196" s="11">
        <f t="shared" si="118"/>
        <v>0</v>
      </c>
      <c r="CB196" s="11">
        <f t="shared" si="118"/>
        <v>47.770157676547427</v>
      </c>
      <c r="CC196" s="11">
        <f>IF(Inicio!$C$22="Calderas",BY196+BZ196,CA196)</f>
        <v>0</v>
      </c>
      <c r="CD196" s="11">
        <f t="shared" si="88"/>
        <v>0</v>
      </c>
      <c r="CE196" s="11">
        <f t="shared" si="89"/>
        <v>0</v>
      </c>
      <c r="CF196" s="11">
        <f t="shared" si="90"/>
        <v>0</v>
      </c>
      <c r="CG196" s="11">
        <f t="shared" si="91"/>
        <v>0</v>
      </c>
      <c r="CH196" s="11">
        <f t="shared" si="103"/>
        <v>0</v>
      </c>
      <c r="CI196" s="11">
        <f t="shared" si="104"/>
        <v>0</v>
      </c>
      <c r="CJ196" s="11">
        <f t="shared" si="119"/>
        <v>0</v>
      </c>
      <c r="CK196" s="11">
        <f t="shared" si="119"/>
        <v>0</v>
      </c>
      <c r="CL196" s="11">
        <f t="shared" si="119"/>
        <v>0</v>
      </c>
      <c r="CM196" s="11">
        <f t="shared" si="119"/>
        <v>44.758414046583923</v>
      </c>
      <c r="CN196" s="281">
        <f>IF(Inicio!$O$22="Calderas",CJ196+CK196,CL196)</f>
        <v>0</v>
      </c>
      <c r="CO196" s="11">
        <f t="shared" si="92"/>
        <v>0</v>
      </c>
      <c r="CP196" s="11">
        <f t="shared" si="93"/>
        <v>0</v>
      </c>
      <c r="CQ196" s="11">
        <f t="shared" si="94"/>
        <v>0</v>
      </c>
      <c r="CR196" s="11">
        <f t="shared" si="95"/>
        <v>0</v>
      </c>
      <c r="CS196" s="11">
        <f t="shared" si="105"/>
        <v>0</v>
      </c>
      <c r="CT196" s="11">
        <f t="shared" si="106"/>
        <v>0</v>
      </c>
      <c r="CV196" s="293">
        <f t="shared" si="96"/>
        <v>45873.89236111028</v>
      </c>
      <c r="CW196" s="92">
        <f t="shared" si="120"/>
        <v>0</v>
      </c>
      <c r="CX196" s="92">
        <f t="shared" si="120"/>
        <v>0</v>
      </c>
      <c r="CY196" s="92">
        <f t="shared" si="120"/>
        <v>0</v>
      </c>
      <c r="CZ196" s="92">
        <f t="shared" si="120"/>
        <v>0</v>
      </c>
      <c r="DA196" s="92">
        <f t="shared" si="120"/>
        <v>0</v>
      </c>
      <c r="DB196" s="92">
        <f t="shared" si="120"/>
        <v>0</v>
      </c>
    </row>
    <row r="197" spans="1:106">
      <c r="A197" s="94">
        <f t="shared" si="107"/>
        <v>45873.895833332732</v>
      </c>
      <c r="B197" s="95">
        <f>IF($A197&lt;=$A$9,IF(NOT(ISNUMBER(PI_data_original!B197)),B196,PI_data_original!B197),0)</f>
        <v>0</v>
      </c>
      <c r="C197" s="95">
        <f>IF($A197&lt;=$A$9,IF(NOT(ISNUMBER(PI_data_original!C197)),C196,PI_data_original!C197),0)</f>
        <v>0</v>
      </c>
      <c r="D197" s="307">
        <f>IF(TagTempAmbSel_Sc1=TagTempAmb_Sc1,IF($A197&lt;=$A$9,IF(NOT(ISNUMBER(PI_data_original!D197)),D196,PI_data_original!D197),D196),IF($A197&lt;=$A$9,IF(NOT(ISNUMBER(PI_data_original!AD197)),AD196,PI_data_original!AD197),AD196))</f>
        <v>34.646555633021535</v>
      </c>
      <c r="E197" s="307">
        <f>IF(TagHumRelSel_Sc1=TagHumRel_Sc1,IF($A197&lt;=$A$9,IF(NOT(ISNUMBER(PI_data_original!E197)),E196,PI_data_original!E197),E196),IF($A197&lt;=$A$9,IF(NOT(ISNUMBER(PI_data_original!AE197)),AE196,PI_data_original!AE197),AE196))</f>
        <v>29.295557798931064</v>
      </c>
      <c r="F197" s="95">
        <f>IF($A197&lt;=$A$9,IF(NOT(ISNUMBER(PI_data_original!F197)),F196,PI_data_original!F197),0)</f>
        <v>12.763684272766113</v>
      </c>
      <c r="G197" s="95">
        <f>IF($A197&lt;=$A$9,IF(NOT(ISNUMBER(PI_data_original!G197)),G196,PI_data_original!G197),0)</f>
        <v>7.5874762535095215</v>
      </c>
      <c r="H197" s="95">
        <f>IF($A197&lt;=$A$9,IF(NOT(ISNUMBER(PI_data_original!H197)),H196,PI_data_original!H197),0)</f>
        <v>10.046636581420898</v>
      </c>
      <c r="I197" s="95">
        <f>IF($A197&lt;=$A$9,IF(NOT(ISNUMBER(PI_data_original!I197)),I196,PI_data_original!I197),0)</f>
        <v>6.0465865135192871</v>
      </c>
      <c r="J197" s="95">
        <f>IF($A197&lt;=$A$9,IF(NOT(ISNUMBER(PI_data_original!J197)),J196,PI_data_original!J197),0)</f>
        <v>10.325709342956543</v>
      </c>
      <c r="K197" s="95">
        <f>IF($A197&lt;=$A$9,IF(NOT(ISNUMBER(PI_data_original!K197)),K196,PI_data_original!K197),0)</f>
        <v>215.89699907682584</v>
      </c>
      <c r="L197" s="95">
        <f>IF($A197&lt;=$A$9,IF(NOT(ISNUMBER(PI_data_original!L197)),L196,PI_data_original!L197),0)</f>
        <v>215.24137113837335</v>
      </c>
      <c r="M197" s="95">
        <f>IF($A197&lt;=$A$9,IF(NOT(ISNUMBER(PI_data_original!M197)),M196,PI_data_original!M197),0)</f>
        <v>221.25857359422108</v>
      </c>
      <c r="N197" s="95">
        <f>IF($A197&lt;=$A$9,IF(NOT(ISNUMBER(PI_data_original!N197)),N196,PI_data_original!N197),0)</f>
        <v>219.06509414030063</v>
      </c>
      <c r="O197" s="95">
        <f>IF($A197&lt;=$A$9,IF(NOT(ISNUMBER(PI_data_original!O197)),O196,PI_data_original!O197),0)</f>
        <v>215.01412520533171</v>
      </c>
      <c r="P197" s="95">
        <f>IF($A197&lt;=$A$9,IF(NOT(ISNUMBER(PI_data_original!P197)),P196,PI_data_original!P197),0)</f>
        <v>213.04999165775095</v>
      </c>
      <c r="Q197" s="95">
        <f>IF($A197&lt;=$A$9,IF(NOT(ISNUMBER(PI_data_original!Q197)),Q196,PI_data_original!Q197),0)</f>
        <v>218.95319509245067</v>
      </c>
      <c r="R197" s="95">
        <f>IF($A197&lt;=$A$9,IF(NOT(ISNUMBER(PI_data_original!R197)),R196,PI_data_original!R197),0)</f>
        <v>216.8723330643607</v>
      </c>
      <c r="S197" s="95">
        <f>IF($A197&lt;=$A$9,IF(NOT(ISNUMBER(PI_data_original!S197)),S196,PI_data_original!S197),0)</f>
        <v>231.33059692382813</v>
      </c>
      <c r="T197" s="95">
        <f>IF($A197&lt;=$A$9,IF(NOT(ISNUMBER(PI_data_original!T197)),T196,PI_data_original!T197),0)</f>
        <v>215.04370938316609</v>
      </c>
      <c r="U197" s="95">
        <f>IF($A197&lt;=$A$9,IF(NOT(ISNUMBER(PI_data_original!U197)),U196,PI_data_original!U197),0)</f>
        <v>234.22477367212764</v>
      </c>
      <c r="V197" s="95">
        <f>IF($A197&lt;=$A$9,IF(NOT(ISNUMBER(PI_data_original!V197)),V196,PI_data_original!V197),0)</f>
        <v>218.03328611292645</v>
      </c>
      <c r="W197" s="95">
        <f>IF($A197&lt;=$A$9,IF(NOT(ISNUMBER(PI_data_original!W197)),W196,PI_data_original!W197),0)</f>
        <v>262.25852364026923</v>
      </c>
      <c r="X197" s="95">
        <f>IF($A197&lt;=$A$9,IF(NOT(ISNUMBER(PI_data_original!X197)),X196,PI_data_original!X197),0)</f>
        <v>285.36332910357544</v>
      </c>
      <c r="Y197" s="95">
        <f>IF($A197&lt;=$A$9,IF(NOT(ISNUMBER(PI_data_original!Y197)),Y196,PI_data_original!Y197),0)</f>
        <v>1.6479743644595146E-2</v>
      </c>
      <c r="Z197" s="95">
        <f>IF($A197&lt;=$A$9,IF(NOT(ISNUMBER(PI_data_original!Z197)),Z196,PI_data_original!Z197),0)</f>
        <v>432</v>
      </c>
      <c r="AA197" s="95">
        <f>IF($A197&lt;=$A$9,IF(NOT(ISNUMBER(PI_data_original!AA197)),AA196,PI_data_original!AA197),0)</f>
        <v>217.85619062144931</v>
      </c>
      <c r="AB197" s="95">
        <f>IF($A197&lt;=$A$9,IF(NOT(ISNUMBER(PI_data_original!AB197)),AB196,PI_data_original!AB197),0)</f>
        <v>0</v>
      </c>
      <c r="AC197" s="95">
        <f>IF($A197&lt;=$A$9,IF(NOT(ISNUMBER(PI_data_original!AC197)),AC196,PI_data_original!AC197),0)</f>
        <v>0</v>
      </c>
      <c r="AD197" s="307">
        <f>IF(TagTempAmbSel_Sc2=TagTempAmb_Sc1,IF($A197&lt;=$A$9,IF(NOT(ISNUMBER(PI_data_original!D197)),D196,PI_data_original!D197),D196),IF($A197&lt;=$A$9,IF(NOT(ISNUMBER(PI_data_original!AD197)),AD196,PI_data_original!AD197),AD196))</f>
        <v>35.979519840128994</v>
      </c>
      <c r="AE197" s="307">
        <f>IF(TagHumRelSel_Sc2=TagHumRel_Sc1,IF($A197&lt;=$A$9,IF(NOT(ISNUMBER(PI_data_original!E197)),E196,PI_data_original!E197),E196),IF($A197&lt;=$A$9,IF(NOT(ISNUMBER(PI_data_original!AE197)),AE196,PI_data_original!AE197),AE196))</f>
        <v>29.146464618475171</v>
      </c>
      <c r="AF197" s="95">
        <f>IF($A197&lt;=$A$9,IF(NOT(ISNUMBER(PI_data_original!AF197)),AF196,PI_data_original!AF197),0)</f>
        <v>17.349874496459961</v>
      </c>
      <c r="AG197" s="95">
        <f>IF($A197&lt;=$A$9,IF(NOT(ISNUMBER(PI_data_original!AG197)),AG196,PI_data_original!AG197),0)</f>
        <v>7.9070749282836914</v>
      </c>
      <c r="AH197" s="95">
        <f>IF($A197&lt;=$A$9,IF(NOT(ISNUMBER(PI_data_original!AH197)),AH196,PI_data_original!AH197),0)</f>
        <v>18.046735763549805</v>
      </c>
      <c r="AI197" s="95">
        <f>IF($A197&lt;=$A$9,IF(NOT(ISNUMBER(PI_data_original!AI197)),AI196,PI_data_original!AI197),0)</f>
        <v>10.37275218963623</v>
      </c>
      <c r="AJ197" s="95">
        <f>IF($A197&lt;=$A$9,IF(NOT(ISNUMBER(PI_data_original!AJ197)),AJ196,PI_data_original!AJ197),0)</f>
        <v>16.651369094848633</v>
      </c>
      <c r="AK197" s="95">
        <f>IF($A197&lt;=$A$9,IF(NOT(ISNUMBER(PI_data_original!AK197)),AK196,PI_data_original!AK197),0)</f>
        <v>216.62643641797746</v>
      </c>
      <c r="AL197" s="95">
        <f>IF($A197&lt;=$A$9,IF(NOT(ISNUMBER(PI_data_original!AL197)),AL196,PI_data_original!AL197),0)</f>
        <v>220.18419636391715</v>
      </c>
      <c r="AM197" s="95">
        <f>IF($A197&lt;=$A$9,IF(NOT(ISNUMBER(PI_data_original!AM197)),AM196,PI_data_original!AM197),0)</f>
        <v>211.77349811503223</v>
      </c>
      <c r="AN197" s="95">
        <f>IF($A197&lt;=$A$9,IF(NOT(ISNUMBER(PI_data_original!AN197)),AN196,PI_data_original!AN197),0)</f>
        <v>212.49954288584021</v>
      </c>
      <c r="AO197" s="95">
        <f>IF($A197&lt;=$A$9,IF(NOT(ISNUMBER(PI_data_original!AO197)),AO196,PI_data_original!AO197),0)</f>
        <v>232.06708969035961</v>
      </c>
      <c r="AP197" s="95">
        <f>IF($A197&lt;=$A$9,IF(NOT(ISNUMBER(PI_data_original!AP197)),AP196,PI_data_original!AP197),0)</f>
        <v>219.05119460174348</v>
      </c>
      <c r="AQ197" s="95">
        <f>IF($A197&lt;=$A$9,IF(NOT(ISNUMBER(PI_data_original!AQ197)),AQ196,PI_data_original!AQ197),0)</f>
        <v>232.19899617912714</v>
      </c>
      <c r="AR197" s="95">
        <f>IF($A197&lt;=$A$9,IF(NOT(ISNUMBER(PI_data_original!AR197)),AR196,PI_data_original!AR197),0)</f>
        <v>219.83490176494698</v>
      </c>
      <c r="AS197" s="95">
        <f>IF($A197&lt;=$A$9,IF(NOT(ISNUMBER(PI_data_original!AS197)),AS196,PI_data_original!AS197),0)</f>
        <v>250.09244020608583</v>
      </c>
      <c r="AT197" s="95">
        <f>IF($A197&lt;=$A$9,IF(NOT(ISNUMBER(PI_data_original!AT197)),AT196,PI_data_original!AT197),0)</f>
        <v>284.62806058186186</v>
      </c>
      <c r="AU197" s="95">
        <f>IF($A197&lt;=$A$9,IF(NOT(ISNUMBER(PI_data_original!AU197)),AU196,PI_data_original!AU197),0)</f>
        <v>1.0070954449474812E-2</v>
      </c>
      <c r="AV197" s="95">
        <f>IF($A197&lt;=$A$9,IF(NOT(ISNUMBER(PI_data_original!AV197)),AV196,PI_data_original!AV197),0)</f>
        <v>360</v>
      </c>
      <c r="AW197" s="95">
        <f>IF($A197&lt;=$A$9,IF(NOT(ISNUMBER(PI_data_original!AW197)),AW196,PI_data_original!AW197),0)</f>
        <v>211.29219643819067</v>
      </c>
      <c r="AY197" s="94">
        <f t="shared" si="108"/>
        <v>45873.645833332732</v>
      </c>
      <c r="AZ197" s="95">
        <f>IF($AY197&lt;=$AY$9,IF(NOT(ISNUMBER(PI_data_original!AZ197)),AZ196,PI_data_original!AZ197),0)</f>
        <v>0</v>
      </c>
      <c r="BA197" s="95">
        <f>IF($AY197&lt;=$AY$9,IF(NOT(ISNUMBER(PI_data_original!BA197)),BA196,PI_data_original!BA197),0)</f>
        <v>0</v>
      </c>
      <c r="BB197" s="95">
        <f>IF($AY197&lt;=$AY$9,IF(NOT(ISNUMBER(PI_data_original!BB197)),BB196,PI_data_original!BB197),0)</f>
        <v>0</v>
      </c>
      <c r="BC197" s="95">
        <f>IF($AY197&lt;=$AY$9,IF(NOT(ISNUMBER(PI_data_original!BC197)),BC196,PI_data_original!BC197),0)</f>
        <v>47.494627371041261</v>
      </c>
      <c r="BD197" s="95">
        <f>IF($AY197&lt;=$AY$9,IF(NOT(ISNUMBER(PI_data_original!BD197)),BD196,PI_data_original!BD197),0)</f>
        <v>0</v>
      </c>
      <c r="BE197" s="95">
        <f>IF($AY197&lt;=$AY$9,IF(NOT(ISNUMBER(PI_data_original!BE197)),BE196,PI_data_original!BE197),0)</f>
        <v>0</v>
      </c>
      <c r="BF197" s="95">
        <f>IF($AY197&lt;=$AY$9,IF(NOT(ISNUMBER(PI_data_original!BF197)),BF196,PI_data_original!BF197),0)</f>
        <v>0</v>
      </c>
      <c r="BG197" s="95">
        <f>IF($AY197&lt;=$AY$9,IF(NOT(ISNUMBER(PI_data_original!BG197)),BG196,PI_data_original!BG197),0)</f>
        <v>44.405515631750227</v>
      </c>
      <c r="BI197" s="61">
        <f>PI_data_original!BI197</f>
        <v>45873.379166666666</v>
      </c>
      <c r="BJ197" s="6">
        <f>IF($BI197&lt;=$BI$9,IF(NOT(ISNUMBER(PI_data_original!BJ197)),BJ196,PI_data_original!BJ197),0)</f>
        <v>1.2817578390240669E-2</v>
      </c>
      <c r="BK197" s="6">
        <f>IF($BI197&lt;=$BI$9,IF(NOT(ISNUMBER(PI_data_original!BK197)),BK196,PI_data_original!BK197),0)</f>
        <v>1.0070954449474812E-2</v>
      </c>
      <c r="BM197" s="6" t="b">
        <f t="shared" si="97"/>
        <v>0</v>
      </c>
      <c r="BN197" s="6" t="str">
        <f t="shared" si="98"/>
        <v>N/A</v>
      </c>
      <c r="BO197" s="6" t="b">
        <f t="shared" si="99"/>
        <v>0</v>
      </c>
      <c r="BP197" s="6" t="str">
        <f t="shared" si="100"/>
        <v>N/A</v>
      </c>
      <c r="BR197" s="6">
        <f t="shared" si="85"/>
        <v>0</v>
      </c>
      <c r="BS197" s="6">
        <f t="shared" si="86"/>
        <v>0</v>
      </c>
      <c r="BU197" s="6">
        <f t="shared" si="101"/>
        <v>217.85619062144931</v>
      </c>
      <c r="BV197" s="6">
        <f t="shared" si="102"/>
        <v>211.29219643819067</v>
      </c>
      <c r="BX197" s="292">
        <f t="shared" si="87"/>
        <v>45873.645833332732</v>
      </c>
      <c r="BY197" s="11">
        <f t="shared" si="118"/>
        <v>0</v>
      </c>
      <c r="BZ197" s="11">
        <f t="shared" si="118"/>
        <v>0</v>
      </c>
      <c r="CA197" s="11">
        <f t="shared" si="118"/>
        <v>0</v>
      </c>
      <c r="CB197" s="11">
        <f t="shared" si="118"/>
        <v>47.494627371041261</v>
      </c>
      <c r="CC197" s="11">
        <f>IF(Inicio!$C$22="Calderas",BY197+BZ197,CA197)</f>
        <v>0</v>
      </c>
      <c r="CD197" s="11">
        <f t="shared" si="88"/>
        <v>0</v>
      </c>
      <c r="CE197" s="11">
        <f t="shared" si="89"/>
        <v>0</v>
      </c>
      <c r="CF197" s="11">
        <f t="shared" si="90"/>
        <v>0</v>
      </c>
      <c r="CG197" s="11">
        <f t="shared" si="91"/>
        <v>0</v>
      </c>
      <c r="CH197" s="11">
        <f t="shared" si="103"/>
        <v>0</v>
      </c>
      <c r="CI197" s="11">
        <f t="shared" si="104"/>
        <v>0</v>
      </c>
      <c r="CJ197" s="11">
        <f t="shared" si="119"/>
        <v>0</v>
      </c>
      <c r="CK197" s="11">
        <f t="shared" si="119"/>
        <v>0</v>
      </c>
      <c r="CL197" s="11">
        <f t="shared" si="119"/>
        <v>0</v>
      </c>
      <c r="CM197" s="11">
        <f t="shared" si="119"/>
        <v>44.405515631750227</v>
      </c>
      <c r="CN197" s="281">
        <f>IF(Inicio!$O$22="Calderas",CJ197+CK197,CL197)</f>
        <v>0</v>
      </c>
      <c r="CO197" s="11">
        <f t="shared" si="92"/>
        <v>0</v>
      </c>
      <c r="CP197" s="11">
        <f t="shared" si="93"/>
        <v>0</v>
      </c>
      <c r="CQ197" s="11">
        <f t="shared" si="94"/>
        <v>0</v>
      </c>
      <c r="CR197" s="11">
        <f t="shared" si="95"/>
        <v>0</v>
      </c>
      <c r="CS197" s="11">
        <f t="shared" si="105"/>
        <v>0</v>
      </c>
      <c r="CT197" s="11">
        <f t="shared" si="106"/>
        <v>0</v>
      </c>
      <c r="CV197" s="293">
        <f t="shared" si="96"/>
        <v>45873.895833332499</v>
      </c>
      <c r="CW197" s="92">
        <f t="shared" si="120"/>
        <v>0</v>
      </c>
      <c r="CX197" s="92">
        <f t="shared" si="120"/>
        <v>0</v>
      </c>
      <c r="CY197" s="92">
        <f t="shared" si="120"/>
        <v>0</v>
      </c>
      <c r="CZ197" s="92">
        <f t="shared" si="120"/>
        <v>0</v>
      </c>
      <c r="DA197" s="92">
        <f t="shared" si="120"/>
        <v>0</v>
      </c>
      <c r="DB197" s="92">
        <f t="shared" si="120"/>
        <v>0</v>
      </c>
    </row>
    <row r="198" spans="1:106">
      <c r="A198" s="94">
        <f t="shared" si="107"/>
        <v>45873.899305554951</v>
      </c>
      <c r="B198" s="95">
        <f>IF($A198&lt;=$A$9,IF(NOT(ISNUMBER(PI_data_original!B198)),B197,PI_data_original!B198),0)</f>
        <v>0</v>
      </c>
      <c r="C198" s="95">
        <f>IF($A198&lt;=$A$9,IF(NOT(ISNUMBER(PI_data_original!C198)),C197,PI_data_original!C198),0)</f>
        <v>0</v>
      </c>
      <c r="D198" s="307">
        <f>IF(TagTempAmbSel_Sc1=TagTempAmb_Sc1,IF($A198&lt;=$A$9,IF(NOT(ISNUMBER(PI_data_original!D198)),D197,PI_data_original!D198),D197),IF($A198&lt;=$A$9,IF(NOT(ISNUMBER(PI_data_original!AD198)),AD197,PI_data_original!AD198),AD197))</f>
        <v>34.538373909563205</v>
      </c>
      <c r="E198" s="307">
        <f>IF(TagHumRelSel_Sc1=TagHumRel_Sc1,IF($A198&lt;=$A$9,IF(NOT(ISNUMBER(PI_data_original!E198)),E197,PI_data_original!E198),E197),IF($A198&lt;=$A$9,IF(NOT(ISNUMBER(PI_data_original!AE198)),AE197,PI_data_original!AE198),AE197))</f>
        <v>29.338703113079053</v>
      </c>
      <c r="F198" s="95">
        <f>IF($A198&lt;=$A$9,IF(NOT(ISNUMBER(PI_data_original!F198)),F197,PI_data_original!F198),0)</f>
        <v>11.505292892456055</v>
      </c>
      <c r="G198" s="95">
        <f>IF($A198&lt;=$A$9,IF(NOT(ISNUMBER(PI_data_original!G198)),G197,PI_data_original!G198),0)</f>
        <v>7.5874762535095215</v>
      </c>
      <c r="H198" s="95">
        <f>IF($A198&lt;=$A$9,IF(NOT(ISNUMBER(PI_data_original!H198)),H197,PI_data_original!H198),0)</f>
        <v>7.9070749282836914</v>
      </c>
      <c r="I198" s="95">
        <f>IF($A198&lt;=$A$9,IF(NOT(ISNUMBER(PI_data_original!I198)),I197,PI_data_original!I198),0)</f>
        <v>5.302391529083252</v>
      </c>
      <c r="J198" s="95">
        <f>IF($A198&lt;=$A$9,IF(NOT(ISNUMBER(PI_data_original!J198)),J197,PI_data_original!J198),0)</f>
        <v>8.1861476898193359</v>
      </c>
      <c r="K198" s="95">
        <f>IF($A198&lt;=$A$9,IF(NOT(ISNUMBER(PI_data_original!K198)),K197,PI_data_original!K198),0)</f>
        <v>204.47247516682492</v>
      </c>
      <c r="L198" s="95">
        <f>IF($A198&lt;=$A$9,IF(NOT(ISNUMBER(PI_data_original!L198)),L197,PI_data_original!L198),0)</f>
        <v>202.37601066457407</v>
      </c>
      <c r="M198" s="95">
        <f>IF($A198&lt;=$A$9,IF(NOT(ISNUMBER(PI_data_original!M198)),M197,PI_data_original!M198),0)</f>
        <v>221.73549246829305</v>
      </c>
      <c r="N198" s="95">
        <f>IF($A198&lt;=$A$9,IF(NOT(ISNUMBER(PI_data_original!N198)),N197,PI_data_original!N198),0)</f>
        <v>222.02004908297857</v>
      </c>
      <c r="O198" s="95">
        <f>IF($A198&lt;=$A$9,IF(NOT(ISNUMBER(PI_data_original!O198)),O197,PI_data_original!O198),0)</f>
        <v>213.10012663806938</v>
      </c>
      <c r="P198" s="95">
        <f>IF($A198&lt;=$A$9,IF(NOT(ISNUMBER(PI_data_original!P198)),P197,PI_data_original!P198),0)</f>
        <v>211.661912740671</v>
      </c>
      <c r="Q198" s="95">
        <f>IF($A198&lt;=$A$9,IF(NOT(ISNUMBER(PI_data_original!Q198)),Q197,PI_data_original!Q198),0)</f>
        <v>216.87770998671647</v>
      </c>
      <c r="R198" s="95">
        <f>IF($A198&lt;=$A$9,IF(NOT(ISNUMBER(PI_data_original!R198)),R197,PI_data_original!R198),0)</f>
        <v>215.2013048628063</v>
      </c>
      <c r="S198" s="95">
        <f>IF($A198&lt;=$A$9,IF(NOT(ISNUMBER(PI_data_original!S198)),S197,PI_data_original!S198),0)</f>
        <v>231.33059692382813</v>
      </c>
      <c r="T198" s="95">
        <f>IF($A198&lt;=$A$9,IF(NOT(ISNUMBER(PI_data_original!T198)),T197,PI_data_original!T198),0)</f>
        <v>214.88614943425171</v>
      </c>
      <c r="U198" s="95">
        <f>IF($A198&lt;=$A$9,IF(NOT(ISNUMBER(PI_data_original!U198)),U197,PI_data_original!U198),0)</f>
        <v>234.18054373657097</v>
      </c>
      <c r="V198" s="95">
        <f>IF($A198&lt;=$A$9,IF(NOT(ISNUMBER(PI_data_original!V198)),V197,PI_data_original!V198),0)</f>
        <v>217.83138061892552</v>
      </c>
      <c r="W198" s="95">
        <f>IF($A198&lt;=$A$9,IF(NOT(ISNUMBER(PI_data_original!W198)),W197,PI_data_original!W198),0)</f>
        <v>260.39429824102467</v>
      </c>
      <c r="X198" s="95">
        <f>IF($A198&lt;=$A$9,IF(NOT(ISNUMBER(PI_data_original!X198)),X197,PI_data_original!X198),0)</f>
        <v>283.95160207646325</v>
      </c>
      <c r="Y198" s="95">
        <f>IF($A198&lt;=$A$9,IF(NOT(ISNUMBER(PI_data_original!Y198)),Y197,PI_data_original!Y198),0)</f>
        <v>1.6479743644595146E-2</v>
      </c>
      <c r="Z198" s="95">
        <f>IF($A198&lt;=$A$9,IF(NOT(ISNUMBER(PI_data_original!Z198)),Z197,PI_data_original!Z198),0)</f>
        <v>432</v>
      </c>
      <c r="AA198" s="95">
        <f>IF($A198&lt;=$A$9,IF(NOT(ISNUMBER(PI_data_original!AA198)),AA197,PI_data_original!AA198),0)</f>
        <v>215.27617543118151</v>
      </c>
      <c r="AB198" s="95">
        <f>IF($A198&lt;=$A$9,IF(NOT(ISNUMBER(PI_data_original!AB198)),AB197,PI_data_original!AB198),0)</f>
        <v>0</v>
      </c>
      <c r="AC198" s="95">
        <f>IF($A198&lt;=$A$9,IF(NOT(ISNUMBER(PI_data_original!AC198)),AC197,PI_data_original!AC198),0)</f>
        <v>0</v>
      </c>
      <c r="AD198" s="307">
        <f>IF(TagTempAmbSel_Sc2=TagTempAmb_Sc1,IF($A198&lt;=$A$9,IF(NOT(ISNUMBER(PI_data_original!D198)),D197,PI_data_original!D198),D197),IF($A198&lt;=$A$9,IF(NOT(ISNUMBER(PI_data_original!AD198)),AD197,PI_data_original!AD198),AD197))</f>
        <v>35.979999542236328</v>
      </c>
      <c r="AE198" s="307">
        <f>IF(TagHumRelSel_Sc2=TagHumRel_Sc1,IF($A198&lt;=$A$9,IF(NOT(ISNUMBER(PI_data_original!E198)),E197,PI_data_original!E198),E197),IF($A198&lt;=$A$9,IF(NOT(ISNUMBER(PI_data_original!AE198)),AE197,PI_data_original!AE198),AE197))</f>
        <v>29.284811344904245</v>
      </c>
      <c r="AF198" s="95">
        <f>IF($A198&lt;=$A$9,IF(NOT(ISNUMBER(PI_data_original!AF198)),AF197,PI_data_original!AF198),0)</f>
        <v>17.646297454833984</v>
      </c>
      <c r="AG198" s="95">
        <f>IF($A198&lt;=$A$9,IF(NOT(ISNUMBER(PI_data_original!AG198)),AG197,PI_data_original!AG198),0)</f>
        <v>9.0233678817749023</v>
      </c>
      <c r="AH198" s="95">
        <f>IF($A198&lt;=$A$9,IF(NOT(ISNUMBER(PI_data_original!AH198)),AH197,PI_data_original!AH198),0)</f>
        <v>15.907174110412598</v>
      </c>
      <c r="AI198" s="95">
        <f>IF($A198&lt;=$A$9,IF(NOT(ISNUMBER(PI_data_original!AI198)),AI197,PI_data_original!AI198),0)</f>
        <v>9.5083560943603516</v>
      </c>
      <c r="AJ198" s="95">
        <f>IF($A198&lt;=$A$9,IF(NOT(ISNUMBER(PI_data_original!AJ198)),AJ197,PI_data_original!AJ198),0)</f>
        <v>12.930393218994141</v>
      </c>
      <c r="AK198" s="95">
        <f>IF($A198&lt;=$A$9,IF(NOT(ISNUMBER(PI_data_original!AK198)),AK197,PI_data_original!AK198),0)</f>
        <v>205.4250453417618</v>
      </c>
      <c r="AL198" s="95">
        <f>IF($A198&lt;=$A$9,IF(NOT(ISNUMBER(PI_data_original!AL198)),AL197,PI_data_original!AL198),0)</f>
        <v>208.4872032799625</v>
      </c>
      <c r="AM198" s="95">
        <f>IF($A198&lt;=$A$9,IF(NOT(ISNUMBER(PI_data_original!AM198)),AM197,PI_data_original!AM198),0)</f>
        <v>210.23195963782783</v>
      </c>
      <c r="AN198" s="95">
        <f>IF($A198&lt;=$A$9,IF(NOT(ISNUMBER(PI_data_original!AN198)),AN197,PI_data_original!AN198),0)</f>
        <v>211.38273000362028</v>
      </c>
      <c r="AO198" s="95">
        <f>IF($A198&lt;=$A$9,IF(NOT(ISNUMBER(PI_data_original!AO198)),AO197,PI_data_original!AO198),0)</f>
        <v>231.9688877168422</v>
      </c>
      <c r="AP198" s="95">
        <f>IF($A198&lt;=$A$9,IF(NOT(ISNUMBER(PI_data_original!AP198)),AP197,PI_data_original!AP198),0)</f>
        <v>218.85030217509407</v>
      </c>
      <c r="AQ198" s="95">
        <f>IF($A198&lt;=$A$9,IF(NOT(ISNUMBER(PI_data_original!AQ198)),AQ197,PI_data_original!AQ198),0)</f>
        <v>232.1986083984375</v>
      </c>
      <c r="AR198" s="95">
        <f>IF($A198&lt;=$A$9,IF(NOT(ISNUMBER(PI_data_original!AR198)),AR197,PI_data_original!AR198),0)</f>
        <v>219.65770226323357</v>
      </c>
      <c r="AS198" s="95">
        <f>IF($A198&lt;=$A$9,IF(NOT(ISNUMBER(PI_data_original!AS198)),AS197,PI_data_original!AS198),0)</f>
        <v>248.25112575205949</v>
      </c>
      <c r="AT198" s="95">
        <f>IF($A198&lt;=$A$9,IF(NOT(ISNUMBER(PI_data_original!AT198)),AT197,PI_data_original!AT198),0)</f>
        <v>283.32592975622089</v>
      </c>
      <c r="AU198" s="95">
        <f>IF($A198&lt;=$A$9,IF(NOT(ISNUMBER(PI_data_original!AU198)),AU197,PI_data_original!AU198),0)</f>
        <v>1.0070954449474812E-2</v>
      </c>
      <c r="AV198" s="95">
        <f>IF($A198&lt;=$A$9,IF(NOT(ISNUMBER(PI_data_original!AV198)),AV197,PI_data_original!AV198),0)</f>
        <v>360</v>
      </c>
      <c r="AW198" s="95">
        <f>IF($A198&lt;=$A$9,IF(NOT(ISNUMBER(PI_data_original!AW198)),AW197,PI_data_original!AW198),0)</f>
        <v>209.55684256146586</v>
      </c>
      <c r="AY198" s="94">
        <f t="shared" si="108"/>
        <v>45873.649305554951</v>
      </c>
      <c r="AZ198" s="95">
        <f>IF($AY198&lt;=$AY$9,IF(NOT(ISNUMBER(PI_data_original!AZ198)),AZ197,PI_data_original!AZ198),0)</f>
        <v>0</v>
      </c>
      <c r="BA198" s="95">
        <f>IF($AY198&lt;=$AY$9,IF(NOT(ISNUMBER(PI_data_original!BA198)),BA197,PI_data_original!BA198),0)</f>
        <v>0</v>
      </c>
      <c r="BB198" s="95">
        <f>IF($AY198&lt;=$AY$9,IF(NOT(ISNUMBER(PI_data_original!BB198)),BB197,PI_data_original!BB198),0)</f>
        <v>0</v>
      </c>
      <c r="BC198" s="95">
        <f>IF($AY198&lt;=$AY$9,IF(NOT(ISNUMBER(PI_data_original!BC198)),BC197,PI_data_original!BC198),0)</f>
        <v>47.487790737381772</v>
      </c>
      <c r="BD198" s="95">
        <f>IF($AY198&lt;=$AY$9,IF(NOT(ISNUMBER(PI_data_original!BD198)),BD197,PI_data_original!BD198),0)</f>
        <v>0</v>
      </c>
      <c r="BE198" s="95">
        <f>IF($AY198&lt;=$AY$9,IF(NOT(ISNUMBER(PI_data_original!BE198)),BE197,PI_data_original!BE198),0)</f>
        <v>0</v>
      </c>
      <c r="BF198" s="95">
        <f>IF($AY198&lt;=$AY$9,IF(NOT(ISNUMBER(PI_data_original!BF198)),BF197,PI_data_original!BF198),0)</f>
        <v>0</v>
      </c>
      <c r="BG198" s="95">
        <f>IF($AY198&lt;=$AY$9,IF(NOT(ISNUMBER(PI_data_original!BG198)),BG197,PI_data_original!BG198),0)</f>
        <v>44.368137565960168</v>
      </c>
      <c r="BI198" s="61">
        <f>PI_data_original!BI198</f>
        <v>45873.379861111112</v>
      </c>
      <c r="BJ198" s="6">
        <f>IF($BI198&lt;=$BI$9,IF(NOT(ISNUMBER(PI_data_original!BJ198)),BJ197,PI_data_original!BJ198),0)</f>
        <v>1.2817578390240669E-2</v>
      </c>
      <c r="BK198" s="6">
        <f>IF($BI198&lt;=$BI$9,IF(NOT(ISNUMBER(PI_data_original!BK198)),BK197,PI_data_original!BK198),0)</f>
        <v>1.0070954449474812E-2</v>
      </c>
      <c r="BM198" s="6" t="b">
        <f t="shared" si="97"/>
        <v>0</v>
      </c>
      <c r="BN198" s="6" t="str">
        <f t="shared" si="98"/>
        <v>N/A</v>
      </c>
      <c r="BO198" s="6" t="b">
        <f t="shared" si="99"/>
        <v>0</v>
      </c>
      <c r="BP198" s="6" t="str">
        <f t="shared" si="100"/>
        <v>N/A</v>
      </c>
      <c r="BR198" s="6">
        <f t="shared" si="85"/>
        <v>0</v>
      </c>
      <c r="BS198" s="6">
        <f t="shared" si="86"/>
        <v>0</v>
      </c>
      <c r="BU198" s="6">
        <f t="shared" si="101"/>
        <v>215.27617543118151</v>
      </c>
      <c r="BV198" s="6">
        <f t="shared" si="102"/>
        <v>209.55684256146586</v>
      </c>
      <c r="BX198" s="292">
        <f t="shared" si="87"/>
        <v>45873.649305554951</v>
      </c>
      <c r="BY198" s="11">
        <f t="shared" si="118"/>
        <v>0</v>
      </c>
      <c r="BZ198" s="11">
        <f t="shared" si="118"/>
        <v>0</v>
      </c>
      <c r="CA198" s="11">
        <f t="shared" si="118"/>
        <v>0</v>
      </c>
      <c r="CB198" s="11">
        <f t="shared" si="118"/>
        <v>47.487790737381772</v>
      </c>
      <c r="CC198" s="11">
        <f>IF(Inicio!$C$22="Calderas",BY198+BZ198,CA198)</f>
        <v>0</v>
      </c>
      <c r="CD198" s="11">
        <f t="shared" si="88"/>
        <v>0</v>
      </c>
      <c r="CE198" s="11">
        <f t="shared" si="89"/>
        <v>0</v>
      </c>
      <c r="CF198" s="11">
        <f t="shared" si="90"/>
        <v>0</v>
      </c>
      <c r="CG198" s="11">
        <f t="shared" si="91"/>
        <v>0</v>
      </c>
      <c r="CH198" s="11">
        <f t="shared" si="103"/>
        <v>0</v>
      </c>
      <c r="CI198" s="11">
        <f t="shared" si="104"/>
        <v>0</v>
      </c>
      <c r="CJ198" s="11">
        <f t="shared" si="119"/>
        <v>0</v>
      </c>
      <c r="CK198" s="11">
        <f t="shared" si="119"/>
        <v>0</v>
      </c>
      <c r="CL198" s="11">
        <f t="shared" si="119"/>
        <v>0</v>
      </c>
      <c r="CM198" s="11">
        <f t="shared" si="119"/>
        <v>44.368137565960168</v>
      </c>
      <c r="CN198" s="281">
        <f>IF(Inicio!$O$22="Calderas",CJ198+CK198,CL198)</f>
        <v>0</v>
      </c>
      <c r="CO198" s="11">
        <f t="shared" si="92"/>
        <v>0</v>
      </c>
      <c r="CP198" s="11">
        <f t="shared" si="93"/>
        <v>0</v>
      </c>
      <c r="CQ198" s="11">
        <f t="shared" si="94"/>
        <v>0</v>
      </c>
      <c r="CR198" s="11">
        <f t="shared" si="95"/>
        <v>0</v>
      </c>
      <c r="CS198" s="11">
        <f t="shared" si="105"/>
        <v>0</v>
      </c>
      <c r="CT198" s="11">
        <f t="shared" si="106"/>
        <v>0</v>
      </c>
      <c r="CV198" s="293">
        <f t="shared" si="96"/>
        <v>45873.899305554718</v>
      </c>
      <c r="CW198" s="92">
        <f t="shared" si="120"/>
        <v>0</v>
      </c>
      <c r="CX198" s="92">
        <f t="shared" si="120"/>
        <v>0</v>
      </c>
      <c r="CY198" s="92">
        <f t="shared" si="120"/>
        <v>0</v>
      </c>
      <c r="CZ198" s="92">
        <f t="shared" si="120"/>
        <v>0</v>
      </c>
      <c r="DA198" s="92">
        <f t="shared" si="120"/>
        <v>0</v>
      </c>
      <c r="DB198" s="92">
        <f t="shared" si="120"/>
        <v>0</v>
      </c>
    </row>
    <row r="199" spans="1:106">
      <c r="A199" s="94">
        <f t="shared" si="107"/>
        <v>45873.90277777717</v>
      </c>
      <c r="B199" s="95">
        <f>IF($A199&lt;=$A$9,IF(NOT(ISNUMBER(PI_data_original!B199)),B198,PI_data_original!B199),0)</f>
        <v>0</v>
      </c>
      <c r="C199" s="95">
        <f>IF($A199&lt;=$A$9,IF(NOT(ISNUMBER(PI_data_original!C199)),C198,PI_data_original!C199),0)</f>
        <v>0</v>
      </c>
      <c r="D199" s="307">
        <f>IF(TagTempAmbSel_Sc1=TagTempAmb_Sc1,IF($A199&lt;=$A$9,IF(NOT(ISNUMBER(PI_data_original!D199)),D198,PI_data_original!D199),D198),IF($A199&lt;=$A$9,IF(NOT(ISNUMBER(PI_data_original!AD199)),AD198,PI_data_original!AD199),AD198))</f>
        <v>34.369811642564684</v>
      </c>
      <c r="E199" s="307">
        <f>IF(TagHumRelSel_Sc1=TagHumRel_Sc1,IF($A199&lt;=$A$9,IF(NOT(ISNUMBER(PI_data_original!E199)),E198,PI_data_original!E199),E198),IF($A199&lt;=$A$9,IF(NOT(ISNUMBER(PI_data_original!AE199)),AE198,PI_data_original!AE199),AE198))</f>
        <v>29.625114260148354</v>
      </c>
      <c r="F199" s="95">
        <f>IF($A199&lt;=$A$9,IF(NOT(ISNUMBER(PI_data_original!F199)),F198,PI_data_original!F199),0)</f>
        <v>10.69632625579834</v>
      </c>
      <c r="G199" s="95">
        <f>IF($A199&lt;=$A$9,IF(NOT(ISNUMBER(PI_data_original!G199)),G198,PI_data_original!G199),0)</f>
        <v>10.660883903503418</v>
      </c>
      <c r="H199" s="95">
        <f>IF($A199&lt;=$A$9,IF(NOT(ISNUMBER(PI_data_original!H199)),H198,PI_data_original!H199),0)</f>
        <v>6.0465865135192871</v>
      </c>
      <c r="I199" s="95">
        <f>IF($A199&lt;=$A$9,IF(NOT(ISNUMBER(PI_data_original!I199)),I198,PI_data_original!I199),0)</f>
        <v>6.0465865135192871</v>
      </c>
      <c r="J199" s="95">
        <f>IF($A199&lt;=$A$9,IF(NOT(ISNUMBER(PI_data_original!J199)),J198,PI_data_original!J199),0)</f>
        <v>8.4652214050292969</v>
      </c>
      <c r="K199" s="95">
        <f>IF($A199&lt;=$A$9,IF(NOT(ISNUMBER(PI_data_original!K199)),K198,PI_data_original!K199),0)</f>
        <v>193.42132996204293</v>
      </c>
      <c r="L199" s="95">
        <f>IF($A199&lt;=$A$9,IF(NOT(ISNUMBER(PI_data_original!L199)),L198,PI_data_original!L199),0)</f>
        <v>191.68303940300862</v>
      </c>
      <c r="M199" s="95">
        <f>IF($A199&lt;=$A$9,IF(NOT(ISNUMBER(PI_data_original!M199)),M198,PI_data_original!M199),0)</f>
        <v>215.61316997967566</v>
      </c>
      <c r="N199" s="95">
        <f>IF($A199&lt;=$A$9,IF(NOT(ISNUMBER(PI_data_original!N199)),N198,PI_data_original!N199),0)</f>
        <v>215.15764899006084</v>
      </c>
      <c r="O199" s="95">
        <f>IF($A199&lt;=$A$9,IF(NOT(ISNUMBER(PI_data_original!O199)),O198,PI_data_original!O199),0)</f>
        <v>211.84554382698786</v>
      </c>
      <c r="P199" s="95">
        <f>IF($A199&lt;=$A$9,IF(NOT(ISNUMBER(PI_data_original!P199)),P198,PI_data_original!P199),0)</f>
        <v>210.9827318893052</v>
      </c>
      <c r="Q199" s="95">
        <f>IF($A199&lt;=$A$9,IF(NOT(ISNUMBER(PI_data_original!Q199)),Q198,PI_data_original!Q199),0)</f>
        <v>214.67533794345593</v>
      </c>
      <c r="R199" s="95">
        <f>IF($A199&lt;=$A$9,IF(NOT(ISNUMBER(PI_data_original!R199)),R198,PI_data_original!R199),0)</f>
        <v>213.09543262197568</v>
      </c>
      <c r="S199" s="95">
        <f>IF($A199&lt;=$A$9,IF(NOT(ISNUMBER(PI_data_original!S199)),S198,PI_data_original!S199),0)</f>
        <v>231.09409991680101</v>
      </c>
      <c r="T199" s="95">
        <f>IF($A199&lt;=$A$9,IF(NOT(ISNUMBER(PI_data_original!T199)),T198,PI_data_original!T199),0)</f>
        <v>214.72764851225773</v>
      </c>
      <c r="U199" s="95">
        <f>IF($A199&lt;=$A$9,IF(NOT(ISNUMBER(PI_data_original!U199)),U198,PI_data_original!U199),0)</f>
        <v>233.94805436002557</v>
      </c>
      <c r="V199" s="95">
        <f>IF($A199&lt;=$A$9,IF(NOT(ISNUMBER(PI_data_original!V199)),V198,PI_data_original!V199),0)</f>
        <v>217.61643664519769</v>
      </c>
      <c r="W199" s="95">
        <f>IF($A199&lt;=$A$9,IF(NOT(ISNUMBER(PI_data_original!W199)),W198,PI_data_original!W199),0)</f>
        <v>258.62307538236217</v>
      </c>
      <c r="X199" s="95">
        <f>IF($A199&lt;=$A$9,IF(NOT(ISNUMBER(PI_data_original!X199)),X198,PI_data_original!X199),0)</f>
        <v>282.70006079257905</v>
      </c>
      <c r="Y199" s="95">
        <f>IF($A199&lt;=$A$9,IF(NOT(ISNUMBER(PI_data_original!Y199)),Y198,PI_data_original!Y199),0)</f>
        <v>1.6479743644595146E-2</v>
      </c>
      <c r="Z199" s="95">
        <f>IF($A199&lt;=$A$9,IF(NOT(ISNUMBER(PI_data_original!Z199)),Z198,PI_data_original!Z199),0)</f>
        <v>432</v>
      </c>
      <c r="AA199" s="95">
        <f>IF($A199&lt;=$A$9,IF(NOT(ISNUMBER(PI_data_original!AA199)),AA198,PI_data_original!AA199),0)</f>
        <v>213.50565855241769</v>
      </c>
      <c r="AB199" s="95">
        <f>IF($A199&lt;=$A$9,IF(NOT(ISNUMBER(PI_data_original!AB199)),AB198,PI_data_original!AB199),0)</f>
        <v>0</v>
      </c>
      <c r="AC199" s="95">
        <f>IF($A199&lt;=$A$9,IF(NOT(ISNUMBER(PI_data_original!AC199)),AC198,PI_data_original!AC199),0)</f>
        <v>0</v>
      </c>
      <c r="AD199" s="307">
        <f>IF(TagTempAmbSel_Sc2=TagTempAmb_Sc1,IF($A199&lt;=$A$9,IF(NOT(ISNUMBER(PI_data_original!D199)),D198,PI_data_original!D199),D198),IF($A199&lt;=$A$9,IF(NOT(ISNUMBER(PI_data_original!AD199)),AD198,PI_data_original!AD199),AD198))</f>
        <v>35.696558269353211</v>
      </c>
      <c r="AE199" s="307">
        <f>IF(TagHumRelSel_Sc2=TagHumRel_Sc1,IF($A199&lt;=$A$9,IF(NOT(ISNUMBER(PI_data_original!E199)),E198,PI_data_original!E199),E198),IF($A199&lt;=$A$9,IF(NOT(ISNUMBER(PI_data_original!AE199)),AE198,PI_data_original!AE199),AE198))</f>
        <v>29.38583794088602</v>
      </c>
      <c r="AF199" s="95">
        <f>IF($A199&lt;=$A$9,IF(NOT(ISNUMBER(PI_data_original!AF199)),AF198,PI_data_original!AF199),0)</f>
        <v>16.682497024536133</v>
      </c>
      <c r="AG199" s="95">
        <f>IF($A199&lt;=$A$9,IF(NOT(ISNUMBER(PI_data_original!AG199)),AG198,PI_data_original!AG199),0)</f>
        <v>11.069905281066895</v>
      </c>
      <c r="AH199" s="95">
        <f>IF($A199&lt;=$A$9,IF(NOT(ISNUMBER(PI_data_original!AH199)),AH198,PI_data_original!AH199),0)</f>
        <v>16.465320587158203</v>
      </c>
      <c r="AI199" s="95">
        <f>IF($A199&lt;=$A$9,IF(NOT(ISNUMBER(PI_data_original!AI199)),AI198,PI_data_original!AI199),0)</f>
        <v>7.1072564125061035</v>
      </c>
      <c r="AJ199" s="95">
        <f>IF($A199&lt;=$A$9,IF(NOT(ISNUMBER(PI_data_original!AJ199)),AJ198,PI_data_original!AJ199),0)</f>
        <v>14.604832649230957</v>
      </c>
      <c r="AK199" s="95">
        <f>IF($A199&lt;=$A$9,IF(NOT(ISNUMBER(PI_data_original!AK199)),AK198,PI_data_original!AK199),0)</f>
        <v>204.50282645216086</v>
      </c>
      <c r="AL199" s="95">
        <f>IF($A199&lt;=$A$9,IF(NOT(ISNUMBER(PI_data_original!AL199)),AL198,PI_data_original!AL199),0)</f>
        <v>208.18101794196969</v>
      </c>
      <c r="AM199" s="95">
        <f>IF($A199&lt;=$A$9,IF(NOT(ISNUMBER(PI_data_original!AM199)),AM198,PI_data_original!AM199),0)</f>
        <v>209.09921791156435</v>
      </c>
      <c r="AN199" s="95">
        <f>IF($A199&lt;=$A$9,IF(NOT(ISNUMBER(PI_data_original!AN199)),AN198,PI_data_original!AN199),0)</f>
        <v>210.48501369417215</v>
      </c>
      <c r="AO199" s="95">
        <f>IF($A199&lt;=$A$9,IF(NOT(ISNUMBER(PI_data_original!AO199)),AO198,PI_data_original!AO199),0)</f>
        <v>231.77130298663863</v>
      </c>
      <c r="AP199" s="95">
        <f>IF($A199&lt;=$A$9,IF(NOT(ISNUMBER(PI_data_original!AP199)),AP198,PI_data_original!AP199),0)</f>
        <v>218.67375521868468</v>
      </c>
      <c r="AQ199" s="95">
        <f>IF($A199&lt;=$A$9,IF(NOT(ISNUMBER(PI_data_original!AQ199)),AQ198,PI_data_original!AQ199),0)</f>
        <v>232.1581268336065</v>
      </c>
      <c r="AR199" s="95">
        <f>IF($A199&lt;=$A$9,IF(NOT(ISNUMBER(PI_data_original!AR199)),AR198,PI_data_original!AR199),0)</f>
        <v>219.39459832493682</v>
      </c>
      <c r="AS199" s="95">
        <f>IF($A199&lt;=$A$9,IF(NOT(ISNUMBER(PI_data_original!AS199)),AS198,PI_data_original!AS199),0)</f>
        <v>246.4299635821076</v>
      </c>
      <c r="AT199" s="95">
        <f>IF($A199&lt;=$A$9,IF(NOT(ISNUMBER(PI_data_original!AT199)),AT198,PI_data_original!AT199),0)</f>
        <v>281.98736314495306</v>
      </c>
      <c r="AU199" s="95">
        <f>IF($A199&lt;=$A$9,IF(NOT(ISNUMBER(PI_data_original!AU199)),AU198,PI_data_original!AU199),0)</f>
        <v>1.0070954449474812E-2</v>
      </c>
      <c r="AV199" s="95">
        <f>IF($A199&lt;=$A$9,IF(NOT(ISNUMBER(PI_data_original!AV199)),AV198,PI_data_original!AV199),0)</f>
        <v>360</v>
      </c>
      <c r="AW199" s="95">
        <f>IF($A199&lt;=$A$9,IF(NOT(ISNUMBER(PI_data_original!AW199)),AW198,PI_data_original!AW199),0)</f>
        <v>208.34014383461326</v>
      </c>
      <c r="AY199" s="94">
        <f t="shared" si="108"/>
        <v>45873.65277777717</v>
      </c>
      <c r="AZ199" s="95">
        <f>IF($AY199&lt;=$AY$9,IF(NOT(ISNUMBER(PI_data_original!AZ199)),AZ198,PI_data_original!AZ199),0)</f>
        <v>0</v>
      </c>
      <c r="BA199" s="95">
        <f>IF($AY199&lt;=$AY$9,IF(NOT(ISNUMBER(PI_data_original!BA199)),BA198,PI_data_original!BA199),0)</f>
        <v>0</v>
      </c>
      <c r="BB199" s="95">
        <f>IF($AY199&lt;=$AY$9,IF(NOT(ISNUMBER(PI_data_original!BB199)),BB198,PI_data_original!BB199),0)</f>
        <v>0</v>
      </c>
      <c r="BC199" s="95">
        <f>IF($AY199&lt;=$AY$9,IF(NOT(ISNUMBER(PI_data_original!BC199)),BC198,PI_data_original!BC199),0)</f>
        <v>47.16354418506841</v>
      </c>
      <c r="BD199" s="95">
        <f>IF($AY199&lt;=$AY$9,IF(NOT(ISNUMBER(PI_data_original!BD199)),BD198,PI_data_original!BD199),0)</f>
        <v>0</v>
      </c>
      <c r="BE199" s="95">
        <f>IF($AY199&lt;=$AY$9,IF(NOT(ISNUMBER(PI_data_original!BE199)),BE198,PI_data_original!BE199),0)</f>
        <v>0</v>
      </c>
      <c r="BF199" s="95">
        <f>IF($AY199&lt;=$AY$9,IF(NOT(ISNUMBER(PI_data_original!BF199)),BF198,PI_data_original!BF199),0)</f>
        <v>0</v>
      </c>
      <c r="BG199" s="95">
        <f>IF($AY199&lt;=$AY$9,IF(NOT(ISNUMBER(PI_data_original!BG199)),BG198,PI_data_original!BG199),0)</f>
        <v>44.305640844900424</v>
      </c>
      <c r="BI199" s="61">
        <f>PI_data_original!BI199</f>
        <v>45873.380555555559</v>
      </c>
      <c r="BJ199" s="6">
        <f>IF($BI199&lt;=$BI$9,IF(NOT(ISNUMBER(PI_data_original!BJ199)),BJ198,PI_data_original!BJ199),0)</f>
        <v>1.2817578390240669E-2</v>
      </c>
      <c r="BK199" s="6">
        <f>IF($BI199&lt;=$BI$9,IF(NOT(ISNUMBER(PI_data_original!BK199)),BK198,PI_data_original!BK199),0)</f>
        <v>1.0070954449474812E-2</v>
      </c>
      <c r="BM199" s="6" t="b">
        <f t="shared" si="97"/>
        <v>0</v>
      </c>
      <c r="BN199" s="6" t="str">
        <f t="shared" si="98"/>
        <v>N/A</v>
      </c>
      <c r="BO199" s="6" t="b">
        <f t="shared" si="99"/>
        <v>0</v>
      </c>
      <c r="BP199" s="6" t="str">
        <f t="shared" si="100"/>
        <v>N/A</v>
      </c>
      <c r="BR199" s="6">
        <f t="shared" si="85"/>
        <v>0</v>
      </c>
      <c r="BS199" s="6">
        <f t="shared" si="86"/>
        <v>0</v>
      </c>
      <c r="BU199" s="6">
        <f t="shared" si="101"/>
        <v>213.50565855241769</v>
      </c>
      <c r="BV199" s="6">
        <f t="shared" si="102"/>
        <v>208.34014383461326</v>
      </c>
      <c r="BX199" s="292">
        <f t="shared" si="87"/>
        <v>45873.65277777717</v>
      </c>
      <c r="BY199" s="11">
        <f t="shared" si="118"/>
        <v>0</v>
      </c>
      <c r="BZ199" s="11">
        <f t="shared" si="118"/>
        <v>0</v>
      </c>
      <c r="CA199" s="11">
        <f t="shared" si="118"/>
        <v>0</v>
      </c>
      <c r="CB199" s="11">
        <f t="shared" si="118"/>
        <v>47.16354418506841</v>
      </c>
      <c r="CC199" s="11">
        <f>IF(Inicio!$C$22="Calderas",BY199+BZ199,CA199)</f>
        <v>0</v>
      </c>
      <c r="CD199" s="11">
        <f t="shared" si="88"/>
        <v>0</v>
      </c>
      <c r="CE199" s="11">
        <f t="shared" si="89"/>
        <v>0</v>
      </c>
      <c r="CF199" s="11">
        <f t="shared" si="90"/>
        <v>0</v>
      </c>
      <c r="CG199" s="11">
        <f t="shared" si="91"/>
        <v>0</v>
      </c>
      <c r="CH199" s="11">
        <f t="shared" si="103"/>
        <v>0</v>
      </c>
      <c r="CI199" s="11">
        <f t="shared" si="104"/>
        <v>0</v>
      </c>
      <c r="CJ199" s="11">
        <f t="shared" si="119"/>
        <v>0</v>
      </c>
      <c r="CK199" s="11">
        <f t="shared" si="119"/>
        <v>0</v>
      </c>
      <c r="CL199" s="11">
        <f t="shared" si="119"/>
        <v>0</v>
      </c>
      <c r="CM199" s="11">
        <f t="shared" si="119"/>
        <v>44.305640844900424</v>
      </c>
      <c r="CN199" s="281">
        <f>IF(Inicio!$O$22="Calderas",CJ199+CK199,CL199)</f>
        <v>0</v>
      </c>
      <c r="CO199" s="11">
        <f t="shared" si="92"/>
        <v>0</v>
      </c>
      <c r="CP199" s="11">
        <f t="shared" si="93"/>
        <v>0</v>
      </c>
      <c r="CQ199" s="11">
        <f t="shared" si="94"/>
        <v>0</v>
      </c>
      <c r="CR199" s="11">
        <f t="shared" si="95"/>
        <v>0</v>
      </c>
      <c r="CS199" s="11">
        <f t="shared" si="105"/>
        <v>0</v>
      </c>
      <c r="CT199" s="11">
        <f t="shared" si="106"/>
        <v>0</v>
      </c>
      <c r="CV199" s="293">
        <f t="shared" si="96"/>
        <v>45873.902777776937</v>
      </c>
      <c r="CW199" s="92">
        <f t="shared" si="120"/>
        <v>0</v>
      </c>
      <c r="CX199" s="92">
        <f t="shared" si="120"/>
        <v>0</v>
      </c>
      <c r="CY199" s="92">
        <f t="shared" si="120"/>
        <v>0</v>
      </c>
      <c r="CZ199" s="92">
        <f t="shared" si="120"/>
        <v>0</v>
      </c>
      <c r="DA199" s="92">
        <f t="shared" si="120"/>
        <v>0</v>
      </c>
      <c r="DB199" s="92">
        <f t="shared" si="120"/>
        <v>0</v>
      </c>
    </row>
    <row r="200" spans="1:106">
      <c r="A200" s="94">
        <f t="shared" si="107"/>
        <v>45873.906249999389</v>
      </c>
      <c r="B200" s="95">
        <f>IF($A200&lt;=$A$9,IF(NOT(ISNUMBER(PI_data_original!B200)),B199,PI_data_original!B200),0)</f>
        <v>0</v>
      </c>
      <c r="C200" s="95">
        <f>IF($A200&lt;=$A$9,IF(NOT(ISNUMBER(PI_data_original!C200)),C199,PI_data_original!C200),0)</f>
        <v>0</v>
      </c>
      <c r="D200" s="307">
        <f>IF(TagTempAmbSel_Sc1=TagTempAmb_Sc1,IF($A200&lt;=$A$9,IF(NOT(ISNUMBER(PI_data_original!D200)),D199,PI_data_original!D200),D199),IF($A200&lt;=$A$9,IF(NOT(ISNUMBER(PI_data_original!AD200)),AD199,PI_data_original!AD200),AD199))</f>
        <v>34.299301176931188</v>
      </c>
      <c r="E200" s="307">
        <f>IF(TagHumRelSel_Sc1=TagHumRel_Sc1,IF($A200&lt;=$A$9,IF(NOT(ISNUMBER(PI_data_original!E200)),E199,PI_data_original!E200),E199),IF($A200&lt;=$A$9,IF(NOT(ISNUMBER(PI_data_original!AE200)),AE199,PI_data_original!AE200),AE199))</f>
        <v>29.268439902871517</v>
      </c>
      <c r="F200" s="95">
        <f>IF($A200&lt;=$A$9,IF(NOT(ISNUMBER(PI_data_original!F200)),F199,PI_data_original!F200),0)</f>
        <v>11.235636711120605</v>
      </c>
      <c r="G200" s="95">
        <f>IF($A200&lt;=$A$9,IF(NOT(ISNUMBER(PI_data_original!G200)),G199,PI_data_original!G200),0)</f>
        <v>10.37275218963623</v>
      </c>
      <c r="H200" s="95">
        <f>IF($A200&lt;=$A$9,IF(NOT(ISNUMBER(PI_data_original!H200)),H199,PI_data_original!H200),0)</f>
        <v>7.6280016899108887</v>
      </c>
      <c r="I200" s="95">
        <f>IF($A200&lt;=$A$9,IF(NOT(ISNUMBER(PI_data_original!I200)),I199,PI_data_original!I200),0)</f>
        <v>9.7675628662109375</v>
      </c>
      <c r="J200" s="95">
        <f>IF($A200&lt;=$A$9,IF(NOT(ISNUMBER(PI_data_original!J200)),J199,PI_data_original!J200),0)</f>
        <v>10.325709342956543</v>
      </c>
      <c r="K200" s="95">
        <f>IF($A200&lt;=$A$9,IF(NOT(ISNUMBER(PI_data_original!K200)),K199,PI_data_original!K200),0)</f>
        <v>193.46453617197133</v>
      </c>
      <c r="L200" s="95">
        <f>IF($A200&lt;=$A$9,IF(NOT(ISNUMBER(PI_data_original!L200)),L199,PI_data_original!L200),0)</f>
        <v>192.96851594227758</v>
      </c>
      <c r="M200" s="95">
        <f>IF($A200&lt;=$A$9,IF(NOT(ISNUMBER(PI_data_original!M200)),M199,PI_data_original!M200),0)</f>
        <v>212.80587997888432</v>
      </c>
      <c r="N200" s="95">
        <f>IF($A200&lt;=$A$9,IF(NOT(ISNUMBER(PI_data_original!N200)),N199,PI_data_original!N200),0)</f>
        <v>213.03348757282012</v>
      </c>
      <c r="O200" s="95">
        <f>IF($A200&lt;=$A$9,IF(NOT(ISNUMBER(PI_data_original!O200)),O199,PI_data_original!O200),0)</f>
        <v>210.50392690341508</v>
      </c>
      <c r="P200" s="95">
        <f>IF($A200&lt;=$A$9,IF(NOT(ISNUMBER(PI_data_original!P200)),P199,PI_data_original!P200),0)</f>
        <v>209.36172996579563</v>
      </c>
      <c r="Q200" s="95">
        <f>IF($A200&lt;=$A$9,IF(NOT(ISNUMBER(PI_data_original!Q200)),Q199,PI_data_original!Q200),0)</f>
        <v>212.56873407472565</v>
      </c>
      <c r="R200" s="95">
        <f>IF($A200&lt;=$A$9,IF(NOT(ISNUMBER(PI_data_original!R200)),R199,PI_data_original!R200),0)</f>
        <v>210.49912310161378</v>
      </c>
      <c r="S200" s="95">
        <f>IF($A200&lt;=$A$9,IF(NOT(ISNUMBER(PI_data_original!S200)),S199,PI_data_original!S200),0)</f>
        <v>231.04192816024491</v>
      </c>
      <c r="T200" s="95">
        <f>IF($A200&lt;=$A$9,IF(NOT(ISNUMBER(PI_data_original!T200)),T199,PI_data_original!T200),0)</f>
        <v>214.53383281238609</v>
      </c>
      <c r="U200" s="95">
        <f>IF($A200&lt;=$A$9,IF(NOT(ISNUMBER(PI_data_original!U200)),U199,PI_data_original!U200),0)</f>
        <v>233.91649365928646</v>
      </c>
      <c r="V200" s="95">
        <f>IF($A200&lt;=$A$9,IF(NOT(ISNUMBER(PI_data_original!V200)),V199,PI_data_original!V200),0)</f>
        <v>217.40597445936254</v>
      </c>
      <c r="W200" s="95">
        <f>IF($A200&lt;=$A$9,IF(NOT(ISNUMBER(PI_data_original!W200)),W199,PI_data_original!W200),0)</f>
        <v>256.89601582668087</v>
      </c>
      <c r="X200" s="95">
        <f>IF($A200&lt;=$A$9,IF(NOT(ISNUMBER(PI_data_original!X200)),X199,PI_data_original!X200),0)</f>
        <v>281.47265101951263</v>
      </c>
      <c r="Y200" s="95">
        <f>IF($A200&lt;=$A$9,IF(NOT(ISNUMBER(PI_data_original!Y200)),Y199,PI_data_original!Y200),0)</f>
        <v>1.6479743644595146E-2</v>
      </c>
      <c r="Z200" s="95">
        <f>IF($A200&lt;=$A$9,IF(NOT(ISNUMBER(PI_data_original!Z200)),Z199,PI_data_original!Z200),0)</f>
        <v>432</v>
      </c>
      <c r="AA200" s="95">
        <f>IF($A200&lt;=$A$9,IF(NOT(ISNUMBER(PI_data_original!AA200)),AA199,PI_data_original!AA200),0)</f>
        <v>212.07939572519933</v>
      </c>
      <c r="AB200" s="95">
        <f>IF($A200&lt;=$A$9,IF(NOT(ISNUMBER(PI_data_original!AB200)),AB199,PI_data_original!AB200),0)</f>
        <v>0</v>
      </c>
      <c r="AC200" s="95">
        <f>IF($A200&lt;=$A$9,IF(NOT(ISNUMBER(PI_data_original!AC200)),AC199,PI_data_original!AC200),0)</f>
        <v>0</v>
      </c>
      <c r="AD200" s="307">
        <f>IF(TagTempAmbSel_Sc2=TagTempAmb_Sc1,IF($A200&lt;=$A$9,IF(NOT(ISNUMBER(PI_data_original!D200)),D199,PI_data_original!D200),D199),IF($A200&lt;=$A$9,IF(NOT(ISNUMBER(PI_data_original!AD200)),AD199,PI_data_original!AD200),AD199))</f>
        <v>35.457481319630894</v>
      </c>
      <c r="AE200" s="307">
        <f>IF(TagHumRelSel_Sc2=TagHumRel_Sc1,IF($A200&lt;=$A$9,IF(NOT(ISNUMBER(PI_data_original!E200)),E199,PI_data_original!E200),E199),IF($A200&lt;=$A$9,IF(NOT(ISNUMBER(PI_data_original!AE200)),AE199,PI_data_original!AE200),AE199))</f>
        <v>29.725015089943355</v>
      </c>
      <c r="AF200" s="95">
        <f>IF($A200&lt;=$A$9,IF(NOT(ISNUMBER(PI_data_original!AF200)),AF199,PI_data_original!AF200),0)</f>
        <v>12.61754322052002</v>
      </c>
      <c r="AG200" s="95">
        <f>IF($A200&lt;=$A$9,IF(NOT(ISNUMBER(PI_data_original!AG200)),AG199,PI_data_original!AG200),0)</f>
        <v>10.325709342956543</v>
      </c>
      <c r="AH200" s="95">
        <f>IF($A200&lt;=$A$9,IF(NOT(ISNUMBER(PI_data_original!AH200)),AH199,PI_data_original!AH200),0)</f>
        <v>15.349027633666992</v>
      </c>
      <c r="AI200" s="95">
        <f>IF($A200&lt;=$A$9,IF(NOT(ISNUMBER(PI_data_original!AI200)),AI199,PI_data_original!AI200),0)</f>
        <v>10.084620475769043</v>
      </c>
      <c r="AJ200" s="95">
        <f>IF($A200&lt;=$A$9,IF(NOT(ISNUMBER(PI_data_original!AJ200)),AJ199,PI_data_original!AJ200),0)</f>
        <v>10.325709342956543</v>
      </c>
      <c r="AK200" s="95">
        <f>IF($A200&lt;=$A$9,IF(NOT(ISNUMBER(PI_data_original!AK200)),AK199,PI_data_original!AK200),0)</f>
        <v>201.1561400609221</v>
      </c>
      <c r="AL200" s="95">
        <f>IF($A200&lt;=$A$9,IF(NOT(ISNUMBER(PI_data_original!AL200)),AL199,PI_data_original!AL200),0)</f>
        <v>204.39593069768745</v>
      </c>
      <c r="AM200" s="95">
        <f>IF($A200&lt;=$A$9,IF(NOT(ISNUMBER(PI_data_original!AM200)),AM199,PI_data_original!AM200),0)</f>
        <v>208.02845475703768</v>
      </c>
      <c r="AN200" s="95">
        <f>IF($A200&lt;=$A$9,IF(NOT(ISNUMBER(PI_data_original!AN200)),AN199,PI_data_original!AN200),0)</f>
        <v>209.98153574318408</v>
      </c>
      <c r="AO200" s="95">
        <f>IF($A200&lt;=$A$9,IF(NOT(ISNUMBER(PI_data_original!AO200)),AO199,PI_data_original!AO200),0)</f>
        <v>231.7644640665315</v>
      </c>
      <c r="AP200" s="95">
        <f>IF($A200&lt;=$A$9,IF(NOT(ISNUMBER(PI_data_original!AP200)),AP199,PI_data_original!AP200),0)</f>
        <v>218.48960113750772</v>
      </c>
      <c r="AQ200" s="95">
        <f>IF($A200&lt;=$A$9,IF(NOT(ISNUMBER(PI_data_original!AQ200)),AQ199,PI_data_original!AQ200),0)</f>
        <v>231.94763244667402</v>
      </c>
      <c r="AR200" s="95">
        <f>IF($A200&lt;=$A$9,IF(NOT(ISNUMBER(PI_data_original!AR200)),AR199,PI_data_original!AR200),0)</f>
        <v>219.2474592183996</v>
      </c>
      <c r="AS200" s="95">
        <f>IF($A200&lt;=$A$9,IF(NOT(ISNUMBER(PI_data_original!AS200)),AS199,PI_data_original!AS200),0)</f>
        <v>244.72097855105059</v>
      </c>
      <c r="AT200" s="95">
        <f>IF($A200&lt;=$A$9,IF(NOT(ISNUMBER(PI_data_original!AT200)),AT199,PI_data_original!AT200),0)</f>
        <v>280.66673553189906</v>
      </c>
      <c r="AU200" s="95">
        <f>IF($A200&lt;=$A$9,IF(NOT(ISNUMBER(PI_data_original!AU200)),AU199,PI_data_original!AU200),0)</f>
        <v>1.0070954449474812E-2</v>
      </c>
      <c r="AV200" s="95">
        <f>IF($A200&lt;=$A$9,IF(NOT(ISNUMBER(PI_data_original!AV200)),AV199,PI_data_original!AV200),0)</f>
        <v>360</v>
      </c>
      <c r="AW200" s="95">
        <f>IF($A200&lt;=$A$9,IF(NOT(ISNUMBER(PI_data_original!AW200)),AW199,PI_data_original!AW200),0)</f>
        <v>207.56252842105926</v>
      </c>
      <c r="AY200" s="94">
        <f t="shared" si="108"/>
        <v>45873.656249999389</v>
      </c>
      <c r="AZ200" s="95">
        <f>IF($AY200&lt;=$AY$9,IF(NOT(ISNUMBER(PI_data_original!AZ200)),AZ199,PI_data_original!AZ200),0)</f>
        <v>0</v>
      </c>
      <c r="BA200" s="95">
        <f>IF($AY200&lt;=$AY$9,IF(NOT(ISNUMBER(PI_data_original!BA200)),BA199,PI_data_original!BA200),0)</f>
        <v>0</v>
      </c>
      <c r="BB200" s="95">
        <f>IF($AY200&lt;=$AY$9,IF(NOT(ISNUMBER(PI_data_original!BB200)),BB199,PI_data_original!BB200),0)</f>
        <v>0</v>
      </c>
      <c r="BC200" s="95">
        <f>IF($AY200&lt;=$AY$9,IF(NOT(ISNUMBER(PI_data_original!BC200)),BC199,PI_data_original!BC200),0)</f>
        <v>47.174017671275557</v>
      </c>
      <c r="BD200" s="95">
        <f>IF($AY200&lt;=$AY$9,IF(NOT(ISNUMBER(PI_data_original!BD200)),BD199,PI_data_original!BD200),0)</f>
        <v>0</v>
      </c>
      <c r="BE200" s="95">
        <f>IF($AY200&lt;=$AY$9,IF(NOT(ISNUMBER(PI_data_original!BE200)),BE199,PI_data_original!BE200),0)</f>
        <v>0</v>
      </c>
      <c r="BF200" s="95">
        <f>IF($AY200&lt;=$AY$9,IF(NOT(ISNUMBER(PI_data_original!BF200)),BF199,PI_data_original!BF200),0)</f>
        <v>0</v>
      </c>
      <c r="BG200" s="95">
        <f>IF($AY200&lt;=$AY$9,IF(NOT(ISNUMBER(PI_data_original!BG200)),BG199,PI_data_original!BG200),0)</f>
        <v>44.2023098876383</v>
      </c>
      <c r="BI200" s="61">
        <f>PI_data_original!BI200</f>
        <v>45873.381249999999</v>
      </c>
      <c r="BJ200" s="6">
        <f>IF($BI200&lt;=$BI$9,IF(NOT(ISNUMBER(PI_data_original!BJ200)),BJ199,PI_data_original!BJ200),0)</f>
        <v>1.2817578390240669E-2</v>
      </c>
      <c r="BK200" s="6">
        <f>IF($BI200&lt;=$BI$9,IF(NOT(ISNUMBER(PI_data_original!BK200)),BK199,PI_data_original!BK200),0)</f>
        <v>1.0070954449474812E-2</v>
      </c>
      <c r="BM200" s="6" t="b">
        <f t="shared" si="97"/>
        <v>0</v>
      </c>
      <c r="BN200" s="6" t="str">
        <f t="shared" si="98"/>
        <v>N/A</v>
      </c>
      <c r="BO200" s="6" t="b">
        <f t="shared" si="99"/>
        <v>0</v>
      </c>
      <c r="BP200" s="6" t="str">
        <f t="shared" si="100"/>
        <v>N/A</v>
      </c>
      <c r="BR200" s="6">
        <f t="shared" si="85"/>
        <v>0</v>
      </c>
      <c r="BS200" s="6">
        <f t="shared" si="86"/>
        <v>0</v>
      </c>
      <c r="BU200" s="6">
        <f t="shared" si="101"/>
        <v>212.07939572519933</v>
      </c>
      <c r="BV200" s="6">
        <f t="shared" si="102"/>
        <v>207.56252842105926</v>
      </c>
      <c r="BX200" s="292">
        <f t="shared" si="87"/>
        <v>45873.656249999389</v>
      </c>
      <c r="BY200" s="11">
        <f t="shared" si="118"/>
        <v>0</v>
      </c>
      <c r="BZ200" s="11">
        <f t="shared" si="118"/>
        <v>0</v>
      </c>
      <c r="CA200" s="11">
        <f t="shared" si="118"/>
        <v>0</v>
      </c>
      <c r="CB200" s="11">
        <f t="shared" si="118"/>
        <v>47.174017671275557</v>
      </c>
      <c r="CC200" s="11">
        <f>IF(Inicio!$C$22="Calderas",BY200+BZ200,CA200)</f>
        <v>0</v>
      </c>
      <c r="CD200" s="11">
        <f t="shared" si="88"/>
        <v>0</v>
      </c>
      <c r="CE200" s="11">
        <f t="shared" si="89"/>
        <v>0</v>
      </c>
      <c r="CF200" s="11">
        <f t="shared" si="90"/>
        <v>0</v>
      </c>
      <c r="CG200" s="11">
        <f t="shared" si="91"/>
        <v>0</v>
      </c>
      <c r="CH200" s="11">
        <f t="shared" si="103"/>
        <v>0</v>
      </c>
      <c r="CI200" s="11">
        <f t="shared" si="104"/>
        <v>0</v>
      </c>
      <c r="CJ200" s="11">
        <f t="shared" si="119"/>
        <v>0</v>
      </c>
      <c r="CK200" s="11">
        <f t="shared" si="119"/>
        <v>0</v>
      </c>
      <c r="CL200" s="11">
        <f t="shared" si="119"/>
        <v>0</v>
      </c>
      <c r="CM200" s="11">
        <f t="shared" si="119"/>
        <v>44.2023098876383</v>
      </c>
      <c r="CN200" s="281">
        <f>IF(Inicio!$O$22="Calderas",CJ200+CK200,CL200)</f>
        <v>0</v>
      </c>
      <c r="CO200" s="11">
        <f t="shared" si="92"/>
        <v>0</v>
      </c>
      <c r="CP200" s="11">
        <f t="shared" si="93"/>
        <v>0</v>
      </c>
      <c r="CQ200" s="11">
        <f t="shared" si="94"/>
        <v>0</v>
      </c>
      <c r="CR200" s="11">
        <f t="shared" si="95"/>
        <v>0</v>
      </c>
      <c r="CS200" s="11">
        <f t="shared" si="105"/>
        <v>0</v>
      </c>
      <c r="CT200" s="11">
        <f t="shared" si="106"/>
        <v>0</v>
      </c>
      <c r="CV200" s="293">
        <f t="shared" si="96"/>
        <v>45873.906249999156</v>
      </c>
      <c r="CW200" s="92">
        <f t="shared" si="120"/>
        <v>0</v>
      </c>
      <c r="CX200" s="92">
        <f t="shared" si="120"/>
        <v>0</v>
      </c>
      <c r="CY200" s="92">
        <f t="shared" si="120"/>
        <v>0</v>
      </c>
      <c r="CZ200" s="92">
        <f t="shared" si="120"/>
        <v>0</v>
      </c>
      <c r="DA200" s="92">
        <f t="shared" si="120"/>
        <v>0</v>
      </c>
      <c r="DB200" s="92">
        <f t="shared" si="120"/>
        <v>0</v>
      </c>
    </row>
    <row r="201" spans="1:106">
      <c r="A201" s="94">
        <f t="shared" si="107"/>
        <v>45873.909722221608</v>
      </c>
      <c r="B201" s="95">
        <f>IF($A201&lt;=$A$9,IF(NOT(ISNUMBER(PI_data_original!B201)),B200,PI_data_original!B201),0)</f>
        <v>0</v>
      </c>
      <c r="C201" s="95">
        <f>IF($A201&lt;=$A$9,IF(NOT(ISNUMBER(PI_data_original!C201)),C200,PI_data_original!C201),0)</f>
        <v>0</v>
      </c>
      <c r="D201" s="307">
        <f>IF(TagTempAmbSel_Sc1=TagTempAmb_Sc1,IF($A201&lt;=$A$9,IF(NOT(ISNUMBER(PI_data_original!D201)),D200,PI_data_original!D201),D200),IF($A201&lt;=$A$9,IF(NOT(ISNUMBER(PI_data_original!AD201)),AD200,PI_data_original!AD201),AD200))</f>
        <v>34.289976446211256</v>
      </c>
      <c r="E201" s="307">
        <f>IF(TagHumRelSel_Sc1=TagHumRel_Sc1,IF($A201&lt;=$A$9,IF(NOT(ISNUMBER(PI_data_original!E201)),E200,PI_data_original!E201),E200),IF($A201&lt;=$A$9,IF(NOT(ISNUMBER(PI_data_original!AE201)),AE200,PI_data_original!AE201),AE200))</f>
        <v>28.853764716064422</v>
      </c>
      <c r="F201" s="95">
        <f>IF($A201&lt;=$A$9,IF(NOT(ISNUMBER(PI_data_original!F201)),F200,PI_data_original!F201),0)</f>
        <v>13.572649955749512</v>
      </c>
      <c r="G201" s="95">
        <f>IF($A201&lt;=$A$9,IF(NOT(ISNUMBER(PI_data_original!G201)),G200,PI_data_original!G201),0)</f>
        <v>10.37275218963623</v>
      </c>
      <c r="H201" s="95">
        <f>IF($A201&lt;=$A$9,IF(NOT(ISNUMBER(PI_data_original!H201)),H200,PI_data_original!H201),0)</f>
        <v>7.6280016899108887</v>
      </c>
      <c r="I201" s="95">
        <f>IF($A201&lt;=$A$9,IF(NOT(ISNUMBER(PI_data_original!I201)),I200,PI_data_original!I201),0)</f>
        <v>7.9070749282836914</v>
      </c>
      <c r="J201" s="95">
        <f>IF($A201&lt;=$A$9,IF(NOT(ISNUMBER(PI_data_original!J201)),J200,PI_data_original!J201),0)</f>
        <v>10.604783058166504</v>
      </c>
      <c r="K201" s="95">
        <f>IF($A201&lt;=$A$9,IF(NOT(ISNUMBER(PI_data_original!K201)),K200,PI_data_original!K201),0)</f>
        <v>203.88292739062334</v>
      </c>
      <c r="L201" s="95">
        <f>IF($A201&lt;=$A$9,IF(NOT(ISNUMBER(PI_data_original!L201)),L200,PI_data_original!L201),0)</f>
        <v>203.61755050009452</v>
      </c>
      <c r="M201" s="95">
        <f>IF($A201&lt;=$A$9,IF(NOT(ISNUMBER(PI_data_original!M201)),M200,PI_data_original!M201),0)</f>
        <v>202.03328633060818</v>
      </c>
      <c r="N201" s="95">
        <f>IF($A201&lt;=$A$9,IF(NOT(ISNUMBER(PI_data_original!N201)),N200,PI_data_original!N201),0)</f>
        <v>202.78592027854404</v>
      </c>
      <c r="O201" s="95">
        <f>IF($A201&lt;=$A$9,IF(NOT(ISNUMBER(PI_data_original!O201)),O200,PI_data_original!O201),0)</f>
        <v>209.47986625937892</v>
      </c>
      <c r="P201" s="95">
        <f>IF($A201&lt;=$A$9,IF(NOT(ISNUMBER(PI_data_original!P201)),P200,PI_data_original!P201),0)</f>
        <v>208.17294044186704</v>
      </c>
      <c r="Q201" s="95">
        <f>IF($A201&lt;=$A$9,IF(NOT(ISNUMBER(PI_data_original!Q201)),Q200,PI_data_original!Q201),0)</f>
        <v>211.45078337733997</v>
      </c>
      <c r="R201" s="95">
        <f>IF($A201&lt;=$A$9,IF(NOT(ISNUMBER(PI_data_original!R201)),R200,PI_data_original!R201),0)</f>
        <v>209.26812604703164</v>
      </c>
      <c r="S201" s="95">
        <f>IF($A201&lt;=$A$9,IF(NOT(ISNUMBER(PI_data_original!S201)),S200,PI_data_original!S201),0)</f>
        <v>231.04119874797141</v>
      </c>
      <c r="T201" s="95">
        <f>IF($A201&lt;=$A$9,IF(NOT(ISNUMBER(PI_data_original!T201)),T200,PI_data_original!T201),0)</f>
        <v>214.29907042498544</v>
      </c>
      <c r="U201" s="95">
        <f>IF($A201&lt;=$A$9,IF(NOT(ISNUMBER(PI_data_original!U201)),U200,PI_data_original!U201),0)</f>
        <v>233.79908780840071</v>
      </c>
      <c r="V201" s="95">
        <f>IF($A201&lt;=$A$9,IF(NOT(ISNUMBER(PI_data_original!V201)),V200,PI_data_original!V201),0)</f>
        <v>217.26733818390562</v>
      </c>
      <c r="W201" s="95">
        <f>IF($A201&lt;=$A$9,IF(NOT(ISNUMBER(PI_data_original!W201)),W200,PI_data_original!W201),0)</f>
        <v>255.1947930091716</v>
      </c>
      <c r="X201" s="95">
        <f>IF($A201&lt;=$A$9,IF(NOT(ISNUMBER(PI_data_original!X201)),X200,PI_data_original!X201),0)</f>
        <v>280.15669961394082</v>
      </c>
      <c r="Y201" s="95">
        <f>IF($A201&lt;=$A$9,IF(NOT(ISNUMBER(PI_data_original!Y201)),Y200,PI_data_original!Y201),0)</f>
        <v>1.6479743644595146E-2</v>
      </c>
      <c r="Z201" s="95">
        <f>IF($A201&lt;=$A$9,IF(NOT(ISNUMBER(PI_data_original!Z201)),Z200,PI_data_original!Z201),0)</f>
        <v>432</v>
      </c>
      <c r="AA201" s="95">
        <f>IF($A201&lt;=$A$9,IF(NOT(ISNUMBER(PI_data_original!AA201)),AA200,PI_data_original!AA201),0)</f>
        <v>210.67462518825661</v>
      </c>
      <c r="AB201" s="95">
        <f>IF($A201&lt;=$A$9,IF(NOT(ISNUMBER(PI_data_original!AB201)),AB200,PI_data_original!AB201),0)</f>
        <v>0</v>
      </c>
      <c r="AC201" s="95">
        <f>IF($A201&lt;=$A$9,IF(NOT(ISNUMBER(PI_data_original!AC201)),AC200,PI_data_original!AC201),0)</f>
        <v>0</v>
      </c>
      <c r="AD201" s="307">
        <f>IF(TagTempAmbSel_Sc2=TagTempAmb_Sc1,IF($A201&lt;=$A$9,IF(NOT(ISNUMBER(PI_data_original!D201)),D200,PI_data_original!D201),D200),IF($A201&lt;=$A$9,IF(NOT(ISNUMBER(PI_data_original!AD201)),AD200,PI_data_original!AD201),AD200))</f>
        <v>35.234228313976637</v>
      </c>
      <c r="AE201" s="307">
        <f>IF(TagHumRelSel_Sc2=TagHumRel_Sc1,IF($A201&lt;=$A$9,IF(NOT(ISNUMBER(PI_data_original!E201)),E200,PI_data_original!E201),E200),IF($A201&lt;=$A$9,IF(NOT(ISNUMBER(PI_data_original!AE201)),AE200,PI_data_original!AE201),AE200))</f>
        <v>29.824079421476519</v>
      </c>
      <c r="AF201" s="95">
        <f>IF($A201&lt;=$A$9,IF(NOT(ISNUMBER(PI_data_original!AF201)),AF200,PI_data_original!AF201),0)</f>
        <v>13.65772819519043</v>
      </c>
      <c r="AG201" s="95">
        <f>IF($A201&lt;=$A$9,IF(NOT(ISNUMBER(PI_data_original!AG201)),AG200,PI_data_original!AG201),0)</f>
        <v>9.0233678817749023</v>
      </c>
      <c r="AH201" s="95">
        <f>IF($A201&lt;=$A$9,IF(NOT(ISNUMBER(PI_data_original!AH201)),AH200,PI_data_original!AH201),0)</f>
        <v>13.767612457275391</v>
      </c>
      <c r="AI201" s="95">
        <f>IF($A201&lt;=$A$9,IF(NOT(ISNUMBER(PI_data_original!AI201)),AI200,PI_data_original!AI201),0)</f>
        <v>11.42923641204834</v>
      </c>
      <c r="AJ201" s="95">
        <f>IF($A201&lt;=$A$9,IF(NOT(ISNUMBER(PI_data_original!AJ201)),AJ200,PI_data_original!AJ201),0)</f>
        <v>10.883855819702148</v>
      </c>
      <c r="AK201" s="95">
        <f>IF($A201&lt;=$A$9,IF(NOT(ISNUMBER(PI_data_original!AK201)),AK200,PI_data_original!AK201),0)</f>
        <v>188.69846384927612</v>
      </c>
      <c r="AL201" s="95">
        <f>IF($A201&lt;=$A$9,IF(NOT(ISNUMBER(PI_data_original!AL201)),AL200,PI_data_original!AL201),0)</f>
        <v>191.77772038065785</v>
      </c>
      <c r="AM201" s="95">
        <f>IF($A201&lt;=$A$9,IF(NOT(ISNUMBER(PI_data_original!AM201)),AM200,PI_data_original!AM201),0)</f>
        <v>206.85441191471239</v>
      </c>
      <c r="AN201" s="95">
        <f>IF($A201&lt;=$A$9,IF(NOT(ISNUMBER(PI_data_original!AN201)),AN200,PI_data_original!AN201),0)</f>
        <v>209.25785184426024</v>
      </c>
      <c r="AO201" s="95">
        <f>IF($A201&lt;=$A$9,IF(NOT(ISNUMBER(PI_data_original!AO201)),AO200,PI_data_original!AO201),0)</f>
        <v>231.66263537942666</v>
      </c>
      <c r="AP201" s="95">
        <f>IF($A201&lt;=$A$9,IF(NOT(ISNUMBER(PI_data_original!AP201)),AP200,PI_data_original!AP201),0)</f>
        <v>218.36913375452471</v>
      </c>
      <c r="AQ201" s="95">
        <f>IF($A201&lt;=$A$9,IF(NOT(ISNUMBER(PI_data_original!AQ201)),AQ200,PI_data_original!AQ201),0)</f>
        <v>231.7578896123652</v>
      </c>
      <c r="AR201" s="95">
        <f>IF($A201&lt;=$A$9,IF(NOT(ISNUMBER(PI_data_original!AR201)),AR200,PI_data_original!AR201),0)</f>
        <v>219.04819381218169</v>
      </c>
      <c r="AS201" s="95">
        <f>IF($A201&lt;=$A$9,IF(NOT(ISNUMBER(PI_data_original!AS201)),AS200,PI_data_original!AS201),0)</f>
        <v>243.07010561574518</v>
      </c>
      <c r="AT201" s="95">
        <f>IF($A201&lt;=$A$9,IF(NOT(ISNUMBER(PI_data_original!AT201)),AT200,PI_data_original!AT201),0)</f>
        <v>279.3615641507792</v>
      </c>
      <c r="AU201" s="95">
        <f>IF($A201&lt;=$A$9,IF(NOT(ISNUMBER(PI_data_original!AU201)),AU200,PI_data_original!AU201),0)</f>
        <v>1.0070954449474812E-2</v>
      </c>
      <c r="AV201" s="95">
        <f>IF($A201&lt;=$A$9,IF(NOT(ISNUMBER(PI_data_original!AV201)),AV200,PI_data_original!AV201),0)</f>
        <v>360</v>
      </c>
      <c r="AW201" s="95">
        <f>IF($A201&lt;=$A$9,IF(NOT(ISNUMBER(PI_data_original!AW201)),AW200,PI_data_original!AW201),0)</f>
        <v>206.79823131581614</v>
      </c>
      <c r="AY201" s="94">
        <f t="shared" si="108"/>
        <v>45873.659722221608</v>
      </c>
      <c r="AZ201" s="95">
        <f>IF($AY201&lt;=$AY$9,IF(NOT(ISNUMBER(PI_data_original!AZ201)),AZ200,PI_data_original!AZ201),0)</f>
        <v>0</v>
      </c>
      <c r="BA201" s="95">
        <f>IF($AY201&lt;=$AY$9,IF(NOT(ISNUMBER(PI_data_original!BA201)),BA200,PI_data_original!BA201),0)</f>
        <v>0</v>
      </c>
      <c r="BB201" s="95">
        <f>IF($AY201&lt;=$AY$9,IF(NOT(ISNUMBER(PI_data_original!BB201)),BB200,PI_data_original!BB201),0)</f>
        <v>0</v>
      </c>
      <c r="BC201" s="95">
        <f>IF($AY201&lt;=$AY$9,IF(NOT(ISNUMBER(PI_data_original!BC201)),BC200,PI_data_original!BC201),0)</f>
        <v>47.072027812830179</v>
      </c>
      <c r="BD201" s="95">
        <f>IF($AY201&lt;=$AY$9,IF(NOT(ISNUMBER(PI_data_original!BD201)),BD200,PI_data_original!BD201),0)</f>
        <v>0</v>
      </c>
      <c r="BE201" s="95">
        <f>IF($AY201&lt;=$AY$9,IF(NOT(ISNUMBER(PI_data_original!BE201)),BE200,PI_data_original!BE201),0)</f>
        <v>0</v>
      </c>
      <c r="BF201" s="95">
        <f>IF($AY201&lt;=$AY$9,IF(NOT(ISNUMBER(PI_data_original!BF201)),BF200,PI_data_original!BF201),0)</f>
        <v>0</v>
      </c>
      <c r="BG201" s="95">
        <f>IF($AY201&lt;=$AY$9,IF(NOT(ISNUMBER(PI_data_original!BG201)),BG200,PI_data_original!BG201),0)</f>
        <v>44.217342056954408</v>
      </c>
      <c r="BI201" s="61">
        <f>PI_data_original!BI201</f>
        <v>45873.381944444445</v>
      </c>
      <c r="BJ201" s="6">
        <f>IF($BI201&lt;=$BI$9,IF(NOT(ISNUMBER(PI_data_original!BJ201)),BJ200,PI_data_original!BJ201),0)</f>
        <v>1.2817578390240669E-2</v>
      </c>
      <c r="BK201" s="6">
        <f>IF($BI201&lt;=$BI$9,IF(NOT(ISNUMBER(PI_data_original!BK201)),BK200,PI_data_original!BK201),0)</f>
        <v>1.0070954449474812E-2</v>
      </c>
      <c r="BM201" s="6" t="b">
        <f t="shared" si="97"/>
        <v>0</v>
      </c>
      <c r="BN201" s="6" t="str">
        <f t="shared" si="98"/>
        <v>N/A</v>
      </c>
      <c r="BO201" s="6" t="b">
        <f t="shared" si="99"/>
        <v>0</v>
      </c>
      <c r="BP201" s="6" t="str">
        <f t="shared" si="100"/>
        <v>N/A</v>
      </c>
      <c r="BR201" s="6">
        <f t="shared" si="85"/>
        <v>0</v>
      </c>
      <c r="BS201" s="6">
        <f t="shared" si="86"/>
        <v>0</v>
      </c>
      <c r="BU201" s="6">
        <f t="shared" si="101"/>
        <v>210.67462518825661</v>
      </c>
      <c r="BV201" s="6">
        <f t="shared" si="102"/>
        <v>206.79823131581614</v>
      </c>
      <c r="BX201" s="292">
        <f t="shared" si="87"/>
        <v>45873.659722221608</v>
      </c>
      <c r="BY201" s="11">
        <f t="shared" si="118"/>
        <v>0</v>
      </c>
      <c r="BZ201" s="11">
        <f t="shared" si="118"/>
        <v>0</v>
      </c>
      <c r="CA201" s="11">
        <f t="shared" si="118"/>
        <v>0</v>
      </c>
      <c r="CB201" s="11">
        <f t="shared" si="118"/>
        <v>47.072027812830179</v>
      </c>
      <c r="CC201" s="11">
        <f>IF(Inicio!$C$22="Calderas",BY201+BZ201,CA201)</f>
        <v>0</v>
      </c>
      <c r="CD201" s="11">
        <f t="shared" si="88"/>
        <v>0</v>
      </c>
      <c r="CE201" s="11">
        <f t="shared" si="89"/>
        <v>0</v>
      </c>
      <c r="CF201" s="11">
        <f t="shared" si="90"/>
        <v>0</v>
      </c>
      <c r="CG201" s="11">
        <f t="shared" si="91"/>
        <v>0</v>
      </c>
      <c r="CH201" s="11">
        <f t="shared" si="103"/>
        <v>0</v>
      </c>
      <c r="CI201" s="11">
        <f t="shared" si="104"/>
        <v>0</v>
      </c>
      <c r="CJ201" s="11">
        <f t="shared" si="119"/>
        <v>0</v>
      </c>
      <c r="CK201" s="11">
        <f t="shared" si="119"/>
        <v>0</v>
      </c>
      <c r="CL201" s="11">
        <f t="shared" si="119"/>
        <v>0</v>
      </c>
      <c r="CM201" s="11">
        <f t="shared" si="119"/>
        <v>44.217342056954408</v>
      </c>
      <c r="CN201" s="281">
        <f>IF(Inicio!$O$22="Calderas",CJ201+CK201,CL201)</f>
        <v>0</v>
      </c>
      <c r="CO201" s="11">
        <f t="shared" si="92"/>
        <v>0</v>
      </c>
      <c r="CP201" s="11">
        <f t="shared" si="93"/>
        <v>0</v>
      </c>
      <c r="CQ201" s="11">
        <f t="shared" si="94"/>
        <v>0</v>
      </c>
      <c r="CR201" s="11">
        <f t="shared" si="95"/>
        <v>0</v>
      </c>
      <c r="CS201" s="11">
        <f t="shared" si="105"/>
        <v>0</v>
      </c>
      <c r="CT201" s="11">
        <f t="shared" si="106"/>
        <v>0</v>
      </c>
      <c r="CV201" s="293">
        <f t="shared" si="96"/>
        <v>45873.909722221375</v>
      </c>
      <c r="CW201" s="92">
        <f t="shared" ref="CW201:DB210" si="121">VLOOKUP($CV201,$AY$11:$BG$370,MATCH(CW$9,$AY$9:$BG$9,0))</f>
        <v>0</v>
      </c>
      <c r="CX201" s="92">
        <f t="shared" si="121"/>
        <v>0</v>
      </c>
      <c r="CY201" s="92">
        <f t="shared" si="121"/>
        <v>0</v>
      </c>
      <c r="CZ201" s="92">
        <f t="shared" si="121"/>
        <v>0</v>
      </c>
      <c r="DA201" s="92">
        <f t="shared" si="121"/>
        <v>0</v>
      </c>
      <c r="DB201" s="92">
        <f t="shared" si="121"/>
        <v>0</v>
      </c>
    </row>
    <row r="202" spans="1:106">
      <c r="A202" s="94">
        <f t="shared" si="107"/>
        <v>45873.913194443827</v>
      </c>
      <c r="B202" s="95">
        <f>IF($A202&lt;=$A$9,IF(NOT(ISNUMBER(PI_data_original!B202)),B201,PI_data_original!B202),0)</f>
        <v>0</v>
      </c>
      <c r="C202" s="95">
        <f>IF($A202&lt;=$A$9,IF(NOT(ISNUMBER(PI_data_original!C202)),C201,PI_data_original!C202),0)</f>
        <v>0</v>
      </c>
      <c r="D202" s="307">
        <f>IF(TagTempAmbSel_Sc1=TagTempAmb_Sc1,IF($A202&lt;=$A$9,IF(NOT(ISNUMBER(PI_data_original!D202)),D201,PI_data_original!D202),D201),IF($A202&lt;=$A$9,IF(NOT(ISNUMBER(PI_data_original!AD202)),AD201,PI_data_original!AD202),AD201))</f>
        <v>34.392664458018999</v>
      </c>
      <c r="E202" s="307">
        <f>IF(TagHumRelSel_Sc1=TagHumRel_Sc1,IF($A202&lt;=$A$9,IF(NOT(ISNUMBER(PI_data_original!E202)),E201,PI_data_original!E202),E201),IF($A202&lt;=$A$9,IF(NOT(ISNUMBER(PI_data_original!AE202)),AE201,PI_data_original!AE202),AE201))</f>
        <v>28.552788867144262</v>
      </c>
      <c r="F202" s="95">
        <f>IF($A202&lt;=$A$9,IF(NOT(ISNUMBER(PI_data_original!F202)),F201,PI_data_original!F202),0)</f>
        <v>15.370351791381836</v>
      </c>
      <c r="G202" s="95">
        <f>IF($A202&lt;=$A$9,IF(NOT(ISNUMBER(PI_data_original!G202)),G201,PI_data_original!G202),0)</f>
        <v>8.1637401580810547</v>
      </c>
      <c r="H202" s="95">
        <f>IF($A202&lt;=$A$9,IF(NOT(ISNUMBER(PI_data_original!H202)),H201,PI_data_original!H202),0)</f>
        <v>8.1861476898193359</v>
      </c>
      <c r="I202" s="95">
        <f>IF($A202&lt;=$A$9,IF(NOT(ISNUMBER(PI_data_original!I202)),I201,PI_data_original!I202),0)</f>
        <v>6.8838062286376953</v>
      </c>
      <c r="J202" s="95">
        <f>IF($A202&lt;=$A$9,IF(NOT(ISNUMBER(PI_data_original!J202)),J201,PI_data_original!J202),0)</f>
        <v>13.209465980529785</v>
      </c>
      <c r="K202" s="95">
        <f>IF($A202&lt;=$A$9,IF(NOT(ISNUMBER(PI_data_original!K202)),K201,PI_data_original!K202),0)</f>
        <v>210.64102225429932</v>
      </c>
      <c r="L202" s="95">
        <f>IF($A202&lt;=$A$9,IF(NOT(ISNUMBER(PI_data_original!L202)),L201,PI_data_original!L202),0)</f>
        <v>209.91838215558417</v>
      </c>
      <c r="M202" s="95">
        <f>IF($A202&lt;=$A$9,IF(NOT(ISNUMBER(PI_data_original!M202)),M201,PI_data_original!M202),0)</f>
        <v>195.60838048336439</v>
      </c>
      <c r="N202" s="95">
        <f>IF($A202&lt;=$A$9,IF(NOT(ISNUMBER(PI_data_original!N202)),N201,PI_data_original!N202),0)</f>
        <v>195.34521773696886</v>
      </c>
      <c r="O202" s="95">
        <f>IF($A202&lt;=$A$9,IF(NOT(ISNUMBER(PI_data_original!O202)),O201,PI_data_original!O202),0)</f>
        <v>207.66884062356979</v>
      </c>
      <c r="P202" s="95">
        <f>IF($A202&lt;=$A$9,IF(NOT(ISNUMBER(PI_data_original!P202)),P201,PI_data_original!P202),0)</f>
        <v>205.72819604974816</v>
      </c>
      <c r="Q202" s="95">
        <f>IF($A202&lt;=$A$9,IF(NOT(ISNUMBER(PI_data_original!Q202)),Q201,PI_data_original!Q202),0)</f>
        <v>210.20155090128833</v>
      </c>
      <c r="R202" s="95">
        <f>IF($A202&lt;=$A$9,IF(NOT(ISNUMBER(PI_data_original!R202)),R201,PI_data_original!R202),0)</f>
        <v>208.92310300628858</v>
      </c>
      <c r="S202" s="95">
        <f>IF($A202&lt;=$A$9,IF(NOT(ISNUMBER(PI_data_original!S202)),S201,PI_data_original!S202),0)</f>
        <v>230.94789854721941</v>
      </c>
      <c r="T202" s="95">
        <f>IF($A202&lt;=$A$9,IF(NOT(ISNUMBER(PI_data_original!T202)),T201,PI_data_original!T202),0)</f>
        <v>214.20409601201845</v>
      </c>
      <c r="U202" s="95">
        <f>IF($A202&lt;=$A$9,IF(NOT(ISNUMBER(PI_data_original!U202)),U201,PI_data_original!U202),0)</f>
        <v>233.74667171195381</v>
      </c>
      <c r="V202" s="95">
        <f>IF($A202&lt;=$A$9,IF(NOT(ISNUMBER(PI_data_original!V202)),V201,PI_data_original!V202),0)</f>
        <v>217.09509086233641</v>
      </c>
      <c r="W202" s="95">
        <f>IF($A202&lt;=$A$9,IF(NOT(ISNUMBER(PI_data_original!W202)),W201,PI_data_original!W202),0)</f>
        <v>253.53102779366853</v>
      </c>
      <c r="X202" s="95">
        <f>IF($A202&lt;=$A$9,IF(NOT(ISNUMBER(PI_data_original!X202)),X201,PI_data_original!X202),0)</f>
        <v>278.96101022580649</v>
      </c>
      <c r="Y202" s="95">
        <f>IF($A202&lt;=$A$9,IF(NOT(ISNUMBER(PI_data_original!Y202)),Y201,PI_data_original!Y202),0)</f>
        <v>1.6479743644595146E-2</v>
      </c>
      <c r="Z202" s="95">
        <f>IF($A202&lt;=$A$9,IF(NOT(ISNUMBER(PI_data_original!Z202)),Z201,PI_data_original!Z202),0)</f>
        <v>432</v>
      </c>
      <c r="AA202" s="95">
        <f>IF($A202&lt;=$A$9,IF(NOT(ISNUMBER(PI_data_original!AA202)),AA201,PI_data_original!AA202),0)</f>
        <v>209.09334803059465</v>
      </c>
      <c r="AB202" s="95">
        <f>IF($A202&lt;=$A$9,IF(NOT(ISNUMBER(PI_data_original!AB202)),AB201,PI_data_original!AB202),0)</f>
        <v>0</v>
      </c>
      <c r="AC202" s="95">
        <f>IF($A202&lt;=$A$9,IF(NOT(ISNUMBER(PI_data_original!AC202)),AC201,PI_data_original!AC202),0)</f>
        <v>0</v>
      </c>
      <c r="AD202" s="307">
        <f>IF(TagTempAmbSel_Sc2=TagTempAmb_Sc1,IF($A202&lt;=$A$9,IF(NOT(ISNUMBER(PI_data_original!D202)),D201,PI_data_original!D202),D201),IF($A202&lt;=$A$9,IF(NOT(ISNUMBER(PI_data_original!AD202)),AD201,PI_data_original!AD202),AD201))</f>
        <v>35.120809455781966</v>
      </c>
      <c r="AE202" s="307">
        <f>IF(TagHumRelSel_Sc2=TagHumRel_Sc1,IF($A202&lt;=$A$9,IF(NOT(ISNUMBER(PI_data_original!E202)),E201,PI_data_original!E202),E201),IF($A202&lt;=$A$9,IF(NOT(ISNUMBER(PI_data_original!AE202)),AE201,PI_data_original!AE202),AE201))</f>
        <v>30.03568265894118</v>
      </c>
      <c r="AF202" s="95">
        <f>IF($A202&lt;=$A$9,IF(NOT(ISNUMBER(PI_data_original!AF202)),AF201,PI_data_original!AF202),0)</f>
        <v>12.991546630859375</v>
      </c>
      <c r="AG202" s="95">
        <f>IF($A202&lt;=$A$9,IF(NOT(ISNUMBER(PI_data_original!AG202)),AG201,PI_data_original!AG202),0)</f>
        <v>7.6280016899108887</v>
      </c>
      <c r="AH202" s="95">
        <f>IF($A202&lt;=$A$9,IF(NOT(ISNUMBER(PI_data_original!AH202)),AH201,PI_data_original!AH202),0)</f>
        <v>11.907124519348145</v>
      </c>
      <c r="AI202" s="95">
        <f>IF($A202&lt;=$A$9,IF(NOT(ISNUMBER(PI_data_original!AI202)),AI201,PI_data_original!AI202),0)</f>
        <v>8.7400045394897461</v>
      </c>
      <c r="AJ202" s="95">
        <f>IF($A202&lt;=$A$9,IF(NOT(ISNUMBER(PI_data_original!AJ202)),AJ201,PI_data_original!AJ202),0)</f>
        <v>9.209416389465332</v>
      </c>
      <c r="AK202" s="95">
        <f>IF($A202&lt;=$A$9,IF(NOT(ISNUMBER(PI_data_original!AK202)),AK201,PI_data_original!AK202),0)</f>
        <v>182.75237269127669</v>
      </c>
      <c r="AL202" s="95">
        <f>IF($A202&lt;=$A$9,IF(NOT(ISNUMBER(PI_data_original!AL202)),AL201,PI_data_original!AL202),0)</f>
        <v>186.02025352984109</v>
      </c>
      <c r="AM202" s="95">
        <f>IF($A202&lt;=$A$9,IF(NOT(ISNUMBER(PI_data_original!AM202)),AM201,PI_data_original!AM202),0)</f>
        <v>205.51570562435398</v>
      </c>
      <c r="AN202" s="95">
        <f>IF($A202&lt;=$A$9,IF(NOT(ISNUMBER(PI_data_original!AN202)),AN201,PI_data_original!AN202),0)</f>
        <v>208.09858988713944</v>
      </c>
      <c r="AO202" s="95">
        <f>IF($A202&lt;=$A$9,IF(NOT(ISNUMBER(PI_data_original!AO202)),AO201,PI_data_original!AO202),0)</f>
        <v>231.61783191832868</v>
      </c>
      <c r="AP202" s="95">
        <f>IF($A202&lt;=$A$9,IF(NOT(ISNUMBER(PI_data_original!AP202)),AP201,PI_data_original!AP202),0)</f>
        <v>218.11759395037623</v>
      </c>
      <c r="AQ202" s="95">
        <f>IF($A202&lt;=$A$9,IF(NOT(ISNUMBER(PI_data_original!AQ202)),AQ201,PI_data_original!AQ202),0)</f>
        <v>231.65384233436703</v>
      </c>
      <c r="AR202" s="95">
        <f>IF($A202&lt;=$A$9,IF(NOT(ISNUMBER(PI_data_original!AR202)),AR201,PI_data_original!AR202),0)</f>
        <v>218.7377964503481</v>
      </c>
      <c r="AS202" s="95">
        <f>IF($A202&lt;=$A$9,IF(NOT(ISNUMBER(PI_data_original!AS202)),AS201,PI_data_original!AS202),0)</f>
        <v>241.42439269687762</v>
      </c>
      <c r="AT202" s="95">
        <f>IF($A202&lt;=$A$9,IF(NOT(ISNUMBER(PI_data_original!AT202)),AT201,PI_data_original!AT202),0)</f>
        <v>278.12372449816814</v>
      </c>
      <c r="AU202" s="95">
        <f>IF($A202&lt;=$A$9,IF(NOT(ISNUMBER(PI_data_original!AU202)),AU201,PI_data_original!AU202),0)</f>
        <v>1.0070954449474812E-2</v>
      </c>
      <c r="AV202" s="95">
        <f>IF($A202&lt;=$A$9,IF(NOT(ISNUMBER(PI_data_original!AV202)),AV201,PI_data_original!AV202),0)</f>
        <v>360</v>
      </c>
      <c r="AW202" s="95">
        <f>IF($A202&lt;=$A$9,IF(NOT(ISNUMBER(PI_data_original!AW202)),AW201,PI_data_original!AW202),0)</f>
        <v>205.75965572697575</v>
      </c>
      <c r="AY202" s="94">
        <f t="shared" si="108"/>
        <v>45873.663194443827</v>
      </c>
      <c r="AZ202" s="95">
        <f>IF($AY202&lt;=$AY$9,IF(NOT(ISNUMBER(PI_data_original!AZ202)),AZ201,PI_data_original!AZ202),0)</f>
        <v>0</v>
      </c>
      <c r="BA202" s="95">
        <f>IF($AY202&lt;=$AY$9,IF(NOT(ISNUMBER(PI_data_original!BA202)),BA201,PI_data_original!BA202),0)</f>
        <v>0</v>
      </c>
      <c r="BB202" s="95">
        <f>IF($AY202&lt;=$AY$9,IF(NOT(ISNUMBER(PI_data_original!BB202)),BB201,PI_data_original!BB202),0)</f>
        <v>0</v>
      </c>
      <c r="BC202" s="95">
        <f>IF($AY202&lt;=$AY$9,IF(NOT(ISNUMBER(PI_data_original!BC202)),BC201,PI_data_original!BC202),0)</f>
        <v>46.728294665674667</v>
      </c>
      <c r="BD202" s="95">
        <f>IF($AY202&lt;=$AY$9,IF(NOT(ISNUMBER(PI_data_original!BD202)),BD201,PI_data_original!BD202),0)</f>
        <v>0</v>
      </c>
      <c r="BE202" s="95">
        <f>IF($AY202&lt;=$AY$9,IF(NOT(ISNUMBER(PI_data_original!BE202)),BE201,PI_data_original!BE202),0)</f>
        <v>0</v>
      </c>
      <c r="BF202" s="95">
        <f>IF($AY202&lt;=$AY$9,IF(NOT(ISNUMBER(PI_data_original!BF202)),BF201,PI_data_original!BF202),0)</f>
        <v>0</v>
      </c>
      <c r="BG202" s="95">
        <f>IF($AY202&lt;=$AY$9,IF(NOT(ISNUMBER(PI_data_original!BG202)),BG201,PI_data_original!BG202),0)</f>
        <v>44.793647424775479</v>
      </c>
      <c r="BI202" s="61">
        <f>PI_data_original!BI202</f>
        <v>45873.382638888892</v>
      </c>
      <c r="BJ202" s="6">
        <f>IF($BI202&lt;=$BI$9,IF(NOT(ISNUMBER(PI_data_original!BJ202)),BJ201,PI_data_original!BJ202),0)</f>
        <v>1.2817578390240669E-2</v>
      </c>
      <c r="BK202" s="6">
        <f>IF($BI202&lt;=$BI$9,IF(NOT(ISNUMBER(PI_data_original!BK202)),BK201,PI_data_original!BK202),0)</f>
        <v>1.0070954449474812E-2</v>
      </c>
      <c r="BM202" s="6" t="b">
        <f t="shared" si="97"/>
        <v>0</v>
      </c>
      <c r="BN202" s="6" t="str">
        <f t="shared" si="98"/>
        <v>N/A</v>
      </c>
      <c r="BO202" s="6" t="b">
        <f t="shared" si="99"/>
        <v>0</v>
      </c>
      <c r="BP202" s="6" t="str">
        <f t="shared" si="100"/>
        <v>N/A</v>
      </c>
      <c r="BR202" s="6">
        <f t="shared" si="85"/>
        <v>0</v>
      </c>
      <c r="BS202" s="6">
        <f t="shared" si="86"/>
        <v>0</v>
      </c>
      <c r="BU202" s="6">
        <f t="shared" si="101"/>
        <v>209.09334803059465</v>
      </c>
      <c r="BV202" s="6">
        <f t="shared" si="102"/>
        <v>205.75965572697575</v>
      </c>
      <c r="BX202" s="292">
        <f t="shared" si="87"/>
        <v>45873.663194443827</v>
      </c>
      <c r="BY202" s="11">
        <f t="shared" si="118"/>
        <v>0</v>
      </c>
      <c r="BZ202" s="11">
        <f t="shared" si="118"/>
        <v>0</v>
      </c>
      <c r="CA202" s="11">
        <f t="shared" si="118"/>
        <v>0</v>
      </c>
      <c r="CB202" s="11">
        <f t="shared" si="118"/>
        <v>46.728294665674667</v>
      </c>
      <c r="CC202" s="11">
        <f>IF(Inicio!$C$22="Calderas",BY202+BZ202,CA202)</f>
        <v>0</v>
      </c>
      <c r="CD202" s="11">
        <f t="shared" si="88"/>
        <v>0</v>
      </c>
      <c r="CE202" s="11">
        <f t="shared" si="89"/>
        <v>0</v>
      </c>
      <c r="CF202" s="11">
        <f t="shared" si="90"/>
        <v>0</v>
      </c>
      <c r="CG202" s="11">
        <f t="shared" si="91"/>
        <v>0</v>
      </c>
      <c r="CH202" s="11">
        <f t="shared" si="103"/>
        <v>0</v>
      </c>
      <c r="CI202" s="11">
        <f t="shared" si="104"/>
        <v>0</v>
      </c>
      <c r="CJ202" s="11">
        <f t="shared" si="119"/>
        <v>0</v>
      </c>
      <c r="CK202" s="11">
        <f t="shared" si="119"/>
        <v>0</v>
      </c>
      <c r="CL202" s="11">
        <f t="shared" si="119"/>
        <v>0</v>
      </c>
      <c r="CM202" s="11">
        <f t="shared" si="119"/>
        <v>44.793647424775479</v>
      </c>
      <c r="CN202" s="281">
        <f>IF(Inicio!$O$22="Calderas",CJ202+CK202,CL202)</f>
        <v>0</v>
      </c>
      <c r="CO202" s="11">
        <f t="shared" si="92"/>
        <v>0</v>
      </c>
      <c r="CP202" s="11">
        <f t="shared" si="93"/>
        <v>0</v>
      </c>
      <c r="CQ202" s="11">
        <f t="shared" si="94"/>
        <v>0</v>
      </c>
      <c r="CR202" s="11">
        <f t="shared" si="95"/>
        <v>0</v>
      </c>
      <c r="CS202" s="11">
        <f t="shared" si="105"/>
        <v>0</v>
      </c>
      <c r="CT202" s="11">
        <f t="shared" si="106"/>
        <v>0</v>
      </c>
      <c r="CV202" s="293">
        <f t="shared" si="96"/>
        <v>45873.913194443594</v>
      </c>
      <c r="CW202" s="92">
        <f t="shared" si="121"/>
        <v>0</v>
      </c>
      <c r="CX202" s="92">
        <f t="shared" si="121"/>
        <v>0</v>
      </c>
      <c r="CY202" s="92">
        <f t="shared" si="121"/>
        <v>0</v>
      </c>
      <c r="CZ202" s="92">
        <f t="shared" si="121"/>
        <v>0</v>
      </c>
      <c r="DA202" s="92">
        <f t="shared" si="121"/>
        <v>0</v>
      </c>
      <c r="DB202" s="92">
        <f t="shared" si="121"/>
        <v>0</v>
      </c>
    </row>
    <row r="203" spans="1:106">
      <c r="A203" s="94">
        <f t="shared" si="107"/>
        <v>45873.916666666046</v>
      </c>
      <c r="B203" s="95">
        <f>IF($A203&lt;=$A$9,IF(NOT(ISNUMBER(PI_data_original!B203)),B202,PI_data_original!B203),0)</f>
        <v>0</v>
      </c>
      <c r="C203" s="95">
        <f>IF($A203&lt;=$A$9,IF(NOT(ISNUMBER(PI_data_original!C203)),C202,PI_data_original!C203),0)</f>
        <v>0</v>
      </c>
      <c r="D203" s="307">
        <f>IF(TagTempAmbSel_Sc1=TagTempAmb_Sc1,IF($A203&lt;=$A$9,IF(NOT(ISNUMBER(PI_data_original!D203)),D202,PI_data_original!D203),D202),IF($A203&lt;=$A$9,IF(NOT(ISNUMBER(PI_data_original!AD203)),AD202,PI_data_original!AD203),AD202))</f>
        <v>34.400001525878906</v>
      </c>
      <c r="E203" s="307">
        <f>IF(TagHumRelSel_Sc1=TagHumRel_Sc1,IF($A203&lt;=$A$9,IF(NOT(ISNUMBER(PI_data_original!E203)),E202,PI_data_original!E203),E202),IF($A203&lt;=$A$9,IF(NOT(ISNUMBER(PI_data_original!AE203)),AE202,PI_data_original!AE203),AE202))</f>
        <v>28.549225193882013</v>
      </c>
      <c r="F203" s="95">
        <f>IF($A203&lt;=$A$9,IF(NOT(ISNUMBER(PI_data_original!F203)),F202,PI_data_original!F203),0)</f>
        <v>14.561386108398438</v>
      </c>
      <c r="G203" s="95">
        <f>IF($A203&lt;=$A$9,IF(NOT(ISNUMBER(PI_data_original!G203)),G202,PI_data_original!G203),0)</f>
        <v>7.8756084442138672</v>
      </c>
      <c r="H203" s="95">
        <f>IF($A203&lt;=$A$9,IF(NOT(ISNUMBER(PI_data_original!H203)),H202,PI_data_original!H203),0)</f>
        <v>6.9142274856567383</v>
      </c>
      <c r="I203" s="95">
        <f>IF($A203&lt;=$A$9,IF(NOT(ISNUMBER(PI_data_original!I203)),I202,PI_data_original!I203),0)</f>
        <v>6.3256597518920898</v>
      </c>
      <c r="J203" s="95">
        <f>IF($A203&lt;=$A$9,IF(NOT(ISNUMBER(PI_data_original!J203)),J202,PI_data_original!J203),0)</f>
        <v>10.325709342956543</v>
      </c>
      <c r="K203" s="95">
        <f>IF($A203&lt;=$A$9,IF(NOT(ISNUMBER(PI_data_original!K203)),K202,PI_data_original!K203),0)</f>
        <v>211.97079095438738</v>
      </c>
      <c r="L203" s="95">
        <f>IF($A203&lt;=$A$9,IF(NOT(ISNUMBER(PI_data_original!L203)),L202,PI_data_original!L203),0)</f>
        <v>210.99016547961347</v>
      </c>
      <c r="M203" s="95">
        <f>IF($A203&lt;=$A$9,IF(NOT(ISNUMBER(PI_data_original!M203)),M202,PI_data_original!M203),0)</f>
        <v>196.30440167175601</v>
      </c>
      <c r="N203" s="95">
        <f>IF($A203&lt;=$A$9,IF(NOT(ISNUMBER(PI_data_original!N203)),N202,PI_data_original!N203),0)</f>
        <v>195.17901445589285</v>
      </c>
      <c r="O203" s="95">
        <f>IF($A203&lt;=$A$9,IF(NOT(ISNUMBER(PI_data_original!O203)),O202,PI_data_original!O203),0)</f>
        <v>206.31787090542201</v>
      </c>
      <c r="P203" s="95">
        <f>IF($A203&lt;=$A$9,IF(NOT(ISNUMBER(PI_data_original!P203)),P202,PI_data_original!P203),0)</f>
        <v>204.21894608039219</v>
      </c>
      <c r="Q203" s="95">
        <f>IF($A203&lt;=$A$9,IF(NOT(ISNUMBER(PI_data_original!Q203)),Q202,PI_data_original!Q203),0)</f>
        <v>209.45921325683594</v>
      </c>
      <c r="R203" s="95">
        <f>IF($A203&lt;=$A$9,IF(NOT(ISNUMBER(PI_data_original!R203)),R202,PI_data_original!R203),0)</f>
        <v>208.26952692354226</v>
      </c>
      <c r="S203" s="95">
        <f>IF($A203&lt;=$A$9,IF(NOT(ISNUMBER(PI_data_original!S203)),S202,PI_data_original!S203),0)</f>
        <v>230.91645812988281</v>
      </c>
      <c r="T203" s="95">
        <f>IF($A203&lt;=$A$9,IF(NOT(ISNUMBER(PI_data_original!T203)),T202,PI_data_original!T203),0)</f>
        <v>214.11909484863281</v>
      </c>
      <c r="U203" s="95">
        <f>IF($A203&lt;=$A$9,IF(NOT(ISNUMBER(PI_data_original!U203)),U202,PI_data_original!U203),0)</f>
        <v>233.65501403808594</v>
      </c>
      <c r="V203" s="95">
        <f>IF($A203&lt;=$A$9,IF(NOT(ISNUMBER(PI_data_original!V203)),V202,PI_data_original!V203),0)</f>
        <v>217.00865173339844</v>
      </c>
      <c r="W203" s="95">
        <f>IF($A203&lt;=$A$9,IF(NOT(ISNUMBER(PI_data_original!W203)),W202,PI_data_original!W203),0)</f>
        <v>252.77180480957031</v>
      </c>
      <c r="X203" s="95">
        <f>IF($A203&lt;=$A$9,IF(NOT(ISNUMBER(PI_data_original!X203)),X202,PI_data_original!X203),0)</f>
        <v>278.46188354492188</v>
      </c>
      <c r="Y203" s="95">
        <f>IF($A203&lt;=$A$9,IF(NOT(ISNUMBER(PI_data_original!Y203)),Y202,PI_data_original!Y203),0)</f>
        <v>1.6479743644595146E-2</v>
      </c>
      <c r="Z203" s="95">
        <f>IF($A203&lt;=$A$9,IF(NOT(ISNUMBER(PI_data_original!Z203)),Z202,PI_data_original!Z203),0)</f>
        <v>432</v>
      </c>
      <c r="AA203" s="95">
        <f>IF($A203&lt;=$A$9,IF(NOT(ISNUMBER(PI_data_original!AA203)),AA202,PI_data_original!AA203),0)</f>
        <v>208.04673749527427</v>
      </c>
      <c r="AB203" s="95">
        <f>IF($A203&lt;=$A$9,IF(NOT(ISNUMBER(PI_data_original!AB203)),AB202,PI_data_original!AB203),0)</f>
        <v>0</v>
      </c>
      <c r="AC203" s="95">
        <f>IF($A203&lt;=$A$9,IF(NOT(ISNUMBER(PI_data_original!AC203)),AC202,PI_data_original!AC203),0)</f>
        <v>0</v>
      </c>
      <c r="AD203" s="307">
        <f>IF(TagTempAmbSel_Sc2=TagTempAmb_Sc1,IF($A203&lt;=$A$9,IF(NOT(ISNUMBER(PI_data_original!D203)),D202,PI_data_original!D203),D202),IF($A203&lt;=$A$9,IF(NOT(ISNUMBER(PI_data_original!AD203)),AD202,PI_data_original!AD203),AD202))</f>
        <v>35.129991850107629</v>
      </c>
      <c r="AE203" s="307">
        <f>IF(TagHumRelSel_Sc2=TagHumRel_Sc1,IF($A203&lt;=$A$9,IF(NOT(ISNUMBER(PI_data_original!E203)),E202,PI_data_original!E203),E202),IF($A203&lt;=$A$9,IF(NOT(ISNUMBER(PI_data_original!AE203)),AE202,PI_data_original!AE203),AE202))</f>
        <v>30.128703536580311</v>
      </c>
      <c r="AF203" s="95">
        <f>IF($A203&lt;=$A$9,IF(NOT(ISNUMBER(PI_data_original!AF203)),AF202,PI_data_original!AF203),0)</f>
        <v>11.178605079650879</v>
      </c>
      <c r="AG203" s="95">
        <f>IF($A203&lt;=$A$9,IF(NOT(ISNUMBER(PI_data_original!AG203)),AG202,PI_data_original!AG203),0)</f>
        <v>3.9070253372192383</v>
      </c>
      <c r="AH203" s="95">
        <f>IF($A203&lt;=$A$9,IF(NOT(ISNUMBER(PI_data_original!AH203)),AH202,PI_data_original!AH203),0)</f>
        <v>9.488490104675293</v>
      </c>
      <c r="AI203" s="95">
        <f>IF($A203&lt;=$A$9,IF(NOT(ISNUMBER(PI_data_original!AI203)),AI202,PI_data_original!AI203),0)</f>
        <v>7.1072564125061035</v>
      </c>
      <c r="AJ203" s="95">
        <f>IF($A203&lt;=$A$9,IF(NOT(ISNUMBER(PI_data_original!AJ203)),AJ202,PI_data_original!AJ203),0)</f>
        <v>7.9070749282836914</v>
      </c>
      <c r="AK203" s="95">
        <f>IF($A203&lt;=$A$9,IF(NOT(ISNUMBER(PI_data_original!AK203)),AK202,PI_data_original!AK203),0)</f>
        <v>181.98432719238426</v>
      </c>
      <c r="AL203" s="95">
        <f>IF($A203&lt;=$A$9,IF(NOT(ISNUMBER(PI_data_original!AL203)),AL202,PI_data_original!AL203),0)</f>
        <v>185.34615459737915</v>
      </c>
      <c r="AM203" s="95">
        <f>IF($A203&lt;=$A$9,IF(NOT(ISNUMBER(PI_data_original!AM203)),AM202,PI_data_original!AM203),0)</f>
        <v>204.89987943461315</v>
      </c>
      <c r="AN203" s="95">
        <f>IF($A203&lt;=$A$9,IF(NOT(ISNUMBER(PI_data_original!AN203)),AN202,PI_data_original!AN203),0)</f>
        <v>207.68608210394194</v>
      </c>
      <c r="AO203" s="95">
        <f>IF($A203&lt;=$A$9,IF(NOT(ISNUMBER(PI_data_original!AO203)),AO202,PI_data_original!AO203),0)</f>
        <v>231.54634094238281</v>
      </c>
      <c r="AP203" s="95">
        <f>IF($A203&lt;=$A$9,IF(NOT(ISNUMBER(PI_data_original!AP203)),AP202,PI_data_original!AP203),0)</f>
        <v>218.03482055664063</v>
      </c>
      <c r="AQ203" s="95">
        <f>IF($A203&lt;=$A$9,IF(NOT(ISNUMBER(PI_data_original!AQ203)),AQ202,PI_data_original!AQ203),0)</f>
        <v>231.64654541015625</v>
      </c>
      <c r="AR203" s="95">
        <f>IF($A203&lt;=$A$9,IF(NOT(ISNUMBER(PI_data_original!AR203)),AR202,PI_data_original!AR203),0)</f>
        <v>218.63916015625</v>
      </c>
      <c r="AS203" s="95">
        <f>IF($A203&lt;=$A$9,IF(NOT(ISNUMBER(PI_data_original!AS203)),AS202,PI_data_original!AS203),0)</f>
        <v>240.62266537918055</v>
      </c>
      <c r="AT203" s="95">
        <f>IF($A203&lt;=$A$9,IF(NOT(ISNUMBER(PI_data_original!AT203)),AT202,PI_data_original!AT203),0)</f>
        <v>277.28769236759666</v>
      </c>
      <c r="AU203" s="95">
        <f>IF($A203&lt;=$A$9,IF(NOT(ISNUMBER(PI_data_original!AU203)),AU202,PI_data_original!AU203),0)</f>
        <v>1.0070954449474812E-2</v>
      </c>
      <c r="AV203" s="95">
        <f>IF($A203&lt;=$A$9,IF(NOT(ISNUMBER(PI_data_original!AV203)),AV202,PI_data_original!AV203),0)</f>
        <v>360</v>
      </c>
      <c r="AW203" s="95">
        <f>IF($A203&lt;=$A$9,IF(NOT(ISNUMBER(PI_data_original!AW203)),AW202,PI_data_original!AW203),0)</f>
        <v>205.06999400830827</v>
      </c>
      <c r="AY203" s="94">
        <f t="shared" si="108"/>
        <v>45873.666666666046</v>
      </c>
      <c r="AZ203" s="95">
        <f>IF($AY203&lt;=$AY$9,IF(NOT(ISNUMBER(PI_data_original!AZ203)),AZ202,PI_data_original!AZ203),0)</f>
        <v>0</v>
      </c>
      <c r="BA203" s="95">
        <f>IF($AY203&lt;=$AY$9,IF(NOT(ISNUMBER(PI_data_original!BA203)),BA202,PI_data_original!BA203),0)</f>
        <v>0</v>
      </c>
      <c r="BB203" s="95">
        <f>IF($AY203&lt;=$AY$9,IF(NOT(ISNUMBER(PI_data_original!BB203)),BB202,PI_data_original!BB203),0)</f>
        <v>0</v>
      </c>
      <c r="BC203" s="95">
        <f>IF($AY203&lt;=$AY$9,IF(NOT(ISNUMBER(PI_data_original!BC203)),BC202,PI_data_original!BC203),0)</f>
        <v>46.297957604946554</v>
      </c>
      <c r="BD203" s="95">
        <f>IF($AY203&lt;=$AY$9,IF(NOT(ISNUMBER(PI_data_original!BD203)),BD202,PI_data_original!BD203),0)</f>
        <v>0</v>
      </c>
      <c r="BE203" s="95">
        <f>IF($AY203&lt;=$AY$9,IF(NOT(ISNUMBER(PI_data_original!BE203)),BE202,PI_data_original!BE203),0)</f>
        <v>0</v>
      </c>
      <c r="BF203" s="95">
        <f>IF($AY203&lt;=$AY$9,IF(NOT(ISNUMBER(PI_data_original!BF203)),BF202,PI_data_original!BF203),0)</f>
        <v>0</v>
      </c>
      <c r="BG203" s="95">
        <f>IF($AY203&lt;=$AY$9,IF(NOT(ISNUMBER(PI_data_original!BG203)),BG202,PI_data_original!BG203),0)</f>
        <v>44.520916212349384</v>
      </c>
      <c r="BI203" s="61">
        <f>PI_data_original!BI203</f>
        <v>45873.383333333331</v>
      </c>
      <c r="BJ203" s="6">
        <f>IF($BI203&lt;=$BI$9,IF(NOT(ISNUMBER(PI_data_original!BJ203)),BJ202,PI_data_original!BJ203),0)</f>
        <v>1.2817578390240669E-2</v>
      </c>
      <c r="BK203" s="6">
        <f>IF($BI203&lt;=$BI$9,IF(NOT(ISNUMBER(PI_data_original!BK203)),BK202,PI_data_original!BK203),0)</f>
        <v>1.0070954449474812E-2</v>
      </c>
      <c r="BM203" s="6" t="b">
        <f t="shared" si="97"/>
        <v>0</v>
      </c>
      <c r="BN203" s="6" t="str">
        <f t="shared" si="98"/>
        <v>N/A</v>
      </c>
      <c r="BO203" s="6" t="b">
        <f t="shared" si="99"/>
        <v>0</v>
      </c>
      <c r="BP203" s="6" t="str">
        <f t="shared" si="100"/>
        <v>N/A</v>
      </c>
      <c r="BR203" s="6">
        <f t="shared" ref="BR203:BR266" si="122">+IF(Y203&gt;15,Num_Ccp_Sc1-Z203,0)</f>
        <v>0</v>
      </c>
      <c r="BS203" s="6">
        <f t="shared" ref="BS203:BS266" si="123">+IF(AU203&gt;15,Num_Ccp_Sc2-AV203,0)</f>
        <v>0</v>
      </c>
      <c r="BU203" s="6">
        <f t="shared" si="101"/>
        <v>208.04673749527427</v>
      </c>
      <c r="BV203" s="6">
        <f t="shared" si="102"/>
        <v>205.06999400830827</v>
      </c>
      <c r="BX203" s="292">
        <f t="shared" ref="BX203:BX266" si="124">AY203</f>
        <v>45873.666666666046</v>
      </c>
      <c r="BY203" s="11">
        <f t="shared" si="118"/>
        <v>0</v>
      </c>
      <c r="BZ203" s="11">
        <f t="shared" si="118"/>
        <v>0</v>
      </c>
      <c r="CA203" s="11">
        <f t="shared" si="118"/>
        <v>0</v>
      </c>
      <c r="CB203" s="11">
        <f t="shared" si="118"/>
        <v>46.297957604946554</v>
      </c>
      <c r="CC203" s="11">
        <f>IF(Inicio!$C$22="Calderas",BY203+BZ203,CA203)</f>
        <v>0</v>
      </c>
      <c r="CD203" s="11">
        <f t="shared" ref="CD203:CD266" si="125">CC203*PCI_Sc1/1000</f>
        <v>0</v>
      </c>
      <c r="CE203" s="11">
        <f t="shared" ref="CE203:CE266" si="126">CC203*PCS_Sc1/1000</f>
        <v>0</v>
      </c>
      <c r="CF203" s="11">
        <f t="shared" ref="CF203:CF266" si="127">CD203*Rto_T_E_Sc1</f>
        <v>0</v>
      </c>
      <c r="CG203" s="11">
        <f t="shared" ref="CG203:CG266" si="128">CE203*Rto_T_E_Sc1</f>
        <v>0</v>
      </c>
      <c r="CH203" s="11">
        <f t="shared" si="103"/>
        <v>0</v>
      </c>
      <c r="CI203" s="11">
        <f t="shared" si="104"/>
        <v>0</v>
      </c>
      <c r="CJ203" s="11">
        <f t="shared" si="119"/>
        <v>0</v>
      </c>
      <c r="CK203" s="11">
        <f t="shared" si="119"/>
        <v>0</v>
      </c>
      <c r="CL203" s="11">
        <f t="shared" si="119"/>
        <v>0</v>
      </c>
      <c r="CM203" s="11">
        <f t="shared" si="119"/>
        <v>44.520916212349384</v>
      </c>
      <c r="CN203" s="281">
        <f>IF(Inicio!$O$22="Calderas",CJ203+CK203,CL203)</f>
        <v>0</v>
      </c>
      <c r="CO203" s="11">
        <f t="shared" ref="CO203:CO266" si="129">CN203*PCI_Sc2/1000</f>
        <v>0</v>
      </c>
      <c r="CP203" s="11">
        <f t="shared" ref="CP203:CP266" si="130">CN203*PCS_Sc2/1000</f>
        <v>0</v>
      </c>
      <c r="CQ203" s="11">
        <f t="shared" ref="CQ203:CQ266" si="131">CO203*Rto_T_E_Sc2</f>
        <v>0</v>
      </c>
      <c r="CR203" s="11">
        <f t="shared" ref="CR203:CR266" si="132">CP203*Rto_T_E_Sc2</f>
        <v>0</v>
      </c>
      <c r="CS203" s="11">
        <f t="shared" si="105"/>
        <v>0</v>
      </c>
      <c r="CT203" s="11">
        <f t="shared" si="106"/>
        <v>0</v>
      </c>
      <c r="CV203" s="293">
        <f t="shared" ref="CV203:CV266" si="133">AY275</f>
        <v>45873.916666665813</v>
      </c>
      <c r="CW203" s="92">
        <f t="shared" si="121"/>
        <v>0</v>
      </c>
      <c r="CX203" s="92">
        <f t="shared" si="121"/>
        <v>0</v>
      </c>
      <c r="CY203" s="92">
        <f t="shared" si="121"/>
        <v>0</v>
      </c>
      <c r="CZ203" s="92">
        <f t="shared" si="121"/>
        <v>0</v>
      </c>
      <c r="DA203" s="92">
        <f t="shared" si="121"/>
        <v>0</v>
      </c>
      <c r="DB203" s="92">
        <f t="shared" si="121"/>
        <v>0</v>
      </c>
    </row>
    <row r="204" spans="1:106">
      <c r="A204" s="94">
        <f t="shared" si="107"/>
        <v>45873.920138888265</v>
      </c>
      <c r="B204" s="95">
        <f>IF($A204&lt;=$A$9,IF(NOT(ISNUMBER(PI_data_original!B204)),B203,PI_data_original!B204),0)</f>
        <v>0</v>
      </c>
      <c r="C204" s="95">
        <f>IF($A204&lt;=$A$9,IF(NOT(ISNUMBER(PI_data_original!C204)),C203,PI_data_original!C204),0)</f>
        <v>0</v>
      </c>
      <c r="D204" s="307">
        <f>IF(TagTempAmbSel_Sc1=TagTempAmb_Sc1,IF($A204&lt;=$A$9,IF(NOT(ISNUMBER(PI_data_original!D204)),D203,PI_data_original!D204),D203),IF($A204&lt;=$A$9,IF(NOT(ISNUMBER(PI_data_original!AD204)),AD203,PI_data_original!AD204),AD203))</f>
        <v>34.400001525878906</v>
      </c>
      <c r="E204" s="307">
        <f>IF(TagHumRelSel_Sc1=TagHumRel_Sc1,IF($A204&lt;=$A$9,IF(NOT(ISNUMBER(PI_data_original!E204)),E203,PI_data_original!E204),E203),IF($A204&lt;=$A$9,IF(NOT(ISNUMBER(PI_data_original!AE204)),AE203,PI_data_original!AE204),AE203))</f>
        <v>28.549225193882013</v>
      </c>
      <c r="F204" s="95">
        <f>IF($A204&lt;=$A$9,IF(NOT(ISNUMBER(PI_data_original!F204)),F203,PI_data_original!F204),0)</f>
        <v>0</v>
      </c>
      <c r="G204" s="95">
        <f>IF($A204&lt;=$A$9,IF(NOT(ISNUMBER(PI_data_original!G204)),G203,PI_data_original!G204),0)</f>
        <v>0</v>
      </c>
      <c r="H204" s="95">
        <f>IF($A204&lt;=$A$9,IF(NOT(ISNUMBER(PI_data_original!H204)),H203,PI_data_original!H204),0)</f>
        <v>0</v>
      </c>
      <c r="I204" s="95">
        <f>IF($A204&lt;=$A$9,IF(NOT(ISNUMBER(PI_data_original!I204)),I203,PI_data_original!I204),0)</f>
        <v>0</v>
      </c>
      <c r="J204" s="95">
        <f>IF($A204&lt;=$A$9,IF(NOT(ISNUMBER(PI_data_original!J204)),J203,PI_data_original!J204),0)</f>
        <v>0</v>
      </c>
      <c r="K204" s="95">
        <f>IF($A204&lt;=$A$9,IF(NOT(ISNUMBER(PI_data_original!K204)),K203,PI_data_original!K204),0)</f>
        <v>0</v>
      </c>
      <c r="L204" s="95">
        <f>IF($A204&lt;=$A$9,IF(NOT(ISNUMBER(PI_data_original!L204)),L203,PI_data_original!L204),0)</f>
        <v>0</v>
      </c>
      <c r="M204" s="95">
        <f>IF($A204&lt;=$A$9,IF(NOT(ISNUMBER(PI_data_original!M204)),M203,PI_data_original!M204),0)</f>
        <v>0</v>
      </c>
      <c r="N204" s="95">
        <f>IF($A204&lt;=$A$9,IF(NOT(ISNUMBER(PI_data_original!N204)),N203,PI_data_original!N204),0)</f>
        <v>0</v>
      </c>
      <c r="O204" s="95">
        <f>IF($A204&lt;=$A$9,IF(NOT(ISNUMBER(PI_data_original!O204)),O203,PI_data_original!O204),0)</f>
        <v>0</v>
      </c>
      <c r="P204" s="95">
        <f>IF($A204&lt;=$A$9,IF(NOT(ISNUMBER(PI_data_original!P204)),P203,PI_data_original!P204),0)</f>
        <v>0</v>
      </c>
      <c r="Q204" s="95">
        <f>IF($A204&lt;=$A$9,IF(NOT(ISNUMBER(PI_data_original!Q204)),Q203,PI_data_original!Q204),0)</f>
        <v>0</v>
      </c>
      <c r="R204" s="95">
        <f>IF($A204&lt;=$A$9,IF(NOT(ISNUMBER(PI_data_original!R204)),R203,PI_data_original!R204),0)</f>
        <v>0</v>
      </c>
      <c r="S204" s="95">
        <f>IF($A204&lt;=$A$9,IF(NOT(ISNUMBER(PI_data_original!S204)),S203,PI_data_original!S204),0)</f>
        <v>0</v>
      </c>
      <c r="T204" s="95">
        <f>IF($A204&lt;=$A$9,IF(NOT(ISNUMBER(PI_data_original!T204)),T203,PI_data_original!T204),0)</f>
        <v>0</v>
      </c>
      <c r="U204" s="95">
        <f>IF($A204&lt;=$A$9,IF(NOT(ISNUMBER(PI_data_original!U204)),U203,PI_data_original!U204),0)</f>
        <v>0</v>
      </c>
      <c r="V204" s="95">
        <f>IF($A204&lt;=$A$9,IF(NOT(ISNUMBER(PI_data_original!V204)),V203,PI_data_original!V204),0)</f>
        <v>0</v>
      </c>
      <c r="W204" s="95">
        <f>IF($A204&lt;=$A$9,IF(NOT(ISNUMBER(PI_data_original!W204)),W203,PI_data_original!W204),0)</f>
        <v>0</v>
      </c>
      <c r="X204" s="95">
        <f>IF($A204&lt;=$A$9,IF(NOT(ISNUMBER(PI_data_original!X204)),X203,PI_data_original!X204),0)</f>
        <v>0</v>
      </c>
      <c r="Y204" s="95">
        <f>IF($A204&lt;=$A$9,IF(NOT(ISNUMBER(PI_data_original!Y204)),Y203,PI_data_original!Y204),0)</f>
        <v>0</v>
      </c>
      <c r="Z204" s="95">
        <f>IF($A204&lt;=$A$9,IF(NOT(ISNUMBER(PI_data_original!Z204)),Z203,PI_data_original!Z204),0)</f>
        <v>0</v>
      </c>
      <c r="AA204" s="95">
        <f>IF($A204&lt;=$A$9,IF(NOT(ISNUMBER(PI_data_original!AA204)),AA203,PI_data_original!AA204),0)</f>
        <v>0</v>
      </c>
      <c r="AB204" s="95">
        <f>IF($A204&lt;=$A$9,IF(NOT(ISNUMBER(PI_data_original!AB204)),AB203,PI_data_original!AB204),0)</f>
        <v>0</v>
      </c>
      <c r="AC204" s="95">
        <f>IF($A204&lt;=$A$9,IF(NOT(ISNUMBER(PI_data_original!AC204)),AC203,PI_data_original!AC204),0)</f>
        <v>0</v>
      </c>
      <c r="AD204" s="307">
        <f>IF(TagTempAmbSel_Sc2=TagTempAmb_Sc1,IF($A204&lt;=$A$9,IF(NOT(ISNUMBER(PI_data_original!D204)),D203,PI_data_original!D204),D203),IF($A204&lt;=$A$9,IF(NOT(ISNUMBER(PI_data_original!AD204)),AD203,PI_data_original!AD204),AD203))</f>
        <v>35.129991850107629</v>
      </c>
      <c r="AE204" s="307">
        <f>IF(TagHumRelSel_Sc2=TagHumRel_Sc1,IF($A204&lt;=$A$9,IF(NOT(ISNUMBER(PI_data_original!E204)),E203,PI_data_original!E204),E203),IF($A204&lt;=$A$9,IF(NOT(ISNUMBER(PI_data_original!AE204)),AE203,PI_data_original!AE204),AE203))</f>
        <v>30.128703536580311</v>
      </c>
      <c r="AF204" s="95">
        <f>IF($A204&lt;=$A$9,IF(NOT(ISNUMBER(PI_data_original!AF204)),AF203,PI_data_original!AF204),0)</f>
        <v>0</v>
      </c>
      <c r="AG204" s="95">
        <f>IF($A204&lt;=$A$9,IF(NOT(ISNUMBER(PI_data_original!AG204)),AG203,PI_data_original!AG204),0)</f>
        <v>0</v>
      </c>
      <c r="AH204" s="95">
        <f>IF($A204&lt;=$A$9,IF(NOT(ISNUMBER(PI_data_original!AH204)),AH203,PI_data_original!AH204),0)</f>
        <v>0</v>
      </c>
      <c r="AI204" s="95">
        <f>IF($A204&lt;=$A$9,IF(NOT(ISNUMBER(PI_data_original!AI204)),AI203,PI_data_original!AI204),0)</f>
        <v>0</v>
      </c>
      <c r="AJ204" s="95">
        <f>IF($A204&lt;=$A$9,IF(NOT(ISNUMBER(PI_data_original!AJ204)),AJ203,PI_data_original!AJ204),0)</f>
        <v>0</v>
      </c>
      <c r="AK204" s="95">
        <f>IF($A204&lt;=$A$9,IF(NOT(ISNUMBER(PI_data_original!AK204)),AK203,PI_data_original!AK204),0)</f>
        <v>0</v>
      </c>
      <c r="AL204" s="95">
        <f>IF($A204&lt;=$A$9,IF(NOT(ISNUMBER(PI_data_original!AL204)),AL203,PI_data_original!AL204),0)</f>
        <v>0</v>
      </c>
      <c r="AM204" s="95">
        <f>IF($A204&lt;=$A$9,IF(NOT(ISNUMBER(PI_data_original!AM204)),AM203,PI_data_original!AM204),0)</f>
        <v>0</v>
      </c>
      <c r="AN204" s="95">
        <f>IF($A204&lt;=$A$9,IF(NOT(ISNUMBER(PI_data_original!AN204)),AN203,PI_data_original!AN204),0)</f>
        <v>0</v>
      </c>
      <c r="AO204" s="95">
        <f>IF($A204&lt;=$A$9,IF(NOT(ISNUMBER(PI_data_original!AO204)),AO203,PI_data_original!AO204),0)</f>
        <v>0</v>
      </c>
      <c r="AP204" s="95">
        <f>IF($A204&lt;=$A$9,IF(NOT(ISNUMBER(PI_data_original!AP204)),AP203,PI_data_original!AP204),0)</f>
        <v>0</v>
      </c>
      <c r="AQ204" s="95">
        <f>IF($A204&lt;=$A$9,IF(NOT(ISNUMBER(PI_data_original!AQ204)),AQ203,PI_data_original!AQ204),0)</f>
        <v>0</v>
      </c>
      <c r="AR204" s="95">
        <f>IF($A204&lt;=$A$9,IF(NOT(ISNUMBER(PI_data_original!AR204)),AR203,PI_data_original!AR204),0)</f>
        <v>0</v>
      </c>
      <c r="AS204" s="95">
        <f>IF($A204&lt;=$A$9,IF(NOT(ISNUMBER(PI_data_original!AS204)),AS203,PI_data_original!AS204),0)</f>
        <v>0</v>
      </c>
      <c r="AT204" s="95">
        <f>IF($A204&lt;=$A$9,IF(NOT(ISNUMBER(PI_data_original!AT204)),AT203,PI_data_original!AT204),0)</f>
        <v>0</v>
      </c>
      <c r="AU204" s="95">
        <f>IF($A204&lt;=$A$9,IF(NOT(ISNUMBER(PI_data_original!AU204)),AU203,PI_data_original!AU204),0)</f>
        <v>0</v>
      </c>
      <c r="AV204" s="95">
        <f>IF($A204&lt;=$A$9,IF(NOT(ISNUMBER(PI_data_original!AV204)),AV203,PI_data_original!AV204),0)</f>
        <v>0</v>
      </c>
      <c r="AW204" s="95">
        <f>IF($A204&lt;=$A$9,IF(NOT(ISNUMBER(PI_data_original!AW204)),AW203,PI_data_original!AW204),0)</f>
        <v>0</v>
      </c>
      <c r="AY204" s="94">
        <f t="shared" si="108"/>
        <v>45873.670138888265</v>
      </c>
      <c r="AZ204" s="95">
        <f>IF($AY204&lt;=$AY$9,IF(NOT(ISNUMBER(PI_data_original!AZ204)),AZ203,PI_data_original!AZ204),0)</f>
        <v>0</v>
      </c>
      <c r="BA204" s="95">
        <f>IF($AY204&lt;=$AY$9,IF(NOT(ISNUMBER(PI_data_original!BA204)),BA203,PI_data_original!BA204),0)</f>
        <v>0</v>
      </c>
      <c r="BB204" s="95">
        <f>IF($AY204&lt;=$AY$9,IF(NOT(ISNUMBER(PI_data_original!BB204)),BB203,PI_data_original!BB204),0)</f>
        <v>0</v>
      </c>
      <c r="BC204" s="95">
        <f>IF($AY204&lt;=$AY$9,IF(NOT(ISNUMBER(PI_data_original!BC204)),BC203,PI_data_original!BC204),0)</f>
        <v>45.544867810701234</v>
      </c>
      <c r="BD204" s="95">
        <f>IF($AY204&lt;=$AY$9,IF(NOT(ISNUMBER(PI_data_original!BD204)),BD203,PI_data_original!BD204),0)</f>
        <v>0</v>
      </c>
      <c r="BE204" s="95">
        <f>IF($AY204&lt;=$AY$9,IF(NOT(ISNUMBER(PI_data_original!BE204)),BE203,PI_data_original!BE204),0)</f>
        <v>0</v>
      </c>
      <c r="BF204" s="95">
        <f>IF($AY204&lt;=$AY$9,IF(NOT(ISNUMBER(PI_data_original!BF204)),BF203,PI_data_original!BF204),0)</f>
        <v>0</v>
      </c>
      <c r="BG204" s="95">
        <f>IF($AY204&lt;=$AY$9,IF(NOT(ISNUMBER(PI_data_original!BG204)),BG203,PI_data_original!BG204),0)</f>
        <v>43.775884068624421</v>
      </c>
      <c r="BI204" s="61">
        <f>PI_data_original!BI204</f>
        <v>45873.384027777778</v>
      </c>
      <c r="BJ204" s="6">
        <f>IF($BI204&lt;=$BI$9,IF(NOT(ISNUMBER(PI_data_original!BJ204)),BJ203,PI_data_original!BJ204),0)</f>
        <v>1.2817578390240669E-2</v>
      </c>
      <c r="BK204" s="6">
        <f>IF($BI204&lt;=$BI$9,IF(NOT(ISNUMBER(PI_data_original!BK204)),BK203,PI_data_original!BK204),0)</f>
        <v>1.0070954449474812E-2</v>
      </c>
      <c r="BM204" s="6" t="b">
        <f t="shared" ref="BM204:BM267" si="134">IF(BJ204&gt;1,$BI204)</f>
        <v>0</v>
      </c>
      <c r="BN204" s="6" t="str">
        <f t="shared" ref="BN204:BN267" si="135">IF(OR(AND(BM203=FALSE,ISNUMBER(BM204)),AND(ISNUMBER(BM204),BM205=FALSE)),BM204,"N/A")</f>
        <v>N/A</v>
      </c>
      <c r="BO204" s="6" t="b">
        <f t="shared" ref="BO204:BO267" si="136">IF(BK204&gt;1,$BI204)</f>
        <v>0</v>
      </c>
      <c r="BP204" s="6" t="str">
        <f t="shared" ref="BP204:BP267" si="137">IF(OR(AND(BO203=FALSE,ISNUMBER(BO204)),AND(ISNUMBER(BO204),BO205=FALSE)),BO204,"N/A")</f>
        <v>N/A</v>
      </c>
      <c r="BR204" s="6">
        <f t="shared" si="122"/>
        <v>0</v>
      </c>
      <c r="BS204" s="6">
        <f t="shared" si="123"/>
        <v>0</v>
      </c>
      <c r="BU204" s="6">
        <f t="shared" ref="BU204:BU267" si="138">IFERROR(AA204,0)</f>
        <v>0</v>
      </c>
      <c r="BV204" s="6">
        <f t="shared" ref="BV204:BV267" si="139">IFERROR(AW204,0)</f>
        <v>0</v>
      </c>
      <c r="BX204" s="292">
        <f t="shared" si="124"/>
        <v>45873.670138888265</v>
      </c>
      <c r="BY204" s="11">
        <f t="shared" si="118"/>
        <v>0</v>
      </c>
      <c r="BZ204" s="11">
        <f t="shared" si="118"/>
        <v>0</v>
      </c>
      <c r="CA204" s="11">
        <f t="shared" si="118"/>
        <v>0</v>
      </c>
      <c r="CB204" s="11">
        <f t="shared" si="118"/>
        <v>45.544867810701234</v>
      </c>
      <c r="CC204" s="11">
        <f>IF(Inicio!$C$22="Calderas",BY204+BZ204,CA204)</f>
        <v>0</v>
      </c>
      <c r="CD204" s="11">
        <f t="shared" si="125"/>
        <v>0</v>
      </c>
      <c r="CE204" s="11">
        <f t="shared" si="126"/>
        <v>0</v>
      </c>
      <c r="CF204" s="11">
        <f t="shared" si="127"/>
        <v>0</v>
      </c>
      <c r="CG204" s="11">
        <f t="shared" si="128"/>
        <v>0</v>
      </c>
      <c r="CH204" s="11">
        <f t="shared" ref="CH204:CH267" si="140">IF(CB204&lt;1,0,CF204)</f>
        <v>0</v>
      </c>
      <c r="CI204" s="11">
        <f t="shared" ref="CI204:CI267" si="141">IF(CB204&lt;1,0,CG204)</f>
        <v>0</v>
      </c>
      <c r="CJ204" s="11">
        <f t="shared" si="119"/>
        <v>0</v>
      </c>
      <c r="CK204" s="11">
        <f t="shared" si="119"/>
        <v>0</v>
      </c>
      <c r="CL204" s="11">
        <f t="shared" si="119"/>
        <v>0</v>
      </c>
      <c r="CM204" s="11">
        <f t="shared" si="119"/>
        <v>43.775884068624421</v>
      </c>
      <c r="CN204" s="281">
        <f>IF(Inicio!$O$22="Calderas",CJ204+CK204,CL204)</f>
        <v>0</v>
      </c>
      <c r="CO204" s="11">
        <f t="shared" si="129"/>
        <v>0</v>
      </c>
      <c r="CP204" s="11">
        <f t="shared" si="130"/>
        <v>0</v>
      </c>
      <c r="CQ204" s="11">
        <f t="shared" si="131"/>
        <v>0</v>
      </c>
      <c r="CR204" s="11">
        <f t="shared" si="132"/>
        <v>0</v>
      </c>
      <c r="CS204" s="11">
        <f t="shared" ref="CS204:CS267" si="142">IF(CM204&lt;1,0,CQ204)</f>
        <v>0</v>
      </c>
      <c r="CT204" s="11">
        <f t="shared" ref="CT204:CT267" si="143">IF(CM204&lt;1,0,CR204)</f>
        <v>0</v>
      </c>
      <c r="CV204" s="293">
        <f t="shared" si="133"/>
        <v>45873.920138888032</v>
      </c>
      <c r="CW204" s="92">
        <f t="shared" si="121"/>
        <v>0</v>
      </c>
      <c r="CX204" s="92">
        <f t="shared" si="121"/>
        <v>0</v>
      </c>
      <c r="CY204" s="92">
        <f t="shared" si="121"/>
        <v>0</v>
      </c>
      <c r="CZ204" s="92">
        <f t="shared" si="121"/>
        <v>0</v>
      </c>
      <c r="DA204" s="92">
        <f t="shared" si="121"/>
        <v>0</v>
      </c>
      <c r="DB204" s="92">
        <f t="shared" si="121"/>
        <v>0</v>
      </c>
    </row>
    <row r="205" spans="1:106">
      <c r="A205" s="94">
        <f t="shared" ref="A205:A268" si="144">A204+1/24/12</f>
        <v>45873.923611110484</v>
      </c>
      <c r="B205" s="95">
        <f>IF($A205&lt;=$A$9,IF(NOT(ISNUMBER(PI_data_original!B205)),B204,PI_data_original!B205),0)</f>
        <v>0</v>
      </c>
      <c r="C205" s="95">
        <f>IF($A205&lt;=$A$9,IF(NOT(ISNUMBER(PI_data_original!C205)),C204,PI_data_original!C205),0)</f>
        <v>0</v>
      </c>
      <c r="D205" s="307">
        <f>IF(TagTempAmbSel_Sc1=TagTempAmb_Sc1,IF($A205&lt;=$A$9,IF(NOT(ISNUMBER(PI_data_original!D205)),D204,PI_data_original!D205),D204),IF($A205&lt;=$A$9,IF(NOT(ISNUMBER(PI_data_original!AD205)),AD204,PI_data_original!AD205),AD204))</f>
        <v>34.400001525878906</v>
      </c>
      <c r="E205" s="307">
        <f>IF(TagHumRelSel_Sc1=TagHumRel_Sc1,IF($A205&lt;=$A$9,IF(NOT(ISNUMBER(PI_data_original!E205)),E204,PI_data_original!E205),E204),IF($A205&lt;=$A$9,IF(NOT(ISNUMBER(PI_data_original!AE205)),AE204,PI_data_original!AE205),AE204))</f>
        <v>28.549225193882013</v>
      </c>
      <c r="F205" s="95">
        <f>IF($A205&lt;=$A$9,IF(NOT(ISNUMBER(PI_data_original!F205)),F204,PI_data_original!F205),0)</f>
        <v>0</v>
      </c>
      <c r="G205" s="95">
        <f>IF($A205&lt;=$A$9,IF(NOT(ISNUMBER(PI_data_original!G205)),G204,PI_data_original!G205),0)</f>
        <v>0</v>
      </c>
      <c r="H205" s="95">
        <f>IF($A205&lt;=$A$9,IF(NOT(ISNUMBER(PI_data_original!H205)),H204,PI_data_original!H205),0)</f>
        <v>0</v>
      </c>
      <c r="I205" s="95">
        <f>IF($A205&lt;=$A$9,IF(NOT(ISNUMBER(PI_data_original!I205)),I204,PI_data_original!I205),0)</f>
        <v>0</v>
      </c>
      <c r="J205" s="95">
        <f>IF($A205&lt;=$A$9,IF(NOT(ISNUMBER(PI_data_original!J205)),J204,PI_data_original!J205),0)</f>
        <v>0</v>
      </c>
      <c r="K205" s="95">
        <f>IF($A205&lt;=$A$9,IF(NOT(ISNUMBER(PI_data_original!K205)),K204,PI_data_original!K205),0)</f>
        <v>0</v>
      </c>
      <c r="L205" s="95">
        <f>IF($A205&lt;=$A$9,IF(NOT(ISNUMBER(PI_data_original!L205)),L204,PI_data_original!L205),0)</f>
        <v>0</v>
      </c>
      <c r="M205" s="95">
        <f>IF($A205&lt;=$A$9,IF(NOT(ISNUMBER(PI_data_original!M205)),M204,PI_data_original!M205),0)</f>
        <v>0</v>
      </c>
      <c r="N205" s="95">
        <f>IF($A205&lt;=$A$9,IF(NOT(ISNUMBER(PI_data_original!N205)),N204,PI_data_original!N205),0)</f>
        <v>0</v>
      </c>
      <c r="O205" s="95">
        <f>IF($A205&lt;=$A$9,IF(NOT(ISNUMBER(PI_data_original!O205)),O204,PI_data_original!O205),0)</f>
        <v>0</v>
      </c>
      <c r="P205" s="95">
        <f>IF($A205&lt;=$A$9,IF(NOT(ISNUMBER(PI_data_original!P205)),P204,PI_data_original!P205),0)</f>
        <v>0</v>
      </c>
      <c r="Q205" s="95">
        <f>IF($A205&lt;=$A$9,IF(NOT(ISNUMBER(PI_data_original!Q205)),Q204,PI_data_original!Q205),0)</f>
        <v>0</v>
      </c>
      <c r="R205" s="95">
        <f>IF($A205&lt;=$A$9,IF(NOT(ISNUMBER(PI_data_original!R205)),R204,PI_data_original!R205),0)</f>
        <v>0</v>
      </c>
      <c r="S205" s="95">
        <f>IF($A205&lt;=$A$9,IF(NOT(ISNUMBER(PI_data_original!S205)),S204,PI_data_original!S205),0)</f>
        <v>0</v>
      </c>
      <c r="T205" s="95">
        <f>IF($A205&lt;=$A$9,IF(NOT(ISNUMBER(PI_data_original!T205)),T204,PI_data_original!T205),0)</f>
        <v>0</v>
      </c>
      <c r="U205" s="95">
        <f>IF($A205&lt;=$A$9,IF(NOT(ISNUMBER(PI_data_original!U205)),U204,PI_data_original!U205),0)</f>
        <v>0</v>
      </c>
      <c r="V205" s="95">
        <f>IF($A205&lt;=$A$9,IF(NOT(ISNUMBER(PI_data_original!V205)),V204,PI_data_original!V205),0)</f>
        <v>0</v>
      </c>
      <c r="W205" s="95">
        <f>IF($A205&lt;=$A$9,IF(NOT(ISNUMBER(PI_data_original!W205)),W204,PI_data_original!W205),0)</f>
        <v>0</v>
      </c>
      <c r="X205" s="95">
        <f>IF($A205&lt;=$A$9,IF(NOT(ISNUMBER(PI_data_original!X205)),X204,PI_data_original!X205),0)</f>
        <v>0</v>
      </c>
      <c r="Y205" s="95">
        <f>IF($A205&lt;=$A$9,IF(NOT(ISNUMBER(PI_data_original!Y205)),Y204,PI_data_original!Y205),0)</f>
        <v>0</v>
      </c>
      <c r="Z205" s="95">
        <f>IF($A205&lt;=$A$9,IF(NOT(ISNUMBER(PI_data_original!Z205)),Z204,PI_data_original!Z205),0)</f>
        <v>0</v>
      </c>
      <c r="AA205" s="95">
        <f>IF($A205&lt;=$A$9,IF(NOT(ISNUMBER(PI_data_original!AA205)),AA204,PI_data_original!AA205),0)</f>
        <v>0</v>
      </c>
      <c r="AB205" s="95">
        <f>IF($A205&lt;=$A$9,IF(NOT(ISNUMBER(PI_data_original!AB205)),AB204,PI_data_original!AB205),0)</f>
        <v>0</v>
      </c>
      <c r="AC205" s="95">
        <f>IF($A205&lt;=$A$9,IF(NOT(ISNUMBER(PI_data_original!AC205)),AC204,PI_data_original!AC205),0)</f>
        <v>0</v>
      </c>
      <c r="AD205" s="307">
        <f>IF(TagTempAmbSel_Sc2=TagTempAmb_Sc1,IF($A205&lt;=$A$9,IF(NOT(ISNUMBER(PI_data_original!D205)),D204,PI_data_original!D205),D204),IF($A205&lt;=$A$9,IF(NOT(ISNUMBER(PI_data_original!AD205)),AD204,PI_data_original!AD205),AD204))</f>
        <v>35.129991850107629</v>
      </c>
      <c r="AE205" s="307">
        <f>IF(TagHumRelSel_Sc2=TagHumRel_Sc1,IF($A205&lt;=$A$9,IF(NOT(ISNUMBER(PI_data_original!E205)),E204,PI_data_original!E205),E204),IF($A205&lt;=$A$9,IF(NOT(ISNUMBER(PI_data_original!AE205)),AE204,PI_data_original!AE205),AE204))</f>
        <v>30.128703536580311</v>
      </c>
      <c r="AF205" s="95">
        <f>IF($A205&lt;=$A$9,IF(NOT(ISNUMBER(PI_data_original!AF205)),AF204,PI_data_original!AF205),0)</f>
        <v>0</v>
      </c>
      <c r="AG205" s="95">
        <f>IF($A205&lt;=$A$9,IF(NOT(ISNUMBER(PI_data_original!AG205)),AG204,PI_data_original!AG205),0)</f>
        <v>0</v>
      </c>
      <c r="AH205" s="95">
        <f>IF($A205&lt;=$A$9,IF(NOT(ISNUMBER(PI_data_original!AH205)),AH204,PI_data_original!AH205),0)</f>
        <v>0</v>
      </c>
      <c r="AI205" s="95">
        <f>IF($A205&lt;=$A$9,IF(NOT(ISNUMBER(PI_data_original!AI205)),AI204,PI_data_original!AI205),0)</f>
        <v>0</v>
      </c>
      <c r="AJ205" s="95">
        <f>IF($A205&lt;=$A$9,IF(NOT(ISNUMBER(PI_data_original!AJ205)),AJ204,PI_data_original!AJ205),0)</f>
        <v>0</v>
      </c>
      <c r="AK205" s="95">
        <f>IF($A205&lt;=$A$9,IF(NOT(ISNUMBER(PI_data_original!AK205)),AK204,PI_data_original!AK205),0)</f>
        <v>0</v>
      </c>
      <c r="AL205" s="95">
        <f>IF($A205&lt;=$A$9,IF(NOT(ISNUMBER(PI_data_original!AL205)),AL204,PI_data_original!AL205),0)</f>
        <v>0</v>
      </c>
      <c r="AM205" s="95">
        <f>IF($A205&lt;=$A$9,IF(NOT(ISNUMBER(PI_data_original!AM205)),AM204,PI_data_original!AM205),0)</f>
        <v>0</v>
      </c>
      <c r="AN205" s="95">
        <f>IF($A205&lt;=$A$9,IF(NOT(ISNUMBER(PI_data_original!AN205)),AN204,PI_data_original!AN205),0)</f>
        <v>0</v>
      </c>
      <c r="AO205" s="95">
        <f>IF($A205&lt;=$A$9,IF(NOT(ISNUMBER(PI_data_original!AO205)),AO204,PI_data_original!AO205),0)</f>
        <v>0</v>
      </c>
      <c r="AP205" s="95">
        <f>IF($A205&lt;=$A$9,IF(NOT(ISNUMBER(PI_data_original!AP205)),AP204,PI_data_original!AP205),0)</f>
        <v>0</v>
      </c>
      <c r="AQ205" s="95">
        <f>IF($A205&lt;=$A$9,IF(NOT(ISNUMBER(PI_data_original!AQ205)),AQ204,PI_data_original!AQ205),0)</f>
        <v>0</v>
      </c>
      <c r="AR205" s="95">
        <f>IF($A205&lt;=$A$9,IF(NOT(ISNUMBER(PI_data_original!AR205)),AR204,PI_data_original!AR205),0)</f>
        <v>0</v>
      </c>
      <c r="AS205" s="95">
        <f>IF($A205&lt;=$A$9,IF(NOT(ISNUMBER(PI_data_original!AS205)),AS204,PI_data_original!AS205),0)</f>
        <v>0</v>
      </c>
      <c r="AT205" s="95">
        <f>IF($A205&lt;=$A$9,IF(NOT(ISNUMBER(PI_data_original!AT205)),AT204,PI_data_original!AT205),0)</f>
        <v>0</v>
      </c>
      <c r="AU205" s="95">
        <f>IF($A205&lt;=$A$9,IF(NOT(ISNUMBER(PI_data_original!AU205)),AU204,PI_data_original!AU205),0)</f>
        <v>0</v>
      </c>
      <c r="AV205" s="95">
        <f>IF($A205&lt;=$A$9,IF(NOT(ISNUMBER(PI_data_original!AV205)),AV204,PI_data_original!AV205),0)</f>
        <v>0</v>
      </c>
      <c r="AW205" s="95">
        <f>IF($A205&lt;=$A$9,IF(NOT(ISNUMBER(PI_data_original!AW205)),AW204,PI_data_original!AW205),0)</f>
        <v>0</v>
      </c>
      <c r="AY205" s="94">
        <f t="shared" ref="AY205:AY268" si="145">AY204+1/24/12</f>
        <v>45873.673611110484</v>
      </c>
      <c r="AZ205" s="95">
        <f>IF($AY205&lt;=$AY$9,IF(NOT(ISNUMBER(PI_data_original!AZ205)),AZ204,PI_data_original!AZ205),0)</f>
        <v>0</v>
      </c>
      <c r="BA205" s="95">
        <f>IF($AY205&lt;=$AY$9,IF(NOT(ISNUMBER(PI_data_original!BA205)),BA204,PI_data_original!BA205),0)</f>
        <v>0</v>
      </c>
      <c r="BB205" s="95">
        <f>IF($AY205&lt;=$AY$9,IF(NOT(ISNUMBER(PI_data_original!BB205)),BB204,PI_data_original!BB205),0)</f>
        <v>0</v>
      </c>
      <c r="BC205" s="95">
        <f>IF($AY205&lt;=$AY$9,IF(NOT(ISNUMBER(PI_data_original!BC205)),BC204,PI_data_original!BC205),0)</f>
        <v>45.034041121977609</v>
      </c>
      <c r="BD205" s="95">
        <f>IF($AY205&lt;=$AY$9,IF(NOT(ISNUMBER(PI_data_original!BD205)),BD204,PI_data_original!BD205),0)</f>
        <v>0</v>
      </c>
      <c r="BE205" s="95">
        <f>IF($AY205&lt;=$AY$9,IF(NOT(ISNUMBER(PI_data_original!BE205)),BE204,PI_data_original!BE205),0)</f>
        <v>0</v>
      </c>
      <c r="BF205" s="95">
        <f>IF($AY205&lt;=$AY$9,IF(NOT(ISNUMBER(PI_data_original!BF205)),BF204,PI_data_original!BF205),0)</f>
        <v>0</v>
      </c>
      <c r="BG205" s="95">
        <f>IF($AY205&lt;=$AY$9,IF(NOT(ISNUMBER(PI_data_original!BG205)),BG204,PI_data_original!BG205),0)</f>
        <v>43.233937573135947</v>
      </c>
      <c r="BI205" s="61">
        <f>PI_data_original!BI205</f>
        <v>45873.384722222225</v>
      </c>
      <c r="BJ205" s="6">
        <f>IF($BI205&lt;=$BI$9,IF(NOT(ISNUMBER(PI_data_original!BJ205)),BJ204,PI_data_original!BJ205),0)</f>
        <v>1.2817578390240669E-2</v>
      </c>
      <c r="BK205" s="6">
        <f>IF($BI205&lt;=$BI$9,IF(NOT(ISNUMBER(PI_data_original!BK205)),BK204,PI_data_original!BK205),0)</f>
        <v>1.0070954449474812E-2</v>
      </c>
      <c r="BM205" s="6" t="b">
        <f t="shared" si="134"/>
        <v>0</v>
      </c>
      <c r="BN205" s="6" t="str">
        <f t="shared" si="135"/>
        <v>N/A</v>
      </c>
      <c r="BO205" s="6" t="b">
        <f t="shared" si="136"/>
        <v>0</v>
      </c>
      <c r="BP205" s="6" t="str">
        <f t="shared" si="137"/>
        <v>N/A</v>
      </c>
      <c r="BR205" s="6">
        <f t="shared" si="122"/>
        <v>0</v>
      </c>
      <c r="BS205" s="6">
        <f t="shared" si="123"/>
        <v>0</v>
      </c>
      <c r="BU205" s="6">
        <f t="shared" si="138"/>
        <v>0</v>
      </c>
      <c r="BV205" s="6">
        <f t="shared" si="139"/>
        <v>0</v>
      </c>
      <c r="BX205" s="292">
        <f t="shared" si="124"/>
        <v>45873.673611110484</v>
      </c>
      <c r="BY205" s="11">
        <f t="shared" si="118"/>
        <v>0</v>
      </c>
      <c r="BZ205" s="11">
        <f t="shared" si="118"/>
        <v>0</v>
      </c>
      <c r="CA205" s="11">
        <f t="shared" si="118"/>
        <v>0</v>
      </c>
      <c r="CB205" s="11">
        <f t="shared" si="118"/>
        <v>45.034041121977609</v>
      </c>
      <c r="CC205" s="11">
        <f>IF(Inicio!$C$22="Calderas",BY205+BZ205,CA205)</f>
        <v>0</v>
      </c>
      <c r="CD205" s="11">
        <f t="shared" si="125"/>
        <v>0</v>
      </c>
      <c r="CE205" s="11">
        <f t="shared" si="126"/>
        <v>0</v>
      </c>
      <c r="CF205" s="11">
        <f t="shared" si="127"/>
        <v>0</v>
      </c>
      <c r="CG205" s="11">
        <f t="shared" si="128"/>
        <v>0</v>
      </c>
      <c r="CH205" s="11">
        <f t="shared" si="140"/>
        <v>0</v>
      </c>
      <c r="CI205" s="11">
        <f t="shared" si="141"/>
        <v>0</v>
      </c>
      <c r="CJ205" s="11">
        <f t="shared" si="119"/>
        <v>0</v>
      </c>
      <c r="CK205" s="11">
        <f t="shared" si="119"/>
        <v>0</v>
      </c>
      <c r="CL205" s="11">
        <f t="shared" si="119"/>
        <v>0</v>
      </c>
      <c r="CM205" s="11">
        <f t="shared" si="119"/>
        <v>43.233937573135947</v>
      </c>
      <c r="CN205" s="281">
        <f>IF(Inicio!$O$22="Calderas",CJ205+CK205,CL205)</f>
        <v>0</v>
      </c>
      <c r="CO205" s="11">
        <f t="shared" si="129"/>
        <v>0</v>
      </c>
      <c r="CP205" s="11">
        <f t="shared" si="130"/>
        <v>0</v>
      </c>
      <c r="CQ205" s="11">
        <f t="shared" si="131"/>
        <v>0</v>
      </c>
      <c r="CR205" s="11">
        <f t="shared" si="132"/>
        <v>0</v>
      </c>
      <c r="CS205" s="11">
        <f t="shared" si="142"/>
        <v>0</v>
      </c>
      <c r="CT205" s="11">
        <f t="shared" si="143"/>
        <v>0</v>
      </c>
      <c r="CV205" s="293">
        <f t="shared" si="133"/>
        <v>45873.923611110251</v>
      </c>
      <c r="CW205" s="92">
        <f t="shared" si="121"/>
        <v>0</v>
      </c>
      <c r="CX205" s="92">
        <f t="shared" si="121"/>
        <v>0</v>
      </c>
      <c r="CY205" s="92">
        <f t="shared" si="121"/>
        <v>0</v>
      </c>
      <c r="CZ205" s="92">
        <f t="shared" si="121"/>
        <v>0</v>
      </c>
      <c r="DA205" s="92">
        <f t="shared" si="121"/>
        <v>0</v>
      </c>
      <c r="DB205" s="92">
        <f t="shared" si="121"/>
        <v>0</v>
      </c>
    </row>
    <row r="206" spans="1:106">
      <c r="A206" s="94">
        <f t="shared" si="144"/>
        <v>45873.927083332703</v>
      </c>
      <c r="B206" s="95">
        <f>IF($A206&lt;=$A$9,IF(NOT(ISNUMBER(PI_data_original!B206)),B205,PI_data_original!B206),0)</f>
        <v>0</v>
      </c>
      <c r="C206" s="95">
        <f>IF($A206&lt;=$A$9,IF(NOT(ISNUMBER(PI_data_original!C206)),C205,PI_data_original!C206),0)</f>
        <v>0</v>
      </c>
      <c r="D206" s="307">
        <f>IF(TagTempAmbSel_Sc1=TagTempAmb_Sc1,IF($A206&lt;=$A$9,IF(NOT(ISNUMBER(PI_data_original!D206)),D205,PI_data_original!D206),D205),IF($A206&lt;=$A$9,IF(NOT(ISNUMBER(PI_data_original!AD206)),AD205,PI_data_original!AD206),AD205))</f>
        <v>34.400001525878906</v>
      </c>
      <c r="E206" s="307">
        <f>IF(TagHumRelSel_Sc1=TagHumRel_Sc1,IF($A206&lt;=$A$9,IF(NOT(ISNUMBER(PI_data_original!E206)),E205,PI_data_original!E206),E205),IF($A206&lt;=$A$9,IF(NOT(ISNUMBER(PI_data_original!AE206)),AE205,PI_data_original!AE206),AE205))</f>
        <v>28.549225193882013</v>
      </c>
      <c r="F206" s="95">
        <f>IF($A206&lt;=$A$9,IF(NOT(ISNUMBER(PI_data_original!F206)),F205,PI_data_original!F206),0)</f>
        <v>0</v>
      </c>
      <c r="G206" s="95">
        <f>IF($A206&lt;=$A$9,IF(NOT(ISNUMBER(PI_data_original!G206)),G205,PI_data_original!G206),0)</f>
        <v>0</v>
      </c>
      <c r="H206" s="95">
        <f>IF($A206&lt;=$A$9,IF(NOT(ISNUMBER(PI_data_original!H206)),H205,PI_data_original!H206),0)</f>
        <v>0</v>
      </c>
      <c r="I206" s="95">
        <f>IF($A206&lt;=$A$9,IF(NOT(ISNUMBER(PI_data_original!I206)),I205,PI_data_original!I206),0)</f>
        <v>0</v>
      </c>
      <c r="J206" s="95">
        <f>IF($A206&lt;=$A$9,IF(NOT(ISNUMBER(PI_data_original!J206)),J205,PI_data_original!J206),0)</f>
        <v>0</v>
      </c>
      <c r="K206" s="95">
        <f>IF($A206&lt;=$A$9,IF(NOT(ISNUMBER(PI_data_original!K206)),K205,PI_data_original!K206),0)</f>
        <v>0</v>
      </c>
      <c r="L206" s="95">
        <f>IF($A206&lt;=$A$9,IF(NOT(ISNUMBER(PI_data_original!L206)),L205,PI_data_original!L206),0)</f>
        <v>0</v>
      </c>
      <c r="M206" s="95">
        <f>IF($A206&lt;=$A$9,IF(NOT(ISNUMBER(PI_data_original!M206)),M205,PI_data_original!M206),0)</f>
        <v>0</v>
      </c>
      <c r="N206" s="95">
        <f>IF($A206&lt;=$A$9,IF(NOT(ISNUMBER(PI_data_original!N206)),N205,PI_data_original!N206),0)</f>
        <v>0</v>
      </c>
      <c r="O206" s="95">
        <f>IF($A206&lt;=$A$9,IF(NOT(ISNUMBER(PI_data_original!O206)),O205,PI_data_original!O206),0)</f>
        <v>0</v>
      </c>
      <c r="P206" s="95">
        <f>IF($A206&lt;=$A$9,IF(NOT(ISNUMBER(PI_data_original!P206)),P205,PI_data_original!P206),0)</f>
        <v>0</v>
      </c>
      <c r="Q206" s="95">
        <f>IF($A206&lt;=$A$9,IF(NOT(ISNUMBER(PI_data_original!Q206)),Q205,PI_data_original!Q206),0)</f>
        <v>0</v>
      </c>
      <c r="R206" s="95">
        <f>IF($A206&lt;=$A$9,IF(NOT(ISNUMBER(PI_data_original!R206)),R205,PI_data_original!R206),0)</f>
        <v>0</v>
      </c>
      <c r="S206" s="95">
        <f>IF($A206&lt;=$A$9,IF(NOT(ISNUMBER(PI_data_original!S206)),S205,PI_data_original!S206),0)</f>
        <v>0</v>
      </c>
      <c r="T206" s="95">
        <f>IF($A206&lt;=$A$9,IF(NOT(ISNUMBER(PI_data_original!T206)),T205,PI_data_original!T206),0)</f>
        <v>0</v>
      </c>
      <c r="U206" s="95">
        <f>IF($A206&lt;=$A$9,IF(NOT(ISNUMBER(PI_data_original!U206)),U205,PI_data_original!U206),0)</f>
        <v>0</v>
      </c>
      <c r="V206" s="95">
        <f>IF($A206&lt;=$A$9,IF(NOT(ISNUMBER(PI_data_original!V206)),V205,PI_data_original!V206),0)</f>
        <v>0</v>
      </c>
      <c r="W206" s="95">
        <f>IF($A206&lt;=$A$9,IF(NOT(ISNUMBER(PI_data_original!W206)),W205,PI_data_original!W206),0)</f>
        <v>0</v>
      </c>
      <c r="X206" s="95">
        <f>IF($A206&lt;=$A$9,IF(NOT(ISNUMBER(PI_data_original!X206)),X205,PI_data_original!X206),0)</f>
        <v>0</v>
      </c>
      <c r="Y206" s="95">
        <f>IF($A206&lt;=$A$9,IF(NOT(ISNUMBER(PI_data_original!Y206)),Y205,PI_data_original!Y206),0)</f>
        <v>0</v>
      </c>
      <c r="Z206" s="95">
        <f>IF($A206&lt;=$A$9,IF(NOT(ISNUMBER(PI_data_original!Z206)),Z205,PI_data_original!Z206),0)</f>
        <v>0</v>
      </c>
      <c r="AA206" s="95">
        <f>IF($A206&lt;=$A$9,IF(NOT(ISNUMBER(PI_data_original!AA206)),AA205,PI_data_original!AA206),0)</f>
        <v>0</v>
      </c>
      <c r="AB206" s="95">
        <f>IF($A206&lt;=$A$9,IF(NOT(ISNUMBER(PI_data_original!AB206)),AB205,PI_data_original!AB206),0)</f>
        <v>0</v>
      </c>
      <c r="AC206" s="95">
        <f>IF($A206&lt;=$A$9,IF(NOT(ISNUMBER(PI_data_original!AC206)),AC205,PI_data_original!AC206),0)</f>
        <v>0</v>
      </c>
      <c r="AD206" s="307">
        <f>IF(TagTempAmbSel_Sc2=TagTempAmb_Sc1,IF($A206&lt;=$A$9,IF(NOT(ISNUMBER(PI_data_original!D206)),D205,PI_data_original!D206),D205),IF($A206&lt;=$A$9,IF(NOT(ISNUMBER(PI_data_original!AD206)),AD205,PI_data_original!AD206),AD205))</f>
        <v>35.129991850107629</v>
      </c>
      <c r="AE206" s="307">
        <f>IF(TagHumRelSel_Sc2=TagHumRel_Sc1,IF($A206&lt;=$A$9,IF(NOT(ISNUMBER(PI_data_original!E206)),E205,PI_data_original!E206),E205),IF($A206&lt;=$A$9,IF(NOT(ISNUMBER(PI_data_original!AE206)),AE205,PI_data_original!AE206),AE205))</f>
        <v>30.128703536580311</v>
      </c>
      <c r="AF206" s="95">
        <f>IF($A206&lt;=$A$9,IF(NOT(ISNUMBER(PI_data_original!AF206)),AF205,PI_data_original!AF206),0)</f>
        <v>0</v>
      </c>
      <c r="AG206" s="95">
        <f>IF($A206&lt;=$A$9,IF(NOT(ISNUMBER(PI_data_original!AG206)),AG205,PI_data_original!AG206),0)</f>
        <v>0</v>
      </c>
      <c r="AH206" s="95">
        <f>IF($A206&lt;=$A$9,IF(NOT(ISNUMBER(PI_data_original!AH206)),AH205,PI_data_original!AH206),0)</f>
        <v>0</v>
      </c>
      <c r="AI206" s="95">
        <f>IF($A206&lt;=$A$9,IF(NOT(ISNUMBER(PI_data_original!AI206)),AI205,PI_data_original!AI206),0)</f>
        <v>0</v>
      </c>
      <c r="AJ206" s="95">
        <f>IF($A206&lt;=$A$9,IF(NOT(ISNUMBER(PI_data_original!AJ206)),AJ205,PI_data_original!AJ206),0)</f>
        <v>0</v>
      </c>
      <c r="AK206" s="95">
        <f>IF($A206&lt;=$A$9,IF(NOT(ISNUMBER(PI_data_original!AK206)),AK205,PI_data_original!AK206),0)</f>
        <v>0</v>
      </c>
      <c r="AL206" s="95">
        <f>IF($A206&lt;=$A$9,IF(NOT(ISNUMBER(PI_data_original!AL206)),AL205,PI_data_original!AL206),0)</f>
        <v>0</v>
      </c>
      <c r="AM206" s="95">
        <f>IF($A206&lt;=$A$9,IF(NOT(ISNUMBER(PI_data_original!AM206)),AM205,PI_data_original!AM206),0)</f>
        <v>0</v>
      </c>
      <c r="AN206" s="95">
        <f>IF($A206&lt;=$A$9,IF(NOT(ISNUMBER(PI_data_original!AN206)),AN205,PI_data_original!AN206),0)</f>
        <v>0</v>
      </c>
      <c r="AO206" s="95">
        <f>IF($A206&lt;=$A$9,IF(NOT(ISNUMBER(PI_data_original!AO206)),AO205,PI_data_original!AO206),0)</f>
        <v>0</v>
      </c>
      <c r="AP206" s="95">
        <f>IF($A206&lt;=$A$9,IF(NOT(ISNUMBER(PI_data_original!AP206)),AP205,PI_data_original!AP206),0)</f>
        <v>0</v>
      </c>
      <c r="AQ206" s="95">
        <f>IF($A206&lt;=$A$9,IF(NOT(ISNUMBER(PI_data_original!AQ206)),AQ205,PI_data_original!AQ206),0)</f>
        <v>0</v>
      </c>
      <c r="AR206" s="95">
        <f>IF($A206&lt;=$A$9,IF(NOT(ISNUMBER(PI_data_original!AR206)),AR205,PI_data_original!AR206),0)</f>
        <v>0</v>
      </c>
      <c r="AS206" s="95">
        <f>IF($A206&lt;=$A$9,IF(NOT(ISNUMBER(PI_data_original!AS206)),AS205,PI_data_original!AS206),0)</f>
        <v>0</v>
      </c>
      <c r="AT206" s="95">
        <f>IF($A206&lt;=$A$9,IF(NOT(ISNUMBER(PI_data_original!AT206)),AT205,PI_data_original!AT206),0)</f>
        <v>0</v>
      </c>
      <c r="AU206" s="95">
        <f>IF($A206&lt;=$A$9,IF(NOT(ISNUMBER(PI_data_original!AU206)),AU205,PI_data_original!AU206),0)</f>
        <v>0</v>
      </c>
      <c r="AV206" s="95">
        <f>IF($A206&lt;=$A$9,IF(NOT(ISNUMBER(PI_data_original!AV206)),AV205,PI_data_original!AV206),0)</f>
        <v>0</v>
      </c>
      <c r="AW206" s="95">
        <f>IF($A206&lt;=$A$9,IF(NOT(ISNUMBER(PI_data_original!AW206)),AW205,PI_data_original!AW206),0)</f>
        <v>0</v>
      </c>
      <c r="AY206" s="94">
        <f t="shared" si="145"/>
        <v>45873.677083332703</v>
      </c>
      <c r="AZ206" s="95">
        <f>IF($AY206&lt;=$AY$9,IF(NOT(ISNUMBER(PI_data_original!AZ206)),AZ205,PI_data_original!AZ206),0)</f>
        <v>0</v>
      </c>
      <c r="BA206" s="95">
        <f>IF($AY206&lt;=$AY$9,IF(NOT(ISNUMBER(PI_data_original!BA206)),BA205,PI_data_original!BA206),0)</f>
        <v>0</v>
      </c>
      <c r="BB206" s="95">
        <f>IF($AY206&lt;=$AY$9,IF(NOT(ISNUMBER(PI_data_original!BB206)),BB205,PI_data_original!BB206),0)</f>
        <v>0</v>
      </c>
      <c r="BC206" s="95">
        <f>IF($AY206&lt;=$AY$9,IF(NOT(ISNUMBER(PI_data_original!BC206)),BC205,PI_data_original!BC206),0)</f>
        <v>44.847598108868688</v>
      </c>
      <c r="BD206" s="95">
        <f>IF($AY206&lt;=$AY$9,IF(NOT(ISNUMBER(PI_data_original!BD206)),BD205,PI_data_original!BD206),0)</f>
        <v>0</v>
      </c>
      <c r="BE206" s="95">
        <f>IF($AY206&lt;=$AY$9,IF(NOT(ISNUMBER(PI_data_original!BE206)),BE205,PI_data_original!BE206),0)</f>
        <v>0</v>
      </c>
      <c r="BF206" s="95">
        <f>IF($AY206&lt;=$AY$9,IF(NOT(ISNUMBER(PI_data_original!BF206)),BF205,PI_data_original!BF206),0)</f>
        <v>0</v>
      </c>
      <c r="BG206" s="95">
        <f>IF($AY206&lt;=$AY$9,IF(NOT(ISNUMBER(PI_data_original!BG206)),BG205,PI_data_original!BG206),0)</f>
        <v>42.741998529148574</v>
      </c>
      <c r="BI206" s="61">
        <f>PI_data_original!BI206</f>
        <v>45873.385416666664</v>
      </c>
      <c r="BJ206" s="6">
        <f>IF($BI206&lt;=$BI$9,IF(NOT(ISNUMBER(PI_data_original!BJ206)),BJ205,PI_data_original!BJ206),0)</f>
        <v>1.2817578390240669E-2</v>
      </c>
      <c r="BK206" s="6">
        <f>IF($BI206&lt;=$BI$9,IF(NOT(ISNUMBER(PI_data_original!BK206)),BK205,PI_data_original!BK206),0)</f>
        <v>1.0070954449474812E-2</v>
      </c>
      <c r="BM206" s="6" t="b">
        <f t="shared" si="134"/>
        <v>0</v>
      </c>
      <c r="BN206" s="6" t="str">
        <f t="shared" si="135"/>
        <v>N/A</v>
      </c>
      <c r="BO206" s="6" t="b">
        <f t="shared" si="136"/>
        <v>0</v>
      </c>
      <c r="BP206" s="6" t="str">
        <f t="shared" si="137"/>
        <v>N/A</v>
      </c>
      <c r="BR206" s="6">
        <f t="shared" si="122"/>
        <v>0</v>
      </c>
      <c r="BS206" s="6">
        <f t="shared" si="123"/>
        <v>0</v>
      </c>
      <c r="BU206" s="6">
        <f t="shared" si="138"/>
        <v>0</v>
      </c>
      <c r="BV206" s="6">
        <f t="shared" si="139"/>
        <v>0</v>
      </c>
      <c r="BX206" s="292">
        <f t="shared" si="124"/>
        <v>45873.677083332703</v>
      </c>
      <c r="BY206" s="11">
        <f t="shared" si="118"/>
        <v>0</v>
      </c>
      <c r="BZ206" s="11">
        <f t="shared" si="118"/>
        <v>0</v>
      </c>
      <c r="CA206" s="11">
        <f t="shared" si="118"/>
        <v>0</v>
      </c>
      <c r="CB206" s="11">
        <f t="shared" si="118"/>
        <v>44.847598108868688</v>
      </c>
      <c r="CC206" s="11">
        <f>IF(Inicio!$C$22="Calderas",BY206+BZ206,CA206)</f>
        <v>0</v>
      </c>
      <c r="CD206" s="11">
        <f t="shared" si="125"/>
        <v>0</v>
      </c>
      <c r="CE206" s="11">
        <f t="shared" si="126"/>
        <v>0</v>
      </c>
      <c r="CF206" s="11">
        <f t="shared" si="127"/>
        <v>0</v>
      </c>
      <c r="CG206" s="11">
        <f t="shared" si="128"/>
        <v>0</v>
      </c>
      <c r="CH206" s="11">
        <f t="shared" si="140"/>
        <v>0</v>
      </c>
      <c r="CI206" s="11">
        <f t="shared" si="141"/>
        <v>0</v>
      </c>
      <c r="CJ206" s="11">
        <f t="shared" si="119"/>
        <v>0</v>
      </c>
      <c r="CK206" s="11">
        <f t="shared" si="119"/>
        <v>0</v>
      </c>
      <c r="CL206" s="11">
        <f t="shared" si="119"/>
        <v>0</v>
      </c>
      <c r="CM206" s="11">
        <f t="shared" si="119"/>
        <v>42.741998529148574</v>
      </c>
      <c r="CN206" s="281">
        <f>IF(Inicio!$O$22="Calderas",CJ206+CK206,CL206)</f>
        <v>0</v>
      </c>
      <c r="CO206" s="11">
        <f t="shared" si="129"/>
        <v>0</v>
      </c>
      <c r="CP206" s="11">
        <f t="shared" si="130"/>
        <v>0</v>
      </c>
      <c r="CQ206" s="11">
        <f t="shared" si="131"/>
        <v>0</v>
      </c>
      <c r="CR206" s="11">
        <f t="shared" si="132"/>
        <v>0</v>
      </c>
      <c r="CS206" s="11">
        <f t="shared" si="142"/>
        <v>0</v>
      </c>
      <c r="CT206" s="11">
        <f t="shared" si="143"/>
        <v>0</v>
      </c>
      <c r="CV206" s="293">
        <f t="shared" si="133"/>
        <v>45873.92708333247</v>
      </c>
      <c r="CW206" s="92">
        <f t="shared" si="121"/>
        <v>0</v>
      </c>
      <c r="CX206" s="92">
        <f t="shared" si="121"/>
        <v>0</v>
      </c>
      <c r="CY206" s="92">
        <f t="shared" si="121"/>
        <v>0</v>
      </c>
      <c r="CZ206" s="92">
        <f t="shared" si="121"/>
        <v>0</v>
      </c>
      <c r="DA206" s="92">
        <f t="shared" si="121"/>
        <v>0</v>
      </c>
      <c r="DB206" s="92">
        <f t="shared" si="121"/>
        <v>0</v>
      </c>
    </row>
    <row r="207" spans="1:106">
      <c r="A207" s="94">
        <f t="shared" si="144"/>
        <v>45873.930555554922</v>
      </c>
      <c r="B207" s="95">
        <f>IF($A207&lt;=$A$9,IF(NOT(ISNUMBER(PI_data_original!B207)),B206,PI_data_original!B207),0)</f>
        <v>0</v>
      </c>
      <c r="C207" s="95">
        <f>IF($A207&lt;=$A$9,IF(NOT(ISNUMBER(PI_data_original!C207)),C206,PI_data_original!C207),0)</f>
        <v>0</v>
      </c>
      <c r="D207" s="307">
        <f>IF(TagTempAmbSel_Sc1=TagTempAmb_Sc1,IF($A207&lt;=$A$9,IF(NOT(ISNUMBER(PI_data_original!D207)),D206,PI_data_original!D207),D206),IF($A207&lt;=$A$9,IF(NOT(ISNUMBER(PI_data_original!AD207)),AD206,PI_data_original!AD207),AD206))</f>
        <v>34.400001525878906</v>
      </c>
      <c r="E207" s="307">
        <f>IF(TagHumRelSel_Sc1=TagHumRel_Sc1,IF($A207&lt;=$A$9,IF(NOT(ISNUMBER(PI_data_original!E207)),E206,PI_data_original!E207),E206),IF($A207&lt;=$A$9,IF(NOT(ISNUMBER(PI_data_original!AE207)),AE206,PI_data_original!AE207),AE206))</f>
        <v>28.549225193882013</v>
      </c>
      <c r="F207" s="95">
        <f>IF($A207&lt;=$A$9,IF(NOT(ISNUMBER(PI_data_original!F207)),F206,PI_data_original!F207),0)</f>
        <v>0</v>
      </c>
      <c r="G207" s="95">
        <f>IF($A207&lt;=$A$9,IF(NOT(ISNUMBER(PI_data_original!G207)),G206,PI_data_original!G207),0)</f>
        <v>0</v>
      </c>
      <c r="H207" s="95">
        <f>IF($A207&lt;=$A$9,IF(NOT(ISNUMBER(PI_data_original!H207)),H206,PI_data_original!H207),0)</f>
        <v>0</v>
      </c>
      <c r="I207" s="95">
        <f>IF($A207&lt;=$A$9,IF(NOT(ISNUMBER(PI_data_original!I207)),I206,PI_data_original!I207),0)</f>
        <v>0</v>
      </c>
      <c r="J207" s="95">
        <f>IF($A207&lt;=$A$9,IF(NOT(ISNUMBER(PI_data_original!J207)),J206,PI_data_original!J207),0)</f>
        <v>0</v>
      </c>
      <c r="K207" s="95">
        <f>IF($A207&lt;=$A$9,IF(NOT(ISNUMBER(PI_data_original!K207)),K206,PI_data_original!K207),0)</f>
        <v>0</v>
      </c>
      <c r="L207" s="95">
        <f>IF($A207&lt;=$A$9,IF(NOT(ISNUMBER(PI_data_original!L207)),L206,PI_data_original!L207),0)</f>
        <v>0</v>
      </c>
      <c r="M207" s="95">
        <f>IF($A207&lt;=$A$9,IF(NOT(ISNUMBER(PI_data_original!M207)),M206,PI_data_original!M207),0)</f>
        <v>0</v>
      </c>
      <c r="N207" s="95">
        <f>IF($A207&lt;=$A$9,IF(NOT(ISNUMBER(PI_data_original!N207)),N206,PI_data_original!N207),0)</f>
        <v>0</v>
      </c>
      <c r="O207" s="95">
        <f>IF($A207&lt;=$A$9,IF(NOT(ISNUMBER(PI_data_original!O207)),O206,PI_data_original!O207),0)</f>
        <v>0</v>
      </c>
      <c r="P207" s="95">
        <f>IF($A207&lt;=$A$9,IF(NOT(ISNUMBER(PI_data_original!P207)),P206,PI_data_original!P207),0)</f>
        <v>0</v>
      </c>
      <c r="Q207" s="95">
        <f>IF($A207&lt;=$A$9,IF(NOT(ISNUMBER(PI_data_original!Q207)),Q206,PI_data_original!Q207),0)</f>
        <v>0</v>
      </c>
      <c r="R207" s="95">
        <f>IF($A207&lt;=$A$9,IF(NOT(ISNUMBER(PI_data_original!R207)),R206,PI_data_original!R207),0)</f>
        <v>0</v>
      </c>
      <c r="S207" s="95">
        <f>IF($A207&lt;=$A$9,IF(NOT(ISNUMBER(PI_data_original!S207)),S206,PI_data_original!S207),0)</f>
        <v>0</v>
      </c>
      <c r="T207" s="95">
        <f>IF($A207&lt;=$A$9,IF(NOT(ISNUMBER(PI_data_original!T207)),T206,PI_data_original!T207),0)</f>
        <v>0</v>
      </c>
      <c r="U207" s="95">
        <f>IF($A207&lt;=$A$9,IF(NOT(ISNUMBER(PI_data_original!U207)),U206,PI_data_original!U207),0)</f>
        <v>0</v>
      </c>
      <c r="V207" s="95">
        <f>IF($A207&lt;=$A$9,IF(NOT(ISNUMBER(PI_data_original!V207)),V206,PI_data_original!V207),0)</f>
        <v>0</v>
      </c>
      <c r="W207" s="95">
        <f>IF($A207&lt;=$A$9,IF(NOT(ISNUMBER(PI_data_original!W207)),W206,PI_data_original!W207),0)</f>
        <v>0</v>
      </c>
      <c r="X207" s="95">
        <f>IF($A207&lt;=$A$9,IF(NOT(ISNUMBER(PI_data_original!X207)),X206,PI_data_original!X207),0)</f>
        <v>0</v>
      </c>
      <c r="Y207" s="95">
        <f>IF($A207&lt;=$A$9,IF(NOT(ISNUMBER(PI_data_original!Y207)),Y206,PI_data_original!Y207),0)</f>
        <v>0</v>
      </c>
      <c r="Z207" s="95">
        <f>IF($A207&lt;=$A$9,IF(NOT(ISNUMBER(PI_data_original!Z207)),Z206,PI_data_original!Z207),0)</f>
        <v>0</v>
      </c>
      <c r="AA207" s="95">
        <f>IF($A207&lt;=$A$9,IF(NOT(ISNUMBER(PI_data_original!AA207)),AA206,PI_data_original!AA207),0)</f>
        <v>0</v>
      </c>
      <c r="AB207" s="95">
        <f>IF($A207&lt;=$A$9,IF(NOT(ISNUMBER(PI_data_original!AB207)),AB206,PI_data_original!AB207),0)</f>
        <v>0</v>
      </c>
      <c r="AC207" s="95">
        <f>IF($A207&lt;=$A$9,IF(NOT(ISNUMBER(PI_data_original!AC207)),AC206,PI_data_original!AC207),0)</f>
        <v>0</v>
      </c>
      <c r="AD207" s="307">
        <f>IF(TagTempAmbSel_Sc2=TagTempAmb_Sc1,IF($A207&lt;=$A$9,IF(NOT(ISNUMBER(PI_data_original!D207)),D206,PI_data_original!D207),D206),IF($A207&lt;=$A$9,IF(NOT(ISNUMBER(PI_data_original!AD207)),AD206,PI_data_original!AD207),AD206))</f>
        <v>35.129991850107629</v>
      </c>
      <c r="AE207" s="307">
        <f>IF(TagHumRelSel_Sc2=TagHumRel_Sc1,IF($A207&lt;=$A$9,IF(NOT(ISNUMBER(PI_data_original!E207)),E206,PI_data_original!E207),E206),IF($A207&lt;=$A$9,IF(NOT(ISNUMBER(PI_data_original!AE207)),AE206,PI_data_original!AE207),AE206))</f>
        <v>30.128703536580311</v>
      </c>
      <c r="AF207" s="95">
        <f>IF($A207&lt;=$A$9,IF(NOT(ISNUMBER(PI_data_original!AF207)),AF206,PI_data_original!AF207),0)</f>
        <v>0</v>
      </c>
      <c r="AG207" s="95">
        <f>IF($A207&lt;=$A$9,IF(NOT(ISNUMBER(PI_data_original!AG207)),AG206,PI_data_original!AG207),0)</f>
        <v>0</v>
      </c>
      <c r="AH207" s="95">
        <f>IF($A207&lt;=$A$9,IF(NOT(ISNUMBER(PI_data_original!AH207)),AH206,PI_data_original!AH207),0)</f>
        <v>0</v>
      </c>
      <c r="AI207" s="95">
        <f>IF($A207&lt;=$A$9,IF(NOT(ISNUMBER(PI_data_original!AI207)),AI206,PI_data_original!AI207),0)</f>
        <v>0</v>
      </c>
      <c r="AJ207" s="95">
        <f>IF($A207&lt;=$A$9,IF(NOT(ISNUMBER(PI_data_original!AJ207)),AJ206,PI_data_original!AJ207),0)</f>
        <v>0</v>
      </c>
      <c r="AK207" s="95">
        <f>IF($A207&lt;=$A$9,IF(NOT(ISNUMBER(PI_data_original!AK207)),AK206,PI_data_original!AK207),0)</f>
        <v>0</v>
      </c>
      <c r="AL207" s="95">
        <f>IF($A207&lt;=$A$9,IF(NOT(ISNUMBER(PI_data_original!AL207)),AL206,PI_data_original!AL207),0)</f>
        <v>0</v>
      </c>
      <c r="AM207" s="95">
        <f>IF($A207&lt;=$A$9,IF(NOT(ISNUMBER(PI_data_original!AM207)),AM206,PI_data_original!AM207),0)</f>
        <v>0</v>
      </c>
      <c r="AN207" s="95">
        <f>IF($A207&lt;=$A$9,IF(NOT(ISNUMBER(PI_data_original!AN207)),AN206,PI_data_original!AN207),0)</f>
        <v>0</v>
      </c>
      <c r="AO207" s="95">
        <f>IF($A207&lt;=$A$9,IF(NOT(ISNUMBER(PI_data_original!AO207)),AO206,PI_data_original!AO207),0)</f>
        <v>0</v>
      </c>
      <c r="AP207" s="95">
        <f>IF($A207&lt;=$A$9,IF(NOT(ISNUMBER(PI_data_original!AP207)),AP206,PI_data_original!AP207),0)</f>
        <v>0</v>
      </c>
      <c r="AQ207" s="95">
        <f>IF($A207&lt;=$A$9,IF(NOT(ISNUMBER(PI_data_original!AQ207)),AQ206,PI_data_original!AQ207),0)</f>
        <v>0</v>
      </c>
      <c r="AR207" s="95">
        <f>IF($A207&lt;=$A$9,IF(NOT(ISNUMBER(PI_data_original!AR207)),AR206,PI_data_original!AR207),0)</f>
        <v>0</v>
      </c>
      <c r="AS207" s="95">
        <f>IF($A207&lt;=$A$9,IF(NOT(ISNUMBER(PI_data_original!AS207)),AS206,PI_data_original!AS207),0)</f>
        <v>0</v>
      </c>
      <c r="AT207" s="95">
        <f>IF($A207&lt;=$A$9,IF(NOT(ISNUMBER(PI_data_original!AT207)),AT206,PI_data_original!AT207),0)</f>
        <v>0</v>
      </c>
      <c r="AU207" s="95">
        <f>IF($A207&lt;=$A$9,IF(NOT(ISNUMBER(PI_data_original!AU207)),AU206,PI_data_original!AU207),0)</f>
        <v>0</v>
      </c>
      <c r="AV207" s="95">
        <f>IF($A207&lt;=$A$9,IF(NOT(ISNUMBER(PI_data_original!AV207)),AV206,PI_data_original!AV207),0)</f>
        <v>0</v>
      </c>
      <c r="AW207" s="95">
        <f>IF($A207&lt;=$A$9,IF(NOT(ISNUMBER(PI_data_original!AW207)),AW206,PI_data_original!AW207),0)</f>
        <v>0</v>
      </c>
      <c r="AY207" s="94">
        <f t="shared" si="145"/>
        <v>45873.680555554922</v>
      </c>
      <c r="AZ207" s="95">
        <f>IF($AY207&lt;=$AY$9,IF(NOT(ISNUMBER(PI_data_original!AZ207)),AZ206,PI_data_original!AZ207),0)</f>
        <v>0</v>
      </c>
      <c r="BA207" s="95">
        <f>IF($AY207&lt;=$AY$9,IF(NOT(ISNUMBER(PI_data_original!BA207)),BA206,PI_data_original!BA207),0)</f>
        <v>0</v>
      </c>
      <c r="BB207" s="95">
        <f>IF($AY207&lt;=$AY$9,IF(NOT(ISNUMBER(PI_data_original!BB207)),BB206,PI_data_original!BB207),0)</f>
        <v>0</v>
      </c>
      <c r="BC207" s="95">
        <f>IF($AY207&lt;=$AY$9,IF(NOT(ISNUMBER(PI_data_original!BC207)),BC206,PI_data_original!BC207),0)</f>
        <v>45.224848736189969</v>
      </c>
      <c r="BD207" s="95">
        <f>IF($AY207&lt;=$AY$9,IF(NOT(ISNUMBER(PI_data_original!BD207)),BD206,PI_data_original!BD207),0)</f>
        <v>0</v>
      </c>
      <c r="BE207" s="95">
        <f>IF($AY207&lt;=$AY$9,IF(NOT(ISNUMBER(PI_data_original!BE207)),BE206,PI_data_original!BE207),0)</f>
        <v>0</v>
      </c>
      <c r="BF207" s="95">
        <f>IF($AY207&lt;=$AY$9,IF(NOT(ISNUMBER(PI_data_original!BF207)),BF206,PI_data_original!BF207),0)</f>
        <v>0</v>
      </c>
      <c r="BG207" s="95">
        <f>IF($AY207&lt;=$AY$9,IF(NOT(ISNUMBER(PI_data_original!BG207)),BG206,PI_data_original!BG207),0)</f>
        <v>42.221283562701046</v>
      </c>
      <c r="BI207" s="61">
        <f>PI_data_original!BI207</f>
        <v>45873.386111111111</v>
      </c>
      <c r="BJ207" s="6">
        <f>IF($BI207&lt;=$BI$9,IF(NOT(ISNUMBER(PI_data_original!BJ207)),BJ206,PI_data_original!BJ207),0)</f>
        <v>1.2817578390240669E-2</v>
      </c>
      <c r="BK207" s="6">
        <f>IF($BI207&lt;=$BI$9,IF(NOT(ISNUMBER(PI_data_original!BK207)),BK206,PI_data_original!BK207),0)</f>
        <v>1.0070954449474812E-2</v>
      </c>
      <c r="BM207" s="6" t="b">
        <f t="shared" si="134"/>
        <v>0</v>
      </c>
      <c r="BN207" s="6" t="str">
        <f t="shared" si="135"/>
        <v>N/A</v>
      </c>
      <c r="BO207" s="6" t="b">
        <f t="shared" si="136"/>
        <v>0</v>
      </c>
      <c r="BP207" s="6" t="str">
        <f t="shared" si="137"/>
        <v>N/A</v>
      </c>
      <c r="BR207" s="6">
        <f t="shared" si="122"/>
        <v>0</v>
      </c>
      <c r="BS207" s="6">
        <f t="shared" si="123"/>
        <v>0</v>
      </c>
      <c r="BU207" s="6">
        <f t="shared" si="138"/>
        <v>0</v>
      </c>
      <c r="BV207" s="6">
        <f t="shared" si="139"/>
        <v>0</v>
      </c>
      <c r="BX207" s="292">
        <f t="shared" si="124"/>
        <v>45873.680555554922</v>
      </c>
      <c r="BY207" s="11">
        <f t="shared" si="118"/>
        <v>0</v>
      </c>
      <c r="BZ207" s="11">
        <f t="shared" si="118"/>
        <v>0</v>
      </c>
      <c r="CA207" s="11">
        <f t="shared" si="118"/>
        <v>0</v>
      </c>
      <c r="CB207" s="11">
        <f t="shared" si="118"/>
        <v>45.224848736189969</v>
      </c>
      <c r="CC207" s="11">
        <f>IF(Inicio!$C$22="Calderas",BY207+BZ207,CA207)</f>
        <v>0</v>
      </c>
      <c r="CD207" s="11">
        <f t="shared" si="125"/>
        <v>0</v>
      </c>
      <c r="CE207" s="11">
        <f t="shared" si="126"/>
        <v>0</v>
      </c>
      <c r="CF207" s="11">
        <f t="shared" si="127"/>
        <v>0</v>
      </c>
      <c r="CG207" s="11">
        <f t="shared" si="128"/>
        <v>0</v>
      </c>
      <c r="CH207" s="11">
        <f t="shared" si="140"/>
        <v>0</v>
      </c>
      <c r="CI207" s="11">
        <f t="shared" si="141"/>
        <v>0</v>
      </c>
      <c r="CJ207" s="11">
        <f t="shared" si="119"/>
        <v>0</v>
      </c>
      <c r="CK207" s="11">
        <f t="shared" si="119"/>
        <v>0</v>
      </c>
      <c r="CL207" s="11">
        <f t="shared" si="119"/>
        <v>0</v>
      </c>
      <c r="CM207" s="11">
        <f t="shared" si="119"/>
        <v>42.221283562701046</v>
      </c>
      <c r="CN207" s="281">
        <f>IF(Inicio!$O$22="Calderas",CJ207+CK207,CL207)</f>
        <v>0</v>
      </c>
      <c r="CO207" s="11">
        <f t="shared" si="129"/>
        <v>0</v>
      </c>
      <c r="CP207" s="11">
        <f t="shared" si="130"/>
        <v>0</v>
      </c>
      <c r="CQ207" s="11">
        <f t="shared" si="131"/>
        <v>0</v>
      </c>
      <c r="CR207" s="11">
        <f t="shared" si="132"/>
        <v>0</v>
      </c>
      <c r="CS207" s="11">
        <f t="shared" si="142"/>
        <v>0</v>
      </c>
      <c r="CT207" s="11">
        <f t="shared" si="143"/>
        <v>0</v>
      </c>
      <c r="CV207" s="293">
        <f t="shared" si="133"/>
        <v>45873.930555554689</v>
      </c>
      <c r="CW207" s="92">
        <f t="shared" si="121"/>
        <v>0</v>
      </c>
      <c r="CX207" s="92">
        <f t="shared" si="121"/>
        <v>0</v>
      </c>
      <c r="CY207" s="92">
        <f t="shared" si="121"/>
        <v>0</v>
      </c>
      <c r="CZ207" s="92">
        <f t="shared" si="121"/>
        <v>0</v>
      </c>
      <c r="DA207" s="92">
        <f t="shared" si="121"/>
        <v>0</v>
      </c>
      <c r="DB207" s="92">
        <f t="shared" si="121"/>
        <v>0</v>
      </c>
    </row>
    <row r="208" spans="1:106">
      <c r="A208" s="94">
        <f t="shared" si="144"/>
        <v>45873.934027777141</v>
      </c>
      <c r="B208" s="95">
        <f>IF($A208&lt;=$A$9,IF(NOT(ISNUMBER(PI_data_original!B208)),B207,PI_data_original!B208),0)</f>
        <v>0</v>
      </c>
      <c r="C208" s="95">
        <f>IF($A208&lt;=$A$9,IF(NOT(ISNUMBER(PI_data_original!C208)),C207,PI_data_original!C208),0)</f>
        <v>0</v>
      </c>
      <c r="D208" s="307">
        <f>IF(TagTempAmbSel_Sc1=TagTempAmb_Sc1,IF($A208&lt;=$A$9,IF(NOT(ISNUMBER(PI_data_original!D208)),D207,PI_data_original!D208),D207),IF($A208&lt;=$A$9,IF(NOT(ISNUMBER(PI_data_original!AD208)),AD207,PI_data_original!AD208),AD207))</f>
        <v>34.400001525878906</v>
      </c>
      <c r="E208" s="307">
        <f>IF(TagHumRelSel_Sc1=TagHumRel_Sc1,IF($A208&lt;=$A$9,IF(NOT(ISNUMBER(PI_data_original!E208)),E207,PI_data_original!E208),E207),IF($A208&lt;=$A$9,IF(NOT(ISNUMBER(PI_data_original!AE208)),AE207,PI_data_original!AE208),AE207))</f>
        <v>28.549225193882013</v>
      </c>
      <c r="F208" s="95">
        <f>IF($A208&lt;=$A$9,IF(NOT(ISNUMBER(PI_data_original!F208)),F207,PI_data_original!F208),0)</f>
        <v>0</v>
      </c>
      <c r="G208" s="95">
        <f>IF($A208&lt;=$A$9,IF(NOT(ISNUMBER(PI_data_original!G208)),G207,PI_data_original!G208),0)</f>
        <v>0</v>
      </c>
      <c r="H208" s="95">
        <f>IF($A208&lt;=$A$9,IF(NOT(ISNUMBER(PI_data_original!H208)),H207,PI_data_original!H208),0)</f>
        <v>0</v>
      </c>
      <c r="I208" s="95">
        <f>IF($A208&lt;=$A$9,IF(NOT(ISNUMBER(PI_data_original!I208)),I207,PI_data_original!I208),0)</f>
        <v>0</v>
      </c>
      <c r="J208" s="95">
        <f>IF($A208&lt;=$A$9,IF(NOT(ISNUMBER(PI_data_original!J208)),J207,PI_data_original!J208),0)</f>
        <v>0</v>
      </c>
      <c r="K208" s="95">
        <f>IF($A208&lt;=$A$9,IF(NOT(ISNUMBER(PI_data_original!K208)),K207,PI_data_original!K208),0)</f>
        <v>0</v>
      </c>
      <c r="L208" s="95">
        <f>IF($A208&lt;=$A$9,IF(NOT(ISNUMBER(PI_data_original!L208)),L207,PI_data_original!L208),0)</f>
        <v>0</v>
      </c>
      <c r="M208" s="95">
        <f>IF($A208&lt;=$A$9,IF(NOT(ISNUMBER(PI_data_original!M208)),M207,PI_data_original!M208),0)</f>
        <v>0</v>
      </c>
      <c r="N208" s="95">
        <f>IF($A208&lt;=$A$9,IF(NOT(ISNUMBER(PI_data_original!N208)),N207,PI_data_original!N208),0)</f>
        <v>0</v>
      </c>
      <c r="O208" s="95">
        <f>IF($A208&lt;=$A$9,IF(NOT(ISNUMBER(PI_data_original!O208)),O207,PI_data_original!O208),0)</f>
        <v>0</v>
      </c>
      <c r="P208" s="95">
        <f>IF($A208&lt;=$A$9,IF(NOT(ISNUMBER(PI_data_original!P208)),P207,PI_data_original!P208),0)</f>
        <v>0</v>
      </c>
      <c r="Q208" s="95">
        <f>IF($A208&lt;=$A$9,IF(NOT(ISNUMBER(PI_data_original!Q208)),Q207,PI_data_original!Q208),0)</f>
        <v>0</v>
      </c>
      <c r="R208" s="95">
        <f>IF($A208&lt;=$A$9,IF(NOT(ISNUMBER(PI_data_original!R208)),R207,PI_data_original!R208),0)</f>
        <v>0</v>
      </c>
      <c r="S208" s="95">
        <f>IF($A208&lt;=$A$9,IF(NOT(ISNUMBER(PI_data_original!S208)),S207,PI_data_original!S208),0)</f>
        <v>0</v>
      </c>
      <c r="T208" s="95">
        <f>IF($A208&lt;=$A$9,IF(NOT(ISNUMBER(PI_data_original!T208)),T207,PI_data_original!T208),0)</f>
        <v>0</v>
      </c>
      <c r="U208" s="95">
        <f>IF($A208&lt;=$A$9,IF(NOT(ISNUMBER(PI_data_original!U208)),U207,PI_data_original!U208),0)</f>
        <v>0</v>
      </c>
      <c r="V208" s="95">
        <f>IF($A208&lt;=$A$9,IF(NOT(ISNUMBER(PI_data_original!V208)),V207,PI_data_original!V208),0)</f>
        <v>0</v>
      </c>
      <c r="W208" s="95">
        <f>IF($A208&lt;=$A$9,IF(NOT(ISNUMBER(PI_data_original!W208)),W207,PI_data_original!W208),0)</f>
        <v>0</v>
      </c>
      <c r="X208" s="95">
        <f>IF($A208&lt;=$A$9,IF(NOT(ISNUMBER(PI_data_original!X208)),X207,PI_data_original!X208),0)</f>
        <v>0</v>
      </c>
      <c r="Y208" s="95">
        <f>IF($A208&lt;=$A$9,IF(NOT(ISNUMBER(PI_data_original!Y208)),Y207,PI_data_original!Y208),0)</f>
        <v>0</v>
      </c>
      <c r="Z208" s="95">
        <f>IF($A208&lt;=$A$9,IF(NOT(ISNUMBER(PI_data_original!Z208)),Z207,PI_data_original!Z208),0)</f>
        <v>0</v>
      </c>
      <c r="AA208" s="95">
        <f>IF($A208&lt;=$A$9,IF(NOT(ISNUMBER(PI_data_original!AA208)),AA207,PI_data_original!AA208),0)</f>
        <v>0</v>
      </c>
      <c r="AB208" s="95">
        <f>IF($A208&lt;=$A$9,IF(NOT(ISNUMBER(PI_data_original!AB208)),AB207,PI_data_original!AB208),0)</f>
        <v>0</v>
      </c>
      <c r="AC208" s="95">
        <f>IF($A208&lt;=$A$9,IF(NOT(ISNUMBER(PI_data_original!AC208)),AC207,PI_data_original!AC208),0)</f>
        <v>0</v>
      </c>
      <c r="AD208" s="307">
        <f>IF(TagTempAmbSel_Sc2=TagTempAmb_Sc1,IF($A208&lt;=$A$9,IF(NOT(ISNUMBER(PI_data_original!D208)),D207,PI_data_original!D208),D207),IF($A208&lt;=$A$9,IF(NOT(ISNUMBER(PI_data_original!AD208)),AD207,PI_data_original!AD208),AD207))</f>
        <v>35.129991850107629</v>
      </c>
      <c r="AE208" s="307">
        <f>IF(TagHumRelSel_Sc2=TagHumRel_Sc1,IF($A208&lt;=$A$9,IF(NOT(ISNUMBER(PI_data_original!E208)),E207,PI_data_original!E208),E207),IF($A208&lt;=$A$9,IF(NOT(ISNUMBER(PI_data_original!AE208)),AE207,PI_data_original!AE208),AE207))</f>
        <v>30.128703536580311</v>
      </c>
      <c r="AF208" s="95">
        <f>IF($A208&lt;=$A$9,IF(NOT(ISNUMBER(PI_data_original!AF208)),AF207,PI_data_original!AF208),0)</f>
        <v>0</v>
      </c>
      <c r="AG208" s="95">
        <f>IF($A208&lt;=$A$9,IF(NOT(ISNUMBER(PI_data_original!AG208)),AG207,PI_data_original!AG208),0)</f>
        <v>0</v>
      </c>
      <c r="AH208" s="95">
        <f>IF($A208&lt;=$A$9,IF(NOT(ISNUMBER(PI_data_original!AH208)),AH207,PI_data_original!AH208),0)</f>
        <v>0</v>
      </c>
      <c r="AI208" s="95">
        <f>IF($A208&lt;=$A$9,IF(NOT(ISNUMBER(PI_data_original!AI208)),AI207,PI_data_original!AI208),0)</f>
        <v>0</v>
      </c>
      <c r="AJ208" s="95">
        <f>IF($A208&lt;=$A$9,IF(NOT(ISNUMBER(PI_data_original!AJ208)),AJ207,PI_data_original!AJ208),0)</f>
        <v>0</v>
      </c>
      <c r="AK208" s="95">
        <f>IF($A208&lt;=$A$9,IF(NOT(ISNUMBER(PI_data_original!AK208)),AK207,PI_data_original!AK208),0)</f>
        <v>0</v>
      </c>
      <c r="AL208" s="95">
        <f>IF($A208&lt;=$A$9,IF(NOT(ISNUMBER(PI_data_original!AL208)),AL207,PI_data_original!AL208),0)</f>
        <v>0</v>
      </c>
      <c r="AM208" s="95">
        <f>IF($A208&lt;=$A$9,IF(NOT(ISNUMBER(PI_data_original!AM208)),AM207,PI_data_original!AM208),0)</f>
        <v>0</v>
      </c>
      <c r="AN208" s="95">
        <f>IF($A208&lt;=$A$9,IF(NOT(ISNUMBER(PI_data_original!AN208)),AN207,PI_data_original!AN208),0)</f>
        <v>0</v>
      </c>
      <c r="AO208" s="95">
        <f>IF($A208&lt;=$A$9,IF(NOT(ISNUMBER(PI_data_original!AO208)),AO207,PI_data_original!AO208),0)</f>
        <v>0</v>
      </c>
      <c r="AP208" s="95">
        <f>IF($A208&lt;=$A$9,IF(NOT(ISNUMBER(PI_data_original!AP208)),AP207,PI_data_original!AP208),0)</f>
        <v>0</v>
      </c>
      <c r="AQ208" s="95">
        <f>IF($A208&lt;=$A$9,IF(NOT(ISNUMBER(PI_data_original!AQ208)),AQ207,PI_data_original!AQ208),0)</f>
        <v>0</v>
      </c>
      <c r="AR208" s="95">
        <f>IF($A208&lt;=$A$9,IF(NOT(ISNUMBER(PI_data_original!AR208)),AR207,PI_data_original!AR208),0)</f>
        <v>0</v>
      </c>
      <c r="AS208" s="95">
        <f>IF($A208&lt;=$A$9,IF(NOT(ISNUMBER(PI_data_original!AS208)),AS207,PI_data_original!AS208),0)</f>
        <v>0</v>
      </c>
      <c r="AT208" s="95">
        <f>IF($A208&lt;=$A$9,IF(NOT(ISNUMBER(PI_data_original!AT208)),AT207,PI_data_original!AT208),0)</f>
        <v>0</v>
      </c>
      <c r="AU208" s="95">
        <f>IF($A208&lt;=$A$9,IF(NOT(ISNUMBER(PI_data_original!AU208)),AU207,PI_data_original!AU208),0)</f>
        <v>0</v>
      </c>
      <c r="AV208" s="95">
        <f>IF($A208&lt;=$A$9,IF(NOT(ISNUMBER(PI_data_original!AV208)),AV207,PI_data_original!AV208),0)</f>
        <v>0</v>
      </c>
      <c r="AW208" s="95">
        <f>IF($A208&lt;=$A$9,IF(NOT(ISNUMBER(PI_data_original!AW208)),AW207,PI_data_original!AW208),0)</f>
        <v>0</v>
      </c>
      <c r="AY208" s="94">
        <f t="shared" si="145"/>
        <v>45873.684027777141</v>
      </c>
      <c r="AZ208" s="95">
        <f>IF($AY208&lt;=$AY$9,IF(NOT(ISNUMBER(PI_data_original!AZ208)),AZ207,PI_data_original!AZ208),0)</f>
        <v>0</v>
      </c>
      <c r="BA208" s="95">
        <f>IF($AY208&lt;=$AY$9,IF(NOT(ISNUMBER(PI_data_original!BA208)),BA207,PI_data_original!BA208),0)</f>
        <v>0</v>
      </c>
      <c r="BB208" s="95">
        <f>IF($AY208&lt;=$AY$9,IF(NOT(ISNUMBER(PI_data_original!BB208)),BB207,PI_data_original!BB208),0)</f>
        <v>0</v>
      </c>
      <c r="BC208" s="95">
        <f>IF($AY208&lt;=$AY$9,IF(NOT(ISNUMBER(PI_data_original!BC208)),BC207,PI_data_original!BC208),0)</f>
        <v>45.056666063944427</v>
      </c>
      <c r="BD208" s="95">
        <f>IF($AY208&lt;=$AY$9,IF(NOT(ISNUMBER(PI_data_original!BD208)),BD207,PI_data_original!BD208),0)</f>
        <v>0</v>
      </c>
      <c r="BE208" s="95">
        <f>IF($AY208&lt;=$AY$9,IF(NOT(ISNUMBER(PI_data_original!BE208)),BE207,PI_data_original!BE208),0)</f>
        <v>0</v>
      </c>
      <c r="BF208" s="95">
        <f>IF($AY208&lt;=$AY$9,IF(NOT(ISNUMBER(PI_data_original!BF208)),BF207,PI_data_original!BF208),0)</f>
        <v>0</v>
      </c>
      <c r="BG208" s="95">
        <f>IF($AY208&lt;=$AY$9,IF(NOT(ISNUMBER(PI_data_original!BG208)),BG207,PI_data_original!BG208),0)</f>
        <v>41.968238442943793</v>
      </c>
      <c r="BI208" s="61">
        <f>PI_data_original!BI208</f>
        <v>45873.386805555558</v>
      </c>
      <c r="BJ208" s="6">
        <f>IF($BI208&lt;=$BI$9,IF(NOT(ISNUMBER(PI_data_original!BJ208)),BJ207,PI_data_original!BJ208),0)</f>
        <v>1.2817578390240669E-2</v>
      </c>
      <c r="BK208" s="6">
        <f>IF($BI208&lt;=$BI$9,IF(NOT(ISNUMBER(PI_data_original!BK208)),BK207,PI_data_original!BK208),0)</f>
        <v>1.0070954449474812E-2</v>
      </c>
      <c r="BM208" s="6" t="b">
        <f t="shared" si="134"/>
        <v>0</v>
      </c>
      <c r="BN208" s="6" t="str">
        <f t="shared" si="135"/>
        <v>N/A</v>
      </c>
      <c r="BO208" s="6" t="b">
        <f t="shared" si="136"/>
        <v>0</v>
      </c>
      <c r="BP208" s="6" t="str">
        <f t="shared" si="137"/>
        <v>N/A</v>
      </c>
      <c r="BR208" s="6">
        <f t="shared" si="122"/>
        <v>0</v>
      </c>
      <c r="BS208" s="6">
        <f t="shared" si="123"/>
        <v>0</v>
      </c>
      <c r="BU208" s="6">
        <f t="shared" si="138"/>
        <v>0</v>
      </c>
      <c r="BV208" s="6">
        <f t="shared" si="139"/>
        <v>0</v>
      </c>
      <c r="BX208" s="292">
        <f t="shared" si="124"/>
        <v>45873.684027777141</v>
      </c>
      <c r="BY208" s="11">
        <f t="shared" si="118"/>
        <v>0</v>
      </c>
      <c r="BZ208" s="11">
        <f t="shared" si="118"/>
        <v>0</v>
      </c>
      <c r="CA208" s="11">
        <f t="shared" si="118"/>
        <v>0</v>
      </c>
      <c r="CB208" s="11">
        <f t="shared" si="118"/>
        <v>45.056666063944427</v>
      </c>
      <c r="CC208" s="11">
        <f>IF(Inicio!$C$22="Calderas",BY208+BZ208,CA208)</f>
        <v>0</v>
      </c>
      <c r="CD208" s="11">
        <f t="shared" si="125"/>
        <v>0</v>
      </c>
      <c r="CE208" s="11">
        <f t="shared" si="126"/>
        <v>0</v>
      </c>
      <c r="CF208" s="11">
        <f t="shared" si="127"/>
        <v>0</v>
      </c>
      <c r="CG208" s="11">
        <f t="shared" si="128"/>
        <v>0</v>
      </c>
      <c r="CH208" s="11">
        <f t="shared" si="140"/>
        <v>0</v>
      </c>
      <c r="CI208" s="11">
        <f t="shared" si="141"/>
        <v>0</v>
      </c>
      <c r="CJ208" s="11">
        <f t="shared" si="119"/>
        <v>0</v>
      </c>
      <c r="CK208" s="11">
        <f t="shared" si="119"/>
        <v>0</v>
      </c>
      <c r="CL208" s="11">
        <f t="shared" si="119"/>
        <v>0</v>
      </c>
      <c r="CM208" s="11">
        <f t="shared" si="119"/>
        <v>41.968238442943793</v>
      </c>
      <c r="CN208" s="281">
        <f>IF(Inicio!$O$22="Calderas",CJ208+CK208,CL208)</f>
        <v>0</v>
      </c>
      <c r="CO208" s="11">
        <f t="shared" si="129"/>
        <v>0</v>
      </c>
      <c r="CP208" s="11">
        <f t="shared" si="130"/>
        <v>0</v>
      </c>
      <c r="CQ208" s="11">
        <f t="shared" si="131"/>
        <v>0</v>
      </c>
      <c r="CR208" s="11">
        <f t="shared" si="132"/>
        <v>0</v>
      </c>
      <c r="CS208" s="11">
        <f t="shared" si="142"/>
        <v>0</v>
      </c>
      <c r="CT208" s="11">
        <f t="shared" si="143"/>
        <v>0</v>
      </c>
      <c r="CV208" s="293">
        <f t="shared" si="133"/>
        <v>45873.934027776908</v>
      </c>
      <c r="CW208" s="92">
        <f t="shared" si="121"/>
        <v>0</v>
      </c>
      <c r="CX208" s="92">
        <f t="shared" si="121"/>
        <v>0</v>
      </c>
      <c r="CY208" s="92">
        <f t="shared" si="121"/>
        <v>0</v>
      </c>
      <c r="CZ208" s="92">
        <f t="shared" si="121"/>
        <v>0</v>
      </c>
      <c r="DA208" s="92">
        <f t="shared" si="121"/>
        <v>0</v>
      </c>
      <c r="DB208" s="92">
        <f t="shared" si="121"/>
        <v>0</v>
      </c>
    </row>
    <row r="209" spans="1:106">
      <c r="A209" s="94">
        <f t="shared" si="144"/>
        <v>45873.93749999936</v>
      </c>
      <c r="B209" s="95">
        <f>IF($A209&lt;=$A$9,IF(NOT(ISNUMBER(PI_data_original!B209)),B208,PI_data_original!B209),0)</f>
        <v>0</v>
      </c>
      <c r="C209" s="95">
        <f>IF($A209&lt;=$A$9,IF(NOT(ISNUMBER(PI_data_original!C209)),C208,PI_data_original!C209),0)</f>
        <v>0</v>
      </c>
      <c r="D209" s="307">
        <f>IF(TagTempAmbSel_Sc1=TagTempAmb_Sc1,IF($A209&lt;=$A$9,IF(NOT(ISNUMBER(PI_data_original!D209)),D208,PI_data_original!D209),D208),IF($A209&lt;=$A$9,IF(NOT(ISNUMBER(PI_data_original!AD209)),AD208,PI_data_original!AD209),AD208))</f>
        <v>34.400001525878906</v>
      </c>
      <c r="E209" s="307">
        <f>IF(TagHumRelSel_Sc1=TagHumRel_Sc1,IF($A209&lt;=$A$9,IF(NOT(ISNUMBER(PI_data_original!E209)),E208,PI_data_original!E209),E208),IF($A209&lt;=$A$9,IF(NOT(ISNUMBER(PI_data_original!AE209)),AE208,PI_data_original!AE209),AE208))</f>
        <v>28.549225193882013</v>
      </c>
      <c r="F209" s="95">
        <f>IF($A209&lt;=$A$9,IF(NOT(ISNUMBER(PI_data_original!F209)),F208,PI_data_original!F209),0)</f>
        <v>0</v>
      </c>
      <c r="G209" s="95">
        <f>IF($A209&lt;=$A$9,IF(NOT(ISNUMBER(PI_data_original!G209)),G208,PI_data_original!G209),0)</f>
        <v>0</v>
      </c>
      <c r="H209" s="95">
        <f>IF($A209&lt;=$A$9,IF(NOT(ISNUMBER(PI_data_original!H209)),H208,PI_data_original!H209),0)</f>
        <v>0</v>
      </c>
      <c r="I209" s="95">
        <f>IF($A209&lt;=$A$9,IF(NOT(ISNUMBER(PI_data_original!I209)),I208,PI_data_original!I209),0)</f>
        <v>0</v>
      </c>
      <c r="J209" s="95">
        <f>IF($A209&lt;=$A$9,IF(NOT(ISNUMBER(PI_data_original!J209)),J208,PI_data_original!J209),0)</f>
        <v>0</v>
      </c>
      <c r="K209" s="95">
        <f>IF($A209&lt;=$A$9,IF(NOT(ISNUMBER(PI_data_original!K209)),K208,PI_data_original!K209),0)</f>
        <v>0</v>
      </c>
      <c r="L209" s="95">
        <f>IF($A209&lt;=$A$9,IF(NOT(ISNUMBER(PI_data_original!L209)),L208,PI_data_original!L209),0)</f>
        <v>0</v>
      </c>
      <c r="M209" s="95">
        <f>IF($A209&lt;=$A$9,IF(NOT(ISNUMBER(PI_data_original!M209)),M208,PI_data_original!M209),0)</f>
        <v>0</v>
      </c>
      <c r="N209" s="95">
        <f>IF($A209&lt;=$A$9,IF(NOT(ISNUMBER(PI_data_original!N209)),N208,PI_data_original!N209),0)</f>
        <v>0</v>
      </c>
      <c r="O209" s="95">
        <f>IF($A209&lt;=$A$9,IF(NOT(ISNUMBER(PI_data_original!O209)),O208,PI_data_original!O209),0)</f>
        <v>0</v>
      </c>
      <c r="P209" s="95">
        <f>IF($A209&lt;=$A$9,IF(NOT(ISNUMBER(PI_data_original!P209)),P208,PI_data_original!P209),0)</f>
        <v>0</v>
      </c>
      <c r="Q209" s="95">
        <f>IF($A209&lt;=$A$9,IF(NOT(ISNUMBER(PI_data_original!Q209)),Q208,PI_data_original!Q209),0)</f>
        <v>0</v>
      </c>
      <c r="R209" s="95">
        <f>IF($A209&lt;=$A$9,IF(NOT(ISNUMBER(PI_data_original!R209)),R208,PI_data_original!R209),0)</f>
        <v>0</v>
      </c>
      <c r="S209" s="95">
        <f>IF($A209&lt;=$A$9,IF(NOT(ISNUMBER(PI_data_original!S209)),S208,PI_data_original!S209),0)</f>
        <v>0</v>
      </c>
      <c r="T209" s="95">
        <f>IF($A209&lt;=$A$9,IF(NOT(ISNUMBER(PI_data_original!T209)),T208,PI_data_original!T209),0)</f>
        <v>0</v>
      </c>
      <c r="U209" s="95">
        <f>IF($A209&lt;=$A$9,IF(NOT(ISNUMBER(PI_data_original!U209)),U208,PI_data_original!U209),0)</f>
        <v>0</v>
      </c>
      <c r="V209" s="95">
        <f>IF($A209&lt;=$A$9,IF(NOT(ISNUMBER(PI_data_original!V209)),V208,PI_data_original!V209),0)</f>
        <v>0</v>
      </c>
      <c r="W209" s="95">
        <f>IF($A209&lt;=$A$9,IF(NOT(ISNUMBER(PI_data_original!W209)),W208,PI_data_original!W209),0)</f>
        <v>0</v>
      </c>
      <c r="X209" s="95">
        <f>IF($A209&lt;=$A$9,IF(NOT(ISNUMBER(PI_data_original!X209)),X208,PI_data_original!X209),0)</f>
        <v>0</v>
      </c>
      <c r="Y209" s="95">
        <f>IF($A209&lt;=$A$9,IF(NOT(ISNUMBER(PI_data_original!Y209)),Y208,PI_data_original!Y209),0)</f>
        <v>0</v>
      </c>
      <c r="Z209" s="95">
        <f>IF($A209&lt;=$A$9,IF(NOT(ISNUMBER(PI_data_original!Z209)),Z208,PI_data_original!Z209),0)</f>
        <v>0</v>
      </c>
      <c r="AA209" s="95">
        <f>IF($A209&lt;=$A$9,IF(NOT(ISNUMBER(PI_data_original!AA209)),AA208,PI_data_original!AA209),0)</f>
        <v>0</v>
      </c>
      <c r="AB209" s="95">
        <f>IF($A209&lt;=$A$9,IF(NOT(ISNUMBER(PI_data_original!AB209)),AB208,PI_data_original!AB209),0)</f>
        <v>0</v>
      </c>
      <c r="AC209" s="95">
        <f>IF($A209&lt;=$A$9,IF(NOT(ISNUMBER(PI_data_original!AC209)),AC208,PI_data_original!AC209),0)</f>
        <v>0</v>
      </c>
      <c r="AD209" s="307">
        <f>IF(TagTempAmbSel_Sc2=TagTempAmb_Sc1,IF($A209&lt;=$A$9,IF(NOT(ISNUMBER(PI_data_original!D209)),D208,PI_data_original!D209),D208),IF($A209&lt;=$A$9,IF(NOT(ISNUMBER(PI_data_original!AD209)),AD208,PI_data_original!AD209),AD208))</f>
        <v>35.129991850107629</v>
      </c>
      <c r="AE209" s="307">
        <f>IF(TagHumRelSel_Sc2=TagHumRel_Sc1,IF($A209&lt;=$A$9,IF(NOT(ISNUMBER(PI_data_original!E209)),E208,PI_data_original!E209),E208),IF($A209&lt;=$A$9,IF(NOT(ISNUMBER(PI_data_original!AE209)),AE208,PI_data_original!AE209),AE208))</f>
        <v>30.128703536580311</v>
      </c>
      <c r="AF209" s="95">
        <f>IF($A209&lt;=$A$9,IF(NOT(ISNUMBER(PI_data_original!AF209)),AF208,PI_data_original!AF209),0)</f>
        <v>0</v>
      </c>
      <c r="AG209" s="95">
        <f>IF($A209&lt;=$A$9,IF(NOT(ISNUMBER(PI_data_original!AG209)),AG208,PI_data_original!AG209),0)</f>
        <v>0</v>
      </c>
      <c r="AH209" s="95">
        <f>IF($A209&lt;=$A$9,IF(NOT(ISNUMBER(PI_data_original!AH209)),AH208,PI_data_original!AH209),0)</f>
        <v>0</v>
      </c>
      <c r="AI209" s="95">
        <f>IF($A209&lt;=$A$9,IF(NOT(ISNUMBER(PI_data_original!AI209)),AI208,PI_data_original!AI209),0)</f>
        <v>0</v>
      </c>
      <c r="AJ209" s="95">
        <f>IF($A209&lt;=$A$9,IF(NOT(ISNUMBER(PI_data_original!AJ209)),AJ208,PI_data_original!AJ209),0)</f>
        <v>0</v>
      </c>
      <c r="AK209" s="95">
        <f>IF($A209&lt;=$A$9,IF(NOT(ISNUMBER(PI_data_original!AK209)),AK208,PI_data_original!AK209),0)</f>
        <v>0</v>
      </c>
      <c r="AL209" s="95">
        <f>IF($A209&lt;=$A$9,IF(NOT(ISNUMBER(PI_data_original!AL209)),AL208,PI_data_original!AL209),0)</f>
        <v>0</v>
      </c>
      <c r="AM209" s="95">
        <f>IF($A209&lt;=$A$9,IF(NOT(ISNUMBER(PI_data_original!AM209)),AM208,PI_data_original!AM209),0)</f>
        <v>0</v>
      </c>
      <c r="AN209" s="95">
        <f>IF($A209&lt;=$A$9,IF(NOT(ISNUMBER(PI_data_original!AN209)),AN208,PI_data_original!AN209),0)</f>
        <v>0</v>
      </c>
      <c r="AO209" s="95">
        <f>IF($A209&lt;=$A$9,IF(NOT(ISNUMBER(PI_data_original!AO209)),AO208,PI_data_original!AO209),0)</f>
        <v>0</v>
      </c>
      <c r="AP209" s="95">
        <f>IF($A209&lt;=$A$9,IF(NOT(ISNUMBER(PI_data_original!AP209)),AP208,PI_data_original!AP209),0)</f>
        <v>0</v>
      </c>
      <c r="AQ209" s="95">
        <f>IF($A209&lt;=$A$9,IF(NOT(ISNUMBER(PI_data_original!AQ209)),AQ208,PI_data_original!AQ209),0)</f>
        <v>0</v>
      </c>
      <c r="AR209" s="95">
        <f>IF($A209&lt;=$A$9,IF(NOT(ISNUMBER(PI_data_original!AR209)),AR208,PI_data_original!AR209),0)</f>
        <v>0</v>
      </c>
      <c r="AS209" s="95">
        <f>IF($A209&lt;=$A$9,IF(NOT(ISNUMBER(PI_data_original!AS209)),AS208,PI_data_original!AS209),0)</f>
        <v>0</v>
      </c>
      <c r="AT209" s="95">
        <f>IF($A209&lt;=$A$9,IF(NOT(ISNUMBER(PI_data_original!AT209)),AT208,PI_data_original!AT209),0)</f>
        <v>0</v>
      </c>
      <c r="AU209" s="95">
        <f>IF($A209&lt;=$A$9,IF(NOT(ISNUMBER(PI_data_original!AU209)),AU208,PI_data_original!AU209),0)</f>
        <v>0</v>
      </c>
      <c r="AV209" s="95">
        <f>IF($A209&lt;=$A$9,IF(NOT(ISNUMBER(PI_data_original!AV209)),AV208,PI_data_original!AV209),0)</f>
        <v>0</v>
      </c>
      <c r="AW209" s="95">
        <f>IF($A209&lt;=$A$9,IF(NOT(ISNUMBER(PI_data_original!AW209)),AW208,PI_data_original!AW209),0)</f>
        <v>0</v>
      </c>
      <c r="AY209" s="94">
        <f t="shared" si="145"/>
        <v>45873.68749999936</v>
      </c>
      <c r="AZ209" s="95">
        <f>IF($AY209&lt;=$AY$9,IF(NOT(ISNUMBER(PI_data_original!AZ209)),AZ208,PI_data_original!AZ209),0)</f>
        <v>0</v>
      </c>
      <c r="BA209" s="95">
        <f>IF($AY209&lt;=$AY$9,IF(NOT(ISNUMBER(PI_data_original!BA209)),BA208,PI_data_original!BA209),0)</f>
        <v>0</v>
      </c>
      <c r="BB209" s="95">
        <f>IF($AY209&lt;=$AY$9,IF(NOT(ISNUMBER(PI_data_original!BB209)),BB208,PI_data_original!BB209),0)</f>
        <v>0</v>
      </c>
      <c r="BC209" s="95">
        <f>IF($AY209&lt;=$AY$9,IF(NOT(ISNUMBER(PI_data_original!BC209)),BC208,PI_data_original!BC209),0)</f>
        <v>44.97015337134237</v>
      </c>
      <c r="BD209" s="95">
        <f>IF($AY209&lt;=$AY$9,IF(NOT(ISNUMBER(PI_data_original!BD209)),BD208,PI_data_original!BD209),0)</f>
        <v>0</v>
      </c>
      <c r="BE209" s="95">
        <f>IF($AY209&lt;=$AY$9,IF(NOT(ISNUMBER(PI_data_original!BE209)),BE208,PI_data_original!BE209),0)</f>
        <v>0</v>
      </c>
      <c r="BF209" s="95">
        <f>IF($AY209&lt;=$AY$9,IF(NOT(ISNUMBER(PI_data_original!BF209)),BF208,PI_data_original!BF209),0)</f>
        <v>0</v>
      </c>
      <c r="BG209" s="95">
        <f>IF($AY209&lt;=$AY$9,IF(NOT(ISNUMBER(PI_data_original!BG209)),BG208,PI_data_original!BG209),0)</f>
        <v>41.82474256699296</v>
      </c>
      <c r="BI209" s="61">
        <f>PI_data_original!BI209</f>
        <v>45873.387499999997</v>
      </c>
      <c r="BJ209" s="6">
        <f>IF($BI209&lt;=$BI$9,IF(NOT(ISNUMBER(PI_data_original!BJ209)),BJ208,PI_data_original!BJ209),0)</f>
        <v>1.2817578390240669E-2</v>
      </c>
      <c r="BK209" s="6">
        <f>IF($BI209&lt;=$BI$9,IF(NOT(ISNUMBER(PI_data_original!BK209)),BK208,PI_data_original!BK209),0)</f>
        <v>1.0059377336735092E-2</v>
      </c>
      <c r="BM209" s="6" t="b">
        <f t="shared" si="134"/>
        <v>0</v>
      </c>
      <c r="BN209" s="6" t="str">
        <f t="shared" si="135"/>
        <v>N/A</v>
      </c>
      <c r="BO209" s="6" t="b">
        <f t="shared" si="136"/>
        <v>0</v>
      </c>
      <c r="BP209" s="6" t="str">
        <f t="shared" si="137"/>
        <v>N/A</v>
      </c>
      <c r="BR209" s="6">
        <f t="shared" si="122"/>
        <v>0</v>
      </c>
      <c r="BS209" s="6">
        <f t="shared" si="123"/>
        <v>0</v>
      </c>
      <c r="BU209" s="6">
        <f t="shared" si="138"/>
        <v>0</v>
      </c>
      <c r="BV209" s="6">
        <f t="shared" si="139"/>
        <v>0</v>
      </c>
      <c r="BX209" s="292">
        <f t="shared" si="124"/>
        <v>45873.68749999936</v>
      </c>
      <c r="BY209" s="11">
        <f t="shared" si="118"/>
        <v>0</v>
      </c>
      <c r="BZ209" s="11">
        <f t="shared" si="118"/>
        <v>0</v>
      </c>
      <c r="CA209" s="11">
        <f t="shared" si="118"/>
        <v>0</v>
      </c>
      <c r="CB209" s="11">
        <f t="shared" si="118"/>
        <v>44.97015337134237</v>
      </c>
      <c r="CC209" s="11">
        <f>IF(Inicio!$C$22="Calderas",BY209+BZ209,CA209)</f>
        <v>0</v>
      </c>
      <c r="CD209" s="11">
        <f t="shared" si="125"/>
        <v>0</v>
      </c>
      <c r="CE209" s="11">
        <f t="shared" si="126"/>
        <v>0</v>
      </c>
      <c r="CF209" s="11">
        <f t="shared" si="127"/>
        <v>0</v>
      </c>
      <c r="CG209" s="11">
        <f t="shared" si="128"/>
        <v>0</v>
      </c>
      <c r="CH209" s="11">
        <f t="shared" si="140"/>
        <v>0</v>
      </c>
      <c r="CI209" s="11">
        <f t="shared" si="141"/>
        <v>0</v>
      </c>
      <c r="CJ209" s="11">
        <f t="shared" si="119"/>
        <v>0</v>
      </c>
      <c r="CK209" s="11">
        <f t="shared" si="119"/>
        <v>0</v>
      </c>
      <c r="CL209" s="11">
        <f t="shared" si="119"/>
        <v>0</v>
      </c>
      <c r="CM209" s="11">
        <f t="shared" si="119"/>
        <v>41.82474256699296</v>
      </c>
      <c r="CN209" s="281">
        <f>IF(Inicio!$O$22="Calderas",CJ209+CK209,CL209)</f>
        <v>0</v>
      </c>
      <c r="CO209" s="11">
        <f t="shared" si="129"/>
        <v>0</v>
      </c>
      <c r="CP209" s="11">
        <f t="shared" si="130"/>
        <v>0</v>
      </c>
      <c r="CQ209" s="11">
        <f t="shared" si="131"/>
        <v>0</v>
      </c>
      <c r="CR209" s="11">
        <f t="shared" si="132"/>
        <v>0</v>
      </c>
      <c r="CS209" s="11">
        <f t="shared" si="142"/>
        <v>0</v>
      </c>
      <c r="CT209" s="11">
        <f t="shared" si="143"/>
        <v>0</v>
      </c>
      <c r="CV209" s="293">
        <f t="shared" si="133"/>
        <v>45873.937499999127</v>
      </c>
      <c r="CW209" s="92">
        <f t="shared" si="121"/>
        <v>0</v>
      </c>
      <c r="CX209" s="92">
        <f t="shared" si="121"/>
        <v>0</v>
      </c>
      <c r="CY209" s="92">
        <f t="shared" si="121"/>
        <v>0</v>
      </c>
      <c r="CZ209" s="92">
        <f t="shared" si="121"/>
        <v>0</v>
      </c>
      <c r="DA209" s="92">
        <f t="shared" si="121"/>
        <v>0</v>
      </c>
      <c r="DB209" s="92">
        <f t="shared" si="121"/>
        <v>0</v>
      </c>
    </row>
    <row r="210" spans="1:106">
      <c r="A210" s="94">
        <f t="shared" si="144"/>
        <v>45873.940972221579</v>
      </c>
      <c r="B210" s="95">
        <f>IF($A210&lt;=$A$9,IF(NOT(ISNUMBER(PI_data_original!B210)),B209,PI_data_original!B210),0)</f>
        <v>0</v>
      </c>
      <c r="C210" s="95">
        <f>IF($A210&lt;=$A$9,IF(NOT(ISNUMBER(PI_data_original!C210)),C209,PI_data_original!C210),0)</f>
        <v>0</v>
      </c>
      <c r="D210" s="307">
        <f>IF(TagTempAmbSel_Sc1=TagTempAmb_Sc1,IF($A210&lt;=$A$9,IF(NOT(ISNUMBER(PI_data_original!D210)),D209,PI_data_original!D210),D209),IF($A210&lt;=$A$9,IF(NOT(ISNUMBER(PI_data_original!AD210)),AD209,PI_data_original!AD210),AD209))</f>
        <v>34.400001525878906</v>
      </c>
      <c r="E210" s="307">
        <f>IF(TagHumRelSel_Sc1=TagHumRel_Sc1,IF($A210&lt;=$A$9,IF(NOT(ISNUMBER(PI_data_original!E210)),E209,PI_data_original!E210),E209),IF($A210&lt;=$A$9,IF(NOT(ISNUMBER(PI_data_original!AE210)),AE209,PI_data_original!AE210),AE209))</f>
        <v>28.549225193882013</v>
      </c>
      <c r="F210" s="95">
        <f>IF($A210&lt;=$A$9,IF(NOT(ISNUMBER(PI_data_original!F210)),F209,PI_data_original!F210),0)</f>
        <v>0</v>
      </c>
      <c r="G210" s="95">
        <f>IF($A210&lt;=$A$9,IF(NOT(ISNUMBER(PI_data_original!G210)),G209,PI_data_original!G210),0)</f>
        <v>0</v>
      </c>
      <c r="H210" s="95">
        <f>IF($A210&lt;=$A$9,IF(NOT(ISNUMBER(PI_data_original!H210)),H209,PI_data_original!H210),0)</f>
        <v>0</v>
      </c>
      <c r="I210" s="95">
        <f>IF($A210&lt;=$A$9,IF(NOT(ISNUMBER(PI_data_original!I210)),I209,PI_data_original!I210),0)</f>
        <v>0</v>
      </c>
      <c r="J210" s="95">
        <f>IF($A210&lt;=$A$9,IF(NOT(ISNUMBER(PI_data_original!J210)),J209,PI_data_original!J210),0)</f>
        <v>0</v>
      </c>
      <c r="K210" s="95">
        <f>IF($A210&lt;=$A$9,IF(NOT(ISNUMBER(PI_data_original!K210)),K209,PI_data_original!K210),0)</f>
        <v>0</v>
      </c>
      <c r="L210" s="95">
        <f>IF($A210&lt;=$A$9,IF(NOT(ISNUMBER(PI_data_original!L210)),L209,PI_data_original!L210),0)</f>
        <v>0</v>
      </c>
      <c r="M210" s="95">
        <f>IF($A210&lt;=$A$9,IF(NOT(ISNUMBER(PI_data_original!M210)),M209,PI_data_original!M210),0)</f>
        <v>0</v>
      </c>
      <c r="N210" s="95">
        <f>IF($A210&lt;=$A$9,IF(NOT(ISNUMBER(PI_data_original!N210)),N209,PI_data_original!N210),0)</f>
        <v>0</v>
      </c>
      <c r="O210" s="95">
        <f>IF($A210&lt;=$A$9,IF(NOT(ISNUMBER(PI_data_original!O210)),O209,PI_data_original!O210),0)</f>
        <v>0</v>
      </c>
      <c r="P210" s="95">
        <f>IF($A210&lt;=$A$9,IF(NOT(ISNUMBER(PI_data_original!P210)),P209,PI_data_original!P210),0)</f>
        <v>0</v>
      </c>
      <c r="Q210" s="95">
        <f>IF($A210&lt;=$A$9,IF(NOT(ISNUMBER(PI_data_original!Q210)),Q209,PI_data_original!Q210),0)</f>
        <v>0</v>
      </c>
      <c r="R210" s="95">
        <f>IF($A210&lt;=$A$9,IF(NOT(ISNUMBER(PI_data_original!R210)),R209,PI_data_original!R210),0)</f>
        <v>0</v>
      </c>
      <c r="S210" s="95">
        <f>IF($A210&lt;=$A$9,IF(NOT(ISNUMBER(PI_data_original!S210)),S209,PI_data_original!S210),0)</f>
        <v>0</v>
      </c>
      <c r="T210" s="95">
        <f>IF($A210&lt;=$A$9,IF(NOT(ISNUMBER(PI_data_original!T210)),T209,PI_data_original!T210),0)</f>
        <v>0</v>
      </c>
      <c r="U210" s="95">
        <f>IF($A210&lt;=$A$9,IF(NOT(ISNUMBER(PI_data_original!U210)),U209,PI_data_original!U210),0)</f>
        <v>0</v>
      </c>
      <c r="V210" s="95">
        <f>IF($A210&lt;=$A$9,IF(NOT(ISNUMBER(PI_data_original!V210)),V209,PI_data_original!V210),0)</f>
        <v>0</v>
      </c>
      <c r="W210" s="95">
        <f>IF($A210&lt;=$A$9,IF(NOT(ISNUMBER(PI_data_original!W210)),W209,PI_data_original!W210),0)</f>
        <v>0</v>
      </c>
      <c r="X210" s="95">
        <f>IF($A210&lt;=$A$9,IF(NOT(ISNUMBER(PI_data_original!X210)),X209,PI_data_original!X210),0)</f>
        <v>0</v>
      </c>
      <c r="Y210" s="95">
        <f>IF($A210&lt;=$A$9,IF(NOT(ISNUMBER(PI_data_original!Y210)),Y209,PI_data_original!Y210),0)</f>
        <v>0</v>
      </c>
      <c r="Z210" s="95">
        <f>IF($A210&lt;=$A$9,IF(NOT(ISNUMBER(PI_data_original!Z210)),Z209,PI_data_original!Z210),0)</f>
        <v>0</v>
      </c>
      <c r="AA210" s="95">
        <f>IF($A210&lt;=$A$9,IF(NOT(ISNUMBER(PI_data_original!AA210)),AA209,PI_data_original!AA210),0)</f>
        <v>0</v>
      </c>
      <c r="AB210" s="95">
        <f>IF($A210&lt;=$A$9,IF(NOT(ISNUMBER(PI_data_original!AB210)),AB209,PI_data_original!AB210),0)</f>
        <v>0</v>
      </c>
      <c r="AC210" s="95">
        <f>IF($A210&lt;=$A$9,IF(NOT(ISNUMBER(PI_data_original!AC210)),AC209,PI_data_original!AC210),0)</f>
        <v>0</v>
      </c>
      <c r="AD210" s="307">
        <f>IF(TagTempAmbSel_Sc2=TagTempAmb_Sc1,IF($A210&lt;=$A$9,IF(NOT(ISNUMBER(PI_data_original!D210)),D209,PI_data_original!D210),D209),IF($A210&lt;=$A$9,IF(NOT(ISNUMBER(PI_data_original!AD210)),AD209,PI_data_original!AD210),AD209))</f>
        <v>35.129991850107629</v>
      </c>
      <c r="AE210" s="307">
        <f>IF(TagHumRelSel_Sc2=TagHumRel_Sc1,IF($A210&lt;=$A$9,IF(NOT(ISNUMBER(PI_data_original!E210)),E209,PI_data_original!E210),E209),IF($A210&lt;=$A$9,IF(NOT(ISNUMBER(PI_data_original!AE210)),AE209,PI_data_original!AE210),AE209))</f>
        <v>30.128703536580311</v>
      </c>
      <c r="AF210" s="95">
        <f>IF($A210&lt;=$A$9,IF(NOT(ISNUMBER(PI_data_original!AF210)),AF209,PI_data_original!AF210),0)</f>
        <v>0</v>
      </c>
      <c r="AG210" s="95">
        <f>IF($A210&lt;=$A$9,IF(NOT(ISNUMBER(PI_data_original!AG210)),AG209,PI_data_original!AG210),0)</f>
        <v>0</v>
      </c>
      <c r="AH210" s="95">
        <f>IF($A210&lt;=$A$9,IF(NOT(ISNUMBER(PI_data_original!AH210)),AH209,PI_data_original!AH210),0)</f>
        <v>0</v>
      </c>
      <c r="AI210" s="95">
        <f>IF($A210&lt;=$A$9,IF(NOT(ISNUMBER(PI_data_original!AI210)),AI209,PI_data_original!AI210),0)</f>
        <v>0</v>
      </c>
      <c r="AJ210" s="95">
        <f>IF($A210&lt;=$A$9,IF(NOT(ISNUMBER(PI_data_original!AJ210)),AJ209,PI_data_original!AJ210),0)</f>
        <v>0</v>
      </c>
      <c r="AK210" s="95">
        <f>IF($A210&lt;=$A$9,IF(NOT(ISNUMBER(PI_data_original!AK210)),AK209,PI_data_original!AK210),0)</f>
        <v>0</v>
      </c>
      <c r="AL210" s="95">
        <f>IF($A210&lt;=$A$9,IF(NOT(ISNUMBER(PI_data_original!AL210)),AL209,PI_data_original!AL210),0)</f>
        <v>0</v>
      </c>
      <c r="AM210" s="95">
        <f>IF($A210&lt;=$A$9,IF(NOT(ISNUMBER(PI_data_original!AM210)),AM209,PI_data_original!AM210),0)</f>
        <v>0</v>
      </c>
      <c r="AN210" s="95">
        <f>IF($A210&lt;=$A$9,IF(NOT(ISNUMBER(PI_data_original!AN210)),AN209,PI_data_original!AN210),0)</f>
        <v>0</v>
      </c>
      <c r="AO210" s="95">
        <f>IF($A210&lt;=$A$9,IF(NOT(ISNUMBER(PI_data_original!AO210)),AO209,PI_data_original!AO210),0)</f>
        <v>0</v>
      </c>
      <c r="AP210" s="95">
        <f>IF($A210&lt;=$A$9,IF(NOT(ISNUMBER(PI_data_original!AP210)),AP209,PI_data_original!AP210),0)</f>
        <v>0</v>
      </c>
      <c r="AQ210" s="95">
        <f>IF($A210&lt;=$A$9,IF(NOT(ISNUMBER(PI_data_original!AQ210)),AQ209,PI_data_original!AQ210),0)</f>
        <v>0</v>
      </c>
      <c r="AR210" s="95">
        <f>IF($A210&lt;=$A$9,IF(NOT(ISNUMBER(PI_data_original!AR210)),AR209,PI_data_original!AR210),0)</f>
        <v>0</v>
      </c>
      <c r="AS210" s="95">
        <f>IF($A210&lt;=$A$9,IF(NOT(ISNUMBER(PI_data_original!AS210)),AS209,PI_data_original!AS210),0)</f>
        <v>0</v>
      </c>
      <c r="AT210" s="95">
        <f>IF($A210&lt;=$A$9,IF(NOT(ISNUMBER(PI_data_original!AT210)),AT209,PI_data_original!AT210),0)</f>
        <v>0</v>
      </c>
      <c r="AU210" s="95">
        <f>IF($A210&lt;=$A$9,IF(NOT(ISNUMBER(PI_data_original!AU210)),AU209,PI_data_original!AU210),0)</f>
        <v>0</v>
      </c>
      <c r="AV210" s="95">
        <f>IF($A210&lt;=$A$9,IF(NOT(ISNUMBER(PI_data_original!AV210)),AV209,PI_data_original!AV210),0)</f>
        <v>0</v>
      </c>
      <c r="AW210" s="95">
        <f>IF($A210&lt;=$A$9,IF(NOT(ISNUMBER(PI_data_original!AW210)),AW209,PI_data_original!AW210),0)</f>
        <v>0</v>
      </c>
      <c r="AY210" s="94">
        <f t="shared" si="145"/>
        <v>45873.690972221579</v>
      </c>
      <c r="AZ210" s="95">
        <f>IF($AY210&lt;=$AY$9,IF(NOT(ISNUMBER(PI_data_original!AZ210)),AZ209,PI_data_original!AZ210),0)</f>
        <v>0</v>
      </c>
      <c r="BA210" s="95">
        <f>IF($AY210&lt;=$AY$9,IF(NOT(ISNUMBER(PI_data_original!BA210)),BA209,PI_data_original!BA210),0)</f>
        <v>0</v>
      </c>
      <c r="BB210" s="95">
        <f>IF($AY210&lt;=$AY$9,IF(NOT(ISNUMBER(PI_data_original!BB210)),BB209,PI_data_original!BB210),0)</f>
        <v>0</v>
      </c>
      <c r="BC210" s="95">
        <f>IF($AY210&lt;=$AY$9,IF(NOT(ISNUMBER(PI_data_original!BC210)),BC209,PI_data_original!BC210),0)</f>
        <v>44.578979043223519</v>
      </c>
      <c r="BD210" s="95">
        <f>IF($AY210&lt;=$AY$9,IF(NOT(ISNUMBER(PI_data_original!BD210)),BD209,PI_data_original!BD210),0)</f>
        <v>0</v>
      </c>
      <c r="BE210" s="95">
        <f>IF($AY210&lt;=$AY$9,IF(NOT(ISNUMBER(PI_data_original!BE210)),BE209,PI_data_original!BE210),0)</f>
        <v>0</v>
      </c>
      <c r="BF210" s="95">
        <f>IF($AY210&lt;=$AY$9,IF(NOT(ISNUMBER(PI_data_original!BF210)),BF209,PI_data_original!BF210),0)</f>
        <v>0</v>
      </c>
      <c r="BG210" s="95">
        <f>IF($AY210&lt;=$AY$9,IF(NOT(ISNUMBER(PI_data_original!BG210)),BG209,PI_data_original!BG210),0)</f>
        <v>41.667895298055868</v>
      </c>
      <c r="BI210" s="61">
        <f>PI_data_original!BI210</f>
        <v>45873.388194444444</v>
      </c>
      <c r="BJ210" s="6">
        <f>IF($BI210&lt;=$BI$9,IF(NOT(ISNUMBER(PI_data_original!BJ210)),BJ209,PI_data_original!BJ210),0)</f>
        <v>1.2817578390240669E-2</v>
      </c>
      <c r="BK210" s="6">
        <f>IF($BI210&lt;=$BI$9,IF(NOT(ISNUMBER(PI_data_original!BK210)),BK209,PI_data_original!BK210),0)</f>
        <v>8.1138947997136165E-3</v>
      </c>
      <c r="BM210" s="6" t="b">
        <f t="shared" si="134"/>
        <v>0</v>
      </c>
      <c r="BN210" s="6" t="str">
        <f t="shared" si="135"/>
        <v>N/A</v>
      </c>
      <c r="BO210" s="6" t="b">
        <f t="shared" si="136"/>
        <v>0</v>
      </c>
      <c r="BP210" s="6" t="str">
        <f t="shared" si="137"/>
        <v>N/A</v>
      </c>
      <c r="BR210" s="6">
        <f t="shared" si="122"/>
        <v>0</v>
      </c>
      <c r="BS210" s="6">
        <f t="shared" si="123"/>
        <v>0</v>
      </c>
      <c r="BU210" s="6">
        <f t="shared" si="138"/>
        <v>0</v>
      </c>
      <c r="BV210" s="6">
        <f t="shared" si="139"/>
        <v>0</v>
      </c>
      <c r="BX210" s="292">
        <f t="shared" si="124"/>
        <v>45873.690972221579</v>
      </c>
      <c r="BY210" s="11">
        <f t="shared" si="118"/>
        <v>0</v>
      </c>
      <c r="BZ210" s="11">
        <f t="shared" si="118"/>
        <v>0</v>
      </c>
      <c r="CA210" s="11">
        <f t="shared" si="118"/>
        <v>0</v>
      </c>
      <c r="CB210" s="11">
        <f t="shared" si="118"/>
        <v>44.578979043223519</v>
      </c>
      <c r="CC210" s="11">
        <f>IF(Inicio!$C$22="Calderas",BY210+BZ210,CA210)</f>
        <v>0</v>
      </c>
      <c r="CD210" s="11">
        <f t="shared" si="125"/>
        <v>0</v>
      </c>
      <c r="CE210" s="11">
        <f t="shared" si="126"/>
        <v>0</v>
      </c>
      <c r="CF210" s="11">
        <f t="shared" si="127"/>
        <v>0</v>
      </c>
      <c r="CG210" s="11">
        <f t="shared" si="128"/>
        <v>0</v>
      </c>
      <c r="CH210" s="11">
        <f t="shared" si="140"/>
        <v>0</v>
      </c>
      <c r="CI210" s="11">
        <f t="shared" si="141"/>
        <v>0</v>
      </c>
      <c r="CJ210" s="11">
        <f t="shared" si="119"/>
        <v>0</v>
      </c>
      <c r="CK210" s="11">
        <f t="shared" si="119"/>
        <v>0</v>
      </c>
      <c r="CL210" s="11">
        <f t="shared" si="119"/>
        <v>0</v>
      </c>
      <c r="CM210" s="11">
        <f t="shared" si="119"/>
        <v>41.667895298055868</v>
      </c>
      <c r="CN210" s="281">
        <f>IF(Inicio!$O$22="Calderas",CJ210+CK210,CL210)</f>
        <v>0</v>
      </c>
      <c r="CO210" s="11">
        <f t="shared" si="129"/>
        <v>0</v>
      </c>
      <c r="CP210" s="11">
        <f t="shared" si="130"/>
        <v>0</v>
      </c>
      <c r="CQ210" s="11">
        <f t="shared" si="131"/>
        <v>0</v>
      </c>
      <c r="CR210" s="11">
        <f t="shared" si="132"/>
        <v>0</v>
      </c>
      <c r="CS210" s="11">
        <f t="shared" si="142"/>
        <v>0</v>
      </c>
      <c r="CT210" s="11">
        <f t="shared" si="143"/>
        <v>0</v>
      </c>
      <c r="CV210" s="293">
        <f t="shared" si="133"/>
        <v>45873.940972221346</v>
      </c>
      <c r="CW210" s="92">
        <f t="shared" si="121"/>
        <v>0</v>
      </c>
      <c r="CX210" s="92">
        <f t="shared" si="121"/>
        <v>0</v>
      </c>
      <c r="CY210" s="92">
        <f t="shared" si="121"/>
        <v>0</v>
      </c>
      <c r="CZ210" s="92">
        <f t="shared" si="121"/>
        <v>0</v>
      </c>
      <c r="DA210" s="92">
        <f t="shared" si="121"/>
        <v>0</v>
      </c>
      <c r="DB210" s="92">
        <f t="shared" si="121"/>
        <v>0</v>
      </c>
    </row>
    <row r="211" spans="1:106">
      <c r="A211" s="94">
        <f t="shared" si="144"/>
        <v>45873.944444443798</v>
      </c>
      <c r="B211" s="95">
        <f>IF($A211&lt;=$A$9,IF(NOT(ISNUMBER(PI_data_original!B211)),B210,PI_data_original!B211),0)</f>
        <v>0</v>
      </c>
      <c r="C211" s="95">
        <f>IF($A211&lt;=$A$9,IF(NOT(ISNUMBER(PI_data_original!C211)),C210,PI_data_original!C211),0)</f>
        <v>0</v>
      </c>
      <c r="D211" s="307">
        <f>IF(TagTempAmbSel_Sc1=TagTempAmb_Sc1,IF($A211&lt;=$A$9,IF(NOT(ISNUMBER(PI_data_original!D211)),D210,PI_data_original!D211),D210),IF($A211&lt;=$A$9,IF(NOT(ISNUMBER(PI_data_original!AD211)),AD210,PI_data_original!AD211),AD210))</f>
        <v>34.400001525878906</v>
      </c>
      <c r="E211" s="307">
        <f>IF(TagHumRelSel_Sc1=TagHumRel_Sc1,IF($A211&lt;=$A$9,IF(NOT(ISNUMBER(PI_data_original!E211)),E210,PI_data_original!E211),E210),IF($A211&lt;=$A$9,IF(NOT(ISNUMBER(PI_data_original!AE211)),AE210,PI_data_original!AE211),AE210))</f>
        <v>28.549225193882013</v>
      </c>
      <c r="F211" s="95">
        <f>IF($A211&lt;=$A$9,IF(NOT(ISNUMBER(PI_data_original!F211)),F210,PI_data_original!F211),0)</f>
        <v>0</v>
      </c>
      <c r="G211" s="95">
        <f>IF($A211&lt;=$A$9,IF(NOT(ISNUMBER(PI_data_original!G211)),G210,PI_data_original!G211),0)</f>
        <v>0</v>
      </c>
      <c r="H211" s="95">
        <f>IF($A211&lt;=$A$9,IF(NOT(ISNUMBER(PI_data_original!H211)),H210,PI_data_original!H211),0)</f>
        <v>0</v>
      </c>
      <c r="I211" s="95">
        <f>IF($A211&lt;=$A$9,IF(NOT(ISNUMBER(PI_data_original!I211)),I210,PI_data_original!I211),0)</f>
        <v>0</v>
      </c>
      <c r="J211" s="95">
        <f>IF($A211&lt;=$A$9,IF(NOT(ISNUMBER(PI_data_original!J211)),J210,PI_data_original!J211),0)</f>
        <v>0</v>
      </c>
      <c r="K211" s="95">
        <f>IF($A211&lt;=$A$9,IF(NOT(ISNUMBER(PI_data_original!K211)),K210,PI_data_original!K211),0)</f>
        <v>0</v>
      </c>
      <c r="L211" s="95">
        <f>IF($A211&lt;=$A$9,IF(NOT(ISNUMBER(PI_data_original!L211)),L210,PI_data_original!L211),0)</f>
        <v>0</v>
      </c>
      <c r="M211" s="95">
        <f>IF($A211&lt;=$A$9,IF(NOT(ISNUMBER(PI_data_original!M211)),M210,PI_data_original!M211),0)</f>
        <v>0</v>
      </c>
      <c r="N211" s="95">
        <f>IF($A211&lt;=$A$9,IF(NOT(ISNUMBER(PI_data_original!N211)),N210,PI_data_original!N211),0)</f>
        <v>0</v>
      </c>
      <c r="O211" s="95">
        <f>IF($A211&lt;=$A$9,IF(NOT(ISNUMBER(PI_data_original!O211)),O210,PI_data_original!O211),0)</f>
        <v>0</v>
      </c>
      <c r="P211" s="95">
        <f>IF($A211&lt;=$A$9,IF(NOT(ISNUMBER(PI_data_original!P211)),P210,PI_data_original!P211),0)</f>
        <v>0</v>
      </c>
      <c r="Q211" s="95">
        <f>IF($A211&lt;=$A$9,IF(NOT(ISNUMBER(PI_data_original!Q211)),Q210,PI_data_original!Q211),0)</f>
        <v>0</v>
      </c>
      <c r="R211" s="95">
        <f>IF($A211&lt;=$A$9,IF(NOT(ISNUMBER(PI_data_original!R211)),R210,PI_data_original!R211),0)</f>
        <v>0</v>
      </c>
      <c r="S211" s="95">
        <f>IF($A211&lt;=$A$9,IF(NOT(ISNUMBER(PI_data_original!S211)),S210,PI_data_original!S211),0)</f>
        <v>0</v>
      </c>
      <c r="T211" s="95">
        <f>IF($A211&lt;=$A$9,IF(NOT(ISNUMBER(PI_data_original!T211)),T210,PI_data_original!T211),0)</f>
        <v>0</v>
      </c>
      <c r="U211" s="95">
        <f>IF($A211&lt;=$A$9,IF(NOT(ISNUMBER(PI_data_original!U211)),U210,PI_data_original!U211),0)</f>
        <v>0</v>
      </c>
      <c r="V211" s="95">
        <f>IF($A211&lt;=$A$9,IF(NOT(ISNUMBER(PI_data_original!V211)),V210,PI_data_original!V211),0)</f>
        <v>0</v>
      </c>
      <c r="W211" s="95">
        <f>IF($A211&lt;=$A$9,IF(NOT(ISNUMBER(PI_data_original!W211)),W210,PI_data_original!W211),0)</f>
        <v>0</v>
      </c>
      <c r="X211" s="95">
        <f>IF($A211&lt;=$A$9,IF(NOT(ISNUMBER(PI_data_original!X211)),X210,PI_data_original!X211),0)</f>
        <v>0</v>
      </c>
      <c r="Y211" s="95">
        <f>IF($A211&lt;=$A$9,IF(NOT(ISNUMBER(PI_data_original!Y211)),Y210,PI_data_original!Y211),0)</f>
        <v>0</v>
      </c>
      <c r="Z211" s="95">
        <f>IF($A211&lt;=$A$9,IF(NOT(ISNUMBER(PI_data_original!Z211)),Z210,PI_data_original!Z211),0)</f>
        <v>0</v>
      </c>
      <c r="AA211" s="95">
        <f>IF($A211&lt;=$A$9,IF(NOT(ISNUMBER(PI_data_original!AA211)),AA210,PI_data_original!AA211),0)</f>
        <v>0</v>
      </c>
      <c r="AB211" s="95">
        <f>IF($A211&lt;=$A$9,IF(NOT(ISNUMBER(PI_data_original!AB211)),AB210,PI_data_original!AB211),0)</f>
        <v>0</v>
      </c>
      <c r="AC211" s="95">
        <f>IF($A211&lt;=$A$9,IF(NOT(ISNUMBER(PI_data_original!AC211)),AC210,PI_data_original!AC211),0)</f>
        <v>0</v>
      </c>
      <c r="AD211" s="307">
        <f>IF(TagTempAmbSel_Sc2=TagTempAmb_Sc1,IF($A211&lt;=$A$9,IF(NOT(ISNUMBER(PI_data_original!D211)),D210,PI_data_original!D211),D210),IF($A211&lt;=$A$9,IF(NOT(ISNUMBER(PI_data_original!AD211)),AD210,PI_data_original!AD211),AD210))</f>
        <v>35.129991850107629</v>
      </c>
      <c r="AE211" s="307">
        <f>IF(TagHumRelSel_Sc2=TagHumRel_Sc1,IF($A211&lt;=$A$9,IF(NOT(ISNUMBER(PI_data_original!E211)),E210,PI_data_original!E211),E210),IF($A211&lt;=$A$9,IF(NOT(ISNUMBER(PI_data_original!AE211)),AE210,PI_data_original!AE211),AE210))</f>
        <v>30.128703536580311</v>
      </c>
      <c r="AF211" s="95">
        <f>IF($A211&lt;=$A$9,IF(NOT(ISNUMBER(PI_data_original!AF211)),AF210,PI_data_original!AF211),0)</f>
        <v>0</v>
      </c>
      <c r="AG211" s="95">
        <f>IF($A211&lt;=$A$9,IF(NOT(ISNUMBER(PI_data_original!AG211)),AG210,PI_data_original!AG211),0)</f>
        <v>0</v>
      </c>
      <c r="AH211" s="95">
        <f>IF($A211&lt;=$A$9,IF(NOT(ISNUMBER(PI_data_original!AH211)),AH210,PI_data_original!AH211),0)</f>
        <v>0</v>
      </c>
      <c r="AI211" s="95">
        <f>IF($A211&lt;=$A$9,IF(NOT(ISNUMBER(PI_data_original!AI211)),AI210,PI_data_original!AI211),0)</f>
        <v>0</v>
      </c>
      <c r="AJ211" s="95">
        <f>IF($A211&lt;=$A$9,IF(NOT(ISNUMBER(PI_data_original!AJ211)),AJ210,PI_data_original!AJ211),0)</f>
        <v>0</v>
      </c>
      <c r="AK211" s="95">
        <f>IF($A211&lt;=$A$9,IF(NOT(ISNUMBER(PI_data_original!AK211)),AK210,PI_data_original!AK211),0)</f>
        <v>0</v>
      </c>
      <c r="AL211" s="95">
        <f>IF($A211&lt;=$A$9,IF(NOT(ISNUMBER(PI_data_original!AL211)),AL210,PI_data_original!AL211),0)</f>
        <v>0</v>
      </c>
      <c r="AM211" s="95">
        <f>IF($A211&lt;=$A$9,IF(NOT(ISNUMBER(PI_data_original!AM211)),AM210,PI_data_original!AM211),0)</f>
        <v>0</v>
      </c>
      <c r="AN211" s="95">
        <f>IF($A211&lt;=$A$9,IF(NOT(ISNUMBER(PI_data_original!AN211)),AN210,PI_data_original!AN211),0)</f>
        <v>0</v>
      </c>
      <c r="AO211" s="95">
        <f>IF($A211&lt;=$A$9,IF(NOT(ISNUMBER(PI_data_original!AO211)),AO210,PI_data_original!AO211),0)</f>
        <v>0</v>
      </c>
      <c r="AP211" s="95">
        <f>IF($A211&lt;=$A$9,IF(NOT(ISNUMBER(PI_data_original!AP211)),AP210,PI_data_original!AP211),0)</f>
        <v>0</v>
      </c>
      <c r="AQ211" s="95">
        <f>IF($A211&lt;=$A$9,IF(NOT(ISNUMBER(PI_data_original!AQ211)),AQ210,PI_data_original!AQ211),0)</f>
        <v>0</v>
      </c>
      <c r="AR211" s="95">
        <f>IF($A211&lt;=$A$9,IF(NOT(ISNUMBER(PI_data_original!AR211)),AR210,PI_data_original!AR211),0)</f>
        <v>0</v>
      </c>
      <c r="AS211" s="95">
        <f>IF($A211&lt;=$A$9,IF(NOT(ISNUMBER(PI_data_original!AS211)),AS210,PI_data_original!AS211),0)</f>
        <v>0</v>
      </c>
      <c r="AT211" s="95">
        <f>IF($A211&lt;=$A$9,IF(NOT(ISNUMBER(PI_data_original!AT211)),AT210,PI_data_original!AT211),0)</f>
        <v>0</v>
      </c>
      <c r="AU211" s="95">
        <f>IF($A211&lt;=$A$9,IF(NOT(ISNUMBER(PI_data_original!AU211)),AU210,PI_data_original!AU211),0)</f>
        <v>0</v>
      </c>
      <c r="AV211" s="95">
        <f>IF($A211&lt;=$A$9,IF(NOT(ISNUMBER(PI_data_original!AV211)),AV210,PI_data_original!AV211),0)</f>
        <v>0</v>
      </c>
      <c r="AW211" s="95">
        <f>IF($A211&lt;=$A$9,IF(NOT(ISNUMBER(PI_data_original!AW211)),AW210,PI_data_original!AW211),0)</f>
        <v>0</v>
      </c>
      <c r="AY211" s="94">
        <f t="shared" si="145"/>
        <v>45873.694444443798</v>
      </c>
      <c r="AZ211" s="95">
        <f>IF($AY211&lt;=$AY$9,IF(NOT(ISNUMBER(PI_data_original!AZ211)),AZ210,PI_data_original!AZ211),0)</f>
        <v>0</v>
      </c>
      <c r="BA211" s="95">
        <f>IF($AY211&lt;=$AY$9,IF(NOT(ISNUMBER(PI_data_original!BA211)),BA210,PI_data_original!BA211),0)</f>
        <v>0</v>
      </c>
      <c r="BB211" s="95">
        <f>IF($AY211&lt;=$AY$9,IF(NOT(ISNUMBER(PI_data_original!BB211)),BB210,PI_data_original!BB211),0)</f>
        <v>0</v>
      </c>
      <c r="BC211" s="95">
        <f>IF($AY211&lt;=$AY$9,IF(NOT(ISNUMBER(PI_data_original!BC211)),BC210,PI_data_original!BC211),0)</f>
        <v>43.986667069609538</v>
      </c>
      <c r="BD211" s="95">
        <f>IF($AY211&lt;=$AY$9,IF(NOT(ISNUMBER(PI_data_original!BD211)),BD210,PI_data_original!BD211),0)</f>
        <v>0</v>
      </c>
      <c r="BE211" s="95">
        <f>IF($AY211&lt;=$AY$9,IF(NOT(ISNUMBER(PI_data_original!BE211)),BE210,PI_data_original!BE211),0)</f>
        <v>0</v>
      </c>
      <c r="BF211" s="95">
        <f>IF($AY211&lt;=$AY$9,IF(NOT(ISNUMBER(PI_data_original!BF211)),BF210,PI_data_original!BF211),0)</f>
        <v>0</v>
      </c>
      <c r="BG211" s="95">
        <f>IF($AY211&lt;=$AY$9,IF(NOT(ISNUMBER(PI_data_original!BG211)),BG210,PI_data_original!BG211),0)</f>
        <v>41.810590425838811</v>
      </c>
      <c r="BI211" s="61">
        <f>PI_data_original!BI211</f>
        <v>45873.388888888891</v>
      </c>
      <c r="BJ211" s="6">
        <f>IF($BI211&lt;=$BI$9,IF(NOT(ISNUMBER(PI_data_original!BJ211)),BJ210,PI_data_original!BJ211),0)</f>
        <v>1.2817578390240669E-2</v>
      </c>
      <c r="BK211" s="6">
        <f>IF($BI211&lt;=$BI$9,IF(NOT(ISNUMBER(PI_data_original!BK211)),BK210,PI_data_original!BK211),0)</f>
        <v>7.8509862985266504E-3</v>
      </c>
      <c r="BM211" s="6" t="b">
        <f t="shared" si="134"/>
        <v>0</v>
      </c>
      <c r="BN211" s="6" t="str">
        <f t="shared" si="135"/>
        <v>N/A</v>
      </c>
      <c r="BO211" s="6" t="b">
        <f t="shared" si="136"/>
        <v>0</v>
      </c>
      <c r="BP211" s="6" t="str">
        <f t="shared" si="137"/>
        <v>N/A</v>
      </c>
      <c r="BR211" s="6">
        <f t="shared" si="122"/>
        <v>0</v>
      </c>
      <c r="BS211" s="6">
        <f t="shared" si="123"/>
        <v>0</v>
      </c>
      <c r="BU211" s="6">
        <f t="shared" si="138"/>
        <v>0</v>
      </c>
      <c r="BV211" s="6">
        <f t="shared" si="139"/>
        <v>0</v>
      </c>
      <c r="BX211" s="292">
        <f t="shared" si="124"/>
        <v>45873.694444443798</v>
      </c>
      <c r="BY211" s="11">
        <f t="shared" ref="BY211:CB230" si="146">VLOOKUP($BX211,$AY$11:$BG$370,MATCH(BY$9,$AY$9:$BG$9,0))</f>
        <v>0</v>
      </c>
      <c r="BZ211" s="11">
        <f t="shared" si="146"/>
        <v>0</v>
      </c>
      <c r="CA211" s="11">
        <f t="shared" si="146"/>
        <v>0</v>
      </c>
      <c r="CB211" s="11">
        <f t="shared" si="146"/>
        <v>43.986667069609538</v>
      </c>
      <c r="CC211" s="11">
        <f>IF(Inicio!$C$22="Calderas",BY211+BZ211,CA211)</f>
        <v>0</v>
      </c>
      <c r="CD211" s="11">
        <f t="shared" si="125"/>
        <v>0</v>
      </c>
      <c r="CE211" s="11">
        <f t="shared" si="126"/>
        <v>0</v>
      </c>
      <c r="CF211" s="11">
        <f t="shared" si="127"/>
        <v>0</v>
      </c>
      <c r="CG211" s="11">
        <f t="shared" si="128"/>
        <v>0</v>
      </c>
      <c r="CH211" s="11">
        <f t="shared" si="140"/>
        <v>0</v>
      </c>
      <c r="CI211" s="11">
        <f t="shared" si="141"/>
        <v>0</v>
      </c>
      <c r="CJ211" s="11">
        <f t="shared" ref="CJ211:CM230" si="147">VLOOKUP($BX211,$AY$11:$BG$370,MATCH(CJ$9,$AY$9:$BG$9,0))</f>
        <v>0</v>
      </c>
      <c r="CK211" s="11">
        <f t="shared" si="147"/>
        <v>0</v>
      </c>
      <c r="CL211" s="11">
        <f t="shared" si="147"/>
        <v>0</v>
      </c>
      <c r="CM211" s="11">
        <f t="shared" si="147"/>
        <v>41.810590425838811</v>
      </c>
      <c r="CN211" s="281">
        <f>IF(Inicio!$O$22="Calderas",CJ211+CK211,CL211)</f>
        <v>0</v>
      </c>
      <c r="CO211" s="11">
        <f t="shared" si="129"/>
        <v>0</v>
      </c>
      <c r="CP211" s="11">
        <f t="shared" si="130"/>
        <v>0</v>
      </c>
      <c r="CQ211" s="11">
        <f t="shared" si="131"/>
        <v>0</v>
      </c>
      <c r="CR211" s="11">
        <f t="shared" si="132"/>
        <v>0</v>
      </c>
      <c r="CS211" s="11">
        <f t="shared" si="142"/>
        <v>0</v>
      </c>
      <c r="CT211" s="11">
        <f t="shared" si="143"/>
        <v>0</v>
      </c>
      <c r="CV211" s="293">
        <f t="shared" si="133"/>
        <v>45873.944444443565</v>
      </c>
      <c r="CW211" s="92">
        <f t="shared" ref="CW211:DB220" si="148">VLOOKUP($CV211,$AY$11:$BG$370,MATCH(CW$9,$AY$9:$BG$9,0))</f>
        <v>0</v>
      </c>
      <c r="CX211" s="92">
        <f t="shared" si="148"/>
        <v>0</v>
      </c>
      <c r="CY211" s="92">
        <f t="shared" si="148"/>
        <v>0</v>
      </c>
      <c r="CZ211" s="92">
        <f t="shared" si="148"/>
        <v>0</v>
      </c>
      <c r="DA211" s="92">
        <f t="shared" si="148"/>
        <v>0</v>
      </c>
      <c r="DB211" s="92">
        <f t="shared" si="148"/>
        <v>0</v>
      </c>
    </row>
    <row r="212" spans="1:106">
      <c r="A212" s="94">
        <f t="shared" si="144"/>
        <v>45873.947916666017</v>
      </c>
      <c r="B212" s="95">
        <f>IF($A212&lt;=$A$9,IF(NOT(ISNUMBER(PI_data_original!B212)),B211,PI_data_original!B212),0)</f>
        <v>0</v>
      </c>
      <c r="C212" s="95">
        <f>IF($A212&lt;=$A$9,IF(NOT(ISNUMBER(PI_data_original!C212)),C211,PI_data_original!C212),0)</f>
        <v>0</v>
      </c>
      <c r="D212" s="307">
        <f>IF(TagTempAmbSel_Sc1=TagTempAmb_Sc1,IF($A212&lt;=$A$9,IF(NOT(ISNUMBER(PI_data_original!D212)),D211,PI_data_original!D212),D211),IF($A212&lt;=$A$9,IF(NOT(ISNUMBER(PI_data_original!AD212)),AD211,PI_data_original!AD212),AD211))</f>
        <v>34.400001525878906</v>
      </c>
      <c r="E212" s="307">
        <f>IF(TagHumRelSel_Sc1=TagHumRel_Sc1,IF($A212&lt;=$A$9,IF(NOT(ISNUMBER(PI_data_original!E212)),E211,PI_data_original!E212),E211),IF($A212&lt;=$A$9,IF(NOT(ISNUMBER(PI_data_original!AE212)),AE211,PI_data_original!AE212),AE211))</f>
        <v>28.549225193882013</v>
      </c>
      <c r="F212" s="95">
        <f>IF($A212&lt;=$A$9,IF(NOT(ISNUMBER(PI_data_original!F212)),F211,PI_data_original!F212),0)</f>
        <v>0</v>
      </c>
      <c r="G212" s="95">
        <f>IF($A212&lt;=$A$9,IF(NOT(ISNUMBER(PI_data_original!G212)),G211,PI_data_original!G212),0)</f>
        <v>0</v>
      </c>
      <c r="H212" s="95">
        <f>IF($A212&lt;=$A$9,IF(NOT(ISNUMBER(PI_data_original!H212)),H211,PI_data_original!H212),0)</f>
        <v>0</v>
      </c>
      <c r="I212" s="95">
        <f>IF($A212&lt;=$A$9,IF(NOT(ISNUMBER(PI_data_original!I212)),I211,PI_data_original!I212),0)</f>
        <v>0</v>
      </c>
      <c r="J212" s="95">
        <f>IF($A212&lt;=$A$9,IF(NOT(ISNUMBER(PI_data_original!J212)),J211,PI_data_original!J212),0)</f>
        <v>0</v>
      </c>
      <c r="K212" s="95">
        <f>IF($A212&lt;=$A$9,IF(NOT(ISNUMBER(PI_data_original!K212)),K211,PI_data_original!K212),0)</f>
        <v>0</v>
      </c>
      <c r="L212" s="95">
        <f>IF($A212&lt;=$A$9,IF(NOT(ISNUMBER(PI_data_original!L212)),L211,PI_data_original!L212),0)</f>
        <v>0</v>
      </c>
      <c r="M212" s="95">
        <f>IF($A212&lt;=$A$9,IF(NOT(ISNUMBER(PI_data_original!M212)),M211,PI_data_original!M212),0)</f>
        <v>0</v>
      </c>
      <c r="N212" s="95">
        <f>IF($A212&lt;=$A$9,IF(NOT(ISNUMBER(PI_data_original!N212)),N211,PI_data_original!N212),0)</f>
        <v>0</v>
      </c>
      <c r="O212" s="95">
        <f>IF($A212&lt;=$A$9,IF(NOT(ISNUMBER(PI_data_original!O212)),O211,PI_data_original!O212),0)</f>
        <v>0</v>
      </c>
      <c r="P212" s="95">
        <f>IF($A212&lt;=$A$9,IF(NOT(ISNUMBER(PI_data_original!P212)),P211,PI_data_original!P212),0)</f>
        <v>0</v>
      </c>
      <c r="Q212" s="95">
        <f>IF($A212&lt;=$A$9,IF(NOT(ISNUMBER(PI_data_original!Q212)),Q211,PI_data_original!Q212),0)</f>
        <v>0</v>
      </c>
      <c r="R212" s="95">
        <f>IF($A212&lt;=$A$9,IF(NOT(ISNUMBER(PI_data_original!R212)),R211,PI_data_original!R212),0)</f>
        <v>0</v>
      </c>
      <c r="S212" s="95">
        <f>IF($A212&lt;=$A$9,IF(NOT(ISNUMBER(PI_data_original!S212)),S211,PI_data_original!S212),0)</f>
        <v>0</v>
      </c>
      <c r="T212" s="95">
        <f>IF($A212&lt;=$A$9,IF(NOT(ISNUMBER(PI_data_original!T212)),T211,PI_data_original!T212),0)</f>
        <v>0</v>
      </c>
      <c r="U212" s="95">
        <f>IF($A212&lt;=$A$9,IF(NOT(ISNUMBER(PI_data_original!U212)),U211,PI_data_original!U212),0)</f>
        <v>0</v>
      </c>
      <c r="V212" s="95">
        <f>IF($A212&lt;=$A$9,IF(NOT(ISNUMBER(PI_data_original!V212)),V211,PI_data_original!V212),0)</f>
        <v>0</v>
      </c>
      <c r="W212" s="95">
        <f>IF($A212&lt;=$A$9,IF(NOT(ISNUMBER(PI_data_original!W212)),W211,PI_data_original!W212),0)</f>
        <v>0</v>
      </c>
      <c r="X212" s="95">
        <f>IF($A212&lt;=$A$9,IF(NOT(ISNUMBER(PI_data_original!X212)),X211,PI_data_original!X212),0)</f>
        <v>0</v>
      </c>
      <c r="Y212" s="95">
        <f>IF($A212&lt;=$A$9,IF(NOT(ISNUMBER(PI_data_original!Y212)),Y211,PI_data_original!Y212),0)</f>
        <v>0</v>
      </c>
      <c r="Z212" s="95">
        <f>IF($A212&lt;=$A$9,IF(NOT(ISNUMBER(PI_data_original!Z212)),Z211,PI_data_original!Z212),0)</f>
        <v>0</v>
      </c>
      <c r="AA212" s="95">
        <f>IF($A212&lt;=$A$9,IF(NOT(ISNUMBER(PI_data_original!AA212)),AA211,PI_data_original!AA212),0)</f>
        <v>0</v>
      </c>
      <c r="AB212" s="95">
        <f>IF($A212&lt;=$A$9,IF(NOT(ISNUMBER(PI_data_original!AB212)),AB211,PI_data_original!AB212),0)</f>
        <v>0</v>
      </c>
      <c r="AC212" s="95">
        <f>IF($A212&lt;=$A$9,IF(NOT(ISNUMBER(PI_data_original!AC212)),AC211,PI_data_original!AC212),0)</f>
        <v>0</v>
      </c>
      <c r="AD212" s="307">
        <f>IF(TagTempAmbSel_Sc2=TagTempAmb_Sc1,IF($A212&lt;=$A$9,IF(NOT(ISNUMBER(PI_data_original!D212)),D211,PI_data_original!D212),D211),IF($A212&lt;=$A$9,IF(NOT(ISNUMBER(PI_data_original!AD212)),AD211,PI_data_original!AD212),AD211))</f>
        <v>35.129991850107629</v>
      </c>
      <c r="AE212" s="307">
        <f>IF(TagHumRelSel_Sc2=TagHumRel_Sc1,IF($A212&lt;=$A$9,IF(NOT(ISNUMBER(PI_data_original!E212)),E211,PI_data_original!E212),E211),IF($A212&lt;=$A$9,IF(NOT(ISNUMBER(PI_data_original!AE212)),AE211,PI_data_original!AE212),AE211))</f>
        <v>30.128703536580311</v>
      </c>
      <c r="AF212" s="95">
        <f>IF($A212&lt;=$A$9,IF(NOT(ISNUMBER(PI_data_original!AF212)),AF211,PI_data_original!AF212),0)</f>
        <v>0</v>
      </c>
      <c r="AG212" s="95">
        <f>IF($A212&lt;=$A$9,IF(NOT(ISNUMBER(PI_data_original!AG212)),AG211,PI_data_original!AG212),0)</f>
        <v>0</v>
      </c>
      <c r="AH212" s="95">
        <f>IF($A212&lt;=$A$9,IF(NOT(ISNUMBER(PI_data_original!AH212)),AH211,PI_data_original!AH212),0)</f>
        <v>0</v>
      </c>
      <c r="AI212" s="95">
        <f>IF($A212&lt;=$A$9,IF(NOT(ISNUMBER(PI_data_original!AI212)),AI211,PI_data_original!AI212),0)</f>
        <v>0</v>
      </c>
      <c r="AJ212" s="95">
        <f>IF($A212&lt;=$A$9,IF(NOT(ISNUMBER(PI_data_original!AJ212)),AJ211,PI_data_original!AJ212),0)</f>
        <v>0</v>
      </c>
      <c r="AK212" s="95">
        <f>IF($A212&lt;=$A$9,IF(NOT(ISNUMBER(PI_data_original!AK212)),AK211,PI_data_original!AK212),0)</f>
        <v>0</v>
      </c>
      <c r="AL212" s="95">
        <f>IF($A212&lt;=$A$9,IF(NOT(ISNUMBER(PI_data_original!AL212)),AL211,PI_data_original!AL212),0)</f>
        <v>0</v>
      </c>
      <c r="AM212" s="95">
        <f>IF($A212&lt;=$A$9,IF(NOT(ISNUMBER(PI_data_original!AM212)),AM211,PI_data_original!AM212),0)</f>
        <v>0</v>
      </c>
      <c r="AN212" s="95">
        <f>IF($A212&lt;=$A$9,IF(NOT(ISNUMBER(PI_data_original!AN212)),AN211,PI_data_original!AN212),0)</f>
        <v>0</v>
      </c>
      <c r="AO212" s="95">
        <f>IF($A212&lt;=$A$9,IF(NOT(ISNUMBER(PI_data_original!AO212)),AO211,PI_data_original!AO212),0)</f>
        <v>0</v>
      </c>
      <c r="AP212" s="95">
        <f>IF($A212&lt;=$A$9,IF(NOT(ISNUMBER(PI_data_original!AP212)),AP211,PI_data_original!AP212),0)</f>
        <v>0</v>
      </c>
      <c r="AQ212" s="95">
        <f>IF($A212&lt;=$A$9,IF(NOT(ISNUMBER(PI_data_original!AQ212)),AQ211,PI_data_original!AQ212),0)</f>
        <v>0</v>
      </c>
      <c r="AR212" s="95">
        <f>IF($A212&lt;=$A$9,IF(NOT(ISNUMBER(PI_data_original!AR212)),AR211,PI_data_original!AR212),0)</f>
        <v>0</v>
      </c>
      <c r="AS212" s="95">
        <f>IF($A212&lt;=$A$9,IF(NOT(ISNUMBER(PI_data_original!AS212)),AS211,PI_data_original!AS212),0)</f>
        <v>0</v>
      </c>
      <c r="AT212" s="95">
        <f>IF($A212&lt;=$A$9,IF(NOT(ISNUMBER(PI_data_original!AT212)),AT211,PI_data_original!AT212),0)</f>
        <v>0</v>
      </c>
      <c r="AU212" s="95">
        <f>IF($A212&lt;=$A$9,IF(NOT(ISNUMBER(PI_data_original!AU212)),AU211,PI_data_original!AU212),0)</f>
        <v>0</v>
      </c>
      <c r="AV212" s="95">
        <f>IF($A212&lt;=$A$9,IF(NOT(ISNUMBER(PI_data_original!AV212)),AV211,PI_data_original!AV212),0)</f>
        <v>0</v>
      </c>
      <c r="AW212" s="95">
        <f>IF($A212&lt;=$A$9,IF(NOT(ISNUMBER(PI_data_original!AW212)),AW211,PI_data_original!AW212),0)</f>
        <v>0</v>
      </c>
      <c r="AY212" s="94">
        <f t="shared" si="145"/>
        <v>45873.697916666017</v>
      </c>
      <c r="AZ212" s="95">
        <f>IF($AY212&lt;=$AY$9,IF(NOT(ISNUMBER(PI_data_original!AZ212)),AZ211,PI_data_original!AZ212),0)</f>
        <v>0</v>
      </c>
      <c r="BA212" s="95">
        <f>IF($AY212&lt;=$AY$9,IF(NOT(ISNUMBER(PI_data_original!BA212)),BA211,PI_data_original!BA212),0)</f>
        <v>0</v>
      </c>
      <c r="BB212" s="95">
        <f>IF($AY212&lt;=$AY$9,IF(NOT(ISNUMBER(PI_data_original!BB212)),BB211,PI_data_original!BB212),0)</f>
        <v>0</v>
      </c>
      <c r="BC212" s="95">
        <f>IF($AY212&lt;=$AY$9,IF(NOT(ISNUMBER(PI_data_original!BC212)),BC211,PI_data_original!BC212),0)</f>
        <v>43.313807766526793</v>
      </c>
      <c r="BD212" s="95">
        <f>IF($AY212&lt;=$AY$9,IF(NOT(ISNUMBER(PI_data_original!BD212)),BD211,PI_data_original!BD212),0)</f>
        <v>0</v>
      </c>
      <c r="BE212" s="95">
        <f>IF($AY212&lt;=$AY$9,IF(NOT(ISNUMBER(PI_data_original!BE212)),BE211,PI_data_original!BE212),0)</f>
        <v>0</v>
      </c>
      <c r="BF212" s="95">
        <f>IF($AY212&lt;=$AY$9,IF(NOT(ISNUMBER(PI_data_original!BF212)),BF211,PI_data_original!BF212),0)</f>
        <v>0</v>
      </c>
      <c r="BG212" s="95">
        <f>IF($AY212&lt;=$AY$9,IF(NOT(ISNUMBER(PI_data_original!BG212)),BG211,PI_data_original!BG212),0)</f>
        <v>41.604999577518264</v>
      </c>
      <c r="BI212" s="61">
        <f>PI_data_original!BI212</f>
        <v>45873.38958333333</v>
      </c>
      <c r="BJ212" s="6">
        <f>IF($BI212&lt;=$BI$9,IF(NOT(ISNUMBER(PI_data_original!BJ212)),BJ211,PI_data_original!BJ212),0)</f>
        <v>1.2817578390240669E-2</v>
      </c>
      <c r="BK212" s="6">
        <f>IF($BI212&lt;=$BI$9,IF(NOT(ISNUMBER(PI_data_original!BK212)),BK211,PI_data_original!BK212),0)</f>
        <v>8.4425571232312722E-3</v>
      </c>
      <c r="BM212" s="6" t="b">
        <f t="shared" si="134"/>
        <v>0</v>
      </c>
      <c r="BN212" s="6" t="str">
        <f t="shared" si="135"/>
        <v>N/A</v>
      </c>
      <c r="BO212" s="6" t="b">
        <f t="shared" si="136"/>
        <v>0</v>
      </c>
      <c r="BP212" s="6" t="str">
        <f t="shared" si="137"/>
        <v>N/A</v>
      </c>
      <c r="BR212" s="6">
        <f t="shared" si="122"/>
        <v>0</v>
      </c>
      <c r="BS212" s="6">
        <f t="shared" si="123"/>
        <v>0</v>
      </c>
      <c r="BU212" s="6">
        <f t="shared" si="138"/>
        <v>0</v>
      </c>
      <c r="BV212" s="6">
        <f t="shared" si="139"/>
        <v>0</v>
      </c>
      <c r="BX212" s="292">
        <f t="shared" si="124"/>
        <v>45873.697916666017</v>
      </c>
      <c r="BY212" s="11">
        <f t="shared" si="146"/>
        <v>0</v>
      </c>
      <c r="BZ212" s="11">
        <f t="shared" si="146"/>
        <v>0</v>
      </c>
      <c r="CA212" s="11">
        <f t="shared" si="146"/>
        <v>0</v>
      </c>
      <c r="CB212" s="11">
        <f t="shared" si="146"/>
        <v>43.313807766526793</v>
      </c>
      <c r="CC212" s="11">
        <f>IF(Inicio!$C$22="Calderas",BY212+BZ212,CA212)</f>
        <v>0</v>
      </c>
      <c r="CD212" s="11">
        <f t="shared" si="125"/>
        <v>0</v>
      </c>
      <c r="CE212" s="11">
        <f t="shared" si="126"/>
        <v>0</v>
      </c>
      <c r="CF212" s="11">
        <f t="shared" si="127"/>
        <v>0</v>
      </c>
      <c r="CG212" s="11">
        <f t="shared" si="128"/>
        <v>0</v>
      </c>
      <c r="CH212" s="11">
        <f t="shared" si="140"/>
        <v>0</v>
      </c>
      <c r="CI212" s="11">
        <f t="shared" si="141"/>
        <v>0</v>
      </c>
      <c r="CJ212" s="11">
        <f t="shared" si="147"/>
        <v>0</v>
      </c>
      <c r="CK212" s="11">
        <f t="shared" si="147"/>
        <v>0</v>
      </c>
      <c r="CL212" s="11">
        <f t="shared" si="147"/>
        <v>0</v>
      </c>
      <c r="CM212" s="11">
        <f t="shared" si="147"/>
        <v>41.604999577518264</v>
      </c>
      <c r="CN212" s="281">
        <f>IF(Inicio!$O$22="Calderas",CJ212+CK212,CL212)</f>
        <v>0</v>
      </c>
      <c r="CO212" s="11">
        <f t="shared" si="129"/>
        <v>0</v>
      </c>
      <c r="CP212" s="11">
        <f t="shared" si="130"/>
        <v>0</v>
      </c>
      <c r="CQ212" s="11">
        <f t="shared" si="131"/>
        <v>0</v>
      </c>
      <c r="CR212" s="11">
        <f t="shared" si="132"/>
        <v>0</v>
      </c>
      <c r="CS212" s="11">
        <f t="shared" si="142"/>
        <v>0</v>
      </c>
      <c r="CT212" s="11">
        <f t="shared" si="143"/>
        <v>0</v>
      </c>
      <c r="CV212" s="293">
        <f t="shared" si="133"/>
        <v>45873.947916665784</v>
      </c>
      <c r="CW212" s="92">
        <f t="shared" si="148"/>
        <v>0</v>
      </c>
      <c r="CX212" s="92">
        <f t="shared" si="148"/>
        <v>0</v>
      </c>
      <c r="CY212" s="92">
        <f t="shared" si="148"/>
        <v>0</v>
      </c>
      <c r="CZ212" s="92">
        <f t="shared" si="148"/>
        <v>0</v>
      </c>
      <c r="DA212" s="92">
        <f t="shared" si="148"/>
        <v>0</v>
      </c>
      <c r="DB212" s="92">
        <f t="shared" si="148"/>
        <v>0</v>
      </c>
    </row>
    <row r="213" spans="1:106">
      <c r="A213" s="94">
        <f t="shared" si="144"/>
        <v>45873.951388888236</v>
      </c>
      <c r="B213" s="95">
        <f>IF($A213&lt;=$A$9,IF(NOT(ISNUMBER(PI_data_original!B213)),B212,PI_data_original!B213),0)</f>
        <v>0</v>
      </c>
      <c r="C213" s="95">
        <f>IF($A213&lt;=$A$9,IF(NOT(ISNUMBER(PI_data_original!C213)),C212,PI_data_original!C213),0)</f>
        <v>0</v>
      </c>
      <c r="D213" s="307">
        <f>IF(TagTempAmbSel_Sc1=TagTempAmb_Sc1,IF($A213&lt;=$A$9,IF(NOT(ISNUMBER(PI_data_original!D213)),D212,PI_data_original!D213),D212),IF($A213&lt;=$A$9,IF(NOT(ISNUMBER(PI_data_original!AD213)),AD212,PI_data_original!AD213),AD212))</f>
        <v>34.400001525878906</v>
      </c>
      <c r="E213" s="307">
        <f>IF(TagHumRelSel_Sc1=TagHumRel_Sc1,IF($A213&lt;=$A$9,IF(NOT(ISNUMBER(PI_data_original!E213)),E212,PI_data_original!E213),E212),IF($A213&lt;=$A$9,IF(NOT(ISNUMBER(PI_data_original!AE213)),AE212,PI_data_original!AE213),AE212))</f>
        <v>28.549225193882013</v>
      </c>
      <c r="F213" s="95">
        <f>IF($A213&lt;=$A$9,IF(NOT(ISNUMBER(PI_data_original!F213)),F212,PI_data_original!F213),0)</f>
        <v>0</v>
      </c>
      <c r="G213" s="95">
        <f>IF($A213&lt;=$A$9,IF(NOT(ISNUMBER(PI_data_original!G213)),G212,PI_data_original!G213),0)</f>
        <v>0</v>
      </c>
      <c r="H213" s="95">
        <f>IF($A213&lt;=$A$9,IF(NOT(ISNUMBER(PI_data_original!H213)),H212,PI_data_original!H213),0)</f>
        <v>0</v>
      </c>
      <c r="I213" s="95">
        <f>IF($A213&lt;=$A$9,IF(NOT(ISNUMBER(PI_data_original!I213)),I212,PI_data_original!I213),0)</f>
        <v>0</v>
      </c>
      <c r="J213" s="95">
        <f>IF($A213&lt;=$A$9,IF(NOT(ISNUMBER(PI_data_original!J213)),J212,PI_data_original!J213),0)</f>
        <v>0</v>
      </c>
      <c r="K213" s="95">
        <f>IF($A213&lt;=$A$9,IF(NOT(ISNUMBER(PI_data_original!K213)),K212,PI_data_original!K213),0)</f>
        <v>0</v>
      </c>
      <c r="L213" s="95">
        <f>IF($A213&lt;=$A$9,IF(NOT(ISNUMBER(PI_data_original!L213)),L212,PI_data_original!L213),0)</f>
        <v>0</v>
      </c>
      <c r="M213" s="95">
        <f>IF($A213&lt;=$A$9,IF(NOT(ISNUMBER(PI_data_original!M213)),M212,PI_data_original!M213),0)</f>
        <v>0</v>
      </c>
      <c r="N213" s="95">
        <f>IF($A213&lt;=$A$9,IF(NOT(ISNUMBER(PI_data_original!N213)),N212,PI_data_original!N213),0)</f>
        <v>0</v>
      </c>
      <c r="O213" s="95">
        <f>IF($A213&lt;=$A$9,IF(NOT(ISNUMBER(PI_data_original!O213)),O212,PI_data_original!O213),0)</f>
        <v>0</v>
      </c>
      <c r="P213" s="95">
        <f>IF($A213&lt;=$A$9,IF(NOT(ISNUMBER(PI_data_original!P213)),P212,PI_data_original!P213),0)</f>
        <v>0</v>
      </c>
      <c r="Q213" s="95">
        <f>IF($A213&lt;=$A$9,IF(NOT(ISNUMBER(PI_data_original!Q213)),Q212,PI_data_original!Q213),0)</f>
        <v>0</v>
      </c>
      <c r="R213" s="95">
        <f>IF($A213&lt;=$A$9,IF(NOT(ISNUMBER(PI_data_original!R213)),R212,PI_data_original!R213),0)</f>
        <v>0</v>
      </c>
      <c r="S213" s="95">
        <f>IF($A213&lt;=$A$9,IF(NOT(ISNUMBER(PI_data_original!S213)),S212,PI_data_original!S213),0)</f>
        <v>0</v>
      </c>
      <c r="T213" s="95">
        <f>IF($A213&lt;=$A$9,IF(NOT(ISNUMBER(PI_data_original!T213)),T212,PI_data_original!T213),0)</f>
        <v>0</v>
      </c>
      <c r="U213" s="95">
        <f>IF($A213&lt;=$A$9,IF(NOT(ISNUMBER(PI_data_original!U213)),U212,PI_data_original!U213),0)</f>
        <v>0</v>
      </c>
      <c r="V213" s="95">
        <f>IF($A213&lt;=$A$9,IF(NOT(ISNUMBER(PI_data_original!V213)),V212,PI_data_original!V213),0)</f>
        <v>0</v>
      </c>
      <c r="W213" s="95">
        <f>IF($A213&lt;=$A$9,IF(NOT(ISNUMBER(PI_data_original!W213)),W212,PI_data_original!W213),0)</f>
        <v>0</v>
      </c>
      <c r="X213" s="95">
        <f>IF($A213&lt;=$A$9,IF(NOT(ISNUMBER(PI_data_original!X213)),X212,PI_data_original!X213),0)</f>
        <v>0</v>
      </c>
      <c r="Y213" s="95">
        <f>IF($A213&lt;=$A$9,IF(NOT(ISNUMBER(PI_data_original!Y213)),Y212,PI_data_original!Y213),0)</f>
        <v>0</v>
      </c>
      <c r="Z213" s="95">
        <f>IF($A213&lt;=$A$9,IF(NOT(ISNUMBER(PI_data_original!Z213)),Z212,PI_data_original!Z213),0)</f>
        <v>0</v>
      </c>
      <c r="AA213" s="95">
        <f>IF($A213&lt;=$A$9,IF(NOT(ISNUMBER(PI_data_original!AA213)),AA212,PI_data_original!AA213),0)</f>
        <v>0</v>
      </c>
      <c r="AB213" s="95">
        <f>IF($A213&lt;=$A$9,IF(NOT(ISNUMBER(PI_data_original!AB213)),AB212,PI_data_original!AB213),0)</f>
        <v>0</v>
      </c>
      <c r="AC213" s="95">
        <f>IF($A213&lt;=$A$9,IF(NOT(ISNUMBER(PI_data_original!AC213)),AC212,PI_data_original!AC213),0)</f>
        <v>0</v>
      </c>
      <c r="AD213" s="307">
        <f>IF(TagTempAmbSel_Sc2=TagTempAmb_Sc1,IF($A213&lt;=$A$9,IF(NOT(ISNUMBER(PI_data_original!D213)),D212,PI_data_original!D213),D212),IF($A213&lt;=$A$9,IF(NOT(ISNUMBER(PI_data_original!AD213)),AD212,PI_data_original!AD213),AD212))</f>
        <v>35.129991850107629</v>
      </c>
      <c r="AE213" s="307">
        <f>IF(TagHumRelSel_Sc2=TagHumRel_Sc1,IF($A213&lt;=$A$9,IF(NOT(ISNUMBER(PI_data_original!E213)),E212,PI_data_original!E213),E212),IF($A213&lt;=$A$9,IF(NOT(ISNUMBER(PI_data_original!AE213)),AE212,PI_data_original!AE213),AE212))</f>
        <v>30.128703536580311</v>
      </c>
      <c r="AF213" s="95">
        <f>IF($A213&lt;=$A$9,IF(NOT(ISNUMBER(PI_data_original!AF213)),AF212,PI_data_original!AF213),0)</f>
        <v>0</v>
      </c>
      <c r="AG213" s="95">
        <f>IF($A213&lt;=$A$9,IF(NOT(ISNUMBER(PI_data_original!AG213)),AG212,PI_data_original!AG213),0)</f>
        <v>0</v>
      </c>
      <c r="AH213" s="95">
        <f>IF($A213&lt;=$A$9,IF(NOT(ISNUMBER(PI_data_original!AH213)),AH212,PI_data_original!AH213),0)</f>
        <v>0</v>
      </c>
      <c r="AI213" s="95">
        <f>IF($A213&lt;=$A$9,IF(NOT(ISNUMBER(PI_data_original!AI213)),AI212,PI_data_original!AI213),0)</f>
        <v>0</v>
      </c>
      <c r="AJ213" s="95">
        <f>IF($A213&lt;=$A$9,IF(NOT(ISNUMBER(PI_data_original!AJ213)),AJ212,PI_data_original!AJ213),0)</f>
        <v>0</v>
      </c>
      <c r="AK213" s="95">
        <f>IF($A213&lt;=$A$9,IF(NOT(ISNUMBER(PI_data_original!AK213)),AK212,PI_data_original!AK213),0)</f>
        <v>0</v>
      </c>
      <c r="AL213" s="95">
        <f>IF($A213&lt;=$A$9,IF(NOT(ISNUMBER(PI_data_original!AL213)),AL212,PI_data_original!AL213),0)</f>
        <v>0</v>
      </c>
      <c r="AM213" s="95">
        <f>IF($A213&lt;=$A$9,IF(NOT(ISNUMBER(PI_data_original!AM213)),AM212,PI_data_original!AM213),0)</f>
        <v>0</v>
      </c>
      <c r="AN213" s="95">
        <f>IF($A213&lt;=$A$9,IF(NOT(ISNUMBER(PI_data_original!AN213)),AN212,PI_data_original!AN213),0)</f>
        <v>0</v>
      </c>
      <c r="AO213" s="95">
        <f>IF($A213&lt;=$A$9,IF(NOT(ISNUMBER(PI_data_original!AO213)),AO212,PI_data_original!AO213),0)</f>
        <v>0</v>
      </c>
      <c r="AP213" s="95">
        <f>IF($A213&lt;=$A$9,IF(NOT(ISNUMBER(PI_data_original!AP213)),AP212,PI_data_original!AP213),0)</f>
        <v>0</v>
      </c>
      <c r="AQ213" s="95">
        <f>IF($A213&lt;=$A$9,IF(NOT(ISNUMBER(PI_data_original!AQ213)),AQ212,PI_data_original!AQ213),0)</f>
        <v>0</v>
      </c>
      <c r="AR213" s="95">
        <f>IF($A213&lt;=$A$9,IF(NOT(ISNUMBER(PI_data_original!AR213)),AR212,PI_data_original!AR213),0)</f>
        <v>0</v>
      </c>
      <c r="AS213" s="95">
        <f>IF($A213&lt;=$A$9,IF(NOT(ISNUMBER(PI_data_original!AS213)),AS212,PI_data_original!AS213),0)</f>
        <v>0</v>
      </c>
      <c r="AT213" s="95">
        <f>IF($A213&lt;=$A$9,IF(NOT(ISNUMBER(PI_data_original!AT213)),AT212,PI_data_original!AT213),0)</f>
        <v>0</v>
      </c>
      <c r="AU213" s="95">
        <f>IF($A213&lt;=$A$9,IF(NOT(ISNUMBER(PI_data_original!AU213)),AU212,PI_data_original!AU213),0)</f>
        <v>0</v>
      </c>
      <c r="AV213" s="95">
        <f>IF($A213&lt;=$A$9,IF(NOT(ISNUMBER(PI_data_original!AV213)),AV212,PI_data_original!AV213),0)</f>
        <v>0</v>
      </c>
      <c r="AW213" s="95">
        <f>IF($A213&lt;=$A$9,IF(NOT(ISNUMBER(PI_data_original!AW213)),AW212,PI_data_original!AW213),0)</f>
        <v>0</v>
      </c>
      <c r="AY213" s="94">
        <f t="shared" si="145"/>
        <v>45873.701388888236</v>
      </c>
      <c r="AZ213" s="95">
        <f>IF($AY213&lt;=$AY$9,IF(NOT(ISNUMBER(PI_data_original!AZ213)),AZ212,PI_data_original!AZ213),0)</f>
        <v>0</v>
      </c>
      <c r="BA213" s="95">
        <f>IF($AY213&lt;=$AY$9,IF(NOT(ISNUMBER(PI_data_original!BA213)),BA212,PI_data_original!BA213),0)</f>
        <v>0</v>
      </c>
      <c r="BB213" s="95">
        <f>IF($AY213&lt;=$AY$9,IF(NOT(ISNUMBER(PI_data_original!BB213)),BB212,PI_data_original!BB213),0)</f>
        <v>0</v>
      </c>
      <c r="BC213" s="95">
        <f>IF($AY213&lt;=$AY$9,IF(NOT(ISNUMBER(PI_data_original!BC213)),BC212,PI_data_original!BC213),0)</f>
        <v>42.712342104045597</v>
      </c>
      <c r="BD213" s="95">
        <f>IF($AY213&lt;=$AY$9,IF(NOT(ISNUMBER(PI_data_original!BD213)),BD212,PI_data_original!BD213),0)</f>
        <v>0</v>
      </c>
      <c r="BE213" s="95">
        <f>IF($AY213&lt;=$AY$9,IF(NOT(ISNUMBER(PI_data_original!BE213)),BE212,PI_data_original!BE213),0)</f>
        <v>0</v>
      </c>
      <c r="BF213" s="95">
        <f>IF($AY213&lt;=$AY$9,IF(NOT(ISNUMBER(PI_data_original!BF213)),BF212,PI_data_original!BF213),0)</f>
        <v>0</v>
      </c>
      <c r="BG213" s="95">
        <f>IF($AY213&lt;=$AY$9,IF(NOT(ISNUMBER(PI_data_original!BG213)),BG212,PI_data_original!BG213),0)</f>
        <v>40.793326124944365</v>
      </c>
      <c r="BI213" s="61">
        <f>PI_data_original!BI213</f>
        <v>45873.390277777777</v>
      </c>
      <c r="BJ213" s="6">
        <f>IF($BI213&lt;=$BI$9,IF(NOT(ISNUMBER(PI_data_original!BJ213)),BJ212,PI_data_original!BJ213),0)</f>
        <v>1.2817578390240669E-2</v>
      </c>
      <c r="BK213" s="6">
        <f>IF($BI213&lt;=$BI$9,IF(NOT(ISNUMBER(PI_data_original!BK213)),BK212,PI_data_original!BK213),0)</f>
        <v>9.0341279479358924E-3</v>
      </c>
      <c r="BM213" s="6" t="b">
        <f t="shared" si="134"/>
        <v>0</v>
      </c>
      <c r="BN213" s="6" t="str">
        <f t="shared" si="135"/>
        <v>N/A</v>
      </c>
      <c r="BO213" s="6" t="b">
        <f t="shared" si="136"/>
        <v>0</v>
      </c>
      <c r="BP213" s="6" t="str">
        <f t="shared" si="137"/>
        <v>N/A</v>
      </c>
      <c r="BR213" s="6">
        <f t="shared" si="122"/>
        <v>0</v>
      </c>
      <c r="BS213" s="6">
        <f t="shared" si="123"/>
        <v>0</v>
      </c>
      <c r="BU213" s="6">
        <f t="shared" si="138"/>
        <v>0</v>
      </c>
      <c r="BV213" s="6">
        <f t="shared" si="139"/>
        <v>0</v>
      </c>
      <c r="BX213" s="292">
        <f t="shared" si="124"/>
        <v>45873.701388888236</v>
      </c>
      <c r="BY213" s="11">
        <f t="shared" si="146"/>
        <v>0</v>
      </c>
      <c r="BZ213" s="11">
        <f t="shared" si="146"/>
        <v>0</v>
      </c>
      <c r="CA213" s="11">
        <f t="shared" si="146"/>
        <v>0</v>
      </c>
      <c r="CB213" s="11">
        <f t="shared" si="146"/>
        <v>42.712342104045597</v>
      </c>
      <c r="CC213" s="11">
        <f>IF(Inicio!$C$22="Calderas",BY213+BZ213,CA213)</f>
        <v>0</v>
      </c>
      <c r="CD213" s="11">
        <f t="shared" si="125"/>
        <v>0</v>
      </c>
      <c r="CE213" s="11">
        <f t="shared" si="126"/>
        <v>0</v>
      </c>
      <c r="CF213" s="11">
        <f t="shared" si="127"/>
        <v>0</v>
      </c>
      <c r="CG213" s="11">
        <f t="shared" si="128"/>
        <v>0</v>
      </c>
      <c r="CH213" s="11">
        <f t="shared" si="140"/>
        <v>0</v>
      </c>
      <c r="CI213" s="11">
        <f t="shared" si="141"/>
        <v>0</v>
      </c>
      <c r="CJ213" s="11">
        <f t="shared" si="147"/>
        <v>0</v>
      </c>
      <c r="CK213" s="11">
        <f t="shared" si="147"/>
        <v>0</v>
      </c>
      <c r="CL213" s="11">
        <f t="shared" si="147"/>
        <v>0</v>
      </c>
      <c r="CM213" s="11">
        <f t="shared" si="147"/>
        <v>40.793326124944365</v>
      </c>
      <c r="CN213" s="281">
        <f>IF(Inicio!$O$22="Calderas",CJ213+CK213,CL213)</f>
        <v>0</v>
      </c>
      <c r="CO213" s="11">
        <f t="shared" si="129"/>
        <v>0</v>
      </c>
      <c r="CP213" s="11">
        <f t="shared" si="130"/>
        <v>0</v>
      </c>
      <c r="CQ213" s="11">
        <f t="shared" si="131"/>
        <v>0</v>
      </c>
      <c r="CR213" s="11">
        <f t="shared" si="132"/>
        <v>0</v>
      </c>
      <c r="CS213" s="11">
        <f t="shared" si="142"/>
        <v>0</v>
      </c>
      <c r="CT213" s="11">
        <f t="shared" si="143"/>
        <v>0</v>
      </c>
      <c r="CV213" s="293">
        <f t="shared" si="133"/>
        <v>45873.951388888003</v>
      </c>
      <c r="CW213" s="92">
        <f t="shared" si="148"/>
        <v>0</v>
      </c>
      <c r="CX213" s="92">
        <f t="shared" si="148"/>
        <v>0</v>
      </c>
      <c r="CY213" s="92">
        <f t="shared" si="148"/>
        <v>0</v>
      </c>
      <c r="CZ213" s="92">
        <f t="shared" si="148"/>
        <v>0</v>
      </c>
      <c r="DA213" s="92">
        <f t="shared" si="148"/>
        <v>0</v>
      </c>
      <c r="DB213" s="92">
        <f t="shared" si="148"/>
        <v>0</v>
      </c>
    </row>
    <row r="214" spans="1:106">
      <c r="A214" s="94">
        <f t="shared" si="144"/>
        <v>45873.954861110455</v>
      </c>
      <c r="B214" s="95">
        <f>IF($A214&lt;=$A$9,IF(NOT(ISNUMBER(PI_data_original!B214)),B213,PI_data_original!B214),0)</f>
        <v>0</v>
      </c>
      <c r="C214" s="95">
        <f>IF($A214&lt;=$A$9,IF(NOT(ISNUMBER(PI_data_original!C214)),C213,PI_data_original!C214),0)</f>
        <v>0</v>
      </c>
      <c r="D214" s="307">
        <f>IF(TagTempAmbSel_Sc1=TagTempAmb_Sc1,IF($A214&lt;=$A$9,IF(NOT(ISNUMBER(PI_data_original!D214)),D213,PI_data_original!D214),D213),IF($A214&lt;=$A$9,IF(NOT(ISNUMBER(PI_data_original!AD214)),AD213,PI_data_original!AD214),AD213))</f>
        <v>34.400001525878906</v>
      </c>
      <c r="E214" s="307">
        <f>IF(TagHumRelSel_Sc1=TagHumRel_Sc1,IF($A214&lt;=$A$9,IF(NOT(ISNUMBER(PI_data_original!E214)),E213,PI_data_original!E214),E213),IF($A214&lt;=$A$9,IF(NOT(ISNUMBER(PI_data_original!AE214)),AE213,PI_data_original!AE214),AE213))</f>
        <v>28.549225193882013</v>
      </c>
      <c r="F214" s="95">
        <f>IF($A214&lt;=$A$9,IF(NOT(ISNUMBER(PI_data_original!F214)),F213,PI_data_original!F214),0)</f>
        <v>0</v>
      </c>
      <c r="G214" s="95">
        <f>IF($A214&lt;=$A$9,IF(NOT(ISNUMBER(PI_data_original!G214)),G213,PI_data_original!G214),0)</f>
        <v>0</v>
      </c>
      <c r="H214" s="95">
        <f>IF($A214&lt;=$A$9,IF(NOT(ISNUMBER(PI_data_original!H214)),H213,PI_data_original!H214),0)</f>
        <v>0</v>
      </c>
      <c r="I214" s="95">
        <f>IF($A214&lt;=$A$9,IF(NOT(ISNUMBER(PI_data_original!I214)),I213,PI_data_original!I214),0)</f>
        <v>0</v>
      </c>
      <c r="J214" s="95">
        <f>IF($A214&lt;=$A$9,IF(NOT(ISNUMBER(PI_data_original!J214)),J213,PI_data_original!J214),0)</f>
        <v>0</v>
      </c>
      <c r="K214" s="95">
        <f>IF($A214&lt;=$A$9,IF(NOT(ISNUMBER(PI_data_original!K214)),K213,PI_data_original!K214),0)</f>
        <v>0</v>
      </c>
      <c r="L214" s="95">
        <f>IF($A214&lt;=$A$9,IF(NOT(ISNUMBER(PI_data_original!L214)),L213,PI_data_original!L214),0)</f>
        <v>0</v>
      </c>
      <c r="M214" s="95">
        <f>IF($A214&lt;=$A$9,IF(NOT(ISNUMBER(PI_data_original!M214)),M213,PI_data_original!M214),0)</f>
        <v>0</v>
      </c>
      <c r="N214" s="95">
        <f>IF($A214&lt;=$A$9,IF(NOT(ISNUMBER(PI_data_original!N214)),N213,PI_data_original!N214),0)</f>
        <v>0</v>
      </c>
      <c r="O214" s="95">
        <f>IF($A214&lt;=$A$9,IF(NOT(ISNUMBER(PI_data_original!O214)),O213,PI_data_original!O214),0)</f>
        <v>0</v>
      </c>
      <c r="P214" s="95">
        <f>IF($A214&lt;=$A$9,IF(NOT(ISNUMBER(PI_data_original!P214)),P213,PI_data_original!P214),0)</f>
        <v>0</v>
      </c>
      <c r="Q214" s="95">
        <f>IF($A214&lt;=$A$9,IF(NOT(ISNUMBER(PI_data_original!Q214)),Q213,PI_data_original!Q214),0)</f>
        <v>0</v>
      </c>
      <c r="R214" s="95">
        <f>IF($A214&lt;=$A$9,IF(NOT(ISNUMBER(PI_data_original!R214)),R213,PI_data_original!R214),0)</f>
        <v>0</v>
      </c>
      <c r="S214" s="95">
        <f>IF($A214&lt;=$A$9,IF(NOT(ISNUMBER(PI_data_original!S214)),S213,PI_data_original!S214),0)</f>
        <v>0</v>
      </c>
      <c r="T214" s="95">
        <f>IF($A214&lt;=$A$9,IF(NOT(ISNUMBER(PI_data_original!T214)),T213,PI_data_original!T214),0)</f>
        <v>0</v>
      </c>
      <c r="U214" s="95">
        <f>IF($A214&lt;=$A$9,IF(NOT(ISNUMBER(PI_data_original!U214)),U213,PI_data_original!U214),0)</f>
        <v>0</v>
      </c>
      <c r="V214" s="95">
        <f>IF($A214&lt;=$A$9,IF(NOT(ISNUMBER(PI_data_original!V214)),V213,PI_data_original!V214),0)</f>
        <v>0</v>
      </c>
      <c r="W214" s="95">
        <f>IF($A214&lt;=$A$9,IF(NOT(ISNUMBER(PI_data_original!W214)),W213,PI_data_original!W214),0)</f>
        <v>0</v>
      </c>
      <c r="X214" s="95">
        <f>IF($A214&lt;=$A$9,IF(NOT(ISNUMBER(PI_data_original!X214)),X213,PI_data_original!X214),0)</f>
        <v>0</v>
      </c>
      <c r="Y214" s="95">
        <f>IF($A214&lt;=$A$9,IF(NOT(ISNUMBER(PI_data_original!Y214)),Y213,PI_data_original!Y214),0)</f>
        <v>0</v>
      </c>
      <c r="Z214" s="95">
        <f>IF($A214&lt;=$A$9,IF(NOT(ISNUMBER(PI_data_original!Z214)),Z213,PI_data_original!Z214),0)</f>
        <v>0</v>
      </c>
      <c r="AA214" s="95">
        <f>IF($A214&lt;=$A$9,IF(NOT(ISNUMBER(PI_data_original!AA214)),AA213,PI_data_original!AA214),0)</f>
        <v>0</v>
      </c>
      <c r="AB214" s="95">
        <f>IF($A214&lt;=$A$9,IF(NOT(ISNUMBER(PI_data_original!AB214)),AB213,PI_data_original!AB214),0)</f>
        <v>0</v>
      </c>
      <c r="AC214" s="95">
        <f>IF($A214&lt;=$A$9,IF(NOT(ISNUMBER(PI_data_original!AC214)),AC213,PI_data_original!AC214),0)</f>
        <v>0</v>
      </c>
      <c r="AD214" s="307">
        <f>IF(TagTempAmbSel_Sc2=TagTempAmb_Sc1,IF($A214&lt;=$A$9,IF(NOT(ISNUMBER(PI_data_original!D214)),D213,PI_data_original!D214),D213),IF($A214&lt;=$A$9,IF(NOT(ISNUMBER(PI_data_original!AD214)),AD213,PI_data_original!AD214),AD213))</f>
        <v>35.129991850107629</v>
      </c>
      <c r="AE214" s="307">
        <f>IF(TagHumRelSel_Sc2=TagHumRel_Sc1,IF($A214&lt;=$A$9,IF(NOT(ISNUMBER(PI_data_original!E214)),E213,PI_data_original!E214),E213),IF($A214&lt;=$A$9,IF(NOT(ISNUMBER(PI_data_original!AE214)),AE213,PI_data_original!AE214),AE213))</f>
        <v>30.128703536580311</v>
      </c>
      <c r="AF214" s="95">
        <f>IF($A214&lt;=$A$9,IF(NOT(ISNUMBER(PI_data_original!AF214)),AF213,PI_data_original!AF214),0)</f>
        <v>0</v>
      </c>
      <c r="AG214" s="95">
        <f>IF($A214&lt;=$A$9,IF(NOT(ISNUMBER(PI_data_original!AG214)),AG213,PI_data_original!AG214),0)</f>
        <v>0</v>
      </c>
      <c r="AH214" s="95">
        <f>IF($A214&lt;=$A$9,IF(NOT(ISNUMBER(PI_data_original!AH214)),AH213,PI_data_original!AH214),0)</f>
        <v>0</v>
      </c>
      <c r="AI214" s="95">
        <f>IF($A214&lt;=$A$9,IF(NOT(ISNUMBER(PI_data_original!AI214)),AI213,PI_data_original!AI214),0)</f>
        <v>0</v>
      </c>
      <c r="AJ214" s="95">
        <f>IF($A214&lt;=$A$9,IF(NOT(ISNUMBER(PI_data_original!AJ214)),AJ213,PI_data_original!AJ214),0)</f>
        <v>0</v>
      </c>
      <c r="AK214" s="95">
        <f>IF($A214&lt;=$A$9,IF(NOT(ISNUMBER(PI_data_original!AK214)),AK213,PI_data_original!AK214),0)</f>
        <v>0</v>
      </c>
      <c r="AL214" s="95">
        <f>IF($A214&lt;=$A$9,IF(NOT(ISNUMBER(PI_data_original!AL214)),AL213,PI_data_original!AL214),0)</f>
        <v>0</v>
      </c>
      <c r="AM214" s="95">
        <f>IF($A214&lt;=$A$9,IF(NOT(ISNUMBER(PI_data_original!AM214)),AM213,PI_data_original!AM214),0)</f>
        <v>0</v>
      </c>
      <c r="AN214" s="95">
        <f>IF($A214&lt;=$A$9,IF(NOT(ISNUMBER(PI_data_original!AN214)),AN213,PI_data_original!AN214),0)</f>
        <v>0</v>
      </c>
      <c r="AO214" s="95">
        <f>IF($A214&lt;=$A$9,IF(NOT(ISNUMBER(PI_data_original!AO214)),AO213,PI_data_original!AO214),0)</f>
        <v>0</v>
      </c>
      <c r="AP214" s="95">
        <f>IF($A214&lt;=$A$9,IF(NOT(ISNUMBER(PI_data_original!AP214)),AP213,PI_data_original!AP214),0)</f>
        <v>0</v>
      </c>
      <c r="AQ214" s="95">
        <f>IF($A214&lt;=$A$9,IF(NOT(ISNUMBER(PI_data_original!AQ214)),AQ213,PI_data_original!AQ214),0)</f>
        <v>0</v>
      </c>
      <c r="AR214" s="95">
        <f>IF($A214&lt;=$A$9,IF(NOT(ISNUMBER(PI_data_original!AR214)),AR213,PI_data_original!AR214),0)</f>
        <v>0</v>
      </c>
      <c r="AS214" s="95">
        <f>IF($A214&lt;=$A$9,IF(NOT(ISNUMBER(PI_data_original!AS214)),AS213,PI_data_original!AS214),0)</f>
        <v>0</v>
      </c>
      <c r="AT214" s="95">
        <f>IF($A214&lt;=$A$9,IF(NOT(ISNUMBER(PI_data_original!AT214)),AT213,PI_data_original!AT214),0)</f>
        <v>0</v>
      </c>
      <c r="AU214" s="95">
        <f>IF($A214&lt;=$A$9,IF(NOT(ISNUMBER(PI_data_original!AU214)),AU213,PI_data_original!AU214),0)</f>
        <v>0</v>
      </c>
      <c r="AV214" s="95">
        <f>IF($A214&lt;=$A$9,IF(NOT(ISNUMBER(PI_data_original!AV214)),AV213,PI_data_original!AV214),0)</f>
        <v>0</v>
      </c>
      <c r="AW214" s="95">
        <f>IF($A214&lt;=$A$9,IF(NOT(ISNUMBER(PI_data_original!AW214)),AW213,PI_data_original!AW214),0)</f>
        <v>0</v>
      </c>
      <c r="AY214" s="94">
        <f t="shared" si="145"/>
        <v>45873.704861110455</v>
      </c>
      <c r="AZ214" s="95">
        <f>IF($AY214&lt;=$AY$9,IF(NOT(ISNUMBER(PI_data_original!AZ214)),AZ213,PI_data_original!AZ214),0)</f>
        <v>0</v>
      </c>
      <c r="BA214" s="95">
        <f>IF($AY214&lt;=$AY$9,IF(NOT(ISNUMBER(PI_data_original!BA214)),BA213,PI_data_original!BA214),0)</f>
        <v>0</v>
      </c>
      <c r="BB214" s="95">
        <f>IF($AY214&lt;=$AY$9,IF(NOT(ISNUMBER(PI_data_original!BB214)),BB213,PI_data_original!BB214),0)</f>
        <v>0</v>
      </c>
      <c r="BC214" s="95">
        <f>IF($AY214&lt;=$AY$9,IF(NOT(ISNUMBER(PI_data_original!BC214)),BC213,PI_data_original!BC214),0)</f>
        <v>42.414501292716459</v>
      </c>
      <c r="BD214" s="95">
        <f>IF($AY214&lt;=$AY$9,IF(NOT(ISNUMBER(PI_data_original!BD214)),BD213,PI_data_original!BD214),0)</f>
        <v>0</v>
      </c>
      <c r="BE214" s="95">
        <f>IF($AY214&lt;=$AY$9,IF(NOT(ISNUMBER(PI_data_original!BE214)),BE213,PI_data_original!BE214),0)</f>
        <v>0</v>
      </c>
      <c r="BF214" s="95">
        <f>IF($AY214&lt;=$AY$9,IF(NOT(ISNUMBER(PI_data_original!BF214)),BF213,PI_data_original!BF214),0)</f>
        <v>0</v>
      </c>
      <c r="BG214" s="95">
        <f>IF($AY214&lt;=$AY$9,IF(NOT(ISNUMBER(PI_data_original!BG214)),BG213,PI_data_original!BG214),0)</f>
        <v>40.776221222825505</v>
      </c>
      <c r="BI214" s="61">
        <f>PI_data_original!BI214</f>
        <v>45873.390972222223</v>
      </c>
      <c r="BJ214" s="6">
        <f>IF($BI214&lt;=$BI$9,IF(NOT(ISNUMBER(PI_data_original!BJ214)),BJ213,PI_data_original!BJ214),0)</f>
        <v>1.2817578390240669E-2</v>
      </c>
      <c r="BK214" s="6">
        <f>IF($BI214&lt;=$BI$9,IF(NOT(ISNUMBER(PI_data_original!BK214)),BK213,PI_data_original!BK214),0)</f>
        <v>9.625698772640516E-3</v>
      </c>
      <c r="BM214" s="6" t="b">
        <f t="shared" si="134"/>
        <v>0</v>
      </c>
      <c r="BN214" s="6" t="str">
        <f t="shared" si="135"/>
        <v>N/A</v>
      </c>
      <c r="BO214" s="6" t="b">
        <f t="shared" si="136"/>
        <v>0</v>
      </c>
      <c r="BP214" s="6" t="str">
        <f t="shared" si="137"/>
        <v>N/A</v>
      </c>
      <c r="BR214" s="6">
        <f t="shared" si="122"/>
        <v>0</v>
      </c>
      <c r="BS214" s="6">
        <f t="shared" si="123"/>
        <v>0</v>
      </c>
      <c r="BU214" s="6">
        <f t="shared" si="138"/>
        <v>0</v>
      </c>
      <c r="BV214" s="6">
        <f t="shared" si="139"/>
        <v>0</v>
      </c>
      <c r="BX214" s="292">
        <f t="shared" si="124"/>
        <v>45873.704861110455</v>
      </c>
      <c r="BY214" s="11">
        <f t="shared" si="146"/>
        <v>0</v>
      </c>
      <c r="BZ214" s="11">
        <f t="shared" si="146"/>
        <v>0</v>
      </c>
      <c r="CA214" s="11">
        <f t="shared" si="146"/>
        <v>0</v>
      </c>
      <c r="CB214" s="11">
        <f t="shared" si="146"/>
        <v>42.414501292716459</v>
      </c>
      <c r="CC214" s="11">
        <f>IF(Inicio!$C$22="Calderas",BY214+BZ214,CA214)</f>
        <v>0</v>
      </c>
      <c r="CD214" s="11">
        <f t="shared" si="125"/>
        <v>0</v>
      </c>
      <c r="CE214" s="11">
        <f t="shared" si="126"/>
        <v>0</v>
      </c>
      <c r="CF214" s="11">
        <f t="shared" si="127"/>
        <v>0</v>
      </c>
      <c r="CG214" s="11">
        <f t="shared" si="128"/>
        <v>0</v>
      </c>
      <c r="CH214" s="11">
        <f t="shared" si="140"/>
        <v>0</v>
      </c>
      <c r="CI214" s="11">
        <f t="shared" si="141"/>
        <v>0</v>
      </c>
      <c r="CJ214" s="11">
        <f t="shared" si="147"/>
        <v>0</v>
      </c>
      <c r="CK214" s="11">
        <f t="shared" si="147"/>
        <v>0</v>
      </c>
      <c r="CL214" s="11">
        <f t="shared" si="147"/>
        <v>0</v>
      </c>
      <c r="CM214" s="11">
        <f t="shared" si="147"/>
        <v>40.776221222825505</v>
      </c>
      <c r="CN214" s="281">
        <f>IF(Inicio!$O$22="Calderas",CJ214+CK214,CL214)</f>
        <v>0</v>
      </c>
      <c r="CO214" s="11">
        <f t="shared" si="129"/>
        <v>0</v>
      </c>
      <c r="CP214" s="11">
        <f t="shared" si="130"/>
        <v>0</v>
      </c>
      <c r="CQ214" s="11">
        <f t="shared" si="131"/>
        <v>0</v>
      </c>
      <c r="CR214" s="11">
        <f t="shared" si="132"/>
        <v>0</v>
      </c>
      <c r="CS214" s="11">
        <f t="shared" si="142"/>
        <v>0</v>
      </c>
      <c r="CT214" s="11">
        <f t="shared" si="143"/>
        <v>0</v>
      </c>
      <c r="CV214" s="293">
        <f t="shared" si="133"/>
        <v>45873.954861110222</v>
      </c>
      <c r="CW214" s="92">
        <f t="shared" si="148"/>
        <v>0</v>
      </c>
      <c r="CX214" s="92">
        <f t="shared" si="148"/>
        <v>0</v>
      </c>
      <c r="CY214" s="92">
        <f t="shared" si="148"/>
        <v>0</v>
      </c>
      <c r="CZ214" s="92">
        <f t="shared" si="148"/>
        <v>0</v>
      </c>
      <c r="DA214" s="92">
        <f t="shared" si="148"/>
        <v>0</v>
      </c>
      <c r="DB214" s="92">
        <f t="shared" si="148"/>
        <v>0</v>
      </c>
    </row>
    <row r="215" spans="1:106">
      <c r="A215" s="94">
        <f t="shared" si="144"/>
        <v>45873.958333332674</v>
      </c>
      <c r="B215" s="95">
        <f>IF($A215&lt;=$A$9,IF(NOT(ISNUMBER(PI_data_original!B215)),B214,PI_data_original!B215),0)</f>
        <v>0</v>
      </c>
      <c r="C215" s="95">
        <f>IF($A215&lt;=$A$9,IF(NOT(ISNUMBER(PI_data_original!C215)),C214,PI_data_original!C215),0)</f>
        <v>0</v>
      </c>
      <c r="D215" s="307">
        <f>IF(TagTempAmbSel_Sc1=TagTempAmb_Sc1,IF($A215&lt;=$A$9,IF(NOT(ISNUMBER(PI_data_original!D215)),D214,PI_data_original!D215),D214),IF($A215&lt;=$A$9,IF(NOT(ISNUMBER(PI_data_original!AD215)),AD214,PI_data_original!AD215),AD214))</f>
        <v>34.400001525878906</v>
      </c>
      <c r="E215" s="307">
        <f>IF(TagHumRelSel_Sc1=TagHumRel_Sc1,IF($A215&lt;=$A$9,IF(NOT(ISNUMBER(PI_data_original!E215)),E214,PI_data_original!E215),E214),IF($A215&lt;=$A$9,IF(NOT(ISNUMBER(PI_data_original!AE215)),AE214,PI_data_original!AE215),AE214))</f>
        <v>28.549225193882013</v>
      </c>
      <c r="F215" s="95">
        <f>IF($A215&lt;=$A$9,IF(NOT(ISNUMBER(PI_data_original!F215)),F214,PI_data_original!F215),0)</f>
        <v>0</v>
      </c>
      <c r="G215" s="95">
        <f>IF($A215&lt;=$A$9,IF(NOT(ISNUMBER(PI_data_original!G215)),G214,PI_data_original!G215),0)</f>
        <v>0</v>
      </c>
      <c r="H215" s="95">
        <f>IF($A215&lt;=$A$9,IF(NOT(ISNUMBER(PI_data_original!H215)),H214,PI_data_original!H215),0)</f>
        <v>0</v>
      </c>
      <c r="I215" s="95">
        <f>IF($A215&lt;=$A$9,IF(NOT(ISNUMBER(PI_data_original!I215)),I214,PI_data_original!I215),0)</f>
        <v>0</v>
      </c>
      <c r="J215" s="95">
        <f>IF($A215&lt;=$A$9,IF(NOT(ISNUMBER(PI_data_original!J215)),J214,PI_data_original!J215),0)</f>
        <v>0</v>
      </c>
      <c r="K215" s="95">
        <f>IF($A215&lt;=$A$9,IF(NOT(ISNUMBER(PI_data_original!K215)),K214,PI_data_original!K215),0)</f>
        <v>0</v>
      </c>
      <c r="L215" s="95">
        <f>IF($A215&lt;=$A$9,IF(NOT(ISNUMBER(PI_data_original!L215)),L214,PI_data_original!L215),0)</f>
        <v>0</v>
      </c>
      <c r="M215" s="95">
        <f>IF($A215&lt;=$A$9,IF(NOT(ISNUMBER(PI_data_original!M215)),M214,PI_data_original!M215),0)</f>
        <v>0</v>
      </c>
      <c r="N215" s="95">
        <f>IF($A215&lt;=$A$9,IF(NOT(ISNUMBER(PI_data_original!N215)),N214,PI_data_original!N215),0)</f>
        <v>0</v>
      </c>
      <c r="O215" s="95">
        <f>IF($A215&lt;=$A$9,IF(NOT(ISNUMBER(PI_data_original!O215)),O214,PI_data_original!O215),0)</f>
        <v>0</v>
      </c>
      <c r="P215" s="95">
        <f>IF($A215&lt;=$A$9,IF(NOT(ISNUMBER(PI_data_original!P215)),P214,PI_data_original!P215),0)</f>
        <v>0</v>
      </c>
      <c r="Q215" s="95">
        <f>IF($A215&lt;=$A$9,IF(NOT(ISNUMBER(PI_data_original!Q215)),Q214,PI_data_original!Q215),0)</f>
        <v>0</v>
      </c>
      <c r="R215" s="95">
        <f>IF($A215&lt;=$A$9,IF(NOT(ISNUMBER(PI_data_original!R215)),R214,PI_data_original!R215),0)</f>
        <v>0</v>
      </c>
      <c r="S215" s="95">
        <f>IF($A215&lt;=$A$9,IF(NOT(ISNUMBER(PI_data_original!S215)),S214,PI_data_original!S215),0)</f>
        <v>0</v>
      </c>
      <c r="T215" s="95">
        <f>IF($A215&lt;=$A$9,IF(NOT(ISNUMBER(PI_data_original!T215)),T214,PI_data_original!T215),0)</f>
        <v>0</v>
      </c>
      <c r="U215" s="95">
        <f>IF($A215&lt;=$A$9,IF(NOT(ISNUMBER(PI_data_original!U215)),U214,PI_data_original!U215),0)</f>
        <v>0</v>
      </c>
      <c r="V215" s="95">
        <f>IF($A215&lt;=$A$9,IF(NOT(ISNUMBER(PI_data_original!V215)),V214,PI_data_original!V215),0)</f>
        <v>0</v>
      </c>
      <c r="W215" s="95">
        <f>IF($A215&lt;=$A$9,IF(NOT(ISNUMBER(PI_data_original!W215)),W214,PI_data_original!W215),0)</f>
        <v>0</v>
      </c>
      <c r="X215" s="95">
        <f>IF($A215&lt;=$A$9,IF(NOT(ISNUMBER(PI_data_original!X215)),X214,PI_data_original!X215),0)</f>
        <v>0</v>
      </c>
      <c r="Y215" s="95">
        <f>IF($A215&lt;=$A$9,IF(NOT(ISNUMBER(PI_data_original!Y215)),Y214,PI_data_original!Y215),0)</f>
        <v>0</v>
      </c>
      <c r="Z215" s="95">
        <f>IF($A215&lt;=$A$9,IF(NOT(ISNUMBER(PI_data_original!Z215)),Z214,PI_data_original!Z215),0)</f>
        <v>0</v>
      </c>
      <c r="AA215" s="95">
        <f>IF($A215&lt;=$A$9,IF(NOT(ISNUMBER(PI_data_original!AA215)),AA214,PI_data_original!AA215),0)</f>
        <v>0</v>
      </c>
      <c r="AB215" s="95">
        <f>IF($A215&lt;=$A$9,IF(NOT(ISNUMBER(PI_data_original!AB215)),AB214,PI_data_original!AB215),0)</f>
        <v>0</v>
      </c>
      <c r="AC215" s="95">
        <f>IF($A215&lt;=$A$9,IF(NOT(ISNUMBER(PI_data_original!AC215)),AC214,PI_data_original!AC215),0)</f>
        <v>0</v>
      </c>
      <c r="AD215" s="307">
        <f>IF(TagTempAmbSel_Sc2=TagTempAmb_Sc1,IF($A215&lt;=$A$9,IF(NOT(ISNUMBER(PI_data_original!D215)),D214,PI_data_original!D215),D214),IF($A215&lt;=$A$9,IF(NOT(ISNUMBER(PI_data_original!AD215)),AD214,PI_data_original!AD215),AD214))</f>
        <v>35.129991850107629</v>
      </c>
      <c r="AE215" s="307">
        <f>IF(TagHumRelSel_Sc2=TagHumRel_Sc1,IF($A215&lt;=$A$9,IF(NOT(ISNUMBER(PI_data_original!E215)),E214,PI_data_original!E215),E214),IF($A215&lt;=$A$9,IF(NOT(ISNUMBER(PI_data_original!AE215)),AE214,PI_data_original!AE215),AE214))</f>
        <v>30.128703536580311</v>
      </c>
      <c r="AF215" s="95">
        <f>IF($A215&lt;=$A$9,IF(NOT(ISNUMBER(PI_data_original!AF215)),AF214,PI_data_original!AF215),0)</f>
        <v>0</v>
      </c>
      <c r="AG215" s="95">
        <f>IF($A215&lt;=$A$9,IF(NOT(ISNUMBER(PI_data_original!AG215)),AG214,PI_data_original!AG215),0)</f>
        <v>0</v>
      </c>
      <c r="AH215" s="95">
        <f>IF($A215&lt;=$A$9,IF(NOT(ISNUMBER(PI_data_original!AH215)),AH214,PI_data_original!AH215),0)</f>
        <v>0</v>
      </c>
      <c r="AI215" s="95">
        <f>IF($A215&lt;=$A$9,IF(NOT(ISNUMBER(PI_data_original!AI215)),AI214,PI_data_original!AI215),0)</f>
        <v>0</v>
      </c>
      <c r="AJ215" s="95">
        <f>IF($A215&lt;=$A$9,IF(NOT(ISNUMBER(PI_data_original!AJ215)),AJ214,PI_data_original!AJ215),0)</f>
        <v>0</v>
      </c>
      <c r="AK215" s="95">
        <f>IF($A215&lt;=$A$9,IF(NOT(ISNUMBER(PI_data_original!AK215)),AK214,PI_data_original!AK215),0)</f>
        <v>0</v>
      </c>
      <c r="AL215" s="95">
        <f>IF($A215&lt;=$A$9,IF(NOT(ISNUMBER(PI_data_original!AL215)),AL214,PI_data_original!AL215),0)</f>
        <v>0</v>
      </c>
      <c r="AM215" s="95">
        <f>IF($A215&lt;=$A$9,IF(NOT(ISNUMBER(PI_data_original!AM215)),AM214,PI_data_original!AM215),0)</f>
        <v>0</v>
      </c>
      <c r="AN215" s="95">
        <f>IF($A215&lt;=$A$9,IF(NOT(ISNUMBER(PI_data_original!AN215)),AN214,PI_data_original!AN215),0)</f>
        <v>0</v>
      </c>
      <c r="AO215" s="95">
        <f>IF($A215&lt;=$A$9,IF(NOT(ISNUMBER(PI_data_original!AO215)),AO214,PI_data_original!AO215),0)</f>
        <v>0</v>
      </c>
      <c r="AP215" s="95">
        <f>IF($A215&lt;=$A$9,IF(NOT(ISNUMBER(PI_data_original!AP215)),AP214,PI_data_original!AP215),0)</f>
        <v>0</v>
      </c>
      <c r="AQ215" s="95">
        <f>IF($A215&lt;=$A$9,IF(NOT(ISNUMBER(PI_data_original!AQ215)),AQ214,PI_data_original!AQ215),0)</f>
        <v>0</v>
      </c>
      <c r="AR215" s="95">
        <f>IF($A215&lt;=$A$9,IF(NOT(ISNUMBER(PI_data_original!AR215)),AR214,PI_data_original!AR215),0)</f>
        <v>0</v>
      </c>
      <c r="AS215" s="95">
        <f>IF($A215&lt;=$A$9,IF(NOT(ISNUMBER(PI_data_original!AS215)),AS214,PI_data_original!AS215),0)</f>
        <v>0</v>
      </c>
      <c r="AT215" s="95">
        <f>IF($A215&lt;=$A$9,IF(NOT(ISNUMBER(PI_data_original!AT215)),AT214,PI_data_original!AT215),0)</f>
        <v>0</v>
      </c>
      <c r="AU215" s="95">
        <f>IF($A215&lt;=$A$9,IF(NOT(ISNUMBER(PI_data_original!AU215)),AU214,PI_data_original!AU215),0)</f>
        <v>0</v>
      </c>
      <c r="AV215" s="95">
        <f>IF($A215&lt;=$A$9,IF(NOT(ISNUMBER(PI_data_original!AV215)),AV214,PI_data_original!AV215),0)</f>
        <v>0</v>
      </c>
      <c r="AW215" s="95">
        <f>IF($A215&lt;=$A$9,IF(NOT(ISNUMBER(PI_data_original!AW215)),AW214,PI_data_original!AW215),0)</f>
        <v>0</v>
      </c>
      <c r="AY215" s="94">
        <f t="shared" si="145"/>
        <v>45873.708333332674</v>
      </c>
      <c r="AZ215" s="95">
        <f>IF($AY215&lt;=$AY$9,IF(NOT(ISNUMBER(PI_data_original!AZ215)),AZ214,PI_data_original!AZ215),0)</f>
        <v>0</v>
      </c>
      <c r="BA215" s="95">
        <f>IF($AY215&lt;=$AY$9,IF(NOT(ISNUMBER(PI_data_original!BA215)),BA214,PI_data_original!BA215),0)</f>
        <v>0</v>
      </c>
      <c r="BB215" s="95">
        <f>IF($AY215&lt;=$AY$9,IF(NOT(ISNUMBER(PI_data_original!BB215)),BB214,PI_data_original!BB215),0)</f>
        <v>0</v>
      </c>
      <c r="BC215" s="95">
        <f>IF($AY215&lt;=$AY$9,IF(NOT(ISNUMBER(PI_data_original!BC215)),BC214,PI_data_original!BC215),0)</f>
        <v>42.057313575787767</v>
      </c>
      <c r="BD215" s="95">
        <f>IF($AY215&lt;=$AY$9,IF(NOT(ISNUMBER(PI_data_original!BD215)),BD214,PI_data_original!BD215),0)</f>
        <v>0</v>
      </c>
      <c r="BE215" s="95">
        <f>IF($AY215&lt;=$AY$9,IF(NOT(ISNUMBER(PI_data_original!BE215)),BE214,PI_data_original!BE215),0)</f>
        <v>0</v>
      </c>
      <c r="BF215" s="95">
        <f>IF($AY215&lt;=$AY$9,IF(NOT(ISNUMBER(PI_data_original!BF215)),BF214,PI_data_original!BF215),0)</f>
        <v>0</v>
      </c>
      <c r="BG215" s="95">
        <f>IF($AY215&lt;=$AY$9,IF(NOT(ISNUMBER(PI_data_original!BG215)),BG214,PI_data_original!BG215),0)</f>
        <v>40.613531081104831</v>
      </c>
      <c r="BI215" s="61">
        <f>PI_data_original!BI215</f>
        <v>45873.39166666667</v>
      </c>
      <c r="BJ215" s="6">
        <f>IF($BI215&lt;=$BI$9,IF(NOT(ISNUMBER(PI_data_original!BJ215)),BJ214,PI_data_original!BJ215),0)</f>
        <v>1.2817578390240669E-2</v>
      </c>
      <c r="BK215" s="6">
        <f>IF($BI215&lt;=$BI$9,IF(NOT(ISNUMBER(PI_data_original!BK215)),BK214,PI_data_original!BK215),0)</f>
        <v>9.6784514154008815E-3</v>
      </c>
      <c r="BM215" s="6" t="b">
        <f t="shared" si="134"/>
        <v>0</v>
      </c>
      <c r="BN215" s="6" t="str">
        <f t="shared" si="135"/>
        <v>N/A</v>
      </c>
      <c r="BO215" s="6" t="b">
        <f t="shared" si="136"/>
        <v>0</v>
      </c>
      <c r="BP215" s="6" t="str">
        <f t="shared" si="137"/>
        <v>N/A</v>
      </c>
      <c r="BR215" s="6">
        <f t="shared" si="122"/>
        <v>0</v>
      </c>
      <c r="BS215" s="6">
        <f t="shared" si="123"/>
        <v>0</v>
      </c>
      <c r="BU215" s="6">
        <f t="shared" si="138"/>
        <v>0</v>
      </c>
      <c r="BV215" s="6">
        <f t="shared" si="139"/>
        <v>0</v>
      </c>
      <c r="BX215" s="292">
        <f t="shared" si="124"/>
        <v>45873.708333332674</v>
      </c>
      <c r="BY215" s="11">
        <f t="shared" si="146"/>
        <v>0</v>
      </c>
      <c r="BZ215" s="11">
        <f t="shared" si="146"/>
        <v>0</v>
      </c>
      <c r="CA215" s="11">
        <f t="shared" si="146"/>
        <v>0</v>
      </c>
      <c r="CB215" s="11">
        <f t="shared" si="146"/>
        <v>42.057313575787767</v>
      </c>
      <c r="CC215" s="11">
        <f>IF(Inicio!$C$22="Calderas",BY215+BZ215,CA215)</f>
        <v>0</v>
      </c>
      <c r="CD215" s="11">
        <f t="shared" si="125"/>
        <v>0</v>
      </c>
      <c r="CE215" s="11">
        <f t="shared" si="126"/>
        <v>0</v>
      </c>
      <c r="CF215" s="11">
        <f t="shared" si="127"/>
        <v>0</v>
      </c>
      <c r="CG215" s="11">
        <f t="shared" si="128"/>
        <v>0</v>
      </c>
      <c r="CH215" s="11">
        <f t="shared" si="140"/>
        <v>0</v>
      </c>
      <c r="CI215" s="11">
        <f t="shared" si="141"/>
        <v>0</v>
      </c>
      <c r="CJ215" s="11">
        <f t="shared" si="147"/>
        <v>0</v>
      </c>
      <c r="CK215" s="11">
        <f t="shared" si="147"/>
        <v>0</v>
      </c>
      <c r="CL215" s="11">
        <f t="shared" si="147"/>
        <v>0</v>
      </c>
      <c r="CM215" s="11">
        <f t="shared" si="147"/>
        <v>40.613531081104831</v>
      </c>
      <c r="CN215" s="281">
        <f>IF(Inicio!$O$22="Calderas",CJ215+CK215,CL215)</f>
        <v>0</v>
      </c>
      <c r="CO215" s="11">
        <f t="shared" si="129"/>
        <v>0</v>
      </c>
      <c r="CP215" s="11">
        <f t="shared" si="130"/>
        <v>0</v>
      </c>
      <c r="CQ215" s="11">
        <f t="shared" si="131"/>
        <v>0</v>
      </c>
      <c r="CR215" s="11">
        <f t="shared" si="132"/>
        <v>0</v>
      </c>
      <c r="CS215" s="11">
        <f t="shared" si="142"/>
        <v>0</v>
      </c>
      <c r="CT215" s="11">
        <f t="shared" si="143"/>
        <v>0</v>
      </c>
      <c r="CV215" s="293">
        <f t="shared" si="133"/>
        <v>45873.958333332441</v>
      </c>
      <c r="CW215" s="92">
        <f t="shared" si="148"/>
        <v>0</v>
      </c>
      <c r="CX215" s="92">
        <f t="shared" si="148"/>
        <v>0</v>
      </c>
      <c r="CY215" s="92">
        <f t="shared" si="148"/>
        <v>0</v>
      </c>
      <c r="CZ215" s="92">
        <f t="shared" si="148"/>
        <v>0</v>
      </c>
      <c r="DA215" s="92">
        <f t="shared" si="148"/>
        <v>0</v>
      </c>
      <c r="DB215" s="92">
        <f t="shared" si="148"/>
        <v>0</v>
      </c>
    </row>
    <row r="216" spans="1:106">
      <c r="A216" s="94">
        <f t="shared" si="144"/>
        <v>45873.961805554893</v>
      </c>
      <c r="B216" s="95">
        <f>IF($A216&lt;=$A$9,IF(NOT(ISNUMBER(PI_data_original!B216)),B215,PI_data_original!B216),0)</f>
        <v>0</v>
      </c>
      <c r="C216" s="95">
        <f>IF($A216&lt;=$A$9,IF(NOT(ISNUMBER(PI_data_original!C216)),C215,PI_data_original!C216),0)</f>
        <v>0</v>
      </c>
      <c r="D216" s="307">
        <f>IF(TagTempAmbSel_Sc1=TagTempAmb_Sc1,IF($A216&lt;=$A$9,IF(NOT(ISNUMBER(PI_data_original!D216)),D215,PI_data_original!D216),D215),IF($A216&lt;=$A$9,IF(NOT(ISNUMBER(PI_data_original!AD216)),AD215,PI_data_original!AD216),AD215))</f>
        <v>34.400001525878906</v>
      </c>
      <c r="E216" s="307">
        <f>IF(TagHumRelSel_Sc1=TagHumRel_Sc1,IF($A216&lt;=$A$9,IF(NOT(ISNUMBER(PI_data_original!E216)),E215,PI_data_original!E216),E215),IF($A216&lt;=$A$9,IF(NOT(ISNUMBER(PI_data_original!AE216)),AE215,PI_data_original!AE216),AE215))</f>
        <v>28.549225193882013</v>
      </c>
      <c r="F216" s="95">
        <f>IF($A216&lt;=$A$9,IF(NOT(ISNUMBER(PI_data_original!F216)),F215,PI_data_original!F216),0)</f>
        <v>0</v>
      </c>
      <c r="G216" s="95">
        <f>IF($A216&lt;=$A$9,IF(NOT(ISNUMBER(PI_data_original!G216)),G215,PI_data_original!G216),0)</f>
        <v>0</v>
      </c>
      <c r="H216" s="95">
        <f>IF($A216&lt;=$A$9,IF(NOT(ISNUMBER(PI_data_original!H216)),H215,PI_data_original!H216),0)</f>
        <v>0</v>
      </c>
      <c r="I216" s="95">
        <f>IF($A216&lt;=$A$9,IF(NOT(ISNUMBER(PI_data_original!I216)),I215,PI_data_original!I216),0)</f>
        <v>0</v>
      </c>
      <c r="J216" s="95">
        <f>IF($A216&lt;=$A$9,IF(NOT(ISNUMBER(PI_data_original!J216)),J215,PI_data_original!J216),0)</f>
        <v>0</v>
      </c>
      <c r="K216" s="95">
        <f>IF($A216&lt;=$A$9,IF(NOT(ISNUMBER(PI_data_original!K216)),K215,PI_data_original!K216),0)</f>
        <v>0</v>
      </c>
      <c r="L216" s="95">
        <f>IF($A216&lt;=$A$9,IF(NOT(ISNUMBER(PI_data_original!L216)),L215,PI_data_original!L216),0)</f>
        <v>0</v>
      </c>
      <c r="M216" s="95">
        <f>IF($A216&lt;=$A$9,IF(NOT(ISNUMBER(PI_data_original!M216)),M215,PI_data_original!M216),0)</f>
        <v>0</v>
      </c>
      <c r="N216" s="95">
        <f>IF($A216&lt;=$A$9,IF(NOT(ISNUMBER(PI_data_original!N216)),N215,PI_data_original!N216),0)</f>
        <v>0</v>
      </c>
      <c r="O216" s="95">
        <f>IF($A216&lt;=$A$9,IF(NOT(ISNUMBER(PI_data_original!O216)),O215,PI_data_original!O216),0)</f>
        <v>0</v>
      </c>
      <c r="P216" s="95">
        <f>IF($A216&lt;=$A$9,IF(NOT(ISNUMBER(PI_data_original!P216)),P215,PI_data_original!P216),0)</f>
        <v>0</v>
      </c>
      <c r="Q216" s="95">
        <f>IF($A216&lt;=$A$9,IF(NOT(ISNUMBER(PI_data_original!Q216)),Q215,PI_data_original!Q216),0)</f>
        <v>0</v>
      </c>
      <c r="R216" s="95">
        <f>IF($A216&lt;=$A$9,IF(NOT(ISNUMBER(PI_data_original!R216)),R215,PI_data_original!R216),0)</f>
        <v>0</v>
      </c>
      <c r="S216" s="95">
        <f>IF($A216&lt;=$A$9,IF(NOT(ISNUMBER(PI_data_original!S216)),S215,PI_data_original!S216),0)</f>
        <v>0</v>
      </c>
      <c r="T216" s="95">
        <f>IF($A216&lt;=$A$9,IF(NOT(ISNUMBER(PI_data_original!T216)),T215,PI_data_original!T216),0)</f>
        <v>0</v>
      </c>
      <c r="U216" s="95">
        <f>IF($A216&lt;=$A$9,IF(NOT(ISNUMBER(PI_data_original!U216)),U215,PI_data_original!U216),0)</f>
        <v>0</v>
      </c>
      <c r="V216" s="95">
        <f>IF($A216&lt;=$A$9,IF(NOT(ISNUMBER(PI_data_original!V216)),V215,PI_data_original!V216),0)</f>
        <v>0</v>
      </c>
      <c r="W216" s="95">
        <f>IF($A216&lt;=$A$9,IF(NOT(ISNUMBER(PI_data_original!W216)),W215,PI_data_original!W216),0)</f>
        <v>0</v>
      </c>
      <c r="X216" s="95">
        <f>IF($A216&lt;=$A$9,IF(NOT(ISNUMBER(PI_data_original!X216)),X215,PI_data_original!X216),0)</f>
        <v>0</v>
      </c>
      <c r="Y216" s="95">
        <f>IF($A216&lt;=$A$9,IF(NOT(ISNUMBER(PI_data_original!Y216)),Y215,PI_data_original!Y216),0)</f>
        <v>0</v>
      </c>
      <c r="Z216" s="95">
        <f>IF($A216&lt;=$A$9,IF(NOT(ISNUMBER(PI_data_original!Z216)),Z215,PI_data_original!Z216),0)</f>
        <v>0</v>
      </c>
      <c r="AA216" s="95">
        <f>IF($A216&lt;=$A$9,IF(NOT(ISNUMBER(PI_data_original!AA216)),AA215,PI_data_original!AA216),0)</f>
        <v>0</v>
      </c>
      <c r="AB216" s="95">
        <f>IF($A216&lt;=$A$9,IF(NOT(ISNUMBER(PI_data_original!AB216)),AB215,PI_data_original!AB216),0)</f>
        <v>0</v>
      </c>
      <c r="AC216" s="95">
        <f>IF($A216&lt;=$A$9,IF(NOT(ISNUMBER(PI_data_original!AC216)),AC215,PI_data_original!AC216),0)</f>
        <v>0</v>
      </c>
      <c r="AD216" s="307">
        <f>IF(TagTempAmbSel_Sc2=TagTempAmb_Sc1,IF($A216&lt;=$A$9,IF(NOT(ISNUMBER(PI_data_original!D216)),D215,PI_data_original!D216),D215),IF($A216&lt;=$A$9,IF(NOT(ISNUMBER(PI_data_original!AD216)),AD215,PI_data_original!AD216),AD215))</f>
        <v>35.129991850107629</v>
      </c>
      <c r="AE216" s="307">
        <f>IF(TagHumRelSel_Sc2=TagHumRel_Sc1,IF($A216&lt;=$A$9,IF(NOT(ISNUMBER(PI_data_original!E216)),E215,PI_data_original!E216),E215),IF($A216&lt;=$A$9,IF(NOT(ISNUMBER(PI_data_original!AE216)),AE215,PI_data_original!AE216),AE215))</f>
        <v>30.128703536580311</v>
      </c>
      <c r="AF216" s="95">
        <f>IF($A216&lt;=$A$9,IF(NOT(ISNUMBER(PI_data_original!AF216)),AF215,PI_data_original!AF216),0)</f>
        <v>0</v>
      </c>
      <c r="AG216" s="95">
        <f>IF($A216&lt;=$A$9,IF(NOT(ISNUMBER(PI_data_original!AG216)),AG215,PI_data_original!AG216),0)</f>
        <v>0</v>
      </c>
      <c r="AH216" s="95">
        <f>IF($A216&lt;=$A$9,IF(NOT(ISNUMBER(PI_data_original!AH216)),AH215,PI_data_original!AH216),0)</f>
        <v>0</v>
      </c>
      <c r="AI216" s="95">
        <f>IF($A216&lt;=$A$9,IF(NOT(ISNUMBER(PI_data_original!AI216)),AI215,PI_data_original!AI216),0)</f>
        <v>0</v>
      </c>
      <c r="AJ216" s="95">
        <f>IF($A216&lt;=$A$9,IF(NOT(ISNUMBER(PI_data_original!AJ216)),AJ215,PI_data_original!AJ216),0)</f>
        <v>0</v>
      </c>
      <c r="AK216" s="95">
        <f>IF($A216&lt;=$A$9,IF(NOT(ISNUMBER(PI_data_original!AK216)),AK215,PI_data_original!AK216),0)</f>
        <v>0</v>
      </c>
      <c r="AL216" s="95">
        <f>IF($A216&lt;=$A$9,IF(NOT(ISNUMBER(PI_data_original!AL216)),AL215,PI_data_original!AL216),0)</f>
        <v>0</v>
      </c>
      <c r="AM216" s="95">
        <f>IF($A216&lt;=$A$9,IF(NOT(ISNUMBER(PI_data_original!AM216)),AM215,PI_data_original!AM216),0)</f>
        <v>0</v>
      </c>
      <c r="AN216" s="95">
        <f>IF($A216&lt;=$A$9,IF(NOT(ISNUMBER(PI_data_original!AN216)),AN215,PI_data_original!AN216),0)</f>
        <v>0</v>
      </c>
      <c r="AO216" s="95">
        <f>IF($A216&lt;=$A$9,IF(NOT(ISNUMBER(PI_data_original!AO216)),AO215,PI_data_original!AO216),0)</f>
        <v>0</v>
      </c>
      <c r="AP216" s="95">
        <f>IF($A216&lt;=$A$9,IF(NOT(ISNUMBER(PI_data_original!AP216)),AP215,PI_data_original!AP216),0)</f>
        <v>0</v>
      </c>
      <c r="AQ216" s="95">
        <f>IF($A216&lt;=$A$9,IF(NOT(ISNUMBER(PI_data_original!AQ216)),AQ215,PI_data_original!AQ216),0)</f>
        <v>0</v>
      </c>
      <c r="AR216" s="95">
        <f>IF($A216&lt;=$A$9,IF(NOT(ISNUMBER(PI_data_original!AR216)),AR215,PI_data_original!AR216),0)</f>
        <v>0</v>
      </c>
      <c r="AS216" s="95">
        <f>IF($A216&lt;=$A$9,IF(NOT(ISNUMBER(PI_data_original!AS216)),AS215,PI_data_original!AS216),0)</f>
        <v>0</v>
      </c>
      <c r="AT216" s="95">
        <f>IF($A216&lt;=$A$9,IF(NOT(ISNUMBER(PI_data_original!AT216)),AT215,PI_data_original!AT216),0)</f>
        <v>0</v>
      </c>
      <c r="AU216" s="95">
        <f>IF($A216&lt;=$A$9,IF(NOT(ISNUMBER(PI_data_original!AU216)),AU215,PI_data_original!AU216),0)</f>
        <v>0</v>
      </c>
      <c r="AV216" s="95">
        <f>IF($A216&lt;=$A$9,IF(NOT(ISNUMBER(PI_data_original!AV216)),AV215,PI_data_original!AV216),0)</f>
        <v>0</v>
      </c>
      <c r="AW216" s="95">
        <f>IF($A216&lt;=$A$9,IF(NOT(ISNUMBER(PI_data_original!AW216)),AW215,PI_data_original!AW216),0)</f>
        <v>0</v>
      </c>
      <c r="AY216" s="94">
        <f t="shared" si="145"/>
        <v>45873.711805554893</v>
      </c>
      <c r="AZ216" s="95">
        <f>IF($AY216&lt;=$AY$9,IF(NOT(ISNUMBER(PI_data_original!AZ216)),AZ215,PI_data_original!AZ216),0)</f>
        <v>0</v>
      </c>
      <c r="BA216" s="95">
        <f>IF($AY216&lt;=$AY$9,IF(NOT(ISNUMBER(PI_data_original!BA216)),BA215,PI_data_original!BA216),0)</f>
        <v>0</v>
      </c>
      <c r="BB216" s="95">
        <f>IF($AY216&lt;=$AY$9,IF(NOT(ISNUMBER(PI_data_original!BB216)),BB215,PI_data_original!BB216),0)</f>
        <v>0</v>
      </c>
      <c r="BC216" s="95">
        <f>IF($AY216&lt;=$AY$9,IF(NOT(ISNUMBER(PI_data_original!BC216)),BC215,PI_data_original!BC216),0)</f>
        <v>40.94843135427044</v>
      </c>
      <c r="BD216" s="95">
        <f>IF($AY216&lt;=$AY$9,IF(NOT(ISNUMBER(PI_data_original!BD216)),BD215,PI_data_original!BD216),0)</f>
        <v>0</v>
      </c>
      <c r="BE216" s="95">
        <f>IF($AY216&lt;=$AY$9,IF(NOT(ISNUMBER(PI_data_original!BE216)),BE215,PI_data_original!BE216),0)</f>
        <v>0</v>
      </c>
      <c r="BF216" s="95">
        <f>IF($AY216&lt;=$AY$9,IF(NOT(ISNUMBER(PI_data_original!BF216)),BF215,PI_data_original!BF216),0)</f>
        <v>0</v>
      </c>
      <c r="BG216" s="95">
        <f>IF($AY216&lt;=$AY$9,IF(NOT(ISNUMBER(PI_data_original!BG216)),BG215,PI_data_original!BG216),0)</f>
        <v>39.656423348148657</v>
      </c>
      <c r="BI216" s="61">
        <f>PI_data_original!BI216</f>
        <v>45873.392361111109</v>
      </c>
      <c r="BJ216" s="6">
        <f>IF($BI216&lt;=$BI$9,IF(NOT(ISNUMBER(PI_data_original!BJ216)),BJ215,PI_data_original!BJ216),0)</f>
        <v>1.2817578390240669E-2</v>
      </c>
      <c r="BK216" s="6">
        <f>IF($BI216&lt;=$BI$9,IF(NOT(ISNUMBER(PI_data_original!BK216)),BK215,PI_data_original!BK216),0)</f>
        <v>8.402117419004991E-3</v>
      </c>
      <c r="BM216" s="6" t="b">
        <f t="shared" si="134"/>
        <v>0</v>
      </c>
      <c r="BN216" s="6" t="str">
        <f t="shared" si="135"/>
        <v>N/A</v>
      </c>
      <c r="BO216" s="6" t="b">
        <f t="shared" si="136"/>
        <v>0</v>
      </c>
      <c r="BP216" s="6" t="str">
        <f t="shared" si="137"/>
        <v>N/A</v>
      </c>
      <c r="BR216" s="6">
        <f t="shared" si="122"/>
        <v>0</v>
      </c>
      <c r="BS216" s="6">
        <f t="shared" si="123"/>
        <v>0</v>
      </c>
      <c r="BU216" s="6">
        <f t="shared" si="138"/>
        <v>0</v>
      </c>
      <c r="BV216" s="6">
        <f t="shared" si="139"/>
        <v>0</v>
      </c>
      <c r="BX216" s="292">
        <f t="shared" si="124"/>
        <v>45873.711805554893</v>
      </c>
      <c r="BY216" s="11">
        <f t="shared" si="146"/>
        <v>0</v>
      </c>
      <c r="BZ216" s="11">
        <f t="shared" si="146"/>
        <v>0</v>
      </c>
      <c r="CA216" s="11">
        <f t="shared" si="146"/>
        <v>0</v>
      </c>
      <c r="CB216" s="11">
        <f t="shared" si="146"/>
        <v>40.94843135427044</v>
      </c>
      <c r="CC216" s="11">
        <f>IF(Inicio!$C$22="Calderas",BY216+BZ216,CA216)</f>
        <v>0</v>
      </c>
      <c r="CD216" s="11">
        <f t="shared" si="125"/>
        <v>0</v>
      </c>
      <c r="CE216" s="11">
        <f t="shared" si="126"/>
        <v>0</v>
      </c>
      <c r="CF216" s="11">
        <f t="shared" si="127"/>
        <v>0</v>
      </c>
      <c r="CG216" s="11">
        <f t="shared" si="128"/>
        <v>0</v>
      </c>
      <c r="CH216" s="11">
        <f t="shared" si="140"/>
        <v>0</v>
      </c>
      <c r="CI216" s="11">
        <f t="shared" si="141"/>
        <v>0</v>
      </c>
      <c r="CJ216" s="11">
        <f t="shared" si="147"/>
        <v>0</v>
      </c>
      <c r="CK216" s="11">
        <f t="shared" si="147"/>
        <v>0</v>
      </c>
      <c r="CL216" s="11">
        <f t="shared" si="147"/>
        <v>0</v>
      </c>
      <c r="CM216" s="11">
        <f t="shared" si="147"/>
        <v>39.656423348148657</v>
      </c>
      <c r="CN216" s="281">
        <f>IF(Inicio!$O$22="Calderas",CJ216+CK216,CL216)</f>
        <v>0</v>
      </c>
      <c r="CO216" s="11">
        <f t="shared" si="129"/>
        <v>0</v>
      </c>
      <c r="CP216" s="11">
        <f t="shared" si="130"/>
        <v>0</v>
      </c>
      <c r="CQ216" s="11">
        <f t="shared" si="131"/>
        <v>0</v>
      </c>
      <c r="CR216" s="11">
        <f t="shared" si="132"/>
        <v>0</v>
      </c>
      <c r="CS216" s="11">
        <f t="shared" si="142"/>
        <v>0</v>
      </c>
      <c r="CT216" s="11">
        <f t="shared" si="143"/>
        <v>0</v>
      </c>
      <c r="CV216" s="293">
        <f t="shared" si="133"/>
        <v>45873.96180555466</v>
      </c>
      <c r="CW216" s="92">
        <f t="shared" si="148"/>
        <v>0</v>
      </c>
      <c r="CX216" s="92">
        <f t="shared" si="148"/>
        <v>0</v>
      </c>
      <c r="CY216" s="92">
        <f t="shared" si="148"/>
        <v>0</v>
      </c>
      <c r="CZ216" s="92">
        <f t="shared" si="148"/>
        <v>0</v>
      </c>
      <c r="DA216" s="92">
        <f t="shared" si="148"/>
        <v>0</v>
      </c>
      <c r="DB216" s="92">
        <f t="shared" si="148"/>
        <v>0</v>
      </c>
    </row>
    <row r="217" spans="1:106">
      <c r="A217" s="94">
        <f t="shared" si="144"/>
        <v>45873.965277777112</v>
      </c>
      <c r="B217" s="95">
        <f>IF($A217&lt;=$A$9,IF(NOT(ISNUMBER(PI_data_original!B217)),B216,PI_data_original!B217),0)</f>
        <v>0</v>
      </c>
      <c r="C217" s="95">
        <f>IF($A217&lt;=$A$9,IF(NOT(ISNUMBER(PI_data_original!C217)),C216,PI_data_original!C217),0)</f>
        <v>0</v>
      </c>
      <c r="D217" s="307">
        <f>IF(TagTempAmbSel_Sc1=TagTempAmb_Sc1,IF($A217&lt;=$A$9,IF(NOT(ISNUMBER(PI_data_original!D217)),D216,PI_data_original!D217),D216),IF($A217&lt;=$A$9,IF(NOT(ISNUMBER(PI_data_original!AD217)),AD216,PI_data_original!AD217),AD216))</f>
        <v>34.400001525878906</v>
      </c>
      <c r="E217" s="307">
        <f>IF(TagHumRelSel_Sc1=TagHumRel_Sc1,IF($A217&lt;=$A$9,IF(NOT(ISNUMBER(PI_data_original!E217)),E216,PI_data_original!E217),E216),IF($A217&lt;=$A$9,IF(NOT(ISNUMBER(PI_data_original!AE217)),AE216,PI_data_original!AE217),AE216))</f>
        <v>28.549225193882013</v>
      </c>
      <c r="F217" s="95">
        <f>IF($A217&lt;=$A$9,IF(NOT(ISNUMBER(PI_data_original!F217)),F216,PI_data_original!F217),0)</f>
        <v>0</v>
      </c>
      <c r="G217" s="95">
        <f>IF($A217&lt;=$A$9,IF(NOT(ISNUMBER(PI_data_original!G217)),G216,PI_data_original!G217),0)</f>
        <v>0</v>
      </c>
      <c r="H217" s="95">
        <f>IF($A217&lt;=$A$9,IF(NOT(ISNUMBER(PI_data_original!H217)),H216,PI_data_original!H217),0)</f>
        <v>0</v>
      </c>
      <c r="I217" s="95">
        <f>IF($A217&lt;=$A$9,IF(NOT(ISNUMBER(PI_data_original!I217)),I216,PI_data_original!I217),0)</f>
        <v>0</v>
      </c>
      <c r="J217" s="95">
        <f>IF($A217&lt;=$A$9,IF(NOT(ISNUMBER(PI_data_original!J217)),J216,PI_data_original!J217),0)</f>
        <v>0</v>
      </c>
      <c r="K217" s="95">
        <f>IF($A217&lt;=$A$9,IF(NOT(ISNUMBER(PI_data_original!K217)),K216,PI_data_original!K217),0)</f>
        <v>0</v>
      </c>
      <c r="L217" s="95">
        <f>IF($A217&lt;=$A$9,IF(NOT(ISNUMBER(PI_data_original!L217)),L216,PI_data_original!L217),0)</f>
        <v>0</v>
      </c>
      <c r="M217" s="95">
        <f>IF($A217&lt;=$A$9,IF(NOT(ISNUMBER(PI_data_original!M217)),M216,PI_data_original!M217),0)</f>
        <v>0</v>
      </c>
      <c r="N217" s="95">
        <f>IF($A217&lt;=$A$9,IF(NOT(ISNUMBER(PI_data_original!N217)),N216,PI_data_original!N217),0)</f>
        <v>0</v>
      </c>
      <c r="O217" s="95">
        <f>IF($A217&lt;=$A$9,IF(NOT(ISNUMBER(PI_data_original!O217)),O216,PI_data_original!O217),0)</f>
        <v>0</v>
      </c>
      <c r="P217" s="95">
        <f>IF($A217&lt;=$A$9,IF(NOT(ISNUMBER(PI_data_original!P217)),P216,PI_data_original!P217),0)</f>
        <v>0</v>
      </c>
      <c r="Q217" s="95">
        <f>IF($A217&lt;=$A$9,IF(NOT(ISNUMBER(PI_data_original!Q217)),Q216,PI_data_original!Q217),0)</f>
        <v>0</v>
      </c>
      <c r="R217" s="95">
        <f>IF($A217&lt;=$A$9,IF(NOT(ISNUMBER(PI_data_original!R217)),R216,PI_data_original!R217),0)</f>
        <v>0</v>
      </c>
      <c r="S217" s="95">
        <f>IF($A217&lt;=$A$9,IF(NOT(ISNUMBER(PI_data_original!S217)),S216,PI_data_original!S217),0)</f>
        <v>0</v>
      </c>
      <c r="T217" s="95">
        <f>IF($A217&lt;=$A$9,IF(NOT(ISNUMBER(PI_data_original!T217)),T216,PI_data_original!T217),0)</f>
        <v>0</v>
      </c>
      <c r="U217" s="95">
        <f>IF($A217&lt;=$A$9,IF(NOT(ISNUMBER(PI_data_original!U217)),U216,PI_data_original!U217),0)</f>
        <v>0</v>
      </c>
      <c r="V217" s="95">
        <f>IF($A217&lt;=$A$9,IF(NOT(ISNUMBER(PI_data_original!V217)),V216,PI_data_original!V217),0)</f>
        <v>0</v>
      </c>
      <c r="W217" s="95">
        <f>IF($A217&lt;=$A$9,IF(NOT(ISNUMBER(PI_data_original!W217)),W216,PI_data_original!W217),0)</f>
        <v>0</v>
      </c>
      <c r="X217" s="95">
        <f>IF($A217&lt;=$A$9,IF(NOT(ISNUMBER(PI_data_original!X217)),X216,PI_data_original!X217),0)</f>
        <v>0</v>
      </c>
      <c r="Y217" s="95">
        <f>IF($A217&lt;=$A$9,IF(NOT(ISNUMBER(PI_data_original!Y217)),Y216,PI_data_original!Y217),0)</f>
        <v>0</v>
      </c>
      <c r="Z217" s="95">
        <f>IF($A217&lt;=$A$9,IF(NOT(ISNUMBER(PI_data_original!Z217)),Z216,PI_data_original!Z217),0)</f>
        <v>0</v>
      </c>
      <c r="AA217" s="95">
        <f>IF($A217&lt;=$A$9,IF(NOT(ISNUMBER(PI_data_original!AA217)),AA216,PI_data_original!AA217),0)</f>
        <v>0</v>
      </c>
      <c r="AB217" s="95">
        <f>IF($A217&lt;=$A$9,IF(NOT(ISNUMBER(PI_data_original!AB217)),AB216,PI_data_original!AB217),0)</f>
        <v>0</v>
      </c>
      <c r="AC217" s="95">
        <f>IF($A217&lt;=$A$9,IF(NOT(ISNUMBER(PI_data_original!AC217)),AC216,PI_data_original!AC217),0)</f>
        <v>0</v>
      </c>
      <c r="AD217" s="307">
        <f>IF(TagTempAmbSel_Sc2=TagTempAmb_Sc1,IF($A217&lt;=$A$9,IF(NOT(ISNUMBER(PI_data_original!D217)),D216,PI_data_original!D217),D216),IF($A217&lt;=$A$9,IF(NOT(ISNUMBER(PI_data_original!AD217)),AD216,PI_data_original!AD217),AD216))</f>
        <v>35.129991850107629</v>
      </c>
      <c r="AE217" s="307">
        <f>IF(TagHumRelSel_Sc2=TagHumRel_Sc1,IF($A217&lt;=$A$9,IF(NOT(ISNUMBER(PI_data_original!E217)),E216,PI_data_original!E217),E216),IF($A217&lt;=$A$9,IF(NOT(ISNUMBER(PI_data_original!AE217)),AE216,PI_data_original!AE217),AE216))</f>
        <v>30.128703536580311</v>
      </c>
      <c r="AF217" s="95">
        <f>IF($A217&lt;=$A$9,IF(NOT(ISNUMBER(PI_data_original!AF217)),AF216,PI_data_original!AF217),0)</f>
        <v>0</v>
      </c>
      <c r="AG217" s="95">
        <f>IF($A217&lt;=$A$9,IF(NOT(ISNUMBER(PI_data_original!AG217)),AG216,PI_data_original!AG217),0)</f>
        <v>0</v>
      </c>
      <c r="AH217" s="95">
        <f>IF($A217&lt;=$A$9,IF(NOT(ISNUMBER(PI_data_original!AH217)),AH216,PI_data_original!AH217),0)</f>
        <v>0</v>
      </c>
      <c r="AI217" s="95">
        <f>IF($A217&lt;=$A$9,IF(NOT(ISNUMBER(PI_data_original!AI217)),AI216,PI_data_original!AI217),0)</f>
        <v>0</v>
      </c>
      <c r="AJ217" s="95">
        <f>IF($A217&lt;=$A$9,IF(NOT(ISNUMBER(PI_data_original!AJ217)),AJ216,PI_data_original!AJ217),0)</f>
        <v>0</v>
      </c>
      <c r="AK217" s="95">
        <f>IF($A217&lt;=$A$9,IF(NOT(ISNUMBER(PI_data_original!AK217)),AK216,PI_data_original!AK217),0)</f>
        <v>0</v>
      </c>
      <c r="AL217" s="95">
        <f>IF($A217&lt;=$A$9,IF(NOT(ISNUMBER(PI_data_original!AL217)),AL216,PI_data_original!AL217),0)</f>
        <v>0</v>
      </c>
      <c r="AM217" s="95">
        <f>IF($A217&lt;=$A$9,IF(NOT(ISNUMBER(PI_data_original!AM217)),AM216,PI_data_original!AM217),0)</f>
        <v>0</v>
      </c>
      <c r="AN217" s="95">
        <f>IF($A217&lt;=$A$9,IF(NOT(ISNUMBER(PI_data_original!AN217)),AN216,PI_data_original!AN217),0)</f>
        <v>0</v>
      </c>
      <c r="AO217" s="95">
        <f>IF($A217&lt;=$A$9,IF(NOT(ISNUMBER(PI_data_original!AO217)),AO216,PI_data_original!AO217),0)</f>
        <v>0</v>
      </c>
      <c r="AP217" s="95">
        <f>IF($A217&lt;=$A$9,IF(NOT(ISNUMBER(PI_data_original!AP217)),AP216,PI_data_original!AP217),0)</f>
        <v>0</v>
      </c>
      <c r="AQ217" s="95">
        <f>IF($A217&lt;=$A$9,IF(NOT(ISNUMBER(PI_data_original!AQ217)),AQ216,PI_data_original!AQ217),0)</f>
        <v>0</v>
      </c>
      <c r="AR217" s="95">
        <f>IF($A217&lt;=$A$9,IF(NOT(ISNUMBER(PI_data_original!AR217)),AR216,PI_data_original!AR217),0)</f>
        <v>0</v>
      </c>
      <c r="AS217" s="95">
        <f>IF($A217&lt;=$A$9,IF(NOT(ISNUMBER(PI_data_original!AS217)),AS216,PI_data_original!AS217),0)</f>
        <v>0</v>
      </c>
      <c r="AT217" s="95">
        <f>IF($A217&lt;=$A$9,IF(NOT(ISNUMBER(PI_data_original!AT217)),AT216,PI_data_original!AT217),0)</f>
        <v>0</v>
      </c>
      <c r="AU217" s="95">
        <f>IF($A217&lt;=$A$9,IF(NOT(ISNUMBER(PI_data_original!AU217)),AU216,PI_data_original!AU217),0)</f>
        <v>0</v>
      </c>
      <c r="AV217" s="95">
        <f>IF($A217&lt;=$A$9,IF(NOT(ISNUMBER(PI_data_original!AV217)),AV216,PI_data_original!AV217),0)</f>
        <v>0</v>
      </c>
      <c r="AW217" s="95">
        <f>IF($A217&lt;=$A$9,IF(NOT(ISNUMBER(PI_data_original!AW217)),AW216,PI_data_original!AW217),0)</f>
        <v>0</v>
      </c>
      <c r="AY217" s="94">
        <f t="shared" si="145"/>
        <v>45873.715277777112</v>
      </c>
      <c r="AZ217" s="95">
        <f>IF($AY217&lt;=$AY$9,IF(NOT(ISNUMBER(PI_data_original!AZ217)),AZ216,PI_data_original!AZ217),0)</f>
        <v>0</v>
      </c>
      <c r="BA217" s="95">
        <f>IF($AY217&lt;=$AY$9,IF(NOT(ISNUMBER(PI_data_original!BA217)),BA216,PI_data_original!BA217),0)</f>
        <v>0</v>
      </c>
      <c r="BB217" s="95">
        <f>IF($AY217&lt;=$AY$9,IF(NOT(ISNUMBER(PI_data_original!BB217)),BB216,PI_data_original!BB217),0)</f>
        <v>0</v>
      </c>
      <c r="BC217" s="95">
        <f>IF($AY217&lt;=$AY$9,IF(NOT(ISNUMBER(PI_data_original!BC217)),BC216,PI_data_original!BC217),0)</f>
        <v>39.783092920148164</v>
      </c>
      <c r="BD217" s="95">
        <f>IF($AY217&lt;=$AY$9,IF(NOT(ISNUMBER(PI_data_original!BD217)),BD216,PI_data_original!BD217),0)</f>
        <v>0</v>
      </c>
      <c r="BE217" s="95">
        <f>IF($AY217&lt;=$AY$9,IF(NOT(ISNUMBER(PI_data_original!BE217)),BE216,PI_data_original!BE217),0)</f>
        <v>0</v>
      </c>
      <c r="BF217" s="95">
        <f>IF($AY217&lt;=$AY$9,IF(NOT(ISNUMBER(PI_data_original!BF217)),BF216,PI_data_original!BF217),0)</f>
        <v>0</v>
      </c>
      <c r="BG217" s="95">
        <f>IF($AY217&lt;=$AY$9,IF(NOT(ISNUMBER(PI_data_original!BG217)),BG216,PI_data_original!BG217),0)</f>
        <v>38.430416987155809</v>
      </c>
      <c r="BI217" s="61">
        <f>PI_data_original!BI217</f>
        <v>45873.393055555556</v>
      </c>
      <c r="BJ217" s="6">
        <f>IF($BI217&lt;=$BI$9,IF(NOT(ISNUMBER(PI_data_original!BJ217)),BJ216,PI_data_original!BJ217),0)</f>
        <v>1.2817578390240669E-2</v>
      </c>
      <c r="BK217" s="6">
        <f>IF($BI217&lt;=$BI$9,IF(NOT(ISNUMBER(PI_data_original!BK217)),BK216,PI_data_original!BK217),0)</f>
        <v>7.519549594116901E-3</v>
      </c>
      <c r="BM217" s="6" t="b">
        <f t="shared" si="134"/>
        <v>0</v>
      </c>
      <c r="BN217" s="6" t="str">
        <f t="shared" si="135"/>
        <v>N/A</v>
      </c>
      <c r="BO217" s="6" t="b">
        <f t="shared" si="136"/>
        <v>0</v>
      </c>
      <c r="BP217" s="6" t="str">
        <f t="shared" si="137"/>
        <v>N/A</v>
      </c>
      <c r="BR217" s="6">
        <f t="shared" si="122"/>
        <v>0</v>
      </c>
      <c r="BS217" s="6">
        <f t="shared" si="123"/>
        <v>0</v>
      </c>
      <c r="BU217" s="6">
        <f t="shared" si="138"/>
        <v>0</v>
      </c>
      <c r="BV217" s="6">
        <f t="shared" si="139"/>
        <v>0</v>
      </c>
      <c r="BX217" s="292">
        <f t="shared" si="124"/>
        <v>45873.715277777112</v>
      </c>
      <c r="BY217" s="11">
        <f t="shared" si="146"/>
        <v>0</v>
      </c>
      <c r="BZ217" s="11">
        <f t="shared" si="146"/>
        <v>0</v>
      </c>
      <c r="CA217" s="11">
        <f t="shared" si="146"/>
        <v>0</v>
      </c>
      <c r="CB217" s="11">
        <f t="shared" si="146"/>
        <v>39.783092920148164</v>
      </c>
      <c r="CC217" s="11">
        <f>IF(Inicio!$C$22="Calderas",BY217+BZ217,CA217)</f>
        <v>0</v>
      </c>
      <c r="CD217" s="11">
        <f t="shared" si="125"/>
        <v>0</v>
      </c>
      <c r="CE217" s="11">
        <f t="shared" si="126"/>
        <v>0</v>
      </c>
      <c r="CF217" s="11">
        <f t="shared" si="127"/>
        <v>0</v>
      </c>
      <c r="CG217" s="11">
        <f t="shared" si="128"/>
        <v>0</v>
      </c>
      <c r="CH217" s="11">
        <f t="shared" si="140"/>
        <v>0</v>
      </c>
      <c r="CI217" s="11">
        <f t="shared" si="141"/>
        <v>0</v>
      </c>
      <c r="CJ217" s="11">
        <f t="shared" si="147"/>
        <v>0</v>
      </c>
      <c r="CK217" s="11">
        <f t="shared" si="147"/>
        <v>0</v>
      </c>
      <c r="CL217" s="11">
        <f t="shared" si="147"/>
        <v>0</v>
      </c>
      <c r="CM217" s="11">
        <f t="shared" si="147"/>
        <v>38.430416987155809</v>
      </c>
      <c r="CN217" s="281">
        <f>IF(Inicio!$O$22="Calderas",CJ217+CK217,CL217)</f>
        <v>0</v>
      </c>
      <c r="CO217" s="11">
        <f t="shared" si="129"/>
        <v>0</v>
      </c>
      <c r="CP217" s="11">
        <f t="shared" si="130"/>
        <v>0</v>
      </c>
      <c r="CQ217" s="11">
        <f t="shared" si="131"/>
        <v>0</v>
      </c>
      <c r="CR217" s="11">
        <f t="shared" si="132"/>
        <v>0</v>
      </c>
      <c r="CS217" s="11">
        <f t="shared" si="142"/>
        <v>0</v>
      </c>
      <c r="CT217" s="11">
        <f t="shared" si="143"/>
        <v>0</v>
      </c>
      <c r="CV217" s="293">
        <f t="shared" si="133"/>
        <v>45873.965277776879</v>
      </c>
      <c r="CW217" s="92">
        <f t="shared" si="148"/>
        <v>0</v>
      </c>
      <c r="CX217" s="92">
        <f t="shared" si="148"/>
        <v>0</v>
      </c>
      <c r="CY217" s="92">
        <f t="shared" si="148"/>
        <v>0</v>
      </c>
      <c r="CZ217" s="92">
        <f t="shared" si="148"/>
        <v>0</v>
      </c>
      <c r="DA217" s="92">
        <f t="shared" si="148"/>
        <v>0</v>
      </c>
      <c r="DB217" s="92">
        <f t="shared" si="148"/>
        <v>0</v>
      </c>
    </row>
    <row r="218" spans="1:106">
      <c r="A218" s="94">
        <f t="shared" si="144"/>
        <v>45873.968749999331</v>
      </c>
      <c r="B218" s="95">
        <f>IF($A218&lt;=$A$9,IF(NOT(ISNUMBER(PI_data_original!B218)),B217,PI_data_original!B218),0)</f>
        <v>0</v>
      </c>
      <c r="C218" s="95">
        <f>IF($A218&lt;=$A$9,IF(NOT(ISNUMBER(PI_data_original!C218)),C217,PI_data_original!C218),0)</f>
        <v>0</v>
      </c>
      <c r="D218" s="307">
        <f>IF(TagTempAmbSel_Sc1=TagTempAmb_Sc1,IF($A218&lt;=$A$9,IF(NOT(ISNUMBER(PI_data_original!D218)),D217,PI_data_original!D218),D217),IF($A218&lt;=$A$9,IF(NOT(ISNUMBER(PI_data_original!AD218)),AD217,PI_data_original!AD218),AD217))</f>
        <v>34.400001525878906</v>
      </c>
      <c r="E218" s="307">
        <f>IF(TagHumRelSel_Sc1=TagHumRel_Sc1,IF($A218&lt;=$A$9,IF(NOT(ISNUMBER(PI_data_original!E218)),E217,PI_data_original!E218),E217),IF($A218&lt;=$A$9,IF(NOT(ISNUMBER(PI_data_original!AE218)),AE217,PI_data_original!AE218),AE217))</f>
        <v>28.549225193882013</v>
      </c>
      <c r="F218" s="95">
        <f>IF($A218&lt;=$A$9,IF(NOT(ISNUMBER(PI_data_original!F218)),F217,PI_data_original!F218),0)</f>
        <v>0</v>
      </c>
      <c r="G218" s="95">
        <f>IF($A218&lt;=$A$9,IF(NOT(ISNUMBER(PI_data_original!G218)),G217,PI_data_original!G218),0)</f>
        <v>0</v>
      </c>
      <c r="H218" s="95">
        <f>IF($A218&lt;=$A$9,IF(NOT(ISNUMBER(PI_data_original!H218)),H217,PI_data_original!H218),0)</f>
        <v>0</v>
      </c>
      <c r="I218" s="95">
        <f>IF($A218&lt;=$A$9,IF(NOT(ISNUMBER(PI_data_original!I218)),I217,PI_data_original!I218),0)</f>
        <v>0</v>
      </c>
      <c r="J218" s="95">
        <f>IF($A218&lt;=$A$9,IF(NOT(ISNUMBER(PI_data_original!J218)),J217,PI_data_original!J218),0)</f>
        <v>0</v>
      </c>
      <c r="K218" s="95">
        <f>IF($A218&lt;=$A$9,IF(NOT(ISNUMBER(PI_data_original!K218)),K217,PI_data_original!K218),0)</f>
        <v>0</v>
      </c>
      <c r="L218" s="95">
        <f>IF($A218&lt;=$A$9,IF(NOT(ISNUMBER(PI_data_original!L218)),L217,PI_data_original!L218),0)</f>
        <v>0</v>
      </c>
      <c r="M218" s="95">
        <f>IF($A218&lt;=$A$9,IF(NOT(ISNUMBER(PI_data_original!M218)),M217,PI_data_original!M218),0)</f>
        <v>0</v>
      </c>
      <c r="N218" s="95">
        <f>IF($A218&lt;=$A$9,IF(NOT(ISNUMBER(PI_data_original!N218)),N217,PI_data_original!N218),0)</f>
        <v>0</v>
      </c>
      <c r="O218" s="95">
        <f>IF($A218&lt;=$A$9,IF(NOT(ISNUMBER(PI_data_original!O218)),O217,PI_data_original!O218),0)</f>
        <v>0</v>
      </c>
      <c r="P218" s="95">
        <f>IF($A218&lt;=$A$9,IF(NOT(ISNUMBER(PI_data_original!P218)),P217,PI_data_original!P218),0)</f>
        <v>0</v>
      </c>
      <c r="Q218" s="95">
        <f>IF($A218&lt;=$A$9,IF(NOT(ISNUMBER(PI_data_original!Q218)),Q217,PI_data_original!Q218),0)</f>
        <v>0</v>
      </c>
      <c r="R218" s="95">
        <f>IF($A218&lt;=$A$9,IF(NOT(ISNUMBER(PI_data_original!R218)),R217,PI_data_original!R218),0)</f>
        <v>0</v>
      </c>
      <c r="S218" s="95">
        <f>IF($A218&lt;=$A$9,IF(NOT(ISNUMBER(PI_data_original!S218)),S217,PI_data_original!S218),0)</f>
        <v>0</v>
      </c>
      <c r="T218" s="95">
        <f>IF($A218&lt;=$A$9,IF(NOT(ISNUMBER(PI_data_original!T218)),T217,PI_data_original!T218),0)</f>
        <v>0</v>
      </c>
      <c r="U218" s="95">
        <f>IF($A218&lt;=$A$9,IF(NOT(ISNUMBER(PI_data_original!U218)),U217,PI_data_original!U218),0)</f>
        <v>0</v>
      </c>
      <c r="V218" s="95">
        <f>IF($A218&lt;=$A$9,IF(NOT(ISNUMBER(PI_data_original!V218)),V217,PI_data_original!V218),0)</f>
        <v>0</v>
      </c>
      <c r="W218" s="95">
        <f>IF($A218&lt;=$A$9,IF(NOT(ISNUMBER(PI_data_original!W218)),W217,PI_data_original!W218),0)</f>
        <v>0</v>
      </c>
      <c r="X218" s="95">
        <f>IF($A218&lt;=$A$9,IF(NOT(ISNUMBER(PI_data_original!X218)),X217,PI_data_original!X218),0)</f>
        <v>0</v>
      </c>
      <c r="Y218" s="95">
        <f>IF($A218&lt;=$A$9,IF(NOT(ISNUMBER(PI_data_original!Y218)),Y217,PI_data_original!Y218),0)</f>
        <v>0</v>
      </c>
      <c r="Z218" s="95">
        <f>IF($A218&lt;=$A$9,IF(NOT(ISNUMBER(PI_data_original!Z218)),Z217,PI_data_original!Z218),0)</f>
        <v>0</v>
      </c>
      <c r="AA218" s="95">
        <f>IF($A218&lt;=$A$9,IF(NOT(ISNUMBER(PI_data_original!AA218)),AA217,PI_data_original!AA218),0)</f>
        <v>0</v>
      </c>
      <c r="AB218" s="95">
        <f>IF($A218&lt;=$A$9,IF(NOT(ISNUMBER(PI_data_original!AB218)),AB217,PI_data_original!AB218),0)</f>
        <v>0</v>
      </c>
      <c r="AC218" s="95">
        <f>IF($A218&lt;=$A$9,IF(NOT(ISNUMBER(PI_data_original!AC218)),AC217,PI_data_original!AC218),0)</f>
        <v>0</v>
      </c>
      <c r="AD218" s="307">
        <f>IF(TagTempAmbSel_Sc2=TagTempAmb_Sc1,IF($A218&lt;=$A$9,IF(NOT(ISNUMBER(PI_data_original!D218)),D217,PI_data_original!D218),D217),IF($A218&lt;=$A$9,IF(NOT(ISNUMBER(PI_data_original!AD218)),AD217,PI_data_original!AD218),AD217))</f>
        <v>35.129991850107629</v>
      </c>
      <c r="AE218" s="307">
        <f>IF(TagHumRelSel_Sc2=TagHumRel_Sc1,IF($A218&lt;=$A$9,IF(NOT(ISNUMBER(PI_data_original!E218)),E217,PI_data_original!E218),E217),IF($A218&lt;=$A$9,IF(NOT(ISNUMBER(PI_data_original!AE218)),AE217,PI_data_original!AE218),AE217))</f>
        <v>30.128703536580311</v>
      </c>
      <c r="AF218" s="95">
        <f>IF($A218&lt;=$A$9,IF(NOT(ISNUMBER(PI_data_original!AF218)),AF217,PI_data_original!AF218),0)</f>
        <v>0</v>
      </c>
      <c r="AG218" s="95">
        <f>IF($A218&lt;=$A$9,IF(NOT(ISNUMBER(PI_data_original!AG218)),AG217,PI_data_original!AG218),0)</f>
        <v>0</v>
      </c>
      <c r="AH218" s="95">
        <f>IF($A218&lt;=$A$9,IF(NOT(ISNUMBER(PI_data_original!AH218)),AH217,PI_data_original!AH218),0)</f>
        <v>0</v>
      </c>
      <c r="AI218" s="95">
        <f>IF($A218&lt;=$A$9,IF(NOT(ISNUMBER(PI_data_original!AI218)),AI217,PI_data_original!AI218),0)</f>
        <v>0</v>
      </c>
      <c r="AJ218" s="95">
        <f>IF($A218&lt;=$A$9,IF(NOT(ISNUMBER(PI_data_original!AJ218)),AJ217,PI_data_original!AJ218),0)</f>
        <v>0</v>
      </c>
      <c r="AK218" s="95">
        <f>IF($A218&lt;=$A$9,IF(NOT(ISNUMBER(PI_data_original!AK218)),AK217,PI_data_original!AK218),0)</f>
        <v>0</v>
      </c>
      <c r="AL218" s="95">
        <f>IF($A218&lt;=$A$9,IF(NOT(ISNUMBER(PI_data_original!AL218)),AL217,PI_data_original!AL218),0)</f>
        <v>0</v>
      </c>
      <c r="AM218" s="95">
        <f>IF($A218&lt;=$A$9,IF(NOT(ISNUMBER(PI_data_original!AM218)),AM217,PI_data_original!AM218),0)</f>
        <v>0</v>
      </c>
      <c r="AN218" s="95">
        <f>IF($A218&lt;=$A$9,IF(NOT(ISNUMBER(PI_data_original!AN218)),AN217,PI_data_original!AN218),0)</f>
        <v>0</v>
      </c>
      <c r="AO218" s="95">
        <f>IF($A218&lt;=$A$9,IF(NOT(ISNUMBER(PI_data_original!AO218)),AO217,PI_data_original!AO218),0)</f>
        <v>0</v>
      </c>
      <c r="AP218" s="95">
        <f>IF($A218&lt;=$A$9,IF(NOT(ISNUMBER(PI_data_original!AP218)),AP217,PI_data_original!AP218),0)</f>
        <v>0</v>
      </c>
      <c r="AQ218" s="95">
        <f>IF($A218&lt;=$A$9,IF(NOT(ISNUMBER(PI_data_original!AQ218)),AQ217,PI_data_original!AQ218),0)</f>
        <v>0</v>
      </c>
      <c r="AR218" s="95">
        <f>IF($A218&lt;=$A$9,IF(NOT(ISNUMBER(PI_data_original!AR218)),AR217,PI_data_original!AR218),0)</f>
        <v>0</v>
      </c>
      <c r="AS218" s="95">
        <f>IF($A218&lt;=$A$9,IF(NOT(ISNUMBER(PI_data_original!AS218)),AS217,PI_data_original!AS218),0)</f>
        <v>0</v>
      </c>
      <c r="AT218" s="95">
        <f>IF($A218&lt;=$A$9,IF(NOT(ISNUMBER(PI_data_original!AT218)),AT217,PI_data_original!AT218),0)</f>
        <v>0</v>
      </c>
      <c r="AU218" s="95">
        <f>IF($A218&lt;=$A$9,IF(NOT(ISNUMBER(PI_data_original!AU218)),AU217,PI_data_original!AU218),0)</f>
        <v>0</v>
      </c>
      <c r="AV218" s="95">
        <f>IF($A218&lt;=$A$9,IF(NOT(ISNUMBER(PI_data_original!AV218)),AV217,PI_data_original!AV218),0)</f>
        <v>0</v>
      </c>
      <c r="AW218" s="95">
        <f>IF($A218&lt;=$A$9,IF(NOT(ISNUMBER(PI_data_original!AW218)),AW217,PI_data_original!AW218),0)</f>
        <v>0</v>
      </c>
      <c r="AY218" s="94">
        <f t="shared" si="145"/>
        <v>45873.718749999331</v>
      </c>
      <c r="AZ218" s="95">
        <f>IF($AY218&lt;=$AY$9,IF(NOT(ISNUMBER(PI_data_original!AZ218)),AZ217,PI_data_original!AZ218),0)</f>
        <v>0</v>
      </c>
      <c r="BA218" s="95">
        <f>IF($AY218&lt;=$AY$9,IF(NOT(ISNUMBER(PI_data_original!BA218)),BA217,PI_data_original!BA218),0)</f>
        <v>0</v>
      </c>
      <c r="BB218" s="95">
        <f>IF($AY218&lt;=$AY$9,IF(NOT(ISNUMBER(PI_data_original!BB218)),BB217,PI_data_original!BB218),0)</f>
        <v>0</v>
      </c>
      <c r="BC218" s="95">
        <f>IF($AY218&lt;=$AY$9,IF(NOT(ISNUMBER(PI_data_original!BC218)),BC217,PI_data_original!BC218),0)</f>
        <v>38.77112652121906</v>
      </c>
      <c r="BD218" s="95">
        <f>IF($AY218&lt;=$AY$9,IF(NOT(ISNUMBER(PI_data_original!BD218)),BD217,PI_data_original!BD218),0)</f>
        <v>0</v>
      </c>
      <c r="BE218" s="95">
        <f>IF($AY218&lt;=$AY$9,IF(NOT(ISNUMBER(PI_data_original!BE218)),BE217,PI_data_original!BE218),0)</f>
        <v>0</v>
      </c>
      <c r="BF218" s="95">
        <f>IF($AY218&lt;=$AY$9,IF(NOT(ISNUMBER(PI_data_original!BF218)),BF217,PI_data_original!BF218),0)</f>
        <v>0</v>
      </c>
      <c r="BG218" s="95">
        <f>IF($AY218&lt;=$AY$9,IF(NOT(ISNUMBER(PI_data_original!BG218)),BG217,PI_data_original!BG218),0)</f>
        <v>37.853394206364904</v>
      </c>
      <c r="BI218" s="61">
        <f>PI_data_original!BI218</f>
        <v>45873.393750000003</v>
      </c>
      <c r="BJ218" s="6">
        <f>IF($BI218&lt;=$BI$9,IF(NOT(ISNUMBER(PI_data_original!BJ218)),BJ217,PI_data_original!BJ218),0)</f>
        <v>1.2817578390240669E-2</v>
      </c>
      <c r="BK218" s="6">
        <f>IF($BI218&lt;=$BI$9,IF(NOT(ISNUMBER(PI_data_original!BK218)),BK217,PI_data_original!BK218),0)</f>
        <v>7.9819727246454985E-3</v>
      </c>
      <c r="BM218" s="6" t="b">
        <f t="shared" si="134"/>
        <v>0</v>
      </c>
      <c r="BN218" s="6" t="str">
        <f t="shared" si="135"/>
        <v>N/A</v>
      </c>
      <c r="BO218" s="6" t="b">
        <f t="shared" si="136"/>
        <v>0</v>
      </c>
      <c r="BP218" s="6" t="str">
        <f t="shared" si="137"/>
        <v>N/A</v>
      </c>
      <c r="BR218" s="6">
        <f t="shared" si="122"/>
        <v>0</v>
      </c>
      <c r="BS218" s="6">
        <f t="shared" si="123"/>
        <v>0</v>
      </c>
      <c r="BU218" s="6">
        <f t="shared" si="138"/>
        <v>0</v>
      </c>
      <c r="BV218" s="6">
        <f t="shared" si="139"/>
        <v>0</v>
      </c>
      <c r="BX218" s="292">
        <f t="shared" si="124"/>
        <v>45873.718749999331</v>
      </c>
      <c r="BY218" s="11">
        <f t="shared" si="146"/>
        <v>0</v>
      </c>
      <c r="BZ218" s="11">
        <f t="shared" si="146"/>
        <v>0</v>
      </c>
      <c r="CA218" s="11">
        <f t="shared" si="146"/>
        <v>0</v>
      </c>
      <c r="CB218" s="11">
        <f t="shared" si="146"/>
        <v>38.77112652121906</v>
      </c>
      <c r="CC218" s="11">
        <f>IF(Inicio!$C$22="Calderas",BY218+BZ218,CA218)</f>
        <v>0</v>
      </c>
      <c r="CD218" s="11">
        <f t="shared" si="125"/>
        <v>0</v>
      </c>
      <c r="CE218" s="11">
        <f t="shared" si="126"/>
        <v>0</v>
      </c>
      <c r="CF218" s="11">
        <f t="shared" si="127"/>
        <v>0</v>
      </c>
      <c r="CG218" s="11">
        <f t="shared" si="128"/>
        <v>0</v>
      </c>
      <c r="CH218" s="11">
        <f t="shared" si="140"/>
        <v>0</v>
      </c>
      <c r="CI218" s="11">
        <f t="shared" si="141"/>
        <v>0</v>
      </c>
      <c r="CJ218" s="11">
        <f t="shared" si="147"/>
        <v>0</v>
      </c>
      <c r="CK218" s="11">
        <f t="shared" si="147"/>
        <v>0</v>
      </c>
      <c r="CL218" s="11">
        <f t="shared" si="147"/>
        <v>0</v>
      </c>
      <c r="CM218" s="11">
        <f t="shared" si="147"/>
        <v>37.853394206364904</v>
      </c>
      <c r="CN218" s="281">
        <f>IF(Inicio!$O$22="Calderas",CJ218+CK218,CL218)</f>
        <v>0</v>
      </c>
      <c r="CO218" s="11">
        <f t="shared" si="129"/>
        <v>0</v>
      </c>
      <c r="CP218" s="11">
        <f t="shared" si="130"/>
        <v>0</v>
      </c>
      <c r="CQ218" s="11">
        <f t="shared" si="131"/>
        <v>0</v>
      </c>
      <c r="CR218" s="11">
        <f t="shared" si="132"/>
        <v>0</v>
      </c>
      <c r="CS218" s="11">
        <f t="shared" si="142"/>
        <v>0</v>
      </c>
      <c r="CT218" s="11">
        <f t="shared" si="143"/>
        <v>0</v>
      </c>
      <c r="CV218" s="293">
        <f t="shared" si="133"/>
        <v>45873.968749999098</v>
      </c>
      <c r="CW218" s="92">
        <f t="shared" si="148"/>
        <v>0</v>
      </c>
      <c r="CX218" s="92">
        <f t="shared" si="148"/>
        <v>0</v>
      </c>
      <c r="CY218" s="92">
        <f t="shared" si="148"/>
        <v>0</v>
      </c>
      <c r="CZ218" s="92">
        <f t="shared" si="148"/>
        <v>0</v>
      </c>
      <c r="DA218" s="92">
        <f t="shared" si="148"/>
        <v>0</v>
      </c>
      <c r="DB218" s="92">
        <f t="shared" si="148"/>
        <v>0</v>
      </c>
    </row>
    <row r="219" spans="1:106">
      <c r="A219" s="94">
        <f t="shared" si="144"/>
        <v>45873.97222222155</v>
      </c>
      <c r="B219" s="95">
        <f>IF($A219&lt;=$A$9,IF(NOT(ISNUMBER(PI_data_original!B219)),B218,PI_data_original!B219),0)</f>
        <v>0</v>
      </c>
      <c r="C219" s="95">
        <f>IF($A219&lt;=$A$9,IF(NOT(ISNUMBER(PI_data_original!C219)),C218,PI_data_original!C219),0)</f>
        <v>0</v>
      </c>
      <c r="D219" s="307">
        <f>IF(TagTempAmbSel_Sc1=TagTempAmb_Sc1,IF($A219&lt;=$A$9,IF(NOT(ISNUMBER(PI_data_original!D219)),D218,PI_data_original!D219),D218),IF($A219&lt;=$A$9,IF(NOT(ISNUMBER(PI_data_original!AD219)),AD218,PI_data_original!AD219),AD218))</f>
        <v>34.400001525878906</v>
      </c>
      <c r="E219" s="307">
        <f>IF(TagHumRelSel_Sc1=TagHumRel_Sc1,IF($A219&lt;=$A$9,IF(NOT(ISNUMBER(PI_data_original!E219)),E218,PI_data_original!E219),E218),IF($A219&lt;=$A$9,IF(NOT(ISNUMBER(PI_data_original!AE219)),AE218,PI_data_original!AE219),AE218))</f>
        <v>28.549225193882013</v>
      </c>
      <c r="F219" s="95">
        <f>IF($A219&lt;=$A$9,IF(NOT(ISNUMBER(PI_data_original!F219)),F218,PI_data_original!F219),0)</f>
        <v>0</v>
      </c>
      <c r="G219" s="95">
        <f>IF($A219&lt;=$A$9,IF(NOT(ISNUMBER(PI_data_original!G219)),G218,PI_data_original!G219),0)</f>
        <v>0</v>
      </c>
      <c r="H219" s="95">
        <f>IF($A219&lt;=$A$9,IF(NOT(ISNUMBER(PI_data_original!H219)),H218,PI_data_original!H219),0)</f>
        <v>0</v>
      </c>
      <c r="I219" s="95">
        <f>IF($A219&lt;=$A$9,IF(NOT(ISNUMBER(PI_data_original!I219)),I218,PI_data_original!I219),0)</f>
        <v>0</v>
      </c>
      <c r="J219" s="95">
        <f>IF($A219&lt;=$A$9,IF(NOT(ISNUMBER(PI_data_original!J219)),J218,PI_data_original!J219),0)</f>
        <v>0</v>
      </c>
      <c r="K219" s="95">
        <f>IF($A219&lt;=$A$9,IF(NOT(ISNUMBER(PI_data_original!K219)),K218,PI_data_original!K219),0)</f>
        <v>0</v>
      </c>
      <c r="L219" s="95">
        <f>IF($A219&lt;=$A$9,IF(NOT(ISNUMBER(PI_data_original!L219)),L218,PI_data_original!L219),0)</f>
        <v>0</v>
      </c>
      <c r="M219" s="95">
        <f>IF($A219&lt;=$A$9,IF(NOT(ISNUMBER(PI_data_original!M219)),M218,PI_data_original!M219),0)</f>
        <v>0</v>
      </c>
      <c r="N219" s="95">
        <f>IF($A219&lt;=$A$9,IF(NOT(ISNUMBER(PI_data_original!N219)),N218,PI_data_original!N219),0)</f>
        <v>0</v>
      </c>
      <c r="O219" s="95">
        <f>IF($A219&lt;=$A$9,IF(NOT(ISNUMBER(PI_data_original!O219)),O218,PI_data_original!O219),0)</f>
        <v>0</v>
      </c>
      <c r="P219" s="95">
        <f>IF($A219&lt;=$A$9,IF(NOT(ISNUMBER(PI_data_original!P219)),P218,PI_data_original!P219),0)</f>
        <v>0</v>
      </c>
      <c r="Q219" s="95">
        <f>IF($A219&lt;=$A$9,IF(NOT(ISNUMBER(PI_data_original!Q219)),Q218,PI_data_original!Q219),0)</f>
        <v>0</v>
      </c>
      <c r="R219" s="95">
        <f>IF($A219&lt;=$A$9,IF(NOT(ISNUMBER(PI_data_original!R219)),R218,PI_data_original!R219),0)</f>
        <v>0</v>
      </c>
      <c r="S219" s="95">
        <f>IF($A219&lt;=$A$9,IF(NOT(ISNUMBER(PI_data_original!S219)),S218,PI_data_original!S219),0)</f>
        <v>0</v>
      </c>
      <c r="T219" s="95">
        <f>IF($A219&lt;=$A$9,IF(NOT(ISNUMBER(PI_data_original!T219)),T218,PI_data_original!T219),0)</f>
        <v>0</v>
      </c>
      <c r="U219" s="95">
        <f>IF($A219&lt;=$A$9,IF(NOT(ISNUMBER(PI_data_original!U219)),U218,PI_data_original!U219),0)</f>
        <v>0</v>
      </c>
      <c r="V219" s="95">
        <f>IF($A219&lt;=$A$9,IF(NOT(ISNUMBER(PI_data_original!V219)),V218,PI_data_original!V219),0)</f>
        <v>0</v>
      </c>
      <c r="W219" s="95">
        <f>IF($A219&lt;=$A$9,IF(NOT(ISNUMBER(PI_data_original!W219)),W218,PI_data_original!W219),0)</f>
        <v>0</v>
      </c>
      <c r="X219" s="95">
        <f>IF($A219&lt;=$A$9,IF(NOT(ISNUMBER(PI_data_original!X219)),X218,PI_data_original!X219),0)</f>
        <v>0</v>
      </c>
      <c r="Y219" s="95">
        <f>IF($A219&lt;=$A$9,IF(NOT(ISNUMBER(PI_data_original!Y219)),Y218,PI_data_original!Y219),0)</f>
        <v>0</v>
      </c>
      <c r="Z219" s="95">
        <f>IF($A219&lt;=$A$9,IF(NOT(ISNUMBER(PI_data_original!Z219)),Z218,PI_data_original!Z219),0)</f>
        <v>0</v>
      </c>
      <c r="AA219" s="95">
        <f>IF($A219&lt;=$A$9,IF(NOT(ISNUMBER(PI_data_original!AA219)),AA218,PI_data_original!AA219),0)</f>
        <v>0</v>
      </c>
      <c r="AB219" s="95">
        <f>IF($A219&lt;=$A$9,IF(NOT(ISNUMBER(PI_data_original!AB219)),AB218,PI_data_original!AB219),0)</f>
        <v>0</v>
      </c>
      <c r="AC219" s="95">
        <f>IF($A219&lt;=$A$9,IF(NOT(ISNUMBER(PI_data_original!AC219)),AC218,PI_data_original!AC219),0)</f>
        <v>0</v>
      </c>
      <c r="AD219" s="307">
        <f>IF(TagTempAmbSel_Sc2=TagTempAmb_Sc1,IF($A219&lt;=$A$9,IF(NOT(ISNUMBER(PI_data_original!D219)),D218,PI_data_original!D219),D218),IF($A219&lt;=$A$9,IF(NOT(ISNUMBER(PI_data_original!AD219)),AD218,PI_data_original!AD219),AD218))</f>
        <v>35.129991850107629</v>
      </c>
      <c r="AE219" s="307">
        <f>IF(TagHumRelSel_Sc2=TagHumRel_Sc1,IF($A219&lt;=$A$9,IF(NOT(ISNUMBER(PI_data_original!E219)),E218,PI_data_original!E219),E218),IF($A219&lt;=$A$9,IF(NOT(ISNUMBER(PI_data_original!AE219)),AE218,PI_data_original!AE219),AE218))</f>
        <v>30.128703536580311</v>
      </c>
      <c r="AF219" s="95">
        <f>IF($A219&lt;=$A$9,IF(NOT(ISNUMBER(PI_data_original!AF219)),AF218,PI_data_original!AF219),0)</f>
        <v>0</v>
      </c>
      <c r="AG219" s="95">
        <f>IF($A219&lt;=$A$9,IF(NOT(ISNUMBER(PI_data_original!AG219)),AG218,PI_data_original!AG219),0)</f>
        <v>0</v>
      </c>
      <c r="AH219" s="95">
        <f>IF($A219&lt;=$A$9,IF(NOT(ISNUMBER(PI_data_original!AH219)),AH218,PI_data_original!AH219),0)</f>
        <v>0</v>
      </c>
      <c r="AI219" s="95">
        <f>IF($A219&lt;=$A$9,IF(NOT(ISNUMBER(PI_data_original!AI219)),AI218,PI_data_original!AI219),0)</f>
        <v>0</v>
      </c>
      <c r="AJ219" s="95">
        <f>IF($A219&lt;=$A$9,IF(NOT(ISNUMBER(PI_data_original!AJ219)),AJ218,PI_data_original!AJ219),0)</f>
        <v>0</v>
      </c>
      <c r="AK219" s="95">
        <f>IF($A219&lt;=$A$9,IF(NOT(ISNUMBER(PI_data_original!AK219)),AK218,PI_data_original!AK219),0)</f>
        <v>0</v>
      </c>
      <c r="AL219" s="95">
        <f>IF($A219&lt;=$A$9,IF(NOT(ISNUMBER(PI_data_original!AL219)),AL218,PI_data_original!AL219),0)</f>
        <v>0</v>
      </c>
      <c r="AM219" s="95">
        <f>IF($A219&lt;=$A$9,IF(NOT(ISNUMBER(PI_data_original!AM219)),AM218,PI_data_original!AM219),0)</f>
        <v>0</v>
      </c>
      <c r="AN219" s="95">
        <f>IF($A219&lt;=$A$9,IF(NOT(ISNUMBER(PI_data_original!AN219)),AN218,PI_data_original!AN219),0)</f>
        <v>0</v>
      </c>
      <c r="AO219" s="95">
        <f>IF($A219&lt;=$A$9,IF(NOT(ISNUMBER(PI_data_original!AO219)),AO218,PI_data_original!AO219),0)</f>
        <v>0</v>
      </c>
      <c r="AP219" s="95">
        <f>IF($A219&lt;=$A$9,IF(NOT(ISNUMBER(PI_data_original!AP219)),AP218,PI_data_original!AP219),0)</f>
        <v>0</v>
      </c>
      <c r="AQ219" s="95">
        <f>IF($A219&lt;=$A$9,IF(NOT(ISNUMBER(PI_data_original!AQ219)),AQ218,PI_data_original!AQ219),0)</f>
        <v>0</v>
      </c>
      <c r="AR219" s="95">
        <f>IF($A219&lt;=$A$9,IF(NOT(ISNUMBER(PI_data_original!AR219)),AR218,PI_data_original!AR219),0)</f>
        <v>0</v>
      </c>
      <c r="AS219" s="95">
        <f>IF($A219&lt;=$A$9,IF(NOT(ISNUMBER(PI_data_original!AS219)),AS218,PI_data_original!AS219),0)</f>
        <v>0</v>
      </c>
      <c r="AT219" s="95">
        <f>IF($A219&lt;=$A$9,IF(NOT(ISNUMBER(PI_data_original!AT219)),AT218,PI_data_original!AT219),0)</f>
        <v>0</v>
      </c>
      <c r="AU219" s="95">
        <f>IF($A219&lt;=$A$9,IF(NOT(ISNUMBER(PI_data_original!AU219)),AU218,PI_data_original!AU219),0)</f>
        <v>0</v>
      </c>
      <c r="AV219" s="95">
        <f>IF($A219&lt;=$A$9,IF(NOT(ISNUMBER(PI_data_original!AV219)),AV218,PI_data_original!AV219),0)</f>
        <v>0</v>
      </c>
      <c r="AW219" s="95">
        <f>IF($A219&lt;=$A$9,IF(NOT(ISNUMBER(PI_data_original!AW219)),AW218,PI_data_original!AW219),0)</f>
        <v>0</v>
      </c>
      <c r="AY219" s="94">
        <f t="shared" si="145"/>
        <v>45873.72222222155</v>
      </c>
      <c r="AZ219" s="95">
        <f>IF($AY219&lt;=$AY$9,IF(NOT(ISNUMBER(PI_data_original!AZ219)),AZ218,PI_data_original!AZ219),0)</f>
        <v>0</v>
      </c>
      <c r="BA219" s="95">
        <f>IF($AY219&lt;=$AY$9,IF(NOT(ISNUMBER(PI_data_original!BA219)),BA218,PI_data_original!BA219),0)</f>
        <v>0</v>
      </c>
      <c r="BB219" s="95">
        <f>IF($AY219&lt;=$AY$9,IF(NOT(ISNUMBER(PI_data_original!BB219)),BB218,PI_data_original!BB219),0)</f>
        <v>0</v>
      </c>
      <c r="BC219" s="95">
        <f>IF($AY219&lt;=$AY$9,IF(NOT(ISNUMBER(PI_data_original!BC219)),BC218,PI_data_original!BC219),0)</f>
        <v>37.989971020790399</v>
      </c>
      <c r="BD219" s="95">
        <f>IF($AY219&lt;=$AY$9,IF(NOT(ISNUMBER(PI_data_original!BD219)),BD218,PI_data_original!BD219),0)</f>
        <v>0</v>
      </c>
      <c r="BE219" s="95">
        <f>IF($AY219&lt;=$AY$9,IF(NOT(ISNUMBER(PI_data_original!BE219)),BE218,PI_data_original!BE219),0)</f>
        <v>0</v>
      </c>
      <c r="BF219" s="95">
        <f>IF($AY219&lt;=$AY$9,IF(NOT(ISNUMBER(PI_data_original!BF219)),BF218,PI_data_original!BF219),0)</f>
        <v>0</v>
      </c>
      <c r="BG219" s="95">
        <f>IF($AY219&lt;=$AY$9,IF(NOT(ISNUMBER(PI_data_original!BG219)),BG218,PI_data_original!BG219),0)</f>
        <v>37.471658384887924</v>
      </c>
      <c r="BI219" s="61">
        <f>PI_data_original!BI219</f>
        <v>45873.394444444442</v>
      </c>
      <c r="BJ219" s="6">
        <f>IF($BI219&lt;=$BI$9,IF(NOT(ISNUMBER(PI_data_original!BJ219)),BJ218,PI_data_original!BJ219),0)</f>
        <v>1.2817578390240669E-2</v>
      </c>
      <c r="BK219" s="6">
        <f>IF($BI219&lt;=$BI$9,IF(NOT(ISNUMBER(PI_data_original!BK219)),BK218,PI_data_original!BK219),0)</f>
        <v>8.5325620243770425E-3</v>
      </c>
      <c r="BM219" s="6" t="b">
        <f t="shared" si="134"/>
        <v>0</v>
      </c>
      <c r="BN219" s="6" t="str">
        <f t="shared" si="135"/>
        <v>N/A</v>
      </c>
      <c r="BO219" s="6" t="b">
        <f t="shared" si="136"/>
        <v>0</v>
      </c>
      <c r="BP219" s="6" t="str">
        <f t="shared" si="137"/>
        <v>N/A</v>
      </c>
      <c r="BR219" s="6">
        <f t="shared" si="122"/>
        <v>0</v>
      </c>
      <c r="BS219" s="6">
        <f t="shared" si="123"/>
        <v>0</v>
      </c>
      <c r="BU219" s="6">
        <f t="shared" si="138"/>
        <v>0</v>
      </c>
      <c r="BV219" s="6">
        <f t="shared" si="139"/>
        <v>0</v>
      </c>
      <c r="BX219" s="292">
        <f t="shared" si="124"/>
        <v>45873.72222222155</v>
      </c>
      <c r="BY219" s="11">
        <f t="shared" si="146"/>
        <v>0</v>
      </c>
      <c r="BZ219" s="11">
        <f t="shared" si="146"/>
        <v>0</v>
      </c>
      <c r="CA219" s="11">
        <f t="shared" si="146"/>
        <v>0</v>
      </c>
      <c r="CB219" s="11">
        <f t="shared" si="146"/>
        <v>37.989971020790399</v>
      </c>
      <c r="CC219" s="11">
        <f>IF(Inicio!$C$22="Calderas",BY219+BZ219,CA219)</f>
        <v>0</v>
      </c>
      <c r="CD219" s="11">
        <f t="shared" si="125"/>
        <v>0</v>
      </c>
      <c r="CE219" s="11">
        <f t="shared" si="126"/>
        <v>0</v>
      </c>
      <c r="CF219" s="11">
        <f t="shared" si="127"/>
        <v>0</v>
      </c>
      <c r="CG219" s="11">
        <f t="shared" si="128"/>
        <v>0</v>
      </c>
      <c r="CH219" s="11">
        <f t="shared" si="140"/>
        <v>0</v>
      </c>
      <c r="CI219" s="11">
        <f t="shared" si="141"/>
        <v>0</v>
      </c>
      <c r="CJ219" s="11">
        <f t="shared" si="147"/>
        <v>0</v>
      </c>
      <c r="CK219" s="11">
        <f t="shared" si="147"/>
        <v>0</v>
      </c>
      <c r="CL219" s="11">
        <f t="shared" si="147"/>
        <v>0</v>
      </c>
      <c r="CM219" s="11">
        <f t="shared" si="147"/>
        <v>37.471658384887924</v>
      </c>
      <c r="CN219" s="281">
        <f>IF(Inicio!$O$22="Calderas",CJ219+CK219,CL219)</f>
        <v>0</v>
      </c>
      <c r="CO219" s="11">
        <f t="shared" si="129"/>
        <v>0</v>
      </c>
      <c r="CP219" s="11">
        <f t="shared" si="130"/>
        <v>0</v>
      </c>
      <c r="CQ219" s="11">
        <f t="shared" si="131"/>
        <v>0</v>
      </c>
      <c r="CR219" s="11">
        <f t="shared" si="132"/>
        <v>0</v>
      </c>
      <c r="CS219" s="11">
        <f t="shared" si="142"/>
        <v>0</v>
      </c>
      <c r="CT219" s="11">
        <f t="shared" si="143"/>
        <v>0</v>
      </c>
      <c r="CV219" s="293">
        <f t="shared" si="133"/>
        <v>45873.972222221317</v>
      </c>
      <c r="CW219" s="92">
        <f t="shared" si="148"/>
        <v>0</v>
      </c>
      <c r="CX219" s="92">
        <f t="shared" si="148"/>
        <v>0</v>
      </c>
      <c r="CY219" s="92">
        <f t="shared" si="148"/>
        <v>0</v>
      </c>
      <c r="CZ219" s="92">
        <f t="shared" si="148"/>
        <v>0</v>
      </c>
      <c r="DA219" s="92">
        <f t="shared" si="148"/>
        <v>0</v>
      </c>
      <c r="DB219" s="92">
        <f t="shared" si="148"/>
        <v>0</v>
      </c>
    </row>
    <row r="220" spans="1:106">
      <c r="A220" s="94">
        <f t="shared" si="144"/>
        <v>45873.975694443769</v>
      </c>
      <c r="B220" s="95">
        <f>IF($A220&lt;=$A$9,IF(NOT(ISNUMBER(PI_data_original!B220)),B219,PI_data_original!B220),0)</f>
        <v>0</v>
      </c>
      <c r="C220" s="95">
        <f>IF($A220&lt;=$A$9,IF(NOT(ISNUMBER(PI_data_original!C220)),C219,PI_data_original!C220),0)</f>
        <v>0</v>
      </c>
      <c r="D220" s="307">
        <f>IF(TagTempAmbSel_Sc1=TagTempAmb_Sc1,IF($A220&lt;=$A$9,IF(NOT(ISNUMBER(PI_data_original!D220)),D219,PI_data_original!D220),D219),IF($A220&lt;=$A$9,IF(NOT(ISNUMBER(PI_data_original!AD220)),AD219,PI_data_original!AD220),AD219))</f>
        <v>34.400001525878906</v>
      </c>
      <c r="E220" s="307">
        <f>IF(TagHumRelSel_Sc1=TagHumRel_Sc1,IF($A220&lt;=$A$9,IF(NOT(ISNUMBER(PI_data_original!E220)),E219,PI_data_original!E220),E219),IF($A220&lt;=$A$9,IF(NOT(ISNUMBER(PI_data_original!AE220)),AE219,PI_data_original!AE220),AE219))</f>
        <v>28.549225193882013</v>
      </c>
      <c r="F220" s="95">
        <f>IF($A220&lt;=$A$9,IF(NOT(ISNUMBER(PI_data_original!F220)),F219,PI_data_original!F220),0)</f>
        <v>0</v>
      </c>
      <c r="G220" s="95">
        <f>IF($A220&lt;=$A$9,IF(NOT(ISNUMBER(PI_data_original!G220)),G219,PI_data_original!G220),0)</f>
        <v>0</v>
      </c>
      <c r="H220" s="95">
        <f>IF($A220&lt;=$A$9,IF(NOT(ISNUMBER(PI_data_original!H220)),H219,PI_data_original!H220),0)</f>
        <v>0</v>
      </c>
      <c r="I220" s="95">
        <f>IF($A220&lt;=$A$9,IF(NOT(ISNUMBER(PI_data_original!I220)),I219,PI_data_original!I220),0)</f>
        <v>0</v>
      </c>
      <c r="J220" s="95">
        <f>IF($A220&lt;=$A$9,IF(NOT(ISNUMBER(PI_data_original!J220)),J219,PI_data_original!J220),0)</f>
        <v>0</v>
      </c>
      <c r="K220" s="95">
        <f>IF($A220&lt;=$A$9,IF(NOT(ISNUMBER(PI_data_original!K220)),K219,PI_data_original!K220),0)</f>
        <v>0</v>
      </c>
      <c r="L220" s="95">
        <f>IF($A220&lt;=$A$9,IF(NOT(ISNUMBER(PI_data_original!L220)),L219,PI_data_original!L220),0)</f>
        <v>0</v>
      </c>
      <c r="M220" s="95">
        <f>IF($A220&lt;=$A$9,IF(NOT(ISNUMBER(PI_data_original!M220)),M219,PI_data_original!M220),0)</f>
        <v>0</v>
      </c>
      <c r="N220" s="95">
        <f>IF($A220&lt;=$A$9,IF(NOT(ISNUMBER(PI_data_original!N220)),N219,PI_data_original!N220),0)</f>
        <v>0</v>
      </c>
      <c r="O220" s="95">
        <f>IF($A220&lt;=$A$9,IF(NOT(ISNUMBER(PI_data_original!O220)),O219,PI_data_original!O220),0)</f>
        <v>0</v>
      </c>
      <c r="P220" s="95">
        <f>IF($A220&lt;=$A$9,IF(NOT(ISNUMBER(PI_data_original!P220)),P219,PI_data_original!P220),0)</f>
        <v>0</v>
      </c>
      <c r="Q220" s="95">
        <f>IF($A220&lt;=$A$9,IF(NOT(ISNUMBER(PI_data_original!Q220)),Q219,PI_data_original!Q220),0)</f>
        <v>0</v>
      </c>
      <c r="R220" s="95">
        <f>IF($A220&lt;=$A$9,IF(NOT(ISNUMBER(PI_data_original!R220)),R219,PI_data_original!R220),0)</f>
        <v>0</v>
      </c>
      <c r="S220" s="95">
        <f>IF($A220&lt;=$A$9,IF(NOT(ISNUMBER(PI_data_original!S220)),S219,PI_data_original!S220),0)</f>
        <v>0</v>
      </c>
      <c r="T220" s="95">
        <f>IF($A220&lt;=$A$9,IF(NOT(ISNUMBER(PI_data_original!T220)),T219,PI_data_original!T220),0)</f>
        <v>0</v>
      </c>
      <c r="U220" s="95">
        <f>IF($A220&lt;=$A$9,IF(NOT(ISNUMBER(PI_data_original!U220)),U219,PI_data_original!U220),0)</f>
        <v>0</v>
      </c>
      <c r="V220" s="95">
        <f>IF($A220&lt;=$A$9,IF(NOT(ISNUMBER(PI_data_original!V220)),V219,PI_data_original!V220),0)</f>
        <v>0</v>
      </c>
      <c r="W220" s="95">
        <f>IF($A220&lt;=$A$9,IF(NOT(ISNUMBER(PI_data_original!W220)),W219,PI_data_original!W220),0)</f>
        <v>0</v>
      </c>
      <c r="X220" s="95">
        <f>IF($A220&lt;=$A$9,IF(NOT(ISNUMBER(PI_data_original!X220)),X219,PI_data_original!X220),0)</f>
        <v>0</v>
      </c>
      <c r="Y220" s="95">
        <f>IF($A220&lt;=$A$9,IF(NOT(ISNUMBER(PI_data_original!Y220)),Y219,PI_data_original!Y220),0)</f>
        <v>0</v>
      </c>
      <c r="Z220" s="95">
        <f>IF($A220&lt;=$A$9,IF(NOT(ISNUMBER(PI_data_original!Z220)),Z219,PI_data_original!Z220),0)</f>
        <v>0</v>
      </c>
      <c r="AA220" s="95">
        <f>IF($A220&lt;=$A$9,IF(NOT(ISNUMBER(PI_data_original!AA220)),AA219,PI_data_original!AA220),0)</f>
        <v>0</v>
      </c>
      <c r="AB220" s="95">
        <f>IF($A220&lt;=$A$9,IF(NOT(ISNUMBER(PI_data_original!AB220)),AB219,PI_data_original!AB220),0)</f>
        <v>0</v>
      </c>
      <c r="AC220" s="95">
        <f>IF($A220&lt;=$A$9,IF(NOT(ISNUMBER(PI_data_original!AC220)),AC219,PI_data_original!AC220),0)</f>
        <v>0</v>
      </c>
      <c r="AD220" s="307">
        <f>IF(TagTempAmbSel_Sc2=TagTempAmb_Sc1,IF($A220&lt;=$A$9,IF(NOT(ISNUMBER(PI_data_original!D220)),D219,PI_data_original!D220),D219),IF($A220&lt;=$A$9,IF(NOT(ISNUMBER(PI_data_original!AD220)),AD219,PI_data_original!AD220),AD219))</f>
        <v>35.129991850107629</v>
      </c>
      <c r="AE220" s="307">
        <f>IF(TagHumRelSel_Sc2=TagHumRel_Sc1,IF($A220&lt;=$A$9,IF(NOT(ISNUMBER(PI_data_original!E220)),E219,PI_data_original!E220),E219),IF($A220&lt;=$A$9,IF(NOT(ISNUMBER(PI_data_original!AE220)),AE219,PI_data_original!AE220),AE219))</f>
        <v>30.128703536580311</v>
      </c>
      <c r="AF220" s="95">
        <f>IF($A220&lt;=$A$9,IF(NOT(ISNUMBER(PI_data_original!AF220)),AF219,PI_data_original!AF220),0)</f>
        <v>0</v>
      </c>
      <c r="AG220" s="95">
        <f>IF($A220&lt;=$A$9,IF(NOT(ISNUMBER(PI_data_original!AG220)),AG219,PI_data_original!AG220),0)</f>
        <v>0</v>
      </c>
      <c r="AH220" s="95">
        <f>IF($A220&lt;=$A$9,IF(NOT(ISNUMBER(PI_data_original!AH220)),AH219,PI_data_original!AH220),0)</f>
        <v>0</v>
      </c>
      <c r="AI220" s="95">
        <f>IF($A220&lt;=$A$9,IF(NOT(ISNUMBER(PI_data_original!AI220)),AI219,PI_data_original!AI220),0)</f>
        <v>0</v>
      </c>
      <c r="AJ220" s="95">
        <f>IF($A220&lt;=$A$9,IF(NOT(ISNUMBER(PI_data_original!AJ220)),AJ219,PI_data_original!AJ220),0)</f>
        <v>0</v>
      </c>
      <c r="AK220" s="95">
        <f>IF($A220&lt;=$A$9,IF(NOT(ISNUMBER(PI_data_original!AK220)),AK219,PI_data_original!AK220),0)</f>
        <v>0</v>
      </c>
      <c r="AL220" s="95">
        <f>IF($A220&lt;=$A$9,IF(NOT(ISNUMBER(PI_data_original!AL220)),AL219,PI_data_original!AL220),0)</f>
        <v>0</v>
      </c>
      <c r="AM220" s="95">
        <f>IF($A220&lt;=$A$9,IF(NOT(ISNUMBER(PI_data_original!AM220)),AM219,PI_data_original!AM220),0)</f>
        <v>0</v>
      </c>
      <c r="AN220" s="95">
        <f>IF($A220&lt;=$A$9,IF(NOT(ISNUMBER(PI_data_original!AN220)),AN219,PI_data_original!AN220),0)</f>
        <v>0</v>
      </c>
      <c r="AO220" s="95">
        <f>IF($A220&lt;=$A$9,IF(NOT(ISNUMBER(PI_data_original!AO220)),AO219,PI_data_original!AO220),0)</f>
        <v>0</v>
      </c>
      <c r="AP220" s="95">
        <f>IF($A220&lt;=$A$9,IF(NOT(ISNUMBER(PI_data_original!AP220)),AP219,PI_data_original!AP220),0)</f>
        <v>0</v>
      </c>
      <c r="AQ220" s="95">
        <f>IF($A220&lt;=$A$9,IF(NOT(ISNUMBER(PI_data_original!AQ220)),AQ219,PI_data_original!AQ220),0)</f>
        <v>0</v>
      </c>
      <c r="AR220" s="95">
        <f>IF($A220&lt;=$A$9,IF(NOT(ISNUMBER(PI_data_original!AR220)),AR219,PI_data_original!AR220),0)</f>
        <v>0</v>
      </c>
      <c r="AS220" s="95">
        <f>IF($A220&lt;=$A$9,IF(NOT(ISNUMBER(PI_data_original!AS220)),AS219,PI_data_original!AS220),0)</f>
        <v>0</v>
      </c>
      <c r="AT220" s="95">
        <f>IF($A220&lt;=$A$9,IF(NOT(ISNUMBER(PI_data_original!AT220)),AT219,PI_data_original!AT220),0)</f>
        <v>0</v>
      </c>
      <c r="AU220" s="95">
        <f>IF($A220&lt;=$A$9,IF(NOT(ISNUMBER(PI_data_original!AU220)),AU219,PI_data_original!AU220),0)</f>
        <v>0</v>
      </c>
      <c r="AV220" s="95">
        <f>IF($A220&lt;=$A$9,IF(NOT(ISNUMBER(PI_data_original!AV220)),AV219,PI_data_original!AV220),0)</f>
        <v>0</v>
      </c>
      <c r="AW220" s="95">
        <f>IF($A220&lt;=$A$9,IF(NOT(ISNUMBER(PI_data_original!AW220)),AW219,PI_data_original!AW220),0)</f>
        <v>0</v>
      </c>
      <c r="AY220" s="94">
        <f t="shared" si="145"/>
        <v>45873.725694443769</v>
      </c>
      <c r="AZ220" s="95">
        <f>IF($AY220&lt;=$AY$9,IF(NOT(ISNUMBER(PI_data_original!AZ220)),AZ219,PI_data_original!AZ220),0)</f>
        <v>0</v>
      </c>
      <c r="BA220" s="95">
        <f>IF($AY220&lt;=$AY$9,IF(NOT(ISNUMBER(PI_data_original!BA220)),BA219,PI_data_original!BA220),0)</f>
        <v>0</v>
      </c>
      <c r="BB220" s="95">
        <f>IF($AY220&lt;=$AY$9,IF(NOT(ISNUMBER(PI_data_original!BB220)),BB219,PI_data_original!BB220),0)</f>
        <v>0</v>
      </c>
      <c r="BC220" s="95">
        <f>IF($AY220&lt;=$AY$9,IF(NOT(ISNUMBER(PI_data_original!BC220)),BC219,PI_data_original!BC220),0)</f>
        <v>37.485312881506168</v>
      </c>
      <c r="BD220" s="95">
        <f>IF($AY220&lt;=$AY$9,IF(NOT(ISNUMBER(PI_data_original!BD220)),BD219,PI_data_original!BD220),0)</f>
        <v>0</v>
      </c>
      <c r="BE220" s="95">
        <f>IF($AY220&lt;=$AY$9,IF(NOT(ISNUMBER(PI_data_original!BE220)),BE219,PI_data_original!BE220),0)</f>
        <v>0</v>
      </c>
      <c r="BF220" s="95">
        <f>IF($AY220&lt;=$AY$9,IF(NOT(ISNUMBER(PI_data_original!BF220)),BF219,PI_data_original!BF220),0)</f>
        <v>0</v>
      </c>
      <c r="BG220" s="95">
        <f>IF($AY220&lt;=$AY$9,IF(NOT(ISNUMBER(PI_data_original!BG220)),BG219,PI_data_original!BG220),0)</f>
        <v>37.143748015990525</v>
      </c>
      <c r="BI220" s="61">
        <f>PI_data_original!BI220</f>
        <v>45873.395138888889</v>
      </c>
      <c r="BJ220" s="6">
        <f>IF($BI220&lt;=$BI$9,IF(NOT(ISNUMBER(PI_data_original!BJ220)),BJ219,PI_data_original!BJ220),0)</f>
        <v>1.2817578390240669E-2</v>
      </c>
      <c r="BK220" s="6">
        <f>IF($BI220&lt;=$BI$9,IF(NOT(ISNUMBER(PI_data_original!BK220)),BK219,PI_data_original!BK220),0)</f>
        <v>9.0831513241085883E-3</v>
      </c>
      <c r="BM220" s="6" t="b">
        <f t="shared" si="134"/>
        <v>0</v>
      </c>
      <c r="BN220" s="6" t="str">
        <f t="shared" si="135"/>
        <v>N/A</v>
      </c>
      <c r="BO220" s="6" t="b">
        <f t="shared" si="136"/>
        <v>0</v>
      </c>
      <c r="BP220" s="6" t="str">
        <f t="shared" si="137"/>
        <v>N/A</v>
      </c>
      <c r="BR220" s="6">
        <f t="shared" si="122"/>
        <v>0</v>
      </c>
      <c r="BS220" s="6">
        <f t="shared" si="123"/>
        <v>0</v>
      </c>
      <c r="BU220" s="6">
        <f t="shared" si="138"/>
        <v>0</v>
      </c>
      <c r="BV220" s="6">
        <f t="shared" si="139"/>
        <v>0</v>
      </c>
      <c r="BX220" s="292">
        <f t="shared" si="124"/>
        <v>45873.725694443769</v>
      </c>
      <c r="BY220" s="11">
        <f t="shared" si="146"/>
        <v>0</v>
      </c>
      <c r="BZ220" s="11">
        <f t="shared" si="146"/>
        <v>0</v>
      </c>
      <c r="CA220" s="11">
        <f t="shared" si="146"/>
        <v>0</v>
      </c>
      <c r="CB220" s="11">
        <f t="shared" si="146"/>
        <v>37.485312881506168</v>
      </c>
      <c r="CC220" s="11">
        <f>IF(Inicio!$C$22="Calderas",BY220+BZ220,CA220)</f>
        <v>0</v>
      </c>
      <c r="CD220" s="11">
        <f t="shared" si="125"/>
        <v>0</v>
      </c>
      <c r="CE220" s="11">
        <f t="shared" si="126"/>
        <v>0</v>
      </c>
      <c r="CF220" s="11">
        <f t="shared" si="127"/>
        <v>0</v>
      </c>
      <c r="CG220" s="11">
        <f t="shared" si="128"/>
        <v>0</v>
      </c>
      <c r="CH220" s="11">
        <f t="shared" si="140"/>
        <v>0</v>
      </c>
      <c r="CI220" s="11">
        <f t="shared" si="141"/>
        <v>0</v>
      </c>
      <c r="CJ220" s="11">
        <f t="shared" si="147"/>
        <v>0</v>
      </c>
      <c r="CK220" s="11">
        <f t="shared" si="147"/>
        <v>0</v>
      </c>
      <c r="CL220" s="11">
        <f t="shared" si="147"/>
        <v>0</v>
      </c>
      <c r="CM220" s="11">
        <f t="shared" si="147"/>
        <v>37.143748015990525</v>
      </c>
      <c r="CN220" s="281">
        <f>IF(Inicio!$O$22="Calderas",CJ220+CK220,CL220)</f>
        <v>0</v>
      </c>
      <c r="CO220" s="11">
        <f t="shared" si="129"/>
        <v>0</v>
      </c>
      <c r="CP220" s="11">
        <f t="shared" si="130"/>
        <v>0</v>
      </c>
      <c r="CQ220" s="11">
        <f t="shared" si="131"/>
        <v>0</v>
      </c>
      <c r="CR220" s="11">
        <f t="shared" si="132"/>
        <v>0</v>
      </c>
      <c r="CS220" s="11">
        <f t="shared" si="142"/>
        <v>0</v>
      </c>
      <c r="CT220" s="11">
        <f t="shared" si="143"/>
        <v>0</v>
      </c>
      <c r="CV220" s="293">
        <f t="shared" si="133"/>
        <v>45873.975694443536</v>
      </c>
      <c r="CW220" s="92">
        <f t="shared" si="148"/>
        <v>0</v>
      </c>
      <c r="CX220" s="92">
        <f t="shared" si="148"/>
        <v>0</v>
      </c>
      <c r="CY220" s="92">
        <f t="shared" si="148"/>
        <v>0</v>
      </c>
      <c r="CZ220" s="92">
        <f t="shared" si="148"/>
        <v>0</v>
      </c>
      <c r="DA220" s="92">
        <f t="shared" si="148"/>
        <v>0</v>
      </c>
      <c r="DB220" s="92">
        <f t="shared" si="148"/>
        <v>0</v>
      </c>
    </row>
    <row r="221" spans="1:106">
      <c r="A221" s="94">
        <f t="shared" si="144"/>
        <v>45873.979166665988</v>
      </c>
      <c r="B221" s="95">
        <f>IF($A221&lt;=$A$9,IF(NOT(ISNUMBER(PI_data_original!B221)),B220,PI_data_original!B221),0)</f>
        <v>0</v>
      </c>
      <c r="C221" s="95">
        <f>IF($A221&lt;=$A$9,IF(NOT(ISNUMBER(PI_data_original!C221)),C220,PI_data_original!C221),0)</f>
        <v>0</v>
      </c>
      <c r="D221" s="307">
        <f>IF(TagTempAmbSel_Sc1=TagTempAmb_Sc1,IF($A221&lt;=$A$9,IF(NOT(ISNUMBER(PI_data_original!D221)),D220,PI_data_original!D221),D220),IF($A221&lt;=$A$9,IF(NOT(ISNUMBER(PI_data_original!AD221)),AD220,PI_data_original!AD221),AD220))</f>
        <v>34.400001525878906</v>
      </c>
      <c r="E221" s="307">
        <f>IF(TagHumRelSel_Sc1=TagHumRel_Sc1,IF($A221&lt;=$A$9,IF(NOT(ISNUMBER(PI_data_original!E221)),E220,PI_data_original!E221),E220),IF($A221&lt;=$A$9,IF(NOT(ISNUMBER(PI_data_original!AE221)),AE220,PI_data_original!AE221),AE220))</f>
        <v>28.549225193882013</v>
      </c>
      <c r="F221" s="95">
        <f>IF($A221&lt;=$A$9,IF(NOT(ISNUMBER(PI_data_original!F221)),F220,PI_data_original!F221),0)</f>
        <v>0</v>
      </c>
      <c r="G221" s="95">
        <f>IF($A221&lt;=$A$9,IF(NOT(ISNUMBER(PI_data_original!G221)),G220,PI_data_original!G221),0)</f>
        <v>0</v>
      </c>
      <c r="H221" s="95">
        <f>IF($A221&lt;=$A$9,IF(NOT(ISNUMBER(PI_data_original!H221)),H220,PI_data_original!H221),0)</f>
        <v>0</v>
      </c>
      <c r="I221" s="95">
        <f>IF($A221&lt;=$A$9,IF(NOT(ISNUMBER(PI_data_original!I221)),I220,PI_data_original!I221),0)</f>
        <v>0</v>
      </c>
      <c r="J221" s="95">
        <f>IF($A221&lt;=$A$9,IF(NOT(ISNUMBER(PI_data_original!J221)),J220,PI_data_original!J221),0)</f>
        <v>0</v>
      </c>
      <c r="K221" s="95">
        <f>IF($A221&lt;=$A$9,IF(NOT(ISNUMBER(PI_data_original!K221)),K220,PI_data_original!K221),0)</f>
        <v>0</v>
      </c>
      <c r="L221" s="95">
        <f>IF($A221&lt;=$A$9,IF(NOT(ISNUMBER(PI_data_original!L221)),L220,PI_data_original!L221),0)</f>
        <v>0</v>
      </c>
      <c r="M221" s="95">
        <f>IF($A221&lt;=$A$9,IF(NOT(ISNUMBER(PI_data_original!M221)),M220,PI_data_original!M221),0)</f>
        <v>0</v>
      </c>
      <c r="N221" s="95">
        <f>IF($A221&lt;=$A$9,IF(NOT(ISNUMBER(PI_data_original!N221)),N220,PI_data_original!N221),0)</f>
        <v>0</v>
      </c>
      <c r="O221" s="95">
        <f>IF($A221&lt;=$A$9,IF(NOT(ISNUMBER(PI_data_original!O221)),O220,PI_data_original!O221),0)</f>
        <v>0</v>
      </c>
      <c r="P221" s="95">
        <f>IF($A221&lt;=$A$9,IF(NOT(ISNUMBER(PI_data_original!P221)),P220,PI_data_original!P221),0)</f>
        <v>0</v>
      </c>
      <c r="Q221" s="95">
        <f>IF($A221&lt;=$A$9,IF(NOT(ISNUMBER(PI_data_original!Q221)),Q220,PI_data_original!Q221),0)</f>
        <v>0</v>
      </c>
      <c r="R221" s="95">
        <f>IF($A221&lt;=$A$9,IF(NOT(ISNUMBER(PI_data_original!R221)),R220,PI_data_original!R221),0)</f>
        <v>0</v>
      </c>
      <c r="S221" s="95">
        <f>IF($A221&lt;=$A$9,IF(NOT(ISNUMBER(PI_data_original!S221)),S220,PI_data_original!S221),0)</f>
        <v>0</v>
      </c>
      <c r="T221" s="95">
        <f>IF($A221&lt;=$A$9,IF(NOT(ISNUMBER(PI_data_original!T221)),T220,PI_data_original!T221),0)</f>
        <v>0</v>
      </c>
      <c r="U221" s="95">
        <f>IF($A221&lt;=$A$9,IF(NOT(ISNUMBER(PI_data_original!U221)),U220,PI_data_original!U221),0)</f>
        <v>0</v>
      </c>
      <c r="V221" s="95">
        <f>IF($A221&lt;=$A$9,IF(NOT(ISNUMBER(PI_data_original!V221)),V220,PI_data_original!V221),0)</f>
        <v>0</v>
      </c>
      <c r="W221" s="95">
        <f>IF($A221&lt;=$A$9,IF(NOT(ISNUMBER(PI_data_original!W221)),W220,PI_data_original!W221),0)</f>
        <v>0</v>
      </c>
      <c r="X221" s="95">
        <f>IF($A221&lt;=$A$9,IF(NOT(ISNUMBER(PI_data_original!X221)),X220,PI_data_original!X221),0)</f>
        <v>0</v>
      </c>
      <c r="Y221" s="95">
        <f>IF($A221&lt;=$A$9,IF(NOT(ISNUMBER(PI_data_original!Y221)),Y220,PI_data_original!Y221),0)</f>
        <v>0</v>
      </c>
      <c r="Z221" s="95">
        <f>IF($A221&lt;=$A$9,IF(NOT(ISNUMBER(PI_data_original!Z221)),Z220,PI_data_original!Z221),0)</f>
        <v>0</v>
      </c>
      <c r="AA221" s="95">
        <f>IF($A221&lt;=$A$9,IF(NOT(ISNUMBER(PI_data_original!AA221)),AA220,PI_data_original!AA221),0)</f>
        <v>0</v>
      </c>
      <c r="AB221" s="95">
        <f>IF($A221&lt;=$A$9,IF(NOT(ISNUMBER(PI_data_original!AB221)),AB220,PI_data_original!AB221),0)</f>
        <v>0</v>
      </c>
      <c r="AC221" s="95">
        <f>IF($A221&lt;=$A$9,IF(NOT(ISNUMBER(PI_data_original!AC221)),AC220,PI_data_original!AC221),0)</f>
        <v>0</v>
      </c>
      <c r="AD221" s="307">
        <f>IF(TagTempAmbSel_Sc2=TagTempAmb_Sc1,IF($A221&lt;=$A$9,IF(NOT(ISNUMBER(PI_data_original!D221)),D220,PI_data_original!D221),D220),IF($A221&lt;=$A$9,IF(NOT(ISNUMBER(PI_data_original!AD221)),AD220,PI_data_original!AD221),AD220))</f>
        <v>35.129991850107629</v>
      </c>
      <c r="AE221" s="307">
        <f>IF(TagHumRelSel_Sc2=TagHumRel_Sc1,IF($A221&lt;=$A$9,IF(NOT(ISNUMBER(PI_data_original!E221)),E220,PI_data_original!E221),E220),IF($A221&lt;=$A$9,IF(NOT(ISNUMBER(PI_data_original!AE221)),AE220,PI_data_original!AE221),AE220))</f>
        <v>30.128703536580311</v>
      </c>
      <c r="AF221" s="95">
        <f>IF($A221&lt;=$A$9,IF(NOT(ISNUMBER(PI_data_original!AF221)),AF220,PI_data_original!AF221),0)</f>
        <v>0</v>
      </c>
      <c r="AG221" s="95">
        <f>IF($A221&lt;=$A$9,IF(NOT(ISNUMBER(PI_data_original!AG221)),AG220,PI_data_original!AG221),0)</f>
        <v>0</v>
      </c>
      <c r="AH221" s="95">
        <f>IF($A221&lt;=$A$9,IF(NOT(ISNUMBER(PI_data_original!AH221)),AH220,PI_data_original!AH221),0)</f>
        <v>0</v>
      </c>
      <c r="AI221" s="95">
        <f>IF($A221&lt;=$A$9,IF(NOT(ISNUMBER(PI_data_original!AI221)),AI220,PI_data_original!AI221),0)</f>
        <v>0</v>
      </c>
      <c r="AJ221" s="95">
        <f>IF($A221&lt;=$A$9,IF(NOT(ISNUMBER(PI_data_original!AJ221)),AJ220,PI_data_original!AJ221),0)</f>
        <v>0</v>
      </c>
      <c r="AK221" s="95">
        <f>IF($A221&lt;=$A$9,IF(NOT(ISNUMBER(PI_data_original!AK221)),AK220,PI_data_original!AK221),0)</f>
        <v>0</v>
      </c>
      <c r="AL221" s="95">
        <f>IF($A221&lt;=$A$9,IF(NOT(ISNUMBER(PI_data_original!AL221)),AL220,PI_data_original!AL221),0)</f>
        <v>0</v>
      </c>
      <c r="AM221" s="95">
        <f>IF($A221&lt;=$A$9,IF(NOT(ISNUMBER(PI_data_original!AM221)),AM220,PI_data_original!AM221),0)</f>
        <v>0</v>
      </c>
      <c r="AN221" s="95">
        <f>IF($A221&lt;=$A$9,IF(NOT(ISNUMBER(PI_data_original!AN221)),AN220,PI_data_original!AN221),0)</f>
        <v>0</v>
      </c>
      <c r="AO221" s="95">
        <f>IF($A221&lt;=$A$9,IF(NOT(ISNUMBER(PI_data_original!AO221)),AO220,PI_data_original!AO221),0)</f>
        <v>0</v>
      </c>
      <c r="AP221" s="95">
        <f>IF($A221&lt;=$A$9,IF(NOT(ISNUMBER(PI_data_original!AP221)),AP220,PI_data_original!AP221),0)</f>
        <v>0</v>
      </c>
      <c r="AQ221" s="95">
        <f>IF($A221&lt;=$A$9,IF(NOT(ISNUMBER(PI_data_original!AQ221)),AQ220,PI_data_original!AQ221),0)</f>
        <v>0</v>
      </c>
      <c r="AR221" s="95">
        <f>IF($A221&lt;=$A$9,IF(NOT(ISNUMBER(PI_data_original!AR221)),AR220,PI_data_original!AR221),0)</f>
        <v>0</v>
      </c>
      <c r="AS221" s="95">
        <f>IF($A221&lt;=$A$9,IF(NOT(ISNUMBER(PI_data_original!AS221)),AS220,PI_data_original!AS221),0)</f>
        <v>0</v>
      </c>
      <c r="AT221" s="95">
        <f>IF($A221&lt;=$A$9,IF(NOT(ISNUMBER(PI_data_original!AT221)),AT220,PI_data_original!AT221),0)</f>
        <v>0</v>
      </c>
      <c r="AU221" s="95">
        <f>IF($A221&lt;=$A$9,IF(NOT(ISNUMBER(PI_data_original!AU221)),AU220,PI_data_original!AU221),0)</f>
        <v>0</v>
      </c>
      <c r="AV221" s="95">
        <f>IF($A221&lt;=$A$9,IF(NOT(ISNUMBER(PI_data_original!AV221)),AV220,PI_data_original!AV221),0)</f>
        <v>0</v>
      </c>
      <c r="AW221" s="95">
        <f>IF($A221&lt;=$A$9,IF(NOT(ISNUMBER(PI_data_original!AW221)),AW220,PI_data_original!AW221),0)</f>
        <v>0</v>
      </c>
      <c r="AY221" s="94">
        <f t="shared" si="145"/>
        <v>45873.729166665988</v>
      </c>
      <c r="AZ221" s="95">
        <f>IF($AY221&lt;=$AY$9,IF(NOT(ISNUMBER(PI_data_original!AZ221)),AZ220,PI_data_original!AZ221),0)</f>
        <v>0</v>
      </c>
      <c r="BA221" s="95">
        <f>IF($AY221&lt;=$AY$9,IF(NOT(ISNUMBER(PI_data_original!BA221)),BA220,PI_data_original!BA221),0)</f>
        <v>0</v>
      </c>
      <c r="BB221" s="95">
        <f>IF($AY221&lt;=$AY$9,IF(NOT(ISNUMBER(PI_data_original!BB221)),BB220,PI_data_original!BB221),0)</f>
        <v>0</v>
      </c>
      <c r="BC221" s="95">
        <f>IF($AY221&lt;=$AY$9,IF(NOT(ISNUMBER(PI_data_original!BC221)),BC220,PI_data_original!BC221),0)</f>
        <v>37.161869081218889</v>
      </c>
      <c r="BD221" s="95">
        <f>IF($AY221&lt;=$AY$9,IF(NOT(ISNUMBER(PI_data_original!BD221)),BD220,PI_data_original!BD221),0)</f>
        <v>0</v>
      </c>
      <c r="BE221" s="95">
        <f>IF($AY221&lt;=$AY$9,IF(NOT(ISNUMBER(PI_data_original!BE221)),BE220,PI_data_original!BE221),0)</f>
        <v>0</v>
      </c>
      <c r="BF221" s="95">
        <f>IF($AY221&lt;=$AY$9,IF(NOT(ISNUMBER(PI_data_original!BF221)),BF220,PI_data_original!BF221),0)</f>
        <v>0</v>
      </c>
      <c r="BG221" s="95">
        <f>IF($AY221&lt;=$AY$9,IF(NOT(ISNUMBER(PI_data_original!BG221)),BG220,PI_data_original!BG221),0)</f>
        <v>36.933966736800386</v>
      </c>
      <c r="BI221" s="61">
        <f>PI_data_original!BI221</f>
        <v>45873.395833333336</v>
      </c>
      <c r="BJ221" s="6">
        <f>IF($BI221&lt;=$BI$9,IF(NOT(ISNUMBER(PI_data_original!BJ221)),BJ220,PI_data_original!BJ221),0)</f>
        <v>1.2817578390240669E-2</v>
      </c>
      <c r="BK221" s="6">
        <f>IF($BI221&lt;=$BI$9,IF(NOT(ISNUMBER(PI_data_original!BK221)),BK220,PI_data_original!BK221),0)</f>
        <v>9.6337406238401323E-3</v>
      </c>
      <c r="BM221" s="6" t="b">
        <f t="shared" si="134"/>
        <v>0</v>
      </c>
      <c r="BN221" s="6" t="str">
        <f t="shared" si="135"/>
        <v>N/A</v>
      </c>
      <c r="BO221" s="6" t="b">
        <f t="shared" si="136"/>
        <v>0</v>
      </c>
      <c r="BP221" s="6" t="str">
        <f t="shared" si="137"/>
        <v>N/A</v>
      </c>
      <c r="BR221" s="6">
        <f t="shared" si="122"/>
        <v>0</v>
      </c>
      <c r="BS221" s="6">
        <f t="shared" si="123"/>
        <v>0</v>
      </c>
      <c r="BU221" s="6">
        <f t="shared" si="138"/>
        <v>0</v>
      </c>
      <c r="BV221" s="6">
        <f t="shared" si="139"/>
        <v>0</v>
      </c>
      <c r="BX221" s="292">
        <f t="shared" si="124"/>
        <v>45873.729166665988</v>
      </c>
      <c r="BY221" s="11">
        <f t="shared" si="146"/>
        <v>0</v>
      </c>
      <c r="BZ221" s="11">
        <f t="shared" si="146"/>
        <v>0</v>
      </c>
      <c r="CA221" s="11">
        <f t="shared" si="146"/>
        <v>0</v>
      </c>
      <c r="CB221" s="11">
        <f t="shared" si="146"/>
        <v>37.161869081218889</v>
      </c>
      <c r="CC221" s="11">
        <f>IF(Inicio!$C$22="Calderas",BY221+BZ221,CA221)</f>
        <v>0</v>
      </c>
      <c r="CD221" s="11">
        <f t="shared" si="125"/>
        <v>0</v>
      </c>
      <c r="CE221" s="11">
        <f t="shared" si="126"/>
        <v>0</v>
      </c>
      <c r="CF221" s="11">
        <f t="shared" si="127"/>
        <v>0</v>
      </c>
      <c r="CG221" s="11">
        <f t="shared" si="128"/>
        <v>0</v>
      </c>
      <c r="CH221" s="11">
        <f t="shared" si="140"/>
        <v>0</v>
      </c>
      <c r="CI221" s="11">
        <f t="shared" si="141"/>
        <v>0</v>
      </c>
      <c r="CJ221" s="11">
        <f t="shared" si="147"/>
        <v>0</v>
      </c>
      <c r="CK221" s="11">
        <f t="shared" si="147"/>
        <v>0</v>
      </c>
      <c r="CL221" s="11">
        <f t="shared" si="147"/>
        <v>0</v>
      </c>
      <c r="CM221" s="11">
        <f t="shared" si="147"/>
        <v>36.933966736800386</v>
      </c>
      <c r="CN221" s="281">
        <f>IF(Inicio!$O$22="Calderas",CJ221+CK221,CL221)</f>
        <v>0</v>
      </c>
      <c r="CO221" s="11">
        <f t="shared" si="129"/>
        <v>0</v>
      </c>
      <c r="CP221" s="11">
        <f t="shared" si="130"/>
        <v>0</v>
      </c>
      <c r="CQ221" s="11">
        <f t="shared" si="131"/>
        <v>0</v>
      </c>
      <c r="CR221" s="11">
        <f t="shared" si="132"/>
        <v>0</v>
      </c>
      <c r="CS221" s="11">
        <f t="shared" si="142"/>
        <v>0</v>
      </c>
      <c r="CT221" s="11">
        <f t="shared" si="143"/>
        <v>0</v>
      </c>
      <c r="CV221" s="293">
        <f t="shared" si="133"/>
        <v>45873.979166665755</v>
      </c>
      <c r="CW221" s="92">
        <f t="shared" ref="CW221:DB230" si="149">VLOOKUP($CV221,$AY$11:$BG$370,MATCH(CW$9,$AY$9:$BG$9,0))</f>
        <v>0</v>
      </c>
      <c r="CX221" s="92">
        <f t="shared" si="149"/>
        <v>0</v>
      </c>
      <c r="CY221" s="92">
        <f t="shared" si="149"/>
        <v>0</v>
      </c>
      <c r="CZ221" s="92">
        <f t="shared" si="149"/>
        <v>0</v>
      </c>
      <c r="DA221" s="92">
        <f t="shared" si="149"/>
        <v>0</v>
      </c>
      <c r="DB221" s="92">
        <f t="shared" si="149"/>
        <v>0</v>
      </c>
    </row>
    <row r="222" spans="1:106">
      <c r="A222" s="94">
        <f t="shared" si="144"/>
        <v>45873.982638888207</v>
      </c>
      <c r="B222" s="95">
        <f>IF($A222&lt;=$A$9,IF(NOT(ISNUMBER(PI_data_original!B222)),B221,PI_data_original!B222),0)</f>
        <v>0</v>
      </c>
      <c r="C222" s="95">
        <f>IF($A222&lt;=$A$9,IF(NOT(ISNUMBER(PI_data_original!C222)),C221,PI_data_original!C222),0)</f>
        <v>0</v>
      </c>
      <c r="D222" s="307">
        <f>IF(TagTempAmbSel_Sc1=TagTempAmb_Sc1,IF($A222&lt;=$A$9,IF(NOT(ISNUMBER(PI_data_original!D222)),D221,PI_data_original!D222),D221),IF($A222&lt;=$A$9,IF(NOT(ISNUMBER(PI_data_original!AD222)),AD221,PI_data_original!AD222),AD221))</f>
        <v>34.400001525878906</v>
      </c>
      <c r="E222" s="307">
        <f>IF(TagHumRelSel_Sc1=TagHumRel_Sc1,IF($A222&lt;=$A$9,IF(NOT(ISNUMBER(PI_data_original!E222)),E221,PI_data_original!E222),E221),IF($A222&lt;=$A$9,IF(NOT(ISNUMBER(PI_data_original!AE222)),AE221,PI_data_original!AE222),AE221))</f>
        <v>28.549225193882013</v>
      </c>
      <c r="F222" s="95">
        <f>IF($A222&lt;=$A$9,IF(NOT(ISNUMBER(PI_data_original!F222)),F221,PI_data_original!F222),0)</f>
        <v>0</v>
      </c>
      <c r="G222" s="95">
        <f>IF($A222&lt;=$A$9,IF(NOT(ISNUMBER(PI_data_original!G222)),G221,PI_data_original!G222),0)</f>
        <v>0</v>
      </c>
      <c r="H222" s="95">
        <f>IF($A222&lt;=$A$9,IF(NOT(ISNUMBER(PI_data_original!H222)),H221,PI_data_original!H222),0)</f>
        <v>0</v>
      </c>
      <c r="I222" s="95">
        <f>IF($A222&lt;=$A$9,IF(NOT(ISNUMBER(PI_data_original!I222)),I221,PI_data_original!I222),0)</f>
        <v>0</v>
      </c>
      <c r="J222" s="95">
        <f>IF($A222&lt;=$A$9,IF(NOT(ISNUMBER(PI_data_original!J222)),J221,PI_data_original!J222),0)</f>
        <v>0</v>
      </c>
      <c r="K222" s="95">
        <f>IF($A222&lt;=$A$9,IF(NOT(ISNUMBER(PI_data_original!K222)),K221,PI_data_original!K222),0)</f>
        <v>0</v>
      </c>
      <c r="L222" s="95">
        <f>IF($A222&lt;=$A$9,IF(NOT(ISNUMBER(PI_data_original!L222)),L221,PI_data_original!L222),0)</f>
        <v>0</v>
      </c>
      <c r="M222" s="95">
        <f>IF($A222&lt;=$A$9,IF(NOT(ISNUMBER(PI_data_original!M222)),M221,PI_data_original!M222),0)</f>
        <v>0</v>
      </c>
      <c r="N222" s="95">
        <f>IF($A222&lt;=$A$9,IF(NOT(ISNUMBER(PI_data_original!N222)),N221,PI_data_original!N222),0)</f>
        <v>0</v>
      </c>
      <c r="O222" s="95">
        <f>IF($A222&lt;=$A$9,IF(NOT(ISNUMBER(PI_data_original!O222)),O221,PI_data_original!O222),0)</f>
        <v>0</v>
      </c>
      <c r="P222" s="95">
        <f>IF($A222&lt;=$A$9,IF(NOT(ISNUMBER(PI_data_original!P222)),P221,PI_data_original!P222),0)</f>
        <v>0</v>
      </c>
      <c r="Q222" s="95">
        <f>IF($A222&lt;=$A$9,IF(NOT(ISNUMBER(PI_data_original!Q222)),Q221,PI_data_original!Q222),0)</f>
        <v>0</v>
      </c>
      <c r="R222" s="95">
        <f>IF($A222&lt;=$A$9,IF(NOT(ISNUMBER(PI_data_original!R222)),R221,PI_data_original!R222),0)</f>
        <v>0</v>
      </c>
      <c r="S222" s="95">
        <f>IF($A222&lt;=$A$9,IF(NOT(ISNUMBER(PI_data_original!S222)),S221,PI_data_original!S222),0)</f>
        <v>0</v>
      </c>
      <c r="T222" s="95">
        <f>IF($A222&lt;=$A$9,IF(NOT(ISNUMBER(PI_data_original!T222)),T221,PI_data_original!T222),0)</f>
        <v>0</v>
      </c>
      <c r="U222" s="95">
        <f>IF($A222&lt;=$A$9,IF(NOT(ISNUMBER(PI_data_original!U222)),U221,PI_data_original!U222),0)</f>
        <v>0</v>
      </c>
      <c r="V222" s="95">
        <f>IF($A222&lt;=$A$9,IF(NOT(ISNUMBER(PI_data_original!V222)),V221,PI_data_original!V222),0)</f>
        <v>0</v>
      </c>
      <c r="W222" s="95">
        <f>IF($A222&lt;=$A$9,IF(NOT(ISNUMBER(PI_data_original!W222)),W221,PI_data_original!W222),0)</f>
        <v>0</v>
      </c>
      <c r="X222" s="95">
        <f>IF($A222&lt;=$A$9,IF(NOT(ISNUMBER(PI_data_original!X222)),X221,PI_data_original!X222),0)</f>
        <v>0</v>
      </c>
      <c r="Y222" s="95">
        <f>IF($A222&lt;=$A$9,IF(NOT(ISNUMBER(PI_data_original!Y222)),Y221,PI_data_original!Y222),0)</f>
        <v>0</v>
      </c>
      <c r="Z222" s="95">
        <f>IF($A222&lt;=$A$9,IF(NOT(ISNUMBER(PI_data_original!Z222)),Z221,PI_data_original!Z222),0)</f>
        <v>0</v>
      </c>
      <c r="AA222" s="95">
        <f>IF($A222&lt;=$A$9,IF(NOT(ISNUMBER(PI_data_original!AA222)),AA221,PI_data_original!AA222),0)</f>
        <v>0</v>
      </c>
      <c r="AB222" s="95">
        <f>IF($A222&lt;=$A$9,IF(NOT(ISNUMBER(PI_data_original!AB222)),AB221,PI_data_original!AB222),0)</f>
        <v>0</v>
      </c>
      <c r="AC222" s="95">
        <f>IF($A222&lt;=$A$9,IF(NOT(ISNUMBER(PI_data_original!AC222)),AC221,PI_data_original!AC222),0)</f>
        <v>0</v>
      </c>
      <c r="AD222" s="307">
        <f>IF(TagTempAmbSel_Sc2=TagTempAmb_Sc1,IF($A222&lt;=$A$9,IF(NOT(ISNUMBER(PI_data_original!D222)),D221,PI_data_original!D222),D221),IF($A222&lt;=$A$9,IF(NOT(ISNUMBER(PI_data_original!AD222)),AD221,PI_data_original!AD222),AD221))</f>
        <v>35.129991850107629</v>
      </c>
      <c r="AE222" s="307">
        <f>IF(TagHumRelSel_Sc2=TagHumRel_Sc1,IF($A222&lt;=$A$9,IF(NOT(ISNUMBER(PI_data_original!E222)),E221,PI_data_original!E222),E221),IF($A222&lt;=$A$9,IF(NOT(ISNUMBER(PI_data_original!AE222)),AE221,PI_data_original!AE222),AE221))</f>
        <v>30.128703536580311</v>
      </c>
      <c r="AF222" s="95">
        <f>IF($A222&lt;=$A$9,IF(NOT(ISNUMBER(PI_data_original!AF222)),AF221,PI_data_original!AF222),0)</f>
        <v>0</v>
      </c>
      <c r="AG222" s="95">
        <f>IF($A222&lt;=$A$9,IF(NOT(ISNUMBER(PI_data_original!AG222)),AG221,PI_data_original!AG222),0)</f>
        <v>0</v>
      </c>
      <c r="AH222" s="95">
        <f>IF($A222&lt;=$A$9,IF(NOT(ISNUMBER(PI_data_original!AH222)),AH221,PI_data_original!AH222),0)</f>
        <v>0</v>
      </c>
      <c r="AI222" s="95">
        <f>IF($A222&lt;=$A$9,IF(NOT(ISNUMBER(PI_data_original!AI222)),AI221,PI_data_original!AI222),0)</f>
        <v>0</v>
      </c>
      <c r="AJ222" s="95">
        <f>IF($A222&lt;=$A$9,IF(NOT(ISNUMBER(PI_data_original!AJ222)),AJ221,PI_data_original!AJ222),0)</f>
        <v>0</v>
      </c>
      <c r="AK222" s="95">
        <f>IF($A222&lt;=$A$9,IF(NOT(ISNUMBER(PI_data_original!AK222)),AK221,PI_data_original!AK222),0)</f>
        <v>0</v>
      </c>
      <c r="AL222" s="95">
        <f>IF($A222&lt;=$A$9,IF(NOT(ISNUMBER(PI_data_original!AL222)),AL221,PI_data_original!AL222),0)</f>
        <v>0</v>
      </c>
      <c r="AM222" s="95">
        <f>IF($A222&lt;=$A$9,IF(NOT(ISNUMBER(PI_data_original!AM222)),AM221,PI_data_original!AM222),0)</f>
        <v>0</v>
      </c>
      <c r="AN222" s="95">
        <f>IF($A222&lt;=$A$9,IF(NOT(ISNUMBER(PI_data_original!AN222)),AN221,PI_data_original!AN222),0)</f>
        <v>0</v>
      </c>
      <c r="AO222" s="95">
        <f>IF($A222&lt;=$A$9,IF(NOT(ISNUMBER(PI_data_original!AO222)),AO221,PI_data_original!AO222),0)</f>
        <v>0</v>
      </c>
      <c r="AP222" s="95">
        <f>IF($A222&lt;=$A$9,IF(NOT(ISNUMBER(PI_data_original!AP222)),AP221,PI_data_original!AP222),0)</f>
        <v>0</v>
      </c>
      <c r="AQ222" s="95">
        <f>IF($A222&lt;=$A$9,IF(NOT(ISNUMBER(PI_data_original!AQ222)),AQ221,PI_data_original!AQ222),0)</f>
        <v>0</v>
      </c>
      <c r="AR222" s="95">
        <f>IF($A222&lt;=$A$9,IF(NOT(ISNUMBER(PI_data_original!AR222)),AR221,PI_data_original!AR222),0)</f>
        <v>0</v>
      </c>
      <c r="AS222" s="95">
        <f>IF($A222&lt;=$A$9,IF(NOT(ISNUMBER(PI_data_original!AS222)),AS221,PI_data_original!AS222),0)</f>
        <v>0</v>
      </c>
      <c r="AT222" s="95">
        <f>IF($A222&lt;=$A$9,IF(NOT(ISNUMBER(PI_data_original!AT222)),AT221,PI_data_original!AT222),0)</f>
        <v>0</v>
      </c>
      <c r="AU222" s="95">
        <f>IF($A222&lt;=$A$9,IF(NOT(ISNUMBER(PI_data_original!AU222)),AU221,PI_data_original!AU222),0)</f>
        <v>0</v>
      </c>
      <c r="AV222" s="95">
        <f>IF($A222&lt;=$A$9,IF(NOT(ISNUMBER(PI_data_original!AV222)),AV221,PI_data_original!AV222),0)</f>
        <v>0</v>
      </c>
      <c r="AW222" s="95">
        <f>IF($A222&lt;=$A$9,IF(NOT(ISNUMBER(PI_data_original!AW222)),AW221,PI_data_original!AW222),0)</f>
        <v>0</v>
      </c>
      <c r="AY222" s="94">
        <f t="shared" si="145"/>
        <v>45873.732638888207</v>
      </c>
      <c r="AZ222" s="95">
        <f>IF($AY222&lt;=$AY$9,IF(NOT(ISNUMBER(PI_data_original!AZ222)),AZ221,PI_data_original!AZ222),0)</f>
        <v>0</v>
      </c>
      <c r="BA222" s="95">
        <f>IF($AY222&lt;=$AY$9,IF(NOT(ISNUMBER(PI_data_original!BA222)),BA221,PI_data_original!BA222),0)</f>
        <v>0</v>
      </c>
      <c r="BB222" s="95">
        <f>IF($AY222&lt;=$AY$9,IF(NOT(ISNUMBER(PI_data_original!BB222)),BB221,PI_data_original!BB222),0)</f>
        <v>0</v>
      </c>
      <c r="BC222" s="95">
        <f>IF($AY222&lt;=$AY$9,IF(NOT(ISNUMBER(PI_data_original!BC222)),BC221,PI_data_original!BC222),0)</f>
        <v>36.869824096045164</v>
      </c>
      <c r="BD222" s="95">
        <f>IF($AY222&lt;=$AY$9,IF(NOT(ISNUMBER(PI_data_original!BD222)),BD221,PI_data_original!BD222),0)</f>
        <v>0</v>
      </c>
      <c r="BE222" s="95">
        <f>IF($AY222&lt;=$AY$9,IF(NOT(ISNUMBER(PI_data_original!BE222)),BE221,PI_data_original!BE222),0)</f>
        <v>0</v>
      </c>
      <c r="BF222" s="95">
        <f>IF($AY222&lt;=$AY$9,IF(NOT(ISNUMBER(PI_data_original!BF222)),BF221,PI_data_original!BF222),0)</f>
        <v>0</v>
      </c>
      <c r="BG222" s="95">
        <f>IF($AY222&lt;=$AY$9,IF(NOT(ISNUMBER(PI_data_original!BG222)),BG221,PI_data_original!BG222),0)</f>
        <v>36.289747875744901</v>
      </c>
      <c r="BI222" s="61">
        <f>PI_data_original!BI222</f>
        <v>45873.396527777775</v>
      </c>
      <c r="BJ222" s="6">
        <f>IF($BI222&lt;=$BI$9,IF(NOT(ISNUMBER(PI_data_original!BJ222)),BJ221,PI_data_original!BJ222),0)</f>
        <v>1.2817578390240669E-2</v>
      </c>
      <c r="BK222" s="6">
        <f>IF($BI222&lt;=$BI$9,IF(NOT(ISNUMBER(PI_data_original!BK222)),BK221,PI_data_original!BK222),0)</f>
        <v>1.0047145578239514E-2</v>
      </c>
      <c r="BM222" s="6" t="b">
        <f t="shared" si="134"/>
        <v>0</v>
      </c>
      <c r="BN222" s="6" t="str">
        <f t="shared" si="135"/>
        <v>N/A</v>
      </c>
      <c r="BO222" s="6" t="b">
        <f t="shared" si="136"/>
        <v>0</v>
      </c>
      <c r="BP222" s="6" t="str">
        <f t="shared" si="137"/>
        <v>N/A</v>
      </c>
      <c r="BR222" s="6">
        <f t="shared" si="122"/>
        <v>0</v>
      </c>
      <c r="BS222" s="6">
        <f t="shared" si="123"/>
        <v>0</v>
      </c>
      <c r="BU222" s="6">
        <f t="shared" si="138"/>
        <v>0</v>
      </c>
      <c r="BV222" s="6">
        <f t="shared" si="139"/>
        <v>0</v>
      </c>
      <c r="BX222" s="292">
        <f t="shared" si="124"/>
        <v>45873.732638888207</v>
      </c>
      <c r="BY222" s="11">
        <f t="shared" si="146"/>
        <v>0</v>
      </c>
      <c r="BZ222" s="11">
        <f t="shared" si="146"/>
        <v>0</v>
      </c>
      <c r="CA222" s="11">
        <f t="shared" si="146"/>
        <v>0</v>
      </c>
      <c r="CB222" s="11">
        <f t="shared" si="146"/>
        <v>36.869824096045164</v>
      </c>
      <c r="CC222" s="11">
        <f>IF(Inicio!$C$22="Calderas",BY222+BZ222,CA222)</f>
        <v>0</v>
      </c>
      <c r="CD222" s="11">
        <f t="shared" si="125"/>
        <v>0</v>
      </c>
      <c r="CE222" s="11">
        <f t="shared" si="126"/>
        <v>0</v>
      </c>
      <c r="CF222" s="11">
        <f t="shared" si="127"/>
        <v>0</v>
      </c>
      <c r="CG222" s="11">
        <f t="shared" si="128"/>
        <v>0</v>
      </c>
      <c r="CH222" s="11">
        <f t="shared" si="140"/>
        <v>0</v>
      </c>
      <c r="CI222" s="11">
        <f t="shared" si="141"/>
        <v>0</v>
      </c>
      <c r="CJ222" s="11">
        <f t="shared" si="147"/>
        <v>0</v>
      </c>
      <c r="CK222" s="11">
        <f t="shared" si="147"/>
        <v>0</v>
      </c>
      <c r="CL222" s="11">
        <f t="shared" si="147"/>
        <v>0</v>
      </c>
      <c r="CM222" s="11">
        <f t="shared" si="147"/>
        <v>36.289747875744901</v>
      </c>
      <c r="CN222" s="281">
        <f>IF(Inicio!$O$22="Calderas",CJ222+CK222,CL222)</f>
        <v>0</v>
      </c>
      <c r="CO222" s="11">
        <f t="shared" si="129"/>
        <v>0</v>
      </c>
      <c r="CP222" s="11">
        <f t="shared" si="130"/>
        <v>0</v>
      </c>
      <c r="CQ222" s="11">
        <f t="shared" si="131"/>
        <v>0</v>
      </c>
      <c r="CR222" s="11">
        <f t="shared" si="132"/>
        <v>0</v>
      </c>
      <c r="CS222" s="11">
        <f t="shared" si="142"/>
        <v>0</v>
      </c>
      <c r="CT222" s="11">
        <f t="shared" si="143"/>
        <v>0</v>
      </c>
      <c r="CV222" s="293">
        <f t="shared" si="133"/>
        <v>45873.982638887974</v>
      </c>
      <c r="CW222" s="92">
        <f t="shared" si="149"/>
        <v>0</v>
      </c>
      <c r="CX222" s="92">
        <f t="shared" si="149"/>
        <v>0</v>
      </c>
      <c r="CY222" s="92">
        <f t="shared" si="149"/>
        <v>0</v>
      </c>
      <c r="CZ222" s="92">
        <f t="shared" si="149"/>
        <v>0</v>
      </c>
      <c r="DA222" s="92">
        <f t="shared" si="149"/>
        <v>0</v>
      </c>
      <c r="DB222" s="92">
        <f t="shared" si="149"/>
        <v>0</v>
      </c>
    </row>
    <row r="223" spans="1:106">
      <c r="A223" s="94">
        <f t="shared" si="144"/>
        <v>45873.986111110426</v>
      </c>
      <c r="B223" s="95">
        <f>IF($A223&lt;=$A$9,IF(NOT(ISNUMBER(PI_data_original!B223)),B222,PI_data_original!B223),0)</f>
        <v>0</v>
      </c>
      <c r="C223" s="95">
        <f>IF($A223&lt;=$A$9,IF(NOT(ISNUMBER(PI_data_original!C223)),C222,PI_data_original!C223),0)</f>
        <v>0</v>
      </c>
      <c r="D223" s="307">
        <f>IF(TagTempAmbSel_Sc1=TagTempAmb_Sc1,IF($A223&lt;=$A$9,IF(NOT(ISNUMBER(PI_data_original!D223)),D222,PI_data_original!D223),D222),IF($A223&lt;=$A$9,IF(NOT(ISNUMBER(PI_data_original!AD223)),AD222,PI_data_original!AD223),AD222))</f>
        <v>34.400001525878906</v>
      </c>
      <c r="E223" s="307">
        <f>IF(TagHumRelSel_Sc1=TagHumRel_Sc1,IF($A223&lt;=$A$9,IF(NOT(ISNUMBER(PI_data_original!E223)),E222,PI_data_original!E223),E222),IF($A223&lt;=$A$9,IF(NOT(ISNUMBER(PI_data_original!AE223)),AE222,PI_data_original!AE223),AE222))</f>
        <v>28.549225193882013</v>
      </c>
      <c r="F223" s="95">
        <f>IF($A223&lt;=$A$9,IF(NOT(ISNUMBER(PI_data_original!F223)),F222,PI_data_original!F223),0)</f>
        <v>0</v>
      </c>
      <c r="G223" s="95">
        <f>IF($A223&lt;=$A$9,IF(NOT(ISNUMBER(PI_data_original!G223)),G222,PI_data_original!G223),0)</f>
        <v>0</v>
      </c>
      <c r="H223" s="95">
        <f>IF($A223&lt;=$A$9,IF(NOT(ISNUMBER(PI_data_original!H223)),H222,PI_data_original!H223),0)</f>
        <v>0</v>
      </c>
      <c r="I223" s="95">
        <f>IF($A223&lt;=$A$9,IF(NOT(ISNUMBER(PI_data_original!I223)),I222,PI_data_original!I223),0)</f>
        <v>0</v>
      </c>
      <c r="J223" s="95">
        <f>IF($A223&lt;=$A$9,IF(NOT(ISNUMBER(PI_data_original!J223)),J222,PI_data_original!J223),0)</f>
        <v>0</v>
      </c>
      <c r="K223" s="95">
        <f>IF($A223&lt;=$A$9,IF(NOT(ISNUMBER(PI_data_original!K223)),K222,PI_data_original!K223),0)</f>
        <v>0</v>
      </c>
      <c r="L223" s="95">
        <f>IF($A223&lt;=$A$9,IF(NOT(ISNUMBER(PI_data_original!L223)),L222,PI_data_original!L223),0)</f>
        <v>0</v>
      </c>
      <c r="M223" s="95">
        <f>IF($A223&lt;=$A$9,IF(NOT(ISNUMBER(PI_data_original!M223)),M222,PI_data_original!M223),0)</f>
        <v>0</v>
      </c>
      <c r="N223" s="95">
        <f>IF($A223&lt;=$A$9,IF(NOT(ISNUMBER(PI_data_original!N223)),N222,PI_data_original!N223),0)</f>
        <v>0</v>
      </c>
      <c r="O223" s="95">
        <f>IF($A223&lt;=$A$9,IF(NOT(ISNUMBER(PI_data_original!O223)),O222,PI_data_original!O223),0)</f>
        <v>0</v>
      </c>
      <c r="P223" s="95">
        <f>IF($A223&lt;=$A$9,IF(NOT(ISNUMBER(PI_data_original!P223)),P222,PI_data_original!P223),0)</f>
        <v>0</v>
      </c>
      <c r="Q223" s="95">
        <f>IF($A223&lt;=$A$9,IF(NOT(ISNUMBER(PI_data_original!Q223)),Q222,PI_data_original!Q223),0)</f>
        <v>0</v>
      </c>
      <c r="R223" s="95">
        <f>IF($A223&lt;=$A$9,IF(NOT(ISNUMBER(PI_data_original!R223)),R222,PI_data_original!R223),0)</f>
        <v>0</v>
      </c>
      <c r="S223" s="95">
        <f>IF($A223&lt;=$A$9,IF(NOT(ISNUMBER(PI_data_original!S223)),S222,PI_data_original!S223),0)</f>
        <v>0</v>
      </c>
      <c r="T223" s="95">
        <f>IF($A223&lt;=$A$9,IF(NOT(ISNUMBER(PI_data_original!T223)),T222,PI_data_original!T223),0)</f>
        <v>0</v>
      </c>
      <c r="U223" s="95">
        <f>IF($A223&lt;=$A$9,IF(NOT(ISNUMBER(PI_data_original!U223)),U222,PI_data_original!U223),0)</f>
        <v>0</v>
      </c>
      <c r="V223" s="95">
        <f>IF($A223&lt;=$A$9,IF(NOT(ISNUMBER(PI_data_original!V223)),V222,PI_data_original!V223),0)</f>
        <v>0</v>
      </c>
      <c r="W223" s="95">
        <f>IF($A223&lt;=$A$9,IF(NOT(ISNUMBER(PI_data_original!W223)),W222,PI_data_original!W223),0)</f>
        <v>0</v>
      </c>
      <c r="X223" s="95">
        <f>IF($A223&lt;=$A$9,IF(NOT(ISNUMBER(PI_data_original!X223)),X222,PI_data_original!X223),0)</f>
        <v>0</v>
      </c>
      <c r="Y223" s="95">
        <f>IF($A223&lt;=$A$9,IF(NOT(ISNUMBER(PI_data_original!Y223)),Y222,PI_data_original!Y223),0)</f>
        <v>0</v>
      </c>
      <c r="Z223" s="95">
        <f>IF($A223&lt;=$A$9,IF(NOT(ISNUMBER(PI_data_original!Z223)),Z222,PI_data_original!Z223),0)</f>
        <v>0</v>
      </c>
      <c r="AA223" s="95">
        <f>IF($A223&lt;=$A$9,IF(NOT(ISNUMBER(PI_data_original!AA223)),AA222,PI_data_original!AA223),0)</f>
        <v>0</v>
      </c>
      <c r="AB223" s="95">
        <f>IF($A223&lt;=$A$9,IF(NOT(ISNUMBER(PI_data_original!AB223)),AB222,PI_data_original!AB223),0)</f>
        <v>0</v>
      </c>
      <c r="AC223" s="95">
        <f>IF($A223&lt;=$A$9,IF(NOT(ISNUMBER(PI_data_original!AC223)),AC222,PI_data_original!AC223),0)</f>
        <v>0</v>
      </c>
      <c r="AD223" s="307">
        <f>IF(TagTempAmbSel_Sc2=TagTempAmb_Sc1,IF($A223&lt;=$A$9,IF(NOT(ISNUMBER(PI_data_original!D223)),D222,PI_data_original!D223),D222),IF($A223&lt;=$A$9,IF(NOT(ISNUMBER(PI_data_original!AD223)),AD222,PI_data_original!AD223),AD222))</f>
        <v>35.129991850107629</v>
      </c>
      <c r="AE223" s="307">
        <f>IF(TagHumRelSel_Sc2=TagHumRel_Sc1,IF($A223&lt;=$A$9,IF(NOT(ISNUMBER(PI_data_original!E223)),E222,PI_data_original!E223),E222),IF($A223&lt;=$A$9,IF(NOT(ISNUMBER(PI_data_original!AE223)),AE222,PI_data_original!AE223),AE222))</f>
        <v>30.128703536580311</v>
      </c>
      <c r="AF223" s="95">
        <f>IF($A223&lt;=$A$9,IF(NOT(ISNUMBER(PI_data_original!AF223)),AF222,PI_data_original!AF223),0)</f>
        <v>0</v>
      </c>
      <c r="AG223" s="95">
        <f>IF($A223&lt;=$A$9,IF(NOT(ISNUMBER(PI_data_original!AG223)),AG222,PI_data_original!AG223),0)</f>
        <v>0</v>
      </c>
      <c r="AH223" s="95">
        <f>IF($A223&lt;=$A$9,IF(NOT(ISNUMBER(PI_data_original!AH223)),AH222,PI_data_original!AH223),0)</f>
        <v>0</v>
      </c>
      <c r="AI223" s="95">
        <f>IF($A223&lt;=$A$9,IF(NOT(ISNUMBER(PI_data_original!AI223)),AI222,PI_data_original!AI223),0)</f>
        <v>0</v>
      </c>
      <c r="AJ223" s="95">
        <f>IF($A223&lt;=$A$9,IF(NOT(ISNUMBER(PI_data_original!AJ223)),AJ222,PI_data_original!AJ223),0)</f>
        <v>0</v>
      </c>
      <c r="AK223" s="95">
        <f>IF($A223&lt;=$A$9,IF(NOT(ISNUMBER(PI_data_original!AK223)),AK222,PI_data_original!AK223),0)</f>
        <v>0</v>
      </c>
      <c r="AL223" s="95">
        <f>IF($A223&lt;=$A$9,IF(NOT(ISNUMBER(PI_data_original!AL223)),AL222,PI_data_original!AL223),0)</f>
        <v>0</v>
      </c>
      <c r="AM223" s="95">
        <f>IF($A223&lt;=$A$9,IF(NOT(ISNUMBER(PI_data_original!AM223)),AM222,PI_data_original!AM223),0)</f>
        <v>0</v>
      </c>
      <c r="AN223" s="95">
        <f>IF($A223&lt;=$A$9,IF(NOT(ISNUMBER(PI_data_original!AN223)),AN222,PI_data_original!AN223),0)</f>
        <v>0</v>
      </c>
      <c r="AO223" s="95">
        <f>IF($A223&lt;=$A$9,IF(NOT(ISNUMBER(PI_data_original!AO223)),AO222,PI_data_original!AO223),0)</f>
        <v>0</v>
      </c>
      <c r="AP223" s="95">
        <f>IF($A223&lt;=$A$9,IF(NOT(ISNUMBER(PI_data_original!AP223)),AP222,PI_data_original!AP223),0)</f>
        <v>0</v>
      </c>
      <c r="AQ223" s="95">
        <f>IF($A223&lt;=$A$9,IF(NOT(ISNUMBER(PI_data_original!AQ223)),AQ222,PI_data_original!AQ223),0)</f>
        <v>0</v>
      </c>
      <c r="AR223" s="95">
        <f>IF($A223&lt;=$A$9,IF(NOT(ISNUMBER(PI_data_original!AR223)),AR222,PI_data_original!AR223),0)</f>
        <v>0</v>
      </c>
      <c r="AS223" s="95">
        <f>IF($A223&lt;=$A$9,IF(NOT(ISNUMBER(PI_data_original!AS223)),AS222,PI_data_original!AS223),0)</f>
        <v>0</v>
      </c>
      <c r="AT223" s="95">
        <f>IF($A223&lt;=$A$9,IF(NOT(ISNUMBER(PI_data_original!AT223)),AT222,PI_data_original!AT223),0)</f>
        <v>0</v>
      </c>
      <c r="AU223" s="95">
        <f>IF($A223&lt;=$A$9,IF(NOT(ISNUMBER(PI_data_original!AU223)),AU222,PI_data_original!AU223),0)</f>
        <v>0</v>
      </c>
      <c r="AV223" s="95">
        <f>IF($A223&lt;=$A$9,IF(NOT(ISNUMBER(PI_data_original!AV223)),AV222,PI_data_original!AV223),0)</f>
        <v>0</v>
      </c>
      <c r="AW223" s="95">
        <f>IF($A223&lt;=$A$9,IF(NOT(ISNUMBER(PI_data_original!AW223)),AW222,PI_data_original!AW223),0)</f>
        <v>0</v>
      </c>
      <c r="AY223" s="94">
        <f t="shared" si="145"/>
        <v>45873.736111110426</v>
      </c>
      <c r="AZ223" s="95">
        <f>IF($AY223&lt;=$AY$9,IF(NOT(ISNUMBER(PI_data_original!AZ223)),AZ222,PI_data_original!AZ223),0)</f>
        <v>0</v>
      </c>
      <c r="BA223" s="95">
        <f>IF($AY223&lt;=$AY$9,IF(NOT(ISNUMBER(PI_data_original!BA223)),BA222,PI_data_original!BA223),0)</f>
        <v>0</v>
      </c>
      <c r="BB223" s="95">
        <f>IF($AY223&lt;=$AY$9,IF(NOT(ISNUMBER(PI_data_original!BB223)),BB222,PI_data_original!BB223),0)</f>
        <v>0</v>
      </c>
      <c r="BC223" s="95">
        <f>IF($AY223&lt;=$AY$9,IF(NOT(ISNUMBER(PI_data_original!BC223)),BC222,PI_data_original!BC223),0)</f>
        <v>36.799563001415585</v>
      </c>
      <c r="BD223" s="95">
        <f>IF($AY223&lt;=$AY$9,IF(NOT(ISNUMBER(PI_data_original!BD223)),BD222,PI_data_original!BD223),0)</f>
        <v>0</v>
      </c>
      <c r="BE223" s="95">
        <f>IF($AY223&lt;=$AY$9,IF(NOT(ISNUMBER(PI_data_original!BE223)),BE222,PI_data_original!BE223),0)</f>
        <v>0</v>
      </c>
      <c r="BF223" s="95">
        <f>IF($AY223&lt;=$AY$9,IF(NOT(ISNUMBER(PI_data_original!BF223)),BF222,PI_data_original!BF223),0)</f>
        <v>0</v>
      </c>
      <c r="BG223" s="95">
        <f>IF($AY223&lt;=$AY$9,IF(NOT(ISNUMBER(PI_data_original!BG223)),BG222,PI_data_original!BG223),0)</f>
        <v>35.610789361728891</v>
      </c>
      <c r="BI223" s="61">
        <f>PI_data_original!BI223</f>
        <v>45873.397222222222</v>
      </c>
      <c r="BJ223" s="6">
        <f>IF($BI223&lt;=$BI$9,IF(NOT(ISNUMBER(PI_data_original!BJ223)),BJ222,PI_data_original!BJ223),0)</f>
        <v>1.2817578390240669E-2</v>
      </c>
      <c r="BK223" s="6">
        <f>IF($BI223&lt;=$BI$9,IF(NOT(ISNUMBER(PI_data_original!BK223)),BK222,PI_data_original!BK223),0)</f>
        <v>1.0070954449474812E-2</v>
      </c>
      <c r="BM223" s="6" t="b">
        <f t="shared" si="134"/>
        <v>0</v>
      </c>
      <c r="BN223" s="6" t="str">
        <f t="shared" si="135"/>
        <v>N/A</v>
      </c>
      <c r="BO223" s="6" t="b">
        <f t="shared" si="136"/>
        <v>0</v>
      </c>
      <c r="BP223" s="6" t="str">
        <f t="shared" si="137"/>
        <v>N/A</v>
      </c>
      <c r="BR223" s="6">
        <f t="shared" si="122"/>
        <v>0</v>
      </c>
      <c r="BS223" s="6">
        <f t="shared" si="123"/>
        <v>0</v>
      </c>
      <c r="BU223" s="6">
        <f t="shared" si="138"/>
        <v>0</v>
      </c>
      <c r="BV223" s="6">
        <f t="shared" si="139"/>
        <v>0</v>
      </c>
      <c r="BX223" s="292">
        <f t="shared" si="124"/>
        <v>45873.736111110426</v>
      </c>
      <c r="BY223" s="11">
        <f t="shared" si="146"/>
        <v>0</v>
      </c>
      <c r="BZ223" s="11">
        <f t="shared" si="146"/>
        <v>0</v>
      </c>
      <c r="CA223" s="11">
        <f t="shared" si="146"/>
        <v>0</v>
      </c>
      <c r="CB223" s="11">
        <f t="shared" si="146"/>
        <v>36.799563001415585</v>
      </c>
      <c r="CC223" s="11">
        <f>IF(Inicio!$C$22="Calderas",BY223+BZ223,CA223)</f>
        <v>0</v>
      </c>
      <c r="CD223" s="11">
        <f t="shared" si="125"/>
        <v>0</v>
      </c>
      <c r="CE223" s="11">
        <f t="shared" si="126"/>
        <v>0</v>
      </c>
      <c r="CF223" s="11">
        <f t="shared" si="127"/>
        <v>0</v>
      </c>
      <c r="CG223" s="11">
        <f t="shared" si="128"/>
        <v>0</v>
      </c>
      <c r="CH223" s="11">
        <f t="shared" si="140"/>
        <v>0</v>
      </c>
      <c r="CI223" s="11">
        <f t="shared" si="141"/>
        <v>0</v>
      </c>
      <c r="CJ223" s="11">
        <f t="shared" si="147"/>
        <v>0</v>
      </c>
      <c r="CK223" s="11">
        <f t="shared" si="147"/>
        <v>0</v>
      </c>
      <c r="CL223" s="11">
        <f t="shared" si="147"/>
        <v>0</v>
      </c>
      <c r="CM223" s="11">
        <f t="shared" si="147"/>
        <v>35.610789361728891</v>
      </c>
      <c r="CN223" s="281">
        <f>IF(Inicio!$O$22="Calderas",CJ223+CK223,CL223)</f>
        <v>0</v>
      </c>
      <c r="CO223" s="11">
        <f t="shared" si="129"/>
        <v>0</v>
      </c>
      <c r="CP223" s="11">
        <f t="shared" si="130"/>
        <v>0</v>
      </c>
      <c r="CQ223" s="11">
        <f t="shared" si="131"/>
        <v>0</v>
      </c>
      <c r="CR223" s="11">
        <f t="shared" si="132"/>
        <v>0</v>
      </c>
      <c r="CS223" s="11">
        <f t="shared" si="142"/>
        <v>0</v>
      </c>
      <c r="CT223" s="11">
        <f t="shared" si="143"/>
        <v>0</v>
      </c>
      <c r="CV223" s="293">
        <f t="shared" si="133"/>
        <v>45873.986111110193</v>
      </c>
      <c r="CW223" s="92">
        <f t="shared" si="149"/>
        <v>0</v>
      </c>
      <c r="CX223" s="92">
        <f t="shared" si="149"/>
        <v>0</v>
      </c>
      <c r="CY223" s="92">
        <f t="shared" si="149"/>
        <v>0</v>
      </c>
      <c r="CZ223" s="92">
        <f t="shared" si="149"/>
        <v>0</v>
      </c>
      <c r="DA223" s="92">
        <f t="shared" si="149"/>
        <v>0</v>
      </c>
      <c r="DB223" s="92">
        <f t="shared" si="149"/>
        <v>0</v>
      </c>
    </row>
    <row r="224" spans="1:106">
      <c r="A224" s="94">
        <f t="shared" si="144"/>
        <v>45873.989583332645</v>
      </c>
      <c r="B224" s="95">
        <f>IF($A224&lt;=$A$9,IF(NOT(ISNUMBER(PI_data_original!B224)),B223,PI_data_original!B224),0)</f>
        <v>0</v>
      </c>
      <c r="C224" s="95">
        <f>IF($A224&lt;=$A$9,IF(NOT(ISNUMBER(PI_data_original!C224)),C223,PI_data_original!C224),0)</f>
        <v>0</v>
      </c>
      <c r="D224" s="307">
        <f>IF(TagTempAmbSel_Sc1=TagTempAmb_Sc1,IF($A224&lt;=$A$9,IF(NOT(ISNUMBER(PI_data_original!D224)),D223,PI_data_original!D224),D223),IF($A224&lt;=$A$9,IF(NOT(ISNUMBER(PI_data_original!AD224)),AD223,PI_data_original!AD224),AD223))</f>
        <v>34.400001525878906</v>
      </c>
      <c r="E224" s="307">
        <f>IF(TagHumRelSel_Sc1=TagHumRel_Sc1,IF($A224&lt;=$A$9,IF(NOT(ISNUMBER(PI_data_original!E224)),E223,PI_data_original!E224),E223),IF($A224&lt;=$A$9,IF(NOT(ISNUMBER(PI_data_original!AE224)),AE223,PI_data_original!AE224),AE223))</f>
        <v>28.549225193882013</v>
      </c>
      <c r="F224" s="95">
        <f>IF($A224&lt;=$A$9,IF(NOT(ISNUMBER(PI_data_original!F224)),F223,PI_data_original!F224),0)</f>
        <v>0</v>
      </c>
      <c r="G224" s="95">
        <f>IF($A224&lt;=$A$9,IF(NOT(ISNUMBER(PI_data_original!G224)),G223,PI_data_original!G224),0)</f>
        <v>0</v>
      </c>
      <c r="H224" s="95">
        <f>IF($A224&lt;=$A$9,IF(NOT(ISNUMBER(PI_data_original!H224)),H223,PI_data_original!H224),0)</f>
        <v>0</v>
      </c>
      <c r="I224" s="95">
        <f>IF($A224&lt;=$A$9,IF(NOT(ISNUMBER(PI_data_original!I224)),I223,PI_data_original!I224),0)</f>
        <v>0</v>
      </c>
      <c r="J224" s="95">
        <f>IF($A224&lt;=$A$9,IF(NOT(ISNUMBER(PI_data_original!J224)),J223,PI_data_original!J224),0)</f>
        <v>0</v>
      </c>
      <c r="K224" s="95">
        <f>IF($A224&lt;=$A$9,IF(NOT(ISNUMBER(PI_data_original!K224)),K223,PI_data_original!K224),0)</f>
        <v>0</v>
      </c>
      <c r="L224" s="95">
        <f>IF($A224&lt;=$A$9,IF(NOT(ISNUMBER(PI_data_original!L224)),L223,PI_data_original!L224),0)</f>
        <v>0</v>
      </c>
      <c r="M224" s="95">
        <f>IF($A224&lt;=$A$9,IF(NOT(ISNUMBER(PI_data_original!M224)),M223,PI_data_original!M224),0)</f>
        <v>0</v>
      </c>
      <c r="N224" s="95">
        <f>IF($A224&lt;=$A$9,IF(NOT(ISNUMBER(PI_data_original!N224)),N223,PI_data_original!N224),0)</f>
        <v>0</v>
      </c>
      <c r="O224" s="95">
        <f>IF($A224&lt;=$A$9,IF(NOT(ISNUMBER(PI_data_original!O224)),O223,PI_data_original!O224),0)</f>
        <v>0</v>
      </c>
      <c r="P224" s="95">
        <f>IF($A224&lt;=$A$9,IF(NOT(ISNUMBER(PI_data_original!P224)),P223,PI_data_original!P224),0)</f>
        <v>0</v>
      </c>
      <c r="Q224" s="95">
        <f>IF($A224&lt;=$A$9,IF(NOT(ISNUMBER(PI_data_original!Q224)),Q223,PI_data_original!Q224),0)</f>
        <v>0</v>
      </c>
      <c r="R224" s="95">
        <f>IF($A224&lt;=$A$9,IF(NOT(ISNUMBER(PI_data_original!R224)),R223,PI_data_original!R224),0)</f>
        <v>0</v>
      </c>
      <c r="S224" s="95">
        <f>IF($A224&lt;=$A$9,IF(NOT(ISNUMBER(PI_data_original!S224)),S223,PI_data_original!S224),0)</f>
        <v>0</v>
      </c>
      <c r="T224" s="95">
        <f>IF($A224&lt;=$A$9,IF(NOT(ISNUMBER(PI_data_original!T224)),T223,PI_data_original!T224),0)</f>
        <v>0</v>
      </c>
      <c r="U224" s="95">
        <f>IF($A224&lt;=$A$9,IF(NOT(ISNUMBER(PI_data_original!U224)),U223,PI_data_original!U224),0)</f>
        <v>0</v>
      </c>
      <c r="V224" s="95">
        <f>IF($A224&lt;=$A$9,IF(NOT(ISNUMBER(PI_data_original!V224)),V223,PI_data_original!V224),0)</f>
        <v>0</v>
      </c>
      <c r="W224" s="95">
        <f>IF($A224&lt;=$A$9,IF(NOT(ISNUMBER(PI_data_original!W224)),W223,PI_data_original!W224),0)</f>
        <v>0</v>
      </c>
      <c r="X224" s="95">
        <f>IF($A224&lt;=$A$9,IF(NOT(ISNUMBER(PI_data_original!X224)),X223,PI_data_original!X224),0)</f>
        <v>0</v>
      </c>
      <c r="Y224" s="95">
        <f>IF($A224&lt;=$A$9,IF(NOT(ISNUMBER(PI_data_original!Y224)),Y223,PI_data_original!Y224),0)</f>
        <v>0</v>
      </c>
      <c r="Z224" s="95">
        <f>IF($A224&lt;=$A$9,IF(NOT(ISNUMBER(PI_data_original!Z224)),Z223,PI_data_original!Z224),0)</f>
        <v>0</v>
      </c>
      <c r="AA224" s="95">
        <f>IF($A224&lt;=$A$9,IF(NOT(ISNUMBER(PI_data_original!AA224)),AA223,PI_data_original!AA224),0)</f>
        <v>0</v>
      </c>
      <c r="AB224" s="95">
        <f>IF($A224&lt;=$A$9,IF(NOT(ISNUMBER(PI_data_original!AB224)),AB223,PI_data_original!AB224),0)</f>
        <v>0</v>
      </c>
      <c r="AC224" s="95">
        <f>IF($A224&lt;=$A$9,IF(NOT(ISNUMBER(PI_data_original!AC224)),AC223,PI_data_original!AC224),0)</f>
        <v>0</v>
      </c>
      <c r="AD224" s="307">
        <f>IF(TagTempAmbSel_Sc2=TagTempAmb_Sc1,IF($A224&lt;=$A$9,IF(NOT(ISNUMBER(PI_data_original!D224)),D223,PI_data_original!D224),D223),IF($A224&lt;=$A$9,IF(NOT(ISNUMBER(PI_data_original!AD224)),AD223,PI_data_original!AD224),AD223))</f>
        <v>35.129991850107629</v>
      </c>
      <c r="AE224" s="307">
        <f>IF(TagHumRelSel_Sc2=TagHumRel_Sc1,IF($A224&lt;=$A$9,IF(NOT(ISNUMBER(PI_data_original!E224)),E223,PI_data_original!E224),E223),IF($A224&lt;=$A$9,IF(NOT(ISNUMBER(PI_data_original!AE224)),AE223,PI_data_original!AE224),AE223))</f>
        <v>30.128703536580311</v>
      </c>
      <c r="AF224" s="95">
        <f>IF($A224&lt;=$A$9,IF(NOT(ISNUMBER(PI_data_original!AF224)),AF223,PI_data_original!AF224),0)</f>
        <v>0</v>
      </c>
      <c r="AG224" s="95">
        <f>IF($A224&lt;=$A$9,IF(NOT(ISNUMBER(PI_data_original!AG224)),AG223,PI_data_original!AG224),0)</f>
        <v>0</v>
      </c>
      <c r="AH224" s="95">
        <f>IF($A224&lt;=$A$9,IF(NOT(ISNUMBER(PI_data_original!AH224)),AH223,PI_data_original!AH224),0)</f>
        <v>0</v>
      </c>
      <c r="AI224" s="95">
        <f>IF($A224&lt;=$A$9,IF(NOT(ISNUMBER(PI_data_original!AI224)),AI223,PI_data_original!AI224),0)</f>
        <v>0</v>
      </c>
      <c r="AJ224" s="95">
        <f>IF($A224&lt;=$A$9,IF(NOT(ISNUMBER(PI_data_original!AJ224)),AJ223,PI_data_original!AJ224),0)</f>
        <v>0</v>
      </c>
      <c r="AK224" s="95">
        <f>IF($A224&lt;=$A$9,IF(NOT(ISNUMBER(PI_data_original!AK224)),AK223,PI_data_original!AK224),0)</f>
        <v>0</v>
      </c>
      <c r="AL224" s="95">
        <f>IF($A224&lt;=$A$9,IF(NOT(ISNUMBER(PI_data_original!AL224)),AL223,PI_data_original!AL224),0)</f>
        <v>0</v>
      </c>
      <c r="AM224" s="95">
        <f>IF($A224&lt;=$A$9,IF(NOT(ISNUMBER(PI_data_original!AM224)),AM223,PI_data_original!AM224),0)</f>
        <v>0</v>
      </c>
      <c r="AN224" s="95">
        <f>IF($A224&lt;=$A$9,IF(NOT(ISNUMBER(PI_data_original!AN224)),AN223,PI_data_original!AN224),0)</f>
        <v>0</v>
      </c>
      <c r="AO224" s="95">
        <f>IF($A224&lt;=$A$9,IF(NOT(ISNUMBER(PI_data_original!AO224)),AO223,PI_data_original!AO224),0)</f>
        <v>0</v>
      </c>
      <c r="AP224" s="95">
        <f>IF($A224&lt;=$A$9,IF(NOT(ISNUMBER(PI_data_original!AP224)),AP223,PI_data_original!AP224),0)</f>
        <v>0</v>
      </c>
      <c r="AQ224" s="95">
        <f>IF($A224&lt;=$A$9,IF(NOT(ISNUMBER(PI_data_original!AQ224)),AQ223,PI_data_original!AQ224),0)</f>
        <v>0</v>
      </c>
      <c r="AR224" s="95">
        <f>IF($A224&lt;=$A$9,IF(NOT(ISNUMBER(PI_data_original!AR224)),AR223,PI_data_original!AR224),0)</f>
        <v>0</v>
      </c>
      <c r="AS224" s="95">
        <f>IF($A224&lt;=$A$9,IF(NOT(ISNUMBER(PI_data_original!AS224)),AS223,PI_data_original!AS224),0)</f>
        <v>0</v>
      </c>
      <c r="AT224" s="95">
        <f>IF($A224&lt;=$A$9,IF(NOT(ISNUMBER(PI_data_original!AT224)),AT223,PI_data_original!AT224),0)</f>
        <v>0</v>
      </c>
      <c r="AU224" s="95">
        <f>IF($A224&lt;=$A$9,IF(NOT(ISNUMBER(PI_data_original!AU224)),AU223,PI_data_original!AU224),0)</f>
        <v>0</v>
      </c>
      <c r="AV224" s="95">
        <f>IF($A224&lt;=$A$9,IF(NOT(ISNUMBER(PI_data_original!AV224)),AV223,PI_data_original!AV224),0)</f>
        <v>0</v>
      </c>
      <c r="AW224" s="95">
        <f>IF($A224&lt;=$A$9,IF(NOT(ISNUMBER(PI_data_original!AW224)),AW223,PI_data_original!AW224),0)</f>
        <v>0</v>
      </c>
      <c r="AY224" s="94">
        <f t="shared" si="145"/>
        <v>45873.739583332645</v>
      </c>
      <c r="AZ224" s="95">
        <f>IF($AY224&lt;=$AY$9,IF(NOT(ISNUMBER(PI_data_original!AZ224)),AZ223,PI_data_original!AZ224),0)</f>
        <v>0</v>
      </c>
      <c r="BA224" s="95">
        <f>IF($AY224&lt;=$AY$9,IF(NOT(ISNUMBER(PI_data_original!BA224)),BA223,PI_data_original!BA224),0)</f>
        <v>0</v>
      </c>
      <c r="BB224" s="95">
        <f>IF($AY224&lt;=$AY$9,IF(NOT(ISNUMBER(PI_data_original!BB224)),BB223,PI_data_original!BB224),0)</f>
        <v>0</v>
      </c>
      <c r="BC224" s="95">
        <f>IF($AY224&lt;=$AY$9,IF(NOT(ISNUMBER(PI_data_original!BC224)),BC223,PI_data_original!BC224),0)</f>
        <v>37.20541490525995</v>
      </c>
      <c r="BD224" s="95">
        <f>IF($AY224&lt;=$AY$9,IF(NOT(ISNUMBER(PI_data_original!BD224)),BD223,PI_data_original!BD224),0)</f>
        <v>0</v>
      </c>
      <c r="BE224" s="95">
        <f>IF($AY224&lt;=$AY$9,IF(NOT(ISNUMBER(PI_data_original!BE224)),BE223,PI_data_original!BE224),0)</f>
        <v>0</v>
      </c>
      <c r="BF224" s="95">
        <f>IF($AY224&lt;=$AY$9,IF(NOT(ISNUMBER(PI_data_original!BF224)),BF223,PI_data_original!BF224),0)</f>
        <v>0</v>
      </c>
      <c r="BG224" s="95">
        <f>IF($AY224&lt;=$AY$9,IF(NOT(ISNUMBER(PI_data_original!BG224)),BG223,PI_data_original!BG224),0)</f>
        <v>35.059394174841543</v>
      </c>
      <c r="BI224" s="61">
        <f>PI_data_original!BI224</f>
        <v>45873.397916666669</v>
      </c>
      <c r="BJ224" s="6">
        <f>IF($BI224&lt;=$BI$9,IF(NOT(ISNUMBER(PI_data_original!BJ224)),BJ223,PI_data_original!BJ224),0)</f>
        <v>1.2817578390240669E-2</v>
      </c>
      <c r="BK224" s="6">
        <f>IF($BI224&lt;=$BI$9,IF(NOT(ISNUMBER(PI_data_original!BK224)),BK223,PI_data_original!BK224),0)</f>
        <v>1.0070954449474812E-2</v>
      </c>
      <c r="BM224" s="6" t="b">
        <f t="shared" si="134"/>
        <v>0</v>
      </c>
      <c r="BN224" s="6" t="str">
        <f t="shared" si="135"/>
        <v>N/A</v>
      </c>
      <c r="BO224" s="6" t="b">
        <f t="shared" si="136"/>
        <v>0</v>
      </c>
      <c r="BP224" s="6" t="str">
        <f t="shared" si="137"/>
        <v>N/A</v>
      </c>
      <c r="BR224" s="6">
        <f t="shared" si="122"/>
        <v>0</v>
      </c>
      <c r="BS224" s="6">
        <f t="shared" si="123"/>
        <v>0</v>
      </c>
      <c r="BU224" s="6">
        <f t="shared" si="138"/>
        <v>0</v>
      </c>
      <c r="BV224" s="6">
        <f t="shared" si="139"/>
        <v>0</v>
      </c>
      <c r="BX224" s="292">
        <f t="shared" si="124"/>
        <v>45873.739583332645</v>
      </c>
      <c r="BY224" s="11">
        <f t="shared" si="146"/>
        <v>0</v>
      </c>
      <c r="BZ224" s="11">
        <f t="shared" si="146"/>
        <v>0</v>
      </c>
      <c r="CA224" s="11">
        <f t="shared" si="146"/>
        <v>0</v>
      </c>
      <c r="CB224" s="11">
        <f t="shared" si="146"/>
        <v>37.20541490525995</v>
      </c>
      <c r="CC224" s="11">
        <f>IF(Inicio!$C$22="Calderas",BY224+BZ224,CA224)</f>
        <v>0</v>
      </c>
      <c r="CD224" s="11">
        <f t="shared" si="125"/>
        <v>0</v>
      </c>
      <c r="CE224" s="11">
        <f t="shared" si="126"/>
        <v>0</v>
      </c>
      <c r="CF224" s="11">
        <f t="shared" si="127"/>
        <v>0</v>
      </c>
      <c r="CG224" s="11">
        <f t="shared" si="128"/>
        <v>0</v>
      </c>
      <c r="CH224" s="11">
        <f t="shared" si="140"/>
        <v>0</v>
      </c>
      <c r="CI224" s="11">
        <f t="shared" si="141"/>
        <v>0</v>
      </c>
      <c r="CJ224" s="11">
        <f t="shared" si="147"/>
        <v>0</v>
      </c>
      <c r="CK224" s="11">
        <f t="shared" si="147"/>
        <v>0</v>
      </c>
      <c r="CL224" s="11">
        <f t="shared" si="147"/>
        <v>0</v>
      </c>
      <c r="CM224" s="11">
        <f t="shared" si="147"/>
        <v>35.059394174841543</v>
      </c>
      <c r="CN224" s="281">
        <f>IF(Inicio!$O$22="Calderas",CJ224+CK224,CL224)</f>
        <v>0</v>
      </c>
      <c r="CO224" s="11">
        <f t="shared" si="129"/>
        <v>0</v>
      </c>
      <c r="CP224" s="11">
        <f t="shared" si="130"/>
        <v>0</v>
      </c>
      <c r="CQ224" s="11">
        <f t="shared" si="131"/>
        <v>0</v>
      </c>
      <c r="CR224" s="11">
        <f t="shared" si="132"/>
        <v>0</v>
      </c>
      <c r="CS224" s="11">
        <f t="shared" si="142"/>
        <v>0</v>
      </c>
      <c r="CT224" s="11">
        <f t="shared" si="143"/>
        <v>0</v>
      </c>
      <c r="CV224" s="293">
        <f t="shared" si="133"/>
        <v>45873.989583332412</v>
      </c>
      <c r="CW224" s="92">
        <f t="shared" si="149"/>
        <v>0</v>
      </c>
      <c r="CX224" s="92">
        <f t="shared" si="149"/>
        <v>0</v>
      </c>
      <c r="CY224" s="92">
        <f t="shared" si="149"/>
        <v>0</v>
      </c>
      <c r="CZ224" s="92">
        <f t="shared" si="149"/>
        <v>0</v>
      </c>
      <c r="DA224" s="92">
        <f t="shared" si="149"/>
        <v>0</v>
      </c>
      <c r="DB224" s="92">
        <f t="shared" si="149"/>
        <v>0</v>
      </c>
    </row>
    <row r="225" spans="1:106">
      <c r="A225" s="94">
        <f t="shared" si="144"/>
        <v>45873.993055554864</v>
      </c>
      <c r="B225" s="95">
        <f>IF($A225&lt;=$A$9,IF(NOT(ISNUMBER(PI_data_original!B225)),B224,PI_data_original!B225),0)</f>
        <v>0</v>
      </c>
      <c r="C225" s="95">
        <f>IF($A225&lt;=$A$9,IF(NOT(ISNUMBER(PI_data_original!C225)),C224,PI_data_original!C225),0)</f>
        <v>0</v>
      </c>
      <c r="D225" s="307">
        <f>IF(TagTempAmbSel_Sc1=TagTempAmb_Sc1,IF($A225&lt;=$A$9,IF(NOT(ISNUMBER(PI_data_original!D225)),D224,PI_data_original!D225),D224),IF($A225&lt;=$A$9,IF(NOT(ISNUMBER(PI_data_original!AD225)),AD224,PI_data_original!AD225),AD224))</f>
        <v>34.400001525878906</v>
      </c>
      <c r="E225" s="307">
        <f>IF(TagHumRelSel_Sc1=TagHumRel_Sc1,IF($A225&lt;=$A$9,IF(NOT(ISNUMBER(PI_data_original!E225)),E224,PI_data_original!E225),E224),IF($A225&lt;=$A$9,IF(NOT(ISNUMBER(PI_data_original!AE225)),AE224,PI_data_original!AE225),AE224))</f>
        <v>28.549225193882013</v>
      </c>
      <c r="F225" s="95">
        <f>IF($A225&lt;=$A$9,IF(NOT(ISNUMBER(PI_data_original!F225)),F224,PI_data_original!F225),0)</f>
        <v>0</v>
      </c>
      <c r="G225" s="95">
        <f>IF($A225&lt;=$A$9,IF(NOT(ISNUMBER(PI_data_original!G225)),G224,PI_data_original!G225),0)</f>
        <v>0</v>
      </c>
      <c r="H225" s="95">
        <f>IF($A225&lt;=$A$9,IF(NOT(ISNUMBER(PI_data_original!H225)),H224,PI_data_original!H225),0)</f>
        <v>0</v>
      </c>
      <c r="I225" s="95">
        <f>IF($A225&lt;=$A$9,IF(NOT(ISNUMBER(PI_data_original!I225)),I224,PI_data_original!I225),0)</f>
        <v>0</v>
      </c>
      <c r="J225" s="95">
        <f>IF($A225&lt;=$A$9,IF(NOT(ISNUMBER(PI_data_original!J225)),J224,PI_data_original!J225),0)</f>
        <v>0</v>
      </c>
      <c r="K225" s="95">
        <f>IF($A225&lt;=$A$9,IF(NOT(ISNUMBER(PI_data_original!K225)),K224,PI_data_original!K225),0)</f>
        <v>0</v>
      </c>
      <c r="L225" s="95">
        <f>IF($A225&lt;=$A$9,IF(NOT(ISNUMBER(PI_data_original!L225)),L224,PI_data_original!L225),0)</f>
        <v>0</v>
      </c>
      <c r="M225" s="95">
        <f>IF($A225&lt;=$A$9,IF(NOT(ISNUMBER(PI_data_original!M225)),M224,PI_data_original!M225),0)</f>
        <v>0</v>
      </c>
      <c r="N225" s="95">
        <f>IF($A225&lt;=$A$9,IF(NOT(ISNUMBER(PI_data_original!N225)),N224,PI_data_original!N225),0)</f>
        <v>0</v>
      </c>
      <c r="O225" s="95">
        <f>IF($A225&lt;=$A$9,IF(NOT(ISNUMBER(PI_data_original!O225)),O224,PI_data_original!O225),0)</f>
        <v>0</v>
      </c>
      <c r="P225" s="95">
        <f>IF($A225&lt;=$A$9,IF(NOT(ISNUMBER(PI_data_original!P225)),P224,PI_data_original!P225),0)</f>
        <v>0</v>
      </c>
      <c r="Q225" s="95">
        <f>IF($A225&lt;=$A$9,IF(NOT(ISNUMBER(PI_data_original!Q225)),Q224,PI_data_original!Q225),0)</f>
        <v>0</v>
      </c>
      <c r="R225" s="95">
        <f>IF($A225&lt;=$A$9,IF(NOT(ISNUMBER(PI_data_original!R225)),R224,PI_data_original!R225),0)</f>
        <v>0</v>
      </c>
      <c r="S225" s="95">
        <f>IF($A225&lt;=$A$9,IF(NOT(ISNUMBER(PI_data_original!S225)),S224,PI_data_original!S225),0)</f>
        <v>0</v>
      </c>
      <c r="T225" s="95">
        <f>IF($A225&lt;=$A$9,IF(NOT(ISNUMBER(PI_data_original!T225)),T224,PI_data_original!T225),0)</f>
        <v>0</v>
      </c>
      <c r="U225" s="95">
        <f>IF($A225&lt;=$A$9,IF(NOT(ISNUMBER(PI_data_original!U225)),U224,PI_data_original!U225),0)</f>
        <v>0</v>
      </c>
      <c r="V225" s="95">
        <f>IF($A225&lt;=$A$9,IF(NOT(ISNUMBER(PI_data_original!V225)),V224,PI_data_original!V225),0)</f>
        <v>0</v>
      </c>
      <c r="W225" s="95">
        <f>IF($A225&lt;=$A$9,IF(NOT(ISNUMBER(PI_data_original!W225)),W224,PI_data_original!W225),0)</f>
        <v>0</v>
      </c>
      <c r="X225" s="95">
        <f>IF($A225&lt;=$A$9,IF(NOT(ISNUMBER(PI_data_original!X225)),X224,PI_data_original!X225),0)</f>
        <v>0</v>
      </c>
      <c r="Y225" s="95">
        <f>IF($A225&lt;=$A$9,IF(NOT(ISNUMBER(PI_data_original!Y225)),Y224,PI_data_original!Y225),0)</f>
        <v>0</v>
      </c>
      <c r="Z225" s="95">
        <f>IF($A225&lt;=$A$9,IF(NOT(ISNUMBER(PI_data_original!Z225)),Z224,PI_data_original!Z225),0)</f>
        <v>0</v>
      </c>
      <c r="AA225" s="95">
        <f>IF($A225&lt;=$A$9,IF(NOT(ISNUMBER(PI_data_original!AA225)),AA224,PI_data_original!AA225),0)</f>
        <v>0</v>
      </c>
      <c r="AB225" s="95">
        <f>IF($A225&lt;=$A$9,IF(NOT(ISNUMBER(PI_data_original!AB225)),AB224,PI_data_original!AB225),0)</f>
        <v>0</v>
      </c>
      <c r="AC225" s="95">
        <f>IF($A225&lt;=$A$9,IF(NOT(ISNUMBER(PI_data_original!AC225)),AC224,PI_data_original!AC225),0)</f>
        <v>0</v>
      </c>
      <c r="AD225" s="307">
        <f>IF(TagTempAmbSel_Sc2=TagTempAmb_Sc1,IF($A225&lt;=$A$9,IF(NOT(ISNUMBER(PI_data_original!D225)),D224,PI_data_original!D225),D224),IF($A225&lt;=$A$9,IF(NOT(ISNUMBER(PI_data_original!AD225)),AD224,PI_data_original!AD225),AD224))</f>
        <v>35.129991850107629</v>
      </c>
      <c r="AE225" s="307">
        <f>IF(TagHumRelSel_Sc2=TagHumRel_Sc1,IF($A225&lt;=$A$9,IF(NOT(ISNUMBER(PI_data_original!E225)),E224,PI_data_original!E225),E224),IF($A225&lt;=$A$9,IF(NOT(ISNUMBER(PI_data_original!AE225)),AE224,PI_data_original!AE225),AE224))</f>
        <v>30.128703536580311</v>
      </c>
      <c r="AF225" s="95">
        <f>IF($A225&lt;=$A$9,IF(NOT(ISNUMBER(PI_data_original!AF225)),AF224,PI_data_original!AF225),0)</f>
        <v>0</v>
      </c>
      <c r="AG225" s="95">
        <f>IF($A225&lt;=$A$9,IF(NOT(ISNUMBER(PI_data_original!AG225)),AG224,PI_data_original!AG225),0)</f>
        <v>0</v>
      </c>
      <c r="AH225" s="95">
        <f>IF($A225&lt;=$A$9,IF(NOT(ISNUMBER(PI_data_original!AH225)),AH224,PI_data_original!AH225),0)</f>
        <v>0</v>
      </c>
      <c r="AI225" s="95">
        <f>IF($A225&lt;=$A$9,IF(NOT(ISNUMBER(PI_data_original!AI225)),AI224,PI_data_original!AI225),0)</f>
        <v>0</v>
      </c>
      <c r="AJ225" s="95">
        <f>IF($A225&lt;=$A$9,IF(NOT(ISNUMBER(PI_data_original!AJ225)),AJ224,PI_data_original!AJ225),0)</f>
        <v>0</v>
      </c>
      <c r="AK225" s="95">
        <f>IF($A225&lt;=$A$9,IF(NOT(ISNUMBER(PI_data_original!AK225)),AK224,PI_data_original!AK225),0)</f>
        <v>0</v>
      </c>
      <c r="AL225" s="95">
        <f>IF($A225&lt;=$A$9,IF(NOT(ISNUMBER(PI_data_original!AL225)),AL224,PI_data_original!AL225),0)</f>
        <v>0</v>
      </c>
      <c r="AM225" s="95">
        <f>IF($A225&lt;=$A$9,IF(NOT(ISNUMBER(PI_data_original!AM225)),AM224,PI_data_original!AM225),0)</f>
        <v>0</v>
      </c>
      <c r="AN225" s="95">
        <f>IF($A225&lt;=$A$9,IF(NOT(ISNUMBER(PI_data_original!AN225)),AN224,PI_data_original!AN225),0)</f>
        <v>0</v>
      </c>
      <c r="AO225" s="95">
        <f>IF($A225&lt;=$A$9,IF(NOT(ISNUMBER(PI_data_original!AO225)),AO224,PI_data_original!AO225),0)</f>
        <v>0</v>
      </c>
      <c r="AP225" s="95">
        <f>IF($A225&lt;=$A$9,IF(NOT(ISNUMBER(PI_data_original!AP225)),AP224,PI_data_original!AP225),0)</f>
        <v>0</v>
      </c>
      <c r="AQ225" s="95">
        <f>IF($A225&lt;=$A$9,IF(NOT(ISNUMBER(PI_data_original!AQ225)),AQ224,PI_data_original!AQ225),0)</f>
        <v>0</v>
      </c>
      <c r="AR225" s="95">
        <f>IF($A225&lt;=$A$9,IF(NOT(ISNUMBER(PI_data_original!AR225)),AR224,PI_data_original!AR225),0)</f>
        <v>0</v>
      </c>
      <c r="AS225" s="95">
        <f>IF($A225&lt;=$A$9,IF(NOT(ISNUMBER(PI_data_original!AS225)),AS224,PI_data_original!AS225),0)</f>
        <v>0</v>
      </c>
      <c r="AT225" s="95">
        <f>IF($A225&lt;=$A$9,IF(NOT(ISNUMBER(PI_data_original!AT225)),AT224,PI_data_original!AT225),0)</f>
        <v>0</v>
      </c>
      <c r="AU225" s="95">
        <f>IF($A225&lt;=$A$9,IF(NOT(ISNUMBER(PI_data_original!AU225)),AU224,PI_data_original!AU225),0)</f>
        <v>0</v>
      </c>
      <c r="AV225" s="95">
        <f>IF($A225&lt;=$A$9,IF(NOT(ISNUMBER(PI_data_original!AV225)),AV224,PI_data_original!AV225),0)</f>
        <v>0</v>
      </c>
      <c r="AW225" s="95">
        <f>IF($A225&lt;=$A$9,IF(NOT(ISNUMBER(PI_data_original!AW225)),AW224,PI_data_original!AW225),0)</f>
        <v>0</v>
      </c>
      <c r="AY225" s="94">
        <f t="shared" si="145"/>
        <v>45873.743055554864</v>
      </c>
      <c r="AZ225" s="95">
        <f>IF($AY225&lt;=$AY$9,IF(NOT(ISNUMBER(PI_data_original!AZ225)),AZ224,PI_data_original!AZ225),0)</f>
        <v>0</v>
      </c>
      <c r="BA225" s="95">
        <f>IF($AY225&lt;=$AY$9,IF(NOT(ISNUMBER(PI_data_original!BA225)),BA224,PI_data_original!BA225),0)</f>
        <v>0</v>
      </c>
      <c r="BB225" s="95">
        <f>IF($AY225&lt;=$AY$9,IF(NOT(ISNUMBER(PI_data_original!BB225)),BB224,PI_data_original!BB225),0)</f>
        <v>0</v>
      </c>
      <c r="BC225" s="95">
        <f>IF($AY225&lt;=$AY$9,IF(NOT(ISNUMBER(PI_data_original!BC225)),BC224,PI_data_original!BC225),0)</f>
        <v>37.329960243483463</v>
      </c>
      <c r="BD225" s="95">
        <f>IF($AY225&lt;=$AY$9,IF(NOT(ISNUMBER(PI_data_original!BD225)),BD224,PI_data_original!BD225),0)</f>
        <v>0</v>
      </c>
      <c r="BE225" s="95">
        <f>IF($AY225&lt;=$AY$9,IF(NOT(ISNUMBER(PI_data_original!BE225)),BE224,PI_data_original!BE225),0)</f>
        <v>0</v>
      </c>
      <c r="BF225" s="95">
        <f>IF($AY225&lt;=$AY$9,IF(NOT(ISNUMBER(PI_data_original!BF225)),BF224,PI_data_original!BF225),0)</f>
        <v>0</v>
      </c>
      <c r="BG225" s="95">
        <f>IF($AY225&lt;=$AY$9,IF(NOT(ISNUMBER(PI_data_original!BG225)),BG224,PI_data_original!BG225),0)</f>
        <v>34.586117468294802</v>
      </c>
      <c r="BI225" s="61">
        <f>PI_data_original!BI225</f>
        <v>45873.398611111108</v>
      </c>
      <c r="BJ225" s="6">
        <f>IF($BI225&lt;=$BI$9,IF(NOT(ISNUMBER(PI_data_original!BJ225)),BJ224,PI_data_original!BJ225),0)</f>
        <v>1.2817578390240669E-2</v>
      </c>
      <c r="BK225" s="6">
        <f>IF($BI225&lt;=$BI$9,IF(NOT(ISNUMBER(PI_data_original!BK225)),BK224,PI_data_original!BK225),0)</f>
        <v>1.0070954449474812E-2</v>
      </c>
      <c r="BM225" s="6" t="b">
        <f t="shared" si="134"/>
        <v>0</v>
      </c>
      <c r="BN225" s="6" t="str">
        <f t="shared" si="135"/>
        <v>N/A</v>
      </c>
      <c r="BO225" s="6" t="b">
        <f t="shared" si="136"/>
        <v>0</v>
      </c>
      <c r="BP225" s="6" t="str">
        <f t="shared" si="137"/>
        <v>N/A</v>
      </c>
      <c r="BR225" s="6">
        <f t="shared" si="122"/>
        <v>0</v>
      </c>
      <c r="BS225" s="6">
        <f t="shared" si="123"/>
        <v>0</v>
      </c>
      <c r="BU225" s="6">
        <f t="shared" si="138"/>
        <v>0</v>
      </c>
      <c r="BV225" s="6">
        <f t="shared" si="139"/>
        <v>0</v>
      </c>
      <c r="BX225" s="292">
        <f t="shared" si="124"/>
        <v>45873.743055554864</v>
      </c>
      <c r="BY225" s="11">
        <f t="shared" si="146"/>
        <v>0</v>
      </c>
      <c r="BZ225" s="11">
        <f t="shared" si="146"/>
        <v>0</v>
      </c>
      <c r="CA225" s="11">
        <f t="shared" si="146"/>
        <v>0</v>
      </c>
      <c r="CB225" s="11">
        <f t="shared" si="146"/>
        <v>37.329960243483463</v>
      </c>
      <c r="CC225" s="11">
        <f>IF(Inicio!$C$22="Calderas",BY225+BZ225,CA225)</f>
        <v>0</v>
      </c>
      <c r="CD225" s="11">
        <f t="shared" si="125"/>
        <v>0</v>
      </c>
      <c r="CE225" s="11">
        <f t="shared" si="126"/>
        <v>0</v>
      </c>
      <c r="CF225" s="11">
        <f t="shared" si="127"/>
        <v>0</v>
      </c>
      <c r="CG225" s="11">
        <f t="shared" si="128"/>
        <v>0</v>
      </c>
      <c r="CH225" s="11">
        <f t="shared" si="140"/>
        <v>0</v>
      </c>
      <c r="CI225" s="11">
        <f t="shared" si="141"/>
        <v>0</v>
      </c>
      <c r="CJ225" s="11">
        <f t="shared" si="147"/>
        <v>0</v>
      </c>
      <c r="CK225" s="11">
        <f t="shared" si="147"/>
        <v>0</v>
      </c>
      <c r="CL225" s="11">
        <f t="shared" si="147"/>
        <v>0</v>
      </c>
      <c r="CM225" s="11">
        <f t="shared" si="147"/>
        <v>34.586117468294802</v>
      </c>
      <c r="CN225" s="281">
        <f>IF(Inicio!$O$22="Calderas",CJ225+CK225,CL225)</f>
        <v>0</v>
      </c>
      <c r="CO225" s="11">
        <f t="shared" si="129"/>
        <v>0</v>
      </c>
      <c r="CP225" s="11">
        <f t="shared" si="130"/>
        <v>0</v>
      </c>
      <c r="CQ225" s="11">
        <f t="shared" si="131"/>
        <v>0</v>
      </c>
      <c r="CR225" s="11">
        <f t="shared" si="132"/>
        <v>0</v>
      </c>
      <c r="CS225" s="11">
        <f t="shared" si="142"/>
        <v>0</v>
      </c>
      <c r="CT225" s="11">
        <f t="shared" si="143"/>
        <v>0</v>
      </c>
      <c r="CV225" s="293">
        <f t="shared" si="133"/>
        <v>45873.993055554631</v>
      </c>
      <c r="CW225" s="92">
        <f t="shared" si="149"/>
        <v>0</v>
      </c>
      <c r="CX225" s="92">
        <f t="shared" si="149"/>
        <v>0</v>
      </c>
      <c r="CY225" s="92">
        <f t="shared" si="149"/>
        <v>0</v>
      </c>
      <c r="CZ225" s="92">
        <f t="shared" si="149"/>
        <v>0</v>
      </c>
      <c r="DA225" s="92">
        <f t="shared" si="149"/>
        <v>0</v>
      </c>
      <c r="DB225" s="92">
        <f t="shared" si="149"/>
        <v>0</v>
      </c>
    </row>
    <row r="226" spans="1:106">
      <c r="A226" s="94">
        <f t="shared" si="144"/>
        <v>45873.996527777083</v>
      </c>
      <c r="B226" s="95">
        <f>IF($A226&lt;=$A$9,IF(NOT(ISNUMBER(PI_data_original!B226)),B225,PI_data_original!B226),0)</f>
        <v>0</v>
      </c>
      <c r="C226" s="95">
        <f>IF($A226&lt;=$A$9,IF(NOT(ISNUMBER(PI_data_original!C226)),C225,PI_data_original!C226),0)</f>
        <v>0</v>
      </c>
      <c r="D226" s="307">
        <f>IF(TagTempAmbSel_Sc1=TagTempAmb_Sc1,IF($A226&lt;=$A$9,IF(NOT(ISNUMBER(PI_data_original!D226)),D225,PI_data_original!D226),D225),IF($A226&lt;=$A$9,IF(NOT(ISNUMBER(PI_data_original!AD226)),AD225,PI_data_original!AD226),AD225))</f>
        <v>34.400001525878906</v>
      </c>
      <c r="E226" s="307">
        <f>IF(TagHumRelSel_Sc1=TagHumRel_Sc1,IF($A226&lt;=$A$9,IF(NOT(ISNUMBER(PI_data_original!E226)),E225,PI_data_original!E226),E225),IF($A226&lt;=$A$9,IF(NOT(ISNUMBER(PI_data_original!AE226)),AE225,PI_data_original!AE226),AE225))</f>
        <v>28.549225193882013</v>
      </c>
      <c r="F226" s="95">
        <f>IF($A226&lt;=$A$9,IF(NOT(ISNUMBER(PI_data_original!F226)),F225,PI_data_original!F226),0)</f>
        <v>0</v>
      </c>
      <c r="G226" s="95">
        <f>IF($A226&lt;=$A$9,IF(NOT(ISNUMBER(PI_data_original!G226)),G225,PI_data_original!G226),0)</f>
        <v>0</v>
      </c>
      <c r="H226" s="95">
        <f>IF($A226&lt;=$A$9,IF(NOT(ISNUMBER(PI_data_original!H226)),H225,PI_data_original!H226),0)</f>
        <v>0</v>
      </c>
      <c r="I226" s="95">
        <f>IF($A226&lt;=$A$9,IF(NOT(ISNUMBER(PI_data_original!I226)),I225,PI_data_original!I226),0)</f>
        <v>0</v>
      </c>
      <c r="J226" s="95">
        <f>IF($A226&lt;=$A$9,IF(NOT(ISNUMBER(PI_data_original!J226)),J225,PI_data_original!J226),0)</f>
        <v>0</v>
      </c>
      <c r="K226" s="95">
        <f>IF($A226&lt;=$A$9,IF(NOT(ISNUMBER(PI_data_original!K226)),K225,PI_data_original!K226),0)</f>
        <v>0</v>
      </c>
      <c r="L226" s="95">
        <f>IF($A226&lt;=$A$9,IF(NOT(ISNUMBER(PI_data_original!L226)),L225,PI_data_original!L226),0)</f>
        <v>0</v>
      </c>
      <c r="M226" s="95">
        <f>IF($A226&lt;=$A$9,IF(NOT(ISNUMBER(PI_data_original!M226)),M225,PI_data_original!M226),0)</f>
        <v>0</v>
      </c>
      <c r="N226" s="95">
        <f>IF($A226&lt;=$A$9,IF(NOT(ISNUMBER(PI_data_original!N226)),N225,PI_data_original!N226),0)</f>
        <v>0</v>
      </c>
      <c r="O226" s="95">
        <f>IF($A226&lt;=$A$9,IF(NOT(ISNUMBER(PI_data_original!O226)),O225,PI_data_original!O226),0)</f>
        <v>0</v>
      </c>
      <c r="P226" s="95">
        <f>IF($A226&lt;=$A$9,IF(NOT(ISNUMBER(PI_data_original!P226)),P225,PI_data_original!P226),0)</f>
        <v>0</v>
      </c>
      <c r="Q226" s="95">
        <f>IF($A226&lt;=$A$9,IF(NOT(ISNUMBER(PI_data_original!Q226)),Q225,PI_data_original!Q226),0)</f>
        <v>0</v>
      </c>
      <c r="R226" s="95">
        <f>IF($A226&lt;=$A$9,IF(NOT(ISNUMBER(PI_data_original!R226)),R225,PI_data_original!R226),0)</f>
        <v>0</v>
      </c>
      <c r="S226" s="95">
        <f>IF($A226&lt;=$A$9,IF(NOT(ISNUMBER(PI_data_original!S226)),S225,PI_data_original!S226),0)</f>
        <v>0</v>
      </c>
      <c r="T226" s="95">
        <f>IF($A226&lt;=$A$9,IF(NOT(ISNUMBER(PI_data_original!T226)),T225,PI_data_original!T226),0)</f>
        <v>0</v>
      </c>
      <c r="U226" s="95">
        <f>IF($A226&lt;=$A$9,IF(NOT(ISNUMBER(PI_data_original!U226)),U225,PI_data_original!U226),0)</f>
        <v>0</v>
      </c>
      <c r="V226" s="95">
        <f>IF($A226&lt;=$A$9,IF(NOT(ISNUMBER(PI_data_original!V226)),V225,PI_data_original!V226),0)</f>
        <v>0</v>
      </c>
      <c r="W226" s="95">
        <f>IF($A226&lt;=$A$9,IF(NOT(ISNUMBER(PI_data_original!W226)),W225,PI_data_original!W226),0)</f>
        <v>0</v>
      </c>
      <c r="X226" s="95">
        <f>IF($A226&lt;=$A$9,IF(NOT(ISNUMBER(PI_data_original!X226)),X225,PI_data_original!X226),0)</f>
        <v>0</v>
      </c>
      <c r="Y226" s="95">
        <f>IF($A226&lt;=$A$9,IF(NOT(ISNUMBER(PI_data_original!Y226)),Y225,PI_data_original!Y226),0)</f>
        <v>0</v>
      </c>
      <c r="Z226" s="95">
        <f>IF($A226&lt;=$A$9,IF(NOT(ISNUMBER(PI_data_original!Z226)),Z225,PI_data_original!Z226),0)</f>
        <v>0</v>
      </c>
      <c r="AA226" s="95">
        <f>IF($A226&lt;=$A$9,IF(NOT(ISNUMBER(PI_data_original!AA226)),AA225,PI_data_original!AA226),0)</f>
        <v>0</v>
      </c>
      <c r="AB226" s="95">
        <f>IF($A226&lt;=$A$9,IF(NOT(ISNUMBER(PI_data_original!AB226)),AB225,PI_data_original!AB226),0)</f>
        <v>0</v>
      </c>
      <c r="AC226" s="95">
        <f>IF($A226&lt;=$A$9,IF(NOT(ISNUMBER(PI_data_original!AC226)),AC225,PI_data_original!AC226),0)</f>
        <v>0</v>
      </c>
      <c r="AD226" s="307">
        <f>IF(TagTempAmbSel_Sc2=TagTempAmb_Sc1,IF($A226&lt;=$A$9,IF(NOT(ISNUMBER(PI_data_original!D226)),D225,PI_data_original!D226),D225),IF($A226&lt;=$A$9,IF(NOT(ISNUMBER(PI_data_original!AD226)),AD225,PI_data_original!AD226),AD225))</f>
        <v>35.129991850107629</v>
      </c>
      <c r="AE226" s="307">
        <f>IF(TagHumRelSel_Sc2=TagHumRel_Sc1,IF($A226&lt;=$A$9,IF(NOT(ISNUMBER(PI_data_original!E226)),E225,PI_data_original!E226),E225),IF($A226&lt;=$A$9,IF(NOT(ISNUMBER(PI_data_original!AE226)),AE225,PI_data_original!AE226),AE225))</f>
        <v>30.128703536580311</v>
      </c>
      <c r="AF226" s="95">
        <f>IF($A226&lt;=$A$9,IF(NOT(ISNUMBER(PI_data_original!AF226)),AF225,PI_data_original!AF226),0)</f>
        <v>0</v>
      </c>
      <c r="AG226" s="95">
        <f>IF($A226&lt;=$A$9,IF(NOT(ISNUMBER(PI_data_original!AG226)),AG225,PI_data_original!AG226),0)</f>
        <v>0</v>
      </c>
      <c r="AH226" s="95">
        <f>IF($A226&lt;=$A$9,IF(NOT(ISNUMBER(PI_data_original!AH226)),AH225,PI_data_original!AH226),0)</f>
        <v>0</v>
      </c>
      <c r="AI226" s="95">
        <f>IF($A226&lt;=$A$9,IF(NOT(ISNUMBER(PI_data_original!AI226)),AI225,PI_data_original!AI226),0)</f>
        <v>0</v>
      </c>
      <c r="AJ226" s="95">
        <f>IF($A226&lt;=$A$9,IF(NOT(ISNUMBER(PI_data_original!AJ226)),AJ225,PI_data_original!AJ226),0)</f>
        <v>0</v>
      </c>
      <c r="AK226" s="95">
        <f>IF($A226&lt;=$A$9,IF(NOT(ISNUMBER(PI_data_original!AK226)),AK225,PI_data_original!AK226),0)</f>
        <v>0</v>
      </c>
      <c r="AL226" s="95">
        <f>IF($A226&lt;=$A$9,IF(NOT(ISNUMBER(PI_data_original!AL226)),AL225,PI_data_original!AL226),0)</f>
        <v>0</v>
      </c>
      <c r="AM226" s="95">
        <f>IF($A226&lt;=$A$9,IF(NOT(ISNUMBER(PI_data_original!AM226)),AM225,PI_data_original!AM226),0)</f>
        <v>0</v>
      </c>
      <c r="AN226" s="95">
        <f>IF($A226&lt;=$A$9,IF(NOT(ISNUMBER(PI_data_original!AN226)),AN225,PI_data_original!AN226),0)</f>
        <v>0</v>
      </c>
      <c r="AO226" s="95">
        <f>IF($A226&lt;=$A$9,IF(NOT(ISNUMBER(PI_data_original!AO226)),AO225,PI_data_original!AO226),0)</f>
        <v>0</v>
      </c>
      <c r="AP226" s="95">
        <f>IF($A226&lt;=$A$9,IF(NOT(ISNUMBER(PI_data_original!AP226)),AP225,PI_data_original!AP226),0)</f>
        <v>0</v>
      </c>
      <c r="AQ226" s="95">
        <f>IF($A226&lt;=$A$9,IF(NOT(ISNUMBER(PI_data_original!AQ226)),AQ225,PI_data_original!AQ226),0)</f>
        <v>0</v>
      </c>
      <c r="AR226" s="95">
        <f>IF($A226&lt;=$A$9,IF(NOT(ISNUMBER(PI_data_original!AR226)),AR225,PI_data_original!AR226),0)</f>
        <v>0</v>
      </c>
      <c r="AS226" s="95">
        <f>IF($A226&lt;=$A$9,IF(NOT(ISNUMBER(PI_data_original!AS226)),AS225,PI_data_original!AS226),0)</f>
        <v>0</v>
      </c>
      <c r="AT226" s="95">
        <f>IF($A226&lt;=$A$9,IF(NOT(ISNUMBER(PI_data_original!AT226)),AT225,PI_data_original!AT226),0)</f>
        <v>0</v>
      </c>
      <c r="AU226" s="95">
        <f>IF($A226&lt;=$A$9,IF(NOT(ISNUMBER(PI_data_original!AU226)),AU225,PI_data_original!AU226),0)</f>
        <v>0</v>
      </c>
      <c r="AV226" s="95">
        <f>IF($A226&lt;=$A$9,IF(NOT(ISNUMBER(PI_data_original!AV226)),AV225,PI_data_original!AV226),0)</f>
        <v>0</v>
      </c>
      <c r="AW226" s="95">
        <f>IF($A226&lt;=$A$9,IF(NOT(ISNUMBER(PI_data_original!AW226)),AW225,PI_data_original!AW226),0)</f>
        <v>0</v>
      </c>
      <c r="AY226" s="94">
        <f t="shared" si="145"/>
        <v>45873.746527777083</v>
      </c>
      <c r="AZ226" s="95">
        <f>IF($AY226&lt;=$AY$9,IF(NOT(ISNUMBER(PI_data_original!AZ226)),AZ225,PI_data_original!AZ226),0)</f>
        <v>0</v>
      </c>
      <c r="BA226" s="95">
        <f>IF($AY226&lt;=$AY$9,IF(NOT(ISNUMBER(PI_data_original!BA226)),BA225,PI_data_original!BA226),0)</f>
        <v>0</v>
      </c>
      <c r="BB226" s="95">
        <f>IF($AY226&lt;=$AY$9,IF(NOT(ISNUMBER(PI_data_original!BB226)),BB225,PI_data_original!BB226),0)</f>
        <v>0</v>
      </c>
      <c r="BC226" s="95">
        <f>IF($AY226&lt;=$AY$9,IF(NOT(ISNUMBER(PI_data_original!BC226)),BC225,PI_data_original!BC226),0)</f>
        <v>37.384855116949993</v>
      </c>
      <c r="BD226" s="95">
        <f>IF($AY226&lt;=$AY$9,IF(NOT(ISNUMBER(PI_data_original!BD226)),BD225,PI_data_original!BD226),0)</f>
        <v>0</v>
      </c>
      <c r="BE226" s="95">
        <f>IF($AY226&lt;=$AY$9,IF(NOT(ISNUMBER(PI_data_original!BE226)),BE225,PI_data_original!BE226),0)</f>
        <v>0</v>
      </c>
      <c r="BF226" s="95">
        <f>IF($AY226&lt;=$AY$9,IF(NOT(ISNUMBER(PI_data_original!BF226)),BF225,PI_data_original!BF226),0)</f>
        <v>0</v>
      </c>
      <c r="BG226" s="95">
        <f>IF($AY226&lt;=$AY$9,IF(NOT(ISNUMBER(PI_data_original!BG226)),BG225,PI_data_original!BG226),0)</f>
        <v>34.252585487064017</v>
      </c>
      <c r="BI226" s="61">
        <f>PI_data_original!BI226</f>
        <v>45873.399305555555</v>
      </c>
      <c r="BJ226" s="6">
        <f>IF($BI226&lt;=$BI$9,IF(NOT(ISNUMBER(PI_data_original!BJ226)),BJ225,PI_data_original!BJ226),0)</f>
        <v>1.2817578390240669E-2</v>
      </c>
      <c r="BK226" s="6">
        <f>IF($BI226&lt;=$BI$9,IF(NOT(ISNUMBER(PI_data_original!BK226)),BK225,PI_data_original!BK226),0)</f>
        <v>1.0070954449474812E-2</v>
      </c>
      <c r="BM226" s="6" t="b">
        <f t="shared" si="134"/>
        <v>0</v>
      </c>
      <c r="BN226" s="6" t="str">
        <f t="shared" si="135"/>
        <v>N/A</v>
      </c>
      <c r="BO226" s="6" t="b">
        <f t="shared" si="136"/>
        <v>0</v>
      </c>
      <c r="BP226" s="6" t="str">
        <f t="shared" si="137"/>
        <v>N/A</v>
      </c>
      <c r="BR226" s="6">
        <f t="shared" si="122"/>
        <v>0</v>
      </c>
      <c r="BS226" s="6">
        <f t="shared" si="123"/>
        <v>0</v>
      </c>
      <c r="BU226" s="6">
        <f t="shared" si="138"/>
        <v>0</v>
      </c>
      <c r="BV226" s="6">
        <f t="shared" si="139"/>
        <v>0</v>
      </c>
      <c r="BX226" s="292">
        <f t="shared" si="124"/>
        <v>45873.746527777083</v>
      </c>
      <c r="BY226" s="11">
        <f t="shared" si="146"/>
        <v>0</v>
      </c>
      <c r="BZ226" s="11">
        <f t="shared" si="146"/>
        <v>0</v>
      </c>
      <c r="CA226" s="11">
        <f t="shared" si="146"/>
        <v>0</v>
      </c>
      <c r="CB226" s="11">
        <f t="shared" si="146"/>
        <v>37.384855116949993</v>
      </c>
      <c r="CC226" s="11">
        <f>IF(Inicio!$C$22="Calderas",BY226+BZ226,CA226)</f>
        <v>0</v>
      </c>
      <c r="CD226" s="11">
        <f t="shared" si="125"/>
        <v>0</v>
      </c>
      <c r="CE226" s="11">
        <f t="shared" si="126"/>
        <v>0</v>
      </c>
      <c r="CF226" s="11">
        <f t="shared" si="127"/>
        <v>0</v>
      </c>
      <c r="CG226" s="11">
        <f t="shared" si="128"/>
        <v>0</v>
      </c>
      <c r="CH226" s="11">
        <f t="shared" si="140"/>
        <v>0</v>
      </c>
      <c r="CI226" s="11">
        <f t="shared" si="141"/>
        <v>0</v>
      </c>
      <c r="CJ226" s="11">
        <f t="shared" si="147"/>
        <v>0</v>
      </c>
      <c r="CK226" s="11">
        <f t="shared" si="147"/>
        <v>0</v>
      </c>
      <c r="CL226" s="11">
        <f t="shared" si="147"/>
        <v>0</v>
      </c>
      <c r="CM226" s="11">
        <f t="shared" si="147"/>
        <v>34.252585487064017</v>
      </c>
      <c r="CN226" s="281">
        <f>IF(Inicio!$O$22="Calderas",CJ226+CK226,CL226)</f>
        <v>0</v>
      </c>
      <c r="CO226" s="11">
        <f t="shared" si="129"/>
        <v>0</v>
      </c>
      <c r="CP226" s="11">
        <f t="shared" si="130"/>
        <v>0</v>
      </c>
      <c r="CQ226" s="11">
        <f t="shared" si="131"/>
        <v>0</v>
      </c>
      <c r="CR226" s="11">
        <f t="shared" si="132"/>
        <v>0</v>
      </c>
      <c r="CS226" s="11">
        <f t="shared" si="142"/>
        <v>0</v>
      </c>
      <c r="CT226" s="11">
        <f t="shared" si="143"/>
        <v>0</v>
      </c>
      <c r="CV226" s="293">
        <f t="shared" si="133"/>
        <v>45873.99652777685</v>
      </c>
      <c r="CW226" s="92">
        <f t="shared" si="149"/>
        <v>0</v>
      </c>
      <c r="CX226" s="92">
        <f t="shared" si="149"/>
        <v>0</v>
      </c>
      <c r="CY226" s="92">
        <f t="shared" si="149"/>
        <v>0</v>
      </c>
      <c r="CZ226" s="92">
        <f t="shared" si="149"/>
        <v>0</v>
      </c>
      <c r="DA226" s="92">
        <f t="shared" si="149"/>
        <v>0</v>
      </c>
      <c r="DB226" s="92">
        <f t="shared" si="149"/>
        <v>0</v>
      </c>
    </row>
    <row r="227" spans="1:106">
      <c r="A227" s="94">
        <f t="shared" si="144"/>
        <v>45873.999999999302</v>
      </c>
      <c r="B227" s="95">
        <f>IF($A227&lt;=$A$9,IF(NOT(ISNUMBER(PI_data_original!B227)),B226,PI_data_original!B227),0)</f>
        <v>0</v>
      </c>
      <c r="C227" s="95">
        <f>IF($A227&lt;=$A$9,IF(NOT(ISNUMBER(PI_data_original!C227)),C226,PI_data_original!C227),0)</f>
        <v>0</v>
      </c>
      <c r="D227" s="307">
        <f>IF(TagTempAmbSel_Sc1=TagTempAmb_Sc1,IF($A227&lt;=$A$9,IF(NOT(ISNUMBER(PI_data_original!D227)),D226,PI_data_original!D227),D226),IF($A227&lt;=$A$9,IF(NOT(ISNUMBER(PI_data_original!AD227)),AD226,PI_data_original!AD227),AD226))</f>
        <v>34.400001525878906</v>
      </c>
      <c r="E227" s="307">
        <f>IF(TagHumRelSel_Sc1=TagHumRel_Sc1,IF($A227&lt;=$A$9,IF(NOT(ISNUMBER(PI_data_original!E227)),E226,PI_data_original!E227),E226),IF($A227&lt;=$A$9,IF(NOT(ISNUMBER(PI_data_original!AE227)),AE226,PI_data_original!AE227),AE226))</f>
        <v>28.549225193882013</v>
      </c>
      <c r="F227" s="95">
        <f>IF($A227&lt;=$A$9,IF(NOT(ISNUMBER(PI_data_original!F227)),F226,PI_data_original!F227),0)</f>
        <v>0</v>
      </c>
      <c r="G227" s="95">
        <f>IF($A227&lt;=$A$9,IF(NOT(ISNUMBER(PI_data_original!G227)),G226,PI_data_original!G227),0)</f>
        <v>0</v>
      </c>
      <c r="H227" s="95">
        <f>IF($A227&lt;=$A$9,IF(NOT(ISNUMBER(PI_data_original!H227)),H226,PI_data_original!H227),0)</f>
        <v>0</v>
      </c>
      <c r="I227" s="95">
        <f>IF($A227&lt;=$A$9,IF(NOT(ISNUMBER(PI_data_original!I227)),I226,PI_data_original!I227),0)</f>
        <v>0</v>
      </c>
      <c r="J227" s="95">
        <f>IF($A227&lt;=$A$9,IF(NOT(ISNUMBER(PI_data_original!J227)),J226,PI_data_original!J227),0)</f>
        <v>0</v>
      </c>
      <c r="K227" s="95">
        <f>IF($A227&lt;=$A$9,IF(NOT(ISNUMBER(PI_data_original!K227)),K226,PI_data_original!K227),0)</f>
        <v>0</v>
      </c>
      <c r="L227" s="95">
        <f>IF($A227&lt;=$A$9,IF(NOT(ISNUMBER(PI_data_original!L227)),L226,PI_data_original!L227),0)</f>
        <v>0</v>
      </c>
      <c r="M227" s="95">
        <f>IF($A227&lt;=$A$9,IF(NOT(ISNUMBER(PI_data_original!M227)),M226,PI_data_original!M227),0)</f>
        <v>0</v>
      </c>
      <c r="N227" s="95">
        <f>IF($A227&lt;=$A$9,IF(NOT(ISNUMBER(PI_data_original!N227)),N226,PI_data_original!N227),0)</f>
        <v>0</v>
      </c>
      <c r="O227" s="95">
        <f>IF($A227&lt;=$A$9,IF(NOT(ISNUMBER(PI_data_original!O227)),O226,PI_data_original!O227),0)</f>
        <v>0</v>
      </c>
      <c r="P227" s="95">
        <f>IF($A227&lt;=$A$9,IF(NOT(ISNUMBER(PI_data_original!P227)),P226,PI_data_original!P227),0)</f>
        <v>0</v>
      </c>
      <c r="Q227" s="95">
        <f>IF($A227&lt;=$A$9,IF(NOT(ISNUMBER(PI_data_original!Q227)),Q226,PI_data_original!Q227),0)</f>
        <v>0</v>
      </c>
      <c r="R227" s="95">
        <f>IF($A227&lt;=$A$9,IF(NOT(ISNUMBER(PI_data_original!R227)),R226,PI_data_original!R227),0)</f>
        <v>0</v>
      </c>
      <c r="S227" s="95">
        <f>IF($A227&lt;=$A$9,IF(NOT(ISNUMBER(PI_data_original!S227)),S226,PI_data_original!S227),0)</f>
        <v>0</v>
      </c>
      <c r="T227" s="95">
        <f>IF($A227&lt;=$A$9,IF(NOT(ISNUMBER(PI_data_original!T227)),T226,PI_data_original!T227),0)</f>
        <v>0</v>
      </c>
      <c r="U227" s="95">
        <f>IF($A227&lt;=$A$9,IF(NOT(ISNUMBER(PI_data_original!U227)),U226,PI_data_original!U227),0)</f>
        <v>0</v>
      </c>
      <c r="V227" s="95">
        <f>IF($A227&lt;=$A$9,IF(NOT(ISNUMBER(PI_data_original!V227)),V226,PI_data_original!V227),0)</f>
        <v>0</v>
      </c>
      <c r="W227" s="95">
        <f>IF($A227&lt;=$A$9,IF(NOT(ISNUMBER(PI_data_original!W227)),W226,PI_data_original!W227),0)</f>
        <v>0</v>
      </c>
      <c r="X227" s="95">
        <f>IF($A227&lt;=$A$9,IF(NOT(ISNUMBER(PI_data_original!X227)),X226,PI_data_original!X227),0)</f>
        <v>0</v>
      </c>
      <c r="Y227" s="95">
        <f>IF($A227&lt;=$A$9,IF(NOT(ISNUMBER(PI_data_original!Y227)),Y226,PI_data_original!Y227),0)</f>
        <v>0</v>
      </c>
      <c r="Z227" s="95">
        <f>IF($A227&lt;=$A$9,IF(NOT(ISNUMBER(PI_data_original!Z227)),Z226,PI_data_original!Z227),0)</f>
        <v>0</v>
      </c>
      <c r="AA227" s="95">
        <f>IF($A227&lt;=$A$9,IF(NOT(ISNUMBER(PI_data_original!AA227)),AA226,PI_data_original!AA227),0)</f>
        <v>0</v>
      </c>
      <c r="AB227" s="95">
        <f>IF($A227&lt;=$A$9,IF(NOT(ISNUMBER(PI_data_original!AB227)),AB226,PI_data_original!AB227),0)</f>
        <v>0</v>
      </c>
      <c r="AC227" s="95">
        <f>IF($A227&lt;=$A$9,IF(NOT(ISNUMBER(PI_data_original!AC227)),AC226,PI_data_original!AC227),0)</f>
        <v>0</v>
      </c>
      <c r="AD227" s="307">
        <f>IF(TagTempAmbSel_Sc2=TagTempAmb_Sc1,IF($A227&lt;=$A$9,IF(NOT(ISNUMBER(PI_data_original!D227)),D226,PI_data_original!D227),D226),IF($A227&lt;=$A$9,IF(NOT(ISNUMBER(PI_data_original!AD227)),AD226,PI_data_original!AD227),AD226))</f>
        <v>35.129991850107629</v>
      </c>
      <c r="AE227" s="307">
        <f>IF(TagHumRelSel_Sc2=TagHumRel_Sc1,IF($A227&lt;=$A$9,IF(NOT(ISNUMBER(PI_data_original!E227)),E226,PI_data_original!E227),E226),IF($A227&lt;=$A$9,IF(NOT(ISNUMBER(PI_data_original!AE227)),AE226,PI_data_original!AE227),AE226))</f>
        <v>30.128703536580311</v>
      </c>
      <c r="AF227" s="95">
        <f>IF($A227&lt;=$A$9,IF(NOT(ISNUMBER(PI_data_original!AF227)),AF226,PI_data_original!AF227),0)</f>
        <v>0</v>
      </c>
      <c r="AG227" s="95">
        <f>IF($A227&lt;=$A$9,IF(NOT(ISNUMBER(PI_data_original!AG227)),AG226,PI_data_original!AG227),0)</f>
        <v>0</v>
      </c>
      <c r="AH227" s="95">
        <f>IF($A227&lt;=$A$9,IF(NOT(ISNUMBER(PI_data_original!AH227)),AH226,PI_data_original!AH227),0)</f>
        <v>0</v>
      </c>
      <c r="AI227" s="95">
        <f>IF($A227&lt;=$A$9,IF(NOT(ISNUMBER(PI_data_original!AI227)),AI226,PI_data_original!AI227),0)</f>
        <v>0</v>
      </c>
      <c r="AJ227" s="95">
        <f>IF($A227&lt;=$A$9,IF(NOT(ISNUMBER(PI_data_original!AJ227)),AJ226,PI_data_original!AJ227),0)</f>
        <v>0</v>
      </c>
      <c r="AK227" s="95">
        <f>IF($A227&lt;=$A$9,IF(NOT(ISNUMBER(PI_data_original!AK227)),AK226,PI_data_original!AK227),0)</f>
        <v>0</v>
      </c>
      <c r="AL227" s="95">
        <f>IF($A227&lt;=$A$9,IF(NOT(ISNUMBER(PI_data_original!AL227)),AL226,PI_data_original!AL227),0)</f>
        <v>0</v>
      </c>
      <c r="AM227" s="95">
        <f>IF($A227&lt;=$A$9,IF(NOT(ISNUMBER(PI_data_original!AM227)),AM226,PI_data_original!AM227),0)</f>
        <v>0</v>
      </c>
      <c r="AN227" s="95">
        <f>IF($A227&lt;=$A$9,IF(NOT(ISNUMBER(PI_data_original!AN227)),AN226,PI_data_original!AN227),0)</f>
        <v>0</v>
      </c>
      <c r="AO227" s="95">
        <f>IF($A227&lt;=$A$9,IF(NOT(ISNUMBER(PI_data_original!AO227)),AO226,PI_data_original!AO227),0)</f>
        <v>0</v>
      </c>
      <c r="AP227" s="95">
        <f>IF($A227&lt;=$A$9,IF(NOT(ISNUMBER(PI_data_original!AP227)),AP226,PI_data_original!AP227),0)</f>
        <v>0</v>
      </c>
      <c r="AQ227" s="95">
        <f>IF($A227&lt;=$A$9,IF(NOT(ISNUMBER(PI_data_original!AQ227)),AQ226,PI_data_original!AQ227),0)</f>
        <v>0</v>
      </c>
      <c r="AR227" s="95">
        <f>IF($A227&lt;=$A$9,IF(NOT(ISNUMBER(PI_data_original!AR227)),AR226,PI_data_original!AR227),0)</f>
        <v>0</v>
      </c>
      <c r="AS227" s="95">
        <f>IF($A227&lt;=$A$9,IF(NOT(ISNUMBER(PI_data_original!AS227)),AS226,PI_data_original!AS227),0)</f>
        <v>0</v>
      </c>
      <c r="AT227" s="95">
        <f>IF($A227&lt;=$A$9,IF(NOT(ISNUMBER(PI_data_original!AT227)),AT226,PI_data_original!AT227),0)</f>
        <v>0</v>
      </c>
      <c r="AU227" s="95">
        <f>IF($A227&lt;=$A$9,IF(NOT(ISNUMBER(PI_data_original!AU227)),AU226,PI_data_original!AU227),0)</f>
        <v>0</v>
      </c>
      <c r="AV227" s="95">
        <f>IF($A227&lt;=$A$9,IF(NOT(ISNUMBER(PI_data_original!AV227)),AV226,PI_data_original!AV227),0)</f>
        <v>0</v>
      </c>
      <c r="AW227" s="95">
        <f>IF($A227&lt;=$A$9,IF(NOT(ISNUMBER(PI_data_original!AW227)),AW226,PI_data_original!AW227),0)</f>
        <v>0</v>
      </c>
      <c r="AY227" s="94">
        <f t="shared" si="145"/>
        <v>45873.749999999302</v>
      </c>
      <c r="AZ227" s="95">
        <f>IF($AY227&lt;=$AY$9,IF(NOT(ISNUMBER(PI_data_original!AZ227)),AZ226,PI_data_original!AZ227),0)</f>
        <v>0</v>
      </c>
      <c r="BA227" s="95">
        <f>IF($AY227&lt;=$AY$9,IF(NOT(ISNUMBER(PI_data_original!BA227)),BA226,PI_data_original!BA227),0)</f>
        <v>0</v>
      </c>
      <c r="BB227" s="95">
        <f>IF($AY227&lt;=$AY$9,IF(NOT(ISNUMBER(PI_data_original!BB227)),BB226,PI_data_original!BB227),0)</f>
        <v>0</v>
      </c>
      <c r="BC227" s="95">
        <f>IF($AY227&lt;=$AY$9,IF(NOT(ISNUMBER(PI_data_original!BC227)),BC226,PI_data_original!BC227),0)</f>
        <v>37.392343604335792</v>
      </c>
      <c r="BD227" s="95">
        <f>IF($AY227&lt;=$AY$9,IF(NOT(ISNUMBER(PI_data_original!BD227)),BD226,PI_data_original!BD227),0)</f>
        <v>0</v>
      </c>
      <c r="BE227" s="95">
        <f>IF($AY227&lt;=$AY$9,IF(NOT(ISNUMBER(PI_data_original!BE227)),BE226,PI_data_original!BE227),0)</f>
        <v>0</v>
      </c>
      <c r="BF227" s="95">
        <f>IF($AY227&lt;=$AY$9,IF(NOT(ISNUMBER(PI_data_original!BF227)),BF226,PI_data_original!BF227),0)</f>
        <v>0</v>
      </c>
      <c r="BG227" s="95">
        <f>IF($AY227&lt;=$AY$9,IF(NOT(ISNUMBER(PI_data_original!BG227)),BG226,PI_data_original!BG227),0)</f>
        <v>34.041023784114515</v>
      </c>
      <c r="BI227" s="61">
        <f>PI_data_original!BI227</f>
        <v>45873.4</v>
      </c>
      <c r="BJ227" s="6">
        <f>IF($BI227&lt;=$BI$9,IF(NOT(ISNUMBER(PI_data_original!BJ227)),BJ226,PI_data_original!BJ227),0)</f>
        <v>1.2817578390240669E-2</v>
      </c>
      <c r="BK227" s="6">
        <f>IF($BI227&lt;=$BI$9,IF(NOT(ISNUMBER(PI_data_original!BK227)),BK226,PI_data_original!BK227),0)</f>
        <v>9.6506891860505088E-3</v>
      </c>
      <c r="BM227" s="6" t="b">
        <f t="shared" si="134"/>
        <v>0</v>
      </c>
      <c r="BN227" s="6" t="str">
        <f t="shared" si="135"/>
        <v>N/A</v>
      </c>
      <c r="BO227" s="6" t="b">
        <f t="shared" si="136"/>
        <v>0</v>
      </c>
      <c r="BP227" s="6" t="str">
        <f t="shared" si="137"/>
        <v>N/A</v>
      </c>
      <c r="BR227" s="6">
        <f t="shared" si="122"/>
        <v>0</v>
      </c>
      <c r="BS227" s="6">
        <f t="shared" si="123"/>
        <v>0</v>
      </c>
      <c r="BU227" s="6">
        <f t="shared" si="138"/>
        <v>0</v>
      </c>
      <c r="BV227" s="6">
        <f t="shared" si="139"/>
        <v>0</v>
      </c>
      <c r="BX227" s="292">
        <f t="shared" si="124"/>
        <v>45873.749999999302</v>
      </c>
      <c r="BY227" s="11">
        <f t="shared" si="146"/>
        <v>0</v>
      </c>
      <c r="BZ227" s="11">
        <f t="shared" si="146"/>
        <v>0</v>
      </c>
      <c r="CA227" s="11">
        <f t="shared" si="146"/>
        <v>0</v>
      </c>
      <c r="CB227" s="11">
        <f t="shared" si="146"/>
        <v>37.392343604335792</v>
      </c>
      <c r="CC227" s="11">
        <f>IF(Inicio!$C$22="Calderas",BY227+BZ227,CA227)</f>
        <v>0</v>
      </c>
      <c r="CD227" s="11">
        <f t="shared" si="125"/>
        <v>0</v>
      </c>
      <c r="CE227" s="11">
        <f t="shared" si="126"/>
        <v>0</v>
      </c>
      <c r="CF227" s="11">
        <f t="shared" si="127"/>
        <v>0</v>
      </c>
      <c r="CG227" s="11">
        <f t="shared" si="128"/>
        <v>0</v>
      </c>
      <c r="CH227" s="11">
        <f t="shared" si="140"/>
        <v>0</v>
      </c>
      <c r="CI227" s="11">
        <f t="shared" si="141"/>
        <v>0</v>
      </c>
      <c r="CJ227" s="11">
        <f t="shared" si="147"/>
        <v>0</v>
      </c>
      <c r="CK227" s="11">
        <f t="shared" si="147"/>
        <v>0</v>
      </c>
      <c r="CL227" s="11">
        <f t="shared" si="147"/>
        <v>0</v>
      </c>
      <c r="CM227" s="11">
        <f t="shared" si="147"/>
        <v>34.041023784114515</v>
      </c>
      <c r="CN227" s="281">
        <f>IF(Inicio!$O$22="Calderas",CJ227+CK227,CL227)</f>
        <v>0</v>
      </c>
      <c r="CO227" s="11">
        <f t="shared" si="129"/>
        <v>0</v>
      </c>
      <c r="CP227" s="11">
        <f t="shared" si="130"/>
        <v>0</v>
      </c>
      <c r="CQ227" s="11">
        <f t="shared" si="131"/>
        <v>0</v>
      </c>
      <c r="CR227" s="11">
        <f t="shared" si="132"/>
        <v>0</v>
      </c>
      <c r="CS227" s="11">
        <f t="shared" si="142"/>
        <v>0</v>
      </c>
      <c r="CT227" s="11">
        <f t="shared" si="143"/>
        <v>0</v>
      </c>
      <c r="CV227" s="293">
        <f t="shared" si="133"/>
        <v>45873.999999999069</v>
      </c>
      <c r="CW227" s="92">
        <f t="shared" si="149"/>
        <v>0</v>
      </c>
      <c r="CX227" s="92">
        <f t="shared" si="149"/>
        <v>0</v>
      </c>
      <c r="CY227" s="92">
        <f t="shared" si="149"/>
        <v>0</v>
      </c>
      <c r="CZ227" s="92">
        <f t="shared" si="149"/>
        <v>0</v>
      </c>
      <c r="DA227" s="92">
        <f t="shared" si="149"/>
        <v>0</v>
      </c>
      <c r="DB227" s="92">
        <f t="shared" si="149"/>
        <v>0</v>
      </c>
    </row>
    <row r="228" spans="1:106">
      <c r="A228" s="94">
        <f t="shared" si="144"/>
        <v>45874.00347222152</v>
      </c>
      <c r="B228" s="95">
        <f>IF($A228&lt;=$A$9,IF(NOT(ISNUMBER(PI_data_original!B228)),B227,PI_data_original!B228),0)</f>
        <v>0</v>
      </c>
      <c r="C228" s="95">
        <f>IF($A228&lt;=$A$9,IF(NOT(ISNUMBER(PI_data_original!C228)),C227,PI_data_original!C228),0)</f>
        <v>0</v>
      </c>
      <c r="D228" s="307">
        <f>IF(TagTempAmbSel_Sc1=TagTempAmb_Sc1,IF($A228&lt;=$A$9,IF(NOT(ISNUMBER(PI_data_original!D228)),D227,PI_data_original!D228),D227),IF($A228&lt;=$A$9,IF(NOT(ISNUMBER(PI_data_original!AD228)),AD227,PI_data_original!AD228),AD227))</f>
        <v>34.400001525878906</v>
      </c>
      <c r="E228" s="307">
        <f>IF(TagHumRelSel_Sc1=TagHumRel_Sc1,IF($A228&lt;=$A$9,IF(NOT(ISNUMBER(PI_data_original!E228)),E227,PI_data_original!E228),E227),IF($A228&lt;=$A$9,IF(NOT(ISNUMBER(PI_data_original!AE228)),AE227,PI_data_original!AE228),AE227))</f>
        <v>28.549225193882013</v>
      </c>
      <c r="F228" s="95">
        <f>IF($A228&lt;=$A$9,IF(NOT(ISNUMBER(PI_data_original!F228)),F227,PI_data_original!F228),0)</f>
        <v>0</v>
      </c>
      <c r="G228" s="95">
        <f>IF($A228&lt;=$A$9,IF(NOT(ISNUMBER(PI_data_original!G228)),G227,PI_data_original!G228),0)</f>
        <v>0</v>
      </c>
      <c r="H228" s="95">
        <f>IF($A228&lt;=$A$9,IF(NOT(ISNUMBER(PI_data_original!H228)),H227,PI_data_original!H228),0)</f>
        <v>0</v>
      </c>
      <c r="I228" s="95">
        <f>IF($A228&lt;=$A$9,IF(NOT(ISNUMBER(PI_data_original!I228)),I227,PI_data_original!I228),0)</f>
        <v>0</v>
      </c>
      <c r="J228" s="95">
        <f>IF($A228&lt;=$A$9,IF(NOT(ISNUMBER(PI_data_original!J228)),J227,PI_data_original!J228),0)</f>
        <v>0</v>
      </c>
      <c r="K228" s="95">
        <f>IF($A228&lt;=$A$9,IF(NOT(ISNUMBER(PI_data_original!K228)),K227,PI_data_original!K228),0)</f>
        <v>0</v>
      </c>
      <c r="L228" s="95">
        <f>IF($A228&lt;=$A$9,IF(NOT(ISNUMBER(PI_data_original!L228)),L227,PI_data_original!L228),0)</f>
        <v>0</v>
      </c>
      <c r="M228" s="95">
        <f>IF($A228&lt;=$A$9,IF(NOT(ISNUMBER(PI_data_original!M228)),M227,PI_data_original!M228),0)</f>
        <v>0</v>
      </c>
      <c r="N228" s="95">
        <f>IF($A228&lt;=$A$9,IF(NOT(ISNUMBER(PI_data_original!N228)),N227,PI_data_original!N228),0)</f>
        <v>0</v>
      </c>
      <c r="O228" s="95">
        <f>IF($A228&lt;=$A$9,IF(NOT(ISNUMBER(PI_data_original!O228)),O227,PI_data_original!O228),0)</f>
        <v>0</v>
      </c>
      <c r="P228" s="95">
        <f>IF($A228&lt;=$A$9,IF(NOT(ISNUMBER(PI_data_original!P228)),P227,PI_data_original!P228),0)</f>
        <v>0</v>
      </c>
      <c r="Q228" s="95">
        <f>IF($A228&lt;=$A$9,IF(NOT(ISNUMBER(PI_data_original!Q228)),Q227,PI_data_original!Q228),0)</f>
        <v>0</v>
      </c>
      <c r="R228" s="95">
        <f>IF($A228&lt;=$A$9,IF(NOT(ISNUMBER(PI_data_original!R228)),R227,PI_data_original!R228),0)</f>
        <v>0</v>
      </c>
      <c r="S228" s="95">
        <f>IF($A228&lt;=$A$9,IF(NOT(ISNUMBER(PI_data_original!S228)),S227,PI_data_original!S228),0)</f>
        <v>0</v>
      </c>
      <c r="T228" s="95">
        <f>IF($A228&lt;=$A$9,IF(NOT(ISNUMBER(PI_data_original!T228)),T227,PI_data_original!T228),0)</f>
        <v>0</v>
      </c>
      <c r="U228" s="95">
        <f>IF($A228&lt;=$A$9,IF(NOT(ISNUMBER(PI_data_original!U228)),U227,PI_data_original!U228),0)</f>
        <v>0</v>
      </c>
      <c r="V228" s="95">
        <f>IF($A228&lt;=$A$9,IF(NOT(ISNUMBER(PI_data_original!V228)),V227,PI_data_original!V228),0)</f>
        <v>0</v>
      </c>
      <c r="W228" s="95">
        <f>IF($A228&lt;=$A$9,IF(NOT(ISNUMBER(PI_data_original!W228)),W227,PI_data_original!W228),0)</f>
        <v>0</v>
      </c>
      <c r="X228" s="95">
        <f>IF($A228&lt;=$A$9,IF(NOT(ISNUMBER(PI_data_original!X228)),X227,PI_data_original!X228),0)</f>
        <v>0</v>
      </c>
      <c r="Y228" s="95">
        <f>IF($A228&lt;=$A$9,IF(NOT(ISNUMBER(PI_data_original!Y228)),Y227,PI_data_original!Y228),0)</f>
        <v>0</v>
      </c>
      <c r="Z228" s="95">
        <f>IF($A228&lt;=$A$9,IF(NOT(ISNUMBER(PI_data_original!Z228)),Z227,PI_data_original!Z228),0)</f>
        <v>0</v>
      </c>
      <c r="AA228" s="95">
        <f>IF($A228&lt;=$A$9,IF(NOT(ISNUMBER(PI_data_original!AA228)),AA227,PI_data_original!AA228),0)</f>
        <v>0</v>
      </c>
      <c r="AB228" s="95">
        <f>IF($A228&lt;=$A$9,IF(NOT(ISNUMBER(PI_data_original!AB228)),AB227,PI_data_original!AB228),0)</f>
        <v>0</v>
      </c>
      <c r="AC228" s="95">
        <f>IF($A228&lt;=$A$9,IF(NOT(ISNUMBER(PI_data_original!AC228)),AC227,PI_data_original!AC228),0)</f>
        <v>0</v>
      </c>
      <c r="AD228" s="307">
        <f>IF(TagTempAmbSel_Sc2=TagTempAmb_Sc1,IF($A228&lt;=$A$9,IF(NOT(ISNUMBER(PI_data_original!D228)),D227,PI_data_original!D228),D227),IF($A228&lt;=$A$9,IF(NOT(ISNUMBER(PI_data_original!AD228)),AD227,PI_data_original!AD228),AD227))</f>
        <v>35.129991850107629</v>
      </c>
      <c r="AE228" s="307">
        <f>IF(TagHumRelSel_Sc2=TagHumRel_Sc1,IF($A228&lt;=$A$9,IF(NOT(ISNUMBER(PI_data_original!E228)),E227,PI_data_original!E228),E227),IF($A228&lt;=$A$9,IF(NOT(ISNUMBER(PI_data_original!AE228)),AE227,PI_data_original!AE228),AE227))</f>
        <v>30.128703536580311</v>
      </c>
      <c r="AF228" s="95">
        <f>IF($A228&lt;=$A$9,IF(NOT(ISNUMBER(PI_data_original!AF228)),AF227,PI_data_original!AF228),0)</f>
        <v>0</v>
      </c>
      <c r="AG228" s="95">
        <f>IF($A228&lt;=$A$9,IF(NOT(ISNUMBER(PI_data_original!AG228)),AG227,PI_data_original!AG228),0)</f>
        <v>0</v>
      </c>
      <c r="AH228" s="95">
        <f>IF($A228&lt;=$A$9,IF(NOT(ISNUMBER(PI_data_original!AH228)),AH227,PI_data_original!AH228),0)</f>
        <v>0</v>
      </c>
      <c r="AI228" s="95">
        <f>IF($A228&lt;=$A$9,IF(NOT(ISNUMBER(PI_data_original!AI228)),AI227,PI_data_original!AI228),0)</f>
        <v>0</v>
      </c>
      <c r="AJ228" s="95">
        <f>IF($A228&lt;=$A$9,IF(NOT(ISNUMBER(PI_data_original!AJ228)),AJ227,PI_data_original!AJ228),0)</f>
        <v>0</v>
      </c>
      <c r="AK228" s="95">
        <f>IF($A228&lt;=$A$9,IF(NOT(ISNUMBER(PI_data_original!AK228)),AK227,PI_data_original!AK228),0)</f>
        <v>0</v>
      </c>
      <c r="AL228" s="95">
        <f>IF($A228&lt;=$A$9,IF(NOT(ISNUMBER(PI_data_original!AL228)),AL227,PI_data_original!AL228),0)</f>
        <v>0</v>
      </c>
      <c r="AM228" s="95">
        <f>IF($A228&lt;=$A$9,IF(NOT(ISNUMBER(PI_data_original!AM228)),AM227,PI_data_original!AM228),0)</f>
        <v>0</v>
      </c>
      <c r="AN228" s="95">
        <f>IF($A228&lt;=$A$9,IF(NOT(ISNUMBER(PI_data_original!AN228)),AN227,PI_data_original!AN228),0)</f>
        <v>0</v>
      </c>
      <c r="AO228" s="95">
        <f>IF($A228&lt;=$A$9,IF(NOT(ISNUMBER(PI_data_original!AO228)),AO227,PI_data_original!AO228),0)</f>
        <v>0</v>
      </c>
      <c r="AP228" s="95">
        <f>IF($A228&lt;=$A$9,IF(NOT(ISNUMBER(PI_data_original!AP228)),AP227,PI_data_original!AP228),0)</f>
        <v>0</v>
      </c>
      <c r="AQ228" s="95">
        <f>IF($A228&lt;=$A$9,IF(NOT(ISNUMBER(PI_data_original!AQ228)),AQ227,PI_data_original!AQ228),0)</f>
        <v>0</v>
      </c>
      <c r="AR228" s="95">
        <f>IF($A228&lt;=$A$9,IF(NOT(ISNUMBER(PI_data_original!AR228)),AR227,PI_data_original!AR228),0)</f>
        <v>0</v>
      </c>
      <c r="AS228" s="95">
        <f>IF($A228&lt;=$A$9,IF(NOT(ISNUMBER(PI_data_original!AS228)),AS227,PI_data_original!AS228),0)</f>
        <v>0</v>
      </c>
      <c r="AT228" s="95">
        <f>IF($A228&lt;=$A$9,IF(NOT(ISNUMBER(PI_data_original!AT228)),AT227,PI_data_original!AT228),0)</f>
        <v>0</v>
      </c>
      <c r="AU228" s="95">
        <f>IF($A228&lt;=$A$9,IF(NOT(ISNUMBER(PI_data_original!AU228)),AU227,PI_data_original!AU228),0)</f>
        <v>0</v>
      </c>
      <c r="AV228" s="95">
        <f>IF($A228&lt;=$A$9,IF(NOT(ISNUMBER(PI_data_original!AV228)),AV227,PI_data_original!AV228),0)</f>
        <v>0</v>
      </c>
      <c r="AW228" s="95">
        <f>IF($A228&lt;=$A$9,IF(NOT(ISNUMBER(PI_data_original!AW228)),AW227,PI_data_original!AW228),0)</f>
        <v>0</v>
      </c>
      <c r="AY228" s="94">
        <f t="shared" si="145"/>
        <v>45873.75347222152</v>
      </c>
      <c r="AZ228" s="95">
        <f>IF($AY228&lt;=$AY$9,IF(NOT(ISNUMBER(PI_data_original!AZ228)),AZ227,PI_data_original!AZ228),0)</f>
        <v>0</v>
      </c>
      <c r="BA228" s="95">
        <f>IF($AY228&lt;=$AY$9,IF(NOT(ISNUMBER(PI_data_original!BA228)),BA227,PI_data_original!BA228),0)</f>
        <v>0</v>
      </c>
      <c r="BB228" s="95">
        <f>IF($AY228&lt;=$AY$9,IF(NOT(ISNUMBER(PI_data_original!BB228)),BB227,PI_data_original!BB228),0)</f>
        <v>0</v>
      </c>
      <c r="BC228" s="95">
        <f>IF($AY228&lt;=$AY$9,IF(NOT(ISNUMBER(PI_data_original!BC228)),BC227,PI_data_original!BC228),0)</f>
        <v>36.624540082657091</v>
      </c>
      <c r="BD228" s="95">
        <f>IF($AY228&lt;=$AY$9,IF(NOT(ISNUMBER(PI_data_original!BD228)),BD227,PI_data_original!BD228),0)</f>
        <v>0</v>
      </c>
      <c r="BE228" s="95">
        <f>IF($AY228&lt;=$AY$9,IF(NOT(ISNUMBER(PI_data_original!BE228)),BE227,PI_data_original!BE228),0)</f>
        <v>0</v>
      </c>
      <c r="BF228" s="95">
        <f>IF($AY228&lt;=$AY$9,IF(NOT(ISNUMBER(PI_data_original!BF228)),BF227,PI_data_original!BF228),0)</f>
        <v>0</v>
      </c>
      <c r="BG228" s="95">
        <f>IF($AY228&lt;=$AY$9,IF(NOT(ISNUMBER(PI_data_original!BG228)),BG227,PI_data_original!BG228),0)</f>
        <v>33.549063936443339</v>
      </c>
      <c r="BI228" s="61">
        <f>PI_data_original!BI228</f>
        <v>45873.400694444441</v>
      </c>
      <c r="BJ228" s="6">
        <f>IF($BI228&lt;=$BI$9,IF(NOT(ISNUMBER(PI_data_original!BJ228)),BJ227,PI_data_original!BJ228),0)</f>
        <v>1.2817578390240669E-2</v>
      </c>
      <c r="BK228" s="6">
        <f>IF($BI228&lt;=$BI$9,IF(NOT(ISNUMBER(PI_data_original!BK228)),BK227,PI_data_original!BK228),0)</f>
        <v>8.1042239885175983E-3</v>
      </c>
      <c r="BM228" s="6" t="b">
        <f t="shared" si="134"/>
        <v>0</v>
      </c>
      <c r="BN228" s="6" t="str">
        <f t="shared" si="135"/>
        <v>N/A</v>
      </c>
      <c r="BO228" s="6" t="b">
        <f t="shared" si="136"/>
        <v>0</v>
      </c>
      <c r="BP228" s="6" t="str">
        <f t="shared" si="137"/>
        <v>N/A</v>
      </c>
      <c r="BR228" s="6">
        <f t="shared" si="122"/>
        <v>0</v>
      </c>
      <c r="BS228" s="6">
        <f t="shared" si="123"/>
        <v>0</v>
      </c>
      <c r="BU228" s="6">
        <f t="shared" si="138"/>
        <v>0</v>
      </c>
      <c r="BV228" s="6">
        <f t="shared" si="139"/>
        <v>0</v>
      </c>
      <c r="BX228" s="292">
        <f t="shared" si="124"/>
        <v>45873.75347222152</v>
      </c>
      <c r="BY228" s="11">
        <f t="shared" si="146"/>
        <v>0</v>
      </c>
      <c r="BZ228" s="11">
        <f t="shared" si="146"/>
        <v>0</v>
      </c>
      <c r="CA228" s="11">
        <f t="shared" si="146"/>
        <v>0</v>
      </c>
      <c r="CB228" s="11">
        <f t="shared" si="146"/>
        <v>36.624540082657091</v>
      </c>
      <c r="CC228" s="11">
        <f>IF(Inicio!$C$22="Calderas",BY228+BZ228,CA228)</f>
        <v>0</v>
      </c>
      <c r="CD228" s="11">
        <f t="shared" si="125"/>
        <v>0</v>
      </c>
      <c r="CE228" s="11">
        <f t="shared" si="126"/>
        <v>0</v>
      </c>
      <c r="CF228" s="11">
        <f t="shared" si="127"/>
        <v>0</v>
      </c>
      <c r="CG228" s="11">
        <f t="shared" si="128"/>
        <v>0</v>
      </c>
      <c r="CH228" s="11">
        <f t="shared" si="140"/>
        <v>0</v>
      </c>
      <c r="CI228" s="11">
        <f t="shared" si="141"/>
        <v>0</v>
      </c>
      <c r="CJ228" s="11">
        <f t="shared" si="147"/>
        <v>0</v>
      </c>
      <c r="CK228" s="11">
        <f t="shared" si="147"/>
        <v>0</v>
      </c>
      <c r="CL228" s="11">
        <f t="shared" si="147"/>
        <v>0</v>
      </c>
      <c r="CM228" s="11">
        <f t="shared" si="147"/>
        <v>33.549063936443339</v>
      </c>
      <c r="CN228" s="281">
        <f>IF(Inicio!$O$22="Calderas",CJ228+CK228,CL228)</f>
        <v>0</v>
      </c>
      <c r="CO228" s="11">
        <f t="shared" si="129"/>
        <v>0</v>
      </c>
      <c r="CP228" s="11">
        <f t="shared" si="130"/>
        <v>0</v>
      </c>
      <c r="CQ228" s="11">
        <f t="shared" si="131"/>
        <v>0</v>
      </c>
      <c r="CR228" s="11">
        <f t="shared" si="132"/>
        <v>0</v>
      </c>
      <c r="CS228" s="11">
        <f t="shared" si="142"/>
        <v>0</v>
      </c>
      <c r="CT228" s="11">
        <f t="shared" si="143"/>
        <v>0</v>
      </c>
      <c r="CV228" s="293">
        <f t="shared" si="133"/>
        <v>45874.003472221288</v>
      </c>
      <c r="CW228" s="92">
        <f t="shared" si="149"/>
        <v>0</v>
      </c>
      <c r="CX228" s="92">
        <f t="shared" si="149"/>
        <v>0</v>
      </c>
      <c r="CY228" s="92">
        <f t="shared" si="149"/>
        <v>0</v>
      </c>
      <c r="CZ228" s="92">
        <f t="shared" si="149"/>
        <v>0</v>
      </c>
      <c r="DA228" s="92">
        <f t="shared" si="149"/>
        <v>0</v>
      </c>
      <c r="DB228" s="92">
        <f t="shared" si="149"/>
        <v>0</v>
      </c>
    </row>
    <row r="229" spans="1:106">
      <c r="A229" s="94">
        <f t="shared" si="144"/>
        <v>45874.006944443739</v>
      </c>
      <c r="B229" s="95">
        <f>IF($A229&lt;=$A$9,IF(NOT(ISNUMBER(PI_data_original!B229)),B228,PI_data_original!B229),0)</f>
        <v>0</v>
      </c>
      <c r="C229" s="95">
        <f>IF($A229&lt;=$A$9,IF(NOT(ISNUMBER(PI_data_original!C229)),C228,PI_data_original!C229),0)</f>
        <v>0</v>
      </c>
      <c r="D229" s="307">
        <f>IF(TagTempAmbSel_Sc1=TagTempAmb_Sc1,IF($A229&lt;=$A$9,IF(NOT(ISNUMBER(PI_data_original!D229)),D228,PI_data_original!D229),D228),IF($A229&lt;=$A$9,IF(NOT(ISNUMBER(PI_data_original!AD229)),AD228,PI_data_original!AD229),AD228))</f>
        <v>34.400001525878906</v>
      </c>
      <c r="E229" s="307">
        <f>IF(TagHumRelSel_Sc1=TagHumRel_Sc1,IF($A229&lt;=$A$9,IF(NOT(ISNUMBER(PI_data_original!E229)),E228,PI_data_original!E229),E228),IF($A229&lt;=$A$9,IF(NOT(ISNUMBER(PI_data_original!AE229)),AE228,PI_data_original!AE229),AE228))</f>
        <v>28.549225193882013</v>
      </c>
      <c r="F229" s="95">
        <f>IF($A229&lt;=$A$9,IF(NOT(ISNUMBER(PI_data_original!F229)),F228,PI_data_original!F229),0)</f>
        <v>0</v>
      </c>
      <c r="G229" s="95">
        <f>IF($A229&lt;=$A$9,IF(NOT(ISNUMBER(PI_data_original!G229)),G228,PI_data_original!G229),0)</f>
        <v>0</v>
      </c>
      <c r="H229" s="95">
        <f>IF($A229&lt;=$A$9,IF(NOT(ISNUMBER(PI_data_original!H229)),H228,PI_data_original!H229),0)</f>
        <v>0</v>
      </c>
      <c r="I229" s="95">
        <f>IF($A229&lt;=$A$9,IF(NOT(ISNUMBER(PI_data_original!I229)),I228,PI_data_original!I229),0)</f>
        <v>0</v>
      </c>
      <c r="J229" s="95">
        <f>IF($A229&lt;=$A$9,IF(NOT(ISNUMBER(PI_data_original!J229)),J228,PI_data_original!J229),0)</f>
        <v>0</v>
      </c>
      <c r="K229" s="95">
        <f>IF($A229&lt;=$A$9,IF(NOT(ISNUMBER(PI_data_original!K229)),K228,PI_data_original!K229),0)</f>
        <v>0</v>
      </c>
      <c r="L229" s="95">
        <f>IF($A229&lt;=$A$9,IF(NOT(ISNUMBER(PI_data_original!L229)),L228,PI_data_original!L229),0)</f>
        <v>0</v>
      </c>
      <c r="M229" s="95">
        <f>IF($A229&lt;=$A$9,IF(NOT(ISNUMBER(PI_data_original!M229)),M228,PI_data_original!M229),0)</f>
        <v>0</v>
      </c>
      <c r="N229" s="95">
        <f>IF($A229&lt;=$A$9,IF(NOT(ISNUMBER(PI_data_original!N229)),N228,PI_data_original!N229),0)</f>
        <v>0</v>
      </c>
      <c r="O229" s="95">
        <f>IF($A229&lt;=$A$9,IF(NOT(ISNUMBER(PI_data_original!O229)),O228,PI_data_original!O229),0)</f>
        <v>0</v>
      </c>
      <c r="P229" s="95">
        <f>IF($A229&lt;=$A$9,IF(NOT(ISNUMBER(PI_data_original!P229)),P228,PI_data_original!P229),0)</f>
        <v>0</v>
      </c>
      <c r="Q229" s="95">
        <f>IF($A229&lt;=$A$9,IF(NOT(ISNUMBER(PI_data_original!Q229)),Q228,PI_data_original!Q229),0)</f>
        <v>0</v>
      </c>
      <c r="R229" s="95">
        <f>IF($A229&lt;=$A$9,IF(NOT(ISNUMBER(PI_data_original!R229)),R228,PI_data_original!R229),0)</f>
        <v>0</v>
      </c>
      <c r="S229" s="95">
        <f>IF($A229&lt;=$A$9,IF(NOT(ISNUMBER(PI_data_original!S229)),S228,PI_data_original!S229),0)</f>
        <v>0</v>
      </c>
      <c r="T229" s="95">
        <f>IF($A229&lt;=$A$9,IF(NOT(ISNUMBER(PI_data_original!T229)),T228,PI_data_original!T229),0)</f>
        <v>0</v>
      </c>
      <c r="U229" s="95">
        <f>IF($A229&lt;=$A$9,IF(NOT(ISNUMBER(PI_data_original!U229)),U228,PI_data_original!U229),0)</f>
        <v>0</v>
      </c>
      <c r="V229" s="95">
        <f>IF($A229&lt;=$A$9,IF(NOT(ISNUMBER(PI_data_original!V229)),V228,PI_data_original!V229),0)</f>
        <v>0</v>
      </c>
      <c r="W229" s="95">
        <f>IF($A229&lt;=$A$9,IF(NOT(ISNUMBER(PI_data_original!W229)),W228,PI_data_original!W229),0)</f>
        <v>0</v>
      </c>
      <c r="X229" s="95">
        <f>IF($A229&lt;=$A$9,IF(NOT(ISNUMBER(PI_data_original!X229)),X228,PI_data_original!X229),0)</f>
        <v>0</v>
      </c>
      <c r="Y229" s="95">
        <f>IF($A229&lt;=$A$9,IF(NOT(ISNUMBER(PI_data_original!Y229)),Y228,PI_data_original!Y229),0)</f>
        <v>0</v>
      </c>
      <c r="Z229" s="95">
        <f>IF($A229&lt;=$A$9,IF(NOT(ISNUMBER(PI_data_original!Z229)),Z228,PI_data_original!Z229),0)</f>
        <v>0</v>
      </c>
      <c r="AA229" s="95">
        <f>IF($A229&lt;=$A$9,IF(NOT(ISNUMBER(PI_data_original!AA229)),AA228,PI_data_original!AA229),0)</f>
        <v>0</v>
      </c>
      <c r="AB229" s="95">
        <f>IF($A229&lt;=$A$9,IF(NOT(ISNUMBER(PI_data_original!AB229)),AB228,PI_data_original!AB229),0)</f>
        <v>0</v>
      </c>
      <c r="AC229" s="95">
        <f>IF($A229&lt;=$A$9,IF(NOT(ISNUMBER(PI_data_original!AC229)),AC228,PI_data_original!AC229),0)</f>
        <v>0</v>
      </c>
      <c r="AD229" s="307">
        <f>IF(TagTempAmbSel_Sc2=TagTempAmb_Sc1,IF($A229&lt;=$A$9,IF(NOT(ISNUMBER(PI_data_original!D229)),D228,PI_data_original!D229),D228),IF($A229&lt;=$A$9,IF(NOT(ISNUMBER(PI_data_original!AD229)),AD228,PI_data_original!AD229),AD228))</f>
        <v>35.129991850107629</v>
      </c>
      <c r="AE229" s="307">
        <f>IF(TagHumRelSel_Sc2=TagHumRel_Sc1,IF($A229&lt;=$A$9,IF(NOT(ISNUMBER(PI_data_original!E229)),E228,PI_data_original!E229),E228),IF($A229&lt;=$A$9,IF(NOT(ISNUMBER(PI_data_original!AE229)),AE228,PI_data_original!AE229),AE228))</f>
        <v>30.128703536580311</v>
      </c>
      <c r="AF229" s="95">
        <f>IF($A229&lt;=$A$9,IF(NOT(ISNUMBER(PI_data_original!AF229)),AF228,PI_data_original!AF229),0)</f>
        <v>0</v>
      </c>
      <c r="AG229" s="95">
        <f>IF($A229&lt;=$A$9,IF(NOT(ISNUMBER(PI_data_original!AG229)),AG228,PI_data_original!AG229),0)</f>
        <v>0</v>
      </c>
      <c r="AH229" s="95">
        <f>IF($A229&lt;=$A$9,IF(NOT(ISNUMBER(PI_data_original!AH229)),AH228,PI_data_original!AH229),0)</f>
        <v>0</v>
      </c>
      <c r="AI229" s="95">
        <f>IF($A229&lt;=$A$9,IF(NOT(ISNUMBER(PI_data_original!AI229)),AI228,PI_data_original!AI229),0)</f>
        <v>0</v>
      </c>
      <c r="AJ229" s="95">
        <f>IF($A229&lt;=$A$9,IF(NOT(ISNUMBER(PI_data_original!AJ229)),AJ228,PI_data_original!AJ229),0)</f>
        <v>0</v>
      </c>
      <c r="AK229" s="95">
        <f>IF($A229&lt;=$A$9,IF(NOT(ISNUMBER(PI_data_original!AK229)),AK228,PI_data_original!AK229),0)</f>
        <v>0</v>
      </c>
      <c r="AL229" s="95">
        <f>IF($A229&lt;=$A$9,IF(NOT(ISNUMBER(PI_data_original!AL229)),AL228,PI_data_original!AL229),0)</f>
        <v>0</v>
      </c>
      <c r="AM229" s="95">
        <f>IF($A229&lt;=$A$9,IF(NOT(ISNUMBER(PI_data_original!AM229)),AM228,PI_data_original!AM229),0)</f>
        <v>0</v>
      </c>
      <c r="AN229" s="95">
        <f>IF($A229&lt;=$A$9,IF(NOT(ISNUMBER(PI_data_original!AN229)),AN228,PI_data_original!AN229),0)</f>
        <v>0</v>
      </c>
      <c r="AO229" s="95">
        <f>IF($A229&lt;=$A$9,IF(NOT(ISNUMBER(PI_data_original!AO229)),AO228,PI_data_original!AO229),0)</f>
        <v>0</v>
      </c>
      <c r="AP229" s="95">
        <f>IF($A229&lt;=$A$9,IF(NOT(ISNUMBER(PI_data_original!AP229)),AP228,PI_data_original!AP229),0)</f>
        <v>0</v>
      </c>
      <c r="AQ229" s="95">
        <f>IF($A229&lt;=$A$9,IF(NOT(ISNUMBER(PI_data_original!AQ229)),AQ228,PI_data_original!AQ229),0)</f>
        <v>0</v>
      </c>
      <c r="AR229" s="95">
        <f>IF($A229&lt;=$A$9,IF(NOT(ISNUMBER(PI_data_original!AR229)),AR228,PI_data_original!AR229),0)</f>
        <v>0</v>
      </c>
      <c r="AS229" s="95">
        <f>IF($A229&lt;=$A$9,IF(NOT(ISNUMBER(PI_data_original!AS229)),AS228,PI_data_original!AS229),0)</f>
        <v>0</v>
      </c>
      <c r="AT229" s="95">
        <f>IF($A229&lt;=$A$9,IF(NOT(ISNUMBER(PI_data_original!AT229)),AT228,PI_data_original!AT229),0)</f>
        <v>0</v>
      </c>
      <c r="AU229" s="95">
        <f>IF($A229&lt;=$A$9,IF(NOT(ISNUMBER(PI_data_original!AU229)),AU228,PI_data_original!AU229),0)</f>
        <v>0</v>
      </c>
      <c r="AV229" s="95">
        <f>IF($A229&lt;=$A$9,IF(NOT(ISNUMBER(PI_data_original!AV229)),AV228,PI_data_original!AV229),0)</f>
        <v>0</v>
      </c>
      <c r="AW229" s="95">
        <f>IF($A229&lt;=$A$9,IF(NOT(ISNUMBER(PI_data_original!AW229)),AW228,PI_data_original!AW229),0)</f>
        <v>0</v>
      </c>
      <c r="AY229" s="94">
        <f t="shared" si="145"/>
        <v>45873.756944443739</v>
      </c>
      <c r="AZ229" s="95">
        <f>IF($AY229&lt;=$AY$9,IF(NOT(ISNUMBER(PI_data_original!AZ229)),AZ228,PI_data_original!AZ229),0)</f>
        <v>0</v>
      </c>
      <c r="BA229" s="95">
        <f>IF($AY229&lt;=$AY$9,IF(NOT(ISNUMBER(PI_data_original!BA229)),BA228,PI_data_original!BA229),0)</f>
        <v>0</v>
      </c>
      <c r="BB229" s="95">
        <f>IF($AY229&lt;=$AY$9,IF(NOT(ISNUMBER(PI_data_original!BB229)),BB228,PI_data_original!BB229),0)</f>
        <v>0</v>
      </c>
      <c r="BC229" s="95">
        <f>IF($AY229&lt;=$AY$9,IF(NOT(ISNUMBER(PI_data_original!BC229)),BC228,PI_data_original!BC229),0)</f>
        <v>36.176103861492486</v>
      </c>
      <c r="BD229" s="95">
        <f>IF($AY229&lt;=$AY$9,IF(NOT(ISNUMBER(PI_data_original!BD229)),BD228,PI_data_original!BD229),0)</f>
        <v>0</v>
      </c>
      <c r="BE229" s="95">
        <f>IF($AY229&lt;=$AY$9,IF(NOT(ISNUMBER(PI_data_original!BE229)),BE228,PI_data_original!BE229),0)</f>
        <v>0</v>
      </c>
      <c r="BF229" s="95">
        <f>IF($AY229&lt;=$AY$9,IF(NOT(ISNUMBER(PI_data_original!BF229)),BF228,PI_data_original!BF229),0)</f>
        <v>0</v>
      </c>
      <c r="BG229" s="95">
        <f>IF($AY229&lt;=$AY$9,IF(NOT(ISNUMBER(PI_data_original!BG229)),BG228,PI_data_original!BG229),0)</f>
        <v>32.783268930670296</v>
      </c>
      <c r="BI229" s="61">
        <f>PI_data_original!BI229</f>
        <v>45873.401388888888</v>
      </c>
      <c r="BJ229" s="6">
        <f>IF($BI229&lt;=$BI$9,IF(NOT(ISNUMBER(PI_data_original!BJ229)),BJ228,PI_data_original!BJ229),0)</f>
        <v>1.2817578390240669E-2</v>
      </c>
      <c r="BK229" s="6">
        <f>IF($BI229&lt;=$BI$9,IF(NOT(ISNUMBER(PI_data_original!BK229)),BK228,PI_data_original!BK229),0)</f>
        <v>7.6409343553369841E-3</v>
      </c>
      <c r="BM229" s="6" t="b">
        <f t="shared" si="134"/>
        <v>0</v>
      </c>
      <c r="BN229" s="6" t="str">
        <f t="shared" si="135"/>
        <v>N/A</v>
      </c>
      <c r="BO229" s="6" t="b">
        <f t="shared" si="136"/>
        <v>0</v>
      </c>
      <c r="BP229" s="6" t="str">
        <f t="shared" si="137"/>
        <v>N/A</v>
      </c>
      <c r="BR229" s="6">
        <f t="shared" si="122"/>
        <v>0</v>
      </c>
      <c r="BS229" s="6">
        <f t="shared" si="123"/>
        <v>0</v>
      </c>
      <c r="BU229" s="6">
        <f t="shared" si="138"/>
        <v>0</v>
      </c>
      <c r="BV229" s="6">
        <f t="shared" si="139"/>
        <v>0</v>
      </c>
      <c r="BX229" s="292">
        <f t="shared" si="124"/>
        <v>45873.756944443739</v>
      </c>
      <c r="BY229" s="11">
        <f t="shared" si="146"/>
        <v>0</v>
      </c>
      <c r="BZ229" s="11">
        <f t="shared" si="146"/>
        <v>0</v>
      </c>
      <c r="CA229" s="11">
        <f t="shared" si="146"/>
        <v>0</v>
      </c>
      <c r="CB229" s="11">
        <f t="shared" si="146"/>
        <v>36.176103861492486</v>
      </c>
      <c r="CC229" s="11">
        <f>IF(Inicio!$C$22="Calderas",BY229+BZ229,CA229)</f>
        <v>0</v>
      </c>
      <c r="CD229" s="11">
        <f t="shared" si="125"/>
        <v>0</v>
      </c>
      <c r="CE229" s="11">
        <f t="shared" si="126"/>
        <v>0</v>
      </c>
      <c r="CF229" s="11">
        <f t="shared" si="127"/>
        <v>0</v>
      </c>
      <c r="CG229" s="11">
        <f t="shared" si="128"/>
        <v>0</v>
      </c>
      <c r="CH229" s="11">
        <f t="shared" si="140"/>
        <v>0</v>
      </c>
      <c r="CI229" s="11">
        <f t="shared" si="141"/>
        <v>0</v>
      </c>
      <c r="CJ229" s="11">
        <f t="shared" si="147"/>
        <v>0</v>
      </c>
      <c r="CK229" s="11">
        <f t="shared" si="147"/>
        <v>0</v>
      </c>
      <c r="CL229" s="11">
        <f t="shared" si="147"/>
        <v>0</v>
      </c>
      <c r="CM229" s="11">
        <f t="shared" si="147"/>
        <v>32.783268930670296</v>
      </c>
      <c r="CN229" s="281">
        <f>IF(Inicio!$O$22="Calderas",CJ229+CK229,CL229)</f>
        <v>0</v>
      </c>
      <c r="CO229" s="11">
        <f t="shared" si="129"/>
        <v>0</v>
      </c>
      <c r="CP229" s="11">
        <f t="shared" si="130"/>
        <v>0</v>
      </c>
      <c r="CQ229" s="11">
        <f t="shared" si="131"/>
        <v>0</v>
      </c>
      <c r="CR229" s="11">
        <f t="shared" si="132"/>
        <v>0</v>
      </c>
      <c r="CS229" s="11">
        <f t="shared" si="142"/>
        <v>0</v>
      </c>
      <c r="CT229" s="11">
        <f t="shared" si="143"/>
        <v>0</v>
      </c>
      <c r="CV229" s="293">
        <f t="shared" si="133"/>
        <v>45874.006944443507</v>
      </c>
      <c r="CW229" s="92">
        <f t="shared" si="149"/>
        <v>0</v>
      </c>
      <c r="CX229" s="92">
        <f t="shared" si="149"/>
        <v>0</v>
      </c>
      <c r="CY229" s="92">
        <f t="shared" si="149"/>
        <v>0</v>
      </c>
      <c r="CZ229" s="92">
        <f t="shared" si="149"/>
        <v>0</v>
      </c>
      <c r="DA229" s="92">
        <f t="shared" si="149"/>
        <v>0</v>
      </c>
      <c r="DB229" s="92">
        <f t="shared" si="149"/>
        <v>0</v>
      </c>
    </row>
    <row r="230" spans="1:106">
      <c r="A230" s="94">
        <f t="shared" si="144"/>
        <v>45874.010416665958</v>
      </c>
      <c r="B230" s="95">
        <f>IF($A230&lt;=$A$9,IF(NOT(ISNUMBER(PI_data_original!B230)),B229,PI_data_original!B230),0)</f>
        <v>0</v>
      </c>
      <c r="C230" s="95">
        <f>IF($A230&lt;=$A$9,IF(NOT(ISNUMBER(PI_data_original!C230)),C229,PI_data_original!C230),0)</f>
        <v>0</v>
      </c>
      <c r="D230" s="307">
        <f>IF(TagTempAmbSel_Sc1=TagTempAmb_Sc1,IF($A230&lt;=$A$9,IF(NOT(ISNUMBER(PI_data_original!D230)),D229,PI_data_original!D230),D229),IF($A230&lt;=$A$9,IF(NOT(ISNUMBER(PI_data_original!AD230)),AD229,PI_data_original!AD230),AD229))</f>
        <v>34.400001525878906</v>
      </c>
      <c r="E230" s="307">
        <f>IF(TagHumRelSel_Sc1=TagHumRel_Sc1,IF($A230&lt;=$A$9,IF(NOT(ISNUMBER(PI_data_original!E230)),E229,PI_data_original!E230),E229),IF($A230&lt;=$A$9,IF(NOT(ISNUMBER(PI_data_original!AE230)),AE229,PI_data_original!AE230),AE229))</f>
        <v>28.549225193882013</v>
      </c>
      <c r="F230" s="95">
        <f>IF($A230&lt;=$A$9,IF(NOT(ISNUMBER(PI_data_original!F230)),F229,PI_data_original!F230),0)</f>
        <v>0</v>
      </c>
      <c r="G230" s="95">
        <f>IF($A230&lt;=$A$9,IF(NOT(ISNUMBER(PI_data_original!G230)),G229,PI_data_original!G230),0)</f>
        <v>0</v>
      </c>
      <c r="H230" s="95">
        <f>IF($A230&lt;=$A$9,IF(NOT(ISNUMBER(PI_data_original!H230)),H229,PI_data_original!H230),0)</f>
        <v>0</v>
      </c>
      <c r="I230" s="95">
        <f>IF($A230&lt;=$A$9,IF(NOT(ISNUMBER(PI_data_original!I230)),I229,PI_data_original!I230),0)</f>
        <v>0</v>
      </c>
      <c r="J230" s="95">
        <f>IF($A230&lt;=$A$9,IF(NOT(ISNUMBER(PI_data_original!J230)),J229,PI_data_original!J230),0)</f>
        <v>0</v>
      </c>
      <c r="K230" s="95">
        <f>IF($A230&lt;=$A$9,IF(NOT(ISNUMBER(PI_data_original!K230)),K229,PI_data_original!K230),0)</f>
        <v>0</v>
      </c>
      <c r="L230" s="95">
        <f>IF($A230&lt;=$A$9,IF(NOT(ISNUMBER(PI_data_original!L230)),L229,PI_data_original!L230),0)</f>
        <v>0</v>
      </c>
      <c r="M230" s="95">
        <f>IF($A230&lt;=$A$9,IF(NOT(ISNUMBER(PI_data_original!M230)),M229,PI_data_original!M230),0)</f>
        <v>0</v>
      </c>
      <c r="N230" s="95">
        <f>IF($A230&lt;=$A$9,IF(NOT(ISNUMBER(PI_data_original!N230)),N229,PI_data_original!N230),0)</f>
        <v>0</v>
      </c>
      <c r="O230" s="95">
        <f>IF($A230&lt;=$A$9,IF(NOT(ISNUMBER(PI_data_original!O230)),O229,PI_data_original!O230),0)</f>
        <v>0</v>
      </c>
      <c r="P230" s="95">
        <f>IF($A230&lt;=$A$9,IF(NOT(ISNUMBER(PI_data_original!P230)),P229,PI_data_original!P230),0)</f>
        <v>0</v>
      </c>
      <c r="Q230" s="95">
        <f>IF($A230&lt;=$A$9,IF(NOT(ISNUMBER(PI_data_original!Q230)),Q229,PI_data_original!Q230),0)</f>
        <v>0</v>
      </c>
      <c r="R230" s="95">
        <f>IF($A230&lt;=$A$9,IF(NOT(ISNUMBER(PI_data_original!R230)),R229,PI_data_original!R230),0)</f>
        <v>0</v>
      </c>
      <c r="S230" s="95">
        <f>IF($A230&lt;=$A$9,IF(NOT(ISNUMBER(PI_data_original!S230)),S229,PI_data_original!S230),0)</f>
        <v>0</v>
      </c>
      <c r="T230" s="95">
        <f>IF($A230&lt;=$A$9,IF(NOT(ISNUMBER(PI_data_original!T230)),T229,PI_data_original!T230),0)</f>
        <v>0</v>
      </c>
      <c r="U230" s="95">
        <f>IF($A230&lt;=$A$9,IF(NOT(ISNUMBER(PI_data_original!U230)),U229,PI_data_original!U230),0)</f>
        <v>0</v>
      </c>
      <c r="V230" s="95">
        <f>IF($A230&lt;=$A$9,IF(NOT(ISNUMBER(PI_data_original!V230)),V229,PI_data_original!V230),0)</f>
        <v>0</v>
      </c>
      <c r="W230" s="95">
        <f>IF($A230&lt;=$A$9,IF(NOT(ISNUMBER(PI_data_original!W230)),W229,PI_data_original!W230),0)</f>
        <v>0</v>
      </c>
      <c r="X230" s="95">
        <f>IF($A230&lt;=$A$9,IF(NOT(ISNUMBER(PI_data_original!X230)),X229,PI_data_original!X230),0)</f>
        <v>0</v>
      </c>
      <c r="Y230" s="95">
        <f>IF($A230&lt;=$A$9,IF(NOT(ISNUMBER(PI_data_original!Y230)),Y229,PI_data_original!Y230),0)</f>
        <v>0</v>
      </c>
      <c r="Z230" s="95">
        <f>IF($A230&lt;=$A$9,IF(NOT(ISNUMBER(PI_data_original!Z230)),Z229,PI_data_original!Z230),0)</f>
        <v>0</v>
      </c>
      <c r="AA230" s="95">
        <f>IF($A230&lt;=$A$9,IF(NOT(ISNUMBER(PI_data_original!AA230)),AA229,PI_data_original!AA230),0)</f>
        <v>0</v>
      </c>
      <c r="AB230" s="95">
        <f>IF($A230&lt;=$A$9,IF(NOT(ISNUMBER(PI_data_original!AB230)),AB229,PI_data_original!AB230),0)</f>
        <v>0</v>
      </c>
      <c r="AC230" s="95">
        <f>IF($A230&lt;=$A$9,IF(NOT(ISNUMBER(PI_data_original!AC230)),AC229,PI_data_original!AC230),0)</f>
        <v>0</v>
      </c>
      <c r="AD230" s="307">
        <f>IF(TagTempAmbSel_Sc2=TagTempAmb_Sc1,IF($A230&lt;=$A$9,IF(NOT(ISNUMBER(PI_data_original!D230)),D229,PI_data_original!D230),D229),IF($A230&lt;=$A$9,IF(NOT(ISNUMBER(PI_data_original!AD230)),AD229,PI_data_original!AD230),AD229))</f>
        <v>35.129991850107629</v>
      </c>
      <c r="AE230" s="307">
        <f>IF(TagHumRelSel_Sc2=TagHumRel_Sc1,IF($A230&lt;=$A$9,IF(NOT(ISNUMBER(PI_data_original!E230)),E229,PI_data_original!E230),E229),IF($A230&lt;=$A$9,IF(NOT(ISNUMBER(PI_data_original!AE230)),AE229,PI_data_original!AE230),AE229))</f>
        <v>30.128703536580311</v>
      </c>
      <c r="AF230" s="95">
        <f>IF($A230&lt;=$A$9,IF(NOT(ISNUMBER(PI_data_original!AF230)),AF229,PI_data_original!AF230),0)</f>
        <v>0</v>
      </c>
      <c r="AG230" s="95">
        <f>IF($A230&lt;=$A$9,IF(NOT(ISNUMBER(PI_data_original!AG230)),AG229,PI_data_original!AG230),0)</f>
        <v>0</v>
      </c>
      <c r="AH230" s="95">
        <f>IF($A230&lt;=$A$9,IF(NOT(ISNUMBER(PI_data_original!AH230)),AH229,PI_data_original!AH230),0)</f>
        <v>0</v>
      </c>
      <c r="AI230" s="95">
        <f>IF($A230&lt;=$A$9,IF(NOT(ISNUMBER(PI_data_original!AI230)),AI229,PI_data_original!AI230),0)</f>
        <v>0</v>
      </c>
      <c r="AJ230" s="95">
        <f>IF($A230&lt;=$A$9,IF(NOT(ISNUMBER(PI_data_original!AJ230)),AJ229,PI_data_original!AJ230),0)</f>
        <v>0</v>
      </c>
      <c r="AK230" s="95">
        <f>IF($A230&lt;=$A$9,IF(NOT(ISNUMBER(PI_data_original!AK230)),AK229,PI_data_original!AK230),0)</f>
        <v>0</v>
      </c>
      <c r="AL230" s="95">
        <f>IF($A230&lt;=$A$9,IF(NOT(ISNUMBER(PI_data_original!AL230)),AL229,PI_data_original!AL230),0)</f>
        <v>0</v>
      </c>
      <c r="AM230" s="95">
        <f>IF($A230&lt;=$A$9,IF(NOT(ISNUMBER(PI_data_original!AM230)),AM229,PI_data_original!AM230),0)</f>
        <v>0</v>
      </c>
      <c r="AN230" s="95">
        <f>IF($A230&lt;=$A$9,IF(NOT(ISNUMBER(PI_data_original!AN230)),AN229,PI_data_original!AN230),0)</f>
        <v>0</v>
      </c>
      <c r="AO230" s="95">
        <f>IF($A230&lt;=$A$9,IF(NOT(ISNUMBER(PI_data_original!AO230)),AO229,PI_data_original!AO230),0)</f>
        <v>0</v>
      </c>
      <c r="AP230" s="95">
        <f>IF($A230&lt;=$A$9,IF(NOT(ISNUMBER(PI_data_original!AP230)),AP229,PI_data_original!AP230),0)</f>
        <v>0</v>
      </c>
      <c r="AQ230" s="95">
        <f>IF($A230&lt;=$A$9,IF(NOT(ISNUMBER(PI_data_original!AQ230)),AQ229,PI_data_original!AQ230),0)</f>
        <v>0</v>
      </c>
      <c r="AR230" s="95">
        <f>IF($A230&lt;=$A$9,IF(NOT(ISNUMBER(PI_data_original!AR230)),AR229,PI_data_original!AR230),0)</f>
        <v>0</v>
      </c>
      <c r="AS230" s="95">
        <f>IF($A230&lt;=$A$9,IF(NOT(ISNUMBER(PI_data_original!AS230)),AS229,PI_data_original!AS230),0)</f>
        <v>0</v>
      </c>
      <c r="AT230" s="95">
        <f>IF($A230&lt;=$A$9,IF(NOT(ISNUMBER(PI_data_original!AT230)),AT229,PI_data_original!AT230),0)</f>
        <v>0</v>
      </c>
      <c r="AU230" s="95">
        <f>IF($A230&lt;=$A$9,IF(NOT(ISNUMBER(PI_data_original!AU230)),AU229,PI_data_original!AU230),0)</f>
        <v>0</v>
      </c>
      <c r="AV230" s="95">
        <f>IF($A230&lt;=$A$9,IF(NOT(ISNUMBER(PI_data_original!AV230)),AV229,PI_data_original!AV230),0)</f>
        <v>0</v>
      </c>
      <c r="AW230" s="95">
        <f>IF($A230&lt;=$A$9,IF(NOT(ISNUMBER(PI_data_original!AW230)),AW229,PI_data_original!AW230),0)</f>
        <v>0</v>
      </c>
      <c r="AY230" s="94">
        <f t="shared" si="145"/>
        <v>45873.760416665958</v>
      </c>
      <c r="AZ230" s="95">
        <f>IF($AY230&lt;=$AY$9,IF(NOT(ISNUMBER(PI_data_original!AZ230)),AZ229,PI_data_original!AZ230),0)</f>
        <v>0</v>
      </c>
      <c r="BA230" s="95">
        <f>IF($AY230&lt;=$AY$9,IF(NOT(ISNUMBER(PI_data_original!BA230)),BA229,PI_data_original!BA230),0)</f>
        <v>0</v>
      </c>
      <c r="BB230" s="95">
        <f>IF($AY230&lt;=$AY$9,IF(NOT(ISNUMBER(PI_data_original!BB230)),BB229,PI_data_original!BB230),0)</f>
        <v>0</v>
      </c>
      <c r="BC230" s="95">
        <f>IF($AY230&lt;=$AY$9,IF(NOT(ISNUMBER(PI_data_original!BC230)),BC229,PI_data_original!BC230),0)</f>
        <v>35.393076312275859</v>
      </c>
      <c r="BD230" s="95">
        <f>IF($AY230&lt;=$AY$9,IF(NOT(ISNUMBER(PI_data_original!BD230)),BD229,PI_data_original!BD230),0)</f>
        <v>0</v>
      </c>
      <c r="BE230" s="95">
        <f>IF($AY230&lt;=$AY$9,IF(NOT(ISNUMBER(PI_data_original!BE230)),BE229,PI_data_original!BE230),0)</f>
        <v>0</v>
      </c>
      <c r="BF230" s="95">
        <f>IF($AY230&lt;=$AY$9,IF(NOT(ISNUMBER(PI_data_original!BF230)),BF229,PI_data_original!BF230),0)</f>
        <v>0</v>
      </c>
      <c r="BG230" s="95">
        <f>IF($AY230&lt;=$AY$9,IF(NOT(ISNUMBER(PI_data_original!BG230)),BG229,PI_data_original!BG230),0)</f>
        <v>31.993592621237614</v>
      </c>
      <c r="BI230" s="61">
        <f>PI_data_original!BI230</f>
        <v>45873.402083333334</v>
      </c>
      <c r="BJ230" s="6">
        <f>IF($BI230&lt;=$BI$9,IF(NOT(ISNUMBER(PI_data_original!BJ230)),BJ229,PI_data_original!BJ230),0)</f>
        <v>1.2817578390240669E-2</v>
      </c>
      <c r="BK230" s="6">
        <f>IF($BI230&lt;=$BI$9,IF(NOT(ISNUMBER(PI_data_original!BK230)),BK229,PI_data_original!BK230),0)</f>
        <v>8.2553412137264907E-3</v>
      </c>
      <c r="BM230" s="6" t="b">
        <f t="shared" si="134"/>
        <v>0</v>
      </c>
      <c r="BN230" s="6" t="str">
        <f t="shared" si="135"/>
        <v>N/A</v>
      </c>
      <c r="BO230" s="6" t="b">
        <f t="shared" si="136"/>
        <v>0</v>
      </c>
      <c r="BP230" s="6" t="str">
        <f t="shared" si="137"/>
        <v>N/A</v>
      </c>
      <c r="BR230" s="6">
        <f t="shared" si="122"/>
        <v>0</v>
      </c>
      <c r="BS230" s="6">
        <f t="shared" si="123"/>
        <v>0</v>
      </c>
      <c r="BU230" s="6">
        <f t="shared" si="138"/>
        <v>0</v>
      </c>
      <c r="BV230" s="6">
        <f t="shared" si="139"/>
        <v>0</v>
      </c>
      <c r="BX230" s="292">
        <f t="shared" si="124"/>
        <v>45873.760416665958</v>
      </c>
      <c r="BY230" s="11">
        <f t="shared" si="146"/>
        <v>0</v>
      </c>
      <c r="BZ230" s="11">
        <f t="shared" si="146"/>
        <v>0</v>
      </c>
      <c r="CA230" s="11">
        <f t="shared" si="146"/>
        <v>0</v>
      </c>
      <c r="CB230" s="11">
        <f t="shared" si="146"/>
        <v>35.393076312275859</v>
      </c>
      <c r="CC230" s="11">
        <f>IF(Inicio!$C$22="Calderas",BY230+BZ230,CA230)</f>
        <v>0</v>
      </c>
      <c r="CD230" s="11">
        <f t="shared" si="125"/>
        <v>0</v>
      </c>
      <c r="CE230" s="11">
        <f t="shared" si="126"/>
        <v>0</v>
      </c>
      <c r="CF230" s="11">
        <f t="shared" si="127"/>
        <v>0</v>
      </c>
      <c r="CG230" s="11">
        <f t="shared" si="128"/>
        <v>0</v>
      </c>
      <c r="CH230" s="11">
        <f t="shared" si="140"/>
        <v>0</v>
      </c>
      <c r="CI230" s="11">
        <f t="shared" si="141"/>
        <v>0</v>
      </c>
      <c r="CJ230" s="11">
        <f t="shared" si="147"/>
        <v>0</v>
      </c>
      <c r="CK230" s="11">
        <f t="shared" si="147"/>
        <v>0</v>
      </c>
      <c r="CL230" s="11">
        <f t="shared" si="147"/>
        <v>0</v>
      </c>
      <c r="CM230" s="11">
        <f t="shared" si="147"/>
        <v>31.993592621237614</v>
      </c>
      <c r="CN230" s="281">
        <f>IF(Inicio!$O$22="Calderas",CJ230+CK230,CL230)</f>
        <v>0</v>
      </c>
      <c r="CO230" s="11">
        <f t="shared" si="129"/>
        <v>0</v>
      </c>
      <c r="CP230" s="11">
        <f t="shared" si="130"/>
        <v>0</v>
      </c>
      <c r="CQ230" s="11">
        <f t="shared" si="131"/>
        <v>0</v>
      </c>
      <c r="CR230" s="11">
        <f t="shared" si="132"/>
        <v>0</v>
      </c>
      <c r="CS230" s="11">
        <f t="shared" si="142"/>
        <v>0</v>
      </c>
      <c r="CT230" s="11">
        <f t="shared" si="143"/>
        <v>0</v>
      </c>
      <c r="CV230" s="293">
        <f t="shared" si="133"/>
        <v>45874.010416665726</v>
      </c>
      <c r="CW230" s="92">
        <f t="shared" si="149"/>
        <v>0</v>
      </c>
      <c r="CX230" s="92">
        <f t="shared" si="149"/>
        <v>0</v>
      </c>
      <c r="CY230" s="92">
        <f t="shared" si="149"/>
        <v>0</v>
      </c>
      <c r="CZ230" s="92">
        <f t="shared" si="149"/>
        <v>0</v>
      </c>
      <c r="DA230" s="92">
        <f t="shared" si="149"/>
        <v>0</v>
      </c>
      <c r="DB230" s="92">
        <f t="shared" si="149"/>
        <v>0</v>
      </c>
    </row>
    <row r="231" spans="1:106">
      <c r="A231" s="94">
        <f t="shared" si="144"/>
        <v>45874.013888888177</v>
      </c>
      <c r="B231" s="95">
        <f>IF($A231&lt;=$A$9,IF(NOT(ISNUMBER(PI_data_original!B231)),B230,PI_data_original!B231),0)</f>
        <v>0</v>
      </c>
      <c r="C231" s="95">
        <f>IF($A231&lt;=$A$9,IF(NOT(ISNUMBER(PI_data_original!C231)),C230,PI_data_original!C231),0)</f>
        <v>0</v>
      </c>
      <c r="D231" s="307">
        <f>IF(TagTempAmbSel_Sc1=TagTempAmb_Sc1,IF($A231&lt;=$A$9,IF(NOT(ISNUMBER(PI_data_original!D231)),D230,PI_data_original!D231),D230),IF($A231&lt;=$A$9,IF(NOT(ISNUMBER(PI_data_original!AD231)),AD230,PI_data_original!AD231),AD230))</f>
        <v>34.400001525878906</v>
      </c>
      <c r="E231" s="307">
        <f>IF(TagHumRelSel_Sc1=TagHumRel_Sc1,IF($A231&lt;=$A$9,IF(NOT(ISNUMBER(PI_data_original!E231)),E230,PI_data_original!E231),E230),IF($A231&lt;=$A$9,IF(NOT(ISNUMBER(PI_data_original!AE231)),AE230,PI_data_original!AE231),AE230))</f>
        <v>28.549225193882013</v>
      </c>
      <c r="F231" s="95">
        <f>IF($A231&lt;=$A$9,IF(NOT(ISNUMBER(PI_data_original!F231)),F230,PI_data_original!F231),0)</f>
        <v>0</v>
      </c>
      <c r="G231" s="95">
        <f>IF($A231&lt;=$A$9,IF(NOT(ISNUMBER(PI_data_original!G231)),G230,PI_data_original!G231),0)</f>
        <v>0</v>
      </c>
      <c r="H231" s="95">
        <f>IF($A231&lt;=$A$9,IF(NOT(ISNUMBER(PI_data_original!H231)),H230,PI_data_original!H231),0)</f>
        <v>0</v>
      </c>
      <c r="I231" s="95">
        <f>IF($A231&lt;=$A$9,IF(NOT(ISNUMBER(PI_data_original!I231)),I230,PI_data_original!I231),0)</f>
        <v>0</v>
      </c>
      <c r="J231" s="95">
        <f>IF($A231&lt;=$A$9,IF(NOT(ISNUMBER(PI_data_original!J231)),J230,PI_data_original!J231),0)</f>
        <v>0</v>
      </c>
      <c r="K231" s="95">
        <f>IF($A231&lt;=$A$9,IF(NOT(ISNUMBER(PI_data_original!K231)),K230,PI_data_original!K231),0)</f>
        <v>0</v>
      </c>
      <c r="L231" s="95">
        <f>IF($A231&lt;=$A$9,IF(NOT(ISNUMBER(PI_data_original!L231)),L230,PI_data_original!L231),0)</f>
        <v>0</v>
      </c>
      <c r="M231" s="95">
        <f>IF($A231&lt;=$A$9,IF(NOT(ISNUMBER(PI_data_original!M231)),M230,PI_data_original!M231),0)</f>
        <v>0</v>
      </c>
      <c r="N231" s="95">
        <f>IF($A231&lt;=$A$9,IF(NOT(ISNUMBER(PI_data_original!N231)),N230,PI_data_original!N231),0)</f>
        <v>0</v>
      </c>
      <c r="O231" s="95">
        <f>IF($A231&lt;=$A$9,IF(NOT(ISNUMBER(PI_data_original!O231)),O230,PI_data_original!O231),0)</f>
        <v>0</v>
      </c>
      <c r="P231" s="95">
        <f>IF($A231&lt;=$A$9,IF(NOT(ISNUMBER(PI_data_original!P231)),P230,PI_data_original!P231),0)</f>
        <v>0</v>
      </c>
      <c r="Q231" s="95">
        <f>IF($A231&lt;=$A$9,IF(NOT(ISNUMBER(PI_data_original!Q231)),Q230,PI_data_original!Q231),0)</f>
        <v>0</v>
      </c>
      <c r="R231" s="95">
        <f>IF($A231&lt;=$A$9,IF(NOT(ISNUMBER(PI_data_original!R231)),R230,PI_data_original!R231),0)</f>
        <v>0</v>
      </c>
      <c r="S231" s="95">
        <f>IF($A231&lt;=$A$9,IF(NOT(ISNUMBER(PI_data_original!S231)),S230,PI_data_original!S231),0)</f>
        <v>0</v>
      </c>
      <c r="T231" s="95">
        <f>IF($A231&lt;=$A$9,IF(NOT(ISNUMBER(PI_data_original!T231)),T230,PI_data_original!T231),0)</f>
        <v>0</v>
      </c>
      <c r="U231" s="95">
        <f>IF($A231&lt;=$A$9,IF(NOT(ISNUMBER(PI_data_original!U231)),U230,PI_data_original!U231),0)</f>
        <v>0</v>
      </c>
      <c r="V231" s="95">
        <f>IF($A231&lt;=$A$9,IF(NOT(ISNUMBER(PI_data_original!V231)),V230,PI_data_original!V231),0)</f>
        <v>0</v>
      </c>
      <c r="W231" s="95">
        <f>IF($A231&lt;=$A$9,IF(NOT(ISNUMBER(PI_data_original!W231)),W230,PI_data_original!W231),0)</f>
        <v>0</v>
      </c>
      <c r="X231" s="95">
        <f>IF($A231&lt;=$A$9,IF(NOT(ISNUMBER(PI_data_original!X231)),X230,PI_data_original!X231),0)</f>
        <v>0</v>
      </c>
      <c r="Y231" s="95">
        <f>IF($A231&lt;=$A$9,IF(NOT(ISNUMBER(PI_data_original!Y231)),Y230,PI_data_original!Y231),0)</f>
        <v>0</v>
      </c>
      <c r="Z231" s="95">
        <f>IF($A231&lt;=$A$9,IF(NOT(ISNUMBER(PI_data_original!Z231)),Z230,PI_data_original!Z231),0)</f>
        <v>0</v>
      </c>
      <c r="AA231" s="95">
        <f>IF($A231&lt;=$A$9,IF(NOT(ISNUMBER(PI_data_original!AA231)),AA230,PI_data_original!AA231),0)</f>
        <v>0</v>
      </c>
      <c r="AB231" s="95">
        <f>IF($A231&lt;=$A$9,IF(NOT(ISNUMBER(PI_data_original!AB231)),AB230,PI_data_original!AB231),0)</f>
        <v>0</v>
      </c>
      <c r="AC231" s="95">
        <f>IF($A231&lt;=$A$9,IF(NOT(ISNUMBER(PI_data_original!AC231)),AC230,PI_data_original!AC231),0)</f>
        <v>0</v>
      </c>
      <c r="AD231" s="307">
        <f>IF(TagTempAmbSel_Sc2=TagTempAmb_Sc1,IF($A231&lt;=$A$9,IF(NOT(ISNUMBER(PI_data_original!D231)),D230,PI_data_original!D231),D230),IF($A231&lt;=$A$9,IF(NOT(ISNUMBER(PI_data_original!AD231)),AD230,PI_data_original!AD231),AD230))</f>
        <v>35.129991850107629</v>
      </c>
      <c r="AE231" s="307">
        <f>IF(TagHumRelSel_Sc2=TagHumRel_Sc1,IF($A231&lt;=$A$9,IF(NOT(ISNUMBER(PI_data_original!E231)),E230,PI_data_original!E231),E230),IF($A231&lt;=$A$9,IF(NOT(ISNUMBER(PI_data_original!AE231)),AE230,PI_data_original!AE231),AE230))</f>
        <v>30.128703536580311</v>
      </c>
      <c r="AF231" s="95">
        <f>IF($A231&lt;=$A$9,IF(NOT(ISNUMBER(PI_data_original!AF231)),AF230,PI_data_original!AF231),0)</f>
        <v>0</v>
      </c>
      <c r="AG231" s="95">
        <f>IF($A231&lt;=$A$9,IF(NOT(ISNUMBER(PI_data_original!AG231)),AG230,PI_data_original!AG231),0)</f>
        <v>0</v>
      </c>
      <c r="AH231" s="95">
        <f>IF($A231&lt;=$A$9,IF(NOT(ISNUMBER(PI_data_original!AH231)),AH230,PI_data_original!AH231),0)</f>
        <v>0</v>
      </c>
      <c r="AI231" s="95">
        <f>IF($A231&lt;=$A$9,IF(NOT(ISNUMBER(PI_data_original!AI231)),AI230,PI_data_original!AI231),0)</f>
        <v>0</v>
      </c>
      <c r="AJ231" s="95">
        <f>IF($A231&lt;=$A$9,IF(NOT(ISNUMBER(PI_data_original!AJ231)),AJ230,PI_data_original!AJ231),0)</f>
        <v>0</v>
      </c>
      <c r="AK231" s="95">
        <f>IF($A231&lt;=$A$9,IF(NOT(ISNUMBER(PI_data_original!AK231)),AK230,PI_data_original!AK231),0)</f>
        <v>0</v>
      </c>
      <c r="AL231" s="95">
        <f>IF($A231&lt;=$A$9,IF(NOT(ISNUMBER(PI_data_original!AL231)),AL230,PI_data_original!AL231),0)</f>
        <v>0</v>
      </c>
      <c r="AM231" s="95">
        <f>IF($A231&lt;=$A$9,IF(NOT(ISNUMBER(PI_data_original!AM231)),AM230,PI_data_original!AM231),0)</f>
        <v>0</v>
      </c>
      <c r="AN231" s="95">
        <f>IF($A231&lt;=$A$9,IF(NOT(ISNUMBER(PI_data_original!AN231)),AN230,PI_data_original!AN231),0)</f>
        <v>0</v>
      </c>
      <c r="AO231" s="95">
        <f>IF($A231&lt;=$A$9,IF(NOT(ISNUMBER(PI_data_original!AO231)),AO230,PI_data_original!AO231),0)</f>
        <v>0</v>
      </c>
      <c r="AP231" s="95">
        <f>IF($A231&lt;=$A$9,IF(NOT(ISNUMBER(PI_data_original!AP231)),AP230,PI_data_original!AP231),0)</f>
        <v>0</v>
      </c>
      <c r="AQ231" s="95">
        <f>IF($A231&lt;=$A$9,IF(NOT(ISNUMBER(PI_data_original!AQ231)),AQ230,PI_data_original!AQ231),0)</f>
        <v>0</v>
      </c>
      <c r="AR231" s="95">
        <f>IF($A231&lt;=$A$9,IF(NOT(ISNUMBER(PI_data_original!AR231)),AR230,PI_data_original!AR231),0)</f>
        <v>0</v>
      </c>
      <c r="AS231" s="95">
        <f>IF($A231&lt;=$A$9,IF(NOT(ISNUMBER(PI_data_original!AS231)),AS230,PI_data_original!AS231),0)</f>
        <v>0</v>
      </c>
      <c r="AT231" s="95">
        <f>IF($A231&lt;=$A$9,IF(NOT(ISNUMBER(PI_data_original!AT231)),AT230,PI_data_original!AT231),0)</f>
        <v>0</v>
      </c>
      <c r="AU231" s="95">
        <f>IF($A231&lt;=$A$9,IF(NOT(ISNUMBER(PI_data_original!AU231)),AU230,PI_data_original!AU231),0)</f>
        <v>0</v>
      </c>
      <c r="AV231" s="95">
        <f>IF($A231&lt;=$A$9,IF(NOT(ISNUMBER(PI_data_original!AV231)),AV230,PI_data_original!AV231),0)</f>
        <v>0</v>
      </c>
      <c r="AW231" s="95">
        <f>IF($A231&lt;=$A$9,IF(NOT(ISNUMBER(PI_data_original!AW231)),AW230,PI_data_original!AW231),0)</f>
        <v>0</v>
      </c>
      <c r="AY231" s="94">
        <f t="shared" si="145"/>
        <v>45873.763888888177</v>
      </c>
      <c r="AZ231" s="95">
        <f>IF($AY231&lt;=$AY$9,IF(NOT(ISNUMBER(PI_data_original!AZ231)),AZ230,PI_data_original!AZ231),0)</f>
        <v>0</v>
      </c>
      <c r="BA231" s="95">
        <f>IF($AY231&lt;=$AY$9,IF(NOT(ISNUMBER(PI_data_original!BA231)),BA230,PI_data_original!BA231),0)</f>
        <v>0</v>
      </c>
      <c r="BB231" s="95">
        <f>IF($AY231&lt;=$AY$9,IF(NOT(ISNUMBER(PI_data_original!BB231)),BB230,PI_data_original!BB231),0)</f>
        <v>0</v>
      </c>
      <c r="BC231" s="95">
        <f>IF($AY231&lt;=$AY$9,IF(NOT(ISNUMBER(PI_data_original!BC231)),BC230,PI_data_original!BC231),0)</f>
        <v>34.449844537117151</v>
      </c>
      <c r="BD231" s="95">
        <f>IF($AY231&lt;=$AY$9,IF(NOT(ISNUMBER(PI_data_original!BD231)),BD230,PI_data_original!BD231),0)</f>
        <v>0</v>
      </c>
      <c r="BE231" s="95">
        <f>IF($AY231&lt;=$AY$9,IF(NOT(ISNUMBER(PI_data_original!BE231)),BE230,PI_data_original!BE231),0)</f>
        <v>0</v>
      </c>
      <c r="BF231" s="95">
        <f>IF($AY231&lt;=$AY$9,IF(NOT(ISNUMBER(PI_data_original!BF231)),BF230,PI_data_original!BF231),0)</f>
        <v>0</v>
      </c>
      <c r="BG231" s="95">
        <f>IF($AY231&lt;=$AY$9,IF(NOT(ISNUMBER(PI_data_original!BG231)),BG230,PI_data_original!BG231),0)</f>
        <v>31.332843054484432</v>
      </c>
      <c r="BI231" s="61">
        <f>PI_data_original!BI231</f>
        <v>45873.402777777781</v>
      </c>
      <c r="BJ231" s="6">
        <f>IF($BI231&lt;=$BI$9,IF(NOT(ISNUMBER(PI_data_original!BJ231)),BJ230,PI_data_original!BJ231),0)</f>
        <v>1.2817578390240669E-2</v>
      </c>
      <c r="BK231" s="6">
        <f>IF($BI231&lt;=$BI$9,IF(NOT(ISNUMBER(PI_data_original!BK231)),BK230,PI_data_original!BK231),0)</f>
        <v>8.8697480721160009E-3</v>
      </c>
      <c r="BM231" s="6" t="b">
        <f t="shared" si="134"/>
        <v>0</v>
      </c>
      <c r="BN231" s="6" t="str">
        <f t="shared" si="135"/>
        <v>N/A</v>
      </c>
      <c r="BO231" s="6" t="b">
        <f t="shared" si="136"/>
        <v>0</v>
      </c>
      <c r="BP231" s="6" t="str">
        <f t="shared" si="137"/>
        <v>N/A</v>
      </c>
      <c r="BR231" s="6">
        <f t="shared" si="122"/>
        <v>0</v>
      </c>
      <c r="BS231" s="6">
        <f t="shared" si="123"/>
        <v>0</v>
      </c>
      <c r="BU231" s="6">
        <f t="shared" si="138"/>
        <v>0</v>
      </c>
      <c r="BV231" s="6">
        <f t="shared" si="139"/>
        <v>0</v>
      </c>
      <c r="BX231" s="292">
        <f t="shared" si="124"/>
        <v>45873.763888888177</v>
      </c>
      <c r="BY231" s="11">
        <f t="shared" ref="BY231:CB250" si="150">VLOOKUP($BX231,$AY$11:$BG$370,MATCH(BY$9,$AY$9:$BG$9,0))</f>
        <v>0</v>
      </c>
      <c r="BZ231" s="11">
        <f t="shared" si="150"/>
        <v>0</v>
      </c>
      <c r="CA231" s="11">
        <f t="shared" si="150"/>
        <v>0</v>
      </c>
      <c r="CB231" s="11">
        <f t="shared" si="150"/>
        <v>34.449844537117151</v>
      </c>
      <c r="CC231" s="11">
        <f>IF(Inicio!$C$22="Calderas",BY231+BZ231,CA231)</f>
        <v>0</v>
      </c>
      <c r="CD231" s="11">
        <f t="shared" si="125"/>
        <v>0</v>
      </c>
      <c r="CE231" s="11">
        <f t="shared" si="126"/>
        <v>0</v>
      </c>
      <c r="CF231" s="11">
        <f t="shared" si="127"/>
        <v>0</v>
      </c>
      <c r="CG231" s="11">
        <f t="shared" si="128"/>
        <v>0</v>
      </c>
      <c r="CH231" s="11">
        <f t="shared" si="140"/>
        <v>0</v>
      </c>
      <c r="CI231" s="11">
        <f t="shared" si="141"/>
        <v>0</v>
      </c>
      <c r="CJ231" s="11">
        <f t="shared" ref="CJ231:CM250" si="151">VLOOKUP($BX231,$AY$11:$BG$370,MATCH(CJ$9,$AY$9:$BG$9,0))</f>
        <v>0</v>
      </c>
      <c r="CK231" s="11">
        <f t="shared" si="151"/>
        <v>0</v>
      </c>
      <c r="CL231" s="11">
        <f t="shared" si="151"/>
        <v>0</v>
      </c>
      <c r="CM231" s="11">
        <f t="shared" si="151"/>
        <v>31.332843054484432</v>
      </c>
      <c r="CN231" s="281">
        <f>IF(Inicio!$O$22="Calderas",CJ231+CK231,CL231)</f>
        <v>0</v>
      </c>
      <c r="CO231" s="11">
        <f t="shared" si="129"/>
        <v>0</v>
      </c>
      <c r="CP231" s="11">
        <f t="shared" si="130"/>
        <v>0</v>
      </c>
      <c r="CQ231" s="11">
        <f t="shared" si="131"/>
        <v>0</v>
      </c>
      <c r="CR231" s="11">
        <f t="shared" si="132"/>
        <v>0</v>
      </c>
      <c r="CS231" s="11">
        <f t="shared" si="142"/>
        <v>0</v>
      </c>
      <c r="CT231" s="11">
        <f t="shared" si="143"/>
        <v>0</v>
      </c>
      <c r="CV231" s="293">
        <f t="shared" si="133"/>
        <v>45874.013888887945</v>
      </c>
      <c r="CW231" s="92">
        <f t="shared" ref="CW231:DB240" si="152">VLOOKUP($CV231,$AY$11:$BG$370,MATCH(CW$9,$AY$9:$BG$9,0))</f>
        <v>0</v>
      </c>
      <c r="CX231" s="92">
        <f t="shared" si="152"/>
        <v>0</v>
      </c>
      <c r="CY231" s="92">
        <f t="shared" si="152"/>
        <v>0</v>
      </c>
      <c r="CZ231" s="92">
        <f t="shared" si="152"/>
        <v>0</v>
      </c>
      <c r="DA231" s="92">
        <f t="shared" si="152"/>
        <v>0</v>
      </c>
      <c r="DB231" s="92">
        <f t="shared" si="152"/>
        <v>0</v>
      </c>
    </row>
    <row r="232" spans="1:106">
      <c r="A232" s="94">
        <f t="shared" si="144"/>
        <v>45874.017361110396</v>
      </c>
      <c r="B232" s="95">
        <f>IF($A232&lt;=$A$9,IF(NOT(ISNUMBER(PI_data_original!B232)),B231,PI_data_original!B232),0)</f>
        <v>0</v>
      </c>
      <c r="C232" s="95">
        <f>IF($A232&lt;=$A$9,IF(NOT(ISNUMBER(PI_data_original!C232)),C231,PI_data_original!C232),0)</f>
        <v>0</v>
      </c>
      <c r="D232" s="307">
        <f>IF(TagTempAmbSel_Sc1=TagTempAmb_Sc1,IF($A232&lt;=$A$9,IF(NOT(ISNUMBER(PI_data_original!D232)),D231,PI_data_original!D232),D231),IF($A232&lt;=$A$9,IF(NOT(ISNUMBER(PI_data_original!AD232)),AD231,PI_data_original!AD232),AD231))</f>
        <v>34.400001525878906</v>
      </c>
      <c r="E232" s="307">
        <f>IF(TagHumRelSel_Sc1=TagHumRel_Sc1,IF($A232&lt;=$A$9,IF(NOT(ISNUMBER(PI_data_original!E232)),E231,PI_data_original!E232),E231),IF($A232&lt;=$A$9,IF(NOT(ISNUMBER(PI_data_original!AE232)),AE231,PI_data_original!AE232),AE231))</f>
        <v>28.549225193882013</v>
      </c>
      <c r="F232" s="95">
        <f>IF($A232&lt;=$A$9,IF(NOT(ISNUMBER(PI_data_original!F232)),F231,PI_data_original!F232),0)</f>
        <v>0</v>
      </c>
      <c r="G232" s="95">
        <f>IF($A232&lt;=$A$9,IF(NOT(ISNUMBER(PI_data_original!G232)),G231,PI_data_original!G232),0)</f>
        <v>0</v>
      </c>
      <c r="H232" s="95">
        <f>IF($A232&lt;=$A$9,IF(NOT(ISNUMBER(PI_data_original!H232)),H231,PI_data_original!H232),0)</f>
        <v>0</v>
      </c>
      <c r="I232" s="95">
        <f>IF($A232&lt;=$A$9,IF(NOT(ISNUMBER(PI_data_original!I232)),I231,PI_data_original!I232),0)</f>
        <v>0</v>
      </c>
      <c r="J232" s="95">
        <f>IF($A232&lt;=$A$9,IF(NOT(ISNUMBER(PI_data_original!J232)),J231,PI_data_original!J232),0)</f>
        <v>0</v>
      </c>
      <c r="K232" s="95">
        <f>IF($A232&lt;=$A$9,IF(NOT(ISNUMBER(PI_data_original!K232)),K231,PI_data_original!K232),0)</f>
        <v>0</v>
      </c>
      <c r="L232" s="95">
        <f>IF($A232&lt;=$A$9,IF(NOT(ISNUMBER(PI_data_original!L232)),L231,PI_data_original!L232),0)</f>
        <v>0</v>
      </c>
      <c r="M232" s="95">
        <f>IF($A232&lt;=$A$9,IF(NOT(ISNUMBER(PI_data_original!M232)),M231,PI_data_original!M232),0)</f>
        <v>0</v>
      </c>
      <c r="N232" s="95">
        <f>IF($A232&lt;=$A$9,IF(NOT(ISNUMBER(PI_data_original!N232)),N231,PI_data_original!N232),0)</f>
        <v>0</v>
      </c>
      <c r="O232" s="95">
        <f>IF($A232&lt;=$A$9,IF(NOT(ISNUMBER(PI_data_original!O232)),O231,PI_data_original!O232),0)</f>
        <v>0</v>
      </c>
      <c r="P232" s="95">
        <f>IF($A232&lt;=$A$9,IF(NOT(ISNUMBER(PI_data_original!P232)),P231,PI_data_original!P232),0)</f>
        <v>0</v>
      </c>
      <c r="Q232" s="95">
        <f>IF($A232&lt;=$A$9,IF(NOT(ISNUMBER(PI_data_original!Q232)),Q231,PI_data_original!Q232),0)</f>
        <v>0</v>
      </c>
      <c r="R232" s="95">
        <f>IF($A232&lt;=$A$9,IF(NOT(ISNUMBER(PI_data_original!R232)),R231,PI_data_original!R232),0)</f>
        <v>0</v>
      </c>
      <c r="S232" s="95">
        <f>IF($A232&lt;=$A$9,IF(NOT(ISNUMBER(PI_data_original!S232)),S231,PI_data_original!S232),0)</f>
        <v>0</v>
      </c>
      <c r="T232" s="95">
        <f>IF($A232&lt;=$A$9,IF(NOT(ISNUMBER(PI_data_original!T232)),T231,PI_data_original!T232),0)</f>
        <v>0</v>
      </c>
      <c r="U232" s="95">
        <f>IF($A232&lt;=$A$9,IF(NOT(ISNUMBER(PI_data_original!U232)),U231,PI_data_original!U232),0)</f>
        <v>0</v>
      </c>
      <c r="V232" s="95">
        <f>IF($A232&lt;=$A$9,IF(NOT(ISNUMBER(PI_data_original!V232)),V231,PI_data_original!V232),0)</f>
        <v>0</v>
      </c>
      <c r="W232" s="95">
        <f>IF($A232&lt;=$A$9,IF(NOT(ISNUMBER(PI_data_original!W232)),W231,PI_data_original!W232),0)</f>
        <v>0</v>
      </c>
      <c r="X232" s="95">
        <f>IF($A232&lt;=$A$9,IF(NOT(ISNUMBER(PI_data_original!X232)),X231,PI_data_original!X232),0)</f>
        <v>0</v>
      </c>
      <c r="Y232" s="95">
        <f>IF($A232&lt;=$A$9,IF(NOT(ISNUMBER(PI_data_original!Y232)),Y231,PI_data_original!Y232),0)</f>
        <v>0</v>
      </c>
      <c r="Z232" s="95">
        <f>IF($A232&lt;=$A$9,IF(NOT(ISNUMBER(PI_data_original!Z232)),Z231,PI_data_original!Z232),0)</f>
        <v>0</v>
      </c>
      <c r="AA232" s="95">
        <f>IF($A232&lt;=$A$9,IF(NOT(ISNUMBER(PI_data_original!AA232)),AA231,PI_data_original!AA232),0)</f>
        <v>0</v>
      </c>
      <c r="AB232" s="95">
        <f>IF($A232&lt;=$A$9,IF(NOT(ISNUMBER(PI_data_original!AB232)),AB231,PI_data_original!AB232),0)</f>
        <v>0</v>
      </c>
      <c r="AC232" s="95">
        <f>IF($A232&lt;=$A$9,IF(NOT(ISNUMBER(PI_data_original!AC232)),AC231,PI_data_original!AC232),0)</f>
        <v>0</v>
      </c>
      <c r="AD232" s="307">
        <f>IF(TagTempAmbSel_Sc2=TagTempAmb_Sc1,IF($A232&lt;=$A$9,IF(NOT(ISNUMBER(PI_data_original!D232)),D231,PI_data_original!D232),D231),IF($A232&lt;=$A$9,IF(NOT(ISNUMBER(PI_data_original!AD232)),AD231,PI_data_original!AD232),AD231))</f>
        <v>35.129991850107629</v>
      </c>
      <c r="AE232" s="307">
        <f>IF(TagHumRelSel_Sc2=TagHumRel_Sc1,IF($A232&lt;=$A$9,IF(NOT(ISNUMBER(PI_data_original!E232)),E231,PI_data_original!E232),E231),IF($A232&lt;=$A$9,IF(NOT(ISNUMBER(PI_data_original!AE232)),AE231,PI_data_original!AE232),AE231))</f>
        <v>30.128703536580311</v>
      </c>
      <c r="AF232" s="95">
        <f>IF($A232&lt;=$A$9,IF(NOT(ISNUMBER(PI_data_original!AF232)),AF231,PI_data_original!AF232),0)</f>
        <v>0</v>
      </c>
      <c r="AG232" s="95">
        <f>IF($A232&lt;=$A$9,IF(NOT(ISNUMBER(PI_data_original!AG232)),AG231,PI_data_original!AG232),0)</f>
        <v>0</v>
      </c>
      <c r="AH232" s="95">
        <f>IF($A232&lt;=$A$9,IF(NOT(ISNUMBER(PI_data_original!AH232)),AH231,PI_data_original!AH232),0)</f>
        <v>0</v>
      </c>
      <c r="AI232" s="95">
        <f>IF($A232&lt;=$A$9,IF(NOT(ISNUMBER(PI_data_original!AI232)),AI231,PI_data_original!AI232),0)</f>
        <v>0</v>
      </c>
      <c r="AJ232" s="95">
        <f>IF($A232&lt;=$A$9,IF(NOT(ISNUMBER(PI_data_original!AJ232)),AJ231,PI_data_original!AJ232),0)</f>
        <v>0</v>
      </c>
      <c r="AK232" s="95">
        <f>IF($A232&lt;=$A$9,IF(NOT(ISNUMBER(PI_data_original!AK232)),AK231,PI_data_original!AK232),0)</f>
        <v>0</v>
      </c>
      <c r="AL232" s="95">
        <f>IF($A232&lt;=$A$9,IF(NOT(ISNUMBER(PI_data_original!AL232)),AL231,PI_data_original!AL232),0)</f>
        <v>0</v>
      </c>
      <c r="AM232" s="95">
        <f>IF($A232&lt;=$A$9,IF(NOT(ISNUMBER(PI_data_original!AM232)),AM231,PI_data_original!AM232),0)</f>
        <v>0</v>
      </c>
      <c r="AN232" s="95">
        <f>IF($A232&lt;=$A$9,IF(NOT(ISNUMBER(PI_data_original!AN232)),AN231,PI_data_original!AN232),0)</f>
        <v>0</v>
      </c>
      <c r="AO232" s="95">
        <f>IF($A232&lt;=$A$9,IF(NOT(ISNUMBER(PI_data_original!AO232)),AO231,PI_data_original!AO232),0)</f>
        <v>0</v>
      </c>
      <c r="AP232" s="95">
        <f>IF($A232&lt;=$A$9,IF(NOT(ISNUMBER(PI_data_original!AP232)),AP231,PI_data_original!AP232),0)</f>
        <v>0</v>
      </c>
      <c r="AQ232" s="95">
        <f>IF($A232&lt;=$A$9,IF(NOT(ISNUMBER(PI_data_original!AQ232)),AQ231,PI_data_original!AQ232),0)</f>
        <v>0</v>
      </c>
      <c r="AR232" s="95">
        <f>IF($A232&lt;=$A$9,IF(NOT(ISNUMBER(PI_data_original!AR232)),AR231,PI_data_original!AR232),0)</f>
        <v>0</v>
      </c>
      <c r="AS232" s="95">
        <f>IF($A232&lt;=$A$9,IF(NOT(ISNUMBER(PI_data_original!AS232)),AS231,PI_data_original!AS232),0)</f>
        <v>0</v>
      </c>
      <c r="AT232" s="95">
        <f>IF($A232&lt;=$A$9,IF(NOT(ISNUMBER(PI_data_original!AT232)),AT231,PI_data_original!AT232),0)</f>
        <v>0</v>
      </c>
      <c r="AU232" s="95">
        <f>IF($A232&lt;=$A$9,IF(NOT(ISNUMBER(PI_data_original!AU232)),AU231,PI_data_original!AU232),0)</f>
        <v>0</v>
      </c>
      <c r="AV232" s="95">
        <f>IF($A232&lt;=$A$9,IF(NOT(ISNUMBER(PI_data_original!AV232)),AV231,PI_data_original!AV232),0)</f>
        <v>0</v>
      </c>
      <c r="AW232" s="95">
        <f>IF($A232&lt;=$A$9,IF(NOT(ISNUMBER(PI_data_original!AW232)),AW231,PI_data_original!AW232),0)</f>
        <v>0</v>
      </c>
      <c r="AY232" s="94">
        <f t="shared" si="145"/>
        <v>45873.767361110396</v>
      </c>
      <c r="AZ232" s="95">
        <f>IF($AY232&lt;=$AY$9,IF(NOT(ISNUMBER(PI_data_original!AZ232)),AZ231,PI_data_original!AZ232),0)</f>
        <v>0</v>
      </c>
      <c r="BA232" s="95">
        <f>IF($AY232&lt;=$AY$9,IF(NOT(ISNUMBER(PI_data_original!BA232)),BA231,PI_data_original!BA232),0)</f>
        <v>0</v>
      </c>
      <c r="BB232" s="95">
        <f>IF($AY232&lt;=$AY$9,IF(NOT(ISNUMBER(PI_data_original!BB232)),BB231,PI_data_original!BB232),0)</f>
        <v>0</v>
      </c>
      <c r="BC232" s="95">
        <f>IF($AY232&lt;=$AY$9,IF(NOT(ISNUMBER(PI_data_original!BC232)),BC231,PI_data_original!BC232),0)</f>
        <v>33.416977463112048</v>
      </c>
      <c r="BD232" s="95">
        <f>IF($AY232&lt;=$AY$9,IF(NOT(ISNUMBER(PI_data_original!BD232)),BD231,PI_data_original!BD232),0)</f>
        <v>0</v>
      </c>
      <c r="BE232" s="95">
        <f>IF($AY232&lt;=$AY$9,IF(NOT(ISNUMBER(PI_data_original!BE232)),BE231,PI_data_original!BE232),0)</f>
        <v>0</v>
      </c>
      <c r="BF232" s="95">
        <f>IF($AY232&lt;=$AY$9,IF(NOT(ISNUMBER(PI_data_original!BF232)),BF231,PI_data_original!BF232),0)</f>
        <v>0</v>
      </c>
      <c r="BG232" s="95">
        <f>IF($AY232&lt;=$AY$9,IF(NOT(ISNUMBER(PI_data_original!BG232)),BG231,PI_data_original!BG232),0)</f>
        <v>30.733223108715695</v>
      </c>
      <c r="BI232" s="61">
        <f>PI_data_original!BI232</f>
        <v>45873.40347222222</v>
      </c>
      <c r="BJ232" s="6">
        <f>IF($BI232&lt;=$BI$9,IF(NOT(ISNUMBER(PI_data_original!BJ232)),BJ231,PI_data_original!BJ232),0)</f>
        <v>1.2817578390240669E-2</v>
      </c>
      <c r="BK232" s="6">
        <f>IF($BI232&lt;=$BI$9,IF(NOT(ISNUMBER(PI_data_original!BK232)),BK231,PI_data_original!BK232),0)</f>
        <v>9.4841549305055076E-3</v>
      </c>
      <c r="BM232" s="6" t="b">
        <f t="shared" si="134"/>
        <v>0</v>
      </c>
      <c r="BN232" s="6" t="str">
        <f t="shared" si="135"/>
        <v>N/A</v>
      </c>
      <c r="BO232" s="6" t="b">
        <f t="shared" si="136"/>
        <v>0</v>
      </c>
      <c r="BP232" s="6" t="str">
        <f t="shared" si="137"/>
        <v>N/A</v>
      </c>
      <c r="BR232" s="6">
        <f t="shared" si="122"/>
        <v>0</v>
      </c>
      <c r="BS232" s="6">
        <f t="shared" si="123"/>
        <v>0</v>
      </c>
      <c r="BU232" s="6">
        <f t="shared" si="138"/>
        <v>0</v>
      </c>
      <c r="BV232" s="6">
        <f t="shared" si="139"/>
        <v>0</v>
      </c>
      <c r="BX232" s="292">
        <f t="shared" si="124"/>
        <v>45873.767361110396</v>
      </c>
      <c r="BY232" s="11">
        <f t="shared" si="150"/>
        <v>0</v>
      </c>
      <c r="BZ232" s="11">
        <f t="shared" si="150"/>
        <v>0</v>
      </c>
      <c r="CA232" s="11">
        <f t="shared" si="150"/>
        <v>0</v>
      </c>
      <c r="CB232" s="11">
        <f t="shared" si="150"/>
        <v>33.416977463112048</v>
      </c>
      <c r="CC232" s="11">
        <f>IF(Inicio!$C$22="Calderas",BY232+BZ232,CA232)</f>
        <v>0</v>
      </c>
      <c r="CD232" s="11">
        <f t="shared" si="125"/>
        <v>0</v>
      </c>
      <c r="CE232" s="11">
        <f t="shared" si="126"/>
        <v>0</v>
      </c>
      <c r="CF232" s="11">
        <f t="shared" si="127"/>
        <v>0</v>
      </c>
      <c r="CG232" s="11">
        <f t="shared" si="128"/>
        <v>0</v>
      </c>
      <c r="CH232" s="11">
        <f t="shared" si="140"/>
        <v>0</v>
      </c>
      <c r="CI232" s="11">
        <f t="shared" si="141"/>
        <v>0</v>
      </c>
      <c r="CJ232" s="11">
        <f t="shared" si="151"/>
        <v>0</v>
      </c>
      <c r="CK232" s="11">
        <f t="shared" si="151"/>
        <v>0</v>
      </c>
      <c r="CL232" s="11">
        <f t="shared" si="151"/>
        <v>0</v>
      </c>
      <c r="CM232" s="11">
        <f t="shared" si="151"/>
        <v>30.733223108715695</v>
      </c>
      <c r="CN232" s="281">
        <f>IF(Inicio!$O$22="Calderas",CJ232+CK232,CL232)</f>
        <v>0</v>
      </c>
      <c r="CO232" s="11">
        <f t="shared" si="129"/>
        <v>0</v>
      </c>
      <c r="CP232" s="11">
        <f t="shared" si="130"/>
        <v>0</v>
      </c>
      <c r="CQ232" s="11">
        <f t="shared" si="131"/>
        <v>0</v>
      </c>
      <c r="CR232" s="11">
        <f t="shared" si="132"/>
        <v>0</v>
      </c>
      <c r="CS232" s="11">
        <f t="shared" si="142"/>
        <v>0</v>
      </c>
      <c r="CT232" s="11">
        <f t="shared" si="143"/>
        <v>0</v>
      </c>
      <c r="CV232" s="293">
        <f t="shared" si="133"/>
        <v>45874.017361110164</v>
      </c>
      <c r="CW232" s="92">
        <f t="shared" si="152"/>
        <v>0</v>
      </c>
      <c r="CX232" s="92">
        <f t="shared" si="152"/>
        <v>0</v>
      </c>
      <c r="CY232" s="92">
        <f t="shared" si="152"/>
        <v>0</v>
      </c>
      <c r="CZ232" s="92">
        <f t="shared" si="152"/>
        <v>0</v>
      </c>
      <c r="DA232" s="92">
        <f t="shared" si="152"/>
        <v>0</v>
      </c>
      <c r="DB232" s="92">
        <f t="shared" si="152"/>
        <v>0</v>
      </c>
    </row>
    <row r="233" spans="1:106">
      <c r="A233" s="94">
        <f t="shared" si="144"/>
        <v>45874.020833332615</v>
      </c>
      <c r="B233" s="95">
        <f>IF($A233&lt;=$A$9,IF(NOT(ISNUMBER(PI_data_original!B233)),B232,PI_data_original!B233),0)</f>
        <v>0</v>
      </c>
      <c r="C233" s="95">
        <f>IF($A233&lt;=$A$9,IF(NOT(ISNUMBER(PI_data_original!C233)),C232,PI_data_original!C233),0)</f>
        <v>0</v>
      </c>
      <c r="D233" s="307">
        <f>IF(TagTempAmbSel_Sc1=TagTempAmb_Sc1,IF($A233&lt;=$A$9,IF(NOT(ISNUMBER(PI_data_original!D233)),D232,PI_data_original!D233),D232),IF($A233&lt;=$A$9,IF(NOT(ISNUMBER(PI_data_original!AD233)),AD232,PI_data_original!AD233),AD232))</f>
        <v>34.400001525878906</v>
      </c>
      <c r="E233" s="307">
        <f>IF(TagHumRelSel_Sc1=TagHumRel_Sc1,IF($A233&lt;=$A$9,IF(NOT(ISNUMBER(PI_data_original!E233)),E232,PI_data_original!E233),E232),IF($A233&lt;=$A$9,IF(NOT(ISNUMBER(PI_data_original!AE233)),AE232,PI_data_original!AE233),AE232))</f>
        <v>28.549225193882013</v>
      </c>
      <c r="F233" s="95">
        <f>IF($A233&lt;=$A$9,IF(NOT(ISNUMBER(PI_data_original!F233)),F232,PI_data_original!F233),0)</f>
        <v>0</v>
      </c>
      <c r="G233" s="95">
        <f>IF($A233&lt;=$A$9,IF(NOT(ISNUMBER(PI_data_original!G233)),G232,PI_data_original!G233),0)</f>
        <v>0</v>
      </c>
      <c r="H233" s="95">
        <f>IF($A233&lt;=$A$9,IF(NOT(ISNUMBER(PI_data_original!H233)),H232,PI_data_original!H233),0)</f>
        <v>0</v>
      </c>
      <c r="I233" s="95">
        <f>IF($A233&lt;=$A$9,IF(NOT(ISNUMBER(PI_data_original!I233)),I232,PI_data_original!I233),0)</f>
        <v>0</v>
      </c>
      <c r="J233" s="95">
        <f>IF($A233&lt;=$A$9,IF(NOT(ISNUMBER(PI_data_original!J233)),J232,PI_data_original!J233),0)</f>
        <v>0</v>
      </c>
      <c r="K233" s="95">
        <f>IF($A233&lt;=$A$9,IF(NOT(ISNUMBER(PI_data_original!K233)),K232,PI_data_original!K233),0)</f>
        <v>0</v>
      </c>
      <c r="L233" s="95">
        <f>IF($A233&lt;=$A$9,IF(NOT(ISNUMBER(PI_data_original!L233)),L232,PI_data_original!L233),0)</f>
        <v>0</v>
      </c>
      <c r="M233" s="95">
        <f>IF($A233&lt;=$A$9,IF(NOT(ISNUMBER(PI_data_original!M233)),M232,PI_data_original!M233),0)</f>
        <v>0</v>
      </c>
      <c r="N233" s="95">
        <f>IF($A233&lt;=$A$9,IF(NOT(ISNUMBER(PI_data_original!N233)),N232,PI_data_original!N233),0)</f>
        <v>0</v>
      </c>
      <c r="O233" s="95">
        <f>IF($A233&lt;=$A$9,IF(NOT(ISNUMBER(PI_data_original!O233)),O232,PI_data_original!O233),0)</f>
        <v>0</v>
      </c>
      <c r="P233" s="95">
        <f>IF($A233&lt;=$A$9,IF(NOT(ISNUMBER(PI_data_original!P233)),P232,PI_data_original!P233),0)</f>
        <v>0</v>
      </c>
      <c r="Q233" s="95">
        <f>IF($A233&lt;=$A$9,IF(NOT(ISNUMBER(PI_data_original!Q233)),Q232,PI_data_original!Q233),0)</f>
        <v>0</v>
      </c>
      <c r="R233" s="95">
        <f>IF($A233&lt;=$A$9,IF(NOT(ISNUMBER(PI_data_original!R233)),R232,PI_data_original!R233),0)</f>
        <v>0</v>
      </c>
      <c r="S233" s="95">
        <f>IF($A233&lt;=$A$9,IF(NOT(ISNUMBER(PI_data_original!S233)),S232,PI_data_original!S233),0)</f>
        <v>0</v>
      </c>
      <c r="T233" s="95">
        <f>IF($A233&lt;=$A$9,IF(NOT(ISNUMBER(PI_data_original!T233)),T232,PI_data_original!T233),0)</f>
        <v>0</v>
      </c>
      <c r="U233" s="95">
        <f>IF($A233&lt;=$A$9,IF(NOT(ISNUMBER(PI_data_original!U233)),U232,PI_data_original!U233),0)</f>
        <v>0</v>
      </c>
      <c r="V233" s="95">
        <f>IF($A233&lt;=$A$9,IF(NOT(ISNUMBER(PI_data_original!V233)),V232,PI_data_original!V233),0)</f>
        <v>0</v>
      </c>
      <c r="W233" s="95">
        <f>IF($A233&lt;=$A$9,IF(NOT(ISNUMBER(PI_data_original!W233)),W232,PI_data_original!W233),0)</f>
        <v>0</v>
      </c>
      <c r="X233" s="95">
        <f>IF($A233&lt;=$A$9,IF(NOT(ISNUMBER(PI_data_original!X233)),X232,PI_data_original!X233),0)</f>
        <v>0</v>
      </c>
      <c r="Y233" s="95">
        <f>IF($A233&lt;=$A$9,IF(NOT(ISNUMBER(PI_data_original!Y233)),Y232,PI_data_original!Y233),0)</f>
        <v>0</v>
      </c>
      <c r="Z233" s="95">
        <f>IF($A233&lt;=$A$9,IF(NOT(ISNUMBER(PI_data_original!Z233)),Z232,PI_data_original!Z233),0)</f>
        <v>0</v>
      </c>
      <c r="AA233" s="95">
        <f>IF($A233&lt;=$A$9,IF(NOT(ISNUMBER(PI_data_original!AA233)),AA232,PI_data_original!AA233),0)</f>
        <v>0</v>
      </c>
      <c r="AB233" s="95">
        <f>IF($A233&lt;=$A$9,IF(NOT(ISNUMBER(PI_data_original!AB233)),AB232,PI_data_original!AB233),0)</f>
        <v>0</v>
      </c>
      <c r="AC233" s="95">
        <f>IF($A233&lt;=$A$9,IF(NOT(ISNUMBER(PI_data_original!AC233)),AC232,PI_data_original!AC233),0)</f>
        <v>0</v>
      </c>
      <c r="AD233" s="307">
        <f>IF(TagTempAmbSel_Sc2=TagTempAmb_Sc1,IF($A233&lt;=$A$9,IF(NOT(ISNUMBER(PI_data_original!D233)),D232,PI_data_original!D233),D232),IF($A233&lt;=$A$9,IF(NOT(ISNUMBER(PI_data_original!AD233)),AD232,PI_data_original!AD233),AD232))</f>
        <v>35.129991850107629</v>
      </c>
      <c r="AE233" s="307">
        <f>IF(TagHumRelSel_Sc2=TagHumRel_Sc1,IF($A233&lt;=$A$9,IF(NOT(ISNUMBER(PI_data_original!E233)),E232,PI_data_original!E233),E232),IF($A233&lt;=$A$9,IF(NOT(ISNUMBER(PI_data_original!AE233)),AE232,PI_data_original!AE233),AE232))</f>
        <v>30.128703536580311</v>
      </c>
      <c r="AF233" s="95">
        <f>IF($A233&lt;=$A$9,IF(NOT(ISNUMBER(PI_data_original!AF233)),AF232,PI_data_original!AF233),0)</f>
        <v>0</v>
      </c>
      <c r="AG233" s="95">
        <f>IF($A233&lt;=$A$9,IF(NOT(ISNUMBER(PI_data_original!AG233)),AG232,PI_data_original!AG233),0)</f>
        <v>0</v>
      </c>
      <c r="AH233" s="95">
        <f>IF($A233&lt;=$A$9,IF(NOT(ISNUMBER(PI_data_original!AH233)),AH232,PI_data_original!AH233),0)</f>
        <v>0</v>
      </c>
      <c r="AI233" s="95">
        <f>IF($A233&lt;=$A$9,IF(NOT(ISNUMBER(PI_data_original!AI233)),AI232,PI_data_original!AI233),0)</f>
        <v>0</v>
      </c>
      <c r="AJ233" s="95">
        <f>IF($A233&lt;=$A$9,IF(NOT(ISNUMBER(PI_data_original!AJ233)),AJ232,PI_data_original!AJ233),0)</f>
        <v>0</v>
      </c>
      <c r="AK233" s="95">
        <f>IF($A233&lt;=$A$9,IF(NOT(ISNUMBER(PI_data_original!AK233)),AK232,PI_data_original!AK233),0)</f>
        <v>0</v>
      </c>
      <c r="AL233" s="95">
        <f>IF($A233&lt;=$A$9,IF(NOT(ISNUMBER(PI_data_original!AL233)),AL232,PI_data_original!AL233),0)</f>
        <v>0</v>
      </c>
      <c r="AM233" s="95">
        <f>IF($A233&lt;=$A$9,IF(NOT(ISNUMBER(PI_data_original!AM233)),AM232,PI_data_original!AM233),0)</f>
        <v>0</v>
      </c>
      <c r="AN233" s="95">
        <f>IF($A233&lt;=$A$9,IF(NOT(ISNUMBER(PI_data_original!AN233)),AN232,PI_data_original!AN233),0)</f>
        <v>0</v>
      </c>
      <c r="AO233" s="95">
        <f>IF($A233&lt;=$A$9,IF(NOT(ISNUMBER(PI_data_original!AO233)),AO232,PI_data_original!AO233),0)</f>
        <v>0</v>
      </c>
      <c r="AP233" s="95">
        <f>IF($A233&lt;=$A$9,IF(NOT(ISNUMBER(PI_data_original!AP233)),AP232,PI_data_original!AP233),0)</f>
        <v>0</v>
      </c>
      <c r="AQ233" s="95">
        <f>IF($A233&lt;=$A$9,IF(NOT(ISNUMBER(PI_data_original!AQ233)),AQ232,PI_data_original!AQ233),0)</f>
        <v>0</v>
      </c>
      <c r="AR233" s="95">
        <f>IF($A233&lt;=$A$9,IF(NOT(ISNUMBER(PI_data_original!AR233)),AR232,PI_data_original!AR233),0)</f>
        <v>0</v>
      </c>
      <c r="AS233" s="95">
        <f>IF($A233&lt;=$A$9,IF(NOT(ISNUMBER(PI_data_original!AS233)),AS232,PI_data_original!AS233),0)</f>
        <v>0</v>
      </c>
      <c r="AT233" s="95">
        <f>IF($A233&lt;=$A$9,IF(NOT(ISNUMBER(PI_data_original!AT233)),AT232,PI_data_original!AT233),0)</f>
        <v>0</v>
      </c>
      <c r="AU233" s="95">
        <f>IF($A233&lt;=$A$9,IF(NOT(ISNUMBER(PI_data_original!AU233)),AU232,PI_data_original!AU233),0)</f>
        <v>0</v>
      </c>
      <c r="AV233" s="95">
        <f>IF($A233&lt;=$A$9,IF(NOT(ISNUMBER(PI_data_original!AV233)),AV232,PI_data_original!AV233),0)</f>
        <v>0</v>
      </c>
      <c r="AW233" s="95">
        <f>IF($A233&lt;=$A$9,IF(NOT(ISNUMBER(PI_data_original!AW233)),AW232,PI_data_original!AW233),0)</f>
        <v>0</v>
      </c>
      <c r="AY233" s="94">
        <f t="shared" si="145"/>
        <v>45873.770833332615</v>
      </c>
      <c r="AZ233" s="95">
        <f>IF($AY233&lt;=$AY$9,IF(NOT(ISNUMBER(PI_data_original!AZ233)),AZ232,PI_data_original!AZ233),0)</f>
        <v>0</v>
      </c>
      <c r="BA233" s="95">
        <f>IF($AY233&lt;=$AY$9,IF(NOT(ISNUMBER(PI_data_original!BA233)),BA232,PI_data_original!BA233),0)</f>
        <v>0</v>
      </c>
      <c r="BB233" s="95">
        <f>IF($AY233&lt;=$AY$9,IF(NOT(ISNUMBER(PI_data_original!BB233)),BB232,PI_data_original!BB233),0)</f>
        <v>0</v>
      </c>
      <c r="BC233" s="95">
        <f>IF($AY233&lt;=$AY$9,IF(NOT(ISNUMBER(PI_data_original!BC233)),BC232,PI_data_original!BC233),0)</f>
        <v>32.610708827782929</v>
      </c>
      <c r="BD233" s="95">
        <f>IF($AY233&lt;=$AY$9,IF(NOT(ISNUMBER(PI_data_original!BD233)),BD232,PI_data_original!BD233),0)</f>
        <v>0</v>
      </c>
      <c r="BE233" s="95">
        <f>IF($AY233&lt;=$AY$9,IF(NOT(ISNUMBER(PI_data_original!BE233)),BE232,PI_data_original!BE233),0)</f>
        <v>0</v>
      </c>
      <c r="BF233" s="95">
        <f>IF($AY233&lt;=$AY$9,IF(NOT(ISNUMBER(PI_data_original!BF233)),BF232,PI_data_original!BF233),0)</f>
        <v>0</v>
      </c>
      <c r="BG233" s="95">
        <f>IF($AY233&lt;=$AY$9,IF(NOT(ISNUMBER(PI_data_original!BG233)),BG232,PI_data_original!BG233),0)</f>
        <v>30.003257836619493</v>
      </c>
      <c r="BI233" s="61">
        <f>PI_data_original!BI233</f>
        <v>45873.404166666667</v>
      </c>
      <c r="BJ233" s="6">
        <f>IF($BI233&lt;=$BI$9,IF(NOT(ISNUMBER(PI_data_original!BJ233)),BJ232,PI_data_original!BJ233),0)</f>
        <v>1.7396243044039812E-2</v>
      </c>
      <c r="BK233" s="6">
        <f>IF($BI233&lt;=$BI$9,IF(NOT(ISNUMBER(PI_data_original!BK233)),BK232,PI_data_original!BK233),0)</f>
        <v>9.5920210782641444E-3</v>
      </c>
      <c r="BM233" s="6" t="b">
        <f t="shared" si="134"/>
        <v>0</v>
      </c>
      <c r="BN233" s="6" t="str">
        <f t="shared" si="135"/>
        <v>N/A</v>
      </c>
      <c r="BO233" s="6" t="b">
        <f t="shared" si="136"/>
        <v>0</v>
      </c>
      <c r="BP233" s="6" t="str">
        <f t="shared" si="137"/>
        <v>N/A</v>
      </c>
      <c r="BR233" s="6">
        <f t="shared" si="122"/>
        <v>0</v>
      </c>
      <c r="BS233" s="6">
        <f t="shared" si="123"/>
        <v>0</v>
      </c>
      <c r="BU233" s="6">
        <f t="shared" si="138"/>
        <v>0</v>
      </c>
      <c r="BV233" s="6">
        <f t="shared" si="139"/>
        <v>0</v>
      </c>
      <c r="BX233" s="292">
        <f t="shared" si="124"/>
        <v>45873.770833332615</v>
      </c>
      <c r="BY233" s="11">
        <f t="shared" si="150"/>
        <v>0</v>
      </c>
      <c r="BZ233" s="11">
        <f t="shared" si="150"/>
        <v>0</v>
      </c>
      <c r="CA233" s="11">
        <f t="shared" si="150"/>
        <v>0</v>
      </c>
      <c r="CB233" s="11">
        <f t="shared" si="150"/>
        <v>32.610708827782929</v>
      </c>
      <c r="CC233" s="11">
        <f>IF(Inicio!$C$22="Calderas",BY233+BZ233,CA233)</f>
        <v>0</v>
      </c>
      <c r="CD233" s="11">
        <f t="shared" si="125"/>
        <v>0</v>
      </c>
      <c r="CE233" s="11">
        <f t="shared" si="126"/>
        <v>0</v>
      </c>
      <c r="CF233" s="11">
        <f t="shared" si="127"/>
        <v>0</v>
      </c>
      <c r="CG233" s="11">
        <f t="shared" si="128"/>
        <v>0</v>
      </c>
      <c r="CH233" s="11">
        <f t="shared" si="140"/>
        <v>0</v>
      </c>
      <c r="CI233" s="11">
        <f t="shared" si="141"/>
        <v>0</v>
      </c>
      <c r="CJ233" s="11">
        <f t="shared" si="151"/>
        <v>0</v>
      </c>
      <c r="CK233" s="11">
        <f t="shared" si="151"/>
        <v>0</v>
      </c>
      <c r="CL233" s="11">
        <f t="shared" si="151"/>
        <v>0</v>
      </c>
      <c r="CM233" s="11">
        <f t="shared" si="151"/>
        <v>30.003257836619493</v>
      </c>
      <c r="CN233" s="281">
        <f>IF(Inicio!$O$22="Calderas",CJ233+CK233,CL233)</f>
        <v>0</v>
      </c>
      <c r="CO233" s="11">
        <f t="shared" si="129"/>
        <v>0</v>
      </c>
      <c r="CP233" s="11">
        <f t="shared" si="130"/>
        <v>0</v>
      </c>
      <c r="CQ233" s="11">
        <f t="shared" si="131"/>
        <v>0</v>
      </c>
      <c r="CR233" s="11">
        <f t="shared" si="132"/>
        <v>0</v>
      </c>
      <c r="CS233" s="11">
        <f t="shared" si="142"/>
        <v>0</v>
      </c>
      <c r="CT233" s="11">
        <f t="shared" si="143"/>
        <v>0</v>
      </c>
      <c r="CV233" s="293">
        <f t="shared" si="133"/>
        <v>45874.020833332383</v>
      </c>
      <c r="CW233" s="92">
        <f t="shared" si="152"/>
        <v>0</v>
      </c>
      <c r="CX233" s="92">
        <f t="shared" si="152"/>
        <v>0</v>
      </c>
      <c r="CY233" s="92">
        <f t="shared" si="152"/>
        <v>0</v>
      </c>
      <c r="CZ233" s="92">
        <f t="shared" si="152"/>
        <v>0</v>
      </c>
      <c r="DA233" s="92">
        <f t="shared" si="152"/>
        <v>0</v>
      </c>
      <c r="DB233" s="92">
        <f t="shared" si="152"/>
        <v>0</v>
      </c>
    </row>
    <row r="234" spans="1:106">
      <c r="A234" s="94">
        <f t="shared" si="144"/>
        <v>45874.024305554834</v>
      </c>
      <c r="B234" s="95">
        <f>IF($A234&lt;=$A$9,IF(NOT(ISNUMBER(PI_data_original!B234)),B233,PI_data_original!B234),0)</f>
        <v>0</v>
      </c>
      <c r="C234" s="95">
        <f>IF($A234&lt;=$A$9,IF(NOT(ISNUMBER(PI_data_original!C234)),C233,PI_data_original!C234),0)</f>
        <v>0</v>
      </c>
      <c r="D234" s="307">
        <f>IF(TagTempAmbSel_Sc1=TagTempAmb_Sc1,IF($A234&lt;=$A$9,IF(NOT(ISNUMBER(PI_data_original!D234)),D233,PI_data_original!D234),D233),IF($A234&lt;=$A$9,IF(NOT(ISNUMBER(PI_data_original!AD234)),AD233,PI_data_original!AD234),AD233))</f>
        <v>34.400001525878906</v>
      </c>
      <c r="E234" s="307">
        <f>IF(TagHumRelSel_Sc1=TagHumRel_Sc1,IF($A234&lt;=$A$9,IF(NOT(ISNUMBER(PI_data_original!E234)),E233,PI_data_original!E234),E233),IF($A234&lt;=$A$9,IF(NOT(ISNUMBER(PI_data_original!AE234)),AE233,PI_data_original!AE234),AE233))</f>
        <v>28.549225193882013</v>
      </c>
      <c r="F234" s="95">
        <f>IF($A234&lt;=$A$9,IF(NOT(ISNUMBER(PI_data_original!F234)),F233,PI_data_original!F234),0)</f>
        <v>0</v>
      </c>
      <c r="G234" s="95">
        <f>IF($A234&lt;=$A$9,IF(NOT(ISNUMBER(PI_data_original!G234)),G233,PI_data_original!G234),0)</f>
        <v>0</v>
      </c>
      <c r="H234" s="95">
        <f>IF($A234&lt;=$A$9,IF(NOT(ISNUMBER(PI_data_original!H234)),H233,PI_data_original!H234),0)</f>
        <v>0</v>
      </c>
      <c r="I234" s="95">
        <f>IF($A234&lt;=$A$9,IF(NOT(ISNUMBER(PI_data_original!I234)),I233,PI_data_original!I234),0)</f>
        <v>0</v>
      </c>
      <c r="J234" s="95">
        <f>IF($A234&lt;=$A$9,IF(NOT(ISNUMBER(PI_data_original!J234)),J233,PI_data_original!J234),0)</f>
        <v>0</v>
      </c>
      <c r="K234" s="95">
        <f>IF($A234&lt;=$A$9,IF(NOT(ISNUMBER(PI_data_original!K234)),K233,PI_data_original!K234),0)</f>
        <v>0</v>
      </c>
      <c r="L234" s="95">
        <f>IF($A234&lt;=$A$9,IF(NOT(ISNUMBER(PI_data_original!L234)),L233,PI_data_original!L234),0)</f>
        <v>0</v>
      </c>
      <c r="M234" s="95">
        <f>IF($A234&lt;=$A$9,IF(NOT(ISNUMBER(PI_data_original!M234)),M233,PI_data_original!M234),0)</f>
        <v>0</v>
      </c>
      <c r="N234" s="95">
        <f>IF($A234&lt;=$A$9,IF(NOT(ISNUMBER(PI_data_original!N234)),N233,PI_data_original!N234),0)</f>
        <v>0</v>
      </c>
      <c r="O234" s="95">
        <f>IF($A234&lt;=$A$9,IF(NOT(ISNUMBER(PI_data_original!O234)),O233,PI_data_original!O234),0)</f>
        <v>0</v>
      </c>
      <c r="P234" s="95">
        <f>IF($A234&lt;=$A$9,IF(NOT(ISNUMBER(PI_data_original!P234)),P233,PI_data_original!P234),0)</f>
        <v>0</v>
      </c>
      <c r="Q234" s="95">
        <f>IF($A234&lt;=$A$9,IF(NOT(ISNUMBER(PI_data_original!Q234)),Q233,PI_data_original!Q234),0)</f>
        <v>0</v>
      </c>
      <c r="R234" s="95">
        <f>IF($A234&lt;=$A$9,IF(NOT(ISNUMBER(PI_data_original!R234)),R233,PI_data_original!R234),0)</f>
        <v>0</v>
      </c>
      <c r="S234" s="95">
        <f>IF($A234&lt;=$A$9,IF(NOT(ISNUMBER(PI_data_original!S234)),S233,PI_data_original!S234),0)</f>
        <v>0</v>
      </c>
      <c r="T234" s="95">
        <f>IF($A234&lt;=$A$9,IF(NOT(ISNUMBER(PI_data_original!T234)),T233,PI_data_original!T234),0)</f>
        <v>0</v>
      </c>
      <c r="U234" s="95">
        <f>IF($A234&lt;=$A$9,IF(NOT(ISNUMBER(PI_data_original!U234)),U233,PI_data_original!U234),0)</f>
        <v>0</v>
      </c>
      <c r="V234" s="95">
        <f>IF($A234&lt;=$A$9,IF(NOT(ISNUMBER(PI_data_original!V234)),V233,PI_data_original!V234),0)</f>
        <v>0</v>
      </c>
      <c r="W234" s="95">
        <f>IF($A234&lt;=$A$9,IF(NOT(ISNUMBER(PI_data_original!W234)),W233,PI_data_original!W234),0)</f>
        <v>0</v>
      </c>
      <c r="X234" s="95">
        <f>IF($A234&lt;=$A$9,IF(NOT(ISNUMBER(PI_data_original!X234)),X233,PI_data_original!X234),0)</f>
        <v>0</v>
      </c>
      <c r="Y234" s="95">
        <f>IF($A234&lt;=$A$9,IF(NOT(ISNUMBER(PI_data_original!Y234)),Y233,PI_data_original!Y234),0)</f>
        <v>0</v>
      </c>
      <c r="Z234" s="95">
        <f>IF($A234&lt;=$A$9,IF(NOT(ISNUMBER(PI_data_original!Z234)),Z233,PI_data_original!Z234),0)</f>
        <v>0</v>
      </c>
      <c r="AA234" s="95">
        <f>IF($A234&lt;=$A$9,IF(NOT(ISNUMBER(PI_data_original!AA234)),AA233,PI_data_original!AA234),0)</f>
        <v>0</v>
      </c>
      <c r="AB234" s="95">
        <f>IF($A234&lt;=$A$9,IF(NOT(ISNUMBER(PI_data_original!AB234)),AB233,PI_data_original!AB234),0)</f>
        <v>0</v>
      </c>
      <c r="AC234" s="95">
        <f>IF($A234&lt;=$A$9,IF(NOT(ISNUMBER(PI_data_original!AC234)),AC233,PI_data_original!AC234),0)</f>
        <v>0</v>
      </c>
      <c r="AD234" s="307">
        <f>IF(TagTempAmbSel_Sc2=TagTempAmb_Sc1,IF($A234&lt;=$A$9,IF(NOT(ISNUMBER(PI_data_original!D234)),D233,PI_data_original!D234),D233),IF($A234&lt;=$A$9,IF(NOT(ISNUMBER(PI_data_original!AD234)),AD233,PI_data_original!AD234),AD233))</f>
        <v>35.129991850107629</v>
      </c>
      <c r="AE234" s="307">
        <f>IF(TagHumRelSel_Sc2=TagHumRel_Sc1,IF($A234&lt;=$A$9,IF(NOT(ISNUMBER(PI_data_original!E234)),E233,PI_data_original!E234),E233),IF($A234&lt;=$A$9,IF(NOT(ISNUMBER(PI_data_original!AE234)),AE233,PI_data_original!AE234),AE233))</f>
        <v>30.128703536580311</v>
      </c>
      <c r="AF234" s="95">
        <f>IF($A234&lt;=$A$9,IF(NOT(ISNUMBER(PI_data_original!AF234)),AF233,PI_data_original!AF234),0)</f>
        <v>0</v>
      </c>
      <c r="AG234" s="95">
        <f>IF($A234&lt;=$A$9,IF(NOT(ISNUMBER(PI_data_original!AG234)),AG233,PI_data_original!AG234),0)</f>
        <v>0</v>
      </c>
      <c r="AH234" s="95">
        <f>IF($A234&lt;=$A$9,IF(NOT(ISNUMBER(PI_data_original!AH234)),AH233,PI_data_original!AH234),0)</f>
        <v>0</v>
      </c>
      <c r="AI234" s="95">
        <f>IF($A234&lt;=$A$9,IF(NOT(ISNUMBER(PI_data_original!AI234)),AI233,PI_data_original!AI234),0)</f>
        <v>0</v>
      </c>
      <c r="AJ234" s="95">
        <f>IF($A234&lt;=$A$9,IF(NOT(ISNUMBER(PI_data_original!AJ234)),AJ233,PI_data_original!AJ234),0)</f>
        <v>0</v>
      </c>
      <c r="AK234" s="95">
        <f>IF($A234&lt;=$A$9,IF(NOT(ISNUMBER(PI_data_original!AK234)),AK233,PI_data_original!AK234),0)</f>
        <v>0</v>
      </c>
      <c r="AL234" s="95">
        <f>IF($A234&lt;=$A$9,IF(NOT(ISNUMBER(PI_data_original!AL234)),AL233,PI_data_original!AL234),0)</f>
        <v>0</v>
      </c>
      <c r="AM234" s="95">
        <f>IF($A234&lt;=$A$9,IF(NOT(ISNUMBER(PI_data_original!AM234)),AM233,PI_data_original!AM234),0)</f>
        <v>0</v>
      </c>
      <c r="AN234" s="95">
        <f>IF($A234&lt;=$A$9,IF(NOT(ISNUMBER(PI_data_original!AN234)),AN233,PI_data_original!AN234),0)</f>
        <v>0</v>
      </c>
      <c r="AO234" s="95">
        <f>IF($A234&lt;=$A$9,IF(NOT(ISNUMBER(PI_data_original!AO234)),AO233,PI_data_original!AO234),0)</f>
        <v>0</v>
      </c>
      <c r="AP234" s="95">
        <f>IF($A234&lt;=$A$9,IF(NOT(ISNUMBER(PI_data_original!AP234)),AP233,PI_data_original!AP234),0)</f>
        <v>0</v>
      </c>
      <c r="AQ234" s="95">
        <f>IF($A234&lt;=$A$9,IF(NOT(ISNUMBER(PI_data_original!AQ234)),AQ233,PI_data_original!AQ234),0)</f>
        <v>0</v>
      </c>
      <c r="AR234" s="95">
        <f>IF($A234&lt;=$A$9,IF(NOT(ISNUMBER(PI_data_original!AR234)),AR233,PI_data_original!AR234),0)</f>
        <v>0</v>
      </c>
      <c r="AS234" s="95">
        <f>IF($A234&lt;=$A$9,IF(NOT(ISNUMBER(PI_data_original!AS234)),AS233,PI_data_original!AS234),0)</f>
        <v>0</v>
      </c>
      <c r="AT234" s="95">
        <f>IF($A234&lt;=$A$9,IF(NOT(ISNUMBER(PI_data_original!AT234)),AT233,PI_data_original!AT234),0)</f>
        <v>0</v>
      </c>
      <c r="AU234" s="95">
        <f>IF($A234&lt;=$A$9,IF(NOT(ISNUMBER(PI_data_original!AU234)),AU233,PI_data_original!AU234),0)</f>
        <v>0</v>
      </c>
      <c r="AV234" s="95">
        <f>IF($A234&lt;=$A$9,IF(NOT(ISNUMBER(PI_data_original!AV234)),AV233,PI_data_original!AV234),0)</f>
        <v>0</v>
      </c>
      <c r="AW234" s="95">
        <f>IF($A234&lt;=$A$9,IF(NOT(ISNUMBER(PI_data_original!AW234)),AW233,PI_data_original!AW234),0)</f>
        <v>0</v>
      </c>
      <c r="AY234" s="94">
        <f t="shared" si="145"/>
        <v>45873.774305554834</v>
      </c>
      <c r="AZ234" s="95">
        <f>IF($AY234&lt;=$AY$9,IF(NOT(ISNUMBER(PI_data_original!AZ234)),AZ233,PI_data_original!AZ234),0)</f>
        <v>0</v>
      </c>
      <c r="BA234" s="95">
        <f>IF($AY234&lt;=$AY$9,IF(NOT(ISNUMBER(PI_data_original!BA234)),BA233,PI_data_original!BA234),0)</f>
        <v>0</v>
      </c>
      <c r="BB234" s="95">
        <f>IF($AY234&lt;=$AY$9,IF(NOT(ISNUMBER(PI_data_original!BB234)),BB233,PI_data_original!BB234),0)</f>
        <v>0</v>
      </c>
      <c r="BC234" s="95">
        <f>IF($AY234&lt;=$AY$9,IF(NOT(ISNUMBER(PI_data_original!BC234)),BC233,PI_data_original!BC234),0)</f>
        <v>31.650067324759675</v>
      </c>
      <c r="BD234" s="95">
        <f>IF($AY234&lt;=$AY$9,IF(NOT(ISNUMBER(PI_data_original!BD234)),BD233,PI_data_original!BD234),0)</f>
        <v>0</v>
      </c>
      <c r="BE234" s="95">
        <f>IF($AY234&lt;=$AY$9,IF(NOT(ISNUMBER(PI_data_original!BE234)),BE233,PI_data_original!BE234),0)</f>
        <v>0</v>
      </c>
      <c r="BF234" s="95">
        <f>IF($AY234&lt;=$AY$9,IF(NOT(ISNUMBER(PI_data_original!BF234)),BF233,PI_data_original!BF234),0)</f>
        <v>0</v>
      </c>
      <c r="BG234" s="95">
        <f>IF($AY234&lt;=$AY$9,IF(NOT(ISNUMBER(PI_data_original!BG234)),BG233,PI_data_original!BG234),0)</f>
        <v>29.15420427508807</v>
      </c>
      <c r="BI234" s="61">
        <f>PI_data_original!BI234</f>
        <v>45873.404861111114</v>
      </c>
      <c r="BJ234" s="6">
        <f>IF($BI234&lt;=$BI$9,IF(NOT(ISNUMBER(PI_data_original!BJ234)),BJ233,PI_data_original!BJ234),0)</f>
        <v>3.0521794518367375E-2</v>
      </c>
      <c r="BK234" s="6">
        <f>IF($BI234&lt;=$BI$9,IF(NOT(ISNUMBER(PI_data_original!BK234)),BK233,PI_data_original!BK234),0)</f>
        <v>7.1480780817370221E-3</v>
      </c>
      <c r="BM234" s="6" t="b">
        <f t="shared" si="134"/>
        <v>0</v>
      </c>
      <c r="BN234" s="6" t="str">
        <f t="shared" si="135"/>
        <v>N/A</v>
      </c>
      <c r="BO234" s="6" t="b">
        <f t="shared" si="136"/>
        <v>0</v>
      </c>
      <c r="BP234" s="6" t="str">
        <f t="shared" si="137"/>
        <v>N/A</v>
      </c>
      <c r="BR234" s="6">
        <f t="shared" si="122"/>
        <v>0</v>
      </c>
      <c r="BS234" s="6">
        <f t="shared" si="123"/>
        <v>0</v>
      </c>
      <c r="BU234" s="6">
        <f t="shared" si="138"/>
        <v>0</v>
      </c>
      <c r="BV234" s="6">
        <f t="shared" si="139"/>
        <v>0</v>
      </c>
      <c r="BX234" s="292">
        <f t="shared" si="124"/>
        <v>45873.774305554834</v>
      </c>
      <c r="BY234" s="11">
        <f t="shared" si="150"/>
        <v>0</v>
      </c>
      <c r="BZ234" s="11">
        <f t="shared" si="150"/>
        <v>0</v>
      </c>
      <c r="CA234" s="11">
        <f t="shared" si="150"/>
        <v>0</v>
      </c>
      <c r="CB234" s="11">
        <f t="shared" si="150"/>
        <v>31.650067324759675</v>
      </c>
      <c r="CC234" s="11">
        <f>IF(Inicio!$C$22="Calderas",BY234+BZ234,CA234)</f>
        <v>0</v>
      </c>
      <c r="CD234" s="11">
        <f t="shared" si="125"/>
        <v>0</v>
      </c>
      <c r="CE234" s="11">
        <f t="shared" si="126"/>
        <v>0</v>
      </c>
      <c r="CF234" s="11">
        <f t="shared" si="127"/>
        <v>0</v>
      </c>
      <c r="CG234" s="11">
        <f t="shared" si="128"/>
        <v>0</v>
      </c>
      <c r="CH234" s="11">
        <f t="shared" si="140"/>
        <v>0</v>
      </c>
      <c r="CI234" s="11">
        <f t="shared" si="141"/>
        <v>0</v>
      </c>
      <c r="CJ234" s="11">
        <f t="shared" si="151"/>
        <v>0</v>
      </c>
      <c r="CK234" s="11">
        <f t="shared" si="151"/>
        <v>0</v>
      </c>
      <c r="CL234" s="11">
        <f t="shared" si="151"/>
        <v>0</v>
      </c>
      <c r="CM234" s="11">
        <f t="shared" si="151"/>
        <v>29.15420427508807</v>
      </c>
      <c r="CN234" s="281">
        <f>IF(Inicio!$O$22="Calderas",CJ234+CK234,CL234)</f>
        <v>0</v>
      </c>
      <c r="CO234" s="11">
        <f t="shared" si="129"/>
        <v>0</v>
      </c>
      <c r="CP234" s="11">
        <f t="shared" si="130"/>
        <v>0</v>
      </c>
      <c r="CQ234" s="11">
        <f t="shared" si="131"/>
        <v>0</v>
      </c>
      <c r="CR234" s="11">
        <f t="shared" si="132"/>
        <v>0</v>
      </c>
      <c r="CS234" s="11">
        <f t="shared" si="142"/>
        <v>0</v>
      </c>
      <c r="CT234" s="11">
        <f t="shared" si="143"/>
        <v>0</v>
      </c>
      <c r="CV234" s="293">
        <f t="shared" si="133"/>
        <v>45874.024305554602</v>
      </c>
      <c r="CW234" s="92">
        <f t="shared" si="152"/>
        <v>0</v>
      </c>
      <c r="CX234" s="92">
        <f t="shared" si="152"/>
        <v>0</v>
      </c>
      <c r="CY234" s="92">
        <f t="shared" si="152"/>
        <v>0</v>
      </c>
      <c r="CZ234" s="92">
        <f t="shared" si="152"/>
        <v>0</v>
      </c>
      <c r="DA234" s="92">
        <f t="shared" si="152"/>
        <v>0</v>
      </c>
      <c r="DB234" s="92">
        <f t="shared" si="152"/>
        <v>0</v>
      </c>
    </row>
    <row r="235" spans="1:106">
      <c r="A235" s="94">
        <f t="shared" si="144"/>
        <v>45874.027777777053</v>
      </c>
      <c r="B235" s="95">
        <f>IF($A235&lt;=$A$9,IF(NOT(ISNUMBER(PI_data_original!B235)),B234,PI_data_original!B235),0)</f>
        <v>0</v>
      </c>
      <c r="C235" s="95">
        <f>IF($A235&lt;=$A$9,IF(NOT(ISNUMBER(PI_data_original!C235)),C234,PI_data_original!C235),0)</f>
        <v>0</v>
      </c>
      <c r="D235" s="307">
        <f>IF(TagTempAmbSel_Sc1=TagTempAmb_Sc1,IF($A235&lt;=$A$9,IF(NOT(ISNUMBER(PI_data_original!D235)),D234,PI_data_original!D235),D234),IF($A235&lt;=$A$9,IF(NOT(ISNUMBER(PI_data_original!AD235)),AD234,PI_data_original!AD235),AD234))</f>
        <v>34.400001525878906</v>
      </c>
      <c r="E235" s="307">
        <f>IF(TagHumRelSel_Sc1=TagHumRel_Sc1,IF($A235&lt;=$A$9,IF(NOT(ISNUMBER(PI_data_original!E235)),E234,PI_data_original!E235),E234),IF($A235&lt;=$A$9,IF(NOT(ISNUMBER(PI_data_original!AE235)),AE234,PI_data_original!AE235),AE234))</f>
        <v>28.549225193882013</v>
      </c>
      <c r="F235" s="95">
        <f>IF($A235&lt;=$A$9,IF(NOT(ISNUMBER(PI_data_original!F235)),F234,PI_data_original!F235),0)</f>
        <v>0</v>
      </c>
      <c r="G235" s="95">
        <f>IF($A235&lt;=$A$9,IF(NOT(ISNUMBER(PI_data_original!G235)),G234,PI_data_original!G235),0)</f>
        <v>0</v>
      </c>
      <c r="H235" s="95">
        <f>IF($A235&lt;=$A$9,IF(NOT(ISNUMBER(PI_data_original!H235)),H234,PI_data_original!H235),0)</f>
        <v>0</v>
      </c>
      <c r="I235" s="95">
        <f>IF($A235&lt;=$A$9,IF(NOT(ISNUMBER(PI_data_original!I235)),I234,PI_data_original!I235),0)</f>
        <v>0</v>
      </c>
      <c r="J235" s="95">
        <f>IF($A235&lt;=$A$9,IF(NOT(ISNUMBER(PI_data_original!J235)),J234,PI_data_original!J235),0)</f>
        <v>0</v>
      </c>
      <c r="K235" s="95">
        <f>IF($A235&lt;=$A$9,IF(NOT(ISNUMBER(PI_data_original!K235)),K234,PI_data_original!K235),0)</f>
        <v>0</v>
      </c>
      <c r="L235" s="95">
        <f>IF($A235&lt;=$A$9,IF(NOT(ISNUMBER(PI_data_original!L235)),L234,PI_data_original!L235),0)</f>
        <v>0</v>
      </c>
      <c r="M235" s="95">
        <f>IF($A235&lt;=$A$9,IF(NOT(ISNUMBER(PI_data_original!M235)),M234,PI_data_original!M235),0)</f>
        <v>0</v>
      </c>
      <c r="N235" s="95">
        <f>IF($A235&lt;=$A$9,IF(NOT(ISNUMBER(PI_data_original!N235)),N234,PI_data_original!N235),0)</f>
        <v>0</v>
      </c>
      <c r="O235" s="95">
        <f>IF($A235&lt;=$A$9,IF(NOT(ISNUMBER(PI_data_original!O235)),O234,PI_data_original!O235),0)</f>
        <v>0</v>
      </c>
      <c r="P235" s="95">
        <f>IF($A235&lt;=$A$9,IF(NOT(ISNUMBER(PI_data_original!P235)),P234,PI_data_original!P235),0)</f>
        <v>0</v>
      </c>
      <c r="Q235" s="95">
        <f>IF($A235&lt;=$A$9,IF(NOT(ISNUMBER(PI_data_original!Q235)),Q234,PI_data_original!Q235),0)</f>
        <v>0</v>
      </c>
      <c r="R235" s="95">
        <f>IF($A235&lt;=$A$9,IF(NOT(ISNUMBER(PI_data_original!R235)),R234,PI_data_original!R235),0)</f>
        <v>0</v>
      </c>
      <c r="S235" s="95">
        <f>IF($A235&lt;=$A$9,IF(NOT(ISNUMBER(PI_data_original!S235)),S234,PI_data_original!S235),0)</f>
        <v>0</v>
      </c>
      <c r="T235" s="95">
        <f>IF($A235&lt;=$A$9,IF(NOT(ISNUMBER(PI_data_original!T235)),T234,PI_data_original!T235),0)</f>
        <v>0</v>
      </c>
      <c r="U235" s="95">
        <f>IF($A235&lt;=$A$9,IF(NOT(ISNUMBER(PI_data_original!U235)),U234,PI_data_original!U235),0)</f>
        <v>0</v>
      </c>
      <c r="V235" s="95">
        <f>IF($A235&lt;=$A$9,IF(NOT(ISNUMBER(PI_data_original!V235)),V234,PI_data_original!V235),0)</f>
        <v>0</v>
      </c>
      <c r="W235" s="95">
        <f>IF($A235&lt;=$A$9,IF(NOT(ISNUMBER(PI_data_original!W235)),W234,PI_data_original!W235),0)</f>
        <v>0</v>
      </c>
      <c r="X235" s="95">
        <f>IF($A235&lt;=$A$9,IF(NOT(ISNUMBER(PI_data_original!X235)),X234,PI_data_original!X235),0)</f>
        <v>0</v>
      </c>
      <c r="Y235" s="95">
        <f>IF($A235&lt;=$A$9,IF(NOT(ISNUMBER(PI_data_original!Y235)),Y234,PI_data_original!Y235),0)</f>
        <v>0</v>
      </c>
      <c r="Z235" s="95">
        <f>IF($A235&lt;=$A$9,IF(NOT(ISNUMBER(PI_data_original!Z235)),Z234,PI_data_original!Z235),0)</f>
        <v>0</v>
      </c>
      <c r="AA235" s="95">
        <f>IF($A235&lt;=$A$9,IF(NOT(ISNUMBER(PI_data_original!AA235)),AA234,PI_data_original!AA235),0)</f>
        <v>0</v>
      </c>
      <c r="AB235" s="95">
        <f>IF($A235&lt;=$A$9,IF(NOT(ISNUMBER(PI_data_original!AB235)),AB234,PI_data_original!AB235),0)</f>
        <v>0</v>
      </c>
      <c r="AC235" s="95">
        <f>IF($A235&lt;=$A$9,IF(NOT(ISNUMBER(PI_data_original!AC235)),AC234,PI_data_original!AC235),0)</f>
        <v>0</v>
      </c>
      <c r="AD235" s="307">
        <f>IF(TagTempAmbSel_Sc2=TagTempAmb_Sc1,IF($A235&lt;=$A$9,IF(NOT(ISNUMBER(PI_data_original!D235)),D234,PI_data_original!D235),D234),IF($A235&lt;=$A$9,IF(NOT(ISNUMBER(PI_data_original!AD235)),AD234,PI_data_original!AD235),AD234))</f>
        <v>35.129991850107629</v>
      </c>
      <c r="AE235" s="307">
        <f>IF(TagHumRelSel_Sc2=TagHumRel_Sc1,IF($A235&lt;=$A$9,IF(NOT(ISNUMBER(PI_data_original!E235)),E234,PI_data_original!E235),E234),IF($A235&lt;=$A$9,IF(NOT(ISNUMBER(PI_data_original!AE235)),AE234,PI_data_original!AE235),AE234))</f>
        <v>30.128703536580311</v>
      </c>
      <c r="AF235" s="95">
        <f>IF($A235&lt;=$A$9,IF(NOT(ISNUMBER(PI_data_original!AF235)),AF234,PI_data_original!AF235),0)</f>
        <v>0</v>
      </c>
      <c r="AG235" s="95">
        <f>IF($A235&lt;=$A$9,IF(NOT(ISNUMBER(PI_data_original!AG235)),AG234,PI_data_original!AG235),0)</f>
        <v>0</v>
      </c>
      <c r="AH235" s="95">
        <f>IF($A235&lt;=$A$9,IF(NOT(ISNUMBER(PI_data_original!AH235)),AH234,PI_data_original!AH235),0)</f>
        <v>0</v>
      </c>
      <c r="AI235" s="95">
        <f>IF($A235&lt;=$A$9,IF(NOT(ISNUMBER(PI_data_original!AI235)),AI234,PI_data_original!AI235),0)</f>
        <v>0</v>
      </c>
      <c r="AJ235" s="95">
        <f>IF($A235&lt;=$A$9,IF(NOT(ISNUMBER(PI_data_original!AJ235)),AJ234,PI_data_original!AJ235),0)</f>
        <v>0</v>
      </c>
      <c r="AK235" s="95">
        <f>IF($A235&lt;=$A$9,IF(NOT(ISNUMBER(PI_data_original!AK235)),AK234,PI_data_original!AK235),0)</f>
        <v>0</v>
      </c>
      <c r="AL235" s="95">
        <f>IF($A235&lt;=$A$9,IF(NOT(ISNUMBER(PI_data_original!AL235)),AL234,PI_data_original!AL235),0)</f>
        <v>0</v>
      </c>
      <c r="AM235" s="95">
        <f>IF($A235&lt;=$A$9,IF(NOT(ISNUMBER(PI_data_original!AM235)),AM234,PI_data_original!AM235),0)</f>
        <v>0</v>
      </c>
      <c r="AN235" s="95">
        <f>IF($A235&lt;=$A$9,IF(NOT(ISNUMBER(PI_data_original!AN235)),AN234,PI_data_original!AN235),0)</f>
        <v>0</v>
      </c>
      <c r="AO235" s="95">
        <f>IF($A235&lt;=$A$9,IF(NOT(ISNUMBER(PI_data_original!AO235)),AO234,PI_data_original!AO235),0)</f>
        <v>0</v>
      </c>
      <c r="AP235" s="95">
        <f>IF($A235&lt;=$A$9,IF(NOT(ISNUMBER(PI_data_original!AP235)),AP234,PI_data_original!AP235),0)</f>
        <v>0</v>
      </c>
      <c r="AQ235" s="95">
        <f>IF($A235&lt;=$A$9,IF(NOT(ISNUMBER(PI_data_original!AQ235)),AQ234,PI_data_original!AQ235),0)</f>
        <v>0</v>
      </c>
      <c r="AR235" s="95">
        <f>IF($A235&lt;=$A$9,IF(NOT(ISNUMBER(PI_data_original!AR235)),AR234,PI_data_original!AR235),0)</f>
        <v>0</v>
      </c>
      <c r="AS235" s="95">
        <f>IF($A235&lt;=$A$9,IF(NOT(ISNUMBER(PI_data_original!AS235)),AS234,PI_data_original!AS235),0)</f>
        <v>0</v>
      </c>
      <c r="AT235" s="95">
        <f>IF($A235&lt;=$A$9,IF(NOT(ISNUMBER(PI_data_original!AT235)),AT234,PI_data_original!AT235),0)</f>
        <v>0</v>
      </c>
      <c r="AU235" s="95">
        <f>IF($A235&lt;=$A$9,IF(NOT(ISNUMBER(PI_data_original!AU235)),AU234,PI_data_original!AU235),0)</f>
        <v>0</v>
      </c>
      <c r="AV235" s="95">
        <f>IF($A235&lt;=$A$9,IF(NOT(ISNUMBER(PI_data_original!AV235)),AV234,PI_data_original!AV235),0)</f>
        <v>0</v>
      </c>
      <c r="AW235" s="95">
        <f>IF($A235&lt;=$A$9,IF(NOT(ISNUMBER(PI_data_original!AW235)),AW234,PI_data_original!AW235),0)</f>
        <v>0</v>
      </c>
      <c r="AY235" s="94">
        <f t="shared" si="145"/>
        <v>45873.777777777053</v>
      </c>
      <c r="AZ235" s="95">
        <f>IF($AY235&lt;=$AY$9,IF(NOT(ISNUMBER(PI_data_original!AZ235)),AZ234,PI_data_original!AZ235),0)</f>
        <v>0</v>
      </c>
      <c r="BA235" s="95">
        <f>IF($AY235&lt;=$AY$9,IF(NOT(ISNUMBER(PI_data_original!BA235)),BA234,PI_data_original!BA235),0)</f>
        <v>0</v>
      </c>
      <c r="BB235" s="95">
        <f>IF($AY235&lt;=$AY$9,IF(NOT(ISNUMBER(PI_data_original!BB235)),BB234,PI_data_original!BB235),0)</f>
        <v>0</v>
      </c>
      <c r="BC235" s="95">
        <f>IF($AY235&lt;=$AY$9,IF(NOT(ISNUMBER(PI_data_original!BC235)),BC234,PI_data_original!BC235),0)</f>
        <v>30.488448314162827</v>
      </c>
      <c r="BD235" s="95">
        <f>IF($AY235&lt;=$AY$9,IF(NOT(ISNUMBER(PI_data_original!BD235)),BD234,PI_data_original!BD235),0)</f>
        <v>0</v>
      </c>
      <c r="BE235" s="95">
        <f>IF($AY235&lt;=$AY$9,IF(NOT(ISNUMBER(PI_data_original!BE235)),BE234,PI_data_original!BE235),0)</f>
        <v>0</v>
      </c>
      <c r="BF235" s="95">
        <f>IF($AY235&lt;=$AY$9,IF(NOT(ISNUMBER(PI_data_original!BF235)),BF234,PI_data_original!BF235),0)</f>
        <v>0</v>
      </c>
      <c r="BG235" s="95">
        <f>IF($AY235&lt;=$AY$9,IF(NOT(ISNUMBER(PI_data_original!BG235)),BG234,PI_data_original!BG235),0)</f>
        <v>27.889270159426257</v>
      </c>
      <c r="BI235" s="61">
        <f>PI_data_original!BI235</f>
        <v>45873.405555555553</v>
      </c>
      <c r="BJ235" s="6">
        <f>IF($BI235&lt;=$BI$9,IF(NOT(ISNUMBER(PI_data_original!BJ235)),BJ234,PI_data_original!BJ235),0)</f>
        <v>4.3841749150951133E-2</v>
      </c>
      <c r="BK235" s="6">
        <f>IF($BI235&lt;=$BI$9,IF(NOT(ISNUMBER(PI_data_original!BK235)),BK234,PI_data_original!BK235),0)</f>
        <v>4.3508887163158805E-3</v>
      </c>
      <c r="BM235" s="6" t="b">
        <f t="shared" si="134"/>
        <v>0</v>
      </c>
      <c r="BN235" s="6" t="str">
        <f t="shared" si="135"/>
        <v>N/A</v>
      </c>
      <c r="BO235" s="6" t="b">
        <f t="shared" si="136"/>
        <v>0</v>
      </c>
      <c r="BP235" s="6" t="str">
        <f t="shared" si="137"/>
        <v>N/A</v>
      </c>
      <c r="BR235" s="6">
        <f t="shared" si="122"/>
        <v>0</v>
      </c>
      <c r="BS235" s="6">
        <f t="shared" si="123"/>
        <v>0</v>
      </c>
      <c r="BU235" s="6">
        <f t="shared" si="138"/>
        <v>0</v>
      </c>
      <c r="BV235" s="6">
        <f t="shared" si="139"/>
        <v>0</v>
      </c>
      <c r="BX235" s="292">
        <f t="shared" si="124"/>
        <v>45873.777777777053</v>
      </c>
      <c r="BY235" s="11">
        <f t="shared" si="150"/>
        <v>0</v>
      </c>
      <c r="BZ235" s="11">
        <f t="shared" si="150"/>
        <v>0</v>
      </c>
      <c r="CA235" s="11">
        <f t="shared" si="150"/>
        <v>0</v>
      </c>
      <c r="CB235" s="11">
        <f t="shared" si="150"/>
        <v>30.488448314162827</v>
      </c>
      <c r="CC235" s="11">
        <f>IF(Inicio!$C$22="Calderas",BY235+BZ235,CA235)</f>
        <v>0</v>
      </c>
      <c r="CD235" s="11">
        <f t="shared" si="125"/>
        <v>0</v>
      </c>
      <c r="CE235" s="11">
        <f t="shared" si="126"/>
        <v>0</v>
      </c>
      <c r="CF235" s="11">
        <f t="shared" si="127"/>
        <v>0</v>
      </c>
      <c r="CG235" s="11">
        <f t="shared" si="128"/>
        <v>0</v>
      </c>
      <c r="CH235" s="11">
        <f t="shared" si="140"/>
        <v>0</v>
      </c>
      <c r="CI235" s="11">
        <f t="shared" si="141"/>
        <v>0</v>
      </c>
      <c r="CJ235" s="11">
        <f t="shared" si="151"/>
        <v>0</v>
      </c>
      <c r="CK235" s="11">
        <f t="shared" si="151"/>
        <v>0</v>
      </c>
      <c r="CL235" s="11">
        <f t="shared" si="151"/>
        <v>0</v>
      </c>
      <c r="CM235" s="11">
        <f t="shared" si="151"/>
        <v>27.889270159426257</v>
      </c>
      <c r="CN235" s="281">
        <f>IF(Inicio!$O$22="Calderas",CJ235+CK235,CL235)</f>
        <v>0</v>
      </c>
      <c r="CO235" s="11">
        <f t="shared" si="129"/>
        <v>0</v>
      </c>
      <c r="CP235" s="11">
        <f t="shared" si="130"/>
        <v>0</v>
      </c>
      <c r="CQ235" s="11">
        <f t="shared" si="131"/>
        <v>0</v>
      </c>
      <c r="CR235" s="11">
        <f t="shared" si="132"/>
        <v>0</v>
      </c>
      <c r="CS235" s="11">
        <f t="shared" si="142"/>
        <v>0</v>
      </c>
      <c r="CT235" s="11">
        <f t="shared" si="143"/>
        <v>0</v>
      </c>
      <c r="CV235" s="293">
        <f t="shared" si="133"/>
        <v>45874.027777776821</v>
      </c>
      <c r="CW235" s="92">
        <f t="shared" si="152"/>
        <v>0</v>
      </c>
      <c r="CX235" s="92">
        <f t="shared" si="152"/>
        <v>0</v>
      </c>
      <c r="CY235" s="92">
        <f t="shared" si="152"/>
        <v>0</v>
      </c>
      <c r="CZ235" s="92">
        <f t="shared" si="152"/>
        <v>0</v>
      </c>
      <c r="DA235" s="92">
        <f t="shared" si="152"/>
        <v>0</v>
      </c>
      <c r="DB235" s="92">
        <f t="shared" si="152"/>
        <v>0</v>
      </c>
    </row>
    <row r="236" spans="1:106">
      <c r="A236" s="94">
        <f t="shared" si="144"/>
        <v>45874.031249999272</v>
      </c>
      <c r="B236" s="95">
        <f>IF($A236&lt;=$A$9,IF(NOT(ISNUMBER(PI_data_original!B236)),B235,PI_data_original!B236),0)</f>
        <v>0</v>
      </c>
      <c r="C236" s="95">
        <f>IF($A236&lt;=$A$9,IF(NOT(ISNUMBER(PI_data_original!C236)),C235,PI_data_original!C236),0)</f>
        <v>0</v>
      </c>
      <c r="D236" s="307">
        <f>IF(TagTempAmbSel_Sc1=TagTempAmb_Sc1,IF($A236&lt;=$A$9,IF(NOT(ISNUMBER(PI_data_original!D236)),D235,PI_data_original!D236),D235),IF($A236&lt;=$A$9,IF(NOT(ISNUMBER(PI_data_original!AD236)),AD235,PI_data_original!AD236),AD235))</f>
        <v>34.400001525878906</v>
      </c>
      <c r="E236" s="307">
        <f>IF(TagHumRelSel_Sc1=TagHumRel_Sc1,IF($A236&lt;=$A$9,IF(NOT(ISNUMBER(PI_data_original!E236)),E235,PI_data_original!E236),E235),IF($A236&lt;=$A$9,IF(NOT(ISNUMBER(PI_data_original!AE236)),AE235,PI_data_original!AE236),AE235))</f>
        <v>28.549225193882013</v>
      </c>
      <c r="F236" s="95">
        <f>IF($A236&lt;=$A$9,IF(NOT(ISNUMBER(PI_data_original!F236)),F235,PI_data_original!F236),0)</f>
        <v>0</v>
      </c>
      <c r="G236" s="95">
        <f>IF($A236&lt;=$A$9,IF(NOT(ISNUMBER(PI_data_original!G236)),G235,PI_data_original!G236),0)</f>
        <v>0</v>
      </c>
      <c r="H236" s="95">
        <f>IF($A236&lt;=$A$9,IF(NOT(ISNUMBER(PI_data_original!H236)),H235,PI_data_original!H236),0)</f>
        <v>0</v>
      </c>
      <c r="I236" s="95">
        <f>IF($A236&lt;=$A$9,IF(NOT(ISNUMBER(PI_data_original!I236)),I235,PI_data_original!I236),0)</f>
        <v>0</v>
      </c>
      <c r="J236" s="95">
        <f>IF($A236&lt;=$A$9,IF(NOT(ISNUMBER(PI_data_original!J236)),J235,PI_data_original!J236),0)</f>
        <v>0</v>
      </c>
      <c r="K236" s="95">
        <f>IF($A236&lt;=$A$9,IF(NOT(ISNUMBER(PI_data_original!K236)),K235,PI_data_original!K236),0)</f>
        <v>0</v>
      </c>
      <c r="L236" s="95">
        <f>IF($A236&lt;=$A$9,IF(NOT(ISNUMBER(PI_data_original!L236)),L235,PI_data_original!L236),0)</f>
        <v>0</v>
      </c>
      <c r="M236" s="95">
        <f>IF($A236&lt;=$A$9,IF(NOT(ISNUMBER(PI_data_original!M236)),M235,PI_data_original!M236),0)</f>
        <v>0</v>
      </c>
      <c r="N236" s="95">
        <f>IF($A236&lt;=$A$9,IF(NOT(ISNUMBER(PI_data_original!N236)),N235,PI_data_original!N236),0)</f>
        <v>0</v>
      </c>
      <c r="O236" s="95">
        <f>IF($A236&lt;=$A$9,IF(NOT(ISNUMBER(PI_data_original!O236)),O235,PI_data_original!O236),0)</f>
        <v>0</v>
      </c>
      <c r="P236" s="95">
        <f>IF($A236&lt;=$A$9,IF(NOT(ISNUMBER(PI_data_original!P236)),P235,PI_data_original!P236),0)</f>
        <v>0</v>
      </c>
      <c r="Q236" s="95">
        <f>IF($A236&lt;=$A$9,IF(NOT(ISNUMBER(PI_data_original!Q236)),Q235,PI_data_original!Q236),0)</f>
        <v>0</v>
      </c>
      <c r="R236" s="95">
        <f>IF($A236&lt;=$A$9,IF(NOT(ISNUMBER(PI_data_original!R236)),R235,PI_data_original!R236),0)</f>
        <v>0</v>
      </c>
      <c r="S236" s="95">
        <f>IF($A236&lt;=$A$9,IF(NOT(ISNUMBER(PI_data_original!S236)),S235,PI_data_original!S236),0)</f>
        <v>0</v>
      </c>
      <c r="T236" s="95">
        <f>IF($A236&lt;=$A$9,IF(NOT(ISNUMBER(PI_data_original!T236)),T235,PI_data_original!T236),0)</f>
        <v>0</v>
      </c>
      <c r="U236" s="95">
        <f>IF($A236&lt;=$A$9,IF(NOT(ISNUMBER(PI_data_original!U236)),U235,PI_data_original!U236),0)</f>
        <v>0</v>
      </c>
      <c r="V236" s="95">
        <f>IF($A236&lt;=$A$9,IF(NOT(ISNUMBER(PI_data_original!V236)),V235,PI_data_original!V236),0)</f>
        <v>0</v>
      </c>
      <c r="W236" s="95">
        <f>IF($A236&lt;=$A$9,IF(NOT(ISNUMBER(PI_data_original!W236)),W235,PI_data_original!W236),0)</f>
        <v>0</v>
      </c>
      <c r="X236" s="95">
        <f>IF($A236&lt;=$A$9,IF(NOT(ISNUMBER(PI_data_original!X236)),X235,PI_data_original!X236),0)</f>
        <v>0</v>
      </c>
      <c r="Y236" s="95">
        <f>IF($A236&lt;=$A$9,IF(NOT(ISNUMBER(PI_data_original!Y236)),Y235,PI_data_original!Y236),0)</f>
        <v>0</v>
      </c>
      <c r="Z236" s="95">
        <f>IF($A236&lt;=$A$9,IF(NOT(ISNUMBER(PI_data_original!Z236)),Z235,PI_data_original!Z236),0)</f>
        <v>0</v>
      </c>
      <c r="AA236" s="95">
        <f>IF($A236&lt;=$A$9,IF(NOT(ISNUMBER(PI_data_original!AA236)),AA235,PI_data_original!AA236),0)</f>
        <v>0</v>
      </c>
      <c r="AB236" s="95">
        <f>IF($A236&lt;=$A$9,IF(NOT(ISNUMBER(PI_data_original!AB236)),AB235,PI_data_original!AB236),0)</f>
        <v>0</v>
      </c>
      <c r="AC236" s="95">
        <f>IF($A236&lt;=$A$9,IF(NOT(ISNUMBER(PI_data_original!AC236)),AC235,PI_data_original!AC236),0)</f>
        <v>0</v>
      </c>
      <c r="AD236" s="307">
        <f>IF(TagTempAmbSel_Sc2=TagTempAmb_Sc1,IF($A236&lt;=$A$9,IF(NOT(ISNUMBER(PI_data_original!D236)),D235,PI_data_original!D236),D235),IF($A236&lt;=$A$9,IF(NOT(ISNUMBER(PI_data_original!AD236)),AD235,PI_data_original!AD236),AD235))</f>
        <v>35.129991850107629</v>
      </c>
      <c r="AE236" s="307">
        <f>IF(TagHumRelSel_Sc2=TagHumRel_Sc1,IF($A236&lt;=$A$9,IF(NOT(ISNUMBER(PI_data_original!E236)),E235,PI_data_original!E236),E235),IF($A236&lt;=$A$9,IF(NOT(ISNUMBER(PI_data_original!AE236)),AE235,PI_data_original!AE236),AE235))</f>
        <v>30.128703536580311</v>
      </c>
      <c r="AF236" s="95">
        <f>IF($A236&lt;=$A$9,IF(NOT(ISNUMBER(PI_data_original!AF236)),AF235,PI_data_original!AF236),0)</f>
        <v>0</v>
      </c>
      <c r="AG236" s="95">
        <f>IF($A236&lt;=$A$9,IF(NOT(ISNUMBER(PI_data_original!AG236)),AG235,PI_data_original!AG236),0)</f>
        <v>0</v>
      </c>
      <c r="AH236" s="95">
        <f>IF($A236&lt;=$A$9,IF(NOT(ISNUMBER(PI_data_original!AH236)),AH235,PI_data_original!AH236),0)</f>
        <v>0</v>
      </c>
      <c r="AI236" s="95">
        <f>IF($A236&lt;=$A$9,IF(NOT(ISNUMBER(PI_data_original!AI236)),AI235,PI_data_original!AI236),0)</f>
        <v>0</v>
      </c>
      <c r="AJ236" s="95">
        <f>IF($A236&lt;=$A$9,IF(NOT(ISNUMBER(PI_data_original!AJ236)),AJ235,PI_data_original!AJ236),0)</f>
        <v>0</v>
      </c>
      <c r="AK236" s="95">
        <f>IF($A236&lt;=$A$9,IF(NOT(ISNUMBER(PI_data_original!AK236)),AK235,PI_data_original!AK236),0)</f>
        <v>0</v>
      </c>
      <c r="AL236" s="95">
        <f>IF($A236&lt;=$A$9,IF(NOT(ISNUMBER(PI_data_original!AL236)),AL235,PI_data_original!AL236),0)</f>
        <v>0</v>
      </c>
      <c r="AM236" s="95">
        <f>IF($A236&lt;=$A$9,IF(NOT(ISNUMBER(PI_data_original!AM236)),AM235,PI_data_original!AM236),0)</f>
        <v>0</v>
      </c>
      <c r="AN236" s="95">
        <f>IF($A236&lt;=$A$9,IF(NOT(ISNUMBER(PI_data_original!AN236)),AN235,PI_data_original!AN236),0)</f>
        <v>0</v>
      </c>
      <c r="AO236" s="95">
        <f>IF($A236&lt;=$A$9,IF(NOT(ISNUMBER(PI_data_original!AO236)),AO235,PI_data_original!AO236),0)</f>
        <v>0</v>
      </c>
      <c r="AP236" s="95">
        <f>IF($A236&lt;=$A$9,IF(NOT(ISNUMBER(PI_data_original!AP236)),AP235,PI_data_original!AP236),0)</f>
        <v>0</v>
      </c>
      <c r="AQ236" s="95">
        <f>IF($A236&lt;=$A$9,IF(NOT(ISNUMBER(PI_data_original!AQ236)),AQ235,PI_data_original!AQ236),0)</f>
        <v>0</v>
      </c>
      <c r="AR236" s="95">
        <f>IF($A236&lt;=$A$9,IF(NOT(ISNUMBER(PI_data_original!AR236)),AR235,PI_data_original!AR236),0)</f>
        <v>0</v>
      </c>
      <c r="AS236" s="95">
        <f>IF($A236&lt;=$A$9,IF(NOT(ISNUMBER(PI_data_original!AS236)),AS235,PI_data_original!AS236),0)</f>
        <v>0</v>
      </c>
      <c r="AT236" s="95">
        <f>IF($A236&lt;=$A$9,IF(NOT(ISNUMBER(PI_data_original!AT236)),AT235,PI_data_original!AT236),0)</f>
        <v>0</v>
      </c>
      <c r="AU236" s="95">
        <f>IF($A236&lt;=$A$9,IF(NOT(ISNUMBER(PI_data_original!AU236)),AU235,PI_data_original!AU236),0)</f>
        <v>0</v>
      </c>
      <c r="AV236" s="95">
        <f>IF($A236&lt;=$A$9,IF(NOT(ISNUMBER(PI_data_original!AV236)),AV235,PI_data_original!AV236),0)</f>
        <v>0</v>
      </c>
      <c r="AW236" s="95">
        <f>IF($A236&lt;=$A$9,IF(NOT(ISNUMBER(PI_data_original!AW236)),AW235,PI_data_original!AW236),0)</f>
        <v>0</v>
      </c>
      <c r="AY236" s="94">
        <f t="shared" si="145"/>
        <v>45873.781249999272</v>
      </c>
      <c r="AZ236" s="95">
        <f>IF($AY236&lt;=$AY$9,IF(NOT(ISNUMBER(PI_data_original!AZ236)),AZ235,PI_data_original!AZ236),0)</f>
        <v>0</v>
      </c>
      <c r="BA236" s="95">
        <f>IF($AY236&lt;=$AY$9,IF(NOT(ISNUMBER(PI_data_original!BA236)),BA235,PI_data_original!BA236),0)</f>
        <v>0</v>
      </c>
      <c r="BB236" s="95">
        <f>IF($AY236&lt;=$AY$9,IF(NOT(ISNUMBER(PI_data_original!BB236)),BB235,PI_data_original!BB236),0)</f>
        <v>0</v>
      </c>
      <c r="BC236" s="95">
        <f>IF($AY236&lt;=$AY$9,IF(NOT(ISNUMBER(PI_data_original!BC236)),BC235,PI_data_original!BC236),0)</f>
        <v>29.255170993572555</v>
      </c>
      <c r="BD236" s="95">
        <f>IF($AY236&lt;=$AY$9,IF(NOT(ISNUMBER(PI_data_original!BD236)),BD235,PI_data_original!BD236),0)</f>
        <v>0</v>
      </c>
      <c r="BE236" s="95">
        <f>IF($AY236&lt;=$AY$9,IF(NOT(ISNUMBER(PI_data_original!BE236)),BE235,PI_data_original!BE236),0)</f>
        <v>0</v>
      </c>
      <c r="BF236" s="95">
        <f>IF($AY236&lt;=$AY$9,IF(NOT(ISNUMBER(PI_data_original!BF236)),BF235,PI_data_original!BF236),0)</f>
        <v>0</v>
      </c>
      <c r="BG236" s="95">
        <f>IF($AY236&lt;=$AY$9,IF(NOT(ISNUMBER(PI_data_original!BG236)),BG235,PI_data_original!BG236),0)</f>
        <v>26.92888971880847</v>
      </c>
      <c r="BI236" s="61">
        <f>PI_data_original!BI236</f>
        <v>45873.40625</v>
      </c>
      <c r="BJ236" s="6">
        <f>IF($BI236&lt;=$BI$9,IF(NOT(ISNUMBER(PI_data_original!BJ236)),BJ235,PI_data_original!BJ236),0)</f>
        <v>5.6601828014667538E-2</v>
      </c>
      <c r="BK236" s="6">
        <f>IF($BI236&lt;=$BI$9,IF(NOT(ISNUMBER(PI_data_original!BK236)),BK235,PI_data_original!BK236),0)</f>
        <v>1.5536993508947394E-3</v>
      </c>
      <c r="BM236" s="6" t="b">
        <f t="shared" si="134"/>
        <v>0</v>
      </c>
      <c r="BN236" s="6" t="str">
        <f t="shared" si="135"/>
        <v>N/A</v>
      </c>
      <c r="BO236" s="6" t="b">
        <f t="shared" si="136"/>
        <v>0</v>
      </c>
      <c r="BP236" s="6" t="str">
        <f t="shared" si="137"/>
        <v>N/A</v>
      </c>
      <c r="BR236" s="6">
        <f t="shared" si="122"/>
        <v>0</v>
      </c>
      <c r="BS236" s="6">
        <f t="shared" si="123"/>
        <v>0</v>
      </c>
      <c r="BU236" s="6">
        <f t="shared" si="138"/>
        <v>0</v>
      </c>
      <c r="BV236" s="6">
        <f t="shared" si="139"/>
        <v>0</v>
      </c>
      <c r="BX236" s="292">
        <f t="shared" si="124"/>
        <v>45873.781249999272</v>
      </c>
      <c r="BY236" s="11">
        <f t="shared" si="150"/>
        <v>0</v>
      </c>
      <c r="BZ236" s="11">
        <f t="shared" si="150"/>
        <v>0</v>
      </c>
      <c r="CA236" s="11">
        <f t="shared" si="150"/>
        <v>0</v>
      </c>
      <c r="CB236" s="11">
        <f t="shared" si="150"/>
        <v>29.255170993572555</v>
      </c>
      <c r="CC236" s="11">
        <f>IF(Inicio!$C$22="Calderas",BY236+BZ236,CA236)</f>
        <v>0</v>
      </c>
      <c r="CD236" s="11">
        <f t="shared" si="125"/>
        <v>0</v>
      </c>
      <c r="CE236" s="11">
        <f t="shared" si="126"/>
        <v>0</v>
      </c>
      <c r="CF236" s="11">
        <f t="shared" si="127"/>
        <v>0</v>
      </c>
      <c r="CG236" s="11">
        <f t="shared" si="128"/>
        <v>0</v>
      </c>
      <c r="CH236" s="11">
        <f t="shared" si="140"/>
        <v>0</v>
      </c>
      <c r="CI236" s="11">
        <f t="shared" si="141"/>
        <v>0</v>
      </c>
      <c r="CJ236" s="11">
        <f t="shared" si="151"/>
        <v>0</v>
      </c>
      <c r="CK236" s="11">
        <f t="shared" si="151"/>
        <v>0</v>
      </c>
      <c r="CL236" s="11">
        <f t="shared" si="151"/>
        <v>0</v>
      </c>
      <c r="CM236" s="11">
        <f t="shared" si="151"/>
        <v>26.92888971880847</v>
      </c>
      <c r="CN236" s="281">
        <f>IF(Inicio!$O$22="Calderas",CJ236+CK236,CL236)</f>
        <v>0</v>
      </c>
      <c r="CO236" s="11">
        <f t="shared" si="129"/>
        <v>0</v>
      </c>
      <c r="CP236" s="11">
        <f t="shared" si="130"/>
        <v>0</v>
      </c>
      <c r="CQ236" s="11">
        <f t="shared" si="131"/>
        <v>0</v>
      </c>
      <c r="CR236" s="11">
        <f t="shared" si="132"/>
        <v>0</v>
      </c>
      <c r="CS236" s="11">
        <f t="shared" si="142"/>
        <v>0</v>
      </c>
      <c r="CT236" s="11">
        <f t="shared" si="143"/>
        <v>0</v>
      </c>
      <c r="CV236" s="293">
        <f t="shared" si="133"/>
        <v>45874.03124999904</v>
      </c>
      <c r="CW236" s="92">
        <f t="shared" si="152"/>
        <v>0</v>
      </c>
      <c r="CX236" s="92">
        <f t="shared" si="152"/>
        <v>0</v>
      </c>
      <c r="CY236" s="92">
        <f t="shared" si="152"/>
        <v>0</v>
      </c>
      <c r="CZ236" s="92">
        <f t="shared" si="152"/>
        <v>0</v>
      </c>
      <c r="DA236" s="92">
        <f t="shared" si="152"/>
        <v>0</v>
      </c>
      <c r="DB236" s="92">
        <f t="shared" si="152"/>
        <v>0</v>
      </c>
    </row>
    <row r="237" spans="1:106">
      <c r="A237" s="94">
        <f t="shared" si="144"/>
        <v>45874.034722221491</v>
      </c>
      <c r="B237" s="95">
        <f>IF($A237&lt;=$A$9,IF(NOT(ISNUMBER(PI_data_original!B237)),B236,PI_data_original!B237),0)</f>
        <v>0</v>
      </c>
      <c r="C237" s="95">
        <f>IF($A237&lt;=$A$9,IF(NOT(ISNUMBER(PI_data_original!C237)),C236,PI_data_original!C237),0)</f>
        <v>0</v>
      </c>
      <c r="D237" s="307">
        <f>IF(TagTempAmbSel_Sc1=TagTempAmb_Sc1,IF($A237&lt;=$A$9,IF(NOT(ISNUMBER(PI_data_original!D237)),D236,PI_data_original!D237),D236),IF($A237&lt;=$A$9,IF(NOT(ISNUMBER(PI_data_original!AD237)),AD236,PI_data_original!AD237),AD236))</f>
        <v>34.400001525878906</v>
      </c>
      <c r="E237" s="307">
        <f>IF(TagHumRelSel_Sc1=TagHumRel_Sc1,IF($A237&lt;=$A$9,IF(NOT(ISNUMBER(PI_data_original!E237)),E236,PI_data_original!E237),E236),IF($A237&lt;=$A$9,IF(NOT(ISNUMBER(PI_data_original!AE237)),AE236,PI_data_original!AE237),AE236))</f>
        <v>28.549225193882013</v>
      </c>
      <c r="F237" s="95">
        <f>IF($A237&lt;=$A$9,IF(NOT(ISNUMBER(PI_data_original!F237)),F236,PI_data_original!F237),0)</f>
        <v>0</v>
      </c>
      <c r="G237" s="95">
        <f>IF($A237&lt;=$A$9,IF(NOT(ISNUMBER(PI_data_original!G237)),G236,PI_data_original!G237),0)</f>
        <v>0</v>
      </c>
      <c r="H237" s="95">
        <f>IF($A237&lt;=$A$9,IF(NOT(ISNUMBER(PI_data_original!H237)),H236,PI_data_original!H237),0)</f>
        <v>0</v>
      </c>
      <c r="I237" s="95">
        <f>IF($A237&lt;=$A$9,IF(NOT(ISNUMBER(PI_data_original!I237)),I236,PI_data_original!I237),0)</f>
        <v>0</v>
      </c>
      <c r="J237" s="95">
        <f>IF($A237&lt;=$A$9,IF(NOT(ISNUMBER(PI_data_original!J237)),J236,PI_data_original!J237),0)</f>
        <v>0</v>
      </c>
      <c r="K237" s="95">
        <f>IF($A237&lt;=$A$9,IF(NOT(ISNUMBER(PI_data_original!K237)),K236,PI_data_original!K237),0)</f>
        <v>0</v>
      </c>
      <c r="L237" s="95">
        <f>IF($A237&lt;=$A$9,IF(NOT(ISNUMBER(PI_data_original!L237)),L236,PI_data_original!L237),0)</f>
        <v>0</v>
      </c>
      <c r="M237" s="95">
        <f>IF($A237&lt;=$A$9,IF(NOT(ISNUMBER(PI_data_original!M237)),M236,PI_data_original!M237),0)</f>
        <v>0</v>
      </c>
      <c r="N237" s="95">
        <f>IF($A237&lt;=$A$9,IF(NOT(ISNUMBER(PI_data_original!N237)),N236,PI_data_original!N237),0)</f>
        <v>0</v>
      </c>
      <c r="O237" s="95">
        <f>IF($A237&lt;=$A$9,IF(NOT(ISNUMBER(PI_data_original!O237)),O236,PI_data_original!O237),0)</f>
        <v>0</v>
      </c>
      <c r="P237" s="95">
        <f>IF($A237&lt;=$A$9,IF(NOT(ISNUMBER(PI_data_original!P237)),P236,PI_data_original!P237),0)</f>
        <v>0</v>
      </c>
      <c r="Q237" s="95">
        <f>IF($A237&lt;=$A$9,IF(NOT(ISNUMBER(PI_data_original!Q237)),Q236,PI_data_original!Q237),0)</f>
        <v>0</v>
      </c>
      <c r="R237" s="95">
        <f>IF($A237&lt;=$A$9,IF(NOT(ISNUMBER(PI_data_original!R237)),R236,PI_data_original!R237),0)</f>
        <v>0</v>
      </c>
      <c r="S237" s="95">
        <f>IF($A237&lt;=$A$9,IF(NOT(ISNUMBER(PI_data_original!S237)),S236,PI_data_original!S237),0)</f>
        <v>0</v>
      </c>
      <c r="T237" s="95">
        <f>IF($A237&lt;=$A$9,IF(NOT(ISNUMBER(PI_data_original!T237)),T236,PI_data_original!T237),0)</f>
        <v>0</v>
      </c>
      <c r="U237" s="95">
        <f>IF($A237&lt;=$A$9,IF(NOT(ISNUMBER(PI_data_original!U237)),U236,PI_data_original!U237),0)</f>
        <v>0</v>
      </c>
      <c r="V237" s="95">
        <f>IF($A237&lt;=$A$9,IF(NOT(ISNUMBER(PI_data_original!V237)),V236,PI_data_original!V237),0)</f>
        <v>0</v>
      </c>
      <c r="W237" s="95">
        <f>IF($A237&lt;=$A$9,IF(NOT(ISNUMBER(PI_data_original!W237)),W236,PI_data_original!W237),0)</f>
        <v>0</v>
      </c>
      <c r="X237" s="95">
        <f>IF($A237&lt;=$A$9,IF(NOT(ISNUMBER(PI_data_original!X237)),X236,PI_data_original!X237),0)</f>
        <v>0</v>
      </c>
      <c r="Y237" s="95">
        <f>IF($A237&lt;=$A$9,IF(NOT(ISNUMBER(PI_data_original!Y237)),Y236,PI_data_original!Y237),0)</f>
        <v>0</v>
      </c>
      <c r="Z237" s="95">
        <f>IF($A237&lt;=$A$9,IF(NOT(ISNUMBER(PI_data_original!Z237)),Z236,PI_data_original!Z237),0)</f>
        <v>0</v>
      </c>
      <c r="AA237" s="95">
        <f>IF($A237&lt;=$A$9,IF(NOT(ISNUMBER(PI_data_original!AA237)),AA236,PI_data_original!AA237),0)</f>
        <v>0</v>
      </c>
      <c r="AB237" s="95">
        <f>IF($A237&lt;=$A$9,IF(NOT(ISNUMBER(PI_data_original!AB237)),AB236,PI_data_original!AB237),0)</f>
        <v>0</v>
      </c>
      <c r="AC237" s="95">
        <f>IF($A237&lt;=$A$9,IF(NOT(ISNUMBER(PI_data_original!AC237)),AC236,PI_data_original!AC237),0)</f>
        <v>0</v>
      </c>
      <c r="AD237" s="307">
        <f>IF(TagTempAmbSel_Sc2=TagTempAmb_Sc1,IF($A237&lt;=$A$9,IF(NOT(ISNUMBER(PI_data_original!D237)),D236,PI_data_original!D237),D236),IF($A237&lt;=$A$9,IF(NOT(ISNUMBER(PI_data_original!AD237)),AD236,PI_data_original!AD237),AD236))</f>
        <v>35.129991850107629</v>
      </c>
      <c r="AE237" s="307">
        <f>IF(TagHumRelSel_Sc2=TagHumRel_Sc1,IF($A237&lt;=$A$9,IF(NOT(ISNUMBER(PI_data_original!E237)),E236,PI_data_original!E237),E236),IF($A237&lt;=$A$9,IF(NOT(ISNUMBER(PI_data_original!AE237)),AE236,PI_data_original!AE237),AE236))</f>
        <v>30.128703536580311</v>
      </c>
      <c r="AF237" s="95">
        <f>IF($A237&lt;=$A$9,IF(NOT(ISNUMBER(PI_data_original!AF237)),AF236,PI_data_original!AF237),0)</f>
        <v>0</v>
      </c>
      <c r="AG237" s="95">
        <f>IF($A237&lt;=$A$9,IF(NOT(ISNUMBER(PI_data_original!AG237)),AG236,PI_data_original!AG237),0)</f>
        <v>0</v>
      </c>
      <c r="AH237" s="95">
        <f>IF($A237&lt;=$A$9,IF(NOT(ISNUMBER(PI_data_original!AH237)),AH236,PI_data_original!AH237),0)</f>
        <v>0</v>
      </c>
      <c r="AI237" s="95">
        <f>IF($A237&lt;=$A$9,IF(NOT(ISNUMBER(PI_data_original!AI237)),AI236,PI_data_original!AI237),0)</f>
        <v>0</v>
      </c>
      <c r="AJ237" s="95">
        <f>IF($A237&lt;=$A$9,IF(NOT(ISNUMBER(PI_data_original!AJ237)),AJ236,PI_data_original!AJ237),0)</f>
        <v>0</v>
      </c>
      <c r="AK237" s="95">
        <f>IF($A237&lt;=$A$9,IF(NOT(ISNUMBER(PI_data_original!AK237)),AK236,PI_data_original!AK237),0)</f>
        <v>0</v>
      </c>
      <c r="AL237" s="95">
        <f>IF($A237&lt;=$A$9,IF(NOT(ISNUMBER(PI_data_original!AL237)),AL236,PI_data_original!AL237),0)</f>
        <v>0</v>
      </c>
      <c r="AM237" s="95">
        <f>IF($A237&lt;=$A$9,IF(NOT(ISNUMBER(PI_data_original!AM237)),AM236,PI_data_original!AM237),0)</f>
        <v>0</v>
      </c>
      <c r="AN237" s="95">
        <f>IF($A237&lt;=$A$9,IF(NOT(ISNUMBER(PI_data_original!AN237)),AN236,PI_data_original!AN237),0)</f>
        <v>0</v>
      </c>
      <c r="AO237" s="95">
        <f>IF($A237&lt;=$A$9,IF(NOT(ISNUMBER(PI_data_original!AO237)),AO236,PI_data_original!AO237),0)</f>
        <v>0</v>
      </c>
      <c r="AP237" s="95">
        <f>IF($A237&lt;=$A$9,IF(NOT(ISNUMBER(PI_data_original!AP237)),AP236,PI_data_original!AP237),0)</f>
        <v>0</v>
      </c>
      <c r="AQ237" s="95">
        <f>IF($A237&lt;=$A$9,IF(NOT(ISNUMBER(PI_data_original!AQ237)),AQ236,PI_data_original!AQ237),0)</f>
        <v>0</v>
      </c>
      <c r="AR237" s="95">
        <f>IF($A237&lt;=$A$9,IF(NOT(ISNUMBER(PI_data_original!AR237)),AR236,PI_data_original!AR237),0)</f>
        <v>0</v>
      </c>
      <c r="AS237" s="95">
        <f>IF($A237&lt;=$A$9,IF(NOT(ISNUMBER(PI_data_original!AS237)),AS236,PI_data_original!AS237),0)</f>
        <v>0</v>
      </c>
      <c r="AT237" s="95">
        <f>IF($A237&lt;=$A$9,IF(NOT(ISNUMBER(PI_data_original!AT237)),AT236,PI_data_original!AT237),0)</f>
        <v>0</v>
      </c>
      <c r="AU237" s="95">
        <f>IF($A237&lt;=$A$9,IF(NOT(ISNUMBER(PI_data_original!AU237)),AU236,PI_data_original!AU237),0)</f>
        <v>0</v>
      </c>
      <c r="AV237" s="95">
        <f>IF($A237&lt;=$A$9,IF(NOT(ISNUMBER(PI_data_original!AV237)),AV236,PI_data_original!AV237),0)</f>
        <v>0</v>
      </c>
      <c r="AW237" s="95">
        <f>IF($A237&lt;=$A$9,IF(NOT(ISNUMBER(PI_data_original!AW237)),AW236,PI_data_original!AW237),0)</f>
        <v>0</v>
      </c>
      <c r="AY237" s="94">
        <f t="shared" si="145"/>
        <v>45873.784722221491</v>
      </c>
      <c r="AZ237" s="95">
        <f>IF($AY237&lt;=$AY$9,IF(NOT(ISNUMBER(PI_data_original!AZ237)),AZ236,PI_data_original!AZ237),0)</f>
        <v>0</v>
      </c>
      <c r="BA237" s="95">
        <f>IF($AY237&lt;=$AY$9,IF(NOT(ISNUMBER(PI_data_original!BA237)),BA236,PI_data_original!BA237),0)</f>
        <v>0</v>
      </c>
      <c r="BB237" s="95">
        <f>IF($AY237&lt;=$AY$9,IF(NOT(ISNUMBER(PI_data_original!BB237)),BB236,PI_data_original!BB237),0)</f>
        <v>0</v>
      </c>
      <c r="BC237" s="95">
        <f>IF($AY237&lt;=$AY$9,IF(NOT(ISNUMBER(PI_data_original!BC237)),BC236,PI_data_original!BC237),0)</f>
        <v>28.295676664947024</v>
      </c>
      <c r="BD237" s="95">
        <f>IF($AY237&lt;=$AY$9,IF(NOT(ISNUMBER(PI_data_original!BD237)),BD236,PI_data_original!BD237),0)</f>
        <v>0</v>
      </c>
      <c r="BE237" s="95">
        <f>IF($AY237&lt;=$AY$9,IF(NOT(ISNUMBER(PI_data_original!BE237)),BE236,PI_data_original!BE237),0)</f>
        <v>0</v>
      </c>
      <c r="BF237" s="95">
        <f>IF($AY237&lt;=$AY$9,IF(NOT(ISNUMBER(PI_data_original!BF237)),BF236,PI_data_original!BF237),0)</f>
        <v>0</v>
      </c>
      <c r="BG237" s="95">
        <f>IF($AY237&lt;=$AY$9,IF(NOT(ISNUMBER(PI_data_original!BG237)),BG236,PI_data_original!BG237),0)</f>
        <v>26.083384372837536</v>
      </c>
      <c r="BI237" s="61">
        <f>PI_data_original!BI237</f>
        <v>45873.406944444447</v>
      </c>
      <c r="BJ237" s="6">
        <f>IF($BI237&lt;=$BI$9,IF(NOT(ISNUMBER(PI_data_original!BJ237)),BJ236,PI_data_original!BJ237),0)</f>
        <v>0.51196147153228044</v>
      </c>
      <c r="BK237" s="6">
        <f>IF($BI237&lt;=$BI$9,IF(NOT(ISNUMBER(PI_data_original!BK237)),BK236,PI_data_original!BK237),0)</f>
        <v>1.8313572082544936</v>
      </c>
      <c r="BM237" s="6" t="b">
        <f t="shared" si="134"/>
        <v>0</v>
      </c>
      <c r="BN237" s="6" t="str">
        <f t="shared" si="135"/>
        <v>N/A</v>
      </c>
      <c r="BO237" s="6">
        <f t="shared" si="136"/>
        <v>45873.406944444447</v>
      </c>
      <c r="BP237" s="6">
        <f t="shared" si="137"/>
        <v>45873.406944444447</v>
      </c>
      <c r="BR237" s="6">
        <f t="shared" si="122"/>
        <v>0</v>
      </c>
      <c r="BS237" s="6">
        <f t="shared" si="123"/>
        <v>0</v>
      </c>
      <c r="BU237" s="6">
        <f t="shared" si="138"/>
        <v>0</v>
      </c>
      <c r="BV237" s="6">
        <f t="shared" si="139"/>
        <v>0</v>
      </c>
      <c r="BX237" s="292">
        <f t="shared" si="124"/>
        <v>45873.784722221491</v>
      </c>
      <c r="BY237" s="11">
        <f t="shared" si="150"/>
        <v>0</v>
      </c>
      <c r="BZ237" s="11">
        <f t="shared" si="150"/>
        <v>0</v>
      </c>
      <c r="CA237" s="11">
        <f t="shared" si="150"/>
        <v>0</v>
      </c>
      <c r="CB237" s="11">
        <f t="shared" si="150"/>
        <v>28.295676664947024</v>
      </c>
      <c r="CC237" s="11">
        <f>IF(Inicio!$C$22="Calderas",BY237+BZ237,CA237)</f>
        <v>0</v>
      </c>
      <c r="CD237" s="11">
        <f t="shared" si="125"/>
        <v>0</v>
      </c>
      <c r="CE237" s="11">
        <f t="shared" si="126"/>
        <v>0</v>
      </c>
      <c r="CF237" s="11">
        <f t="shared" si="127"/>
        <v>0</v>
      </c>
      <c r="CG237" s="11">
        <f t="shared" si="128"/>
        <v>0</v>
      </c>
      <c r="CH237" s="11">
        <f t="shared" si="140"/>
        <v>0</v>
      </c>
      <c r="CI237" s="11">
        <f t="shared" si="141"/>
        <v>0</v>
      </c>
      <c r="CJ237" s="11">
        <f t="shared" si="151"/>
        <v>0</v>
      </c>
      <c r="CK237" s="11">
        <f t="shared" si="151"/>
        <v>0</v>
      </c>
      <c r="CL237" s="11">
        <f t="shared" si="151"/>
        <v>0</v>
      </c>
      <c r="CM237" s="11">
        <f t="shared" si="151"/>
        <v>26.083384372837536</v>
      </c>
      <c r="CN237" s="281">
        <f>IF(Inicio!$O$22="Calderas",CJ237+CK237,CL237)</f>
        <v>0</v>
      </c>
      <c r="CO237" s="11">
        <f t="shared" si="129"/>
        <v>0</v>
      </c>
      <c r="CP237" s="11">
        <f t="shared" si="130"/>
        <v>0</v>
      </c>
      <c r="CQ237" s="11">
        <f t="shared" si="131"/>
        <v>0</v>
      </c>
      <c r="CR237" s="11">
        <f t="shared" si="132"/>
        <v>0</v>
      </c>
      <c r="CS237" s="11">
        <f t="shared" si="142"/>
        <v>0</v>
      </c>
      <c r="CT237" s="11">
        <f t="shared" si="143"/>
        <v>0</v>
      </c>
      <c r="CV237" s="293">
        <f t="shared" si="133"/>
        <v>45874.034722221259</v>
      </c>
      <c r="CW237" s="92">
        <f t="shared" si="152"/>
        <v>0</v>
      </c>
      <c r="CX237" s="92">
        <f t="shared" si="152"/>
        <v>0</v>
      </c>
      <c r="CY237" s="92">
        <f t="shared" si="152"/>
        <v>0</v>
      </c>
      <c r="CZ237" s="92">
        <f t="shared" si="152"/>
        <v>0</v>
      </c>
      <c r="DA237" s="92">
        <f t="shared" si="152"/>
        <v>0</v>
      </c>
      <c r="DB237" s="92">
        <f t="shared" si="152"/>
        <v>0</v>
      </c>
    </row>
    <row r="238" spans="1:106">
      <c r="A238" s="94">
        <f t="shared" si="144"/>
        <v>45874.03819444371</v>
      </c>
      <c r="B238" s="95">
        <f>IF($A238&lt;=$A$9,IF(NOT(ISNUMBER(PI_data_original!B238)),B237,PI_data_original!B238),0)</f>
        <v>0</v>
      </c>
      <c r="C238" s="95">
        <f>IF($A238&lt;=$A$9,IF(NOT(ISNUMBER(PI_data_original!C238)),C237,PI_data_original!C238),0)</f>
        <v>0</v>
      </c>
      <c r="D238" s="307">
        <f>IF(TagTempAmbSel_Sc1=TagTempAmb_Sc1,IF($A238&lt;=$A$9,IF(NOT(ISNUMBER(PI_data_original!D238)),D237,PI_data_original!D238),D237),IF($A238&lt;=$A$9,IF(NOT(ISNUMBER(PI_data_original!AD238)),AD237,PI_data_original!AD238),AD237))</f>
        <v>34.400001525878906</v>
      </c>
      <c r="E238" s="307">
        <f>IF(TagHumRelSel_Sc1=TagHumRel_Sc1,IF($A238&lt;=$A$9,IF(NOT(ISNUMBER(PI_data_original!E238)),E237,PI_data_original!E238),E237),IF($A238&lt;=$A$9,IF(NOT(ISNUMBER(PI_data_original!AE238)),AE237,PI_data_original!AE238),AE237))</f>
        <v>28.549225193882013</v>
      </c>
      <c r="F238" s="95">
        <f>IF($A238&lt;=$A$9,IF(NOT(ISNUMBER(PI_data_original!F238)),F237,PI_data_original!F238),0)</f>
        <v>0</v>
      </c>
      <c r="G238" s="95">
        <f>IF($A238&lt;=$A$9,IF(NOT(ISNUMBER(PI_data_original!G238)),G237,PI_data_original!G238),0)</f>
        <v>0</v>
      </c>
      <c r="H238" s="95">
        <f>IF($A238&lt;=$A$9,IF(NOT(ISNUMBER(PI_data_original!H238)),H237,PI_data_original!H238),0)</f>
        <v>0</v>
      </c>
      <c r="I238" s="95">
        <f>IF($A238&lt;=$A$9,IF(NOT(ISNUMBER(PI_data_original!I238)),I237,PI_data_original!I238),0)</f>
        <v>0</v>
      </c>
      <c r="J238" s="95">
        <f>IF($A238&lt;=$A$9,IF(NOT(ISNUMBER(PI_data_original!J238)),J237,PI_data_original!J238),0)</f>
        <v>0</v>
      </c>
      <c r="K238" s="95">
        <f>IF($A238&lt;=$A$9,IF(NOT(ISNUMBER(PI_data_original!K238)),K237,PI_data_original!K238),0)</f>
        <v>0</v>
      </c>
      <c r="L238" s="95">
        <f>IF($A238&lt;=$A$9,IF(NOT(ISNUMBER(PI_data_original!L238)),L237,PI_data_original!L238),0)</f>
        <v>0</v>
      </c>
      <c r="M238" s="95">
        <f>IF($A238&lt;=$A$9,IF(NOT(ISNUMBER(PI_data_original!M238)),M237,PI_data_original!M238),0)</f>
        <v>0</v>
      </c>
      <c r="N238" s="95">
        <f>IF($A238&lt;=$A$9,IF(NOT(ISNUMBER(PI_data_original!N238)),N237,PI_data_original!N238),0)</f>
        <v>0</v>
      </c>
      <c r="O238" s="95">
        <f>IF($A238&lt;=$A$9,IF(NOT(ISNUMBER(PI_data_original!O238)),O237,PI_data_original!O238),0)</f>
        <v>0</v>
      </c>
      <c r="P238" s="95">
        <f>IF($A238&lt;=$A$9,IF(NOT(ISNUMBER(PI_data_original!P238)),P237,PI_data_original!P238),0)</f>
        <v>0</v>
      </c>
      <c r="Q238" s="95">
        <f>IF($A238&lt;=$A$9,IF(NOT(ISNUMBER(PI_data_original!Q238)),Q237,PI_data_original!Q238),0)</f>
        <v>0</v>
      </c>
      <c r="R238" s="95">
        <f>IF($A238&lt;=$A$9,IF(NOT(ISNUMBER(PI_data_original!R238)),R237,PI_data_original!R238),0)</f>
        <v>0</v>
      </c>
      <c r="S238" s="95">
        <f>IF($A238&lt;=$A$9,IF(NOT(ISNUMBER(PI_data_original!S238)),S237,PI_data_original!S238),0)</f>
        <v>0</v>
      </c>
      <c r="T238" s="95">
        <f>IF($A238&lt;=$A$9,IF(NOT(ISNUMBER(PI_data_original!T238)),T237,PI_data_original!T238),0)</f>
        <v>0</v>
      </c>
      <c r="U238" s="95">
        <f>IF($A238&lt;=$A$9,IF(NOT(ISNUMBER(PI_data_original!U238)),U237,PI_data_original!U238),0)</f>
        <v>0</v>
      </c>
      <c r="V238" s="95">
        <f>IF($A238&lt;=$A$9,IF(NOT(ISNUMBER(PI_data_original!V238)),V237,PI_data_original!V238),0)</f>
        <v>0</v>
      </c>
      <c r="W238" s="95">
        <f>IF($A238&lt;=$A$9,IF(NOT(ISNUMBER(PI_data_original!W238)),W237,PI_data_original!W238),0)</f>
        <v>0</v>
      </c>
      <c r="X238" s="95">
        <f>IF($A238&lt;=$A$9,IF(NOT(ISNUMBER(PI_data_original!X238)),X237,PI_data_original!X238),0)</f>
        <v>0</v>
      </c>
      <c r="Y238" s="95">
        <f>IF($A238&lt;=$A$9,IF(NOT(ISNUMBER(PI_data_original!Y238)),Y237,PI_data_original!Y238),0)</f>
        <v>0</v>
      </c>
      <c r="Z238" s="95">
        <f>IF($A238&lt;=$A$9,IF(NOT(ISNUMBER(PI_data_original!Z238)),Z237,PI_data_original!Z238),0)</f>
        <v>0</v>
      </c>
      <c r="AA238" s="95">
        <f>IF($A238&lt;=$A$9,IF(NOT(ISNUMBER(PI_data_original!AA238)),AA237,PI_data_original!AA238),0)</f>
        <v>0</v>
      </c>
      <c r="AB238" s="95">
        <f>IF($A238&lt;=$A$9,IF(NOT(ISNUMBER(PI_data_original!AB238)),AB237,PI_data_original!AB238),0)</f>
        <v>0</v>
      </c>
      <c r="AC238" s="95">
        <f>IF($A238&lt;=$A$9,IF(NOT(ISNUMBER(PI_data_original!AC238)),AC237,PI_data_original!AC238),0)</f>
        <v>0</v>
      </c>
      <c r="AD238" s="307">
        <f>IF(TagTempAmbSel_Sc2=TagTempAmb_Sc1,IF($A238&lt;=$A$9,IF(NOT(ISNUMBER(PI_data_original!D238)),D237,PI_data_original!D238),D237),IF($A238&lt;=$A$9,IF(NOT(ISNUMBER(PI_data_original!AD238)),AD237,PI_data_original!AD238),AD237))</f>
        <v>35.129991850107629</v>
      </c>
      <c r="AE238" s="307">
        <f>IF(TagHumRelSel_Sc2=TagHumRel_Sc1,IF($A238&lt;=$A$9,IF(NOT(ISNUMBER(PI_data_original!E238)),E237,PI_data_original!E238),E237),IF($A238&lt;=$A$9,IF(NOT(ISNUMBER(PI_data_original!AE238)),AE237,PI_data_original!AE238),AE237))</f>
        <v>30.128703536580311</v>
      </c>
      <c r="AF238" s="95">
        <f>IF($A238&lt;=$A$9,IF(NOT(ISNUMBER(PI_data_original!AF238)),AF237,PI_data_original!AF238),0)</f>
        <v>0</v>
      </c>
      <c r="AG238" s="95">
        <f>IF($A238&lt;=$A$9,IF(NOT(ISNUMBER(PI_data_original!AG238)),AG237,PI_data_original!AG238),0)</f>
        <v>0</v>
      </c>
      <c r="AH238" s="95">
        <f>IF($A238&lt;=$A$9,IF(NOT(ISNUMBER(PI_data_original!AH238)),AH237,PI_data_original!AH238),0)</f>
        <v>0</v>
      </c>
      <c r="AI238" s="95">
        <f>IF($A238&lt;=$A$9,IF(NOT(ISNUMBER(PI_data_original!AI238)),AI237,PI_data_original!AI238),0)</f>
        <v>0</v>
      </c>
      <c r="AJ238" s="95">
        <f>IF($A238&lt;=$A$9,IF(NOT(ISNUMBER(PI_data_original!AJ238)),AJ237,PI_data_original!AJ238),0)</f>
        <v>0</v>
      </c>
      <c r="AK238" s="95">
        <f>IF($A238&lt;=$A$9,IF(NOT(ISNUMBER(PI_data_original!AK238)),AK237,PI_data_original!AK238),0)</f>
        <v>0</v>
      </c>
      <c r="AL238" s="95">
        <f>IF($A238&lt;=$A$9,IF(NOT(ISNUMBER(PI_data_original!AL238)),AL237,PI_data_original!AL238),0)</f>
        <v>0</v>
      </c>
      <c r="AM238" s="95">
        <f>IF($A238&lt;=$A$9,IF(NOT(ISNUMBER(PI_data_original!AM238)),AM237,PI_data_original!AM238),0)</f>
        <v>0</v>
      </c>
      <c r="AN238" s="95">
        <f>IF($A238&lt;=$A$9,IF(NOT(ISNUMBER(PI_data_original!AN238)),AN237,PI_data_original!AN238),0)</f>
        <v>0</v>
      </c>
      <c r="AO238" s="95">
        <f>IF($A238&lt;=$A$9,IF(NOT(ISNUMBER(PI_data_original!AO238)),AO237,PI_data_original!AO238),0)</f>
        <v>0</v>
      </c>
      <c r="AP238" s="95">
        <f>IF($A238&lt;=$A$9,IF(NOT(ISNUMBER(PI_data_original!AP238)),AP237,PI_data_original!AP238),0)</f>
        <v>0</v>
      </c>
      <c r="AQ238" s="95">
        <f>IF($A238&lt;=$A$9,IF(NOT(ISNUMBER(PI_data_original!AQ238)),AQ237,PI_data_original!AQ238),0)</f>
        <v>0</v>
      </c>
      <c r="AR238" s="95">
        <f>IF($A238&lt;=$A$9,IF(NOT(ISNUMBER(PI_data_original!AR238)),AR237,PI_data_original!AR238),0)</f>
        <v>0</v>
      </c>
      <c r="AS238" s="95">
        <f>IF($A238&lt;=$A$9,IF(NOT(ISNUMBER(PI_data_original!AS238)),AS237,PI_data_original!AS238),0)</f>
        <v>0</v>
      </c>
      <c r="AT238" s="95">
        <f>IF($A238&lt;=$A$9,IF(NOT(ISNUMBER(PI_data_original!AT238)),AT237,PI_data_original!AT238),0)</f>
        <v>0</v>
      </c>
      <c r="AU238" s="95">
        <f>IF($A238&lt;=$A$9,IF(NOT(ISNUMBER(PI_data_original!AU238)),AU237,PI_data_original!AU238),0)</f>
        <v>0</v>
      </c>
      <c r="AV238" s="95">
        <f>IF($A238&lt;=$A$9,IF(NOT(ISNUMBER(PI_data_original!AV238)),AV237,PI_data_original!AV238),0)</f>
        <v>0</v>
      </c>
      <c r="AW238" s="95">
        <f>IF($A238&lt;=$A$9,IF(NOT(ISNUMBER(PI_data_original!AW238)),AW237,PI_data_original!AW238),0)</f>
        <v>0</v>
      </c>
      <c r="AY238" s="94">
        <f t="shared" si="145"/>
        <v>45873.78819444371</v>
      </c>
      <c r="AZ238" s="95">
        <f>IF($AY238&lt;=$AY$9,IF(NOT(ISNUMBER(PI_data_original!AZ238)),AZ237,PI_data_original!AZ238),0)</f>
        <v>0</v>
      </c>
      <c r="BA238" s="95">
        <f>IF($AY238&lt;=$AY$9,IF(NOT(ISNUMBER(PI_data_original!BA238)),BA237,PI_data_original!BA238),0)</f>
        <v>0</v>
      </c>
      <c r="BB238" s="95">
        <f>IF($AY238&lt;=$AY$9,IF(NOT(ISNUMBER(PI_data_original!BB238)),BB237,PI_data_original!BB238),0)</f>
        <v>0</v>
      </c>
      <c r="BC238" s="95">
        <f>IF($AY238&lt;=$AY$9,IF(NOT(ISNUMBER(PI_data_original!BC238)),BC237,PI_data_original!BC238),0)</f>
        <v>27.487697624216494</v>
      </c>
      <c r="BD238" s="95">
        <f>IF($AY238&lt;=$AY$9,IF(NOT(ISNUMBER(PI_data_original!BD238)),BD237,PI_data_original!BD238),0)</f>
        <v>0</v>
      </c>
      <c r="BE238" s="95">
        <f>IF($AY238&lt;=$AY$9,IF(NOT(ISNUMBER(PI_data_original!BE238)),BE237,PI_data_original!BE238),0)</f>
        <v>0</v>
      </c>
      <c r="BF238" s="95">
        <f>IF($AY238&lt;=$AY$9,IF(NOT(ISNUMBER(PI_data_original!BF238)),BF237,PI_data_original!BF238),0)</f>
        <v>0</v>
      </c>
      <c r="BG238" s="95">
        <f>IF($AY238&lt;=$AY$9,IF(NOT(ISNUMBER(PI_data_original!BG238)),BG237,PI_data_original!BG238),0)</f>
        <v>25.145272687583603</v>
      </c>
      <c r="BI238" s="61">
        <f>PI_data_original!BI238</f>
        <v>45873.407638888886</v>
      </c>
      <c r="BJ238" s="6">
        <f>IF($BI238&lt;=$BI$9,IF(NOT(ISNUMBER(PI_data_original!BJ238)),BJ237,PI_data_original!BJ238),0)</f>
        <v>4.8904659300159912</v>
      </c>
      <c r="BK238" s="6">
        <f>IF($BI238&lt;=$BI$9,IF(NOT(ISNUMBER(PI_data_original!BK238)),BK237,PI_data_original!BK238),0)</f>
        <v>5.0299663304245099</v>
      </c>
      <c r="BM238" s="6">
        <f t="shared" si="134"/>
        <v>45873.407638888886</v>
      </c>
      <c r="BN238" s="6">
        <f t="shared" si="135"/>
        <v>45873.407638888886</v>
      </c>
      <c r="BO238" s="6">
        <f t="shared" si="136"/>
        <v>45873.407638888886</v>
      </c>
      <c r="BP238" s="6" t="str">
        <f t="shared" si="137"/>
        <v>N/A</v>
      </c>
      <c r="BR238" s="6">
        <f t="shared" si="122"/>
        <v>0</v>
      </c>
      <c r="BS238" s="6">
        <f t="shared" si="123"/>
        <v>0</v>
      </c>
      <c r="BU238" s="6">
        <f t="shared" si="138"/>
        <v>0</v>
      </c>
      <c r="BV238" s="6">
        <f t="shared" si="139"/>
        <v>0</v>
      </c>
      <c r="BX238" s="292">
        <f t="shared" si="124"/>
        <v>45873.78819444371</v>
      </c>
      <c r="BY238" s="11">
        <f t="shared" si="150"/>
        <v>0</v>
      </c>
      <c r="BZ238" s="11">
        <f t="shared" si="150"/>
        <v>0</v>
      </c>
      <c r="CA238" s="11">
        <f t="shared" si="150"/>
        <v>0</v>
      </c>
      <c r="CB238" s="11">
        <f t="shared" si="150"/>
        <v>27.487697624216494</v>
      </c>
      <c r="CC238" s="11">
        <f>IF(Inicio!$C$22="Calderas",BY238+BZ238,CA238)</f>
        <v>0</v>
      </c>
      <c r="CD238" s="11">
        <f t="shared" si="125"/>
        <v>0</v>
      </c>
      <c r="CE238" s="11">
        <f t="shared" si="126"/>
        <v>0</v>
      </c>
      <c r="CF238" s="11">
        <f t="shared" si="127"/>
        <v>0</v>
      </c>
      <c r="CG238" s="11">
        <f t="shared" si="128"/>
        <v>0</v>
      </c>
      <c r="CH238" s="11">
        <f t="shared" si="140"/>
        <v>0</v>
      </c>
      <c r="CI238" s="11">
        <f t="shared" si="141"/>
        <v>0</v>
      </c>
      <c r="CJ238" s="11">
        <f t="shared" si="151"/>
        <v>0</v>
      </c>
      <c r="CK238" s="11">
        <f t="shared" si="151"/>
        <v>0</v>
      </c>
      <c r="CL238" s="11">
        <f t="shared" si="151"/>
        <v>0</v>
      </c>
      <c r="CM238" s="11">
        <f t="shared" si="151"/>
        <v>25.145272687583603</v>
      </c>
      <c r="CN238" s="281">
        <f>IF(Inicio!$O$22="Calderas",CJ238+CK238,CL238)</f>
        <v>0</v>
      </c>
      <c r="CO238" s="11">
        <f t="shared" si="129"/>
        <v>0</v>
      </c>
      <c r="CP238" s="11">
        <f t="shared" si="130"/>
        <v>0</v>
      </c>
      <c r="CQ238" s="11">
        <f t="shared" si="131"/>
        <v>0</v>
      </c>
      <c r="CR238" s="11">
        <f t="shared" si="132"/>
        <v>0</v>
      </c>
      <c r="CS238" s="11">
        <f t="shared" si="142"/>
        <v>0</v>
      </c>
      <c r="CT238" s="11">
        <f t="shared" si="143"/>
        <v>0</v>
      </c>
      <c r="CV238" s="293">
        <f t="shared" si="133"/>
        <v>45874.038194443478</v>
      </c>
      <c r="CW238" s="92">
        <f t="shared" si="152"/>
        <v>0</v>
      </c>
      <c r="CX238" s="92">
        <f t="shared" si="152"/>
        <v>0</v>
      </c>
      <c r="CY238" s="92">
        <f t="shared" si="152"/>
        <v>0</v>
      </c>
      <c r="CZ238" s="92">
        <f t="shared" si="152"/>
        <v>0</v>
      </c>
      <c r="DA238" s="92">
        <f t="shared" si="152"/>
        <v>0</v>
      </c>
      <c r="DB238" s="92">
        <f t="shared" si="152"/>
        <v>0</v>
      </c>
    </row>
    <row r="239" spans="1:106">
      <c r="A239" s="94">
        <f t="shared" si="144"/>
        <v>45874.041666665929</v>
      </c>
      <c r="B239" s="95">
        <f>IF($A239&lt;=$A$9,IF(NOT(ISNUMBER(PI_data_original!B239)),B238,PI_data_original!B239),0)</f>
        <v>0</v>
      </c>
      <c r="C239" s="95">
        <f>IF($A239&lt;=$A$9,IF(NOT(ISNUMBER(PI_data_original!C239)),C238,PI_data_original!C239),0)</f>
        <v>0</v>
      </c>
      <c r="D239" s="307">
        <f>IF(TagTempAmbSel_Sc1=TagTempAmb_Sc1,IF($A239&lt;=$A$9,IF(NOT(ISNUMBER(PI_data_original!D239)),D238,PI_data_original!D239),D238),IF($A239&lt;=$A$9,IF(NOT(ISNUMBER(PI_data_original!AD239)),AD238,PI_data_original!AD239),AD238))</f>
        <v>34.400001525878906</v>
      </c>
      <c r="E239" s="307">
        <f>IF(TagHumRelSel_Sc1=TagHumRel_Sc1,IF($A239&lt;=$A$9,IF(NOT(ISNUMBER(PI_data_original!E239)),E238,PI_data_original!E239),E238),IF($A239&lt;=$A$9,IF(NOT(ISNUMBER(PI_data_original!AE239)),AE238,PI_data_original!AE239),AE238))</f>
        <v>28.549225193882013</v>
      </c>
      <c r="F239" s="95">
        <f>IF($A239&lt;=$A$9,IF(NOT(ISNUMBER(PI_data_original!F239)),F238,PI_data_original!F239),0)</f>
        <v>0</v>
      </c>
      <c r="G239" s="95">
        <f>IF($A239&lt;=$A$9,IF(NOT(ISNUMBER(PI_data_original!G239)),G238,PI_data_original!G239),0)</f>
        <v>0</v>
      </c>
      <c r="H239" s="95">
        <f>IF($A239&lt;=$A$9,IF(NOT(ISNUMBER(PI_data_original!H239)),H238,PI_data_original!H239),0)</f>
        <v>0</v>
      </c>
      <c r="I239" s="95">
        <f>IF($A239&lt;=$A$9,IF(NOT(ISNUMBER(PI_data_original!I239)),I238,PI_data_original!I239),0)</f>
        <v>0</v>
      </c>
      <c r="J239" s="95">
        <f>IF($A239&lt;=$A$9,IF(NOT(ISNUMBER(PI_data_original!J239)),J238,PI_data_original!J239),0)</f>
        <v>0</v>
      </c>
      <c r="K239" s="95">
        <f>IF($A239&lt;=$A$9,IF(NOT(ISNUMBER(PI_data_original!K239)),K238,PI_data_original!K239),0)</f>
        <v>0</v>
      </c>
      <c r="L239" s="95">
        <f>IF($A239&lt;=$A$9,IF(NOT(ISNUMBER(PI_data_original!L239)),L238,PI_data_original!L239),0)</f>
        <v>0</v>
      </c>
      <c r="M239" s="95">
        <f>IF($A239&lt;=$A$9,IF(NOT(ISNUMBER(PI_data_original!M239)),M238,PI_data_original!M239),0)</f>
        <v>0</v>
      </c>
      <c r="N239" s="95">
        <f>IF($A239&lt;=$A$9,IF(NOT(ISNUMBER(PI_data_original!N239)),N238,PI_data_original!N239),0)</f>
        <v>0</v>
      </c>
      <c r="O239" s="95">
        <f>IF($A239&lt;=$A$9,IF(NOT(ISNUMBER(PI_data_original!O239)),O238,PI_data_original!O239),0)</f>
        <v>0</v>
      </c>
      <c r="P239" s="95">
        <f>IF($A239&lt;=$A$9,IF(NOT(ISNUMBER(PI_data_original!P239)),P238,PI_data_original!P239),0)</f>
        <v>0</v>
      </c>
      <c r="Q239" s="95">
        <f>IF($A239&lt;=$A$9,IF(NOT(ISNUMBER(PI_data_original!Q239)),Q238,PI_data_original!Q239),0)</f>
        <v>0</v>
      </c>
      <c r="R239" s="95">
        <f>IF($A239&lt;=$A$9,IF(NOT(ISNUMBER(PI_data_original!R239)),R238,PI_data_original!R239),0)</f>
        <v>0</v>
      </c>
      <c r="S239" s="95">
        <f>IF($A239&lt;=$A$9,IF(NOT(ISNUMBER(PI_data_original!S239)),S238,PI_data_original!S239),0)</f>
        <v>0</v>
      </c>
      <c r="T239" s="95">
        <f>IF($A239&lt;=$A$9,IF(NOT(ISNUMBER(PI_data_original!T239)),T238,PI_data_original!T239),0)</f>
        <v>0</v>
      </c>
      <c r="U239" s="95">
        <f>IF($A239&lt;=$A$9,IF(NOT(ISNUMBER(PI_data_original!U239)),U238,PI_data_original!U239),0)</f>
        <v>0</v>
      </c>
      <c r="V239" s="95">
        <f>IF($A239&lt;=$A$9,IF(NOT(ISNUMBER(PI_data_original!V239)),V238,PI_data_original!V239),0)</f>
        <v>0</v>
      </c>
      <c r="W239" s="95">
        <f>IF($A239&lt;=$A$9,IF(NOT(ISNUMBER(PI_data_original!W239)),W238,PI_data_original!W239),0)</f>
        <v>0</v>
      </c>
      <c r="X239" s="95">
        <f>IF($A239&lt;=$A$9,IF(NOT(ISNUMBER(PI_data_original!X239)),X238,PI_data_original!X239),0)</f>
        <v>0</v>
      </c>
      <c r="Y239" s="95">
        <f>IF($A239&lt;=$A$9,IF(NOT(ISNUMBER(PI_data_original!Y239)),Y238,PI_data_original!Y239),0)</f>
        <v>0</v>
      </c>
      <c r="Z239" s="95">
        <f>IF($A239&lt;=$A$9,IF(NOT(ISNUMBER(PI_data_original!Z239)),Z238,PI_data_original!Z239),0)</f>
        <v>0</v>
      </c>
      <c r="AA239" s="95">
        <f>IF($A239&lt;=$A$9,IF(NOT(ISNUMBER(PI_data_original!AA239)),AA238,PI_data_original!AA239),0)</f>
        <v>0</v>
      </c>
      <c r="AB239" s="95">
        <f>IF($A239&lt;=$A$9,IF(NOT(ISNUMBER(PI_data_original!AB239)),AB238,PI_data_original!AB239),0)</f>
        <v>0</v>
      </c>
      <c r="AC239" s="95">
        <f>IF($A239&lt;=$A$9,IF(NOT(ISNUMBER(PI_data_original!AC239)),AC238,PI_data_original!AC239),0)</f>
        <v>0</v>
      </c>
      <c r="AD239" s="307">
        <f>IF(TagTempAmbSel_Sc2=TagTempAmb_Sc1,IF($A239&lt;=$A$9,IF(NOT(ISNUMBER(PI_data_original!D239)),D238,PI_data_original!D239),D238),IF($A239&lt;=$A$9,IF(NOT(ISNUMBER(PI_data_original!AD239)),AD238,PI_data_original!AD239),AD238))</f>
        <v>35.129991850107629</v>
      </c>
      <c r="AE239" s="307">
        <f>IF(TagHumRelSel_Sc2=TagHumRel_Sc1,IF($A239&lt;=$A$9,IF(NOT(ISNUMBER(PI_data_original!E239)),E238,PI_data_original!E239),E238),IF($A239&lt;=$A$9,IF(NOT(ISNUMBER(PI_data_original!AE239)),AE238,PI_data_original!AE239),AE238))</f>
        <v>30.128703536580311</v>
      </c>
      <c r="AF239" s="95">
        <f>IF($A239&lt;=$A$9,IF(NOT(ISNUMBER(PI_data_original!AF239)),AF238,PI_data_original!AF239),0)</f>
        <v>0</v>
      </c>
      <c r="AG239" s="95">
        <f>IF($A239&lt;=$A$9,IF(NOT(ISNUMBER(PI_data_original!AG239)),AG238,PI_data_original!AG239),0)</f>
        <v>0</v>
      </c>
      <c r="AH239" s="95">
        <f>IF($A239&lt;=$A$9,IF(NOT(ISNUMBER(PI_data_original!AH239)),AH238,PI_data_original!AH239),0)</f>
        <v>0</v>
      </c>
      <c r="AI239" s="95">
        <f>IF($A239&lt;=$A$9,IF(NOT(ISNUMBER(PI_data_original!AI239)),AI238,PI_data_original!AI239),0)</f>
        <v>0</v>
      </c>
      <c r="AJ239" s="95">
        <f>IF($A239&lt;=$A$9,IF(NOT(ISNUMBER(PI_data_original!AJ239)),AJ238,PI_data_original!AJ239),0)</f>
        <v>0</v>
      </c>
      <c r="AK239" s="95">
        <f>IF($A239&lt;=$A$9,IF(NOT(ISNUMBER(PI_data_original!AK239)),AK238,PI_data_original!AK239),0)</f>
        <v>0</v>
      </c>
      <c r="AL239" s="95">
        <f>IF($A239&lt;=$A$9,IF(NOT(ISNUMBER(PI_data_original!AL239)),AL238,PI_data_original!AL239),0)</f>
        <v>0</v>
      </c>
      <c r="AM239" s="95">
        <f>IF($A239&lt;=$A$9,IF(NOT(ISNUMBER(PI_data_original!AM239)),AM238,PI_data_original!AM239),0)</f>
        <v>0</v>
      </c>
      <c r="AN239" s="95">
        <f>IF($A239&lt;=$A$9,IF(NOT(ISNUMBER(PI_data_original!AN239)),AN238,PI_data_original!AN239),0)</f>
        <v>0</v>
      </c>
      <c r="AO239" s="95">
        <f>IF($A239&lt;=$A$9,IF(NOT(ISNUMBER(PI_data_original!AO239)),AO238,PI_data_original!AO239),0)</f>
        <v>0</v>
      </c>
      <c r="AP239" s="95">
        <f>IF($A239&lt;=$A$9,IF(NOT(ISNUMBER(PI_data_original!AP239)),AP238,PI_data_original!AP239),0)</f>
        <v>0</v>
      </c>
      <c r="AQ239" s="95">
        <f>IF($A239&lt;=$A$9,IF(NOT(ISNUMBER(PI_data_original!AQ239)),AQ238,PI_data_original!AQ239),0)</f>
        <v>0</v>
      </c>
      <c r="AR239" s="95">
        <f>IF($A239&lt;=$A$9,IF(NOT(ISNUMBER(PI_data_original!AR239)),AR238,PI_data_original!AR239),0)</f>
        <v>0</v>
      </c>
      <c r="AS239" s="95">
        <f>IF($A239&lt;=$A$9,IF(NOT(ISNUMBER(PI_data_original!AS239)),AS238,PI_data_original!AS239),0)</f>
        <v>0</v>
      </c>
      <c r="AT239" s="95">
        <f>IF($A239&lt;=$A$9,IF(NOT(ISNUMBER(PI_data_original!AT239)),AT238,PI_data_original!AT239),0)</f>
        <v>0</v>
      </c>
      <c r="AU239" s="95">
        <f>IF($A239&lt;=$A$9,IF(NOT(ISNUMBER(PI_data_original!AU239)),AU238,PI_data_original!AU239),0)</f>
        <v>0</v>
      </c>
      <c r="AV239" s="95">
        <f>IF($A239&lt;=$A$9,IF(NOT(ISNUMBER(PI_data_original!AV239)),AV238,PI_data_original!AV239),0)</f>
        <v>0</v>
      </c>
      <c r="AW239" s="95">
        <f>IF($A239&lt;=$A$9,IF(NOT(ISNUMBER(PI_data_original!AW239)),AW238,PI_data_original!AW239),0)</f>
        <v>0</v>
      </c>
      <c r="AY239" s="94">
        <f t="shared" si="145"/>
        <v>45873.791666665929</v>
      </c>
      <c r="AZ239" s="95">
        <f>IF($AY239&lt;=$AY$9,IF(NOT(ISNUMBER(PI_data_original!AZ239)),AZ238,PI_data_original!AZ239),0)</f>
        <v>0</v>
      </c>
      <c r="BA239" s="95">
        <f>IF($AY239&lt;=$AY$9,IF(NOT(ISNUMBER(PI_data_original!BA239)),BA238,PI_data_original!BA239),0)</f>
        <v>0</v>
      </c>
      <c r="BB239" s="95">
        <f>IF($AY239&lt;=$AY$9,IF(NOT(ISNUMBER(PI_data_original!BB239)),BB238,PI_data_original!BB239),0)</f>
        <v>0</v>
      </c>
      <c r="BC239" s="95">
        <f>IF($AY239&lt;=$AY$9,IF(NOT(ISNUMBER(PI_data_original!BC239)),BC238,PI_data_original!BC239),0)</f>
        <v>26.458142615774324</v>
      </c>
      <c r="BD239" s="95">
        <f>IF($AY239&lt;=$AY$9,IF(NOT(ISNUMBER(PI_data_original!BD239)),BD238,PI_data_original!BD239),0)</f>
        <v>0</v>
      </c>
      <c r="BE239" s="95">
        <f>IF($AY239&lt;=$AY$9,IF(NOT(ISNUMBER(PI_data_original!BE239)),BE238,PI_data_original!BE239),0)</f>
        <v>0</v>
      </c>
      <c r="BF239" s="95">
        <f>IF($AY239&lt;=$AY$9,IF(NOT(ISNUMBER(PI_data_original!BF239)),BF238,PI_data_original!BF239),0)</f>
        <v>0</v>
      </c>
      <c r="BG239" s="95">
        <f>IF($AY239&lt;=$AY$9,IF(NOT(ISNUMBER(PI_data_original!BG239)),BG238,PI_data_original!BG239),0)</f>
        <v>24.142028522738233</v>
      </c>
      <c r="BI239" s="61">
        <f>PI_data_original!BI239</f>
        <v>45873.408333333333</v>
      </c>
      <c r="BJ239" s="6">
        <f>IF($BI239&lt;=$BI$9,IF(NOT(ISNUMBER(PI_data_original!BJ239)),BJ238,PI_data_original!BJ239),0)</f>
        <v>6.7466694646221095</v>
      </c>
      <c r="BK239" s="6">
        <f>IF($BI239&lt;=$BI$9,IF(NOT(ISNUMBER(PI_data_original!BK239)),BK238,PI_data_original!BK239),0)</f>
        <v>5.6947152325583108</v>
      </c>
      <c r="BM239" s="6">
        <f t="shared" si="134"/>
        <v>45873.408333333333</v>
      </c>
      <c r="BN239" s="6" t="str">
        <f t="shared" si="135"/>
        <v>N/A</v>
      </c>
      <c r="BO239" s="6">
        <f t="shared" si="136"/>
        <v>45873.408333333333</v>
      </c>
      <c r="BP239" s="6" t="str">
        <f t="shared" si="137"/>
        <v>N/A</v>
      </c>
      <c r="BR239" s="6">
        <f t="shared" si="122"/>
        <v>0</v>
      </c>
      <c r="BS239" s="6">
        <f t="shared" si="123"/>
        <v>0</v>
      </c>
      <c r="BU239" s="6">
        <f t="shared" si="138"/>
        <v>0</v>
      </c>
      <c r="BV239" s="6">
        <f t="shared" si="139"/>
        <v>0</v>
      </c>
      <c r="BX239" s="292">
        <f t="shared" si="124"/>
        <v>45873.791666665929</v>
      </c>
      <c r="BY239" s="11">
        <f t="shared" si="150"/>
        <v>0</v>
      </c>
      <c r="BZ239" s="11">
        <f t="shared" si="150"/>
        <v>0</v>
      </c>
      <c r="CA239" s="11">
        <f t="shared" si="150"/>
        <v>0</v>
      </c>
      <c r="CB239" s="11">
        <f t="shared" si="150"/>
        <v>26.458142615774324</v>
      </c>
      <c r="CC239" s="11">
        <f>IF(Inicio!$C$22="Calderas",BY239+BZ239,CA239)</f>
        <v>0</v>
      </c>
      <c r="CD239" s="11">
        <f t="shared" si="125"/>
        <v>0</v>
      </c>
      <c r="CE239" s="11">
        <f t="shared" si="126"/>
        <v>0</v>
      </c>
      <c r="CF239" s="11">
        <f t="shared" si="127"/>
        <v>0</v>
      </c>
      <c r="CG239" s="11">
        <f t="shared" si="128"/>
        <v>0</v>
      </c>
      <c r="CH239" s="11">
        <f t="shared" si="140"/>
        <v>0</v>
      </c>
      <c r="CI239" s="11">
        <f t="shared" si="141"/>
        <v>0</v>
      </c>
      <c r="CJ239" s="11">
        <f t="shared" si="151"/>
        <v>0</v>
      </c>
      <c r="CK239" s="11">
        <f t="shared" si="151"/>
        <v>0</v>
      </c>
      <c r="CL239" s="11">
        <f t="shared" si="151"/>
        <v>0</v>
      </c>
      <c r="CM239" s="11">
        <f t="shared" si="151"/>
        <v>24.142028522738233</v>
      </c>
      <c r="CN239" s="281">
        <f>IF(Inicio!$O$22="Calderas",CJ239+CK239,CL239)</f>
        <v>0</v>
      </c>
      <c r="CO239" s="11">
        <f t="shared" si="129"/>
        <v>0</v>
      </c>
      <c r="CP239" s="11">
        <f t="shared" si="130"/>
        <v>0</v>
      </c>
      <c r="CQ239" s="11">
        <f t="shared" si="131"/>
        <v>0</v>
      </c>
      <c r="CR239" s="11">
        <f t="shared" si="132"/>
        <v>0</v>
      </c>
      <c r="CS239" s="11">
        <f t="shared" si="142"/>
        <v>0</v>
      </c>
      <c r="CT239" s="11">
        <f t="shared" si="143"/>
        <v>0</v>
      </c>
      <c r="CV239" s="293">
        <f t="shared" si="133"/>
        <v>45874.041666665697</v>
      </c>
      <c r="CW239" s="92">
        <f t="shared" si="152"/>
        <v>0</v>
      </c>
      <c r="CX239" s="92">
        <f t="shared" si="152"/>
        <v>0</v>
      </c>
      <c r="CY239" s="92">
        <f t="shared" si="152"/>
        <v>0</v>
      </c>
      <c r="CZ239" s="92">
        <f t="shared" si="152"/>
        <v>0</v>
      </c>
      <c r="DA239" s="92">
        <f t="shared" si="152"/>
        <v>0</v>
      </c>
      <c r="DB239" s="92">
        <f t="shared" si="152"/>
        <v>0</v>
      </c>
    </row>
    <row r="240" spans="1:106">
      <c r="A240" s="94">
        <f t="shared" si="144"/>
        <v>45874.045138888148</v>
      </c>
      <c r="B240" s="95">
        <f>IF($A240&lt;=$A$9,IF(NOT(ISNUMBER(PI_data_original!B240)),B239,PI_data_original!B240),0)</f>
        <v>0</v>
      </c>
      <c r="C240" s="95">
        <f>IF($A240&lt;=$A$9,IF(NOT(ISNUMBER(PI_data_original!C240)),C239,PI_data_original!C240),0)</f>
        <v>0</v>
      </c>
      <c r="D240" s="307">
        <f>IF(TagTempAmbSel_Sc1=TagTempAmb_Sc1,IF($A240&lt;=$A$9,IF(NOT(ISNUMBER(PI_data_original!D240)),D239,PI_data_original!D240),D239),IF($A240&lt;=$A$9,IF(NOT(ISNUMBER(PI_data_original!AD240)),AD239,PI_data_original!AD240),AD239))</f>
        <v>34.400001525878906</v>
      </c>
      <c r="E240" s="307">
        <f>IF(TagHumRelSel_Sc1=TagHumRel_Sc1,IF($A240&lt;=$A$9,IF(NOT(ISNUMBER(PI_data_original!E240)),E239,PI_data_original!E240),E239),IF($A240&lt;=$A$9,IF(NOT(ISNUMBER(PI_data_original!AE240)),AE239,PI_data_original!AE240),AE239))</f>
        <v>28.549225193882013</v>
      </c>
      <c r="F240" s="95">
        <f>IF($A240&lt;=$A$9,IF(NOT(ISNUMBER(PI_data_original!F240)),F239,PI_data_original!F240),0)</f>
        <v>0</v>
      </c>
      <c r="G240" s="95">
        <f>IF($A240&lt;=$A$9,IF(NOT(ISNUMBER(PI_data_original!G240)),G239,PI_data_original!G240),0)</f>
        <v>0</v>
      </c>
      <c r="H240" s="95">
        <f>IF($A240&lt;=$A$9,IF(NOT(ISNUMBER(PI_data_original!H240)),H239,PI_data_original!H240),0)</f>
        <v>0</v>
      </c>
      <c r="I240" s="95">
        <f>IF($A240&lt;=$A$9,IF(NOT(ISNUMBER(PI_data_original!I240)),I239,PI_data_original!I240),0)</f>
        <v>0</v>
      </c>
      <c r="J240" s="95">
        <f>IF($A240&lt;=$A$9,IF(NOT(ISNUMBER(PI_data_original!J240)),J239,PI_data_original!J240),0)</f>
        <v>0</v>
      </c>
      <c r="K240" s="95">
        <f>IF($A240&lt;=$A$9,IF(NOT(ISNUMBER(PI_data_original!K240)),K239,PI_data_original!K240),0)</f>
        <v>0</v>
      </c>
      <c r="L240" s="95">
        <f>IF($A240&lt;=$A$9,IF(NOT(ISNUMBER(PI_data_original!L240)),L239,PI_data_original!L240),0)</f>
        <v>0</v>
      </c>
      <c r="M240" s="95">
        <f>IF($A240&lt;=$A$9,IF(NOT(ISNUMBER(PI_data_original!M240)),M239,PI_data_original!M240),0)</f>
        <v>0</v>
      </c>
      <c r="N240" s="95">
        <f>IF($A240&lt;=$A$9,IF(NOT(ISNUMBER(PI_data_original!N240)),N239,PI_data_original!N240),0)</f>
        <v>0</v>
      </c>
      <c r="O240" s="95">
        <f>IF($A240&lt;=$A$9,IF(NOT(ISNUMBER(PI_data_original!O240)),O239,PI_data_original!O240),0)</f>
        <v>0</v>
      </c>
      <c r="P240" s="95">
        <f>IF($A240&lt;=$A$9,IF(NOT(ISNUMBER(PI_data_original!P240)),P239,PI_data_original!P240),0)</f>
        <v>0</v>
      </c>
      <c r="Q240" s="95">
        <f>IF($A240&lt;=$A$9,IF(NOT(ISNUMBER(PI_data_original!Q240)),Q239,PI_data_original!Q240),0)</f>
        <v>0</v>
      </c>
      <c r="R240" s="95">
        <f>IF($A240&lt;=$A$9,IF(NOT(ISNUMBER(PI_data_original!R240)),R239,PI_data_original!R240),0)</f>
        <v>0</v>
      </c>
      <c r="S240" s="95">
        <f>IF($A240&lt;=$A$9,IF(NOT(ISNUMBER(PI_data_original!S240)),S239,PI_data_original!S240),0)</f>
        <v>0</v>
      </c>
      <c r="T240" s="95">
        <f>IF($A240&lt;=$A$9,IF(NOT(ISNUMBER(PI_data_original!T240)),T239,PI_data_original!T240),0)</f>
        <v>0</v>
      </c>
      <c r="U240" s="95">
        <f>IF($A240&lt;=$A$9,IF(NOT(ISNUMBER(PI_data_original!U240)),U239,PI_data_original!U240),0)</f>
        <v>0</v>
      </c>
      <c r="V240" s="95">
        <f>IF($A240&lt;=$A$9,IF(NOT(ISNUMBER(PI_data_original!V240)),V239,PI_data_original!V240),0)</f>
        <v>0</v>
      </c>
      <c r="W240" s="95">
        <f>IF($A240&lt;=$A$9,IF(NOT(ISNUMBER(PI_data_original!W240)),W239,PI_data_original!W240),0)</f>
        <v>0</v>
      </c>
      <c r="X240" s="95">
        <f>IF($A240&lt;=$A$9,IF(NOT(ISNUMBER(PI_data_original!X240)),X239,PI_data_original!X240),0)</f>
        <v>0</v>
      </c>
      <c r="Y240" s="95">
        <f>IF($A240&lt;=$A$9,IF(NOT(ISNUMBER(PI_data_original!Y240)),Y239,PI_data_original!Y240),0)</f>
        <v>0</v>
      </c>
      <c r="Z240" s="95">
        <f>IF($A240&lt;=$A$9,IF(NOT(ISNUMBER(PI_data_original!Z240)),Z239,PI_data_original!Z240),0)</f>
        <v>0</v>
      </c>
      <c r="AA240" s="95">
        <f>IF($A240&lt;=$A$9,IF(NOT(ISNUMBER(PI_data_original!AA240)),AA239,PI_data_original!AA240),0)</f>
        <v>0</v>
      </c>
      <c r="AB240" s="95">
        <f>IF($A240&lt;=$A$9,IF(NOT(ISNUMBER(PI_data_original!AB240)),AB239,PI_data_original!AB240),0)</f>
        <v>0</v>
      </c>
      <c r="AC240" s="95">
        <f>IF($A240&lt;=$A$9,IF(NOT(ISNUMBER(PI_data_original!AC240)),AC239,PI_data_original!AC240),0)</f>
        <v>0</v>
      </c>
      <c r="AD240" s="307">
        <f>IF(TagTempAmbSel_Sc2=TagTempAmb_Sc1,IF($A240&lt;=$A$9,IF(NOT(ISNUMBER(PI_data_original!D240)),D239,PI_data_original!D240),D239),IF($A240&lt;=$A$9,IF(NOT(ISNUMBER(PI_data_original!AD240)),AD239,PI_data_original!AD240),AD239))</f>
        <v>35.129991850107629</v>
      </c>
      <c r="AE240" s="307">
        <f>IF(TagHumRelSel_Sc2=TagHumRel_Sc1,IF($A240&lt;=$A$9,IF(NOT(ISNUMBER(PI_data_original!E240)),E239,PI_data_original!E240),E239),IF($A240&lt;=$A$9,IF(NOT(ISNUMBER(PI_data_original!AE240)),AE239,PI_data_original!AE240),AE239))</f>
        <v>30.128703536580311</v>
      </c>
      <c r="AF240" s="95">
        <f>IF($A240&lt;=$A$9,IF(NOT(ISNUMBER(PI_data_original!AF240)),AF239,PI_data_original!AF240),0)</f>
        <v>0</v>
      </c>
      <c r="AG240" s="95">
        <f>IF($A240&lt;=$A$9,IF(NOT(ISNUMBER(PI_data_original!AG240)),AG239,PI_data_original!AG240),0)</f>
        <v>0</v>
      </c>
      <c r="AH240" s="95">
        <f>IF($A240&lt;=$A$9,IF(NOT(ISNUMBER(PI_data_original!AH240)),AH239,PI_data_original!AH240),0)</f>
        <v>0</v>
      </c>
      <c r="AI240" s="95">
        <f>IF($A240&lt;=$A$9,IF(NOT(ISNUMBER(PI_data_original!AI240)),AI239,PI_data_original!AI240),0)</f>
        <v>0</v>
      </c>
      <c r="AJ240" s="95">
        <f>IF($A240&lt;=$A$9,IF(NOT(ISNUMBER(PI_data_original!AJ240)),AJ239,PI_data_original!AJ240),0)</f>
        <v>0</v>
      </c>
      <c r="AK240" s="95">
        <f>IF($A240&lt;=$A$9,IF(NOT(ISNUMBER(PI_data_original!AK240)),AK239,PI_data_original!AK240),0)</f>
        <v>0</v>
      </c>
      <c r="AL240" s="95">
        <f>IF($A240&lt;=$A$9,IF(NOT(ISNUMBER(PI_data_original!AL240)),AL239,PI_data_original!AL240),0)</f>
        <v>0</v>
      </c>
      <c r="AM240" s="95">
        <f>IF($A240&lt;=$A$9,IF(NOT(ISNUMBER(PI_data_original!AM240)),AM239,PI_data_original!AM240),0)</f>
        <v>0</v>
      </c>
      <c r="AN240" s="95">
        <f>IF($A240&lt;=$A$9,IF(NOT(ISNUMBER(PI_data_original!AN240)),AN239,PI_data_original!AN240),0)</f>
        <v>0</v>
      </c>
      <c r="AO240" s="95">
        <f>IF($A240&lt;=$A$9,IF(NOT(ISNUMBER(PI_data_original!AO240)),AO239,PI_data_original!AO240),0)</f>
        <v>0</v>
      </c>
      <c r="AP240" s="95">
        <f>IF($A240&lt;=$A$9,IF(NOT(ISNUMBER(PI_data_original!AP240)),AP239,PI_data_original!AP240),0)</f>
        <v>0</v>
      </c>
      <c r="AQ240" s="95">
        <f>IF($A240&lt;=$A$9,IF(NOT(ISNUMBER(PI_data_original!AQ240)),AQ239,PI_data_original!AQ240),0)</f>
        <v>0</v>
      </c>
      <c r="AR240" s="95">
        <f>IF($A240&lt;=$A$9,IF(NOT(ISNUMBER(PI_data_original!AR240)),AR239,PI_data_original!AR240),0)</f>
        <v>0</v>
      </c>
      <c r="AS240" s="95">
        <f>IF($A240&lt;=$A$9,IF(NOT(ISNUMBER(PI_data_original!AS240)),AS239,PI_data_original!AS240),0)</f>
        <v>0</v>
      </c>
      <c r="AT240" s="95">
        <f>IF($A240&lt;=$A$9,IF(NOT(ISNUMBER(PI_data_original!AT240)),AT239,PI_data_original!AT240),0)</f>
        <v>0</v>
      </c>
      <c r="AU240" s="95">
        <f>IF($A240&lt;=$A$9,IF(NOT(ISNUMBER(PI_data_original!AU240)),AU239,PI_data_original!AU240),0)</f>
        <v>0</v>
      </c>
      <c r="AV240" s="95">
        <f>IF($A240&lt;=$A$9,IF(NOT(ISNUMBER(PI_data_original!AV240)),AV239,PI_data_original!AV240),0)</f>
        <v>0</v>
      </c>
      <c r="AW240" s="95">
        <f>IF($A240&lt;=$A$9,IF(NOT(ISNUMBER(PI_data_original!AW240)),AW239,PI_data_original!AW240),0)</f>
        <v>0</v>
      </c>
      <c r="AY240" s="94">
        <f t="shared" si="145"/>
        <v>45873.795138888148</v>
      </c>
      <c r="AZ240" s="95">
        <f>IF($AY240&lt;=$AY$9,IF(NOT(ISNUMBER(PI_data_original!AZ240)),AZ239,PI_data_original!AZ240),0)</f>
        <v>0</v>
      </c>
      <c r="BA240" s="95">
        <f>IF($AY240&lt;=$AY$9,IF(NOT(ISNUMBER(PI_data_original!BA240)),BA239,PI_data_original!BA240),0)</f>
        <v>0</v>
      </c>
      <c r="BB240" s="95">
        <f>IF($AY240&lt;=$AY$9,IF(NOT(ISNUMBER(PI_data_original!BB240)),BB239,PI_data_original!BB240),0)</f>
        <v>0</v>
      </c>
      <c r="BC240" s="95">
        <f>IF($AY240&lt;=$AY$9,IF(NOT(ISNUMBER(PI_data_original!BC240)),BC239,PI_data_original!BC240),0)</f>
        <v>25.47158200270486</v>
      </c>
      <c r="BD240" s="95">
        <f>IF($AY240&lt;=$AY$9,IF(NOT(ISNUMBER(PI_data_original!BD240)),BD239,PI_data_original!BD240),0)</f>
        <v>0</v>
      </c>
      <c r="BE240" s="95">
        <f>IF($AY240&lt;=$AY$9,IF(NOT(ISNUMBER(PI_data_original!BE240)),BE239,PI_data_original!BE240),0)</f>
        <v>0</v>
      </c>
      <c r="BF240" s="95">
        <f>IF($AY240&lt;=$AY$9,IF(NOT(ISNUMBER(PI_data_original!BF240)),BF239,PI_data_original!BF240),0)</f>
        <v>0</v>
      </c>
      <c r="BG240" s="95">
        <f>IF($AY240&lt;=$AY$9,IF(NOT(ISNUMBER(PI_data_original!BG240)),BG239,PI_data_original!BG240),0)</f>
        <v>22.915856450391541</v>
      </c>
      <c r="BI240" s="61">
        <f>PI_data_original!BI240</f>
        <v>45873.40902777778</v>
      </c>
      <c r="BJ240" s="6">
        <f>IF($BI240&lt;=$BI$9,IF(NOT(ISNUMBER(PI_data_original!BJ240)),BJ239,PI_data_original!BJ240),0)</f>
        <v>7.3456127305704948</v>
      </c>
      <c r="BK240" s="6">
        <f>IF($BI240&lt;=$BI$9,IF(NOT(ISNUMBER(PI_data_original!BK240)),BK239,PI_data_original!BK240),0)</f>
        <v>6.3231645111258592</v>
      </c>
      <c r="BM240" s="6">
        <f t="shared" si="134"/>
        <v>45873.40902777778</v>
      </c>
      <c r="BN240" s="6" t="str">
        <f t="shared" si="135"/>
        <v>N/A</v>
      </c>
      <c r="BO240" s="6">
        <f t="shared" si="136"/>
        <v>45873.40902777778</v>
      </c>
      <c r="BP240" s="6" t="str">
        <f t="shared" si="137"/>
        <v>N/A</v>
      </c>
      <c r="BR240" s="6">
        <f t="shared" si="122"/>
        <v>0</v>
      </c>
      <c r="BS240" s="6">
        <f t="shared" si="123"/>
        <v>0</v>
      </c>
      <c r="BU240" s="6">
        <f t="shared" si="138"/>
        <v>0</v>
      </c>
      <c r="BV240" s="6">
        <f t="shared" si="139"/>
        <v>0</v>
      </c>
      <c r="BX240" s="292">
        <f t="shared" si="124"/>
        <v>45873.795138888148</v>
      </c>
      <c r="BY240" s="11">
        <f t="shared" si="150"/>
        <v>0</v>
      </c>
      <c r="BZ240" s="11">
        <f t="shared" si="150"/>
        <v>0</v>
      </c>
      <c r="CA240" s="11">
        <f t="shared" si="150"/>
        <v>0</v>
      </c>
      <c r="CB240" s="11">
        <f t="shared" si="150"/>
        <v>25.47158200270486</v>
      </c>
      <c r="CC240" s="11">
        <f>IF(Inicio!$C$22="Calderas",BY240+BZ240,CA240)</f>
        <v>0</v>
      </c>
      <c r="CD240" s="11">
        <f t="shared" si="125"/>
        <v>0</v>
      </c>
      <c r="CE240" s="11">
        <f t="shared" si="126"/>
        <v>0</v>
      </c>
      <c r="CF240" s="11">
        <f t="shared" si="127"/>
        <v>0</v>
      </c>
      <c r="CG240" s="11">
        <f t="shared" si="128"/>
        <v>0</v>
      </c>
      <c r="CH240" s="11">
        <f t="shared" si="140"/>
        <v>0</v>
      </c>
      <c r="CI240" s="11">
        <f t="shared" si="141"/>
        <v>0</v>
      </c>
      <c r="CJ240" s="11">
        <f t="shared" si="151"/>
        <v>0</v>
      </c>
      <c r="CK240" s="11">
        <f t="shared" si="151"/>
        <v>0</v>
      </c>
      <c r="CL240" s="11">
        <f t="shared" si="151"/>
        <v>0</v>
      </c>
      <c r="CM240" s="11">
        <f t="shared" si="151"/>
        <v>22.915856450391541</v>
      </c>
      <c r="CN240" s="281">
        <f>IF(Inicio!$O$22="Calderas",CJ240+CK240,CL240)</f>
        <v>0</v>
      </c>
      <c r="CO240" s="11">
        <f t="shared" si="129"/>
        <v>0</v>
      </c>
      <c r="CP240" s="11">
        <f t="shared" si="130"/>
        <v>0</v>
      </c>
      <c r="CQ240" s="11">
        <f t="shared" si="131"/>
        <v>0</v>
      </c>
      <c r="CR240" s="11">
        <f t="shared" si="132"/>
        <v>0</v>
      </c>
      <c r="CS240" s="11">
        <f t="shared" si="142"/>
        <v>0</v>
      </c>
      <c r="CT240" s="11">
        <f t="shared" si="143"/>
        <v>0</v>
      </c>
      <c r="CV240" s="293">
        <f t="shared" si="133"/>
        <v>45874.045138887916</v>
      </c>
      <c r="CW240" s="92">
        <f t="shared" si="152"/>
        <v>0</v>
      </c>
      <c r="CX240" s="92">
        <f t="shared" si="152"/>
        <v>0</v>
      </c>
      <c r="CY240" s="92">
        <f t="shared" si="152"/>
        <v>0</v>
      </c>
      <c r="CZ240" s="92">
        <f t="shared" si="152"/>
        <v>0</v>
      </c>
      <c r="DA240" s="92">
        <f t="shared" si="152"/>
        <v>0</v>
      </c>
      <c r="DB240" s="92">
        <f t="shared" si="152"/>
        <v>0</v>
      </c>
    </row>
    <row r="241" spans="1:106">
      <c r="A241" s="94">
        <f t="shared" si="144"/>
        <v>45874.048611110367</v>
      </c>
      <c r="B241" s="95">
        <f>IF($A241&lt;=$A$9,IF(NOT(ISNUMBER(PI_data_original!B241)),B240,PI_data_original!B241),0)</f>
        <v>0</v>
      </c>
      <c r="C241" s="95">
        <f>IF($A241&lt;=$A$9,IF(NOT(ISNUMBER(PI_data_original!C241)),C240,PI_data_original!C241),0)</f>
        <v>0</v>
      </c>
      <c r="D241" s="307">
        <f>IF(TagTempAmbSel_Sc1=TagTempAmb_Sc1,IF($A241&lt;=$A$9,IF(NOT(ISNUMBER(PI_data_original!D241)),D240,PI_data_original!D241),D240),IF($A241&lt;=$A$9,IF(NOT(ISNUMBER(PI_data_original!AD241)),AD240,PI_data_original!AD241),AD240))</f>
        <v>34.400001525878906</v>
      </c>
      <c r="E241" s="307">
        <f>IF(TagHumRelSel_Sc1=TagHumRel_Sc1,IF($A241&lt;=$A$9,IF(NOT(ISNUMBER(PI_data_original!E241)),E240,PI_data_original!E241),E240),IF($A241&lt;=$A$9,IF(NOT(ISNUMBER(PI_data_original!AE241)),AE240,PI_data_original!AE241),AE240))</f>
        <v>28.549225193882013</v>
      </c>
      <c r="F241" s="95">
        <f>IF($A241&lt;=$A$9,IF(NOT(ISNUMBER(PI_data_original!F241)),F240,PI_data_original!F241),0)</f>
        <v>0</v>
      </c>
      <c r="G241" s="95">
        <f>IF($A241&lt;=$A$9,IF(NOT(ISNUMBER(PI_data_original!G241)),G240,PI_data_original!G241),0)</f>
        <v>0</v>
      </c>
      <c r="H241" s="95">
        <f>IF($A241&lt;=$A$9,IF(NOT(ISNUMBER(PI_data_original!H241)),H240,PI_data_original!H241),0)</f>
        <v>0</v>
      </c>
      <c r="I241" s="95">
        <f>IF($A241&lt;=$A$9,IF(NOT(ISNUMBER(PI_data_original!I241)),I240,PI_data_original!I241),0)</f>
        <v>0</v>
      </c>
      <c r="J241" s="95">
        <f>IF($A241&lt;=$A$9,IF(NOT(ISNUMBER(PI_data_original!J241)),J240,PI_data_original!J241),0)</f>
        <v>0</v>
      </c>
      <c r="K241" s="95">
        <f>IF($A241&lt;=$A$9,IF(NOT(ISNUMBER(PI_data_original!K241)),K240,PI_data_original!K241),0)</f>
        <v>0</v>
      </c>
      <c r="L241" s="95">
        <f>IF($A241&lt;=$A$9,IF(NOT(ISNUMBER(PI_data_original!L241)),L240,PI_data_original!L241),0)</f>
        <v>0</v>
      </c>
      <c r="M241" s="95">
        <f>IF($A241&lt;=$A$9,IF(NOT(ISNUMBER(PI_data_original!M241)),M240,PI_data_original!M241),0)</f>
        <v>0</v>
      </c>
      <c r="N241" s="95">
        <f>IF($A241&lt;=$A$9,IF(NOT(ISNUMBER(PI_data_original!N241)),N240,PI_data_original!N241),0)</f>
        <v>0</v>
      </c>
      <c r="O241" s="95">
        <f>IF($A241&lt;=$A$9,IF(NOT(ISNUMBER(PI_data_original!O241)),O240,PI_data_original!O241),0)</f>
        <v>0</v>
      </c>
      <c r="P241" s="95">
        <f>IF($A241&lt;=$A$9,IF(NOT(ISNUMBER(PI_data_original!P241)),P240,PI_data_original!P241),0)</f>
        <v>0</v>
      </c>
      <c r="Q241" s="95">
        <f>IF($A241&lt;=$A$9,IF(NOT(ISNUMBER(PI_data_original!Q241)),Q240,PI_data_original!Q241),0)</f>
        <v>0</v>
      </c>
      <c r="R241" s="95">
        <f>IF($A241&lt;=$A$9,IF(NOT(ISNUMBER(PI_data_original!R241)),R240,PI_data_original!R241),0)</f>
        <v>0</v>
      </c>
      <c r="S241" s="95">
        <f>IF($A241&lt;=$A$9,IF(NOT(ISNUMBER(PI_data_original!S241)),S240,PI_data_original!S241),0)</f>
        <v>0</v>
      </c>
      <c r="T241" s="95">
        <f>IF($A241&lt;=$A$9,IF(NOT(ISNUMBER(PI_data_original!T241)),T240,PI_data_original!T241),0)</f>
        <v>0</v>
      </c>
      <c r="U241" s="95">
        <f>IF($A241&lt;=$A$9,IF(NOT(ISNUMBER(PI_data_original!U241)),U240,PI_data_original!U241),0)</f>
        <v>0</v>
      </c>
      <c r="V241" s="95">
        <f>IF($A241&lt;=$A$9,IF(NOT(ISNUMBER(PI_data_original!V241)),V240,PI_data_original!V241),0)</f>
        <v>0</v>
      </c>
      <c r="W241" s="95">
        <f>IF($A241&lt;=$A$9,IF(NOT(ISNUMBER(PI_data_original!W241)),W240,PI_data_original!W241),0)</f>
        <v>0</v>
      </c>
      <c r="X241" s="95">
        <f>IF($A241&lt;=$A$9,IF(NOT(ISNUMBER(PI_data_original!X241)),X240,PI_data_original!X241),0)</f>
        <v>0</v>
      </c>
      <c r="Y241" s="95">
        <f>IF($A241&lt;=$A$9,IF(NOT(ISNUMBER(PI_data_original!Y241)),Y240,PI_data_original!Y241),0)</f>
        <v>0</v>
      </c>
      <c r="Z241" s="95">
        <f>IF($A241&lt;=$A$9,IF(NOT(ISNUMBER(PI_data_original!Z241)),Z240,PI_data_original!Z241),0)</f>
        <v>0</v>
      </c>
      <c r="AA241" s="95">
        <f>IF($A241&lt;=$A$9,IF(NOT(ISNUMBER(PI_data_original!AA241)),AA240,PI_data_original!AA241),0)</f>
        <v>0</v>
      </c>
      <c r="AB241" s="95">
        <f>IF($A241&lt;=$A$9,IF(NOT(ISNUMBER(PI_data_original!AB241)),AB240,PI_data_original!AB241),0)</f>
        <v>0</v>
      </c>
      <c r="AC241" s="95">
        <f>IF($A241&lt;=$A$9,IF(NOT(ISNUMBER(PI_data_original!AC241)),AC240,PI_data_original!AC241),0)</f>
        <v>0</v>
      </c>
      <c r="AD241" s="307">
        <f>IF(TagTempAmbSel_Sc2=TagTempAmb_Sc1,IF($A241&lt;=$A$9,IF(NOT(ISNUMBER(PI_data_original!D241)),D240,PI_data_original!D241),D240),IF($A241&lt;=$A$9,IF(NOT(ISNUMBER(PI_data_original!AD241)),AD240,PI_data_original!AD241),AD240))</f>
        <v>35.129991850107629</v>
      </c>
      <c r="AE241" s="307">
        <f>IF(TagHumRelSel_Sc2=TagHumRel_Sc1,IF($A241&lt;=$A$9,IF(NOT(ISNUMBER(PI_data_original!E241)),E240,PI_data_original!E241),E240),IF($A241&lt;=$A$9,IF(NOT(ISNUMBER(PI_data_original!AE241)),AE240,PI_data_original!AE241),AE240))</f>
        <v>30.128703536580311</v>
      </c>
      <c r="AF241" s="95">
        <f>IF($A241&lt;=$A$9,IF(NOT(ISNUMBER(PI_data_original!AF241)),AF240,PI_data_original!AF241),0)</f>
        <v>0</v>
      </c>
      <c r="AG241" s="95">
        <f>IF($A241&lt;=$A$9,IF(NOT(ISNUMBER(PI_data_original!AG241)),AG240,PI_data_original!AG241),0)</f>
        <v>0</v>
      </c>
      <c r="AH241" s="95">
        <f>IF($A241&lt;=$A$9,IF(NOT(ISNUMBER(PI_data_original!AH241)),AH240,PI_data_original!AH241),0)</f>
        <v>0</v>
      </c>
      <c r="AI241" s="95">
        <f>IF($A241&lt;=$A$9,IF(NOT(ISNUMBER(PI_data_original!AI241)),AI240,PI_data_original!AI241),0)</f>
        <v>0</v>
      </c>
      <c r="AJ241" s="95">
        <f>IF($A241&lt;=$A$9,IF(NOT(ISNUMBER(PI_data_original!AJ241)),AJ240,PI_data_original!AJ241),0)</f>
        <v>0</v>
      </c>
      <c r="AK241" s="95">
        <f>IF($A241&lt;=$A$9,IF(NOT(ISNUMBER(PI_data_original!AK241)),AK240,PI_data_original!AK241),0)</f>
        <v>0</v>
      </c>
      <c r="AL241" s="95">
        <f>IF($A241&lt;=$A$9,IF(NOT(ISNUMBER(PI_data_original!AL241)),AL240,PI_data_original!AL241),0)</f>
        <v>0</v>
      </c>
      <c r="AM241" s="95">
        <f>IF($A241&lt;=$A$9,IF(NOT(ISNUMBER(PI_data_original!AM241)),AM240,PI_data_original!AM241),0)</f>
        <v>0</v>
      </c>
      <c r="AN241" s="95">
        <f>IF($A241&lt;=$A$9,IF(NOT(ISNUMBER(PI_data_original!AN241)),AN240,PI_data_original!AN241),0)</f>
        <v>0</v>
      </c>
      <c r="AO241" s="95">
        <f>IF($A241&lt;=$A$9,IF(NOT(ISNUMBER(PI_data_original!AO241)),AO240,PI_data_original!AO241),0)</f>
        <v>0</v>
      </c>
      <c r="AP241" s="95">
        <f>IF($A241&lt;=$A$9,IF(NOT(ISNUMBER(PI_data_original!AP241)),AP240,PI_data_original!AP241),0)</f>
        <v>0</v>
      </c>
      <c r="AQ241" s="95">
        <f>IF($A241&lt;=$A$9,IF(NOT(ISNUMBER(PI_data_original!AQ241)),AQ240,PI_data_original!AQ241),0)</f>
        <v>0</v>
      </c>
      <c r="AR241" s="95">
        <f>IF($A241&lt;=$A$9,IF(NOT(ISNUMBER(PI_data_original!AR241)),AR240,PI_data_original!AR241),0)</f>
        <v>0</v>
      </c>
      <c r="AS241" s="95">
        <f>IF($A241&lt;=$A$9,IF(NOT(ISNUMBER(PI_data_original!AS241)),AS240,PI_data_original!AS241),0)</f>
        <v>0</v>
      </c>
      <c r="AT241" s="95">
        <f>IF($A241&lt;=$A$9,IF(NOT(ISNUMBER(PI_data_original!AT241)),AT240,PI_data_original!AT241),0)</f>
        <v>0</v>
      </c>
      <c r="AU241" s="95">
        <f>IF($A241&lt;=$A$9,IF(NOT(ISNUMBER(PI_data_original!AU241)),AU240,PI_data_original!AU241),0)</f>
        <v>0</v>
      </c>
      <c r="AV241" s="95">
        <f>IF($A241&lt;=$A$9,IF(NOT(ISNUMBER(PI_data_original!AV241)),AV240,PI_data_original!AV241),0)</f>
        <v>0</v>
      </c>
      <c r="AW241" s="95">
        <f>IF($A241&lt;=$A$9,IF(NOT(ISNUMBER(PI_data_original!AW241)),AW240,PI_data_original!AW241),0)</f>
        <v>0</v>
      </c>
      <c r="AY241" s="94">
        <f t="shared" si="145"/>
        <v>45873.798611110367</v>
      </c>
      <c r="AZ241" s="95">
        <f>IF($AY241&lt;=$AY$9,IF(NOT(ISNUMBER(PI_data_original!AZ241)),AZ240,PI_data_original!AZ241),0)</f>
        <v>0</v>
      </c>
      <c r="BA241" s="95">
        <f>IF($AY241&lt;=$AY$9,IF(NOT(ISNUMBER(PI_data_original!BA241)),BA240,PI_data_original!BA241),0)</f>
        <v>0</v>
      </c>
      <c r="BB241" s="95">
        <f>IF($AY241&lt;=$AY$9,IF(NOT(ISNUMBER(PI_data_original!BB241)),BB240,PI_data_original!BB241),0)</f>
        <v>0</v>
      </c>
      <c r="BC241" s="95">
        <f>IF($AY241&lt;=$AY$9,IF(NOT(ISNUMBER(PI_data_original!BC241)),BC240,PI_data_original!BC241),0)</f>
        <v>24.705480247909826</v>
      </c>
      <c r="BD241" s="95">
        <f>IF($AY241&lt;=$AY$9,IF(NOT(ISNUMBER(PI_data_original!BD241)),BD240,PI_data_original!BD241),0)</f>
        <v>0</v>
      </c>
      <c r="BE241" s="95">
        <f>IF($AY241&lt;=$AY$9,IF(NOT(ISNUMBER(PI_data_original!BE241)),BE240,PI_data_original!BE241),0)</f>
        <v>0</v>
      </c>
      <c r="BF241" s="95">
        <f>IF($AY241&lt;=$AY$9,IF(NOT(ISNUMBER(PI_data_original!BF241)),BF240,PI_data_original!BF241),0)</f>
        <v>0</v>
      </c>
      <c r="BG241" s="95">
        <f>IF($AY241&lt;=$AY$9,IF(NOT(ISNUMBER(PI_data_original!BG241)),BG240,PI_data_original!BG241),0)</f>
        <v>22.229613585907337</v>
      </c>
      <c r="BI241" s="61">
        <f>PI_data_original!BI241</f>
        <v>45873.409722222219</v>
      </c>
      <c r="BJ241" s="6">
        <f>IF($BI241&lt;=$BI$9,IF(NOT(ISNUMBER(PI_data_original!BJ241)),BJ240,PI_data_original!BJ241),0)</f>
        <v>8.0524787541146665</v>
      </c>
      <c r="BK241" s="6">
        <f>IF($BI241&lt;=$BI$9,IF(NOT(ISNUMBER(PI_data_original!BK241)),BK240,PI_data_original!BK241),0)</f>
        <v>6.9176392436201946</v>
      </c>
      <c r="BM241" s="6">
        <f t="shared" si="134"/>
        <v>45873.409722222219</v>
      </c>
      <c r="BN241" s="6" t="str">
        <f t="shared" si="135"/>
        <v>N/A</v>
      </c>
      <c r="BO241" s="6">
        <f t="shared" si="136"/>
        <v>45873.409722222219</v>
      </c>
      <c r="BP241" s="6" t="str">
        <f t="shared" si="137"/>
        <v>N/A</v>
      </c>
      <c r="BR241" s="6">
        <f t="shared" si="122"/>
        <v>0</v>
      </c>
      <c r="BS241" s="6">
        <f t="shared" si="123"/>
        <v>0</v>
      </c>
      <c r="BU241" s="6">
        <f t="shared" si="138"/>
        <v>0</v>
      </c>
      <c r="BV241" s="6">
        <f t="shared" si="139"/>
        <v>0</v>
      </c>
      <c r="BX241" s="292">
        <f t="shared" si="124"/>
        <v>45873.798611110367</v>
      </c>
      <c r="BY241" s="11">
        <f t="shared" si="150"/>
        <v>0</v>
      </c>
      <c r="BZ241" s="11">
        <f t="shared" si="150"/>
        <v>0</v>
      </c>
      <c r="CA241" s="11">
        <f t="shared" si="150"/>
        <v>0</v>
      </c>
      <c r="CB241" s="11">
        <f t="shared" si="150"/>
        <v>24.705480247909826</v>
      </c>
      <c r="CC241" s="11">
        <f>IF(Inicio!$C$22="Calderas",BY241+BZ241,CA241)</f>
        <v>0</v>
      </c>
      <c r="CD241" s="11">
        <f t="shared" si="125"/>
        <v>0</v>
      </c>
      <c r="CE241" s="11">
        <f t="shared" si="126"/>
        <v>0</v>
      </c>
      <c r="CF241" s="11">
        <f t="shared" si="127"/>
        <v>0</v>
      </c>
      <c r="CG241" s="11">
        <f t="shared" si="128"/>
        <v>0</v>
      </c>
      <c r="CH241" s="11">
        <f t="shared" si="140"/>
        <v>0</v>
      </c>
      <c r="CI241" s="11">
        <f t="shared" si="141"/>
        <v>0</v>
      </c>
      <c r="CJ241" s="11">
        <f t="shared" si="151"/>
        <v>0</v>
      </c>
      <c r="CK241" s="11">
        <f t="shared" si="151"/>
        <v>0</v>
      </c>
      <c r="CL241" s="11">
        <f t="shared" si="151"/>
        <v>0</v>
      </c>
      <c r="CM241" s="11">
        <f t="shared" si="151"/>
        <v>22.229613585907337</v>
      </c>
      <c r="CN241" s="281">
        <f>IF(Inicio!$O$22="Calderas",CJ241+CK241,CL241)</f>
        <v>0</v>
      </c>
      <c r="CO241" s="11">
        <f t="shared" si="129"/>
        <v>0</v>
      </c>
      <c r="CP241" s="11">
        <f t="shared" si="130"/>
        <v>0</v>
      </c>
      <c r="CQ241" s="11">
        <f t="shared" si="131"/>
        <v>0</v>
      </c>
      <c r="CR241" s="11">
        <f t="shared" si="132"/>
        <v>0</v>
      </c>
      <c r="CS241" s="11">
        <f t="shared" si="142"/>
        <v>0</v>
      </c>
      <c r="CT241" s="11">
        <f t="shared" si="143"/>
        <v>0</v>
      </c>
      <c r="CV241" s="293">
        <f t="shared" si="133"/>
        <v>45874.048611110135</v>
      </c>
      <c r="CW241" s="92">
        <f t="shared" ref="CW241:DB250" si="153">VLOOKUP($CV241,$AY$11:$BG$370,MATCH(CW$9,$AY$9:$BG$9,0))</f>
        <v>0</v>
      </c>
      <c r="CX241" s="92">
        <f t="shared" si="153"/>
        <v>0</v>
      </c>
      <c r="CY241" s="92">
        <f t="shared" si="153"/>
        <v>0</v>
      </c>
      <c r="CZ241" s="92">
        <f t="shared" si="153"/>
        <v>0</v>
      </c>
      <c r="DA241" s="92">
        <f t="shared" si="153"/>
        <v>0</v>
      </c>
      <c r="DB241" s="92">
        <f t="shared" si="153"/>
        <v>0</v>
      </c>
    </row>
    <row r="242" spans="1:106">
      <c r="A242" s="94">
        <f t="shared" si="144"/>
        <v>45874.052083332586</v>
      </c>
      <c r="B242" s="95">
        <f>IF($A242&lt;=$A$9,IF(NOT(ISNUMBER(PI_data_original!B242)),B241,PI_data_original!B242),0)</f>
        <v>0</v>
      </c>
      <c r="C242" s="95">
        <f>IF($A242&lt;=$A$9,IF(NOT(ISNUMBER(PI_data_original!C242)),C241,PI_data_original!C242),0)</f>
        <v>0</v>
      </c>
      <c r="D242" s="307">
        <f>IF(TagTempAmbSel_Sc1=TagTempAmb_Sc1,IF($A242&lt;=$A$9,IF(NOT(ISNUMBER(PI_data_original!D242)),D241,PI_data_original!D242),D241),IF($A242&lt;=$A$9,IF(NOT(ISNUMBER(PI_data_original!AD242)),AD241,PI_data_original!AD242),AD241))</f>
        <v>34.400001525878906</v>
      </c>
      <c r="E242" s="307">
        <f>IF(TagHumRelSel_Sc1=TagHumRel_Sc1,IF($A242&lt;=$A$9,IF(NOT(ISNUMBER(PI_data_original!E242)),E241,PI_data_original!E242),E241),IF($A242&lt;=$A$9,IF(NOT(ISNUMBER(PI_data_original!AE242)),AE241,PI_data_original!AE242),AE241))</f>
        <v>28.549225193882013</v>
      </c>
      <c r="F242" s="95">
        <f>IF($A242&lt;=$A$9,IF(NOT(ISNUMBER(PI_data_original!F242)),F241,PI_data_original!F242),0)</f>
        <v>0</v>
      </c>
      <c r="G242" s="95">
        <f>IF($A242&lt;=$A$9,IF(NOT(ISNUMBER(PI_data_original!G242)),G241,PI_data_original!G242),0)</f>
        <v>0</v>
      </c>
      <c r="H242" s="95">
        <f>IF($A242&lt;=$A$9,IF(NOT(ISNUMBER(PI_data_original!H242)),H241,PI_data_original!H242),0)</f>
        <v>0</v>
      </c>
      <c r="I242" s="95">
        <f>IF($A242&lt;=$A$9,IF(NOT(ISNUMBER(PI_data_original!I242)),I241,PI_data_original!I242),0)</f>
        <v>0</v>
      </c>
      <c r="J242" s="95">
        <f>IF($A242&lt;=$A$9,IF(NOT(ISNUMBER(PI_data_original!J242)),J241,PI_data_original!J242),0)</f>
        <v>0</v>
      </c>
      <c r="K242" s="95">
        <f>IF($A242&lt;=$A$9,IF(NOT(ISNUMBER(PI_data_original!K242)),K241,PI_data_original!K242),0)</f>
        <v>0</v>
      </c>
      <c r="L242" s="95">
        <f>IF($A242&lt;=$A$9,IF(NOT(ISNUMBER(PI_data_original!L242)),L241,PI_data_original!L242),0)</f>
        <v>0</v>
      </c>
      <c r="M242" s="95">
        <f>IF($A242&lt;=$A$9,IF(NOT(ISNUMBER(PI_data_original!M242)),M241,PI_data_original!M242),0)</f>
        <v>0</v>
      </c>
      <c r="N242" s="95">
        <f>IF($A242&lt;=$A$9,IF(NOT(ISNUMBER(PI_data_original!N242)),N241,PI_data_original!N242),0)</f>
        <v>0</v>
      </c>
      <c r="O242" s="95">
        <f>IF($A242&lt;=$A$9,IF(NOT(ISNUMBER(PI_data_original!O242)),O241,PI_data_original!O242),0)</f>
        <v>0</v>
      </c>
      <c r="P242" s="95">
        <f>IF($A242&lt;=$A$9,IF(NOT(ISNUMBER(PI_data_original!P242)),P241,PI_data_original!P242),0)</f>
        <v>0</v>
      </c>
      <c r="Q242" s="95">
        <f>IF($A242&lt;=$A$9,IF(NOT(ISNUMBER(PI_data_original!Q242)),Q241,PI_data_original!Q242),0)</f>
        <v>0</v>
      </c>
      <c r="R242" s="95">
        <f>IF($A242&lt;=$A$9,IF(NOT(ISNUMBER(PI_data_original!R242)),R241,PI_data_original!R242),0)</f>
        <v>0</v>
      </c>
      <c r="S242" s="95">
        <f>IF($A242&lt;=$A$9,IF(NOT(ISNUMBER(PI_data_original!S242)),S241,PI_data_original!S242),0)</f>
        <v>0</v>
      </c>
      <c r="T242" s="95">
        <f>IF($A242&lt;=$A$9,IF(NOT(ISNUMBER(PI_data_original!T242)),T241,PI_data_original!T242),0)</f>
        <v>0</v>
      </c>
      <c r="U242" s="95">
        <f>IF($A242&lt;=$A$9,IF(NOT(ISNUMBER(PI_data_original!U242)),U241,PI_data_original!U242),0)</f>
        <v>0</v>
      </c>
      <c r="V242" s="95">
        <f>IF($A242&lt;=$A$9,IF(NOT(ISNUMBER(PI_data_original!V242)),V241,PI_data_original!V242),0)</f>
        <v>0</v>
      </c>
      <c r="W242" s="95">
        <f>IF($A242&lt;=$A$9,IF(NOT(ISNUMBER(PI_data_original!W242)),W241,PI_data_original!W242),0)</f>
        <v>0</v>
      </c>
      <c r="X242" s="95">
        <f>IF($A242&lt;=$A$9,IF(NOT(ISNUMBER(PI_data_original!X242)),X241,PI_data_original!X242),0)</f>
        <v>0</v>
      </c>
      <c r="Y242" s="95">
        <f>IF($A242&lt;=$A$9,IF(NOT(ISNUMBER(PI_data_original!Y242)),Y241,PI_data_original!Y242),0)</f>
        <v>0</v>
      </c>
      <c r="Z242" s="95">
        <f>IF($A242&lt;=$A$9,IF(NOT(ISNUMBER(PI_data_original!Z242)),Z241,PI_data_original!Z242),0)</f>
        <v>0</v>
      </c>
      <c r="AA242" s="95">
        <f>IF($A242&lt;=$A$9,IF(NOT(ISNUMBER(PI_data_original!AA242)),AA241,PI_data_original!AA242),0)</f>
        <v>0</v>
      </c>
      <c r="AB242" s="95">
        <f>IF($A242&lt;=$A$9,IF(NOT(ISNUMBER(PI_data_original!AB242)),AB241,PI_data_original!AB242),0)</f>
        <v>0</v>
      </c>
      <c r="AC242" s="95">
        <f>IF($A242&lt;=$A$9,IF(NOT(ISNUMBER(PI_data_original!AC242)),AC241,PI_data_original!AC242),0)</f>
        <v>0</v>
      </c>
      <c r="AD242" s="307">
        <f>IF(TagTempAmbSel_Sc2=TagTempAmb_Sc1,IF($A242&lt;=$A$9,IF(NOT(ISNUMBER(PI_data_original!D242)),D241,PI_data_original!D242),D241),IF($A242&lt;=$A$9,IF(NOT(ISNUMBER(PI_data_original!AD242)),AD241,PI_data_original!AD242),AD241))</f>
        <v>35.129991850107629</v>
      </c>
      <c r="AE242" s="307">
        <f>IF(TagHumRelSel_Sc2=TagHumRel_Sc1,IF($A242&lt;=$A$9,IF(NOT(ISNUMBER(PI_data_original!E242)),E241,PI_data_original!E242),E241),IF($A242&lt;=$A$9,IF(NOT(ISNUMBER(PI_data_original!AE242)),AE241,PI_data_original!AE242),AE241))</f>
        <v>30.128703536580311</v>
      </c>
      <c r="AF242" s="95">
        <f>IF($A242&lt;=$A$9,IF(NOT(ISNUMBER(PI_data_original!AF242)),AF241,PI_data_original!AF242),0)</f>
        <v>0</v>
      </c>
      <c r="AG242" s="95">
        <f>IF($A242&lt;=$A$9,IF(NOT(ISNUMBER(PI_data_original!AG242)),AG241,PI_data_original!AG242),0)</f>
        <v>0</v>
      </c>
      <c r="AH242" s="95">
        <f>IF($A242&lt;=$A$9,IF(NOT(ISNUMBER(PI_data_original!AH242)),AH241,PI_data_original!AH242),0)</f>
        <v>0</v>
      </c>
      <c r="AI242" s="95">
        <f>IF($A242&lt;=$A$9,IF(NOT(ISNUMBER(PI_data_original!AI242)),AI241,PI_data_original!AI242),0)</f>
        <v>0</v>
      </c>
      <c r="AJ242" s="95">
        <f>IF($A242&lt;=$A$9,IF(NOT(ISNUMBER(PI_data_original!AJ242)),AJ241,PI_data_original!AJ242),0)</f>
        <v>0</v>
      </c>
      <c r="AK242" s="95">
        <f>IF($A242&lt;=$A$9,IF(NOT(ISNUMBER(PI_data_original!AK242)),AK241,PI_data_original!AK242),0)</f>
        <v>0</v>
      </c>
      <c r="AL242" s="95">
        <f>IF($A242&lt;=$A$9,IF(NOT(ISNUMBER(PI_data_original!AL242)),AL241,PI_data_original!AL242),0)</f>
        <v>0</v>
      </c>
      <c r="AM242" s="95">
        <f>IF($A242&lt;=$A$9,IF(NOT(ISNUMBER(PI_data_original!AM242)),AM241,PI_data_original!AM242),0)</f>
        <v>0</v>
      </c>
      <c r="AN242" s="95">
        <f>IF($A242&lt;=$A$9,IF(NOT(ISNUMBER(PI_data_original!AN242)),AN241,PI_data_original!AN242),0)</f>
        <v>0</v>
      </c>
      <c r="AO242" s="95">
        <f>IF($A242&lt;=$A$9,IF(NOT(ISNUMBER(PI_data_original!AO242)),AO241,PI_data_original!AO242),0)</f>
        <v>0</v>
      </c>
      <c r="AP242" s="95">
        <f>IF($A242&lt;=$A$9,IF(NOT(ISNUMBER(PI_data_original!AP242)),AP241,PI_data_original!AP242),0)</f>
        <v>0</v>
      </c>
      <c r="AQ242" s="95">
        <f>IF($A242&lt;=$A$9,IF(NOT(ISNUMBER(PI_data_original!AQ242)),AQ241,PI_data_original!AQ242),0)</f>
        <v>0</v>
      </c>
      <c r="AR242" s="95">
        <f>IF($A242&lt;=$A$9,IF(NOT(ISNUMBER(PI_data_original!AR242)),AR241,PI_data_original!AR242),0)</f>
        <v>0</v>
      </c>
      <c r="AS242" s="95">
        <f>IF($A242&lt;=$A$9,IF(NOT(ISNUMBER(PI_data_original!AS242)),AS241,PI_data_original!AS242),0)</f>
        <v>0</v>
      </c>
      <c r="AT242" s="95">
        <f>IF($A242&lt;=$A$9,IF(NOT(ISNUMBER(PI_data_original!AT242)),AT241,PI_data_original!AT242),0)</f>
        <v>0</v>
      </c>
      <c r="AU242" s="95">
        <f>IF($A242&lt;=$A$9,IF(NOT(ISNUMBER(PI_data_original!AU242)),AU241,PI_data_original!AU242),0)</f>
        <v>0</v>
      </c>
      <c r="AV242" s="95">
        <f>IF($A242&lt;=$A$9,IF(NOT(ISNUMBER(PI_data_original!AV242)),AV241,PI_data_original!AV242),0)</f>
        <v>0</v>
      </c>
      <c r="AW242" s="95">
        <f>IF($A242&lt;=$A$9,IF(NOT(ISNUMBER(PI_data_original!AW242)),AW241,PI_data_original!AW242),0)</f>
        <v>0</v>
      </c>
      <c r="AY242" s="94">
        <f t="shared" si="145"/>
        <v>45873.802083332586</v>
      </c>
      <c r="AZ242" s="95">
        <f>IF($AY242&lt;=$AY$9,IF(NOT(ISNUMBER(PI_data_original!AZ242)),AZ241,PI_data_original!AZ242),0)</f>
        <v>0</v>
      </c>
      <c r="BA242" s="95">
        <f>IF($AY242&lt;=$AY$9,IF(NOT(ISNUMBER(PI_data_original!BA242)),BA241,PI_data_original!BA242),0)</f>
        <v>0</v>
      </c>
      <c r="BB242" s="95">
        <f>IF($AY242&lt;=$AY$9,IF(NOT(ISNUMBER(PI_data_original!BB242)),BB241,PI_data_original!BB242),0)</f>
        <v>0</v>
      </c>
      <c r="BC242" s="95">
        <f>IF($AY242&lt;=$AY$9,IF(NOT(ISNUMBER(PI_data_original!BC242)),BC241,PI_data_original!BC242),0)</f>
        <v>23.699110342121454</v>
      </c>
      <c r="BD242" s="95">
        <f>IF($AY242&lt;=$AY$9,IF(NOT(ISNUMBER(PI_data_original!BD242)),BD241,PI_data_original!BD242),0)</f>
        <v>0</v>
      </c>
      <c r="BE242" s="95">
        <f>IF($AY242&lt;=$AY$9,IF(NOT(ISNUMBER(PI_data_original!BE242)),BE241,PI_data_original!BE242),0)</f>
        <v>0</v>
      </c>
      <c r="BF242" s="95">
        <f>IF($AY242&lt;=$AY$9,IF(NOT(ISNUMBER(PI_data_original!BF242)),BF241,PI_data_original!BF242),0)</f>
        <v>0</v>
      </c>
      <c r="BG242" s="95">
        <f>IF($AY242&lt;=$AY$9,IF(NOT(ISNUMBER(PI_data_original!BG242)),BG241,PI_data_original!BG242),0)</f>
        <v>21.485216471867041</v>
      </c>
      <c r="BI242" s="61">
        <f>PI_data_original!BI242</f>
        <v>45873.410416666666</v>
      </c>
      <c r="BJ242" s="6">
        <f>IF($BI242&lt;=$BI$9,IF(NOT(ISNUMBER(PI_data_original!BJ242)),BJ241,PI_data_original!BJ242),0)</f>
        <v>9.3138940281503313</v>
      </c>
      <c r="BK242" s="6">
        <f>IF($BI242&lt;=$BI$9,IF(NOT(ISNUMBER(PI_data_original!BK242)),BK241,PI_data_original!BK242),0)</f>
        <v>7.5914919220748853</v>
      </c>
      <c r="BM242" s="6">
        <f t="shared" si="134"/>
        <v>45873.410416666666</v>
      </c>
      <c r="BN242" s="6" t="str">
        <f t="shared" si="135"/>
        <v>N/A</v>
      </c>
      <c r="BO242" s="6">
        <f t="shared" si="136"/>
        <v>45873.410416666666</v>
      </c>
      <c r="BP242" s="6" t="str">
        <f t="shared" si="137"/>
        <v>N/A</v>
      </c>
      <c r="BR242" s="6">
        <f t="shared" si="122"/>
        <v>0</v>
      </c>
      <c r="BS242" s="6">
        <f t="shared" si="123"/>
        <v>0</v>
      </c>
      <c r="BU242" s="6">
        <f t="shared" si="138"/>
        <v>0</v>
      </c>
      <c r="BV242" s="6">
        <f t="shared" si="139"/>
        <v>0</v>
      </c>
      <c r="BX242" s="292">
        <f t="shared" si="124"/>
        <v>45873.802083332586</v>
      </c>
      <c r="BY242" s="11">
        <f t="shared" si="150"/>
        <v>0</v>
      </c>
      <c r="BZ242" s="11">
        <f t="shared" si="150"/>
        <v>0</v>
      </c>
      <c r="CA242" s="11">
        <f t="shared" si="150"/>
        <v>0</v>
      </c>
      <c r="CB242" s="11">
        <f t="shared" si="150"/>
        <v>23.699110342121454</v>
      </c>
      <c r="CC242" s="11">
        <f>IF(Inicio!$C$22="Calderas",BY242+BZ242,CA242)</f>
        <v>0</v>
      </c>
      <c r="CD242" s="11">
        <f t="shared" si="125"/>
        <v>0</v>
      </c>
      <c r="CE242" s="11">
        <f t="shared" si="126"/>
        <v>0</v>
      </c>
      <c r="CF242" s="11">
        <f t="shared" si="127"/>
        <v>0</v>
      </c>
      <c r="CG242" s="11">
        <f t="shared" si="128"/>
        <v>0</v>
      </c>
      <c r="CH242" s="11">
        <f t="shared" si="140"/>
        <v>0</v>
      </c>
      <c r="CI242" s="11">
        <f t="shared" si="141"/>
        <v>0</v>
      </c>
      <c r="CJ242" s="11">
        <f t="shared" si="151"/>
        <v>0</v>
      </c>
      <c r="CK242" s="11">
        <f t="shared" si="151"/>
        <v>0</v>
      </c>
      <c r="CL242" s="11">
        <f t="shared" si="151"/>
        <v>0</v>
      </c>
      <c r="CM242" s="11">
        <f t="shared" si="151"/>
        <v>21.485216471867041</v>
      </c>
      <c r="CN242" s="281">
        <f>IF(Inicio!$O$22="Calderas",CJ242+CK242,CL242)</f>
        <v>0</v>
      </c>
      <c r="CO242" s="11">
        <f t="shared" si="129"/>
        <v>0</v>
      </c>
      <c r="CP242" s="11">
        <f t="shared" si="130"/>
        <v>0</v>
      </c>
      <c r="CQ242" s="11">
        <f t="shared" si="131"/>
        <v>0</v>
      </c>
      <c r="CR242" s="11">
        <f t="shared" si="132"/>
        <v>0</v>
      </c>
      <c r="CS242" s="11">
        <f t="shared" si="142"/>
        <v>0</v>
      </c>
      <c r="CT242" s="11">
        <f t="shared" si="143"/>
        <v>0</v>
      </c>
      <c r="CV242" s="293">
        <f t="shared" si="133"/>
        <v>45874.052083332354</v>
      </c>
      <c r="CW242" s="92">
        <f t="shared" si="153"/>
        <v>0</v>
      </c>
      <c r="CX242" s="92">
        <f t="shared" si="153"/>
        <v>0</v>
      </c>
      <c r="CY242" s="92">
        <f t="shared" si="153"/>
        <v>0</v>
      </c>
      <c r="CZ242" s="92">
        <f t="shared" si="153"/>
        <v>0</v>
      </c>
      <c r="DA242" s="92">
        <f t="shared" si="153"/>
        <v>0</v>
      </c>
      <c r="DB242" s="92">
        <f t="shared" si="153"/>
        <v>0</v>
      </c>
    </row>
    <row r="243" spans="1:106">
      <c r="A243" s="94">
        <f t="shared" si="144"/>
        <v>45874.055555554805</v>
      </c>
      <c r="B243" s="95">
        <f>IF($A243&lt;=$A$9,IF(NOT(ISNUMBER(PI_data_original!B243)),B242,PI_data_original!B243),0)</f>
        <v>0</v>
      </c>
      <c r="C243" s="95">
        <f>IF($A243&lt;=$A$9,IF(NOT(ISNUMBER(PI_data_original!C243)),C242,PI_data_original!C243),0)</f>
        <v>0</v>
      </c>
      <c r="D243" s="307">
        <f>IF(TagTempAmbSel_Sc1=TagTempAmb_Sc1,IF($A243&lt;=$A$9,IF(NOT(ISNUMBER(PI_data_original!D243)),D242,PI_data_original!D243),D242),IF($A243&lt;=$A$9,IF(NOT(ISNUMBER(PI_data_original!AD243)),AD242,PI_data_original!AD243),AD242))</f>
        <v>34.400001525878906</v>
      </c>
      <c r="E243" s="307">
        <f>IF(TagHumRelSel_Sc1=TagHumRel_Sc1,IF($A243&lt;=$A$9,IF(NOT(ISNUMBER(PI_data_original!E243)),E242,PI_data_original!E243),E242),IF($A243&lt;=$A$9,IF(NOT(ISNUMBER(PI_data_original!AE243)),AE242,PI_data_original!AE243),AE242))</f>
        <v>28.549225193882013</v>
      </c>
      <c r="F243" s="95">
        <f>IF($A243&lt;=$A$9,IF(NOT(ISNUMBER(PI_data_original!F243)),F242,PI_data_original!F243),0)</f>
        <v>0</v>
      </c>
      <c r="G243" s="95">
        <f>IF($A243&lt;=$A$9,IF(NOT(ISNUMBER(PI_data_original!G243)),G242,PI_data_original!G243),0)</f>
        <v>0</v>
      </c>
      <c r="H243" s="95">
        <f>IF($A243&lt;=$A$9,IF(NOT(ISNUMBER(PI_data_original!H243)),H242,PI_data_original!H243),0)</f>
        <v>0</v>
      </c>
      <c r="I243" s="95">
        <f>IF($A243&lt;=$A$9,IF(NOT(ISNUMBER(PI_data_original!I243)),I242,PI_data_original!I243),0)</f>
        <v>0</v>
      </c>
      <c r="J243" s="95">
        <f>IF($A243&lt;=$A$9,IF(NOT(ISNUMBER(PI_data_original!J243)),J242,PI_data_original!J243),0)</f>
        <v>0</v>
      </c>
      <c r="K243" s="95">
        <f>IF($A243&lt;=$A$9,IF(NOT(ISNUMBER(PI_data_original!K243)),K242,PI_data_original!K243),0)</f>
        <v>0</v>
      </c>
      <c r="L243" s="95">
        <f>IF($A243&lt;=$A$9,IF(NOT(ISNUMBER(PI_data_original!L243)),L242,PI_data_original!L243),0)</f>
        <v>0</v>
      </c>
      <c r="M243" s="95">
        <f>IF($A243&lt;=$A$9,IF(NOT(ISNUMBER(PI_data_original!M243)),M242,PI_data_original!M243),0)</f>
        <v>0</v>
      </c>
      <c r="N243" s="95">
        <f>IF($A243&lt;=$A$9,IF(NOT(ISNUMBER(PI_data_original!N243)),N242,PI_data_original!N243),0)</f>
        <v>0</v>
      </c>
      <c r="O243" s="95">
        <f>IF($A243&lt;=$A$9,IF(NOT(ISNUMBER(PI_data_original!O243)),O242,PI_data_original!O243),0)</f>
        <v>0</v>
      </c>
      <c r="P243" s="95">
        <f>IF($A243&lt;=$A$9,IF(NOT(ISNUMBER(PI_data_original!P243)),P242,PI_data_original!P243),0)</f>
        <v>0</v>
      </c>
      <c r="Q243" s="95">
        <f>IF($A243&lt;=$A$9,IF(NOT(ISNUMBER(PI_data_original!Q243)),Q242,PI_data_original!Q243),0)</f>
        <v>0</v>
      </c>
      <c r="R243" s="95">
        <f>IF($A243&lt;=$A$9,IF(NOT(ISNUMBER(PI_data_original!R243)),R242,PI_data_original!R243),0)</f>
        <v>0</v>
      </c>
      <c r="S243" s="95">
        <f>IF($A243&lt;=$A$9,IF(NOT(ISNUMBER(PI_data_original!S243)),S242,PI_data_original!S243),0)</f>
        <v>0</v>
      </c>
      <c r="T243" s="95">
        <f>IF($A243&lt;=$A$9,IF(NOT(ISNUMBER(PI_data_original!T243)),T242,PI_data_original!T243),0)</f>
        <v>0</v>
      </c>
      <c r="U243" s="95">
        <f>IF($A243&lt;=$A$9,IF(NOT(ISNUMBER(PI_data_original!U243)),U242,PI_data_original!U243),0)</f>
        <v>0</v>
      </c>
      <c r="V243" s="95">
        <f>IF($A243&lt;=$A$9,IF(NOT(ISNUMBER(PI_data_original!V243)),V242,PI_data_original!V243),0)</f>
        <v>0</v>
      </c>
      <c r="W243" s="95">
        <f>IF($A243&lt;=$A$9,IF(NOT(ISNUMBER(PI_data_original!W243)),W242,PI_data_original!W243),0)</f>
        <v>0</v>
      </c>
      <c r="X243" s="95">
        <f>IF($A243&lt;=$A$9,IF(NOT(ISNUMBER(PI_data_original!X243)),X242,PI_data_original!X243),0)</f>
        <v>0</v>
      </c>
      <c r="Y243" s="95">
        <f>IF($A243&lt;=$A$9,IF(NOT(ISNUMBER(PI_data_original!Y243)),Y242,PI_data_original!Y243),0)</f>
        <v>0</v>
      </c>
      <c r="Z243" s="95">
        <f>IF($A243&lt;=$A$9,IF(NOT(ISNUMBER(PI_data_original!Z243)),Z242,PI_data_original!Z243),0)</f>
        <v>0</v>
      </c>
      <c r="AA243" s="95">
        <f>IF($A243&lt;=$A$9,IF(NOT(ISNUMBER(PI_data_original!AA243)),AA242,PI_data_original!AA243),0)</f>
        <v>0</v>
      </c>
      <c r="AB243" s="95">
        <f>IF($A243&lt;=$A$9,IF(NOT(ISNUMBER(PI_data_original!AB243)),AB242,PI_data_original!AB243),0)</f>
        <v>0</v>
      </c>
      <c r="AC243" s="95">
        <f>IF($A243&lt;=$A$9,IF(NOT(ISNUMBER(PI_data_original!AC243)),AC242,PI_data_original!AC243),0)</f>
        <v>0</v>
      </c>
      <c r="AD243" s="307">
        <f>IF(TagTempAmbSel_Sc2=TagTempAmb_Sc1,IF($A243&lt;=$A$9,IF(NOT(ISNUMBER(PI_data_original!D243)),D242,PI_data_original!D243),D242),IF($A243&lt;=$A$9,IF(NOT(ISNUMBER(PI_data_original!AD243)),AD242,PI_data_original!AD243),AD242))</f>
        <v>35.129991850107629</v>
      </c>
      <c r="AE243" s="307">
        <f>IF(TagHumRelSel_Sc2=TagHumRel_Sc1,IF($A243&lt;=$A$9,IF(NOT(ISNUMBER(PI_data_original!E243)),E242,PI_data_original!E243),E242),IF($A243&lt;=$A$9,IF(NOT(ISNUMBER(PI_data_original!AE243)),AE242,PI_data_original!AE243),AE242))</f>
        <v>30.128703536580311</v>
      </c>
      <c r="AF243" s="95">
        <f>IF($A243&lt;=$A$9,IF(NOT(ISNUMBER(PI_data_original!AF243)),AF242,PI_data_original!AF243),0)</f>
        <v>0</v>
      </c>
      <c r="AG243" s="95">
        <f>IF($A243&lt;=$A$9,IF(NOT(ISNUMBER(PI_data_original!AG243)),AG242,PI_data_original!AG243),0)</f>
        <v>0</v>
      </c>
      <c r="AH243" s="95">
        <f>IF($A243&lt;=$A$9,IF(NOT(ISNUMBER(PI_data_original!AH243)),AH242,PI_data_original!AH243),0)</f>
        <v>0</v>
      </c>
      <c r="AI243" s="95">
        <f>IF($A243&lt;=$A$9,IF(NOT(ISNUMBER(PI_data_original!AI243)),AI242,PI_data_original!AI243),0)</f>
        <v>0</v>
      </c>
      <c r="AJ243" s="95">
        <f>IF($A243&lt;=$A$9,IF(NOT(ISNUMBER(PI_data_original!AJ243)),AJ242,PI_data_original!AJ243),0)</f>
        <v>0</v>
      </c>
      <c r="AK243" s="95">
        <f>IF($A243&lt;=$A$9,IF(NOT(ISNUMBER(PI_data_original!AK243)),AK242,PI_data_original!AK243),0)</f>
        <v>0</v>
      </c>
      <c r="AL243" s="95">
        <f>IF($A243&lt;=$A$9,IF(NOT(ISNUMBER(PI_data_original!AL243)),AL242,PI_data_original!AL243),0)</f>
        <v>0</v>
      </c>
      <c r="AM243" s="95">
        <f>IF($A243&lt;=$A$9,IF(NOT(ISNUMBER(PI_data_original!AM243)),AM242,PI_data_original!AM243),0)</f>
        <v>0</v>
      </c>
      <c r="AN243" s="95">
        <f>IF($A243&lt;=$A$9,IF(NOT(ISNUMBER(PI_data_original!AN243)),AN242,PI_data_original!AN243),0)</f>
        <v>0</v>
      </c>
      <c r="AO243" s="95">
        <f>IF($A243&lt;=$A$9,IF(NOT(ISNUMBER(PI_data_original!AO243)),AO242,PI_data_original!AO243),0)</f>
        <v>0</v>
      </c>
      <c r="AP243" s="95">
        <f>IF($A243&lt;=$A$9,IF(NOT(ISNUMBER(PI_data_original!AP243)),AP242,PI_data_original!AP243),0)</f>
        <v>0</v>
      </c>
      <c r="AQ243" s="95">
        <f>IF($A243&lt;=$A$9,IF(NOT(ISNUMBER(PI_data_original!AQ243)),AQ242,PI_data_original!AQ243),0)</f>
        <v>0</v>
      </c>
      <c r="AR243" s="95">
        <f>IF($A243&lt;=$A$9,IF(NOT(ISNUMBER(PI_data_original!AR243)),AR242,PI_data_original!AR243),0)</f>
        <v>0</v>
      </c>
      <c r="AS243" s="95">
        <f>IF($A243&lt;=$A$9,IF(NOT(ISNUMBER(PI_data_original!AS243)),AS242,PI_data_original!AS243),0)</f>
        <v>0</v>
      </c>
      <c r="AT243" s="95">
        <f>IF($A243&lt;=$A$9,IF(NOT(ISNUMBER(PI_data_original!AT243)),AT242,PI_data_original!AT243),0)</f>
        <v>0</v>
      </c>
      <c r="AU243" s="95">
        <f>IF($A243&lt;=$A$9,IF(NOT(ISNUMBER(PI_data_original!AU243)),AU242,PI_data_original!AU243),0)</f>
        <v>0</v>
      </c>
      <c r="AV243" s="95">
        <f>IF($A243&lt;=$A$9,IF(NOT(ISNUMBER(PI_data_original!AV243)),AV242,PI_data_original!AV243),0)</f>
        <v>0</v>
      </c>
      <c r="AW243" s="95">
        <f>IF($A243&lt;=$A$9,IF(NOT(ISNUMBER(PI_data_original!AW243)),AW242,PI_data_original!AW243),0)</f>
        <v>0</v>
      </c>
      <c r="AY243" s="94">
        <f t="shared" si="145"/>
        <v>45873.805555554805</v>
      </c>
      <c r="AZ243" s="95">
        <f>IF($AY243&lt;=$AY$9,IF(NOT(ISNUMBER(PI_data_original!AZ243)),AZ242,PI_data_original!AZ243),0)</f>
        <v>0</v>
      </c>
      <c r="BA243" s="95">
        <f>IF($AY243&lt;=$AY$9,IF(NOT(ISNUMBER(PI_data_original!BA243)),BA242,PI_data_original!BA243),0)</f>
        <v>0</v>
      </c>
      <c r="BB243" s="95">
        <f>IF($AY243&lt;=$AY$9,IF(NOT(ISNUMBER(PI_data_original!BB243)),BB242,PI_data_original!BB243),0)</f>
        <v>0</v>
      </c>
      <c r="BC243" s="95">
        <f>IF($AY243&lt;=$AY$9,IF(NOT(ISNUMBER(PI_data_original!BC243)),BC242,PI_data_original!BC243),0)</f>
        <v>23.182359402673637</v>
      </c>
      <c r="BD243" s="95">
        <f>IF($AY243&lt;=$AY$9,IF(NOT(ISNUMBER(PI_data_original!BD243)),BD242,PI_data_original!BD243),0)</f>
        <v>0</v>
      </c>
      <c r="BE243" s="95">
        <f>IF($AY243&lt;=$AY$9,IF(NOT(ISNUMBER(PI_data_original!BE243)),BE242,PI_data_original!BE243),0)</f>
        <v>0</v>
      </c>
      <c r="BF243" s="95">
        <f>IF($AY243&lt;=$AY$9,IF(NOT(ISNUMBER(PI_data_original!BF243)),BF242,PI_data_original!BF243),0)</f>
        <v>0</v>
      </c>
      <c r="BG243" s="95">
        <f>IF($AY243&lt;=$AY$9,IF(NOT(ISNUMBER(PI_data_original!BG243)),BG242,PI_data_original!BG243),0)</f>
        <v>20.592172891214183</v>
      </c>
      <c r="BI243" s="61">
        <f>PI_data_original!BI243</f>
        <v>45873.411111111112</v>
      </c>
      <c r="BJ243" s="6">
        <f>IF($BI243&lt;=$BI$9,IF(NOT(ISNUMBER(PI_data_original!BJ243)),BJ242,PI_data_original!BJ243),0)</f>
        <v>9.0432544332093112</v>
      </c>
      <c r="BK243" s="6">
        <f>IF($BI243&lt;=$BI$9,IF(NOT(ISNUMBER(PI_data_original!BK243)),BK242,PI_data_original!BK243),0)</f>
        <v>8.4115851933022867</v>
      </c>
      <c r="BM243" s="6">
        <f t="shared" si="134"/>
        <v>45873.411111111112</v>
      </c>
      <c r="BN243" s="6" t="str">
        <f t="shared" si="135"/>
        <v>N/A</v>
      </c>
      <c r="BO243" s="6">
        <f t="shared" si="136"/>
        <v>45873.411111111112</v>
      </c>
      <c r="BP243" s="6" t="str">
        <f t="shared" si="137"/>
        <v>N/A</v>
      </c>
      <c r="BR243" s="6">
        <f t="shared" si="122"/>
        <v>0</v>
      </c>
      <c r="BS243" s="6">
        <f t="shared" si="123"/>
        <v>0</v>
      </c>
      <c r="BU243" s="6">
        <f t="shared" si="138"/>
        <v>0</v>
      </c>
      <c r="BV243" s="6">
        <f t="shared" si="139"/>
        <v>0</v>
      </c>
      <c r="BX243" s="292">
        <f t="shared" si="124"/>
        <v>45873.805555554805</v>
      </c>
      <c r="BY243" s="11">
        <f t="shared" si="150"/>
        <v>0</v>
      </c>
      <c r="BZ243" s="11">
        <f t="shared" si="150"/>
        <v>0</v>
      </c>
      <c r="CA243" s="11">
        <f t="shared" si="150"/>
        <v>0</v>
      </c>
      <c r="CB243" s="11">
        <f t="shared" si="150"/>
        <v>23.182359402673637</v>
      </c>
      <c r="CC243" s="11">
        <f>IF(Inicio!$C$22="Calderas",BY243+BZ243,CA243)</f>
        <v>0</v>
      </c>
      <c r="CD243" s="11">
        <f t="shared" si="125"/>
        <v>0</v>
      </c>
      <c r="CE243" s="11">
        <f t="shared" si="126"/>
        <v>0</v>
      </c>
      <c r="CF243" s="11">
        <f t="shared" si="127"/>
        <v>0</v>
      </c>
      <c r="CG243" s="11">
        <f t="shared" si="128"/>
        <v>0</v>
      </c>
      <c r="CH243" s="11">
        <f t="shared" si="140"/>
        <v>0</v>
      </c>
      <c r="CI243" s="11">
        <f t="shared" si="141"/>
        <v>0</v>
      </c>
      <c r="CJ243" s="11">
        <f t="shared" si="151"/>
        <v>0</v>
      </c>
      <c r="CK243" s="11">
        <f t="shared" si="151"/>
        <v>0</v>
      </c>
      <c r="CL243" s="11">
        <f t="shared" si="151"/>
        <v>0</v>
      </c>
      <c r="CM243" s="11">
        <f t="shared" si="151"/>
        <v>20.592172891214183</v>
      </c>
      <c r="CN243" s="281">
        <f>IF(Inicio!$O$22="Calderas",CJ243+CK243,CL243)</f>
        <v>0</v>
      </c>
      <c r="CO243" s="11">
        <f t="shared" si="129"/>
        <v>0</v>
      </c>
      <c r="CP243" s="11">
        <f t="shared" si="130"/>
        <v>0</v>
      </c>
      <c r="CQ243" s="11">
        <f t="shared" si="131"/>
        <v>0</v>
      </c>
      <c r="CR243" s="11">
        <f t="shared" si="132"/>
        <v>0</v>
      </c>
      <c r="CS243" s="11">
        <f t="shared" si="142"/>
        <v>0</v>
      </c>
      <c r="CT243" s="11">
        <f t="shared" si="143"/>
        <v>0</v>
      </c>
      <c r="CV243" s="293">
        <f t="shared" si="133"/>
        <v>45874.055555554572</v>
      </c>
      <c r="CW243" s="92">
        <f t="shared" si="153"/>
        <v>0</v>
      </c>
      <c r="CX243" s="92">
        <f t="shared" si="153"/>
        <v>0</v>
      </c>
      <c r="CY243" s="92">
        <f t="shared" si="153"/>
        <v>0</v>
      </c>
      <c r="CZ243" s="92">
        <f t="shared" si="153"/>
        <v>0</v>
      </c>
      <c r="DA243" s="92">
        <f t="shared" si="153"/>
        <v>0</v>
      </c>
      <c r="DB243" s="92">
        <f t="shared" si="153"/>
        <v>0</v>
      </c>
    </row>
    <row r="244" spans="1:106">
      <c r="A244" s="94">
        <f t="shared" si="144"/>
        <v>45874.059027777024</v>
      </c>
      <c r="B244" s="95">
        <f>IF($A244&lt;=$A$9,IF(NOT(ISNUMBER(PI_data_original!B244)),B243,PI_data_original!B244),0)</f>
        <v>0</v>
      </c>
      <c r="C244" s="95">
        <f>IF($A244&lt;=$A$9,IF(NOT(ISNUMBER(PI_data_original!C244)),C243,PI_data_original!C244),0)</f>
        <v>0</v>
      </c>
      <c r="D244" s="307">
        <f>IF(TagTempAmbSel_Sc1=TagTempAmb_Sc1,IF($A244&lt;=$A$9,IF(NOT(ISNUMBER(PI_data_original!D244)),D243,PI_data_original!D244),D243),IF($A244&lt;=$A$9,IF(NOT(ISNUMBER(PI_data_original!AD244)),AD243,PI_data_original!AD244),AD243))</f>
        <v>34.400001525878906</v>
      </c>
      <c r="E244" s="307">
        <f>IF(TagHumRelSel_Sc1=TagHumRel_Sc1,IF($A244&lt;=$A$9,IF(NOT(ISNUMBER(PI_data_original!E244)),E243,PI_data_original!E244),E243),IF($A244&lt;=$A$9,IF(NOT(ISNUMBER(PI_data_original!AE244)),AE243,PI_data_original!AE244),AE243))</f>
        <v>28.549225193882013</v>
      </c>
      <c r="F244" s="95">
        <f>IF($A244&lt;=$A$9,IF(NOT(ISNUMBER(PI_data_original!F244)),F243,PI_data_original!F244),0)</f>
        <v>0</v>
      </c>
      <c r="G244" s="95">
        <f>IF($A244&lt;=$A$9,IF(NOT(ISNUMBER(PI_data_original!G244)),G243,PI_data_original!G244),0)</f>
        <v>0</v>
      </c>
      <c r="H244" s="95">
        <f>IF($A244&lt;=$A$9,IF(NOT(ISNUMBER(PI_data_original!H244)),H243,PI_data_original!H244),0)</f>
        <v>0</v>
      </c>
      <c r="I244" s="95">
        <f>IF($A244&lt;=$A$9,IF(NOT(ISNUMBER(PI_data_original!I244)),I243,PI_data_original!I244),0)</f>
        <v>0</v>
      </c>
      <c r="J244" s="95">
        <f>IF($A244&lt;=$A$9,IF(NOT(ISNUMBER(PI_data_original!J244)),J243,PI_data_original!J244),0)</f>
        <v>0</v>
      </c>
      <c r="K244" s="95">
        <f>IF($A244&lt;=$A$9,IF(NOT(ISNUMBER(PI_data_original!K244)),K243,PI_data_original!K244),0)</f>
        <v>0</v>
      </c>
      <c r="L244" s="95">
        <f>IF($A244&lt;=$A$9,IF(NOT(ISNUMBER(PI_data_original!L244)),L243,PI_data_original!L244),0)</f>
        <v>0</v>
      </c>
      <c r="M244" s="95">
        <f>IF($A244&lt;=$A$9,IF(NOT(ISNUMBER(PI_data_original!M244)),M243,PI_data_original!M244),0)</f>
        <v>0</v>
      </c>
      <c r="N244" s="95">
        <f>IF($A244&lt;=$A$9,IF(NOT(ISNUMBER(PI_data_original!N244)),N243,PI_data_original!N244),0)</f>
        <v>0</v>
      </c>
      <c r="O244" s="95">
        <f>IF($A244&lt;=$A$9,IF(NOT(ISNUMBER(PI_data_original!O244)),O243,PI_data_original!O244),0)</f>
        <v>0</v>
      </c>
      <c r="P244" s="95">
        <f>IF($A244&lt;=$A$9,IF(NOT(ISNUMBER(PI_data_original!P244)),P243,PI_data_original!P244),0)</f>
        <v>0</v>
      </c>
      <c r="Q244" s="95">
        <f>IF($A244&lt;=$A$9,IF(NOT(ISNUMBER(PI_data_original!Q244)),Q243,PI_data_original!Q244),0)</f>
        <v>0</v>
      </c>
      <c r="R244" s="95">
        <f>IF($A244&lt;=$A$9,IF(NOT(ISNUMBER(PI_data_original!R244)),R243,PI_data_original!R244),0)</f>
        <v>0</v>
      </c>
      <c r="S244" s="95">
        <f>IF($A244&lt;=$A$9,IF(NOT(ISNUMBER(PI_data_original!S244)),S243,PI_data_original!S244),0)</f>
        <v>0</v>
      </c>
      <c r="T244" s="95">
        <f>IF($A244&lt;=$A$9,IF(NOT(ISNUMBER(PI_data_original!T244)),T243,PI_data_original!T244),0)</f>
        <v>0</v>
      </c>
      <c r="U244" s="95">
        <f>IF($A244&lt;=$A$9,IF(NOT(ISNUMBER(PI_data_original!U244)),U243,PI_data_original!U244),0)</f>
        <v>0</v>
      </c>
      <c r="V244" s="95">
        <f>IF($A244&lt;=$A$9,IF(NOT(ISNUMBER(PI_data_original!V244)),V243,PI_data_original!V244),0)</f>
        <v>0</v>
      </c>
      <c r="W244" s="95">
        <f>IF($A244&lt;=$A$9,IF(NOT(ISNUMBER(PI_data_original!W244)),W243,PI_data_original!W244),0)</f>
        <v>0</v>
      </c>
      <c r="X244" s="95">
        <f>IF($A244&lt;=$A$9,IF(NOT(ISNUMBER(PI_data_original!X244)),X243,PI_data_original!X244),0)</f>
        <v>0</v>
      </c>
      <c r="Y244" s="95">
        <f>IF($A244&lt;=$A$9,IF(NOT(ISNUMBER(PI_data_original!Y244)),Y243,PI_data_original!Y244),0)</f>
        <v>0</v>
      </c>
      <c r="Z244" s="95">
        <f>IF($A244&lt;=$A$9,IF(NOT(ISNUMBER(PI_data_original!Z244)),Z243,PI_data_original!Z244),0)</f>
        <v>0</v>
      </c>
      <c r="AA244" s="95">
        <f>IF($A244&lt;=$A$9,IF(NOT(ISNUMBER(PI_data_original!AA244)),AA243,PI_data_original!AA244),0)</f>
        <v>0</v>
      </c>
      <c r="AB244" s="95">
        <f>IF($A244&lt;=$A$9,IF(NOT(ISNUMBER(PI_data_original!AB244)),AB243,PI_data_original!AB244),0)</f>
        <v>0</v>
      </c>
      <c r="AC244" s="95">
        <f>IF($A244&lt;=$A$9,IF(NOT(ISNUMBER(PI_data_original!AC244)),AC243,PI_data_original!AC244),0)</f>
        <v>0</v>
      </c>
      <c r="AD244" s="307">
        <f>IF(TagTempAmbSel_Sc2=TagTempAmb_Sc1,IF($A244&lt;=$A$9,IF(NOT(ISNUMBER(PI_data_original!D244)),D243,PI_data_original!D244),D243),IF($A244&lt;=$A$9,IF(NOT(ISNUMBER(PI_data_original!AD244)),AD243,PI_data_original!AD244),AD243))</f>
        <v>35.129991850107629</v>
      </c>
      <c r="AE244" s="307">
        <f>IF(TagHumRelSel_Sc2=TagHumRel_Sc1,IF($A244&lt;=$A$9,IF(NOT(ISNUMBER(PI_data_original!E244)),E243,PI_data_original!E244),E243),IF($A244&lt;=$A$9,IF(NOT(ISNUMBER(PI_data_original!AE244)),AE243,PI_data_original!AE244),AE243))</f>
        <v>30.128703536580311</v>
      </c>
      <c r="AF244" s="95">
        <f>IF($A244&lt;=$A$9,IF(NOT(ISNUMBER(PI_data_original!AF244)),AF243,PI_data_original!AF244),0)</f>
        <v>0</v>
      </c>
      <c r="AG244" s="95">
        <f>IF($A244&lt;=$A$9,IF(NOT(ISNUMBER(PI_data_original!AG244)),AG243,PI_data_original!AG244),0)</f>
        <v>0</v>
      </c>
      <c r="AH244" s="95">
        <f>IF($A244&lt;=$A$9,IF(NOT(ISNUMBER(PI_data_original!AH244)),AH243,PI_data_original!AH244),0)</f>
        <v>0</v>
      </c>
      <c r="AI244" s="95">
        <f>IF($A244&lt;=$A$9,IF(NOT(ISNUMBER(PI_data_original!AI244)),AI243,PI_data_original!AI244),0)</f>
        <v>0</v>
      </c>
      <c r="AJ244" s="95">
        <f>IF($A244&lt;=$A$9,IF(NOT(ISNUMBER(PI_data_original!AJ244)),AJ243,PI_data_original!AJ244),0)</f>
        <v>0</v>
      </c>
      <c r="AK244" s="95">
        <f>IF($A244&lt;=$A$9,IF(NOT(ISNUMBER(PI_data_original!AK244)),AK243,PI_data_original!AK244),0)</f>
        <v>0</v>
      </c>
      <c r="AL244" s="95">
        <f>IF($A244&lt;=$A$9,IF(NOT(ISNUMBER(PI_data_original!AL244)),AL243,PI_data_original!AL244),0)</f>
        <v>0</v>
      </c>
      <c r="AM244" s="95">
        <f>IF($A244&lt;=$A$9,IF(NOT(ISNUMBER(PI_data_original!AM244)),AM243,PI_data_original!AM244),0)</f>
        <v>0</v>
      </c>
      <c r="AN244" s="95">
        <f>IF($A244&lt;=$A$9,IF(NOT(ISNUMBER(PI_data_original!AN244)),AN243,PI_data_original!AN244),0)</f>
        <v>0</v>
      </c>
      <c r="AO244" s="95">
        <f>IF($A244&lt;=$A$9,IF(NOT(ISNUMBER(PI_data_original!AO244)),AO243,PI_data_original!AO244),0)</f>
        <v>0</v>
      </c>
      <c r="AP244" s="95">
        <f>IF($A244&lt;=$A$9,IF(NOT(ISNUMBER(PI_data_original!AP244)),AP243,PI_data_original!AP244),0)</f>
        <v>0</v>
      </c>
      <c r="AQ244" s="95">
        <f>IF($A244&lt;=$A$9,IF(NOT(ISNUMBER(PI_data_original!AQ244)),AQ243,PI_data_original!AQ244),0)</f>
        <v>0</v>
      </c>
      <c r="AR244" s="95">
        <f>IF($A244&lt;=$A$9,IF(NOT(ISNUMBER(PI_data_original!AR244)),AR243,PI_data_original!AR244),0)</f>
        <v>0</v>
      </c>
      <c r="AS244" s="95">
        <f>IF($A244&lt;=$A$9,IF(NOT(ISNUMBER(PI_data_original!AS244)),AS243,PI_data_original!AS244),0)</f>
        <v>0</v>
      </c>
      <c r="AT244" s="95">
        <f>IF($A244&lt;=$A$9,IF(NOT(ISNUMBER(PI_data_original!AT244)),AT243,PI_data_original!AT244),0)</f>
        <v>0</v>
      </c>
      <c r="AU244" s="95">
        <f>IF($A244&lt;=$A$9,IF(NOT(ISNUMBER(PI_data_original!AU244)),AU243,PI_data_original!AU244),0)</f>
        <v>0</v>
      </c>
      <c r="AV244" s="95">
        <f>IF($A244&lt;=$A$9,IF(NOT(ISNUMBER(PI_data_original!AV244)),AV243,PI_data_original!AV244),0)</f>
        <v>0</v>
      </c>
      <c r="AW244" s="95">
        <f>IF($A244&lt;=$A$9,IF(NOT(ISNUMBER(PI_data_original!AW244)),AW243,PI_data_original!AW244),0)</f>
        <v>0</v>
      </c>
      <c r="AY244" s="94">
        <f t="shared" si="145"/>
        <v>45873.809027777024</v>
      </c>
      <c r="AZ244" s="95">
        <f>IF($AY244&lt;=$AY$9,IF(NOT(ISNUMBER(PI_data_original!AZ244)),AZ243,PI_data_original!AZ244),0)</f>
        <v>0</v>
      </c>
      <c r="BA244" s="95">
        <f>IF($AY244&lt;=$AY$9,IF(NOT(ISNUMBER(PI_data_original!BA244)),BA243,PI_data_original!BA244),0)</f>
        <v>0</v>
      </c>
      <c r="BB244" s="95">
        <f>IF($AY244&lt;=$AY$9,IF(NOT(ISNUMBER(PI_data_original!BB244)),BB243,PI_data_original!BB244),0)</f>
        <v>0</v>
      </c>
      <c r="BC244" s="95">
        <f>IF($AY244&lt;=$AY$9,IF(NOT(ISNUMBER(PI_data_original!BC244)),BC243,PI_data_original!BC244),0)</f>
        <v>23.097344489405359</v>
      </c>
      <c r="BD244" s="95">
        <f>IF($AY244&lt;=$AY$9,IF(NOT(ISNUMBER(PI_data_original!BD244)),BD243,PI_data_original!BD244),0)</f>
        <v>0</v>
      </c>
      <c r="BE244" s="95">
        <f>IF($AY244&lt;=$AY$9,IF(NOT(ISNUMBER(PI_data_original!BE244)),BE243,PI_data_original!BE244),0)</f>
        <v>0</v>
      </c>
      <c r="BF244" s="95">
        <f>IF($AY244&lt;=$AY$9,IF(NOT(ISNUMBER(PI_data_original!BF244)),BF243,PI_data_original!BF244),0)</f>
        <v>0</v>
      </c>
      <c r="BG244" s="95">
        <f>IF($AY244&lt;=$AY$9,IF(NOT(ISNUMBER(PI_data_original!BG244)),BG243,PI_data_original!BG244),0)</f>
        <v>20.074739867492895</v>
      </c>
      <c r="BI244" s="61">
        <f>PI_data_original!BI244</f>
        <v>45873.411805555559</v>
      </c>
      <c r="BJ244" s="6">
        <f>IF($BI244&lt;=$BI$9,IF(NOT(ISNUMBER(PI_data_original!BJ244)),BJ243,PI_data_original!BJ244),0)</f>
        <v>9.9063126439945357</v>
      </c>
      <c r="BK244" s="6">
        <f>IF($BI244&lt;=$BI$9,IF(NOT(ISNUMBER(PI_data_original!BK244)),BK243,PI_data_original!BK244),0)</f>
        <v>9.0688569082579864</v>
      </c>
      <c r="BM244" s="6">
        <f t="shared" si="134"/>
        <v>45873.411805555559</v>
      </c>
      <c r="BN244" s="6" t="str">
        <f t="shared" si="135"/>
        <v>N/A</v>
      </c>
      <c r="BO244" s="6">
        <f t="shared" si="136"/>
        <v>45873.411805555559</v>
      </c>
      <c r="BP244" s="6" t="str">
        <f t="shared" si="137"/>
        <v>N/A</v>
      </c>
      <c r="BR244" s="6">
        <f t="shared" si="122"/>
        <v>0</v>
      </c>
      <c r="BS244" s="6">
        <f t="shared" si="123"/>
        <v>0</v>
      </c>
      <c r="BU244" s="6">
        <f t="shared" si="138"/>
        <v>0</v>
      </c>
      <c r="BV244" s="6">
        <f t="shared" si="139"/>
        <v>0</v>
      </c>
      <c r="BX244" s="292">
        <f t="shared" si="124"/>
        <v>45873.809027777024</v>
      </c>
      <c r="BY244" s="11">
        <f t="shared" si="150"/>
        <v>0</v>
      </c>
      <c r="BZ244" s="11">
        <f t="shared" si="150"/>
        <v>0</v>
      </c>
      <c r="CA244" s="11">
        <f t="shared" si="150"/>
        <v>0</v>
      </c>
      <c r="CB244" s="11">
        <f t="shared" si="150"/>
        <v>23.097344489405359</v>
      </c>
      <c r="CC244" s="11">
        <f>IF(Inicio!$C$22="Calderas",BY244+BZ244,CA244)</f>
        <v>0</v>
      </c>
      <c r="CD244" s="11">
        <f t="shared" si="125"/>
        <v>0</v>
      </c>
      <c r="CE244" s="11">
        <f t="shared" si="126"/>
        <v>0</v>
      </c>
      <c r="CF244" s="11">
        <f t="shared" si="127"/>
        <v>0</v>
      </c>
      <c r="CG244" s="11">
        <f t="shared" si="128"/>
        <v>0</v>
      </c>
      <c r="CH244" s="11">
        <f t="shared" si="140"/>
        <v>0</v>
      </c>
      <c r="CI244" s="11">
        <f t="shared" si="141"/>
        <v>0</v>
      </c>
      <c r="CJ244" s="11">
        <f t="shared" si="151"/>
        <v>0</v>
      </c>
      <c r="CK244" s="11">
        <f t="shared" si="151"/>
        <v>0</v>
      </c>
      <c r="CL244" s="11">
        <f t="shared" si="151"/>
        <v>0</v>
      </c>
      <c r="CM244" s="11">
        <f t="shared" si="151"/>
        <v>20.074739867492895</v>
      </c>
      <c r="CN244" s="281">
        <f>IF(Inicio!$O$22="Calderas",CJ244+CK244,CL244)</f>
        <v>0</v>
      </c>
      <c r="CO244" s="11">
        <f t="shared" si="129"/>
        <v>0</v>
      </c>
      <c r="CP244" s="11">
        <f t="shared" si="130"/>
        <v>0</v>
      </c>
      <c r="CQ244" s="11">
        <f t="shared" si="131"/>
        <v>0</v>
      </c>
      <c r="CR244" s="11">
        <f t="shared" si="132"/>
        <v>0</v>
      </c>
      <c r="CS244" s="11">
        <f t="shared" si="142"/>
        <v>0</v>
      </c>
      <c r="CT244" s="11">
        <f t="shared" si="143"/>
        <v>0</v>
      </c>
      <c r="CV244" s="293">
        <f t="shared" si="133"/>
        <v>45874.059027776791</v>
      </c>
      <c r="CW244" s="92">
        <f t="shared" si="153"/>
        <v>0</v>
      </c>
      <c r="CX244" s="92">
        <f t="shared" si="153"/>
        <v>0</v>
      </c>
      <c r="CY244" s="92">
        <f t="shared" si="153"/>
        <v>0</v>
      </c>
      <c r="CZ244" s="92">
        <f t="shared" si="153"/>
        <v>0</v>
      </c>
      <c r="DA244" s="92">
        <f t="shared" si="153"/>
        <v>0</v>
      </c>
      <c r="DB244" s="92">
        <f t="shared" si="153"/>
        <v>0</v>
      </c>
    </row>
    <row r="245" spans="1:106">
      <c r="A245" s="94">
        <f t="shared" si="144"/>
        <v>45874.062499999243</v>
      </c>
      <c r="B245" s="95">
        <f>IF($A245&lt;=$A$9,IF(NOT(ISNUMBER(PI_data_original!B245)),B244,PI_data_original!B245),0)</f>
        <v>0</v>
      </c>
      <c r="C245" s="95">
        <f>IF($A245&lt;=$A$9,IF(NOT(ISNUMBER(PI_data_original!C245)),C244,PI_data_original!C245),0)</f>
        <v>0</v>
      </c>
      <c r="D245" s="307">
        <f>IF(TagTempAmbSel_Sc1=TagTempAmb_Sc1,IF($A245&lt;=$A$9,IF(NOT(ISNUMBER(PI_data_original!D245)),D244,PI_data_original!D245),D244),IF($A245&lt;=$A$9,IF(NOT(ISNUMBER(PI_data_original!AD245)),AD244,PI_data_original!AD245),AD244))</f>
        <v>34.400001525878906</v>
      </c>
      <c r="E245" s="307">
        <f>IF(TagHumRelSel_Sc1=TagHumRel_Sc1,IF($A245&lt;=$A$9,IF(NOT(ISNUMBER(PI_data_original!E245)),E244,PI_data_original!E245),E244),IF($A245&lt;=$A$9,IF(NOT(ISNUMBER(PI_data_original!AE245)),AE244,PI_data_original!AE245),AE244))</f>
        <v>28.549225193882013</v>
      </c>
      <c r="F245" s="95">
        <f>IF($A245&lt;=$A$9,IF(NOT(ISNUMBER(PI_data_original!F245)),F244,PI_data_original!F245),0)</f>
        <v>0</v>
      </c>
      <c r="G245" s="95">
        <f>IF($A245&lt;=$A$9,IF(NOT(ISNUMBER(PI_data_original!G245)),G244,PI_data_original!G245),0)</f>
        <v>0</v>
      </c>
      <c r="H245" s="95">
        <f>IF($A245&lt;=$A$9,IF(NOT(ISNUMBER(PI_data_original!H245)),H244,PI_data_original!H245),0)</f>
        <v>0</v>
      </c>
      <c r="I245" s="95">
        <f>IF($A245&lt;=$A$9,IF(NOT(ISNUMBER(PI_data_original!I245)),I244,PI_data_original!I245),0)</f>
        <v>0</v>
      </c>
      <c r="J245" s="95">
        <f>IF($A245&lt;=$A$9,IF(NOT(ISNUMBER(PI_data_original!J245)),J244,PI_data_original!J245),0)</f>
        <v>0</v>
      </c>
      <c r="K245" s="95">
        <f>IF($A245&lt;=$A$9,IF(NOT(ISNUMBER(PI_data_original!K245)),K244,PI_data_original!K245),0)</f>
        <v>0</v>
      </c>
      <c r="L245" s="95">
        <f>IF($A245&lt;=$A$9,IF(NOT(ISNUMBER(PI_data_original!L245)),L244,PI_data_original!L245),0)</f>
        <v>0</v>
      </c>
      <c r="M245" s="95">
        <f>IF($A245&lt;=$A$9,IF(NOT(ISNUMBER(PI_data_original!M245)),M244,PI_data_original!M245),0)</f>
        <v>0</v>
      </c>
      <c r="N245" s="95">
        <f>IF($A245&lt;=$A$9,IF(NOT(ISNUMBER(PI_data_original!N245)),N244,PI_data_original!N245),0)</f>
        <v>0</v>
      </c>
      <c r="O245" s="95">
        <f>IF($A245&lt;=$A$9,IF(NOT(ISNUMBER(PI_data_original!O245)),O244,PI_data_original!O245),0)</f>
        <v>0</v>
      </c>
      <c r="P245" s="95">
        <f>IF($A245&lt;=$A$9,IF(NOT(ISNUMBER(PI_data_original!P245)),P244,PI_data_original!P245),0)</f>
        <v>0</v>
      </c>
      <c r="Q245" s="95">
        <f>IF($A245&lt;=$A$9,IF(NOT(ISNUMBER(PI_data_original!Q245)),Q244,PI_data_original!Q245),0)</f>
        <v>0</v>
      </c>
      <c r="R245" s="95">
        <f>IF($A245&lt;=$A$9,IF(NOT(ISNUMBER(PI_data_original!R245)),R244,PI_data_original!R245),0)</f>
        <v>0</v>
      </c>
      <c r="S245" s="95">
        <f>IF($A245&lt;=$A$9,IF(NOT(ISNUMBER(PI_data_original!S245)),S244,PI_data_original!S245),0)</f>
        <v>0</v>
      </c>
      <c r="T245" s="95">
        <f>IF($A245&lt;=$A$9,IF(NOT(ISNUMBER(PI_data_original!T245)),T244,PI_data_original!T245),0)</f>
        <v>0</v>
      </c>
      <c r="U245" s="95">
        <f>IF($A245&lt;=$A$9,IF(NOT(ISNUMBER(PI_data_original!U245)),U244,PI_data_original!U245),0)</f>
        <v>0</v>
      </c>
      <c r="V245" s="95">
        <f>IF($A245&lt;=$A$9,IF(NOT(ISNUMBER(PI_data_original!V245)),V244,PI_data_original!V245),0)</f>
        <v>0</v>
      </c>
      <c r="W245" s="95">
        <f>IF($A245&lt;=$A$9,IF(NOT(ISNUMBER(PI_data_original!W245)),W244,PI_data_original!W245),0)</f>
        <v>0</v>
      </c>
      <c r="X245" s="95">
        <f>IF($A245&lt;=$A$9,IF(NOT(ISNUMBER(PI_data_original!X245)),X244,PI_data_original!X245),0)</f>
        <v>0</v>
      </c>
      <c r="Y245" s="95">
        <f>IF($A245&lt;=$A$9,IF(NOT(ISNUMBER(PI_data_original!Y245)),Y244,PI_data_original!Y245),0)</f>
        <v>0</v>
      </c>
      <c r="Z245" s="95">
        <f>IF($A245&lt;=$A$9,IF(NOT(ISNUMBER(PI_data_original!Z245)),Z244,PI_data_original!Z245),0)</f>
        <v>0</v>
      </c>
      <c r="AA245" s="95">
        <f>IF($A245&lt;=$A$9,IF(NOT(ISNUMBER(PI_data_original!AA245)),AA244,PI_data_original!AA245),0)</f>
        <v>0</v>
      </c>
      <c r="AB245" s="95">
        <f>IF($A245&lt;=$A$9,IF(NOT(ISNUMBER(PI_data_original!AB245)),AB244,PI_data_original!AB245),0)</f>
        <v>0</v>
      </c>
      <c r="AC245" s="95">
        <f>IF($A245&lt;=$A$9,IF(NOT(ISNUMBER(PI_data_original!AC245)),AC244,PI_data_original!AC245),0)</f>
        <v>0</v>
      </c>
      <c r="AD245" s="307">
        <f>IF(TagTempAmbSel_Sc2=TagTempAmb_Sc1,IF($A245&lt;=$A$9,IF(NOT(ISNUMBER(PI_data_original!D245)),D244,PI_data_original!D245),D244),IF($A245&lt;=$A$9,IF(NOT(ISNUMBER(PI_data_original!AD245)),AD244,PI_data_original!AD245),AD244))</f>
        <v>35.129991850107629</v>
      </c>
      <c r="AE245" s="307">
        <f>IF(TagHumRelSel_Sc2=TagHumRel_Sc1,IF($A245&lt;=$A$9,IF(NOT(ISNUMBER(PI_data_original!E245)),E244,PI_data_original!E245),E244),IF($A245&lt;=$A$9,IF(NOT(ISNUMBER(PI_data_original!AE245)),AE244,PI_data_original!AE245),AE244))</f>
        <v>30.128703536580311</v>
      </c>
      <c r="AF245" s="95">
        <f>IF($A245&lt;=$A$9,IF(NOT(ISNUMBER(PI_data_original!AF245)),AF244,PI_data_original!AF245),0)</f>
        <v>0</v>
      </c>
      <c r="AG245" s="95">
        <f>IF($A245&lt;=$A$9,IF(NOT(ISNUMBER(PI_data_original!AG245)),AG244,PI_data_original!AG245),0)</f>
        <v>0</v>
      </c>
      <c r="AH245" s="95">
        <f>IF($A245&lt;=$A$9,IF(NOT(ISNUMBER(PI_data_original!AH245)),AH244,PI_data_original!AH245),0)</f>
        <v>0</v>
      </c>
      <c r="AI245" s="95">
        <f>IF($A245&lt;=$A$9,IF(NOT(ISNUMBER(PI_data_original!AI245)),AI244,PI_data_original!AI245),0)</f>
        <v>0</v>
      </c>
      <c r="AJ245" s="95">
        <f>IF($A245&lt;=$A$9,IF(NOT(ISNUMBER(PI_data_original!AJ245)),AJ244,PI_data_original!AJ245),0)</f>
        <v>0</v>
      </c>
      <c r="AK245" s="95">
        <f>IF($A245&lt;=$A$9,IF(NOT(ISNUMBER(PI_data_original!AK245)),AK244,PI_data_original!AK245),0)</f>
        <v>0</v>
      </c>
      <c r="AL245" s="95">
        <f>IF($A245&lt;=$A$9,IF(NOT(ISNUMBER(PI_data_original!AL245)),AL244,PI_data_original!AL245),0)</f>
        <v>0</v>
      </c>
      <c r="AM245" s="95">
        <f>IF($A245&lt;=$A$9,IF(NOT(ISNUMBER(PI_data_original!AM245)),AM244,PI_data_original!AM245),0)</f>
        <v>0</v>
      </c>
      <c r="AN245" s="95">
        <f>IF($A245&lt;=$A$9,IF(NOT(ISNUMBER(PI_data_original!AN245)),AN244,PI_data_original!AN245),0)</f>
        <v>0</v>
      </c>
      <c r="AO245" s="95">
        <f>IF($A245&lt;=$A$9,IF(NOT(ISNUMBER(PI_data_original!AO245)),AO244,PI_data_original!AO245),0)</f>
        <v>0</v>
      </c>
      <c r="AP245" s="95">
        <f>IF($A245&lt;=$A$9,IF(NOT(ISNUMBER(PI_data_original!AP245)),AP244,PI_data_original!AP245),0)</f>
        <v>0</v>
      </c>
      <c r="AQ245" s="95">
        <f>IF($A245&lt;=$A$9,IF(NOT(ISNUMBER(PI_data_original!AQ245)),AQ244,PI_data_original!AQ245),0)</f>
        <v>0</v>
      </c>
      <c r="AR245" s="95">
        <f>IF($A245&lt;=$A$9,IF(NOT(ISNUMBER(PI_data_original!AR245)),AR244,PI_data_original!AR245),0)</f>
        <v>0</v>
      </c>
      <c r="AS245" s="95">
        <f>IF($A245&lt;=$A$9,IF(NOT(ISNUMBER(PI_data_original!AS245)),AS244,PI_data_original!AS245),0)</f>
        <v>0</v>
      </c>
      <c r="AT245" s="95">
        <f>IF($A245&lt;=$A$9,IF(NOT(ISNUMBER(PI_data_original!AT245)),AT244,PI_data_original!AT245),0)</f>
        <v>0</v>
      </c>
      <c r="AU245" s="95">
        <f>IF($A245&lt;=$A$9,IF(NOT(ISNUMBER(PI_data_original!AU245)),AU244,PI_data_original!AU245),0)</f>
        <v>0</v>
      </c>
      <c r="AV245" s="95">
        <f>IF($A245&lt;=$A$9,IF(NOT(ISNUMBER(PI_data_original!AV245)),AV244,PI_data_original!AV245),0)</f>
        <v>0</v>
      </c>
      <c r="AW245" s="95">
        <f>IF($A245&lt;=$A$9,IF(NOT(ISNUMBER(PI_data_original!AW245)),AW244,PI_data_original!AW245),0)</f>
        <v>0</v>
      </c>
      <c r="AY245" s="94">
        <f t="shared" si="145"/>
        <v>45873.812499999243</v>
      </c>
      <c r="AZ245" s="95">
        <f>IF($AY245&lt;=$AY$9,IF(NOT(ISNUMBER(PI_data_original!AZ245)),AZ244,PI_data_original!AZ245),0)</f>
        <v>0</v>
      </c>
      <c r="BA245" s="95">
        <f>IF($AY245&lt;=$AY$9,IF(NOT(ISNUMBER(PI_data_original!BA245)),BA244,PI_data_original!BA245),0)</f>
        <v>0</v>
      </c>
      <c r="BB245" s="95">
        <f>IF($AY245&lt;=$AY$9,IF(NOT(ISNUMBER(PI_data_original!BB245)),BB244,PI_data_original!BB245),0)</f>
        <v>0</v>
      </c>
      <c r="BC245" s="95">
        <f>IF($AY245&lt;=$AY$9,IF(NOT(ISNUMBER(PI_data_original!BC245)),BC244,PI_data_original!BC245),0)</f>
        <v>22.142984691158652</v>
      </c>
      <c r="BD245" s="95">
        <f>IF($AY245&lt;=$AY$9,IF(NOT(ISNUMBER(PI_data_original!BD245)),BD244,PI_data_original!BD245),0)</f>
        <v>0</v>
      </c>
      <c r="BE245" s="95">
        <f>IF($AY245&lt;=$AY$9,IF(NOT(ISNUMBER(PI_data_original!BE245)),BE244,PI_data_original!BE245),0)</f>
        <v>0</v>
      </c>
      <c r="BF245" s="95">
        <f>IF($AY245&lt;=$AY$9,IF(NOT(ISNUMBER(PI_data_original!BF245)),BF244,PI_data_original!BF245),0)</f>
        <v>0</v>
      </c>
      <c r="BG245" s="95">
        <f>IF($AY245&lt;=$AY$9,IF(NOT(ISNUMBER(PI_data_original!BG245)),BG244,PI_data_original!BG245),0)</f>
        <v>19.708493318791184</v>
      </c>
      <c r="BI245" s="61">
        <f>PI_data_original!BI245</f>
        <v>45873.412499999999</v>
      </c>
      <c r="BJ245" s="6">
        <f>IF($BI245&lt;=$BI$9,IF(NOT(ISNUMBER(PI_data_original!BJ245)),BJ244,PI_data_original!BJ245),0)</f>
        <v>10.901533865020417</v>
      </c>
      <c r="BK245" s="6">
        <f>IF($BI245&lt;=$BI$9,IF(NOT(ISNUMBER(PI_data_original!BK245)),BK244,PI_data_original!BK245),0)</f>
        <v>9.6682484138899927</v>
      </c>
      <c r="BM245" s="6">
        <f t="shared" si="134"/>
        <v>45873.412499999999</v>
      </c>
      <c r="BN245" s="6" t="str">
        <f t="shared" si="135"/>
        <v>N/A</v>
      </c>
      <c r="BO245" s="6">
        <f t="shared" si="136"/>
        <v>45873.412499999999</v>
      </c>
      <c r="BP245" s="6" t="str">
        <f t="shared" si="137"/>
        <v>N/A</v>
      </c>
      <c r="BR245" s="6">
        <f t="shared" si="122"/>
        <v>0</v>
      </c>
      <c r="BS245" s="6">
        <f t="shared" si="123"/>
        <v>0</v>
      </c>
      <c r="BU245" s="6">
        <f t="shared" si="138"/>
        <v>0</v>
      </c>
      <c r="BV245" s="6">
        <f t="shared" si="139"/>
        <v>0</v>
      </c>
      <c r="BX245" s="292">
        <f t="shared" si="124"/>
        <v>45873.812499999243</v>
      </c>
      <c r="BY245" s="11">
        <f t="shared" si="150"/>
        <v>0</v>
      </c>
      <c r="BZ245" s="11">
        <f t="shared" si="150"/>
        <v>0</v>
      </c>
      <c r="CA245" s="11">
        <f t="shared" si="150"/>
        <v>0</v>
      </c>
      <c r="CB245" s="11">
        <f t="shared" si="150"/>
        <v>22.142984691158652</v>
      </c>
      <c r="CC245" s="11">
        <f>IF(Inicio!$C$22="Calderas",BY245+BZ245,CA245)</f>
        <v>0</v>
      </c>
      <c r="CD245" s="11">
        <f t="shared" si="125"/>
        <v>0</v>
      </c>
      <c r="CE245" s="11">
        <f t="shared" si="126"/>
        <v>0</v>
      </c>
      <c r="CF245" s="11">
        <f t="shared" si="127"/>
        <v>0</v>
      </c>
      <c r="CG245" s="11">
        <f t="shared" si="128"/>
        <v>0</v>
      </c>
      <c r="CH245" s="11">
        <f t="shared" si="140"/>
        <v>0</v>
      </c>
      <c r="CI245" s="11">
        <f t="shared" si="141"/>
        <v>0</v>
      </c>
      <c r="CJ245" s="11">
        <f t="shared" si="151"/>
        <v>0</v>
      </c>
      <c r="CK245" s="11">
        <f t="shared" si="151"/>
        <v>0</v>
      </c>
      <c r="CL245" s="11">
        <f t="shared" si="151"/>
        <v>0</v>
      </c>
      <c r="CM245" s="11">
        <f t="shared" si="151"/>
        <v>19.708493318791184</v>
      </c>
      <c r="CN245" s="281">
        <f>IF(Inicio!$O$22="Calderas",CJ245+CK245,CL245)</f>
        <v>0</v>
      </c>
      <c r="CO245" s="11">
        <f t="shared" si="129"/>
        <v>0</v>
      </c>
      <c r="CP245" s="11">
        <f t="shared" si="130"/>
        <v>0</v>
      </c>
      <c r="CQ245" s="11">
        <f t="shared" si="131"/>
        <v>0</v>
      </c>
      <c r="CR245" s="11">
        <f t="shared" si="132"/>
        <v>0</v>
      </c>
      <c r="CS245" s="11">
        <f t="shared" si="142"/>
        <v>0</v>
      </c>
      <c r="CT245" s="11">
        <f t="shared" si="143"/>
        <v>0</v>
      </c>
      <c r="CV245" s="293">
        <f t="shared" si="133"/>
        <v>45874.06249999901</v>
      </c>
      <c r="CW245" s="92">
        <f t="shared" si="153"/>
        <v>0</v>
      </c>
      <c r="CX245" s="92">
        <f t="shared" si="153"/>
        <v>0</v>
      </c>
      <c r="CY245" s="92">
        <f t="shared" si="153"/>
        <v>0</v>
      </c>
      <c r="CZ245" s="92">
        <f t="shared" si="153"/>
        <v>0</v>
      </c>
      <c r="DA245" s="92">
        <f t="shared" si="153"/>
        <v>0</v>
      </c>
      <c r="DB245" s="92">
        <f t="shared" si="153"/>
        <v>0</v>
      </c>
    </row>
    <row r="246" spans="1:106">
      <c r="A246" s="94">
        <f t="shared" si="144"/>
        <v>45874.065972221462</v>
      </c>
      <c r="B246" s="95">
        <f>IF($A246&lt;=$A$9,IF(NOT(ISNUMBER(PI_data_original!B246)),B245,PI_data_original!B246),0)</f>
        <v>0</v>
      </c>
      <c r="C246" s="95">
        <f>IF($A246&lt;=$A$9,IF(NOT(ISNUMBER(PI_data_original!C246)),C245,PI_data_original!C246),0)</f>
        <v>0</v>
      </c>
      <c r="D246" s="307">
        <f>IF(TagTempAmbSel_Sc1=TagTempAmb_Sc1,IF($A246&lt;=$A$9,IF(NOT(ISNUMBER(PI_data_original!D246)),D245,PI_data_original!D246),D245),IF($A246&lt;=$A$9,IF(NOT(ISNUMBER(PI_data_original!AD246)),AD245,PI_data_original!AD246),AD245))</f>
        <v>34.400001525878906</v>
      </c>
      <c r="E246" s="307">
        <f>IF(TagHumRelSel_Sc1=TagHumRel_Sc1,IF($A246&lt;=$A$9,IF(NOT(ISNUMBER(PI_data_original!E246)),E245,PI_data_original!E246),E245),IF($A246&lt;=$A$9,IF(NOT(ISNUMBER(PI_data_original!AE246)),AE245,PI_data_original!AE246),AE245))</f>
        <v>28.549225193882013</v>
      </c>
      <c r="F246" s="95">
        <f>IF($A246&lt;=$A$9,IF(NOT(ISNUMBER(PI_data_original!F246)),F245,PI_data_original!F246),0)</f>
        <v>0</v>
      </c>
      <c r="G246" s="95">
        <f>IF($A246&lt;=$A$9,IF(NOT(ISNUMBER(PI_data_original!G246)),G245,PI_data_original!G246),0)</f>
        <v>0</v>
      </c>
      <c r="H246" s="95">
        <f>IF($A246&lt;=$A$9,IF(NOT(ISNUMBER(PI_data_original!H246)),H245,PI_data_original!H246),0)</f>
        <v>0</v>
      </c>
      <c r="I246" s="95">
        <f>IF($A246&lt;=$A$9,IF(NOT(ISNUMBER(PI_data_original!I246)),I245,PI_data_original!I246),0)</f>
        <v>0</v>
      </c>
      <c r="J246" s="95">
        <f>IF($A246&lt;=$A$9,IF(NOT(ISNUMBER(PI_data_original!J246)),J245,PI_data_original!J246),0)</f>
        <v>0</v>
      </c>
      <c r="K246" s="95">
        <f>IF($A246&lt;=$A$9,IF(NOT(ISNUMBER(PI_data_original!K246)),K245,PI_data_original!K246),0)</f>
        <v>0</v>
      </c>
      <c r="L246" s="95">
        <f>IF($A246&lt;=$A$9,IF(NOT(ISNUMBER(PI_data_original!L246)),L245,PI_data_original!L246),0)</f>
        <v>0</v>
      </c>
      <c r="M246" s="95">
        <f>IF($A246&lt;=$A$9,IF(NOT(ISNUMBER(PI_data_original!M246)),M245,PI_data_original!M246),0)</f>
        <v>0</v>
      </c>
      <c r="N246" s="95">
        <f>IF($A246&lt;=$A$9,IF(NOT(ISNUMBER(PI_data_original!N246)),N245,PI_data_original!N246),0)</f>
        <v>0</v>
      </c>
      <c r="O246" s="95">
        <f>IF($A246&lt;=$A$9,IF(NOT(ISNUMBER(PI_data_original!O246)),O245,PI_data_original!O246),0)</f>
        <v>0</v>
      </c>
      <c r="P246" s="95">
        <f>IF($A246&lt;=$A$9,IF(NOT(ISNUMBER(PI_data_original!P246)),P245,PI_data_original!P246),0)</f>
        <v>0</v>
      </c>
      <c r="Q246" s="95">
        <f>IF($A246&lt;=$A$9,IF(NOT(ISNUMBER(PI_data_original!Q246)),Q245,PI_data_original!Q246),0)</f>
        <v>0</v>
      </c>
      <c r="R246" s="95">
        <f>IF($A246&lt;=$A$9,IF(NOT(ISNUMBER(PI_data_original!R246)),R245,PI_data_original!R246),0)</f>
        <v>0</v>
      </c>
      <c r="S246" s="95">
        <f>IF($A246&lt;=$A$9,IF(NOT(ISNUMBER(PI_data_original!S246)),S245,PI_data_original!S246),0)</f>
        <v>0</v>
      </c>
      <c r="T246" s="95">
        <f>IF($A246&lt;=$A$9,IF(NOT(ISNUMBER(PI_data_original!T246)),T245,PI_data_original!T246),0)</f>
        <v>0</v>
      </c>
      <c r="U246" s="95">
        <f>IF($A246&lt;=$A$9,IF(NOT(ISNUMBER(PI_data_original!U246)),U245,PI_data_original!U246),0)</f>
        <v>0</v>
      </c>
      <c r="V246" s="95">
        <f>IF($A246&lt;=$A$9,IF(NOT(ISNUMBER(PI_data_original!V246)),V245,PI_data_original!V246),0)</f>
        <v>0</v>
      </c>
      <c r="W246" s="95">
        <f>IF($A246&lt;=$A$9,IF(NOT(ISNUMBER(PI_data_original!W246)),W245,PI_data_original!W246),0)</f>
        <v>0</v>
      </c>
      <c r="X246" s="95">
        <f>IF($A246&lt;=$A$9,IF(NOT(ISNUMBER(PI_data_original!X246)),X245,PI_data_original!X246),0)</f>
        <v>0</v>
      </c>
      <c r="Y246" s="95">
        <f>IF($A246&lt;=$A$9,IF(NOT(ISNUMBER(PI_data_original!Y246)),Y245,PI_data_original!Y246),0)</f>
        <v>0</v>
      </c>
      <c r="Z246" s="95">
        <f>IF($A246&lt;=$A$9,IF(NOT(ISNUMBER(PI_data_original!Z246)),Z245,PI_data_original!Z246),0)</f>
        <v>0</v>
      </c>
      <c r="AA246" s="95">
        <f>IF($A246&lt;=$A$9,IF(NOT(ISNUMBER(PI_data_original!AA246)),AA245,PI_data_original!AA246),0)</f>
        <v>0</v>
      </c>
      <c r="AB246" s="95">
        <f>IF($A246&lt;=$A$9,IF(NOT(ISNUMBER(PI_data_original!AB246)),AB245,PI_data_original!AB246),0)</f>
        <v>0</v>
      </c>
      <c r="AC246" s="95">
        <f>IF($A246&lt;=$A$9,IF(NOT(ISNUMBER(PI_data_original!AC246)),AC245,PI_data_original!AC246),0)</f>
        <v>0</v>
      </c>
      <c r="AD246" s="307">
        <f>IF(TagTempAmbSel_Sc2=TagTempAmb_Sc1,IF($A246&lt;=$A$9,IF(NOT(ISNUMBER(PI_data_original!D246)),D245,PI_data_original!D246),D245),IF($A246&lt;=$A$9,IF(NOT(ISNUMBER(PI_data_original!AD246)),AD245,PI_data_original!AD246),AD245))</f>
        <v>35.129991850107629</v>
      </c>
      <c r="AE246" s="307">
        <f>IF(TagHumRelSel_Sc2=TagHumRel_Sc1,IF($A246&lt;=$A$9,IF(NOT(ISNUMBER(PI_data_original!E246)),E245,PI_data_original!E246),E245),IF($A246&lt;=$A$9,IF(NOT(ISNUMBER(PI_data_original!AE246)),AE245,PI_data_original!AE246),AE245))</f>
        <v>30.128703536580311</v>
      </c>
      <c r="AF246" s="95">
        <f>IF($A246&lt;=$A$9,IF(NOT(ISNUMBER(PI_data_original!AF246)),AF245,PI_data_original!AF246),0)</f>
        <v>0</v>
      </c>
      <c r="AG246" s="95">
        <f>IF($A246&lt;=$A$9,IF(NOT(ISNUMBER(PI_data_original!AG246)),AG245,PI_data_original!AG246),0)</f>
        <v>0</v>
      </c>
      <c r="AH246" s="95">
        <f>IF($A246&lt;=$A$9,IF(NOT(ISNUMBER(PI_data_original!AH246)),AH245,PI_data_original!AH246),0)</f>
        <v>0</v>
      </c>
      <c r="AI246" s="95">
        <f>IF($A246&lt;=$A$9,IF(NOT(ISNUMBER(PI_data_original!AI246)),AI245,PI_data_original!AI246),0)</f>
        <v>0</v>
      </c>
      <c r="AJ246" s="95">
        <f>IF($A246&lt;=$A$9,IF(NOT(ISNUMBER(PI_data_original!AJ246)),AJ245,PI_data_original!AJ246),0)</f>
        <v>0</v>
      </c>
      <c r="AK246" s="95">
        <f>IF($A246&lt;=$A$9,IF(NOT(ISNUMBER(PI_data_original!AK246)),AK245,PI_data_original!AK246),0)</f>
        <v>0</v>
      </c>
      <c r="AL246" s="95">
        <f>IF($A246&lt;=$A$9,IF(NOT(ISNUMBER(PI_data_original!AL246)),AL245,PI_data_original!AL246),0)</f>
        <v>0</v>
      </c>
      <c r="AM246" s="95">
        <f>IF($A246&lt;=$A$9,IF(NOT(ISNUMBER(PI_data_original!AM246)),AM245,PI_data_original!AM246),0)</f>
        <v>0</v>
      </c>
      <c r="AN246" s="95">
        <f>IF($A246&lt;=$A$9,IF(NOT(ISNUMBER(PI_data_original!AN246)),AN245,PI_data_original!AN246),0)</f>
        <v>0</v>
      </c>
      <c r="AO246" s="95">
        <f>IF($A246&lt;=$A$9,IF(NOT(ISNUMBER(PI_data_original!AO246)),AO245,PI_data_original!AO246),0)</f>
        <v>0</v>
      </c>
      <c r="AP246" s="95">
        <f>IF($A246&lt;=$A$9,IF(NOT(ISNUMBER(PI_data_original!AP246)),AP245,PI_data_original!AP246),0)</f>
        <v>0</v>
      </c>
      <c r="AQ246" s="95">
        <f>IF($A246&lt;=$A$9,IF(NOT(ISNUMBER(PI_data_original!AQ246)),AQ245,PI_data_original!AQ246),0)</f>
        <v>0</v>
      </c>
      <c r="AR246" s="95">
        <f>IF($A246&lt;=$A$9,IF(NOT(ISNUMBER(PI_data_original!AR246)),AR245,PI_data_original!AR246),0)</f>
        <v>0</v>
      </c>
      <c r="AS246" s="95">
        <f>IF($A246&lt;=$A$9,IF(NOT(ISNUMBER(PI_data_original!AS246)),AS245,PI_data_original!AS246),0)</f>
        <v>0</v>
      </c>
      <c r="AT246" s="95">
        <f>IF($A246&lt;=$A$9,IF(NOT(ISNUMBER(PI_data_original!AT246)),AT245,PI_data_original!AT246),0)</f>
        <v>0</v>
      </c>
      <c r="AU246" s="95">
        <f>IF($A246&lt;=$A$9,IF(NOT(ISNUMBER(PI_data_original!AU246)),AU245,PI_data_original!AU246),0)</f>
        <v>0</v>
      </c>
      <c r="AV246" s="95">
        <f>IF($A246&lt;=$A$9,IF(NOT(ISNUMBER(PI_data_original!AV246)),AV245,PI_data_original!AV246),0)</f>
        <v>0</v>
      </c>
      <c r="AW246" s="95">
        <f>IF($A246&lt;=$A$9,IF(NOT(ISNUMBER(PI_data_original!AW246)),AW245,PI_data_original!AW246),0)</f>
        <v>0</v>
      </c>
      <c r="AY246" s="94">
        <f t="shared" si="145"/>
        <v>45873.815972221462</v>
      </c>
      <c r="AZ246" s="95">
        <f>IF($AY246&lt;=$AY$9,IF(NOT(ISNUMBER(PI_data_original!AZ246)),AZ245,PI_data_original!AZ246),0)</f>
        <v>0</v>
      </c>
      <c r="BA246" s="95">
        <f>IF($AY246&lt;=$AY$9,IF(NOT(ISNUMBER(PI_data_original!BA246)),BA245,PI_data_original!BA246),0)</f>
        <v>0</v>
      </c>
      <c r="BB246" s="95">
        <f>IF($AY246&lt;=$AY$9,IF(NOT(ISNUMBER(PI_data_original!BB246)),BB245,PI_data_original!BB246),0)</f>
        <v>0</v>
      </c>
      <c r="BC246" s="95">
        <f>IF($AY246&lt;=$AY$9,IF(NOT(ISNUMBER(PI_data_original!BC246)),BC245,PI_data_original!BC246),0)</f>
        <v>20.698889656060416</v>
      </c>
      <c r="BD246" s="95">
        <f>IF($AY246&lt;=$AY$9,IF(NOT(ISNUMBER(PI_data_original!BD246)),BD245,PI_data_original!BD246),0)</f>
        <v>0</v>
      </c>
      <c r="BE246" s="95">
        <f>IF($AY246&lt;=$AY$9,IF(NOT(ISNUMBER(PI_data_original!BE246)),BE245,PI_data_original!BE246),0)</f>
        <v>0</v>
      </c>
      <c r="BF246" s="95">
        <f>IF($AY246&lt;=$AY$9,IF(NOT(ISNUMBER(PI_data_original!BF246)),BF245,PI_data_original!BF246),0)</f>
        <v>0</v>
      </c>
      <c r="BG246" s="95">
        <f>IF($AY246&lt;=$AY$9,IF(NOT(ISNUMBER(PI_data_original!BG246)),BG245,PI_data_original!BG246),0)</f>
        <v>19.36535756528361</v>
      </c>
      <c r="BI246" s="61">
        <f>PI_data_original!BI246</f>
        <v>45873.413194444445</v>
      </c>
      <c r="BJ246" s="6">
        <f>IF($BI246&lt;=$BI$9,IF(NOT(ISNUMBER(PI_data_original!BJ246)),BJ245,PI_data_original!BJ246),0)</f>
        <v>11.451297110843514</v>
      </c>
      <c r="BK246" s="6">
        <f>IF($BI246&lt;=$BI$9,IF(NOT(ISNUMBER(PI_data_original!BK246)),BK245,PI_data_original!BK246),0)</f>
        <v>10.174509372864655</v>
      </c>
      <c r="BM246" s="6">
        <f t="shared" si="134"/>
        <v>45873.413194444445</v>
      </c>
      <c r="BN246" s="6" t="str">
        <f t="shared" si="135"/>
        <v>N/A</v>
      </c>
      <c r="BO246" s="6">
        <f t="shared" si="136"/>
        <v>45873.413194444445</v>
      </c>
      <c r="BP246" s="6" t="str">
        <f t="shared" si="137"/>
        <v>N/A</v>
      </c>
      <c r="BR246" s="6">
        <f t="shared" si="122"/>
        <v>0</v>
      </c>
      <c r="BS246" s="6">
        <f t="shared" si="123"/>
        <v>0</v>
      </c>
      <c r="BU246" s="6">
        <f t="shared" si="138"/>
        <v>0</v>
      </c>
      <c r="BV246" s="6">
        <f t="shared" si="139"/>
        <v>0</v>
      </c>
      <c r="BX246" s="292">
        <f t="shared" si="124"/>
        <v>45873.815972221462</v>
      </c>
      <c r="BY246" s="11">
        <f t="shared" si="150"/>
        <v>0</v>
      </c>
      <c r="BZ246" s="11">
        <f t="shared" si="150"/>
        <v>0</v>
      </c>
      <c r="CA246" s="11">
        <f t="shared" si="150"/>
        <v>0</v>
      </c>
      <c r="CB246" s="11">
        <f t="shared" si="150"/>
        <v>20.698889656060416</v>
      </c>
      <c r="CC246" s="11">
        <f>IF(Inicio!$C$22="Calderas",BY246+BZ246,CA246)</f>
        <v>0</v>
      </c>
      <c r="CD246" s="11">
        <f t="shared" si="125"/>
        <v>0</v>
      </c>
      <c r="CE246" s="11">
        <f t="shared" si="126"/>
        <v>0</v>
      </c>
      <c r="CF246" s="11">
        <f t="shared" si="127"/>
        <v>0</v>
      </c>
      <c r="CG246" s="11">
        <f t="shared" si="128"/>
        <v>0</v>
      </c>
      <c r="CH246" s="11">
        <f t="shared" si="140"/>
        <v>0</v>
      </c>
      <c r="CI246" s="11">
        <f t="shared" si="141"/>
        <v>0</v>
      </c>
      <c r="CJ246" s="11">
        <f t="shared" si="151"/>
        <v>0</v>
      </c>
      <c r="CK246" s="11">
        <f t="shared" si="151"/>
        <v>0</v>
      </c>
      <c r="CL246" s="11">
        <f t="shared" si="151"/>
        <v>0</v>
      </c>
      <c r="CM246" s="11">
        <f t="shared" si="151"/>
        <v>19.36535756528361</v>
      </c>
      <c r="CN246" s="281">
        <f>IF(Inicio!$O$22="Calderas",CJ246+CK246,CL246)</f>
        <v>0</v>
      </c>
      <c r="CO246" s="11">
        <f t="shared" si="129"/>
        <v>0</v>
      </c>
      <c r="CP246" s="11">
        <f t="shared" si="130"/>
        <v>0</v>
      </c>
      <c r="CQ246" s="11">
        <f t="shared" si="131"/>
        <v>0</v>
      </c>
      <c r="CR246" s="11">
        <f t="shared" si="132"/>
        <v>0</v>
      </c>
      <c r="CS246" s="11">
        <f t="shared" si="142"/>
        <v>0</v>
      </c>
      <c r="CT246" s="11">
        <f t="shared" si="143"/>
        <v>0</v>
      </c>
      <c r="CV246" s="293">
        <f t="shared" si="133"/>
        <v>45874.065972221229</v>
      </c>
      <c r="CW246" s="92">
        <f t="shared" si="153"/>
        <v>0</v>
      </c>
      <c r="CX246" s="92">
        <f t="shared" si="153"/>
        <v>0</v>
      </c>
      <c r="CY246" s="92">
        <f t="shared" si="153"/>
        <v>0</v>
      </c>
      <c r="CZ246" s="92">
        <f t="shared" si="153"/>
        <v>0</v>
      </c>
      <c r="DA246" s="92">
        <f t="shared" si="153"/>
        <v>0</v>
      </c>
      <c r="DB246" s="92">
        <f t="shared" si="153"/>
        <v>0</v>
      </c>
    </row>
    <row r="247" spans="1:106">
      <c r="A247" s="94">
        <f t="shared" si="144"/>
        <v>45874.069444443681</v>
      </c>
      <c r="B247" s="95">
        <f>IF($A247&lt;=$A$9,IF(NOT(ISNUMBER(PI_data_original!B247)),B246,PI_data_original!B247),0)</f>
        <v>0</v>
      </c>
      <c r="C247" s="95">
        <f>IF($A247&lt;=$A$9,IF(NOT(ISNUMBER(PI_data_original!C247)),C246,PI_data_original!C247),0)</f>
        <v>0</v>
      </c>
      <c r="D247" s="307">
        <f>IF(TagTempAmbSel_Sc1=TagTempAmb_Sc1,IF($A247&lt;=$A$9,IF(NOT(ISNUMBER(PI_data_original!D247)),D246,PI_data_original!D247),D246),IF($A247&lt;=$A$9,IF(NOT(ISNUMBER(PI_data_original!AD247)),AD246,PI_data_original!AD247),AD246))</f>
        <v>34.400001525878906</v>
      </c>
      <c r="E247" s="307">
        <f>IF(TagHumRelSel_Sc1=TagHumRel_Sc1,IF($A247&lt;=$A$9,IF(NOT(ISNUMBER(PI_data_original!E247)),E246,PI_data_original!E247),E246),IF($A247&lt;=$A$9,IF(NOT(ISNUMBER(PI_data_original!AE247)),AE246,PI_data_original!AE247),AE246))</f>
        <v>28.549225193882013</v>
      </c>
      <c r="F247" s="95">
        <f>IF($A247&lt;=$A$9,IF(NOT(ISNUMBER(PI_data_original!F247)),F246,PI_data_original!F247),0)</f>
        <v>0</v>
      </c>
      <c r="G247" s="95">
        <f>IF($A247&lt;=$A$9,IF(NOT(ISNUMBER(PI_data_original!G247)),G246,PI_data_original!G247),0)</f>
        <v>0</v>
      </c>
      <c r="H247" s="95">
        <f>IF($A247&lt;=$A$9,IF(NOT(ISNUMBER(PI_data_original!H247)),H246,PI_data_original!H247),0)</f>
        <v>0</v>
      </c>
      <c r="I247" s="95">
        <f>IF($A247&lt;=$A$9,IF(NOT(ISNUMBER(PI_data_original!I247)),I246,PI_data_original!I247),0)</f>
        <v>0</v>
      </c>
      <c r="J247" s="95">
        <f>IF($A247&lt;=$A$9,IF(NOT(ISNUMBER(PI_data_original!J247)),J246,PI_data_original!J247),0)</f>
        <v>0</v>
      </c>
      <c r="K247" s="95">
        <f>IF($A247&lt;=$A$9,IF(NOT(ISNUMBER(PI_data_original!K247)),K246,PI_data_original!K247),0)</f>
        <v>0</v>
      </c>
      <c r="L247" s="95">
        <f>IF($A247&lt;=$A$9,IF(NOT(ISNUMBER(PI_data_original!L247)),L246,PI_data_original!L247),0)</f>
        <v>0</v>
      </c>
      <c r="M247" s="95">
        <f>IF($A247&lt;=$A$9,IF(NOT(ISNUMBER(PI_data_original!M247)),M246,PI_data_original!M247),0)</f>
        <v>0</v>
      </c>
      <c r="N247" s="95">
        <f>IF($A247&lt;=$A$9,IF(NOT(ISNUMBER(PI_data_original!N247)),N246,PI_data_original!N247),0)</f>
        <v>0</v>
      </c>
      <c r="O247" s="95">
        <f>IF($A247&lt;=$A$9,IF(NOT(ISNUMBER(PI_data_original!O247)),O246,PI_data_original!O247),0)</f>
        <v>0</v>
      </c>
      <c r="P247" s="95">
        <f>IF($A247&lt;=$A$9,IF(NOT(ISNUMBER(PI_data_original!P247)),P246,PI_data_original!P247),0)</f>
        <v>0</v>
      </c>
      <c r="Q247" s="95">
        <f>IF($A247&lt;=$A$9,IF(NOT(ISNUMBER(PI_data_original!Q247)),Q246,PI_data_original!Q247),0)</f>
        <v>0</v>
      </c>
      <c r="R247" s="95">
        <f>IF($A247&lt;=$A$9,IF(NOT(ISNUMBER(PI_data_original!R247)),R246,PI_data_original!R247),0)</f>
        <v>0</v>
      </c>
      <c r="S247" s="95">
        <f>IF($A247&lt;=$A$9,IF(NOT(ISNUMBER(PI_data_original!S247)),S246,PI_data_original!S247),0)</f>
        <v>0</v>
      </c>
      <c r="T247" s="95">
        <f>IF($A247&lt;=$A$9,IF(NOT(ISNUMBER(PI_data_original!T247)),T246,PI_data_original!T247),0)</f>
        <v>0</v>
      </c>
      <c r="U247" s="95">
        <f>IF($A247&lt;=$A$9,IF(NOT(ISNUMBER(PI_data_original!U247)),U246,PI_data_original!U247),0)</f>
        <v>0</v>
      </c>
      <c r="V247" s="95">
        <f>IF($A247&lt;=$A$9,IF(NOT(ISNUMBER(PI_data_original!V247)),V246,PI_data_original!V247),0)</f>
        <v>0</v>
      </c>
      <c r="W247" s="95">
        <f>IF($A247&lt;=$A$9,IF(NOT(ISNUMBER(PI_data_original!W247)),W246,PI_data_original!W247),0)</f>
        <v>0</v>
      </c>
      <c r="X247" s="95">
        <f>IF($A247&lt;=$A$9,IF(NOT(ISNUMBER(PI_data_original!X247)),X246,PI_data_original!X247),0)</f>
        <v>0</v>
      </c>
      <c r="Y247" s="95">
        <f>IF($A247&lt;=$A$9,IF(NOT(ISNUMBER(PI_data_original!Y247)),Y246,PI_data_original!Y247),0)</f>
        <v>0</v>
      </c>
      <c r="Z247" s="95">
        <f>IF($A247&lt;=$A$9,IF(NOT(ISNUMBER(PI_data_original!Z247)),Z246,PI_data_original!Z247),0)</f>
        <v>0</v>
      </c>
      <c r="AA247" s="95">
        <f>IF($A247&lt;=$A$9,IF(NOT(ISNUMBER(PI_data_original!AA247)),AA246,PI_data_original!AA247),0)</f>
        <v>0</v>
      </c>
      <c r="AB247" s="95">
        <f>IF($A247&lt;=$A$9,IF(NOT(ISNUMBER(PI_data_original!AB247)),AB246,PI_data_original!AB247),0)</f>
        <v>0</v>
      </c>
      <c r="AC247" s="95">
        <f>IF($A247&lt;=$A$9,IF(NOT(ISNUMBER(PI_data_original!AC247)),AC246,PI_data_original!AC247),0)</f>
        <v>0</v>
      </c>
      <c r="AD247" s="307">
        <f>IF(TagTempAmbSel_Sc2=TagTempAmb_Sc1,IF($A247&lt;=$A$9,IF(NOT(ISNUMBER(PI_data_original!D247)),D246,PI_data_original!D247),D246),IF($A247&lt;=$A$9,IF(NOT(ISNUMBER(PI_data_original!AD247)),AD246,PI_data_original!AD247),AD246))</f>
        <v>35.129991850107629</v>
      </c>
      <c r="AE247" s="307">
        <f>IF(TagHumRelSel_Sc2=TagHumRel_Sc1,IF($A247&lt;=$A$9,IF(NOT(ISNUMBER(PI_data_original!E247)),E246,PI_data_original!E247),E246),IF($A247&lt;=$A$9,IF(NOT(ISNUMBER(PI_data_original!AE247)),AE246,PI_data_original!AE247),AE246))</f>
        <v>30.128703536580311</v>
      </c>
      <c r="AF247" s="95">
        <f>IF($A247&lt;=$A$9,IF(NOT(ISNUMBER(PI_data_original!AF247)),AF246,PI_data_original!AF247),0)</f>
        <v>0</v>
      </c>
      <c r="AG247" s="95">
        <f>IF($A247&lt;=$A$9,IF(NOT(ISNUMBER(PI_data_original!AG247)),AG246,PI_data_original!AG247),0)</f>
        <v>0</v>
      </c>
      <c r="AH247" s="95">
        <f>IF($A247&lt;=$A$9,IF(NOT(ISNUMBER(PI_data_original!AH247)),AH246,PI_data_original!AH247),0)</f>
        <v>0</v>
      </c>
      <c r="AI247" s="95">
        <f>IF($A247&lt;=$A$9,IF(NOT(ISNUMBER(PI_data_original!AI247)),AI246,PI_data_original!AI247),0)</f>
        <v>0</v>
      </c>
      <c r="AJ247" s="95">
        <f>IF($A247&lt;=$A$9,IF(NOT(ISNUMBER(PI_data_original!AJ247)),AJ246,PI_data_original!AJ247),0)</f>
        <v>0</v>
      </c>
      <c r="AK247" s="95">
        <f>IF($A247&lt;=$A$9,IF(NOT(ISNUMBER(PI_data_original!AK247)),AK246,PI_data_original!AK247),0)</f>
        <v>0</v>
      </c>
      <c r="AL247" s="95">
        <f>IF($A247&lt;=$A$9,IF(NOT(ISNUMBER(PI_data_original!AL247)),AL246,PI_data_original!AL247),0)</f>
        <v>0</v>
      </c>
      <c r="AM247" s="95">
        <f>IF($A247&lt;=$A$9,IF(NOT(ISNUMBER(PI_data_original!AM247)),AM246,PI_data_original!AM247),0)</f>
        <v>0</v>
      </c>
      <c r="AN247" s="95">
        <f>IF($A247&lt;=$A$9,IF(NOT(ISNUMBER(PI_data_original!AN247)),AN246,PI_data_original!AN247),0)</f>
        <v>0</v>
      </c>
      <c r="AO247" s="95">
        <f>IF($A247&lt;=$A$9,IF(NOT(ISNUMBER(PI_data_original!AO247)),AO246,PI_data_original!AO247),0)</f>
        <v>0</v>
      </c>
      <c r="AP247" s="95">
        <f>IF($A247&lt;=$A$9,IF(NOT(ISNUMBER(PI_data_original!AP247)),AP246,PI_data_original!AP247),0)</f>
        <v>0</v>
      </c>
      <c r="AQ247" s="95">
        <f>IF($A247&lt;=$A$9,IF(NOT(ISNUMBER(PI_data_original!AQ247)),AQ246,PI_data_original!AQ247),0)</f>
        <v>0</v>
      </c>
      <c r="AR247" s="95">
        <f>IF($A247&lt;=$A$9,IF(NOT(ISNUMBER(PI_data_original!AR247)),AR246,PI_data_original!AR247),0)</f>
        <v>0</v>
      </c>
      <c r="AS247" s="95">
        <f>IF($A247&lt;=$A$9,IF(NOT(ISNUMBER(PI_data_original!AS247)),AS246,PI_data_original!AS247),0)</f>
        <v>0</v>
      </c>
      <c r="AT247" s="95">
        <f>IF($A247&lt;=$A$9,IF(NOT(ISNUMBER(PI_data_original!AT247)),AT246,PI_data_original!AT247),0)</f>
        <v>0</v>
      </c>
      <c r="AU247" s="95">
        <f>IF($A247&lt;=$A$9,IF(NOT(ISNUMBER(PI_data_original!AU247)),AU246,PI_data_original!AU247),0)</f>
        <v>0</v>
      </c>
      <c r="AV247" s="95">
        <f>IF($A247&lt;=$A$9,IF(NOT(ISNUMBER(PI_data_original!AV247)),AV246,PI_data_original!AV247),0)</f>
        <v>0</v>
      </c>
      <c r="AW247" s="95">
        <f>IF($A247&lt;=$A$9,IF(NOT(ISNUMBER(PI_data_original!AW247)),AW246,PI_data_original!AW247),0)</f>
        <v>0</v>
      </c>
      <c r="AY247" s="94">
        <f t="shared" si="145"/>
        <v>45873.819444443681</v>
      </c>
      <c r="AZ247" s="95">
        <f>IF($AY247&lt;=$AY$9,IF(NOT(ISNUMBER(PI_data_original!AZ247)),AZ246,PI_data_original!AZ247),0)</f>
        <v>0</v>
      </c>
      <c r="BA247" s="95">
        <f>IF($AY247&lt;=$AY$9,IF(NOT(ISNUMBER(PI_data_original!BA247)),BA246,PI_data_original!BA247),0)</f>
        <v>0</v>
      </c>
      <c r="BB247" s="95">
        <f>IF($AY247&lt;=$AY$9,IF(NOT(ISNUMBER(PI_data_original!BB247)),BB246,PI_data_original!BB247),0)</f>
        <v>0</v>
      </c>
      <c r="BC247" s="95">
        <f>IF($AY247&lt;=$AY$9,IF(NOT(ISNUMBER(PI_data_original!BC247)),BC246,PI_data_original!BC247),0)</f>
        <v>19.482912465116236</v>
      </c>
      <c r="BD247" s="95">
        <f>IF($AY247&lt;=$AY$9,IF(NOT(ISNUMBER(PI_data_original!BD247)),BD246,PI_data_original!BD247),0)</f>
        <v>0</v>
      </c>
      <c r="BE247" s="95">
        <f>IF($AY247&lt;=$AY$9,IF(NOT(ISNUMBER(PI_data_original!BE247)),BE246,PI_data_original!BE247),0)</f>
        <v>0</v>
      </c>
      <c r="BF247" s="95">
        <f>IF($AY247&lt;=$AY$9,IF(NOT(ISNUMBER(PI_data_original!BF247)),BF246,PI_data_original!BF247),0)</f>
        <v>0</v>
      </c>
      <c r="BG247" s="95">
        <f>IF($AY247&lt;=$AY$9,IF(NOT(ISNUMBER(PI_data_original!BG247)),BG246,PI_data_original!BG247),0)</f>
        <v>18.965902701723913</v>
      </c>
      <c r="BI247" s="61">
        <f>PI_data_original!BI247</f>
        <v>45873.413888888892</v>
      </c>
      <c r="BJ247" s="6">
        <f>IF($BI247&lt;=$BI$9,IF(NOT(ISNUMBER(PI_data_original!BJ247)),BJ246,PI_data_original!BJ247),0)</f>
        <v>11.943311907577435</v>
      </c>
      <c r="BK247" s="6">
        <f>IF($BI247&lt;=$BI$9,IF(NOT(ISNUMBER(PI_data_original!BK247)),BK246,PI_data_original!BK247),0)</f>
        <v>10.718171914880175</v>
      </c>
      <c r="BM247" s="6">
        <f t="shared" si="134"/>
        <v>45873.413888888892</v>
      </c>
      <c r="BN247" s="6" t="str">
        <f t="shared" si="135"/>
        <v>N/A</v>
      </c>
      <c r="BO247" s="6">
        <f t="shared" si="136"/>
        <v>45873.413888888892</v>
      </c>
      <c r="BP247" s="6" t="str">
        <f t="shared" si="137"/>
        <v>N/A</v>
      </c>
      <c r="BR247" s="6">
        <f t="shared" si="122"/>
        <v>0</v>
      </c>
      <c r="BS247" s="6">
        <f t="shared" si="123"/>
        <v>0</v>
      </c>
      <c r="BU247" s="6">
        <f t="shared" si="138"/>
        <v>0</v>
      </c>
      <c r="BV247" s="6">
        <f t="shared" si="139"/>
        <v>0</v>
      </c>
      <c r="BX247" s="292">
        <f t="shared" si="124"/>
        <v>45873.819444443681</v>
      </c>
      <c r="BY247" s="11">
        <f t="shared" si="150"/>
        <v>0</v>
      </c>
      <c r="BZ247" s="11">
        <f t="shared" si="150"/>
        <v>0</v>
      </c>
      <c r="CA247" s="11">
        <f t="shared" si="150"/>
        <v>0</v>
      </c>
      <c r="CB247" s="11">
        <f t="shared" si="150"/>
        <v>19.482912465116236</v>
      </c>
      <c r="CC247" s="11">
        <f>IF(Inicio!$C$22="Calderas",BY247+BZ247,CA247)</f>
        <v>0</v>
      </c>
      <c r="CD247" s="11">
        <f t="shared" si="125"/>
        <v>0</v>
      </c>
      <c r="CE247" s="11">
        <f t="shared" si="126"/>
        <v>0</v>
      </c>
      <c r="CF247" s="11">
        <f t="shared" si="127"/>
        <v>0</v>
      </c>
      <c r="CG247" s="11">
        <f t="shared" si="128"/>
        <v>0</v>
      </c>
      <c r="CH247" s="11">
        <f t="shared" si="140"/>
        <v>0</v>
      </c>
      <c r="CI247" s="11">
        <f t="shared" si="141"/>
        <v>0</v>
      </c>
      <c r="CJ247" s="11">
        <f t="shared" si="151"/>
        <v>0</v>
      </c>
      <c r="CK247" s="11">
        <f t="shared" si="151"/>
        <v>0</v>
      </c>
      <c r="CL247" s="11">
        <f t="shared" si="151"/>
        <v>0</v>
      </c>
      <c r="CM247" s="11">
        <f t="shared" si="151"/>
        <v>18.965902701723913</v>
      </c>
      <c r="CN247" s="281">
        <f>IF(Inicio!$O$22="Calderas",CJ247+CK247,CL247)</f>
        <v>0</v>
      </c>
      <c r="CO247" s="11">
        <f t="shared" si="129"/>
        <v>0</v>
      </c>
      <c r="CP247" s="11">
        <f t="shared" si="130"/>
        <v>0</v>
      </c>
      <c r="CQ247" s="11">
        <f t="shared" si="131"/>
        <v>0</v>
      </c>
      <c r="CR247" s="11">
        <f t="shared" si="132"/>
        <v>0</v>
      </c>
      <c r="CS247" s="11">
        <f t="shared" si="142"/>
        <v>0</v>
      </c>
      <c r="CT247" s="11">
        <f t="shared" si="143"/>
        <v>0</v>
      </c>
      <c r="CV247" s="293">
        <f t="shared" si="133"/>
        <v>45874.069444443448</v>
      </c>
      <c r="CW247" s="92">
        <f t="shared" si="153"/>
        <v>0</v>
      </c>
      <c r="CX247" s="92">
        <f t="shared" si="153"/>
        <v>0</v>
      </c>
      <c r="CY247" s="92">
        <f t="shared" si="153"/>
        <v>0</v>
      </c>
      <c r="CZ247" s="92">
        <f t="shared" si="153"/>
        <v>0</v>
      </c>
      <c r="DA247" s="92">
        <f t="shared" si="153"/>
        <v>0</v>
      </c>
      <c r="DB247" s="92">
        <f t="shared" si="153"/>
        <v>0</v>
      </c>
    </row>
    <row r="248" spans="1:106">
      <c r="A248" s="94">
        <f t="shared" si="144"/>
        <v>45874.0729166659</v>
      </c>
      <c r="B248" s="95">
        <f>IF($A248&lt;=$A$9,IF(NOT(ISNUMBER(PI_data_original!B248)),B247,PI_data_original!B248),0)</f>
        <v>0</v>
      </c>
      <c r="C248" s="95">
        <f>IF($A248&lt;=$A$9,IF(NOT(ISNUMBER(PI_data_original!C248)),C247,PI_data_original!C248),0)</f>
        <v>0</v>
      </c>
      <c r="D248" s="307">
        <f>IF(TagTempAmbSel_Sc1=TagTempAmb_Sc1,IF($A248&lt;=$A$9,IF(NOT(ISNUMBER(PI_data_original!D248)),D247,PI_data_original!D248),D247),IF($A248&lt;=$A$9,IF(NOT(ISNUMBER(PI_data_original!AD248)),AD247,PI_data_original!AD248),AD247))</f>
        <v>34.400001525878906</v>
      </c>
      <c r="E248" s="307">
        <f>IF(TagHumRelSel_Sc1=TagHumRel_Sc1,IF($A248&lt;=$A$9,IF(NOT(ISNUMBER(PI_data_original!E248)),E247,PI_data_original!E248),E247),IF($A248&lt;=$A$9,IF(NOT(ISNUMBER(PI_data_original!AE248)),AE247,PI_data_original!AE248),AE247))</f>
        <v>28.549225193882013</v>
      </c>
      <c r="F248" s="95">
        <f>IF($A248&lt;=$A$9,IF(NOT(ISNUMBER(PI_data_original!F248)),F247,PI_data_original!F248),0)</f>
        <v>0</v>
      </c>
      <c r="G248" s="95">
        <f>IF($A248&lt;=$A$9,IF(NOT(ISNUMBER(PI_data_original!G248)),G247,PI_data_original!G248),0)</f>
        <v>0</v>
      </c>
      <c r="H248" s="95">
        <f>IF($A248&lt;=$A$9,IF(NOT(ISNUMBER(PI_data_original!H248)),H247,PI_data_original!H248),0)</f>
        <v>0</v>
      </c>
      <c r="I248" s="95">
        <f>IF($A248&lt;=$A$9,IF(NOT(ISNUMBER(PI_data_original!I248)),I247,PI_data_original!I248),0)</f>
        <v>0</v>
      </c>
      <c r="J248" s="95">
        <f>IF($A248&lt;=$A$9,IF(NOT(ISNUMBER(PI_data_original!J248)),J247,PI_data_original!J248),0)</f>
        <v>0</v>
      </c>
      <c r="K248" s="95">
        <f>IF($A248&lt;=$A$9,IF(NOT(ISNUMBER(PI_data_original!K248)),K247,PI_data_original!K248),0)</f>
        <v>0</v>
      </c>
      <c r="L248" s="95">
        <f>IF($A248&lt;=$A$9,IF(NOT(ISNUMBER(PI_data_original!L248)),L247,PI_data_original!L248),0)</f>
        <v>0</v>
      </c>
      <c r="M248" s="95">
        <f>IF($A248&lt;=$A$9,IF(NOT(ISNUMBER(PI_data_original!M248)),M247,PI_data_original!M248),0)</f>
        <v>0</v>
      </c>
      <c r="N248" s="95">
        <f>IF($A248&lt;=$A$9,IF(NOT(ISNUMBER(PI_data_original!N248)),N247,PI_data_original!N248),0)</f>
        <v>0</v>
      </c>
      <c r="O248" s="95">
        <f>IF($A248&lt;=$A$9,IF(NOT(ISNUMBER(PI_data_original!O248)),O247,PI_data_original!O248),0)</f>
        <v>0</v>
      </c>
      <c r="P248" s="95">
        <f>IF($A248&lt;=$A$9,IF(NOT(ISNUMBER(PI_data_original!P248)),P247,PI_data_original!P248),0)</f>
        <v>0</v>
      </c>
      <c r="Q248" s="95">
        <f>IF($A248&lt;=$A$9,IF(NOT(ISNUMBER(PI_data_original!Q248)),Q247,PI_data_original!Q248),0)</f>
        <v>0</v>
      </c>
      <c r="R248" s="95">
        <f>IF($A248&lt;=$A$9,IF(NOT(ISNUMBER(PI_data_original!R248)),R247,PI_data_original!R248),0)</f>
        <v>0</v>
      </c>
      <c r="S248" s="95">
        <f>IF($A248&lt;=$A$9,IF(NOT(ISNUMBER(PI_data_original!S248)),S247,PI_data_original!S248),0)</f>
        <v>0</v>
      </c>
      <c r="T248" s="95">
        <f>IF($A248&lt;=$A$9,IF(NOT(ISNUMBER(PI_data_original!T248)),T247,PI_data_original!T248),0)</f>
        <v>0</v>
      </c>
      <c r="U248" s="95">
        <f>IF($A248&lt;=$A$9,IF(NOT(ISNUMBER(PI_data_original!U248)),U247,PI_data_original!U248),0)</f>
        <v>0</v>
      </c>
      <c r="V248" s="95">
        <f>IF($A248&lt;=$A$9,IF(NOT(ISNUMBER(PI_data_original!V248)),V247,PI_data_original!V248),0)</f>
        <v>0</v>
      </c>
      <c r="W248" s="95">
        <f>IF($A248&lt;=$A$9,IF(NOT(ISNUMBER(PI_data_original!W248)),W247,PI_data_original!W248),0)</f>
        <v>0</v>
      </c>
      <c r="X248" s="95">
        <f>IF($A248&lt;=$A$9,IF(NOT(ISNUMBER(PI_data_original!X248)),X247,PI_data_original!X248),0)</f>
        <v>0</v>
      </c>
      <c r="Y248" s="95">
        <f>IF($A248&lt;=$A$9,IF(NOT(ISNUMBER(PI_data_original!Y248)),Y247,PI_data_original!Y248),0)</f>
        <v>0</v>
      </c>
      <c r="Z248" s="95">
        <f>IF($A248&lt;=$A$9,IF(NOT(ISNUMBER(PI_data_original!Z248)),Z247,PI_data_original!Z248),0)</f>
        <v>0</v>
      </c>
      <c r="AA248" s="95">
        <f>IF($A248&lt;=$A$9,IF(NOT(ISNUMBER(PI_data_original!AA248)),AA247,PI_data_original!AA248),0)</f>
        <v>0</v>
      </c>
      <c r="AB248" s="95">
        <f>IF($A248&lt;=$A$9,IF(NOT(ISNUMBER(PI_data_original!AB248)),AB247,PI_data_original!AB248),0)</f>
        <v>0</v>
      </c>
      <c r="AC248" s="95">
        <f>IF($A248&lt;=$A$9,IF(NOT(ISNUMBER(PI_data_original!AC248)),AC247,PI_data_original!AC248),0)</f>
        <v>0</v>
      </c>
      <c r="AD248" s="307">
        <f>IF(TagTempAmbSel_Sc2=TagTempAmb_Sc1,IF($A248&lt;=$A$9,IF(NOT(ISNUMBER(PI_data_original!D248)),D247,PI_data_original!D248),D247),IF($A248&lt;=$A$9,IF(NOT(ISNUMBER(PI_data_original!AD248)),AD247,PI_data_original!AD248),AD247))</f>
        <v>35.129991850107629</v>
      </c>
      <c r="AE248" s="307">
        <f>IF(TagHumRelSel_Sc2=TagHumRel_Sc1,IF($A248&lt;=$A$9,IF(NOT(ISNUMBER(PI_data_original!E248)),E247,PI_data_original!E248),E247),IF($A248&lt;=$A$9,IF(NOT(ISNUMBER(PI_data_original!AE248)),AE247,PI_data_original!AE248),AE247))</f>
        <v>30.128703536580311</v>
      </c>
      <c r="AF248" s="95">
        <f>IF($A248&lt;=$A$9,IF(NOT(ISNUMBER(PI_data_original!AF248)),AF247,PI_data_original!AF248),0)</f>
        <v>0</v>
      </c>
      <c r="AG248" s="95">
        <f>IF($A248&lt;=$A$9,IF(NOT(ISNUMBER(PI_data_original!AG248)),AG247,PI_data_original!AG248),0)</f>
        <v>0</v>
      </c>
      <c r="AH248" s="95">
        <f>IF($A248&lt;=$A$9,IF(NOT(ISNUMBER(PI_data_original!AH248)),AH247,PI_data_original!AH248),0)</f>
        <v>0</v>
      </c>
      <c r="AI248" s="95">
        <f>IF($A248&lt;=$A$9,IF(NOT(ISNUMBER(PI_data_original!AI248)),AI247,PI_data_original!AI248),0)</f>
        <v>0</v>
      </c>
      <c r="AJ248" s="95">
        <f>IF($A248&lt;=$A$9,IF(NOT(ISNUMBER(PI_data_original!AJ248)),AJ247,PI_data_original!AJ248),0)</f>
        <v>0</v>
      </c>
      <c r="AK248" s="95">
        <f>IF($A248&lt;=$A$9,IF(NOT(ISNUMBER(PI_data_original!AK248)),AK247,PI_data_original!AK248),0)</f>
        <v>0</v>
      </c>
      <c r="AL248" s="95">
        <f>IF($A248&lt;=$A$9,IF(NOT(ISNUMBER(PI_data_original!AL248)),AL247,PI_data_original!AL248),0)</f>
        <v>0</v>
      </c>
      <c r="AM248" s="95">
        <f>IF($A248&lt;=$A$9,IF(NOT(ISNUMBER(PI_data_original!AM248)),AM247,PI_data_original!AM248),0)</f>
        <v>0</v>
      </c>
      <c r="AN248" s="95">
        <f>IF($A248&lt;=$A$9,IF(NOT(ISNUMBER(PI_data_original!AN248)),AN247,PI_data_original!AN248),0)</f>
        <v>0</v>
      </c>
      <c r="AO248" s="95">
        <f>IF($A248&lt;=$A$9,IF(NOT(ISNUMBER(PI_data_original!AO248)),AO247,PI_data_original!AO248),0)</f>
        <v>0</v>
      </c>
      <c r="AP248" s="95">
        <f>IF($A248&lt;=$A$9,IF(NOT(ISNUMBER(PI_data_original!AP248)),AP247,PI_data_original!AP248),0)</f>
        <v>0</v>
      </c>
      <c r="AQ248" s="95">
        <f>IF($A248&lt;=$A$9,IF(NOT(ISNUMBER(PI_data_original!AQ248)),AQ247,PI_data_original!AQ248),0)</f>
        <v>0</v>
      </c>
      <c r="AR248" s="95">
        <f>IF($A248&lt;=$A$9,IF(NOT(ISNUMBER(PI_data_original!AR248)),AR247,PI_data_original!AR248),0)</f>
        <v>0</v>
      </c>
      <c r="AS248" s="95">
        <f>IF($A248&lt;=$A$9,IF(NOT(ISNUMBER(PI_data_original!AS248)),AS247,PI_data_original!AS248),0)</f>
        <v>0</v>
      </c>
      <c r="AT248" s="95">
        <f>IF($A248&lt;=$A$9,IF(NOT(ISNUMBER(PI_data_original!AT248)),AT247,PI_data_original!AT248),0)</f>
        <v>0</v>
      </c>
      <c r="AU248" s="95">
        <f>IF($A248&lt;=$A$9,IF(NOT(ISNUMBER(PI_data_original!AU248)),AU247,PI_data_original!AU248),0)</f>
        <v>0</v>
      </c>
      <c r="AV248" s="95">
        <f>IF($A248&lt;=$A$9,IF(NOT(ISNUMBER(PI_data_original!AV248)),AV247,PI_data_original!AV248),0)</f>
        <v>0</v>
      </c>
      <c r="AW248" s="95">
        <f>IF($A248&lt;=$A$9,IF(NOT(ISNUMBER(PI_data_original!AW248)),AW247,PI_data_original!AW248),0)</f>
        <v>0</v>
      </c>
      <c r="AY248" s="94">
        <f t="shared" si="145"/>
        <v>45873.8229166659</v>
      </c>
      <c r="AZ248" s="95">
        <f>IF($AY248&lt;=$AY$9,IF(NOT(ISNUMBER(PI_data_original!AZ248)),AZ247,PI_data_original!AZ248),0)</f>
        <v>0</v>
      </c>
      <c r="BA248" s="95">
        <f>IF($AY248&lt;=$AY$9,IF(NOT(ISNUMBER(PI_data_original!BA248)),BA247,PI_data_original!BA248),0)</f>
        <v>0</v>
      </c>
      <c r="BB248" s="95">
        <f>IF($AY248&lt;=$AY$9,IF(NOT(ISNUMBER(PI_data_original!BB248)),BB247,PI_data_original!BB248),0)</f>
        <v>0</v>
      </c>
      <c r="BC248" s="95">
        <f>IF($AY248&lt;=$AY$9,IF(NOT(ISNUMBER(PI_data_original!BC248)),BC247,PI_data_original!BC248),0)</f>
        <v>18.700080866796029</v>
      </c>
      <c r="BD248" s="95">
        <f>IF($AY248&lt;=$AY$9,IF(NOT(ISNUMBER(PI_data_original!BD248)),BD247,PI_data_original!BD248),0)</f>
        <v>0</v>
      </c>
      <c r="BE248" s="95">
        <f>IF($AY248&lt;=$AY$9,IF(NOT(ISNUMBER(PI_data_original!BE248)),BE247,PI_data_original!BE248),0)</f>
        <v>0</v>
      </c>
      <c r="BF248" s="95">
        <f>IF($AY248&lt;=$AY$9,IF(NOT(ISNUMBER(PI_data_original!BF248)),BF247,PI_data_original!BF248),0)</f>
        <v>0</v>
      </c>
      <c r="BG248" s="95">
        <f>IF($AY248&lt;=$AY$9,IF(NOT(ISNUMBER(PI_data_original!BG248)),BG247,PI_data_original!BG248),0)</f>
        <v>18.49835522793213</v>
      </c>
      <c r="BI248" s="61">
        <f>PI_data_original!BI248</f>
        <v>45873.414583333331</v>
      </c>
      <c r="BJ248" s="6">
        <f>IF($BI248&lt;=$BI$9,IF(NOT(ISNUMBER(PI_data_original!BJ248)),BJ247,PI_data_original!BJ248),0)</f>
        <v>12.371401415620863</v>
      </c>
      <c r="BK248" s="6">
        <f>IF($BI248&lt;=$BI$9,IF(NOT(ISNUMBER(PI_data_original!BK248)),BK247,PI_data_original!BK248),0)</f>
        <v>11.209220866108323</v>
      </c>
      <c r="BM248" s="6">
        <f t="shared" si="134"/>
        <v>45873.414583333331</v>
      </c>
      <c r="BN248" s="6" t="str">
        <f t="shared" si="135"/>
        <v>N/A</v>
      </c>
      <c r="BO248" s="6">
        <f t="shared" si="136"/>
        <v>45873.414583333331</v>
      </c>
      <c r="BP248" s="6" t="str">
        <f t="shared" si="137"/>
        <v>N/A</v>
      </c>
      <c r="BR248" s="6">
        <f t="shared" si="122"/>
        <v>0</v>
      </c>
      <c r="BS248" s="6">
        <f t="shared" si="123"/>
        <v>0</v>
      </c>
      <c r="BU248" s="6">
        <f t="shared" si="138"/>
        <v>0</v>
      </c>
      <c r="BV248" s="6">
        <f t="shared" si="139"/>
        <v>0</v>
      </c>
      <c r="BX248" s="292">
        <f t="shared" si="124"/>
        <v>45873.8229166659</v>
      </c>
      <c r="BY248" s="11">
        <f t="shared" si="150"/>
        <v>0</v>
      </c>
      <c r="BZ248" s="11">
        <f t="shared" si="150"/>
        <v>0</v>
      </c>
      <c r="CA248" s="11">
        <f t="shared" si="150"/>
        <v>0</v>
      </c>
      <c r="CB248" s="11">
        <f t="shared" si="150"/>
        <v>18.700080866796029</v>
      </c>
      <c r="CC248" s="11">
        <f>IF(Inicio!$C$22="Calderas",BY248+BZ248,CA248)</f>
        <v>0</v>
      </c>
      <c r="CD248" s="11">
        <f t="shared" si="125"/>
        <v>0</v>
      </c>
      <c r="CE248" s="11">
        <f t="shared" si="126"/>
        <v>0</v>
      </c>
      <c r="CF248" s="11">
        <f t="shared" si="127"/>
        <v>0</v>
      </c>
      <c r="CG248" s="11">
        <f t="shared" si="128"/>
        <v>0</v>
      </c>
      <c r="CH248" s="11">
        <f t="shared" si="140"/>
        <v>0</v>
      </c>
      <c r="CI248" s="11">
        <f t="shared" si="141"/>
        <v>0</v>
      </c>
      <c r="CJ248" s="11">
        <f t="shared" si="151"/>
        <v>0</v>
      </c>
      <c r="CK248" s="11">
        <f t="shared" si="151"/>
        <v>0</v>
      </c>
      <c r="CL248" s="11">
        <f t="shared" si="151"/>
        <v>0</v>
      </c>
      <c r="CM248" s="11">
        <f t="shared" si="151"/>
        <v>18.49835522793213</v>
      </c>
      <c r="CN248" s="281">
        <f>IF(Inicio!$O$22="Calderas",CJ248+CK248,CL248)</f>
        <v>0</v>
      </c>
      <c r="CO248" s="11">
        <f t="shared" si="129"/>
        <v>0</v>
      </c>
      <c r="CP248" s="11">
        <f t="shared" si="130"/>
        <v>0</v>
      </c>
      <c r="CQ248" s="11">
        <f t="shared" si="131"/>
        <v>0</v>
      </c>
      <c r="CR248" s="11">
        <f t="shared" si="132"/>
        <v>0</v>
      </c>
      <c r="CS248" s="11">
        <f t="shared" si="142"/>
        <v>0</v>
      </c>
      <c r="CT248" s="11">
        <f t="shared" si="143"/>
        <v>0</v>
      </c>
      <c r="CV248" s="293">
        <f t="shared" si="133"/>
        <v>45874.072916665667</v>
      </c>
      <c r="CW248" s="92">
        <f t="shared" si="153"/>
        <v>0</v>
      </c>
      <c r="CX248" s="92">
        <f t="shared" si="153"/>
        <v>0</v>
      </c>
      <c r="CY248" s="92">
        <f t="shared" si="153"/>
        <v>0</v>
      </c>
      <c r="CZ248" s="92">
        <f t="shared" si="153"/>
        <v>0</v>
      </c>
      <c r="DA248" s="92">
        <f t="shared" si="153"/>
        <v>0</v>
      </c>
      <c r="DB248" s="92">
        <f t="shared" si="153"/>
        <v>0</v>
      </c>
    </row>
    <row r="249" spans="1:106">
      <c r="A249" s="94">
        <f t="shared" si="144"/>
        <v>45874.076388888119</v>
      </c>
      <c r="B249" s="95">
        <f>IF($A249&lt;=$A$9,IF(NOT(ISNUMBER(PI_data_original!B249)),B248,PI_data_original!B249),0)</f>
        <v>0</v>
      </c>
      <c r="C249" s="95">
        <f>IF($A249&lt;=$A$9,IF(NOT(ISNUMBER(PI_data_original!C249)),C248,PI_data_original!C249),0)</f>
        <v>0</v>
      </c>
      <c r="D249" s="307">
        <f>IF(TagTempAmbSel_Sc1=TagTempAmb_Sc1,IF($A249&lt;=$A$9,IF(NOT(ISNUMBER(PI_data_original!D249)),D248,PI_data_original!D249),D248),IF($A249&lt;=$A$9,IF(NOT(ISNUMBER(PI_data_original!AD249)),AD248,PI_data_original!AD249),AD248))</f>
        <v>34.400001525878906</v>
      </c>
      <c r="E249" s="307">
        <f>IF(TagHumRelSel_Sc1=TagHumRel_Sc1,IF($A249&lt;=$A$9,IF(NOT(ISNUMBER(PI_data_original!E249)),E248,PI_data_original!E249),E248),IF($A249&lt;=$A$9,IF(NOT(ISNUMBER(PI_data_original!AE249)),AE248,PI_data_original!AE249),AE248))</f>
        <v>28.549225193882013</v>
      </c>
      <c r="F249" s="95">
        <f>IF($A249&lt;=$A$9,IF(NOT(ISNUMBER(PI_data_original!F249)),F248,PI_data_original!F249),0)</f>
        <v>0</v>
      </c>
      <c r="G249" s="95">
        <f>IF($A249&lt;=$A$9,IF(NOT(ISNUMBER(PI_data_original!G249)),G248,PI_data_original!G249),0)</f>
        <v>0</v>
      </c>
      <c r="H249" s="95">
        <f>IF($A249&lt;=$A$9,IF(NOT(ISNUMBER(PI_data_original!H249)),H248,PI_data_original!H249),0)</f>
        <v>0</v>
      </c>
      <c r="I249" s="95">
        <f>IF($A249&lt;=$A$9,IF(NOT(ISNUMBER(PI_data_original!I249)),I248,PI_data_original!I249),0)</f>
        <v>0</v>
      </c>
      <c r="J249" s="95">
        <f>IF($A249&lt;=$A$9,IF(NOT(ISNUMBER(PI_data_original!J249)),J248,PI_data_original!J249),0)</f>
        <v>0</v>
      </c>
      <c r="K249" s="95">
        <f>IF($A249&lt;=$A$9,IF(NOT(ISNUMBER(PI_data_original!K249)),K248,PI_data_original!K249),0)</f>
        <v>0</v>
      </c>
      <c r="L249" s="95">
        <f>IF($A249&lt;=$A$9,IF(NOT(ISNUMBER(PI_data_original!L249)),L248,PI_data_original!L249),0)</f>
        <v>0</v>
      </c>
      <c r="M249" s="95">
        <f>IF($A249&lt;=$A$9,IF(NOT(ISNUMBER(PI_data_original!M249)),M248,PI_data_original!M249),0)</f>
        <v>0</v>
      </c>
      <c r="N249" s="95">
        <f>IF($A249&lt;=$A$9,IF(NOT(ISNUMBER(PI_data_original!N249)),N248,PI_data_original!N249),0)</f>
        <v>0</v>
      </c>
      <c r="O249" s="95">
        <f>IF($A249&lt;=$A$9,IF(NOT(ISNUMBER(PI_data_original!O249)),O248,PI_data_original!O249),0)</f>
        <v>0</v>
      </c>
      <c r="P249" s="95">
        <f>IF($A249&lt;=$A$9,IF(NOT(ISNUMBER(PI_data_original!P249)),P248,PI_data_original!P249),0)</f>
        <v>0</v>
      </c>
      <c r="Q249" s="95">
        <f>IF($A249&lt;=$A$9,IF(NOT(ISNUMBER(PI_data_original!Q249)),Q248,PI_data_original!Q249),0)</f>
        <v>0</v>
      </c>
      <c r="R249" s="95">
        <f>IF($A249&lt;=$A$9,IF(NOT(ISNUMBER(PI_data_original!R249)),R248,PI_data_original!R249),0)</f>
        <v>0</v>
      </c>
      <c r="S249" s="95">
        <f>IF($A249&lt;=$A$9,IF(NOT(ISNUMBER(PI_data_original!S249)),S248,PI_data_original!S249),0)</f>
        <v>0</v>
      </c>
      <c r="T249" s="95">
        <f>IF($A249&lt;=$A$9,IF(NOT(ISNUMBER(PI_data_original!T249)),T248,PI_data_original!T249),0)</f>
        <v>0</v>
      </c>
      <c r="U249" s="95">
        <f>IF($A249&lt;=$A$9,IF(NOT(ISNUMBER(PI_data_original!U249)),U248,PI_data_original!U249),0)</f>
        <v>0</v>
      </c>
      <c r="V249" s="95">
        <f>IF($A249&lt;=$A$9,IF(NOT(ISNUMBER(PI_data_original!V249)),V248,PI_data_original!V249),0)</f>
        <v>0</v>
      </c>
      <c r="W249" s="95">
        <f>IF($A249&lt;=$A$9,IF(NOT(ISNUMBER(PI_data_original!W249)),W248,PI_data_original!W249),0)</f>
        <v>0</v>
      </c>
      <c r="X249" s="95">
        <f>IF($A249&lt;=$A$9,IF(NOT(ISNUMBER(PI_data_original!X249)),X248,PI_data_original!X249),0)</f>
        <v>0</v>
      </c>
      <c r="Y249" s="95">
        <f>IF($A249&lt;=$A$9,IF(NOT(ISNUMBER(PI_data_original!Y249)),Y248,PI_data_original!Y249),0)</f>
        <v>0</v>
      </c>
      <c r="Z249" s="95">
        <f>IF($A249&lt;=$A$9,IF(NOT(ISNUMBER(PI_data_original!Z249)),Z248,PI_data_original!Z249),0)</f>
        <v>0</v>
      </c>
      <c r="AA249" s="95">
        <f>IF($A249&lt;=$A$9,IF(NOT(ISNUMBER(PI_data_original!AA249)),AA248,PI_data_original!AA249),0)</f>
        <v>0</v>
      </c>
      <c r="AB249" s="95">
        <f>IF($A249&lt;=$A$9,IF(NOT(ISNUMBER(PI_data_original!AB249)),AB248,PI_data_original!AB249),0)</f>
        <v>0</v>
      </c>
      <c r="AC249" s="95">
        <f>IF($A249&lt;=$A$9,IF(NOT(ISNUMBER(PI_data_original!AC249)),AC248,PI_data_original!AC249),0)</f>
        <v>0</v>
      </c>
      <c r="AD249" s="307">
        <f>IF(TagTempAmbSel_Sc2=TagTempAmb_Sc1,IF($A249&lt;=$A$9,IF(NOT(ISNUMBER(PI_data_original!D249)),D248,PI_data_original!D249),D248),IF($A249&lt;=$A$9,IF(NOT(ISNUMBER(PI_data_original!AD249)),AD248,PI_data_original!AD249),AD248))</f>
        <v>35.129991850107629</v>
      </c>
      <c r="AE249" s="307">
        <f>IF(TagHumRelSel_Sc2=TagHumRel_Sc1,IF($A249&lt;=$A$9,IF(NOT(ISNUMBER(PI_data_original!E249)),E248,PI_data_original!E249),E248),IF($A249&lt;=$A$9,IF(NOT(ISNUMBER(PI_data_original!AE249)),AE248,PI_data_original!AE249),AE248))</f>
        <v>30.128703536580311</v>
      </c>
      <c r="AF249" s="95">
        <f>IF($A249&lt;=$A$9,IF(NOT(ISNUMBER(PI_data_original!AF249)),AF248,PI_data_original!AF249),0)</f>
        <v>0</v>
      </c>
      <c r="AG249" s="95">
        <f>IF($A249&lt;=$A$9,IF(NOT(ISNUMBER(PI_data_original!AG249)),AG248,PI_data_original!AG249),0)</f>
        <v>0</v>
      </c>
      <c r="AH249" s="95">
        <f>IF($A249&lt;=$A$9,IF(NOT(ISNUMBER(PI_data_original!AH249)),AH248,PI_data_original!AH249),0)</f>
        <v>0</v>
      </c>
      <c r="AI249" s="95">
        <f>IF($A249&lt;=$A$9,IF(NOT(ISNUMBER(PI_data_original!AI249)),AI248,PI_data_original!AI249),0)</f>
        <v>0</v>
      </c>
      <c r="AJ249" s="95">
        <f>IF($A249&lt;=$A$9,IF(NOT(ISNUMBER(PI_data_original!AJ249)),AJ248,PI_data_original!AJ249),0)</f>
        <v>0</v>
      </c>
      <c r="AK249" s="95">
        <f>IF($A249&lt;=$A$9,IF(NOT(ISNUMBER(PI_data_original!AK249)),AK248,PI_data_original!AK249),0)</f>
        <v>0</v>
      </c>
      <c r="AL249" s="95">
        <f>IF($A249&lt;=$A$9,IF(NOT(ISNUMBER(PI_data_original!AL249)),AL248,PI_data_original!AL249),0)</f>
        <v>0</v>
      </c>
      <c r="AM249" s="95">
        <f>IF($A249&lt;=$A$9,IF(NOT(ISNUMBER(PI_data_original!AM249)),AM248,PI_data_original!AM249),0)</f>
        <v>0</v>
      </c>
      <c r="AN249" s="95">
        <f>IF($A249&lt;=$A$9,IF(NOT(ISNUMBER(PI_data_original!AN249)),AN248,PI_data_original!AN249),0)</f>
        <v>0</v>
      </c>
      <c r="AO249" s="95">
        <f>IF($A249&lt;=$A$9,IF(NOT(ISNUMBER(PI_data_original!AO249)),AO248,PI_data_original!AO249),0)</f>
        <v>0</v>
      </c>
      <c r="AP249" s="95">
        <f>IF($A249&lt;=$A$9,IF(NOT(ISNUMBER(PI_data_original!AP249)),AP248,PI_data_original!AP249),0)</f>
        <v>0</v>
      </c>
      <c r="AQ249" s="95">
        <f>IF($A249&lt;=$A$9,IF(NOT(ISNUMBER(PI_data_original!AQ249)),AQ248,PI_data_original!AQ249),0)</f>
        <v>0</v>
      </c>
      <c r="AR249" s="95">
        <f>IF($A249&lt;=$A$9,IF(NOT(ISNUMBER(PI_data_original!AR249)),AR248,PI_data_original!AR249),0)</f>
        <v>0</v>
      </c>
      <c r="AS249" s="95">
        <f>IF($A249&lt;=$A$9,IF(NOT(ISNUMBER(PI_data_original!AS249)),AS248,PI_data_original!AS249),0)</f>
        <v>0</v>
      </c>
      <c r="AT249" s="95">
        <f>IF($A249&lt;=$A$9,IF(NOT(ISNUMBER(PI_data_original!AT249)),AT248,PI_data_original!AT249),0)</f>
        <v>0</v>
      </c>
      <c r="AU249" s="95">
        <f>IF($A249&lt;=$A$9,IF(NOT(ISNUMBER(PI_data_original!AU249)),AU248,PI_data_original!AU249),0)</f>
        <v>0</v>
      </c>
      <c r="AV249" s="95">
        <f>IF($A249&lt;=$A$9,IF(NOT(ISNUMBER(PI_data_original!AV249)),AV248,PI_data_original!AV249),0)</f>
        <v>0</v>
      </c>
      <c r="AW249" s="95">
        <f>IF($A249&lt;=$A$9,IF(NOT(ISNUMBER(PI_data_original!AW249)),AW248,PI_data_original!AW249),0)</f>
        <v>0</v>
      </c>
      <c r="AY249" s="94">
        <f t="shared" si="145"/>
        <v>45873.826388888119</v>
      </c>
      <c r="AZ249" s="95">
        <f>IF($AY249&lt;=$AY$9,IF(NOT(ISNUMBER(PI_data_original!AZ249)),AZ248,PI_data_original!AZ249),0)</f>
        <v>0</v>
      </c>
      <c r="BA249" s="95">
        <f>IF($AY249&lt;=$AY$9,IF(NOT(ISNUMBER(PI_data_original!BA249)),BA248,PI_data_original!BA249),0)</f>
        <v>0</v>
      </c>
      <c r="BB249" s="95">
        <f>IF($AY249&lt;=$AY$9,IF(NOT(ISNUMBER(PI_data_original!BB249)),BB248,PI_data_original!BB249),0)</f>
        <v>0</v>
      </c>
      <c r="BC249" s="95">
        <f>IF($AY249&lt;=$AY$9,IF(NOT(ISNUMBER(PI_data_original!BC249)),BC248,PI_data_original!BC249),0)</f>
        <v>18.091677872776096</v>
      </c>
      <c r="BD249" s="95">
        <f>IF($AY249&lt;=$AY$9,IF(NOT(ISNUMBER(PI_data_original!BD249)),BD248,PI_data_original!BD249),0)</f>
        <v>0</v>
      </c>
      <c r="BE249" s="95">
        <f>IF($AY249&lt;=$AY$9,IF(NOT(ISNUMBER(PI_data_original!BE249)),BE248,PI_data_original!BE249),0)</f>
        <v>0</v>
      </c>
      <c r="BF249" s="95">
        <f>IF($AY249&lt;=$AY$9,IF(NOT(ISNUMBER(PI_data_original!BF249)),BF248,PI_data_original!BF249),0)</f>
        <v>0</v>
      </c>
      <c r="BG249" s="95">
        <f>IF($AY249&lt;=$AY$9,IF(NOT(ISNUMBER(PI_data_original!BG249)),BG248,PI_data_original!BG249),0)</f>
        <v>17.905983874843578</v>
      </c>
      <c r="BI249" s="61">
        <f>PI_data_original!BI249</f>
        <v>45873.415277777778</v>
      </c>
      <c r="BJ249" s="6">
        <f>IF($BI249&lt;=$BI$9,IF(NOT(ISNUMBER(PI_data_original!BJ249)),BJ248,PI_data_original!BJ249),0)</f>
        <v>12.828317249997637</v>
      </c>
      <c r="BK249" s="6">
        <f>IF($BI249&lt;=$BI$9,IF(NOT(ISNUMBER(PI_data_original!BK249)),BK248,PI_data_original!BK249),0)</f>
        <v>11.737975929247755</v>
      </c>
      <c r="BM249" s="6">
        <f t="shared" si="134"/>
        <v>45873.415277777778</v>
      </c>
      <c r="BN249" s="6" t="str">
        <f t="shared" si="135"/>
        <v>N/A</v>
      </c>
      <c r="BO249" s="6">
        <f t="shared" si="136"/>
        <v>45873.415277777778</v>
      </c>
      <c r="BP249" s="6" t="str">
        <f t="shared" si="137"/>
        <v>N/A</v>
      </c>
      <c r="BR249" s="6">
        <f t="shared" si="122"/>
        <v>0</v>
      </c>
      <c r="BS249" s="6">
        <f t="shared" si="123"/>
        <v>0</v>
      </c>
      <c r="BU249" s="6">
        <f t="shared" si="138"/>
        <v>0</v>
      </c>
      <c r="BV249" s="6">
        <f t="shared" si="139"/>
        <v>0</v>
      </c>
      <c r="BX249" s="292">
        <f t="shared" si="124"/>
        <v>45873.826388888119</v>
      </c>
      <c r="BY249" s="11">
        <f t="shared" si="150"/>
        <v>0</v>
      </c>
      <c r="BZ249" s="11">
        <f t="shared" si="150"/>
        <v>0</v>
      </c>
      <c r="CA249" s="11">
        <f t="shared" si="150"/>
        <v>0</v>
      </c>
      <c r="CB249" s="11">
        <f t="shared" si="150"/>
        <v>18.091677872776096</v>
      </c>
      <c r="CC249" s="11">
        <f>IF(Inicio!$C$22="Calderas",BY249+BZ249,CA249)</f>
        <v>0</v>
      </c>
      <c r="CD249" s="11">
        <f t="shared" si="125"/>
        <v>0</v>
      </c>
      <c r="CE249" s="11">
        <f t="shared" si="126"/>
        <v>0</v>
      </c>
      <c r="CF249" s="11">
        <f t="shared" si="127"/>
        <v>0</v>
      </c>
      <c r="CG249" s="11">
        <f t="shared" si="128"/>
        <v>0</v>
      </c>
      <c r="CH249" s="11">
        <f t="shared" si="140"/>
        <v>0</v>
      </c>
      <c r="CI249" s="11">
        <f t="shared" si="141"/>
        <v>0</v>
      </c>
      <c r="CJ249" s="11">
        <f t="shared" si="151"/>
        <v>0</v>
      </c>
      <c r="CK249" s="11">
        <f t="shared" si="151"/>
        <v>0</v>
      </c>
      <c r="CL249" s="11">
        <f t="shared" si="151"/>
        <v>0</v>
      </c>
      <c r="CM249" s="11">
        <f t="shared" si="151"/>
        <v>17.905983874843578</v>
      </c>
      <c r="CN249" s="281">
        <f>IF(Inicio!$O$22="Calderas",CJ249+CK249,CL249)</f>
        <v>0</v>
      </c>
      <c r="CO249" s="11">
        <f t="shared" si="129"/>
        <v>0</v>
      </c>
      <c r="CP249" s="11">
        <f t="shared" si="130"/>
        <v>0</v>
      </c>
      <c r="CQ249" s="11">
        <f t="shared" si="131"/>
        <v>0</v>
      </c>
      <c r="CR249" s="11">
        <f t="shared" si="132"/>
        <v>0</v>
      </c>
      <c r="CS249" s="11">
        <f t="shared" si="142"/>
        <v>0</v>
      </c>
      <c r="CT249" s="11">
        <f t="shared" si="143"/>
        <v>0</v>
      </c>
      <c r="CV249" s="293">
        <f t="shared" si="133"/>
        <v>45874.076388887886</v>
      </c>
      <c r="CW249" s="92">
        <f t="shared" si="153"/>
        <v>0</v>
      </c>
      <c r="CX249" s="92">
        <f t="shared" si="153"/>
        <v>0</v>
      </c>
      <c r="CY249" s="92">
        <f t="shared" si="153"/>
        <v>0</v>
      </c>
      <c r="CZ249" s="92">
        <f t="shared" si="153"/>
        <v>0</v>
      </c>
      <c r="DA249" s="92">
        <f t="shared" si="153"/>
        <v>0</v>
      </c>
      <c r="DB249" s="92">
        <f t="shared" si="153"/>
        <v>0</v>
      </c>
    </row>
    <row r="250" spans="1:106">
      <c r="A250" s="94">
        <f t="shared" si="144"/>
        <v>45874.079861110338</v>
      </c>
      <c r="B250" s="95">
        <f>IF($A250&lt;=$A$9,IF(NOT(ISNUMBER(PI_data_original!B250)),B249,PI_data_original!B250),0)</f>
        <v>0</v>
      </c>
      <c r="C250" s="95">
        <f>IF($A250&lt;=$A$9,IF(NOT(ISNUMBER(PI_data_original!C250)),C249,PI_data_original!C250),0)</f>
        <v>0</v>
      </c>
      <c r="D250" s="307">
        <f>IF(TagTempAmbSel_Sc1=TagTempAmb_Sc1,IF($A250&lt;=$A$9,IF(NOT(ISNUMBER(PI_data_original!D250)),D249,PI_data_original!D250),D249),IF($A250&lt;=$A$9,IF(NOT(ISNUMBER(PI_data_original!AD250)),AD249,PI_data_original!AD250),AD249))</f>
        <v>34.400001525878906</v>
      </c>
      <c r="E250" s="307">
        <f>IF(TagHumRelSel_Sc1=TagHumRel_Sc1,IF($A250&lt;=$A$9,IF(NOT(ISNUMBER(PI_data_original!E250)),E249,PI_data_original!E250),E249),IF($A250&lt;=$A$9,IF(NOT(ISNUMBER(PI_data_original!AE250)),AE249,PI_data_original!AE250),AE249))</f>
        <v>28.549225193882013</v>
      </c>
      <c r="F250" s="95">
        <f>IF($A250&lt;=$A$9,IF(NOT(ISNUMBER(PI_data_original!F250)),F249,PI_data_original!F250),0)</f>
        <v>0</v>
      </c>
      <c r="G250" s="95">
        <f>IF($A250&lt;=$A$9,IF(NOT(ISNUMBER(PI_data_original!G250)),G249,PI_data_original!G250),0)</f>
        <v>0</v>
      </c>
      <c r="H250" s="95">
        <f>IF($A250&lt;=$A$9,IF(NOT(ISNUMBER(PI_data_original!H250)),H249,PI_data_original!H250),0)</f>
        <v>0</v>
      </c>
      <c r="I250" s="95">
        <f>IF($A250&lt;=$A$9,IF(NOT(ISNUMBER(PI_data_original!I250)),I249,PI_data_original!I250),0)</f>
        <v>0</v>
      </c>
      <c r="J250" s="95">
        <f>IF($A250&lt;=$A$9,IF(NOT(ISNUMBER(PI_data_original!J250)),J249,PI_data_original!J250),0)</f>
        <v>0</v>
      </c>
      <c r="K250" s="95">
        <f>IF($A250&lt;=$A$9,IF(NOT(ISNUMBER(PI_data_original!K250)),K249,PI_data_original!K250),0)</f>
        <v>0</v>
      </c>
      <c r="L250" s="95">
        <f>IF($A250&lt;=$A$9,IF(NOT(ISNUMBER(PI_data_original!L250)),L249,PI_data_original!L250),0)</f>
        <v>0</v>
      </c>
      <c r="M250" s="95">
        <f>IF($A250&lt;=$A$9,IF(NOT(ISNUMBER(PI_data_original!M250)),M249,PI_data_original!M250),0)</f>
        <v>0</v>
      </c>
      <c r="N250" s="95">
        <f>IF($A250&lt;=$A$9,IF(NOT(ISNUMBER(PI_data_original!N250)),N249,PI_data_original!N250),0)</f>
        <v>0</v>
      </c>
      <c r="O250" s="95">
        <f>IF($A250&lt;=$A$9,IF(NOT(ISNUMBER(PI_data_original!O250)),O249,PI_data_original!O250),0)</f>
        <v>0</v>
      </c>
      <c r="P250" s="95">
        <f>IF($A250&lt;=$A$9,IF(NOT(ISNUMBER(PI_data_original!P250)),P249,PI_data_original!P250),0)</f>
        <v>0</v>
      </c>
      <c r="Q250" s="95">
        <f>IF($A250&lt;=$A$9,IF(NOT(ISNUMBER(PI_data_original!Q250)),Q249,PI_data_original!Q250),0)</f>
        <v>0</v>
      </c>
      <c r="R250" s="95">
        <f>IF($A250&lt;=$A$9,IF(NOT(ISNUMBER(PI_data_original!R250)),R249,PI_data_original!R250),0)</f>
        <v>0</v>
      </c>
      <c r="S250" s="95">
        <f>IF($A250&lt;=$A$9,IF(NOT(ISNUMBER(PI_data_original!S250)),S249,PI_data_original!S250),0)</f>
        <v>0</v>
      </c>
      <c r="T250" s="95">
        <f>IF($A250&lt;=$A$9,IF(NOT(ISNUMBER(PI_data_original!T250)),T249,PI_data_original!T250),0)</f>
        <v>0</v>
      </c>
      <c r="U250" s="95">
        <f>IF($A250&lt;=$A$9,IF(NOT(ISNUMBER(PI_data_original!U250)),U249,PI_data_original!U250),0)</f>
        <v>0</v>
      </c>
      <c r="V250" s="95">
        <f>IF($A250&lt;=$A$9,IF(NOT(ISNUMBER(PI_data_original!V250)),V249,PI_data_original!V250),0)</f>
        <v>0</v>
      </c>
      <c r="W250" s="95">
        <f>IF($A250&lt;=$A$9,IF(NOT(ISNUMBER(PI_data_original!W250)),W249,PI_data_original!W250),0)</f>
        <v>0</v>
      </c>
      <c r="X250" s="95">
        <f>IF($A250&lt;=$A$9,IF(NOT(ISNUMBER(PI_data_original!X250)),X249,PI_data_original!X250),0)</f>
        <v>0</v>
      </c>
      <c r="Y250" s="95">
        <f>IF($A250&lt;=$A$9,IF(NOT(ISNUMBER(PI_data_original!Y250)),Y249,PI_data_original!Y250),0)</f>
        <v>0</v>
      </c>
      <c r="Z250" s="95">
        <f>IF($A250&lt;=$A$9,IF(NOT(ISNUMBER(PI_data_original!Z250)),Z249,PI_data_original!Z250),0)</f>
        <v>0</v>
      </c>
      <c r="AA250" s="95">
        <f>IF($A250&lt;=$A$9,IF(NOT(ISNUMBER(PI_data_original!AA250)),AA249,PI_data_original!AA250),0)</f>
        <v>0</v>
      </c>
      <c r="AB250" s="95">
        <f>IF($A250&lt;=$A$9,IF(NOT(ISNUMBER(PI_data_original!AB250)),AB249,PI_data_original!AB250),0)</f>
        <v>0</v>
      </c>
      <c r="AC250" s="95">
        <f>IF($A250&lt;=$A$9,IF(NOT(ISNUMBER(PI_data_original!AC250)),AC249,PI_data_original!AC250),0)</f>
        <v>0</v>
      </c>
      <c r="AD250" s="307">
        <f>IF(TagTempAmbSel_Sc2=TagTempAmb_Sc1,IF($A250&lt;=$A$9,IF(NOT(ISNUMBER(PI_data_original!D250)),D249,PI_data_original!D250),D249),IF($A250&lt;=$A$9,IF(NOT(ISNUMBER(PI_data_original!AD250)),AD249,PI_data_original!AD250),AD249))</f>
        <v>35.129991850107629</v>
      </c>
      <c r="AE250" s="307">
        <f>IF(TagHumRelSel_Sc2=TagHumRel_Sc1,IF($A250&lt;=$A$9,IF(NOT(ISNUMBER(PI_data_original!E250)),E249,PI_data_original!E250),E249),IF($A250&lt;=$A$9,IF(NOT(ISNUMBER(PI_data_original!AE250)),AE249,PI_data_original!AE250),AE249))</f>
        <v>30.128703536580311</v>
      </c>
      <c r="AF250" s="95">
        <f>IF($A250&lt;=$A$9,IF(NOT(ISNUMBER(PI_data_original!AF250)),AF249,PI_data_original!AF250),0)</f>
        <v>0</v>
      </c>
      <c r="AG250" s="95">
        <f>IF($A250&lt;=$A$9,IF(NOT(ISNUMBER(PI_data_original!AG250)),AG249,PI_data_original!AG250),0)</f>
        <v>0</v>
      </c>
      <c r="AH250" s="95">
        <f>IF($A250&lt;=$A$9,IF(NOT(ISNUMBER(PI_data_original!AH250)),AH249,PI_data_original!AH250),0)</f>
        <v>0</v>
      </c>
      <c r="AI250" s="95">
        <f>IF($A250&lt;=$A$9,IF(NOT(ISNUMBER(PI_data_original!AI250)),AI249,PI_data_original!AI250),0)</f>
        <v>0</v>
      </c>
      <c r="AJ250" s="95">
        <f>IF($A250&lt;=$A$9,IF(NOT(ISNUMBER(PI_data_original!AJ250)),AJ249,PI_data_original!AJ250),0)</f>
        <v>0</v>
      </c>
      <c r="AK250" s="95">
        <f>IF($A250&lt;=$A$9,IF(NOT(ISNUMBER(PI_data_original!AK250)),AK249,PI_data_original!AK250),0)</f>
        <v>0</v>
      </c>
      <c r="AL250" s="95">
        <f>IF($A250&lt;=$A$9,IF(NOT(ISNUMBER(PI_data_original!AL250)),AL249,PI_data_original!AL250),0)</f>
        <v>0</v>
      </c>
      <c r="AM250" s="95">
        <f>IF($A250&lt;=$A$9,IF(NOT(ISNUMBER(PI_data_original!AM250)),AM249,PI_data_original!AM250),0)</f>
        <v>0</v>
      </c>
      <c r="AN250" s="95">
        <f>IF($A250&lt;=$A$9,IF(NOT(ISNUMBER(PI_data_original!AN250)),AN249,PI_data_original!AN250),0)</f>
        <v>0</v>
      </c>
      <c r="AO250" s="95">
        <f>IF($A250&lt;=$A$9,IF(NOT(ISNUMBER(PI_data_original!AO250)),AO249,PI_data_original!AO250),0)</f>
        <v>0</v>
      </c>
      <c r="AP250" s="95">
        <f>IF($A250&lt;=$A$9,IF(NOT(ISNUMBER(PI_data_original!AP250)),AP249,PI_data_original!AP250),0)</f>
        <v>0</v>
      </c>
      <c r="AQ250" s="95">
        <f>IF($A250&lt;=$A$9,IF(NOT(ISNUMBER(PI_data_original!AQ250)),AQ249,PI_data_original!AQ250),0)</f>
        <v>0</v>
      </c>
      <c r="AR250" s="95">
        <f>IF($A250&lt;=$A$9,IF(NOT(ISNUMBER(PI_data_original!AR250)),AR249,PI_data_original!AR250),0)</f>
        <v>0</v>
      </c>
      <c r="AS250" s="95">
        <f>IF($A250&lt;=$A$9,IF(NOT(ISNUMBER(PI_data_original!AS250)),AS249,PI_data_original!AS250),0)</f>
        <v>0</v>
      </c>
      <c r="AT250" s="95">
        <f>IF($A250&lt;=$A$9,IF(NOT(ISNUMBER(PI_data_original!AT250)),AT249,PI_data_original!AT250),0)</f>
        <v>0</v>
      </c>
      <c r="AU250" s="95">
        <f>IF($A250&lt;=$A$9,IF(NOT(ISNUMBER(PI_data_original!AU250)),AU249,PI_data_original!AU250),0)</f>
        <v>0</v>
      </c>
      <c r="AV250" s="95">
        <f>IF($A250&lt;=$A$9,IF(NOT(ISNUMBER(PI_data_original!AV250)),AV249,PI_data_original!AV250),0)</f>
        <v>0</v>
      </c>
      <c r="AW250" s="95">
        <f>IF($A250&lt;=$A$9,IF(NOT(ISNUMBER(PI_data_original!AW250)),AW249,PI_data_original!AW250),0)</f>
        <v>0</v>
      </c>
      <c r="AY250" s="94">
        <f t="shared" si="145"/>
        <v>45873.829861110338</v>
      </c>
      <c r="AZ250" s="95">
        <f>IF($AY250&lt;=$AY$9,IF(NOT(ISNUMBER(PI_data_original!AZ250)),AZ249,PI_data_original!AZ250),0)</f>
        <v>0</v>
      </c>
      <c r="BA250" s="95">
        <f>IF($AY250&lt;=$AY$9,IF(NOT(ISNUMBER(PI_data_original!BA250)),BA249,PI_data_original!BA250),0)</f>
        <v>0</v>
      </c>
      <c r="BB250" s="95">
        <f>IF($AY250&lt;=$AY$9,IF(NOT(ISNUMBER(PI_data_original!BB250)),BB249,PI_data_original!BB250),0)</f>
        <v>0</v>
      </c>
      <c r="BC250" s="95">
        <f>IF($AY250&lt;=$AY$9,IF(NOT(ISNUMBER(PI_data_original!BC250)),BC249,PI_data_original!BC250),0)</f>
        <v>17.490664846248183</v>
      </c>
      <c r="BD250" s="95">
        <f>IF($AY250&lt;=$AY$9,IF(NOT(ISNUMBER(PI_data_original!BD250)),BD249,PI_data_original!BD250),0)</f>
        <v>0</v>
      </c>
      <c r="BE250" s="95">
        <f>IF($AY250&lt;=$AY$9,IF(NOT(ISNUMBER(PI_data_original!BE250)),BE249,PI_data_original!BE250),0)</f>
        <v>0</v>
      </c>
      <c r="BF250" s="95">
        <f>IF($AY250&lt;=$AY$9,IF(NOT(ISNUMBER(PI_data_original!BF250)),BF249,PI_data_original!BF250),0)</f>
        <v>0</v>
      </c>
      <c r="BG250" s="95">
        <f>IF($AY250&lt;=$AY$9,IF(NOT(ISNUMBER(PI_data_original!BG250)),BG249,PI_data_original!BG250),0)</f>
        <v>17.240597241564753</v>
      </c>
      <c r="BI250" s="61">
        <f>PI_data_original!BI250</f>
        <v>45873.415972222225</v>
      </c>
      <c r="BJ250" s="6">
        <f>IF($BI250&lt;=$BI$9,IF(NOT(ISNUMBER(PI_data_original!BJ250)),BJ249,PI_data_original!BJ250),0)</f>
        <v>13.183395552742608</v>
      </c>
      <c r="BK250" s="6">
        <f>IF($BI250&lt;=$BI$9,IF(NOT(ISNUMBER(PI_data_original!BK250)),BK249,PI_data_original!BK250),0)</f>
        <v>12.198821489601682</v>
      </c>
      <c r="BM250" s="6">
        <f t="shared" si="134"/>
        <v>45873.415972222225</v>
      </c>
      <c r="BN250" s="6" t="str">
        <f t="shared" si="135"/>
        <v>N/A</v>
      </c>
      <c r="BO250" s="6">
        <f t="shared" si="136"/>
        <v>45873.415972222225</v>
      </c>
      <c r="BP250" s="6" t="str">
        <f t="shared" si="137"/>
        <v>N/A</v>
      </c>
      <c r="BR250" s="6">
        <f t="shared" si="122"/>
        <v>0</v>
      </c>
      <c r="BS250" s="6">
        <f t="shared" si="123"/>
        <v>0</v>
      </c>
      <c r="BU250" s="6">
        <f t="shared" si="138"/>
        <v>0</v>
      </c>
      <c r="BV250" s="6">
        <f t="shared" si="139"/>
        <v>0</v>
      </c>
      <c r="BX250" s="292">
        <f t="shared" si="124"/>
        <v>45873.829861110338</v>
      </c>
      <c r="BY250" s="11">
        <f t="shared" si="150"/>
        <v>0</v>
      </c>
      <c r="BZ250" s="11">
        <f t="shared" si="150"/>
        <v>0</v>
      </c>
      <c r="CA250" s="11">
        <f t="shared" si="150"/>
        <v>0</v>
      </c>
      <c r="CB250" s="11">
        <f t="shared" si="150"/>
        <v>17.490664846248183</v>
      </c>
      <c r="CC250" s="11">
        <f>IF(Inicio!$C$22="Calderas",BY250+BZ250,CA250)</f>
        <v>0</v>
      </c>
      <c r="CD250" s="11">
        <f t="shared" si="125"/>
        <v>0</v>
      </c>
      <c r="CE250" s="11">
        <f t="shared" si="126"/>
        <v>0</v>
      </c>
      <c r="CF250" s="11">
        <f t="shared" si="127"/>
        <v>0</v>
      </c>
      <c r="CG250" s="11">
        <f t="shared" si="128"/>
        <v>0</v>
      </c>
      <c r="CH250" s="11">
        <f t="shared" si="140"/>
        <v>0</v>
      </c>
      <c r="CI250" s="11">
        <f t="shared" si="141"/>
        <v>0</v>
      </c>
      <c r="CJ250" s="11">
        <f t="shared" si="151"/>
        <v>0</v>
      </c>
      <c r="CK250" s="11">
        <f t="shared" si="151"/>
        <v>0</v>
      </c>
      <c r="CL250" s="11">
        <f t="shared" si="151"/>
        <v>0</v>
      </c>
      <c r="CM250" s="11">
        <f t="shared" si="151"/>
        <v>17.240597241564753</v>
      </c>
      <c r="CN250" s="281">
        <f>IF(Inicio!$O$22="Calderas",CJ250+CK250,CL250)</f>
        <v>0</v>
      </c>
      <c r="CO250" s="11">
        <f t="shared" si="129"/>
        <v>0</v>
      </c>
      <c r="CP250" s="11">
        <f t="shared" si="130"/>
        <v>0</v>
      </c>
      <c r="CQ250" s="11">
        <f t="shared" si="131"/>
        <v>0</v>
      </c>
      <c r="CR250" s="11">
        <f t="shared" si="132"/>
        <v>0</v>
      </c>
      <c r="CS250" s="11">
        <f t="shared" si="142"/>
        <v>0</v>
      </c>
      <c r="CT250" s="11">
        <f t="shared" si="143"/>
        <v>0</v>
      </c>
      <c r="CV250" s="293">
        <f t="shared" si="133"/>
        <v>45874.079861110105</v>
      </c>
      <c r="CW250" s="92">
        <f t="shared" si="153"/>
        <v>0</v>
      </c>
      <c r="CX250" s="92">
        <f t="shared" si="153"/>
        <v>0</v>
      </c>
      <c r="CY250" s="92">
        <f t="shared" si="153"/>
        <v>0</v>
      </c>
      <c r="CZ250" s="92">
        <f t="shared" si="153"/>
        <v>0</v>
      </c>
      <c r="DA250" s="92">
        <f t="shared" si="153"/>
        <v>0</v>
      </c>
      <c r="DB250" s="92">
        <f t="shared" si="153"/>
        <v>0</v>
      </c>
    </row>
    <row r="251" spans="1:106">
      <c r="A251" s="94">
        <f t="shared" si="144"/>
        <v>45874.083333332557</v>
      </c>
      <c r="B251" s="95">
        <f>IF($A251&lt;=$A$9,IF(NOT(ISNUMBER(PI_data_original!B251)),B250,PI_data_original!B251),0)</f>
        <v>0</v>
      </c>
      <c r="C251" s="95">
        <f>IF($A251&lt;=$A$9,IF(NOT(ISNUMBER(PI_data_original!C251)),C250,PI_data_original!C251),0)</f>
        <v>0</v>
      </c>
      <c r="D251" s="307">
        <f>IF(TagTempAmbSel_Sc1=TagTempAmb_Sc1,IF($A251&lt;=$A$9,IF(NOT(ISNUMBER(PI_data_original!D251)),D250,PI_data_original!D251),D250),IF($A251&lt;=$A$9,IF(NOT(ISNUMBER(PI_data_original!AD251)),AD250,PI_data_original!AD251),AD250))</f>
        <v>34.400001525878906</v>
      </c>
      <c r="E251" s="307">
        <f>IF(TagHumRelSel_Sc1=TagHumRel_Sc1,IF($A251&lt;=$A$9,IF(NOT(ISNUMBER(PI_data_original!E251)),E250,PI_data_original!E251),E250),IF($A251&lt;=$A$9,IF(NOT(ISNUMBER(PI_data_original!AE251)),AE250,PI_data_original!AE251),AE250))</f>
        <v>28.549225193882013</v>
      </c>
      <c r="F251" s="95">
        <f>IF($A251&lt;=$A$9,IF(NOT(ISNUMBER(PI_data_original!F251)),F250,PI_data_original!F251),0)</f>
        <v>0</v>
      </c>
      <c r="G251" s="95">
        <f>IF($A251&lt;=$A$9,IF(NOT(ISNUMBER(PI_data_original!G251)),G250,PI_data_original!G251),0)</f>
        <v>0</v>
      </c>
      <c r="H251" s="95">
        <f>IF($A251&lt;=$A$9,IF(NOT(ISNUMBER(PI_data_original!H251)),H250,PI_data_original!H251),0)</f>
        <v>0</v>
      </c>
      <c r="I251" s="95">
        <f>IF($A251&lt;=$A$9,IF(NOT(ISNUMBER(PI_data_original!I251)),I250,PI_data_original!I251),0)</f>
        <v>0</v>
      </c>
      <c r="J251" s="95">
        <f>IF($A251&lt;=$A$9,IF(NOT(ISNUMBER(PI_data_original!J251)),J250,PI_data_original!J251),0)</f>
        <v>0</v>
      </c>
      <c r="K251" s="95">
        <f>IF($A251&lt;=$A$9,IF(NOT(ISNUMBER(PI_data_original!K251)),K250,PI_data_original!K251),0)</f>
        <v>0</v>
      </c>
      <c r="L251" s="95">
        <f>IF($A251&lt;=$A$9,IF(NOT(ISNUMBER(PI_data_original!L251)),L250,PI_data_original!L251),0)</f>
        <v>0</v>
      </c>
      <c r="M251" s="95">
        <f>IF($A251&lt;=$A$9,IF(NOT(ISNUMBER(PI_data_original!M251)),M250,PI_data_original!M251),0)</f>
        <v>0</v>
      </c>
      <c r="N251" s="95">
        <f>IF($A251&lt;=$A$9,IF(NOT(ISNUMBER(PI_data_original!N251)),N250,PI_data_original!N251),0)</f>
        <v>0</v>
      </c>
      <c r="O251" s="95">
        <f>IF($A251&lt;=$A$9,IF(NOT(ISNUMBER(PI_data_original!O251)),O250,PI_data_original!O251),0)</f>
        <v>0</v>
      </c>
      <c r="P251" s="95">
        <f>IF($A251&lt;=$A$9,IF(NOT(ISNUMBER(PI_data_original!P251)),P250,PI_data_original!P251),0)</f>
        <v>0</v>
      </c>
      <c r="Q251" s="95">
        <f>IF($A251&lt;=$A$9,IF(NOT(ISNUMBER(PI_data_original!Q251)),Q250,PI_data_original!Q251),0)</f>
        <v>0</v>
      </c>
      <c r="R251" s="95">
        <f>IF($A251&lt;=$A$9,IF(NOT(ISNUMBER(PI_data_original!R251)),R250,PI_data_original!R251),0)</f>
        <v>0</v>
      </c>
      <c r="S251" s="95">
        <f>IF($A251&lt;=$A$9,IF(NOT(ISNUMBER(PI_data_original!S251)),S250,PI_data_original!S251),0)</f>
        <v>0</v>
      </c>
      <c r="T251" s="95">
        <f>IF($A251&lt;=$A$9,IF(NOT(ISNUMBER(PI_data_original!T251)),T250,PI_data_original!T251),0)</f>
        <v>0</v>
      </c>
      <c r="U251" s="95">
        <f>IF($A251&lt;=$A$9,IF(NOT(ISNUMBER(PI_data_original!U251)),U250,PI_data_original!U251),0)</f>
        <v>0</v>
      </c>
      <c r="V251" s="95">
        <f>IF($A251&lt;=$A$9,IF(NOT(ISNUMBER(PI_data_original!V251)),V250,PI_data_original!V251),0)</f>
        <v>0</v>
      </c>
      <c r="W251" s="95">
        <f>IF($A251&lt;=$A$9,IF(NOT(ISNUMBER(PI_data_original!W251)),W250,PI_data_original!W251),0)</f>
        <v>0</v>
      </c>
      <c r="X251" s="95">
        <f>IF($A251&lt;=$A$9,IF(NOT(ISNUMBER(PI_data_original!X251)),X250,PI_data_original!X251),0)</f>
        <v>0</v>
      </c>
      <c r="Y251" s="95">
        <f>IF($A251&lt;=$A$9,IF(NOT(ISNUMBER(PI_data_original!Y251)),Y250,PI_data_original!Y251),0)</f>
        <v>0</v>
      </c>
      <c r="Z251" s="95">
        <f>IF($A251&lt;=$A$9,IF(NOT(ISNUMBER(PI_data_original!Z251)),Z250,PI_data_original!Z251),0)</f>
        <v>0</v>
      </c>
      <c r="AA251" s="95">
        <f>IF($A251&lt;=$A$9,IF(NOT(ISNUMBER(PI_data_original!AA251)),AA250,PI_data_original!AA251),0)</f>
        <v>0</v>
      </c>
      <c r="AB251" s="95">
        <f>IF($A251&lt;=$A$9,IF(NOT(ISNUMBER(PI_data_original!AB251)),AB250,PI_data_original!AB251),0)</f>
        <v>0</v>
      </c>
      <c r="AC251" s="95">
        <f>IF($A251&lt;=$A$9,IF(NOT(ISNUMBER(PI_data_original!AC251)),AC250,PI_data_original!AC251),0)</f>
        <v>0</v>
      </c>
      <c r="AD251" s="307">
        <f>IF(TagTempAmbSel_Sc2=TagTempAmb_Sc1,IF($A251&lt;=$A$9,IF(NOT(ISNUMBER(PI_data_original!D251)),D250,PI_data_original!D251),D250),IF($A251&lt;=$A$9,IF(NOT(ISNUMBER(PI_data_original!AD251)),AD250,PI_data_original!AD251),AD250))</f>
        <v>35.129991850107629</v>
      </c>
      <c r="AE251" s="307">
        <f>IF(TagHumRelSel_Sc2=TagHumRel_Sc1,IF($A251&lt;=$A$9,IF(NOT(ISNUMBER(PI_data_original!E251)),E250,PI_data_original!E251),E250),IF($A251&lt;=$A$9,IF(NOT(ISNUMBER(PI_data_original!AE251)),AE250,PI_data_original!AE251),AE250))</f>
        <v>30.128703536580311</v>
      </c>
      <c r="AF251" s="95">
        <f>IF($A251&lt;=$A$9,IF(NOT(ISNUMBER(PI_data_original!AF251)),AF250,PI_data_original!AF251),0)</f>
        <v>0</v>
      </c>
      <c r="AG251" s="95">
        <f>IF($A251&lt;=$A$9,IF(NOT(ISNUMBER(PI_data_original!AG251)),AG250,PI_data_original!AG251),0)</f>
        <v>0</v>
      </c>
      <c r="AH251" s="95">
        <f>IF($A251&lt;=$A$9,IF(NOT(ISNUMBER(PI_data_original!AH251)),AH250,PI_data_original!AH251),0)</f>
        <v>0</v>
      </c>
      <c r="AI251" s="95">
        <f>IF($A251&lt;=$A$9,IF(NOT(ISNUMBER(PI_data_original!AI251)),AI250,PI_data_original!AI251),0)</f>
        <v>0</v>
      </c>
      <c r="AJ251" s="95">
        <f>IF($A251&lt;=$A$9,IF(NOT(ISNUMBER(PI_data_original!AJ251)),AJ250,PI_data_original!AJ251),0)</f>
        <v>0</v>
      </c>
      <c r="AK251" s="95">
        <f>IF($A251&lt;=$A$9,IF(NOT(ISNUMBER(PI_data_original!AK251)),AK250,PI_data_original!AK251),0)</f>
        <v>0</v>
      </c>
      <c r="AL251" s="95">
        <f>IF($A251&lt;=$A$9,IF(NOT(ISNUMBER(PI_data_original!AL251)),AL250,PI_data_original!AL251),0)</f>
        <v>0</v>
      </c>
      <c r="AM251" s="95">
        <f>IF($A251&lt;=$A$9,IF(NOT(ISNUMBER(PI_data_original!AM251)),AM250,PI_data_original!AM251),0)</f>
        <v>0</v>
      </c>
      <c r="AN251" s="95">
        <f>IF($A251&lt;=$A$9,IF(NOT(ISNUMBER(PI_data_original!AN251)),AN250,PI_data_original!AN251),0)</f>
        <v>0</v>
      </c>
      <c r="AO251" s="95">
        <f>IF($A251&lt;=$A$9,IF(NOT(ISNUMBER(PI_data_original!AO251)),AO250,PI_data_original!AO251),0)</f>
        <v>0</v>
      </c>
      <c r="AP251" s="95">
        <f>IF($A251&lt;=$A$9,IF(NOT(ISNUMBER(PI_data_original!AP251)),AP250,PI_data_original!AP251),0)</f>
        <v>0</v>
      </c>
      <c r="AQ251" s="95">
        <f>IF($A251&lt;=$A$9,IF(NOT(ISNUMBER(PI_data_original!AQ251)),AQ250,PI_data_original!AQ251),0)</f>
        <v>0</v>
      </c>
      <c r="AR251" s="95">
        <f>IF($A251&lt;=$A$9,IF(NOT(ISNUMBER(PI_data_original!AR251)),AR250,PI_data_original!AR251),0)</f>
        <v>0</v>
      </c>
      <c r="AS251" s="95">
        <f>IF($A251&lt;=$A$9,IF(NOT(ISNUMBER(PI_data_original!AS251)),AS250,PI_data_original!AS251),0)</f>
        <v>0</v>
      </c>
      <c r="AT251" s="95">
        <f>IF($A251&lt;=$A$9,IF(NOT(ISNUMBER(PI_data_original!AT251)),AT250,PI_data_original!AT251),0)</f>
        <v>0</v>
      </c>
      <c r="AU251" s="95">
        <f>IF($A251&lt;=$A$9,IF(NOT(ISNUMBER(PI_data_original!AU251)),AU250,PI_data_original!AU251),0)</f>
        <v>0</v>
      </c>
      <c r="AV251" s="95">
        <f>IF($A251&lt;=$A$9,IF(NOT(ISNUMBER(PI_data_original!AV251)),AV250,PI_data_original!AV251),0)</f>
        <v>0</v>
      </c>
      <c r="AW251" s="95">
        <f>IF($A251&lt;=$A$9,IF(NOT(ISNUMBER(PI_data_original!AW251)),AW250,PI_data_original!AW251),0)</f>
        <v>0</v>
      </c>
      <c r="AY251" s="94">
        <f t="shared" si="145"/>
        <v>45873.833333332557</v>
      </c>
      <c r="AZ251" s="95">
        <f>IF($AY251&lt;=$AY$9,IF(NOT(ISNUMBER(PI_data_original!AZ251)),AZ250,PI_data_original!AZ251),0)</f>
        <v>0</v>
      </c>
      <c r="BA251" s="95">
        <f>IF($AY251&lt;=$AY$9,IF(NOT(ISNUMBER(PI_data_original!BA251)),BA250,PI_data_original!BA251),0)</f>
        <v>0</v>
      </c>
      <c r="BB251" s="95">
        <f>IF($AY251&lt;=$AY$9,IF(NOT(ISNUMBER(PI_data_original!BB251)),BB250,PI_data_original!BB251),0)</f>
        <v>0</v>
      </c>
      <c r="BC251" s="95">
        <f>IF($AY251&lt;=$AY$9,IF(NOT(ISNUMBER(PI_data_original!BC251)),BC250,PI_data_original!BC251),0)</f>
        <v>16.910135000902986</v>
      </c>
      <c r="BD251" s="95">
        <f>IF($AY251&lt;=$AY$9,IF(NOT(ISNUMBER(PI_data_original!BD251)),BD250,PI_data_original!BD251),0)</f>
        <v>0</v>
      </c>
      <c r="BE251" s="95">
        <f>IF($AY251&lt;=$AY$9,IF(NOT(ISNUMBER(PI_data_original!BE251)),BE250,PI_data_original!BE251),0)</f>
        <v>0</v>
      </c>
      <c r="BF251" s="95">
        <f>IF($AY251&lt;=$AY$9,IF(NOT(ISNUMBER(PI_data_original!BF251)),BF250,PI_data_original!BF251),0)</f>
        <v>0</v>
      </c>
      <c r="BG251" s="95">
        <f>IF($AY251&lt;=$AY$9,IF(NOT(ISNUMBER(PI_data_original!BG251)),BG250,PI_data_original!BG251),0)</f>
        <v>16.470924737632426</v>
      </c>
      <c r="BI251" s="61">
        <f>PI_data_original!BI251</f>
        <v>45873.416666666664</v>
      </c>
      <c r="BJ251" s="6">
        <f>IF($BI251&lt;=$BI$9,IF(NOT(ISNUMBER(PI_data_original!BJ251)),BJ250,PI_data_original!BJ251),0)</f>
        <v>13.48654486165116</v>
      </c>
      <c r="BK251" s="6">
        <f>IF($BI251&lt;=$BI$9,IF(NOT(ISNUMBER(PI_data_original!BK251)),BK250,PI_data_original!BK251),0)</f>
        <v>12.667818878826735</v>
      </c>
      <c r="BM251" s="6">
        <f t="shared" si="134"/>
        <v>45873.416666666664</v>
      </c>
      <c r="BN251" s="6" t="str">
        <f t="shared" si="135"/>
        <v>N/A</v>
      </c>
      <c r="BO251" s="6">
        <f t="shared" si="136"/>
        <v>45873.416666666664</v>
      </c>
      <c r="BP251" s="6" t="str">
        <f t="shared" si="137"/>
        <v>N/A</v>
      </c>
      <c r="BR251" s="6">
        <f t="shared" si="122"/>
        <v>0</v>
      </c>
      <c r="BS251" s="6">
        <f t="shared" si="123"/>
        <v>0</v>
      </c>
      <c r="BU251" s="6">
        <f t="shared" si="138"/>
        <v>0</v>
      </c>
      <c r="BV251" s="6">
        <f t="shared" si="139"/>
        <v>0</v>
      </c>
      <c r="BX251" s="292">
        <f t="shared" si="124"/>
        <v>45873.833333332557</v>
      </c>
      <c r="BY251" s="11">
        <f t="shared" ref="BY251:CB270" si="154">VLOOKUP($BX251,$AY$11:$BG$370,MATCH(BY$9,$AY$9:$BG$9,0))</f>
        <v>0</v>
      </c>
      <c r="BZ251" s="11">
        <f t="shared" si="154"/>
        <v>0</v>
      </c>
      <c r="CA251" s="11">
        <f t="shared" si="154"/>
        <v>0</v>
      </c>
      <c r="CB251" s="11">
        <f t="shared" si="154"/>
        <v>16.910135000902986</v>
      </c>
      <c r="CC251" s="11">
        <f>IF(Inicio!$C$22="Calderas",BY251+BZ251,CA251)</f>
        <v>0</v>
      </c>
      <c r="CD251" s="11">
        <f t="shared" si="125"/>
        <v>0</v>
      </c>
      <c r="CE251" s="11">
        <f t="shared" si="126"/>
        <v>0</v>
      </c>
      <c r="CF251" s="11">
        <f t="shared" si="127"/>
        <v>0</v>
      </c>
      <c r="CG251" s="11">
        <f t="shared" si="128"/>
        <v>0</v>
      </c>
      <c r="CH251" s="11">
        <f t="shared" si="140"/>
        <v>0</v>
      </c>
      <c r="CI251" s="11">
        <f t="shared" si="141"/>
        <v>0</v>
      </c>
      <c r="CJ251" s="11">
        <f t="shared" ref="CJ251:CM270" si="155">VLOOKUP($BX251,$AY$11:$BG$370,MATCH(CJ$9,$AY$9:$BG$9,0))</f>
        <v>0</v>
      </c>
      <c r="CK251" s="11">
        <f t="shared" si="155"/>
        <v>0</v>
      </c>
      <c r="CL251" s="11">
        <f t="shared" si="155"/>
        <v>0</v>
      </c>
      <c r="CM251" s="11">
        <f t="shared" si="155"/>
        <v>16.470924737632426</v>
      </c>
      <c r="CN251" s="281">
        <f>IF(Inicio!$O$22="Calderas",CJ251+CK251,CL251)</f>
        <v>0</v>
      </c>
      <c r="CO251" s="11">
        <f t="shared" si="129"/>
        <v>0</v>
      </c>
      <c r="CP251" s="11">
        <f t="shared" si="130"/>
        <v>0</v>
      </c>
      <c r="CQ251" s="11">
        <f t="shared" si="131"/>
        <v>0</v>
      </c>
      <c r="CR251" s="11">
        <f t="shared" si="132"/>
        <v>0</v>
      </c>
      <c r="CS251" s="11">
        <f t="shared" si="142"/>
        <v>0</v>
      </c>
      <c r="CT251" s="11">
        <f t="shared" si="143"/>
        <v>0</v>
      </c>
      <c r="CV251" s="293">
        <f t="shared" si="133"/>
        <v>45874.083333332324</v>
      </c>
      <c r="CW251" s="92">
        <f t="shared" ref="CW251:DB260" si="156">VLOOKUP($CV251,$AY$11:$BG$370,MATCH(CW$9,$AY$9:$BG$9,0))</f>
        <v>0</v>
      </c>
      <c r="CX251" s="92">
        <f t="shared" si="156"/>
        <v>0</v>
      </c>
      <c r="CY251" s="92">
        <f t="shared" si="156"/>
        <v>0</v>
      </c>
      <c r="CZ251" s="92">
        <f t="shared" si="156"/>
        <v>0</v>
      </c>
      <c r="DA251" s="92">
        <f t="shared" si="156"/>
        <v>0</v>
      </c>
      <c r="DB251" s="92">
        <f t="shared" si="156"/>
        <v>0</v>
      </c>
    </row>
    <row r="252" spans="1:106">
      <c r="A252" s="94">
        <f t="shared" si="144"/>
        <v>45874.086805554776</v>
      </c>
      <c r="B252" s="95">
        <f>IF($A252&lt;=$A$9,IF(NOT(ISNUMBER(PI_data_original!B252)),B251,PI_data_original!B252),0)</f>
        <v>0</v>
      </c>
      <c r="C252" s="95">
        <f>IF($A252&lt;=$A$9,IF(NOT(ISNUMBER(PI_data_original!C252)),C251,PI_data_original!C252),0)</f>
        <v>0</v>
      </c>
      <c r="D252" s="307">
        <f>IF(TagTempAmbSel_Sc1=TagTempAmb_Sc1,IF($A252&lt;=$A$9,IF(NOT(ISNUMBER(PI_data_original!D252)),D251,PI_data_original!D252),D251),IF($A252&lt;=$A$9,IF(NOT(ISNUMBER(PI_data_original!AD252)),AD251,PI_data_original!AD252),AD251))</f>
        <v>34.400001525878906</v>
      </c>
      <c r="E252" s="307">
        <f>IF(TagHumRelSel_Sc1=TagHumRel_Sc1,IF($A252&lt;=$A$9,IF(NOT(ISNUMBER(PI_data_original!E252)),E251,PI_data_original!E252),E251),IF($A252&lt;=$A$9,IF(NOT(ISNUMBER(PI_data_original!AE252)),AE251,PI_data_original!AE252),AE251))</f>
        <v>28.549225193882013</v>
      </c>
      <c r="F252" s="95">
        <f>IF($A252&lt;=$A$9,IF(NOT(ISNUMBER(PI_data_original!F252)),F251,PI_data_original!F252),0)</f>
        <v>0</v>
      </c>
      <c r="G252" s="95">
        <f>IF($A252&lt;=$A$9,IF(NOT(ISNUMBER(PI_data_original!G252)),G251,PI_data_original!G252),0)</f>
        <v>0</v>
      </c>
      <c r="H252" s="95">
        <f>IF($A252&lt;=$A$9,IF(NOT(ISNUMBER(PI_data_original!H252)),H251,PI_data_original!H252),0)</f>
        <v>0</v>
      </c>
      <c r="I252" s="95">
        <f>IF($A252&lt;=$A$9,IF(NOT(ISNUMBER(PI_data_original!I252)),I251,PI_data_original!I252),0)</f>
        <v>0</v>
      </c>
      <c r="J252" s="95">
        <f>IF($A252&lt;=$A$9,IF(NOT(ISNUMBER(PI_data_original!J252)),J251,PI_data_original!J252),0)</f>
        <v>0</v>
      </c>
      <c r="K252" s="95">
        <f>IF($A252&lt;=$A$9,IF(NOT(ISNUMBER(PI_data_original!K252)),K251,PI_data_original!K252),0)</f>
        <v>0</v>
      </c>
      <c r="L252" s="95">
        <f>IF($A252&lt;=$A$9,IF(NOT(ISNUMBER(PI_data_original!L252)),L251,PI_data_original!L252),0)</f>
        <v>0</v>
      </c>
      <c r="M252" s="95">
        <f>IF($A252&lt;=$A$9,IF(NOT(ISNUMBER(PI_data_original!M252)),M251,PI_data_original!M252),0)</f>
        <v>0</v>
      </c>
      <c r="N252" s="95">
        <f>IF($A252&lt;=$A$9,IF(NOT(ISNUMBER(PI_data_original!N252)),N251,PI_data_original!N252),0)</f>
        <v>0</v>
      </c>
      <c r="O252" s="95">
        <f>IF($A252&lt;=$A$9,IF(NOT(ISNUMBER(PI_data_original!O252)),O251,PI_data_original!O252),0)</f>
        <v>0</v>
      </c>
      <c r="P252" s="95">
        <f>IF($A252&lt;=$A$9,IF(NOT(ISNUMBER(PI_data_original!P252)),P251,PI_data_original!P252),0)</f>
        <v>0</v>
      </c>
      <c r="Q252" s="95">
        <f>IF($A252&lt;=$A$9,IF(NOT(ISNUMBER(PI_data_original!Q252)),Q251,PI_data_original!Q252),0)</f>
        <v>0</v>
      </c>
      <c r="R252" s="95">
        <f>IF($A252&lt;=$A$9,IF(NOT(ISNUMBER(PI_data_original!R252)),R251,PI_data_original!R252),0)</f>
        <v>0</v>
      </c>
      <c r="S252" s="95">
        <f>IF($A252&lt;=$A$9,IF(NOT(ISNUMBER(PI_data_original!S252)),S251,PI_data_original!S252),0)</f>
        <v>0</v>
      </c>
      <c r="T252" s="95">
        <f>IF($A252&lt;=$A$9,IF(NOT(ISNUMBER(PI_data_original!T252)),T251,PI_data_original!T252),0)</f>
        <v>0</v>
      </c>
      <c r="U252" s="95">
        <f>IF($A252&lt;=$A$9,IF(NOT(ISNUMBER(PI_data_original!U252)),U251,PI_data_original!U252),0)</f>
        <v>0</v>
      </c>
      <c r="V252" s="95">
        <f>IF($A252&lt;=$A$9,IF(NOT(ISNUMBER(PI_data_original!V252)),V251,PI_data_original!V252),0)</f>
        <v>0</v>
      </c>
      <c r="W252" s="95">
        <f>IF($A252&lt;=$A$9,IF(NOT(ISNUMBER(PI_data_original!W252)),W251,PI_data_original!W252),0)</f>
        <v>0</v>
      </c>
      <c r="X252" s="95">
        <f>IF($A252&lt;=$A$9,IF(NOT(ISNUMBER(PI_data_original!X252)),X251,PI_data_original!X252),0)</f>
        <v>0</v>
      </c>
      <c r="Y252" s="95">
        <f>IF($A252&lt;=$A$9,IF(NOT(ISNUMBER(PI_data_original!Y252)),Y251,PI_data_original!Y252),0)</f>
        <v>0</v>
      </c>
      <c r="Z252" s="95">
        <f>IF($A252&lt;=$A$9,IF(NOT(ISNUMBER(PI_data_original!Z252)),Z251,PI_data_original!Z252),0)</f>
        <v>0</v>
      </c>
      <c r="AA252" s="95">
        <f>IF($A252&lt;=$A$9,IF(NOT(ISNUMBER(PI_data_original!AA252)),AA251,PI_data_original!AA252),0)</f>
        <v>0</v>
      </c>
      <c r="AB252" s="95">
        <f>IF($A252&lt;=$A$9,IF(NOT(ISNUMBER(PI_data_original!AB252)),AB251,PI_data_original!AB252),0)</f>
        <v>0</v>
      </c>
      <c r="AC252" s="95">
        <f>IF($A252&lt;=$A$9,IF(NOT(ISNUMBER(PI_data_original!AC252)),AC251,PI_data_original!AC252),0)</f>
        <v>0</v>
      </c>
      <c r="AD252" s="307">
        <f>IF(TagTempAmbSel_Sc2=TagTempAmb_Sc1,IF($A252&lt;=$A$9,IF(NOT(ISNUMBER(PI_data_original!D252)),D251,PI_data_original!D252),D251),IF($A252&lt;=$A$9,IF(NOT(ISNUMBER(PI_data_original!AD252)),AD251,PI_data_original!AD252),AD251))</f>
        <v>35.129991850107629</v>
      </c>
      <c r="AE252" s="307">
        <f>IF(TagHumRelSel_Sc2=TagHumRel_Sc1,IF($A252&lt;=$A$9,IF(NOT(ISNUMBER(PI_data_original!E252)),E251,PI_data_original!E252),E251),IF($A252&lt;=$A$9,IF(NOT(ISNUMBER(PI_data_original!AE252)),AE251,PI_data_original!AE252),AE251))</f>
        <v>30.128703536580311</v>
      </c>
      <c r="AF252" s="95">
        <f>IF($A252&lt;=$A$9,IF(NOT(ISNUMBER(PI_data_original!AF252)),AF251,PI_data_original!AF252),0)</f>
        <v>0</v>
      </c>
      <c r="AG252" s="95">
        <f>IF($A252&lt;=$A$9,IF(NOT(ISNUMBER(PI_data_original!AG252)),AG251,PI_data_original!AG252),0)</f>
        <v>0</v>
      </c>
      <c r="AH252" s="95">
        <f>IF($A252&lt;=$A$9,IF(NOT(ISNUMBER(PI_data_original!AH252)),AH251,PI_data_original!AH252),0)</f>
        <v>0</v>
      </c>
      <c r="AI252" s="95">
        <f>IF($A252&lt;=$A$9,IF(NOT(ISNUMBER(PI_data_original!AI252)),AI251,PI_data_original!AI252),0)</f>
        <v>0</v>
      </c>
      <c r="AJ252" s="95">
        <f>IF($A252&lt;=$A$9,IF(NOT(ISNUMBER(PI_data_original!AJ252)),AJ251,PI_data_original!AJ252),0)</f>
        <v>0</v>
      </c>
      <c r="AK252" s="95">
        <f>IF($A252&lt;=$A$9,IF(NOT(ISNUMBER(PI_data_original!AK252)),AK251,PI_data_original!AK252),0)</f>
        <v>0</v>
      </c>
      <c r="AL252" s="95">
        <f>IF($A252&lt;=$A$9,IF(NOT(ISNUMBER(PI_data_original!AL252)),AL251,PI_data_original!AL252),0)</f>
        <v>0</v>
      </c>
      <c r="AM252" s="95">
        <f>IF($A252&lt;=$A$9,IF(NOT(ISNUMBER(PI_data_original!AM252)),AM251,PI_data_original!AM252),0)</f>
        <v>0</v>
      </c>
      <c r="AN252" s="95">
        <f>IF($A252&lt;=$A$9,IF(NOT(ISNUMBER(PI_data_original!AN252)),AN251,PI_data_original!AN252),0)</f>
        <v>0</v>
      </c>
      <c r="AO252" s="95">
        <f>IF($A252&lt;=$A$9,IF(NOT(ISNUMBER(PI_data_original!AO252)),AO251,PI_data_original!AO252),0)</f>
        <v>0</v>
      </c>
      <c r="AP252" s="95">
        <f>IF($A252&lt;=$A$9,IF(NOT(ISNUMBER(PI_data_original!AP252)),AP251,PI_data_original!AP252),0)</f>
        <v>0</v>
      </c>
      <c r="AQ252" s="95">
        <f>IF($A252&lt;=$A$9,IF(NOT(ISNUMBER(PI_data_original!AQ252)),AQ251,PI_data_original!AQ252),0)</f>
        <v>0</v>
      </c>
      <c r="AR252" s="95">
        <f>IF($A252&lt;=$A$9,IF(NOT(ISNUMBER(PI_data_original!AR252)),AR251,PI_data_original!AR252),0)</f>
        <v>0</v>
      </c>
      <c r="AS252" s="95">
        <f>IF($A252&lt;=$A$9,IF(NOT(ISNUMBER(PI_data_original!AS252)),AS251,PI_data_original!AS252),0)</f>
        <v>0</v>
      </c>
      <c r="AT252" s="95">
        <f>IF($A252&lt;=$A$9,IF(NOT(ISNUMBER(PI_data_original!AT252)),AT251,PI_data_original!AT252),0)</f>
        <v>0</v>
      </c>
      <c r="AU252" s="95">
        <f>IF($A252&lt;=$A$9,IF(NOT(ISNUMBER(PI_data_original!AU252)),AU251,PI_data_original!AU252),0)</f>
        <v>0</v>
      </c>
      <c r="AV252" s="95">
        <f>IF($A252&lt;=$A$9,IF(NOT(ISNUMBER(PI_data_original!AV252)),AV251,PI_data_original!AV252),0)</f>
        <v>0</v>
      </c>
      <c r="AW252" s="95">
        <f>IF($A252&lt;=$A$9,IF(NOT(ISNUMBER(PI_data_original!AW252)),AW251,PI_data_original!AW252),0)</f>
        <v>0</v>
      </c>
      <c r="AY252" s="94">
        <f t="shared" si="145"/>
        <v>45873.836805554776</v>
      </c>
      <c r="AZ252" s="95">
        <f>IF($AY252&lt;=$AY$9,IF(NOT(ISNUMBER(PI_data_original!AZ252)),AZ251,PI_data_original!AZ252),0)</f>
        <v>0</v>
      </c>
      <c r="BA252" s="95">
        <f>IF($AY252&lt;=$AY$9,IF(NOT(ISNUMBER(PI_data_original!BA252)),BA251,PI_data_original!BA252),0)</f>
        <v>0</v>
      </c>
      <c r="BB252" s="95">
        <f>IF($AY252&lt;=$AY$9,IF(NOT(ISNUMBER(PI_data_original!BB252)),BB251,PI_data_original!BB252),0)</f>
        <v>0</v>
      </c>
      <c r="BC252" s="95">
        <f>IF($AY252&lt;=$AY$9,IF(NOT(ISNUMBER(PI_data_original!BC252)),BC251,PI_data_original!BC252),0)</f>
        <v>16.287759903904202</v>
      </c>
      <c r="BD252" s="95">
        <f>IF($AY252&lt;=$AY$9,IF(NOT(ISNUMBER(PI_data_original!BD252)),BD251,PI_data_original!BD252),0)</f>
        <v>0</v>
      </c>
      <c r="BE252" s="95">
        <f>IF($AY252&lt;=$AY$9,IF(NOT(ISNUMBER(PI_data_original!BE252)),BE251,PI_data_original!BE252),0)</f>
        <v>0</v>
      </c>
      <c r="BF252" s="95">
        <f>IF($AY252&lt;=$AY$9,IF(NOT(ISNUMBER(PI_data_original!BF252)),BF251,PI_data_original!BF252),0)</f>
        <v>0</v>
      </c>
      <c r="BG252" s="95">
        <f>IF($AY252&lt;=$AY$9,IF(NOT(ISNUMBER(PI_data_original!BG252)),BG251,PI_data_original!BG252),0)</f>
        <v>15.581746569451479</v>
      </c>
      <c r="BI252" s="61">
        <f>PI_data_original!BI252</f>
        <v>45873.417361111111</v>
      </c>
      <c r="BJ252" s="6">
        <f>IF($BI252&lt;=$BI$9,IF(NOT(ISNUMBER(PI_data_original!BJ252)),BJ251,PI_data_original!BJ252),0)</f>
        <v>13.872866080211173</v>
      </c>
      <c r="BK252" s="6">
        <f>IF($BI252&lt;=$BI$9,IF(NOT(ISNUMBER(PI_data_original!BK252)),BK251,PI_data_original!BK252),0)</f>
        <v>13.104959954921441</v>
      </c>
      <c r="BM252" s="6">
        <f t="shared" si="134"/>
        <v>45873.417361111111</v>
      </c>
      <c r="BN252" s="6" t="str">
        <f t="shared" si="135"/>
        <v>N/A</v>
      </c>
      <c r="BO252" s="6">
        <f t="shared" si="136"/>
        <v>45873.417361111111</v>
      </c>
      <c r="BP252" s="6" t="str">
        <f t="shared" si="137"/>
        <v>N/A</v>
      </c>
      <c r="BR252" s="6">
        <f t="shared" si="122"/>
        <v>0</v>
      </c>
      <c r="BS252" s="6">
        <f t="shared" si="123"/>
        <v>0</v>
      </c>
      <c r="BU252" s="6">
        <f t="shared" si="138"/>
        <v>0</v>
      </c>
      <c r="BV252" s="6">
        <f t="shared" si="139"/>
        <v>0</v>
      </c>
      <c r="BX252" s="292">
        <f t="shared" si="124"/>
        <v>45873.836805554776</v>
      </c>
      <c r="BY252" s="11">
        <f t="shared" si="154"/>
        <v>0</v>
      </c>
      <c r="BZ252" s="11">
        <f t="shared" si="154"/>
        <v>0</v>
      </c>
      <c r="CA252" s="11">
        <f t="shared" si="154"/>
        <v>0</v>
      </c>
      <c r="CB252" s="11">
        <f t="shared" si="154"/>
        <v>16.287759903904202</v>
      </c>
      <c r="CC252" s="11">
        <f>IF(Inicio!$C$22="Calderas",BY252+BZ252,CA252)</f>
        <v>0</v>
      </c>
      <c r="CD252" s="11">
        <f t="shared" si="125"/>
        <v>0</v>
      </c>
      <c r="CE252" s="11">
        <f t="shared" si="126"/>
        <v>0</v>
      </c>
      <c r="CF252" s="11">
        <f t="shared" si="127"/>
        <v>0</v>
      </c>
      <c r="CG252" s="11">
        <f t="shared" si="128"/>
        <v>0</v>
      </c>
      <c r="CH252" s="11">
        <f t="shared" si="140"/>
        <v>0</v>
      </c>
      <c r="CI252" s="11">
        <f t="shared" si="141"/>
        <v>0</v>
      </c>
      <c r="CJ252" s="11">
        <f t="shared" si="155"/>
        <v>0</v>
      </c>
      <c r="CK252" s="11">
        <f t="shared" si="155"/>
        <v>0</v>
      </c>
      <c r="CL252" s="11">
        <f t="shared" si="155"/>
        <v>0</v>
      </c>
      <c r="CM252" s="11">
        <f t="shared" si="155"/>
        <v>15.581746569451479</v>
      </c>
      <c r="CN252" s="281">
        <f>IF(Inicio!$O$22="Calderas",CJ252+CK252,CL252)</f>
        <v>0</v>
      </c>
      <c r="CO252" s="11">
        <f t="shared" si="129"/>
        <v>0</v>
      </c>
      <c r="CP252" s="11">
        <f t="shared" si="130"/>
        <v>0</v>
      </c>
      <c r="CQ252" s="11">
        <f t="shared" si="131"/>
        <v>0</v>
      </c>
      <c r="CR252" s="11">
        <f t="shared" si="132"/>
        <v>0</v>
      </c>
      <c r="CS252" s="11">
        <f t="shared" si="142"/>
        <v>0</v>
      </c>
      <c r="CT252" s="11">
        <f t="shared" si="143"/>
        <v>0</v>
      </c>
      <c r="CV252" s="293">
        <f t="shared" si="133"/>
        <v>45874.086805554543</v>
      </c>
      <c r="CW252" s="92">
        <f t="shared" si="156"/>
        <v>0</v>
      </c>
      <c r="CX252" s="92">
        <f t="shared" si="156"/>
        <v>0</v>
      </c>
      <c r="CY252" s="92">
        <f t="shared" si="156"/>
        <v>0</v>
      </c>
      <c r="CZ252" s="92">
        <f t="shared" si="156"/>
        <v>0</v>
      </c>
      <c r="DA252" s="92">
        <f t="shared" si="156"/>
        <v>0</v>
      </c>
      <c r="DB252" s="92">
        <f t="shared" si="156"/>
        <v>0</v>
      </c>
    </row>
    <row r="253" spans="1:106">
      <c r="A253" s="94">
        <f t="shared" si="144"/>
        <v>45874.090277776995</v>
      </c>
      <c r="B253" s="95">
        <f>IF($A253&lt;=$A$9,IF(NOT(ISNUMBER(PI_data_original!B253)),B252,PI_data_original!B253),0)</f>
        <v>0</v>
      </c>
      <c r="C253" s="95">
        <f>IF($A253&lt;=$A$9,IF(NOT(ISNUMBER(PI_data_original!C253)),C252,PI_data_original!C253),0)</f>
        <v>0</v>
      </c>
      <c r="D253" s="307">
        <f>IF(TagTempAmbSel_Sc1=TagTempAmb_Sc1,IF($A253&lt;=$A$9,IF(NOT(ISNUMBER(PI_data_original!D253)),D252,PI_data_original!D253),D252),IF($A253&lt;=$A$9,IF(NOT(ISNUMBER(PI_data_original!AD253)),AD252,PI_data_original!AD253),AD252))</f>
        <v>34.400001525878906</v>
      </c>
      <c r="E253" s="307">
        <f>IF(TagHumRelSel_Sc1=TagHumRel_Sc1,IF($A253&lt;=$A$9,IF(NOT(ISNUMBER(PI_data_original!E253)),E252,PI_data_original!E253),E252),IF($A253&lt;=$A$9,IF(NOT(ISNUMBER(PI_data_original!AE253)),AE252,PI_data_original!AE253),AE252))</f>
        <v>28.549225193882013</v>
      </c>
      <c r="F253" s="95">
        <f>IF($A253&lt;=$A$9,IF(NOT(ISNUMBER(PI_data_original!F253)),F252,PI_data_original!F253),0)</f>
        <v>0</v>
      </c>
      <c r="G253" s="95">
        <f>IF($A253&lt;=$A$9,IF(NOT(ISNUMBER(PI_data_original!G253)),G252,PI_data_original!G253),0)</f>
        <v>0</v>
      </c>
      <c r="H253" s="95">
        <f>IF($A253&lt;=$A$9,IF(NOT(ISNUMBER(PI_data_original!H253)),H252,PI_data_original!H253),0)</f>
        <v>0</v>
      </c>
      <c r="I253" s="95">
        <f>IF($A253&lt;=$A$9,IF(NOT(ISNUMBER(PI_data_original!I253)),I252,PI_data_original!I253),0)</f>
        <v>0</v>
      </c>
      <c r="J253" s="95">
        <f>IF($A253&lt;=$A$9,IF(NOT(ISNUMBER(PI_data_original!J253)),J252,PI_data_original!J253),0)</f>
        <v>0</v>
      </c>
      <c r="K253" s="95">
        <f>IF($A253&lt;=$A$9,IF(NOT(ISNUMBER(PI_data_original!K253)),K252,PI_data_original!K253),0)</f>
        <v>0</v>
      </c>
      <c r="L253" s="95">
        <f>IF($A253&lt;=$A$9,IF(NOT(ISNUMBER(PI_data_original!L253)),L252,PI_data_original!L253),0)</f>
        <v>0</v>
      </c>
      <c r="M253" s="95">
        <f>IF($A253&lt;=$A$9,IF(NOT(ISNUMBER(PI_data_original!M253)),M252,PI_data_original!M253),0)</f>
        <v>0</v>
      </c>
      <c r="N253" s="95">
        <f>IF($A253&lt;=$A$9,IF(NOT(ISNUMBER(PI_data_original!N253)),N252,PI_data_original!N253),0)</f>
        <v>0</v>
      </c>
      <c r="O253" s="95">
        <f>IF($A253&lt;=$A$9,IF(NOT(ISNUMBER(PI_data_original!O253)),O252,PI_data_original!O253),0)</f>
        <v>0</v>
      </c>
      <c r="P253" s="95">
        <f>IF($A253&lt;=$A$9,IF(NOT(ISNUMBER(PI_data_original!P253)),P252,PI_data_original!P253),0)</f>
        <v>0</v>
      </c>
      <c r="Q253" s="95">
        <f>IF($A253&lt;=$A$9,IF(NOT(ISNUMBER(PI_data_original!Q253)),Q252,PI_data_original!Q253),0)</f>
        <v>0</v>
      </c>
      <c r="R253" s="95">
        <f>IF($A253&lt;=$A$9,IF(NOT(ISNUMBER(PI_data_original!R253)),R252,PI_data_original!R253),0)</f>
        <v>0</v>
      </c>
      <c r="S253" s="95">
        <f>IF($A253&lt;=$A$9,IF(NOT(ISNUMBER(PI_data_original!S253)),S252,PI_data_original!S253),0)</f>
        <v>0</v>
      </c>
      <c r="T253" s="95">
        <f>IF($A253&lt;=$A$9,IF(NOT(ISNUMBER(PI_data_original!T253)),T252,PI_data_original!T253),0)</f>
        <v>0</v>
      </c>
      <c r="U253" s="95">
        <f>IF($A253&lt;=$A$9,IF(NOT(ISNUMBER(PI_data_original!U253)),U252,PI_data_original!U253),0)</f>
        <v>0</v>
      </c>
      <c r="V253" s="95">
        <f>IF($A253&lt;=$A$9,IF(NOT(ISNUMBER(PI_data_original!V253)),V252,PI_data_original!V253),0)</f>
        <v>0</v>
      </c>
      <c r="W253" s="95">
        <f>IF($A253&lt;=$A$9,IF(NOT(ISNUMBER(PI_data_original!W253)),W252,PI_data_original!W253),0)</f>
        <v>0</v>
      </c>
      <c r="X253" s="95">
        <f>IF($A253&lt;=$A$9,IF(NOT(ISNUMBER(PI_data_original!X253)),X252,PI_data_original!X253),0)</f>
        <v>0</v>
      </c>
      <c r="Y253" s="95">
        <f>IF($A253&lt;=$A$9,IF(NOT(ISNUMBER(PI_data_original!Y253)),Y252,PI_data_original!Y253),0)</f>
        <v>0</v>
      </c>
      <c r="Z253" s="95">
        <f>IF($A253&lt;=$A$9,IF(NOT(ISNUMBER(PI_data_original!Z253)),Z252,PI_data_original!Z253),0)</f>
        <v>0</v>
      </c>
      <c r="AA253" s="95">
        <f>IF($A253&lt;=$A$9,IF(NOT(ISNUMBER(PI_data_original!AA253)),AA252,PI_data_original!AA253),0)</f>
        <v>0</v>
      </c>
      <c r="AB253" s="95">
        <f>IF($A253&lt;=$A$9,IF(NOT(ISNUMBER(PI_data_original!AB253)),AB252,PI_data_original!AB253),0)</f>
        <v>0</v>
      </c>
      <c r="AC253" s="95">
        <f>IF($A253&lt;=$A$9,IF(NOT(ISNUMBER(PI_data_original!AC253)),AC252,PI_data_original!AC253),0)</f>
        <v>0</v>
      </c>
      <c r="AD253" s="307">
        <f>IF(TagTempAmbSel_Sc2=TagTempAmb_Sc1,IF($A253&lt;=$A$9,IF(NOT(ISNUMBER(PI_data_original!D253)),D252,PI_data_original!D253),D252),IF($A253&lt;=$A$9,IF(NOT(ISNUMBER(PI_data_original!AD253)),AD252,PI_data_original!AD253),AD252))</f>
        <v>35.129991850107629</v>
      </c>
      <c r="AE253" s="307">
        <f>IF(TagHumRelSel_Sc2=TagHumRel_Sc1,IF($A253&lt;=$A$9,IF(NOT(ISNUMBER(PI_data_original!E253)),E252,PI_data_original!E253),E252),IF($A253&lt;=$A$9,IF(NOT(ISNUMBER(PI_data_original!AE253)),AE252,PI_data_original!AE253),AE252))</f>
        <v>30.128703536580311</v>
      </c>
      <c r="AF253" s="95">
        <f>IF($A253&lt;=$A$9,IF(NOT(ISNUMBER(PI_data_original!AF253)),AF252,PI_data_original!AF253),0)</f>
        <v>0</v>
      </c>
      <c r="AG253" s="95">
        <f>IF($A253&lt;=$A$9,IF(NOT(ISNUMBER(PI_data_original!AG253)),AG252,PI_data_original!AG253),0)</f>
        <v>0</v>
      </c>
      <c r="AH253" s="95">
        <f>IF($A253&lt;=$A$9,IF(NOT(ISNUMBER(PI_data_original!AH253)),AH252,PI_data_original!AH253),0)</f>
        <v>0</v>
      </c>
      <c r="AI253" s="95">
        <f>IF($A253&lt;=$A$9,IF(NOT(ISNUMBER(PI_data_original!AI253)),AI252,PI_data_original!AI253),0)</f>
        <v>0</v>
      </c>
      <c r="AJ253" s="95">
        <f>IF($A253&lt;=$A$9,IF(NOT(ISNUMBER(PI_data_original!AJ253)),AJ252,PI_data_original!AJ253),0)</f>
        <v>0</v>
      </c>
      <c r="AK253" s="95">
        <f>IF($A253&lt;=$A$9,IF(NOT(ISNUMBER(PI_data_original!AK253)),AK252,PI_data_original!AK253),0)</f>
        <v>0</v>
      </c>
      <c r="AL253" s="95">
        <f>IF($A253&lt;=$A$9,IF(NOT(ISNUMBER(PI_data_original!AL253)),AL252,PI_data_original!AL253),0)</f>
        <v>0</v>
      </c>
      <c r="AM253" s="95">
        <f>IF($A253&lt;=$A$9,IF(NOT(ISNUMBER(PI_data_original!AM253)),AM252,PI_data_original!AM253),0)</f>
        <v>0</v>
      </c>
      <c r="AN253" s="95">
        <f>IF($A253&lt;=$A$9,IF(NOT(ISNUMBER(PI_data_original!AN253)),AN252,PI_data_original!AN253),0)</f>
        <v>0</v>
      </c>
      <c r="AO253" s="95">
        <f>IF($A253&lt;=$A$9,IF(NOT(ISNUMBER(PI_data_original!AO253)),AO252,PI_data_original!AO253),0)</f>
        <v>0</v>
      </c>
      <c r="AP253" s="95">
        <f>IF($A253&lt;=$A$9,IF(NOT(ISNUMBER(PI_data_original!AP253)),AP252,PI_data_original!AP253),0)</f>
        <v>0</v>
      </c>
      <c r="AQ253" s="95">
        <f>IF($A253&lt;=$A$9,IF(NOT(ISNUMBER(PI_data_original!AQ253)),AQ252,PI_data_original!AQ253),0)</f>
        <v>0</v>
      </c>
      <c r="AR253" s="95">
        <f>IF($A253&lt;=$A$9,IF(NOT(ISNUMBER(PI_data_original!AR253)),AR252,PI_data_original!AR253),0)</f>
        <v>0</v>
      </c>
      <c r="AS253" s="95">
        <f>IF($A253&lt;=$A$9,IF(NOT(ISNUMBER(PI_data_original!AS253)),AS252,PI_data_original!AS253),0)</f>
        <v>0</v>
      </c>
      <c r="AT253" s="95">
        <f>IF($A253&lt;=$A$9,IF(NOT(ISNUMBER(PI_data_original!AT253)),AT252,PI_data_original!AT253),0)</f>
        <v>0</v>
      </c>
      <c r="AU253" s="95">
        <f>IF($A253&lt;=$A$9,IF(NOT(ISNUMBER(PI_data_original!AU253)),AU252,PI_data_original!AU253),0)</f>
        <v>0</v>
      </c>
      <c r="AV253" s="95">
        <f>IF($A253&lt;=$A$9,IF(NOT(ISNUMBER(PI_data_original!AV253)),AV252,PI_data_original!AV253),0)</f>
        <v>0</v>
      </c>
      <c r="AW253" s="95">
        <f>IF($A253&lt;=$A$9,IF(NOT(ISNUMBER(PI_data_original!AW253)),AW252,PI_data_original!AW253),0)</f>
        <v>0</v>
      </c>
      <c r="AY253" s="94">
        <f t="shared" si="145"/>
        <v>45873.840277776995</v>
      </c>
      <c r="AZ253" s="95">
        <f>IF($AY253&lt;=$AY$9,IF(NOT(ISNUMBER(PI_data_original!AZ253)),AZ252,PI_data_original!AZ253),0)</f>
        <v>0</v>
      </c>
      <c r="BA253" s="95">
        <f>IF($AY253&lt;=$AY$9,IF(NOT(ISNUMBER(PI_data_original!BA253)),BA252,PI_data_original!BA253),0)</f>
        <v>0</v>
      </c>
      <c r="BB253" s="95">
        <f>IF($AY253&lt;=$AY$9,IF(NOT(ISNUMBER(PI_data_original!BB253)),BB252,PI_data_original!BB253),0)</f>
        <v>0</v>
      </c>
      <c r="BC253" s="95">
        <f>IF($AY253&lt;=$AY$9,IF(NOT(ISNUMBER(PI_data_original!BC253)),BC252,PI_data_original!BC253),0)</f>
        <v>15.594229153164394</v>
      </c>
      <c r="BD253" s="95">
        <f>IF($AY253&lt;=$AY$9,IF(NOT(ISNUMBER(PI_data_original!BD253)),BD252,PI_data_original!BD253),0)</f>
        <v>0</v>
      </c>
      <c r="BE253" s="95">
        <f>IF($AY253&lt;=$AY$9,IF(NOT(ISNUMBER(PI_data_original!BE253)),BE252,PI_data_original!BE253),0)</f>
        <v>0</v>
      </c>
      <c r="BF253" s="95">
        <f>IF($AY253&lt;=$AY$9,IF(NOT(ISNUMBER(PI_data_original!BF253)),BF252,PI_data_original!BF253),0)</f>
        <v>0</v>
      </c>
      <c r="BG253" s="95">
        <f>IF($AY253&lt;=$AY$9,IF(NOT(ISNUMBER(PI_data_original!BG253)),BG252,PI_data_original!BG253),0)</f>
        <v>14.635648236312141</v>
      </c>
      <c r="BI253" s="61">
        <f>PI_data_original!BI253</f>
        <v>45873.418055555558</v>
      </c>
      <c r="BJ253" s="6">
        <f>IF($BI253&lt;=$BI$9,IF(NOT(ISNUMBER(PI_data_original!BJ253)),BJ252,PI_data_original!BJ253),0)</f>
        <v>14.261441903832919</v>
      </c>
      <c r="BK253" s="6">
        <f>IF($BI253&lt;=$BI$9,IF(NOT(ISNUMBER(PI_data_original!BK253)),BK252,PI_data_original!BK253),0)</f>
        <v>13.519663862699895</v>
      </c>
      <c r="BM253" s="6">
        <f t="shared" si="134"/>
        <v>45873.418055555558</v>
      </c>
      <c r="BN253" s="6" t="str">
        <f t="shared" si="135"/>
        <v>N/A</v>
      </c>
      <c r="BO253" s="6">
        <f t="shared" si="136"/>
        <v>45873.418055555558</v>
      </c>
      <c r="BP253" s="6" t="str">
        <f t="shared" si="137"/>
        <v>N/A</v>
      </c>
      <c r="BR253" s="6">
        <f t="shared" si="122"/>
        <v>0</v>
      </c>
      <c r="BS253" s="6">
        <f t="shared" si="123"/>
        <v>0</v>
      </c>
      <c r="BU253" s="6">
        <f t="shared" si="138"/>
        <v>0</v>
      </c>
      <c r="BV253" s="6">
        <f t="shared" si="139"/>
        <v>0</v>
      </c>
      <c r="BX253" s="292">
        <f t="shared" si="124"/>
        <v>45873.840277776995</v>
      </c>
      <c r="BY253" s="11">
        <f t="shared" si="154"/>
        <v>0</v>
      </c>
      <c r="BZ253" s="11">
        <f t="shared" si="154"/>
        <v>0</v>
      </c>
      <c r="CA253" s="11">
        <f t="shared" si="154"/>
        <v>0</v>
      </c>
      <c r="CB253" s="11">
        <f t="shared" si="154"/>
        <v>15.594229153164394</v>
      </c>
      <c r="CC253" s="11">
        <f>IF(Inicio!$C$22="Calderas",BY253+BZ253,CA253)</f>
        <v>0</v>
      </c>
      <c r="CD253" s="11">
        <f t="shared" si="125"/>
        <v>0</v>
      </c>
      <c r="CE253" s="11">
        <f t="shared" si="126"/>
        <v>0</v>
      </c>
      <c r="CF253" s="11">
        <f t="shared" si="127"/>
        <v>0</v>
      </c>
      <c r="CG253" s="11">
        <f t="shared" si="128"/>
        <v>0</v>
      </c>
      <c r="CH253" s="11">
        <f t="shared" si="140"/>
        <v>0</v>
      </c>
      <c r="CI253" s="11">
        <f t="shared" si="141"/>
        <v>0</v>
      </c>
      <c r="CJ253" s="11">
        <f t="shared" si="155"/>
        <v>0</v>
      </c>
      <c r="CK253" s="11">
        <f t="shared" si="155"/>
        <v>0</v>
      </c>
      <c r="CL253" s="11">
        <f t="shared" si="155"/>
        <v>0</v>
      </c>
      <c r="CM253" s="11">
        <f t="shared" si="155"/>
        <v>14.635648236312141</v>
      </c>
      <c r="CN253" s="281">
        <f>IF(Inicio!$O$22="Calderas",CJ253+CK253,CL253)</f>
        <v>0</v>
      </c>
      <c r="CO253" s="11">
        <f t="shared" si="129"/>
        <v>0</v>
      </c>
      <c r="CP253" s="11">
        <f t="shared" si="130"/>
        <v>0</v>
      </c>
      <c r="CQ253" s="11">
        <f t="shared" si="131"/>
        <v>0</v>
      </c>
      <c r="CR253" s="11">
        <f t="shared" si="132"/>
        <v>0</v>
      </c>
      <c r="CS253" s="11">
        <f t="shared" si="142"/>
        <v>0</v>
      </c>
      <c r="CT253" s="11">
        <f t="shared" si="143"/>
        <v>0</v>
      </c>
      <c r="CV253" s="293">
        <f t="shared" si="133"/>
        <v>45874.090277776762</v>
      </c>
      <c r="CW253" s="92">
        <f t="shared" si="156"/>
        <v>0</v>
      </c>
      <c r="CX253" s="92">
        <f t="shared" si="156"/>
        <v>0</v>
      </c>
      <c r="CY253" s="92">
        <f t="shared" si="156"/>
        <v>0</v>
      </c>
      <c r="CZ253" s="92">
        <f t="shared" si="156"/>
        <v>0</v>
      </c>
      <c r="DA253" s="92">
        <f t="shared" si="156"/>
        <v>0</v>
      </c>
      <c r="DB253" s="92">
        <f t="shared" si="156"/>
        <v>0</v>
      </c>
    </row>
    <row r="254" spans="1:106">
      <c r="A254" s="94">
        <f t="shared" si="144"/>
        <v>45874.093749999214</v>
      </c>
      <c r="B254" s="95">
        <f>IF($A254&lt;=$A$9,IF(NOT(ISNUMBER(PI_data_original!B254)),B253,PI_data_original!B254),0)</f>
        <v>0</v>
      </c>
      <c r="C254" s="95">
        <f>IF($A254&lt;=$A$9,IF(NOT(ISNUMBER(PI_data_original!C254)),C253,PI_data_original!C254),0)</f>
        <v>0</v>
      </c>
      <c r="D254" s="307">
        <f>IF(TagTempAmbSel_Sc1=TagTempAmb_Sc1,IF($A254&lt;=$A$9,IF(NOT(ISNUMBER(PI_data_original!D254)),D253,PI_data_original!D254),D253),IF($A254&lt;=$A$9,IF(NOT(ISNUMBER(PI_data_original!AD254)),AD253,PI_data_original!AD254),AD253))</f>
        <v>34.400001525878906</v>
      </c>
      <c r="E254" s="307">
        <f>IF(TagHumRelSel_Sc1=TagHumRel_Sc1,IF($A254&lt;=$A$9,IF(NOT(ISNUMBER(PI_data_original!E254)),E253,PI_data_original!E254),E253),IF($A254&lt;=$A$9,IF(NOT(ISNUMBER(PI_data_original!AE254)),AE253,PI_data_original!AE254),AE253))</f>
        <v>28.549225193882013</v>
      </c>
      <c r="F254" s="95">
        <f>IF($A254&lt;=$A$9,IF(NOT(ISNUMBER(PI_data_original!F254)),F253,PI_data_original!F254),0)</f>
        <v>0</v>
      </c>
      <c r="G254" s="95">
        <f>IF($A254&lt;=$A$9,IF(NOT(ISNUMBER(PI_data_original!G254)),G253,PI_data_original!G254),0)</f>
        <v>0</v>
      </c>
      <c r="H254" s="95">
        <f>IF($A254&lt;=$A$9,IF(NOT(ISNUMBER(PI_data_original!H254)),H253,PI_data_original!H254),0)</f>
        <v>0</v>
      </c>
      <c r="I254" s="95">
        <f>IF($A254&lt;=$A$9,IF(NOT(ISNUMBER(PI_data_original!I254)),I253,PI_data_original!I254),0)</f>
        <v>0</v>
      </c>
      <c r="J254" s="95">
        <f>IF($A254&lt;=$A$9,IF(NOT(ISNUMBER(PI_data_original!J254)),J253,PI_data_original!J254),0)</f>
        <v>0</v>
      </c>
      <c r="K254" s="95">
        <f>IF($A254&lt;=$A$9,IF(NOT(ISNUMBER(PI_data_original!K254)),K253,PI_data_original!K254),0)</f>
        <v>0</v>
      </c>
      <c r="L254" s="95">
        <f>IF($A254&lt;=$A$9,IF(NOT(ISNUMBER(PI_data_original!L254)),L253,PI_data_original!L254),0)</f>
        <v>0</v>
      </c>
      <c r="M254" s="95">
        <f>IF($A254&lt;=$A$9,IF(NOT(ISNUMBER(PI_data_original!M254)),M253,PI_data_original!M254),0)</f>
        <v>0</v>
      </c>
      <c r="N254" s="95">
        <f>IF($A254&lt;=$A$9,IF(NOT(ISNUMBER(PI_data_original!N254)),N253,PI_data_original!N254),0)</f>
        <v>0</v>
      </c>
      <c r="O254" s="95">
        <f>IF($A254&lt;=$A$9,IF(NOT(ISNUMBER(PI_data_original!O254)),O253,PI_data_original!O254),0)</f>
        <v>0</v>
      </c>
      <c r="P254" s="95">
        <f>IF($A254&lt;=$A$9,IF(NOT(ISNUMBER(PI_data_original!P254)),P253,PI_data_original!P254),0)</f>
        <v>0</v>
      </c>
      <c r="Q254" s="95">
        <f>IF($A254&lt;=$A$9,IF(NOT(ISNUMBER(PI_data_original!Q254)),Q253,PI_data_original!Q254),0)</f>
        <v>0</v>
      </c>
      <c r="R254" s="95">
        <f>IF($A254&lt;=$A$9,IF(NOT(ISNUMBER(PI_data_original!R254)),R253,PI_data_original!R254),0)</f>
        <v>0</v>
      </c>
      <c r="S254" s="95">
        <f>IF($A254&lt;=$A$9,IF(NOT(ISNUMBER(PI_data_original!S254)),S253,PI_data_original!S254),0)</f>
        <v>0</v>
      </c>
      <c r="T254" s="95">
        <f>IF($A254&lt;=$A$9,IF(NOT(ISNUMBER(PI_data_original!T254)),T253,PI_data_original!T254),0)</f>
        <v>0</v>
      </c>
      <c r="U254" s="95">
        <f>IF($A254&lt;=$A$9,IF(NOT(ISNUMBER(PI_data_original!U254)),U253,PI_data_original!U254),0)</f>
        <v>0</v>
      </c>
      <c r="V254" s="95">
        <f>IF($A254&lt;=$A$9,IF(NOT(ISNUMBER(PI_data_original!V254)),V253,PI_data_original!V254),0)</f>
        <v>0</v>
      </c>
      <c r="W254" s="95">
        <f>IF($A254&lt;=$A$9,IF(NOT(ISNUMBER(PI_data_original!W254)),W253,PI_data_original!W254),0)</f>
        <v>0</v>
      </c>
      <c r="X254" s="95">
        <f>IF($A254&lt;=$A$9,IF(NOT(ISNUMBER(PI_data_original!X254)),X253,PI_data_original!X254),0)</f>
        <v>0</v>
      </c>
      <c r="Y254" s="95">
        <f>IF($A254&lt;=$A$9,IF(NOT(ISNUMBER(PI_data_original!Y254)),Y253,PI_data_original!Y254),0)</f>
        <v>0</v>
      </c>
      <c r="Z254" s="95">
        <f>IF($A254&lt;=$A$9,IF(NOT(ISNUMBER(PI_data_original!Z254)),Z253,PI_data_original!Z254),0)</f>
        <v>0</v>
      </c>
      <c r="AA254" s="95">
        <f>IF($A254&lt;=$A$9,IF(NOT(ISNUMBER(PI_data_original!AA254)),AA253,PI_data_original!AA254),0)</f>
        <v>0</v>
      </c>
      <c r="AB254" s="95">
        <f>IF($A254&lt;=$A$9,IF(NOT(ISNUMBER(PI_data_original!AB254)),AB253,PI_data_original!AB254),0)</f>
        <v>0</v>
      </c>
      <c r="AC254" s="95">
        <f>IF($A254&lt;=$A$9,IF(NOT(ISNUMBER(PI_data_original!AC254)),AC253,PI_data_original!AC254),0)</f>
        <v>0</v>
      </c>
      <c r="AD254" s="307">
        <f>IF(TagTempAmbSel_Sc2=TagTempAmb_Sc1,IF($A254&lt;=$A$9,IF(NOT(ISNUMBER(PI_data_original!D254)),D253,PI_data_original!D254),D253),IF($A254&lt;=$A$9,IF(NOT(ISNUMBER(PI_data_original!AD254)),AD253,PI_data_original!AD254),AD253))</f>
        <v>35.129991850107629</v>
      </c>
      <c r="AE254" s="307">
        <f>IF(TagHumRelSel_Sc2=TagHumRel_Sc1,IF($A254&lt;=$A$9,IF(NOT(ISNUMBER(PI_data_original!E254)),E253,PI_data_original!E254),E253),IF($A254&lt;=$A$9,IF(NOT(ISNUMBER(PI_data_original!AE254)),AE253,PI_data_original!AE254),AE253))</f>
        <v>30.128703536580311</v>
      </c>
      <c r="AF254" s="95">
        <f>IF($A254&lt;=$A$9,IF(NOT(ISNUMBER(PI_data_original!AF254)),AF253,PI_data_original!AF254),0)</f>
        <v>0</v>
      </c>
      <c r="AG254" s="95">
        <f>IF($A254&lt;=$A$9,IF(NOT(ISNUMBER(PI_data_original!AG254)),AG253,PI_data_original!AG254),0)</f>
        <v>0</v>
      </c>
      <c r="AH254" s="95">
        <f>IF($A254&lt;=$A$9,IF(NOT(ISNUMBER(PI_data_original!AH254)),AH253,PI_data_original!AH254),0)</f>
        <v>0</v>
      </c>
      <c r="AI254" s="95">
        <f>IF($A254&lt;=$A$9,IF(NOT(ISNUMBER(PI_data_original!AI254)),AI253,PI_data_original!AI254),0)</f>
        <v>0</v>
      </c>
      <c r="AJ254" s="95">
        <f>IF($A254&lt;=$A$9,IF(NOT(ISNUMBER(PI_data_original!AJ254)),AJ253,PI_data_original!AJ254),0)</f>
        <v>0</v>
      </c>
      <c r="AK254" s="95">
        <f>IF($A254&lt;=$A$9,IF(NOT(ISNUMBER(PI_data_original!AK254)),AK253,PI_data_original!AK254),0)</f>
        <v>0</v>
      </c>
      <c r="AL254" s="95">
        <f>IF($A254&lt;=$A$9,IF(NOT(ISNUMBER(PI_data_original!AL254)),AL253,PI_data_original!AL254),0)</f>
        <v>0</v>
      </c>
      <c r="AM254" s="95">
        <f>IF($A254&lt;=$A$9,IF(NOT(ISNUMBER(PI_data_original!AM254)),AM253,PI_data_original!AM254),0)</f>
        <v>0</v>
      </c>
      <c r="AN254" s="95">
        <f>IF($A254&lt;=$A$9,IF(NOT(ISNUMBER(PI_data_original!AN254)),AN253,PI_data_original!AN254),0)</f>
        <v>0</v>
      </c>
      <c r="AO254" s="95">
        <f>IF($A254&lt;=$A$9,IF(NOT(ISNUMBER(PI_data_original!AO254)),AO253,PI_data_original!AO254),0)</f>
        <v>0</v>
      </c>
      <c r="AP254" s="95">
        <f>IF($A254&lt;=$A$9,IF(NOT(ISNUMBER(PI_data_original!AP254)),AP253,PI_data_original!AP254),0)</f>
        <v>0</v>
      </c>
      <c r="AQ254" s="95">
        <f>IF($A254&lt;=$A$9,IF(NOT(ISNUMBER(PI_data_original!AQ254)),AQ253,PI_data_original!AQ254),0)</f>
        <v>0</v>
      </c>
      <c r="AR254" s="95">
        <f>IF($A254&lt;=$A$9,IF(NOT(ISNUMBER(PI_data_original!AR254)),AR253,PI_data_original!AR254),0)</f>
        <v>0</v>
      </c>
      <c r="AS254" s="95">
        <f>IF($A254&lt;=$A$9,IF(NOT(ISNUMBER(PI_data_original!AS254)),AS253,PI_data_original!AS254),0)</f>
        <v>0</v>
      </c>
      <c r="AT254" s="95">
        <f>IF($A254&lt;=$A$9,IF(NOT(ISNUMBER(PI_data_original!AT254)),AT253,PI_data_original!AT254),0)</f>
        <v>0</v>
      </c>
      <c r="AU254" s="95">
        <f>IF($A254&lt;=$A$9,IF(NOT(ISNUMBER(PI_data_original!AU254)),AU253,PI_data_original!AU254),0)</f>
        <v>0</v>
      </c>
      <c r="AV254" s="95">
        <f>IF($A254&lt;=$A$9,IF(NOT(ISNUMBER(PI_data_original!AV254)),AV253,PI_data_original!AV254),0)</f>
        <v>0</v>
      </c>
      <c r="AW254" s="95">
        <f>IF($A254&lt;=$A$9,IF(NOT(ISNUMBER(PI_data_original!AW254)),AW253,PI_data_original!AW254),0)</f>
        <v>0</v>
      </c>
      <c r="AY254" s="94">
        <f t="shared" si="145"/>
        <v>45873.843749999214</v>
      </c>
      <c r="AZ254" s="95">
        <f>IF($AY254&lt;=$AY$9,IF(NOT(ISNUMBER(PI_data_original!AZ254)),AZ253,PI_data_original!AZ254),0)</f>
        <v>0</v>
      </c>
      <c r="BA254" s="95">
        <f>IF($AY254&lt;=$AY$9,IF(NOT(ISNUMBER(PI_data_original!BA254)),BA253,PI_data_original!BA254),0)</f>
        <v>0</v>
      </c>
      <c r="BB254" s="95">
        <f>IF($AY254&lt;=$AY$9,IF(NOT(ISNUMBER(PI_data_original!BB254)),BB253,PI_data_original!BB254),0)</f>
        <v>0</v>
      </c>
      <c r="BC254" s="95">
        <f>IF($AY254&lt;=$AY$9,IF(NOT(ISNUMBER(PI_data_original!BC254)),BC253,PI_data_original!BC254),0)</f>
        <v>14.824111661420586</v>
      </c>
      <c r="BD254" s="95">
        <f>IF($AY254&lt;=$AY$9,IF(NOT(ISNUMBER(PI_data_original!BD254)),BD253,PI_data_original!BD254),0)</f>
        <v>0</v>
      </c>
      <c r="BE254" s="95">
        <f>IF($AY254&lt;=$AY$9,IF(NOT(ISNUMBER(PI_data_original!BE254)),BE253,PI_data_original!BE254),0)</f>
        <v>0</v>
      </c>
      <c r="BF254" s="95">
        <f>IF($AY254&lt;=$AY$9,IF(NOT(ISNUMBER(PI_data_original!BF254)),BF253,PI_data_original!BF254),0)</f>
        <v>0</v>
      </c>
      <c r="BG254" s="95">
        <f>IF($AY254&lt;=$AY$9,IF(NOT(ISNUMBER(PI_data_original!BG254)),BG253,PI_data_original!BG254),0)</f>
        <v>13.627544863207882</v>
      </c>
      <c r="BI254" s="61">
        <f>PI_data_original!BI254</f>
        <v>45873.418749999997</v>
      </c>
      <c r="BJ254" s="6">
        <f>IF($BI254&lt;=$BI$9,IF(NOT(ISNUMBER(PI_data_original!BJ254)),BJ253,PI_data_original!BJ254),0)</f>
        <v>14.681002016510442</v>
      </c>
      <c r="BK254" s="6">
        <f>IF($BI254&lt;=$BI$9,IF(NOT(ISNUMBER(PI_data_original!BK254)),BK253,PI_data_original!BK254),0)</f>
        <v>13.814596074568689</v>
      </c>
      <c r="BM254" s="6">
        <f t="shared" si="134"/>
        <v>45873.418749999997</v>
      </c>
      <c r="BN254" s="6" t="str">
        <f t="shared" si="135"/>
        <v>N/A</v>
      </c>
      <c r="BO254" s="6">
        <f t="shared" si="136"/>
        <v>45873.418749999997</v>
      </c>
      <c r="BP254" s="6" t="str">
        <f t="shared" si="137"/>
        <v>N/A</v>
      </c>
      <c r="BR254" s="6">
        <f t="shared" si="122"/>
        <v>0</v>
      </c>
      <c r="BS254" s="6">
        <f t="shared" si="123"/>
        <v>0</v>
      </c>
      <c r="BU254" s="6">
        <f t="shared" si="138"/>
        <v>0</v>
      </c>
      <c r="BV254" s="6">
        <f t="shared" si="139"/>
        <v>0</v>
      </c>
      <c r="BX254" s="292">
        <f t="shared" si="124"/>
        <v>45873.843749999214</v>
      </c>
      <c r="BY254" s="11">
        <f t="shared" si="154"/>
        <v>0</v>
      </c>
      <c r="BZ254" s="11">
        <f t="shared" si="154"/>
        <v>0</v>
      </c>
      <c r="CA254" s="11">
        <f t="shared" si="154"/>
        <v>0</v>
      </c>
      <c r="CB254" s="11">
        <f t="shared" si="154"/>
        <v>14.824111661420586</v>
      </c>
      <c r="CC254" s="11">
        <f>IF(Inicio!$C$22="Calderas",BY254+BZ254,CA254)</f>
        <v>0</v>
      </c>
      <c r="CD254" s="11">
        <f t="shared" si="125"/>
        <v>0</v>
      </c>
      <c r="CE254" s="11">
        <f t="shared" si="126"/>
        <v>0</v>
      </c>
      <c r="CF254" s="11">
        <f t="shared" si="127"/>
        <v>0</v>
      </c>
      <c r="CG254" s="11">
        <f t="shared" si="128"/>
        <v>0</v>
      </c>
      <c r="CH254" s="11">
        <f t="shared" si="140"/>
        <v>0</v>
      </c>
      <c r="CI254" s="11">
        <f t="shared" si="141"/>
        <v>0</v>
      </c>
      <c r="CJ254" s="11">
        <f t="shared" si="155"/>
        <v>0</v>
      </c>
      <c r="CK254" s="11">
        <f t="shared" si="155"/>
        <v>0</v>
      </c>
      <c r="CL254" s="11">
        <f t="shared" si="155"/>
        <v>0</v>
      </c>
      <c r="CM254" s="11">
        <f t="shared" si="155"/>
        <v>13.627544863207882</v>
      </c>
      <c r="CN254" s="281">
        <f>IF(Inicio!$O$22="Calderas",CJ254+CK254,CL254)</f>
        <v>0</v>
      </c>
      <c r="CO254" s="11">
        <f t="shared" si="129"/>
        <v>0</v>
      </c>
      <c r="CP254" s="11">
        <f t="shared" si="130"/>
        <v>0</v>
      </c>
      <c r="CQ254" s="11">
        <f t="shared" si="131"/>
        <v>0</v>
      </c>
      <c r="CR254" s="11">
        <f t="shared" si="132"/>
        <v>0</v>
      </c>
      <c r="CS254" s="11">
        <f t="shared" si="142"/>
        <v>0</v>
      </c>
      <c r="CT254" s="11">
        <f t="shared" si="143"/>
        <v>0</v>
      </c>
      <c r="CV254" s="293">
        <f t="shared" si="133"/>
        <v>45874.093749998981</v>
      </c>
      <c r="CW254" s="92">
        <f t="shared" si="156"/>
        <v>0</v>
      </c>
      <c r="CX254" s="92">
        <f t="shared" si="156"/>
        <v>0</v>
      </c>
      <c r="CY254" s="92">
        <f t="shared" si="156"/>
        <v>0</v>
      </c>
      <c r="CZ254" s="92">
        <f t="shared" si="156"/>
        <v>0</v>
      </c>
      <c r="DA254" s="92">
        <f t="shared" si="156"/>
        <v>0</v>
      </c>
      <c r="DB254" s="92">
        <f t="shared" si="156"/>
        <v>0</v>
      </c>
    </row>
    <row r="255" spans="1:106">
      <c r="A255" s="94">
        <f t="shared" si="144"/>
        <v>45874.097222221433</v>
      </c>
      <c r="B255" s="95">
        <f>IF($A255&lt;=$A$9,IF(NOT(ISNUMBER(PI_data_original!B255)),B254,PI_data_original!B255),0)</f>
        <v>0</v>
      </c>
      <c r="C255" s="95">
        <f>IF($A255&lt;=$A$9,IF(NOT(ISNUMBER(PI_data_original!C255)),C254,PI_data_original!C255),0)</f>
        <v>0</v>
      </c>
      <c r="D255" s="307">
        <f>IF(TagTempAmbSel_Sc1=TagTempAmb_Sc1,IF($A255&lt;=$A$9,IF(NOT(ISNUMBER(PI_data_original!D255)),D254,PI_data_original!D255),D254),IF($A255&lt;=$A$9,IF(NOT(ISNUMBER(PI_data_original!AD255)),AD254,PI_data_original!AD255),AD254))</f>
        <v>34.400001525878906</v>
      </c>
      <c r="E255" s="307">
        <f>IF(TagHumRelSel_Sc1=TagHumRel_Sc1,IF($A255&lt;=$A$9,IF(NOT(ISNUMBER(PI_data_original!E255)),E254,PI_data_original!E255),E254),IF($A255&lt;=$A$9,IF(NOT(ISNUMBER(PI_data_original!AE255)),AE254,PI_data_original!AE255),AE254))</f>
        <v>28.549225193882013</v>
      </c>
      <c r="F255" s="95">
        <f>IF($A255&lt;=$A$9,IF(NOT(ISNUMBER(PI_data_original!F255)),F254,PI_data_original!F255),0)</f>
        <v>0</v>
      </c>
      <c r="G255" s="95">
        <f>IF($A255&lt;=$A$9,IF(NOT(ISNUMBER(PI_data_original!G255)),G254,PI_data_original!G255),0)</f>
        <v>0</v>
      </c>
      <c r="H255" s="95">
        <f>IF($A255&lt;=$A$9,IF(NOT(ISNUMBER(PI_data_original!H255)),H254,PI_data_original!H255),0)</f>
        <v>0</v>
      </c>
      <c r="I255" s="95">
        <f>IF($A255&lt;=$A$9,IF(NOT(ISNUMBER(PI_data_original!I255)),I254,PI_data_original!I255),0)</f>
        <v>0</v>
      </c>
      <c r="J255" s="95">
        <f>IF($A255&lt;=$A$9,IF(NOT(ISNUMBER(PI_data_original!J255)),J254,PI_data_original!J255),0)</f>
        <v>0</v>
      </c>
      <c r="K255" s="95">
        <f>IF($A255&lt;=$A$9,IF(NOT(ISNUMBER(PI_data_original!K255)),K254,PI_data_original!K255),0)</f>
        <v>0</v>
      </c>
      <c r="L255" s="95">
        <f>IF($A255&lt;=$A$9,IF(NOT(ISNUMBER(PI_data_original!L255)),L254,PI_data_original!L255),0)</f>
        <v>0</v>
      </c>
      <c r="M255" s="95">
        <f>IF($A255&lt;=$A$9,IF(NOT(ISNUMBER(PI_data_original!M255)),M254,PI_data_original!M255),0)</f>
        <v>0</v>
      </c>
      <c r="N255" s="95">
        <f>IF($A255&lt;=$A$9,IF(NOT(ISNUMBER(PI_data_original!N255)),N254,PI_data_original!N255),0)</f>
        <v>0</v>
      </c>
      <c r="O255" s="95">
        <f>IF($A255&lt;=$A$9,IF(NOT(ISNUMBER(PI_data_original!O255)),O254,PI_data_original!O255),0)</f>
        <v>0</v>
      </c>
      <c r="P255" s="95">
        <f>IF($A255&lt;=$A$9,IF(NOT(ISNUMBER(PI_data_original!P255)),P254,PI_data_original!P255),0)</f>
        <v>0</v>
      </c>
      <c r="Q255" s="95">
        <f>IF($A255&lt;=$A$9,IF(NOT(ISNUMBER(PI_data_original!Q255)),Q254,PI_data_original!Q255),0)</f>
        <v>0</v>
      </c>
      <c r="R255" s="95">
        <f>IF($A255&lt;=$A$9,IF(NOT(ISNUMBER(PI_data_original!R255)),R254,PI_data_original!R255),0)</f>
        <v>0</v>
      </c>
      <c r="S255" s="95">
        <f>IF($A255&lt;=$A$9,IF(NOT(ISNUMBER(PI_data_original!S255)),S254,PI_data_original!S255),0)</f>
        <v>0</v>
      </c>
      <c r="T255" s="95">
        <f>IF($A255&lt;=$A$9,IF(NOT(ISNUMBER(PI_data_original!T255)),T254,PI_data_original!T255),0)</f>
        <v>0</v>
      </c>
      <c r="U255" s="95">
        <f>IF($A255&lt;=$A$9,IF(NOT(ISNUMBER(PI_data_original!U255)),U254,PI_data_original!U255),0)</f>
        <v>0</v>
      </c>
      <c r="V255" s="95">
        <f>IF($A255&lt;=$A$9,IF(NOT(ISNUMBER(PI_data_original!V255)),V254,PI_data_original!V255),0)</f>
        <v>0</v>
      </c>
      <c r="W255" s="95">
        <f>IF($A255&lt;=$A$9,IF(NOT(ISNUMBER(PI_data_original!W255)),W254,PI_data_original!W255),0)</f>
        <v>0</v>
      </c>
      <c r="X255" s="95">
        <f>IF($A255&lt;=$A$9,IF(NOT(ISNUMBER(PI_data_original!X255)),X254,PI_data_original!X255),0)</f>
        <v>0</v>
      </c>
      <c r="Y255" s="95">
        <f>IF($A255&lt;=$A$9,IF(NOT(ISNUMBER(PI_data_original!Y255)),Y254,PI_data_original!Y255),0)</f>
        <v>0</v>
      </c>
      <c r="Z255" s="95">
        <f>IF($A255&lt;=$A$9,IF(NOT(ISNUMBER(PI_data_original!Z255)),Z254,PI_data_original!Z255),0)</f>
        <v>0</v>
      </c>
      <c r="AA255" s="95">
        <f>IF($A255&lt;=$A$9,IF(NOT(ISNUMBER(PI_data_original!AA255)),AA254,PI_data_original!AA255),0)</f>
        <v>0</v>
      </c>
      <c r="AB255" s="95">
        <f>IF($A255&lt;=$A$9,IF(NOT(ISNUMBER(PI_data_original!AB255)),AB254,PI_data_original!AB255),0)</f>
        <v>0</v>
      </c>
      <c r="AC255" s="95">
        <f>IF($A255&lt;=$A$9,IF(NOT(ISNUMBER(PI_data_original!AC255)),AC254,PI_data_original!AC255),0)</f>
        <v>0</v>
      </c>
      <c r="AD255" s="307">
        <f>IF(TagTempAmbSel_Sc2=TagTempAmb_Sc1,IF($A255&lt;=$A$9,IF(NOT(ISNUMBER(PI_data_original!D255)),D254,PI_data_original!D255),D254),IF($A255&lt;=$A$9,IF(NOT(ISNUMBER(PI_data_original!AD255)),AD254,PI_data_original!AD255),AD254))</f>
        <v>35.129991850107629</v>
      </c>
      <c r="AE255" s="307">
        <f>IF(TagHumRelSel_Sc2=TagHumRel_Sc1,IF($A255&lt;=$A$9,IF(NOT(ISNUMBER(PI_data_original!E255)),E254,PI_data_original!E255),E254),IF($A255&lt;=$A$9,IF(NOT(ISNUMBER(PI_data_original!AE255)),AE254,PI_data_original!AE255),AE254))</f>
        <v>30.128703536580311</v>
      </c>
      <c r="AF255" s="95">
        <f>IF($A255&lt;=$A$9,IF(NOT(ISNUMBER(PI_data_original!AF255)),AF254,PI_data_original!AF255),0)</f>
        <v>0</v>
      </c>
      <c r="AG255" s="95">
        <f>IF($A255&lt;=$A$9,IF(NOT(ISNUMBER(PI_data_original!AG255)),AG254,PI_data_original!AG255),0)</f>
        <v>0</v>
      </c>
      <c r="AH255" s="95">
        <f>IF($A255&lt;=$A$9,IF(NOT(ISNUMBER(PI_data_original!AH255)),AH254,PI_data_original!AH255),0)</f>
        <v>0</v>
      </c>
      <c r="AI255" s="95">
        <f>IF($A255&lt;=$A$9,IF(NOT(ISNUMBER(PI_data_original!AI255)),AI254,PI_data_original!AI255),0)</f>
        <v>0</v>
      </c>
      <c r="AJ255" s="95">
        <f>IF($A255&lt;=$A$9,IF(NOT(ISNUMBER(PI_data_original!AJ255)),AJ254,PI_data_original!AJ255),0)</f>
        <v>0</v>
      </c>
      <c r="AK255" s="95">
        <f>IF($A255&lt;=$A$9,IF(NOT(ISNUMBER(PI_data_original!AK255)),AK254,PI_data_original!AK255),0)</f>
        <v>0</v>
      </c>
      <c r="AL255" s="95">
        <f>IF($A255&lt;=$A$9,IF(NOT(ISNUMBER(PI_data_original!AL255)),AL254,PI_data_original!AL255),0)</f>
        <v>0</v>
      </c>
      <c r="AM255" s="95">
        <f>IF($A255&lt;=$A$9,IF(NOT(ISNUMBER(PI_data_original!AM255)),AM254,PI_data_original!AM255),0)</f>
        <v>0</v>
      </c>
      <c r="AN255" s="95">
        <f>IF($A255&lt;=$A$9,IF(NOT(ISNUMBER(PI_data_original!AN255)),AN254,PI_data_original!AN255),0)</f>
        <v>0</v>
      </c>
      <c r="AO255" s="95">
        <f>IF($A255&lt;=$A$9,IF(NOT(ISNUMBER(PI_data_original!AO255)),AO254,PI_data_original!AO255),0)</f>
        <v>0</v>
      </c>
      <c r="AP255" s="95">
        <f>IF($A255&lt;=$A$9,IF(NOT(ISNUMBER(PI_data_original!AP255)),AP254,PI_data_original!AP255),0)</f>
        <v>0</v>
      </c>
      <c r="AQ255" s="95">
        <f>IF($A255&lt;=$A$9,IF(NOT(ISNUMBER(PI_data_original!AQ255)),AQ254,PI_data_original!AQ255),0)</f>
        <v>0</v>
      </c>
      <c r="AR255" s="95">
        <f>IF($A255&lt;=$A$9,IF(NOT(ISNUMBER(PI_data_original!AR255)),AR254,PI_data_original!AR255),0)</f>
        <v>0</v>
      </c>
      <c r="AS255" s="95">
        <f>IF($A255&lt;=$A$9,IF(NOT(ISNUMBER(PI_data_original!AS255)),AS254,PI_data_original!AS255),0)</f>
        <v>0</v>
      </c>
      <c r="AT255" s="95">
        <f>IF($A255&lt;=$A$9,IF(NOT(ISNUMBER(PI_data_original!AT255)),AT254,PI_data_original!AT255),0)</f>
        <v>0</v>
      </c>
      <c r="AU255" s="95">
        <f>IF($A255&lt;=$A$9,IF(NOT(ISNUMBER(PI_data_original!AU255)),AU254,PI_data_original!AU255),0)</f>
        <v>0</v>
      </c>
      <c r="AV255" s="95">
        <f>IF($A255&lt;=$A$9,IF(NOT(ISNUMBER(PI_data_original!AV255)),AV254,PI_data_original!AV255),0)</f>
        <v>0</v>
      </c>
      <c r="AW255" s="95">
        <f>IF($A255&lt;=$A$9,IF(NOT(ISNUMBER(PI_data_original!AW255)),AW254,PI_data_original!AW255),0)</f>
        <v>0</v>
      </c>
      <c r="AY255" s="94">
        <f t="shared" si="145"/>
        <v>45873.847222221433</v>
      </c>
      <c r="AZ255" s="95">
        <f>IF($AY255&lt;=$AY$9,IF(NOT(ISNUMBER(PI_data_original!AZ255)),AZ254,PI_data_original!AZ255),0)</f>
        <v>0</v>
      </c>
      <c r="BA255" s="95">
        <f>IF($AY255&lt;=$AY$9,IF(NOT(ISNUMBER(PI_data_original!BA255)),BA254,PI_data_original!BA255),0)</f>
        <v>0</v>
      </c>
      <c r="BB255" s="95">
        <f>IF($AY255&lt;=$AY$9,IF(NOT(ISNUMBER(PI_data_original!BB255)),BB254,PI_data_original!BB255),0)</f>
        <v>0</v>
      </c>
      <c r="BC255" s="95">
        <f>IF($AY255&lt;=$AY$9,IF(NOT(ISNUMBER(PI_data_original!BC255)),BC254,PI_data_original!BC255),0)</f>
        <v>13.996572992516434</v>
      </c>
      <c r="BD255" s="95">
        <f>IF($AY255&lt;=$AY$9,IF(NOT(ISNUMBER(PI_data_original!BD255)),BD254,PI_data_original!BD255),0)</f>
        <v>0</v>
      </c>
      <c r="BE255" s="95">
        <f>IF($AY255&lt;=$AY$9,IF(NOT(ISNUMBER(PI_data_original!BE255)),BE254,PI_data_original!BE255),0)</f>
        <v>0</v>
      </c>
      <c r="BF255" s="95">
        <f>IF($AY255&lt;=$AY$9,IF(NOT(ISNUMBER(PI_data_original!BF255)),BF254,PI_data_original!BF255),0)</f>
        <v>0</v>
      </c>
      <c r="BG255" s="95">
        <f>IF($AY255&lt;=$AY$9,IF(NOT(ISNUMBER(PI_data_original!BG255)),BG254,PI_data_original!BG255),0)</f>
        <v>12.588533723500966</v>
      </c>
      <c r="BI255" s="61">
        <f>PI_data_original!BI255</f>
        <v>45873.419444444444</v>
      </c>
      <c r="BJ255" s="6">
        <f>IF($BI255&lt;=$BI$9,IF(NOT(ISNUMBER(PI_data_original!BJ255)),BJ254,PI_data_original!BJ255),0)</f>
        <v>15.045488813572838</v>
      </c>
      <c r="BK255" s="6">
        <f>IF($BI255&lt;=$BI$9,IF(NOT(ISNUMBER(PI_data_original!BK255)),BK254,PI_data_original!BK255),0)</f>
        <v>13.926921627267895</v>
      </c>
      <c r="BM255" s="6">
        <f t="shared" si="134"/>
        <v>45873.419444444444</v>
      </c>
      <c r="BN255" s="6" t="str">
        <f t="shared" si="135"/>
        <v>N/A</v>
      </c>
      <c r="BO255" s="6">
        <f t="shared" si="136"/>
        <v>45873.419444444444</v>
      </c>
      <c r="BP255" s="6" t="str">
        <f t="shared" si="137"/>
        <v>N/A</v>
      </c>
      <c r="BR255" s="6">
        <f t="shared" si="122"/>
        <v>0</v>
      </c>
      <c r="BS255" s="6">
        <f t="shared" si="123"/>
        <v>0</v>
      </c>
      <c r="BU255" s="6">
        <f t="shared" si="138"/>
        <v>0</v>
      </c>
      <c r="BV255" s="6">
        <f t="shared" si="139"/>
        <v>0</v>
      </c>
      <c r="BX255" s="292">
        <f t="shared" si="124"/>
        <v>45873.847222221433</v>
      </c>
      <c r="BY255" s="11">
        <f t="shared" si="154"/>
        <v>0</v>
      </c>
      <c r="BZ255" s="11">
        <f t="shared" si="154"/>
        <v>0</v>
      </c>
      <c r="CA255" s="11">
        <f t="shared" si="154"/>
        <v>0</v>
      </c>
      <c r="CB255" s="11">
        <f t="shared" si="154"/>
        <v>13.996572992516434</v>
      </c>
      <c r="CC255" s="11">
        <f>IF(Inicio!$C$22="Calderas",BY255+BZ255,CA255)</f>
        <v>0</v>
      </c>
      <c r="CD255" s="11">
        <f t="shared" si="125"/>
        <v>0</v>
      </c>
      <c r="CE255" s="11">
        <f t="shared" si="126"/>
        <v>0</v>
      </c>
      <c r="CF255" s="11">
        <f t="shared" si="127"/>
        <v>0</v>
      </c>
      <c r="CG255" s="11">
        <f t="shared" si="128"/>
        <v>0</v>
      </c>
      <c r="CH255" s="11">
        <f t="shared" si="140"/>
        <v>0</v>
      </c>
      <c r="CI255" s="11">
        <f t="shared" si="141"/>
        <v>0</v>
      </c>
      <c r="CJ255" s="11">
        <f t="shared" si="155"/>
        <v>0</v>
      </c>
      <c r="CK255" s="11">
        <f t="shared" si="155"/>
        <v>0</v>
      </c>
      <c r="CL255" s="11">
        <f t="shared" si="155"/>
        <v>0</v>
      </c>
      <c r="CM255" s="11">
        <f t="shared" si="155"/>
        <v>12.588533723500966</v>
      </c>
      <c r="CN255" s="281">
        <f>IF(Inicio!$O$22="Calderas",CJ255+CK255,CL255)</f>
        <v>0</v>
      </c>
      <c r="CO255" s="11">
        <f t="shared" si="129"/>
        <v>0</v>
      </c>
      <c r="CP255" s="11">
        <f t="shared" si="130"/>
        <v>0</v>
      </c>
      <c r="CQ255" s="11">
        <f t="shared" si="131"/>
        <v>0</v>
      </c>
      <c r="CR255" s="11">
        <f t="shared" si="132"/>
        <v>0</v>
      </c>
      <c r="CS255" s="11">
        <f t="shared" si="142"/>
        <v>0</v>
      </c>
      <c r="CT255" s="11">
        <f t="shared" si="143"/>
        <v>0</v>
      </c>
      <c r="CV255" s="293">
        <f t="shared" si="133"/>
        <v>45874.0972222212</v>
      </c>
      <c r="CW255" s="92">
        <f t="shared" si="156"/>
        <v>0</v>
      </c>
      <c r="CX255" s="92">
        <f t="shared" si="156"/>
        <v>0</v>
      </c>
      <c r="CY255" s="92">
        <f t="shared" si="156"/>
        <v>0</v>
      </c>
      <c r="CZ255" s="92">
        <f t="shared" si="156"/>
        <v>0</v>
      </c>
      <c r="DA255" s="92">
        <f t="shared" si="156"/>
        <v>0</v>
      </c>
      <c r="DB255" s="92">
        <f t="shared" si="156"/>
        <v>0</v>
      </c>
    </row>
    <row r="256" spans="1:106">
      <c r="A256" s="94">
        <f t="shared" si="144"/>
        <v>45874.100694443652</v>
      </c>
      <c r="B256" s="95">
        <f>IF($A256&lt;=$A$9,IF(NOT(ISNUMBER(PI_data_original!B256)),B255,PI_data_original!B256),0)</f>
        <v>0</v>
      </c>
      <c r="C256" s="95">
        <f>IF($A256&lt;=$A$9,IF(NOT(ISNUMBER(PI_data_original!C256)),C255,PI_data_original!C256),0)</f>
        <v>0</v>
      </c>
      <c r="D256" s="307">
        <f>IF(TagTempAmbSel_Sc1=TagTempAmb_Sc1,IF($A256&lt;=$A$9,IF(NOT(ISNUMBER(PI_data_original!D256)),D255,PI_data_original!D256),D255),IF($A256&lt;=$A$9,IF(NOT(ISNUMBER(PI_data_original!AD256)),AD255,PI_data_original!AD256),AD255))</f>
        <v>34.400001525878906</v>
      </c>
      <c r="E256" s="307">
        <f>IF(TagHumRelSel_Sc1=TagHumRel_Sc1,IF($A256&lt;=$A$9,IF(NOT(ISNUMBER(PI_data_original!E256)),E255,PI_data_original!E256),E255),IF($A256&lt;=$A$9,IF(NOT(ISNUMBER(PI_data_original!AE256)),AE255,PI_data_original!AE256),AE255))</f>
        <v>28.549225193882013</v>
      </c>
      <c r="F256" s="95">
        <f>IF($A256&lt;=$A$9,IF(NOT(ISNUMBER(PI_data_original!F256)),F255,PI_data_original!F256),0)</f>
        <v>0</v>
      </c>
      <c r="G256" s="95">
        <f>IF($A256&lt;=$A$9,IF(NOT(ISNUMBER(PI_data_original!G256)),G255,PI_data_original!G256),0)</f>
        <v>0</v>
      </c>
      <c r="H256" s="95">
        <f>IF($A256&lt;=$A$9,IF(NOT(ISNUMBER(PI_data_original!H256)),H255,PI_data_original!H256),0)</f>
        <v>0</v>
      </c>
      <c r="I256" s="95">
        <f>IF($A256&lt;=$A$9,IF(NOT(ISNUMBER(PI_data_original!I256)),I255,PI_data_original!I256),0)</f>
        <v>0</v>
      </c>
      <c r="J256" s="95">
        <f>IF($A256&lt;=$A$9,IF(NOT(ISNUMBER(PI_data_original!J256)),J255,PI_data_original!J256),0)</f>
        <v>0</v>
      </c>
      <c r="K256" s="95">
        <f>IF($A256&lt;=$A$9,IF(NOT(ISNUMBER(PI_data_original!K256)),K255,PI_data_original!K256),0)</f>
        <v>0</v>
      </c>
      <c r="L256" s="95">
        <f>IF($A256&lt;=$A$9,IF(NOT(ISNUMBER(PI_data_original!L256)),L255,PI_data_original!L256),0)</f>
        <v>0</v>
      </c>
      <c r="M256" s="95">
        <f>IF($A256&lt;=$A$9,IF(NOT(ISNUMBER(PI_data_original!M256)),M255,PI_data_original!M256),0)</f>
        <v>0</v>
      </c>
      <c r="N256" s="95">
        <f>IF($A256&lt;=$A$9,IF(NOT(ISNUMBER(PI_data_original!N256)),N255,PI_data_original!N256),0)</f>
        <v>0</v>
      </c>
      <c r="O256" s="95">
        <f>IF($A256&lt;=$A$9,IF(NOT(ISNUMBER(PI_data_original!O256)),O255,PI_data_original!O256),0)</f>
        <v>0</v>
      </c>
      <c r="P256" s="95">
        <f>IF($A256&lt;=$A$9,IF(NOT(ISNUMBER(PI_data_original!P256)),P255,PI_data_original!P256),0)</f>
        <v>0</v>
      </c>
      <c r="Q256" s="95">
        <f>IF($A256&lt;=$A$9,IF(NOT(ISNUMBER(PI_data_original!Q256)),Q255,PI_data_original!Q256),0)</f>
        <v>0</v>
      </c>
      <c r="R256" s="95">
        <f>IF($A256&lt;=$A$9,IF(NOT(ISNUMBER(PI_data_original!R256)),R255,PI_data_original!R256),0)</f>
        <v>0</v>
      </c>
      <c r="S256" s="95">
        <f>IF($A256&lt;=$A$9,IF(NOT(ISNUMBER(PI_data_original!S256)),S255,PI_data_original!S256),0)</f>
        <v>0</v>
      </c>
      <c r="T256" s="95">
        <f>IF($A256&lt;=$A$9,IF(NOT(ISNUMBER(PI_data_original!T256)),T255,PI_data_original!T256),0)</f>
        <v>0</v>
      </c>
      <c r="U256" s="95">
        <f>IF($A256&lt;=$A$9,IF(NOT(ISNUMBER(PI_data_original!U256)),U255,PI_data_original!U256),0)</f>
        <v>0</v>
      </c>
      <c r="V256" s="95">
        <f>IF($A256&lt;=$A$9,IF(NOT(ISNUMBER(PI_data_original!V256)),V255,PI_data_original!V256),0)</f>
        <v>0</v>
      </c>
      <c r="W256" s="95">
        <f>IF($A256&lt;=$A$9,IF(NOT(ISNUMBER(PI_data_original!W256)),W255,PI_data_original!W256),0)</f>
        <v>0</v>
      </c>
      <c r="X256" s="95">
        <f>IF($A256&lt;=$A$9,IF(NOT(ISNUMBER(PI_data_original!X256)),X255,PI_data_original!X256),0)</f>
        <v>0</v>
      </c>
      <c r="Y256" s="95">
        <f>IF($A256&lt;=$A$9,IF(NOT(ISNUMBER(PI_data_original!Y256)),Y255,PI_data_original!Y256),0)</f>
        <v>0</v>
      </c>
      <c r="Z256" s="95">
        <f>IF($A256&lt;=$A$9,IF(NOT(ISNUMBER(PI_data_original!Z256)),Z255,PI_data_original!Z256),0)</f>
        <v>0</v>
      </c>
      <c r="AA256" s="95">
        <f>IF($A256&lt;=$A$9,IF(NOT(ISNUMBER(PI_data_original!AA256)),AA255,PI_data_original!AA256),0)</f>
        <v>0</v>
      </c>
      <c r="AB256" s="95">
        <f>IF($A256&lt;=$A$9,IF(NOT(ISNUMBER(PI_data_original!AB256)),AB255,PI_data_original!AB256),0)</f>
        <v>0</v>
      </c>
      <c r="AC256" s="95">
        <f>IF($A256&lt;=$A$9,IF(NOT(ISNUMBER(PI_data_original!AC256)),AC255,PI_data_original!AC256),0)</f>
        <v>0</v>
      </c>
      <c r="AD256" s="307">
        <f>IF(TagTempAmbSel_Sc2=TagTempAmb_Sc1,IF($A256&lt;=$A$9,IF(NOT(ISNUMBER(PI_data_original!D256)),D255,PI_data_original!D256),D255),IF($A256&lt;=$A$9,IF(NOT(ISNUMBER(PI_data_original!AD256)),AD255,PI_data_original!AD256),AD255))</f>
        <v>35.129991850107629</v>
      </c>
      <c r="AE256" s="307">
        <f>IF(TagHumRelSel_Sc2=TagHumRel_Sc1,IF($A256&lt;=$A$9,IF(NOT(ISNUMBER(PI_data_original!E256)),E255,PI_data_original!E256),E255),IF($A256&lt;=$A$9,IF(NOT(ISNUMBER(PI_data_original!AE256)),AE255,PI_data_original!AE256),AE255))</f>
        <v>30.128703536580311</v>
      </c>
      <c r="AF256" s="95">
        <f>IF($A256&lt;=$A$9,IF(NOT(ISNUMBER(PI_data_original!AF256)),AF255,PI_data_original!AF256),0)</f>
        <v>0</v>
      </c>
      <c r="AG256" s="95">
        <f>IF($A256&lt;=$A$9,IF(NOT(ISNUMBER(PI_data_original!AG256)),AG255,PI_data_original!AG256),0)</f>
        <v>0</v>
      </c>
      <c r="AH256" s="95">
        <f>IF($A256&lt;=$A$9,IF(NOT(ISNUMBER(PI_data_original!AH256)),AH255,PI_data_original!AH256),0)</f>
        <v>0</v>
      </c>
      <c r="AI256" s="95">
        <f>IF($A256&lt;=$A$9,IF(NOT(ISNUMBER(PI_data_original!AI256)),AI255,PI_data_original!AI256),0)</f>
        <v>0</v>
      </c>
      <c r="AJ256" s="95">
        <f>IF($A256&lt;=$A$9,IF(NOT(ISNUMBER(PI_data_original!AJ256)),AJ255,PI_data_original!AJ256),0)</f>
        <v>0</v>
      </c>
      <c r="AK256" s="95">
        <f>IF($A256&lt;=$A$9,IF(NOT(ISNUMBER(PI_data_original!AK256)),AK255,PI_data_original!AK256),0)</f>
        <v>0</v>
      </c>
      <c r="AL256" s="95">
        <f>IF($A256&lt;=$A$9,IF(NOT(ISNUMBER(PI_data_original!AL256)),AL255,PI_data_original!AL256),0)</f>
        <v>0</v>
      </c>
      <c r="AM256" s="95">
        <f>IF($A256&lt;=$A$9,IF(NOT(ISNUMBER(PI_data_original!AM256)),AM255,PI_data_original!AM256),0)</f>
        <v>0</v>
      </c>
      <c r="AN256" s="95">
        <f>IF($A256&lt;=$A$9,IF(NOT(ISNUMBER(PI_data_original!AN256)),AN255,PI_data_original!AN256),0)</f>
        <v>0</v>
      </c>
      <c r="AO256" s="95">
        <f>IF($A256&lt;=$A$9,IF(NOT(ISNUMBER(PI_data_original!AO256)),AO255,PI_data_original!AO256),0)</f>
        <v>0</v>
      </c>
      <c r="AP256" s="95">
        <f>IF($A256&lt;=$A$9,IF(NOT(ISNUMBER(PI_data_original!AP256)),AP255,PI_data_original!AP256),0)</f>
        <v>0</v>
      </c>
      <c r="AQ256" s="95">
        <f>IF($A256&lt;=$A$9,IF(NOT(ISNUMBER(PI_data_original!AQ256)),AQ255,PI_data_original!AQ256),0)</f>
        <v>0</v>
      </c>
      <c r="AR256" s="95">
        <f>IF($A256&lt;=$A$9,IF(NOT(ISNUMBER(PI_data_original!AR256)),AR255,PI_data_original!AR256),0)</f>
        <v>0</v>
      </c>
      <c r="AS256" s="95">
        <f>IF($A256&lt;=$A$9,IF(NOT(ISNUMBER(PI_data_original!AS256)),AS255,PI_data_original!AS256),0)</f>
        <v>0</v>
      </c>
      <c r="AT256" s="95">
        <f>IF($A256&lt;=$A$9,IF(NOT(ISNUMBER(PI_data_original!AT256)),AT255,PI_data_original!AT256),0)</f>
        <v>0</v>
      </c>
      <c r="AU256" s="95">
        <f>IF($A256&lt;=$A$9,IF(NOT(ISNUMBER(PI_data_original!AU256)),AU255,PI_data_original!AU256),0)</f>
        <v>0</v>
      </c>
      <c r="AV256" s="95">
        <f>IF($A256&lt;=$A$9,IF(NOT(ISNUMBER(PI_data_original!AV256)),AV255,PI_data_original!AV256),0)</f>
        <v>0</v>
      </c>
      <c r="AW256" s="95">
        <f>IF($A256&lt;=$A$9,IF(NOT(ISNUMBER(PI_data_original!AW256)),AW255,PI_data_original!AW256),0)</f>
        <v>0</v>
      </c>
      <c r="AY256" s="94">
        <f t="shared" si="145"/>
        <v>45873.850694443652</v>
      </c>
      <c r="AZ256" s="95">
        <f>IF($AY256&lt;=$AY$9,IF(NOT(ISNUMBER(PI_data_original!AZ256)),AZ255,PI_data_original!AZ256),0)</f>
        <v>0</v>
      </c>
      <c r="BA256" s="95">
        <f>IF($AY256&lt;=$AY$9,IF(NOT(ISNUMBER(PI_data_original!BA256)),BA255,PI_data_original!BA256),0)</f>
        <v>0</v>
      </c>
      <c r="BB256" s="95">
        <f>IF($AY256&lt;=$AY$9,IF(NOT(ISNUMBER(PI_data_original!BB256)),BB255,PI_data_original!BB256),0)</f>
        <v>0</v>
      </c>
      <c r="BC256" s="95">
        <f>IF($AY256&lt;=$AY$9,IF(NOT(ISNUMBER(PI_data_original!BC256)),BC255,PI_data_original!BC256),0)</f>
        <v>13.101895883203545</v>
      </c>
      <c r="BD256" s="95">
        <f>IF($AY256&lt;=$AY$9,IF(NOT(ISNUMBER(PI_data_original!BD256)),BD255,PI_data_original!BD256),0)</f>
        <v>0</v>
      </c>
      <c r="BE256" s="95">
        <f>IF($AY256&lt;=$AY$9,IF(NOT(ISNUMBER(PI_data_original!BE256)),BE255,PI_data_original!BE256),0)</f>
        <v>0</v>
      </c>
      <c r="BF256" s="95">
        <f>IF($AY256&lt;=$AY$9,IF(NOT(ISNUMBER(PI_data_original!BF256)),BF255,PI_data_original!BF256),0)</f>
        <v>0</v>
      </c>
      <c r="BG256" s="95">
        <f>IF($AY256&lt;=$AY$9,IF(NOT(ISNUMBER(PI_data_original!BG256)),BG255,PI_data_original!BG256),0)</f>
        <v>11.569926873997282</v>
      </c>
      <c r="BI256" s="61">
        <f>PI_data_original!BI256</f>
        <v>45873.420138888891</v>
      </c>
      <c r="BJ256" s="6">
        <f>IF($BI256&lt;=$BI$9,IF(NOT(ISNUMBER(PI_data_original!BJ256)),BJ255,PI_data_original!BJ256),0)</f>
        <v>15.421352525623028</v>
      </c>
      <c r="BK256" s="6">
        <f>IF($BI256&lt;=$BI$9,IF(NOT(ISNUMBER(PI_data_original!BK256)),BK255,PI_data_original!BK256),0)</f>
        <v>14.041614085561514</v>
      </c>
      <c r="BM256" s="6">
        <f t="shared" si="134"/>
        <v>45873.420138888891</v>
      </c>
      <c r="BN256" s="6" t="str">
        <f t="shared" si="135"/>
        <v>N/A</v>
      </c>
      <c r="BO256" s="6">
        <f t="shared" si="136"/>
        <v>45873.420138888891</v>
      </c>
      <c r="BP256" s="6" t="str">
        <f t="shared" si="137"/>
        <v>N/A</v>
      </c>
      <c r="BR256" s="6">
        <f t="shared" si="122"/>
        <v>0</v>
      </c>
      <c r="BS256" s="6">
        <f t="shared" si="123"/>
        <v>0</v>
      </c>
      <c r="BU256" s="6">
        <f t="shared" si="138"/>
        <v>0</v>
      </c>
      <c r="BV256" s="6">
        <f t="shared" si="139"/>
        <v>0</v>
      </c>
      <c r="BX256" s="292">
        <f t="shared" si="124"/>
        <v>45873.850694443652</v>
      </c>
      <c r="BY256" s="11">
        <f t="shared" si="154"/>
        <v>0</v>
      </c>
      <c r="BZ256" s="11">
        <f t="shared" si="154"/>
        <v>0</v>
      </c>
      <c r="CA256" s="11">
        <f t="shared" si="154"/>
        <v>0</v>
      </c>
      <c r="CB256" s="11">
        <f t="shared" si="154"/>
        <v>13.101895883203545</v>
      </c>
      <c r="CC256" s="11">
        <f>IF(Inicio!$C$22="Calderas",BY256+BZ256,CA256)</f>
        <v>0</v>
      </c>
      <c r="CD256" s="11">
        <f t="shared" si="125"/>
        <v>0</v>
      </c>
      <c r="CE256" s="11">
        <f t="shared" si="126"/>
        <v>0</v>
      </c>
      <c r="CF256" s="11">
        <f t="shared" si="127"/>
        <v>0</v>
      </c>
      <c r="CG256" s="11">
        <f t="shared" si="128"/>
        <v>0</v>
      </c>
      <c r="CH256" s="11">
        <f t="shared" si="140"/>
        <v>0</v>
      </c>
      <c r="CI256" s="11">
        <f t="shared" si="141"/>
        <v>0</v>
      </c>
      <c r="CJ256" s="11">
        <f t="shared" si="155"/>
        <v>0</v>
      </c>
      <c r="CK256" s="11">
        <f t="shared" si="155"/>
        <v>0</v>
      </c>
      <c r="CL256" s="11">
        <f t="shared" si="155"/>
        <v>0</v>
      </c>
      <c r="CM256" s="11">
        <f t="shared" si="155"/>
        <v>11.569926873997282</v>
      </c>
      <c r="CN256" s="281">
        <f>IF(Inicio!$O$22="Calderas",CJ256+CK256,CL256)</f>
        <v>0</v>
      </c>
      <c r="CO256" s="11">
        <f t="shared" si="129"/>
        <v>0</v>
      </c>
      <c r="CP256" s="11">
        <f t="shared" si="130"/>
        <v>0</v>
      </c>
      <c r="CQ256" s="11">
        <f t="shared" si="131"/>
        <v>0</v>
      </c>
      <c r="CR256" s="11">
        <f t="shared" si="132"/>
        <v>0</v>
      </c>
      <c r="CS256" s="11">
        <f t="shared" si="142"/>
        <v>0</v>
      </c>
      <c r="CT256" s="11">
        <f t="shared" si="143"/>
        <v>0</v>
      </c>
      <c r="CV256" s="293">
        <f t="shared" si="133"/>
        <v>45874.100694443419</v>
      </c>
      <c r="CW256" s="92">
        <f t="shared" si="156"/>
        <v>0</v>
      </c>
      <c r="CX256" s="92">
        <f t="shared" si="156"/>
        <v>0</v>
      </c>
      <c r="CY256" s="92">
        <f t="shared" si="156"/>
        <v>0</v>
      </c>
      <c r="CZ256" s="92">
        <f t="shared" si="156"/>
        <v>0</v>
      </c>
      <c r="DA256" s="92">
        <f t="shared" si="156"/>
        <v>0</v>
      </c>
      <c r="DB256" s="92">
        <f t="shared" si="156"/>
        <v>0</v>
      </c>
    </row>
    <row r="257" spans="1:106">
      <c r="A257" s="94">
        <f t="shared" si="144"/>
        <v>45874.104166665871</v>
      </c>
      <c r="B257" s="95">
        <f>IF($A257&lt;=$A$9,IF(NOT(ISNUMBER(PI_data_original!B257)),B256,PI_data_original!B257),0)</f>
        <v>0</v>
      </c>
      <c r="C257" s="95">
        <f>IF($A257&lt;=$A$9,IF(NOT(ISNUMBER(PI_data_original!C257)),C256,PI_data_original!C257),0)</f>
        <v>0</v>
      </c>
      <c r="D257" s="307">
        <f>IF(TagTempAmbSel_Sc1=TagTempAmb_Sc1,IF($A257&lt;=$A$9,IF(NOT(ISNUMBER(PI_data_original!D257)),D256,PI_data_original!D257),D256),IF($A257&lt;=$A$9,IF(NOT(ISNUMBER(PI_data_original!AD257)),AD256,PI_data_original!AD257),AD256))</f>
        <v>34.400001525878906</v>
      </c>
      <c r="E257" s="307">
        <f>IF(TagHumRelSel_Sc1=TagHumRel_Sc1,IF($A257&lt;=$A$9,IF(NOT(ISNUMBER(PI_data_original!E257)),E256,PI_data_original!E257),E256),IF($A257&lt;=$A$9,IF(NOT(ISNUMBER(PI_data_original!AE257)),AE256,PI_data_original!AE257),AE256))</f>
        <v>28.549225193882013</v>
      </c>
      <c r="F257" s="95">
        <f>IF($A257&lt;=$A$9,IF(NOT(ISNUMBER(PI_data_original!F257)),F256,PI_data_original!F257),0)</f>
        <v>0</v>
      </c>
      <c r="G257" s="95">
        <f>IF($A257&lt;=$A$9,IF(NOT(ISNUMBER(PI_data_original!G257)),G256,PI_data_original!G257),0)</f>
        <v>0</v>
      </c>
      <c r="H257" s="95">
        <f>IF($A257&lt;=$A$9,IF(NOT(ISNUMBER(PI_data_original!H257)),H256,PI_data_original!H257),0)</f>
        <v>0</v>
      </c>
      <c r="I257" s="95">
        <f>IF($A257&lt;=$A$9,IF(NOT(ISNUMBER(PI_data_original!I257)),I256,PI_data_original!I257),0)</f>
        <v>0</v>
      </c>
      <c r="J257" s="95">
        <f>IF($A257&lt;=$A$9,IF(NOT(ISNUMBER(PI_data_original!J257)),J256,PI_data_original!J257),0)</f>
        <v>0</v>
      </c>
      <c r="K257" s="95">
        <f>IF($A257&lt;=$A$9,IF(NOT(ISNUMBER(PI_data_original!K257)),K256,PI_data_original!K257),0)</f>
        <v>0</v>
      </c>
      <c r="L257" s="95">
        <f>IF($A257&lt;=$A$9,IF(NOT(ISNUMBER(PI_data_original!L257)),L256,PI_data_original!L257),0)</f>
        <v>0</v>
      </c>
      <c r="M257" s="95">
        <f>IF($A257&lt;=$A$9,IF(NOT(ISNUMBER(PI_data_original!M257)),M256,PI_data_original!M257),0)</f>
        <v>0</v>
      </c>
      <c r="N257" s="95">
        <f>IF($A257&lt;=$A$9,IF(NOT(ISNUMBER(PI_data_original!N257)),N256,PI_data_original!N257),0)</f>
        <v>0</v>
      </c>
      <c r="O257" s="95">
        <f>IF($A257&lt;=$A$9,IF(NOT(ISNUMBER(PI_data_original!O257)),O256,PI_data_original!O257),0)</f>
        <v>0</v>
      </c>
      <c r="P257" s="95">
        <f>IF($A257&lt;=$A$9,IF(NOT(ISNUMBER(PI_data_original!P257)),P256,PI_data_original!P257),0)</f>
        <v>0</v>
      </c>
      <c r="Q257" s="95">
        <f>IF($A257&lt;=$A$9,IF(NOT(ISNUMBER(PI_data_original!Q257)),Q256,PI_data_original!Q257),0)</f>
        <v>0</v>
      </c>
      <c r="R257" s="95">
        <f>IF($A257&lt;=$A$9,IF(NOT(ISNUMBER(PI_data_original!R257)),R256,PI_data_original!R257),0)</f>
        <v>0</v>
      </c>
      <c r="S257" s="95">
        <f>IF($A257&lt;=$A$9,IF(NOT(ISNUMBER(PI_data_original!S257)),S256,PI_data_original!S257),0)</f>
        <v>0</v>
      </c>
      <c r="T257" s="95">
        <f>IF($A257&lt;=$A$9,IF(NOT(ISNUMBER(PI_data_original!T257)),T256,PI_data_original!T257),0)</f>
        <v>0</v>
      </c>
      <c r="U257" s="95">
        <f>IF($A257&lt;=$A$9,IF(NOT(ISNUMBER(PI_data_original!U257)),U256,PI_data_original!U257),0)</f>
        <v>0</v>
      </c>
      <c r="V257" s="95">
        <f>IF($A257&lt;=$A$9,IF(NOT(ISNUMBER(PI_data_original!V257)),V256,PI_data_original!V257),0)</f>
        <v>0</v>
      </c>
      <c r="W257" s="95">
        <f>IF($A257&lt;=$A$9,IF(NOT(ISNUMBER(PI_data_original!W257)),W256,PI_data_original!W257),0)</f>
        <v>0</v>
      </c>
      <c r="X257" s="95">
        <f>IF($A257&lt;=$A$9,IF(NOT(ISNUMBER(PI_data_original!X257)),X256,PI_data_original!X257),0)</f>
        <v>0</v>
      </c>
      <c r="Y257" s="95">
        <f>IF($A257&lt;=$A$9,IF(NOT(ISNUMBER(PI_data_original!Y257)),Y256,PI_data_original!Y257),0)</f>
        <v>0</v>
      </c>
      <c r="Z257" s="95">
        <f>IF($A257&lt;=$A$9,IF(NOT(ISNUMBER(PI_data_original!Z257)),Z256,PI_data_original!Z257),0)</f>
        <v>0</v>
      </c>
      <c r="AA257" s="95">
        <f>IF($A257&lt;=$A$9,IF(NOT(ISNUMBER(PI_data_original!AA257)),AA256,PI_data_original!AA257),0)</f>
        <v>0</v>
      </c>
      <c r="AB257" s="95">
        <f>IF($A257&lt;=$A$9,IF(NOT(ISNUMBER(PI_data_original!AB257)),AB256,PI_data_original!AB257),0)</f>
        <v>0</v>
      </c>
      <c r="AC257" s="95">
        <f>IF($A257&lt;=$A$9,IF(NOT(ISNUMBER(PI_data_original!AC257)),AC256,PI_data_original!AC257),0)</f>
        <v>0</v>
      </c>
      <c r="AD257" s="307">
        <f>IF(TagTempAmbSel_Sc2=TagTempAmb_Sc1,IF($A257&lt;=$A$9,IF(NOT(ISNUMBER(PI_data_original!D257)),D256,PI_data_original!D257),D256),IF($A257&lt;=$A$9,IF(NOT(ISNUMBER(PI_data_original!AD257)),AD256,PI_data_original!AD257),AD256))</f>
        <v>35.129991850107629</v>
      </c>
      <c r="AE257" s="307">
        <f>IF(TagHumRelSel_Sc2=TagHumRel_Sc1,IF($A257&lt;=$A$9,IF(NOT(ISNUMBER(PI_data_original!E257)),E256,PI_data_original!E257),E256),IF($A257&lt;=$A$9,IF(NOT(ISNUMBER(PI_data_original!AE257)),AE256,PI_data_original!AE257),AE256))</f>
        <v>30.128703536580311</v>
      </c>
      <c r="AF257" s="95">
        <f>IF($A257&lt;=$A$9,IF(NOT(ISNUMBER(PI_data_original!AF257)),AF256,PI_data_original!AF257),0)</f>
        <v>0</v>
      </c>
      <c r="AG257" s="95">
        <f>IF($A257&lt;=$A$9,IF(NOT(ISNUMBER(PI_data_original!AG257)),AG256,PI_data_original!AG257),0)</f>
        <v>0</v>
      </c>
      <c r="AH257" s="95">
        <f>IF($A257&lt;=$A$9,IF(NOT(ISNUMBER(PI_data_original!AH257)),AH256,PI_data_original!AH257),0)</f>
        <v>0</v>
      </c>
      <c r="AI257" s="95">
        <f>IF($A257&lt;=$A$9,IF(NOT(ISNUMBER(PI_data_original!AI257)),AI256,PI_data_original!AI257),0)</f>
        <v>0</v>
      </c>
      <c r="AJ257" s="95">
        <f>IF($A257&lt;=$A$9,IF(NOT(ISNUMBER(PI_data_original!AJ257)),AJ256,PI_data_original!AJ257),0)</f>
        <v>0</v>
      </c>
      <c r="AK257" s="95">
        <f>IF($A257&lt;=$A$9,IF(NOT(ISNUMBER(PI_data_original!AK257)),AK256,PI_data_original!AK257),0)</f>
        <v>0</v>
      </c>
      <c r="AL257" s="95">
        <f>IF($A257&lt;=$A$9,IF(NOT(ISNUMBER(PI_data_original!AL257)),AL256,PI_data_original!AL257),0)</f>
        <v>0</v>
      </c>
      <c r="AM257" s="95">
        <f>IF($A257&lt;=$A$9,IF(NOT(ISNUMBER(PI_data_original!AM257)),AM256,PI_data_original!AM257),0)</f>
        <v>0</v>
      </c>
      <c r="AN257" s="95">
        <f>IF($A257&lt;=$A$9,IF(NOT(ISNUMBER(PI_data_original!AN257)),AN256,PI_data_original!AN257),0)</f>
        <v>0</v>
      </c>
      <c r="AO257" s="95">
        <f>IF($A257&lt;=$A$9,IF(NOT(ISNUMBER(PI_data_original!AO257)),AO256,PI_data_original!AO257),0)</f>
        <v>0</v>
      </c>
      <c r="AP257" s="95">
        <f>IF($A257&lt;=$A$9,IF(NOT(ISNUMBER(PI_data_original!AP257)),AP256,PI_data_original!AP257),0)</f>
        <v>0</v>
      </c>
      <c r="AQ257" s="95">
        <f>IF($A257&lt;=$A$9,IF(NOT(ISNUMBER(PI_data_original!AQ257)),AQ256,PI_data_original!AQ257),0)</f>
        <v>0</v>
      </c>
      <c r="AR257" s="95">
        <f>IF($A257&lt;=$A$9,IF(NOT(ISNUMBER(PI_data_original!AR257)),AR256,PI_data_original!AR257),0)</f>
        <v>0</v>
      </c>
      <c r="AS257" s="95">
        <f>IF($A257&lt;=$A$9,IF(NOT(ISNUMBER(PI_data_original!AS257)),AS256,PI_data_original!AS257),0)</f>
        <v>0</v>
      </c>
      <c r="AT257" s="95">
        <f>IF($A257&lt;=$A$9,IF(NOT(ISNUMBER(PI_data_original!AT257)),AT256,PI_data_original!AT257),0)</f>
        <v>0</v>
      </c>
      <c r="AU257" s="95">
        <f>IF($A257&lt;=$A$9,IF(NOT(ISNUMBER(PI_data_original!AU257)),AU256,PI_data_original!AU257),0)</f>
        <v>0</v>
      </c>
      <c r="AV257" s="95">
        <f>IF($A257&lt;=$A$9,IF(NOT(ISNUMBER(PI_data_original!AV257)),AV256,PI_data_original!AV257),0)</f>
        <v>0</v>
      </c>
      <c r="AW257" s="95">
        <f>IF($A257&lt;=$A$9,IF(NOT(ISNUMBER(PI_data_original!AW257)),AW256,PI_data_original!AW257),0)</f>
        <v>0</v>
      </c>
      <c r="AY257" s="94">
        <f t="shared" si="145"/>
        <v>45873.854166665871</v>
      </c>
      <c r="AZ257" s="95">
        <f>IF($AY257&lt;=$AY$9,IF(NOT(ISNUMBER(PI_data_original!AZ257)),AZ256,PI_data_original!AZ257),0)</f>
        <v>0</v>
      </c>
      <c r="BA257" s="95">
        <f>IF($AY257&lt;=$AY$9,IF(NOT(ISNUMBER(PI_data_original!BA257)),BA256,PI_data_original!BA257),0)</f>
        <v>0</v>
      </c>
      <c r="BB257" s="95">
        <f>IF($AY257&lt;=$AY$9,IF(NOT(ISNUMBER(PI_data_original!BB257)),BB256,PI_data_original!BB257),0)</f>
        <v>0</v>
      </c>
      <c r="BC257" s="95">
        <f>IF($AY257&lt;=$AY$9,IF(NOT(ISNUMBER(PI_data_original!BC257)),BC256,PI_data_original!BC257),0)</f>
        <v>12.181815147661201</v>
      </c>
      <c r="BD257" s="95">
        <f>IF($AY257&lt;=$AY$9,IF(NOT(ISNUMBER(PI_data_original!BD257)),BD256,PI_data_original!BD257),0)</f>
        <v>0</v>
      </c>
      <c r="BE257" s="95">
        <f>IF($AY257&lt;=$AY$9,IF(NOT(ISNUMBER(PI_data_original!BE257)),BE256,PI_data_original!BE257),0)</f>
        <v>0</v>
      </c>
      <c r="BF257" s="95">
        <f>IF($AY257&lt;=$AY$9,IF(NOT(ISNUMBER(PI_data_original!BF257)),BF256,PI_data_original!BF257),0)</f>
        <v>0</v>
      </c>
      <c r="BG257" s="95">
        <f>IF($AY257&lt;=$AY$9,IF(NOT(ISNUMBER(PI_data_original!BG257)),BG256,PI_data_original!BG257),0)</f>
        <v>10.610756305381829</v>
      </c>
      <c r="BI257" s="61">
        <f>PI_data_original!BI257</f>
        <v>45873.42083333333</v>
      </c>
      <c r="BJ257" s="6">
        <f>IF($BI257&lt;=$BI$9,IF(NOT(ISNUMBER(PI_data_original!BJ257)),BJ256,PI_data_original!BJ257),0)</f>
        <v>15.804948966978023</v>
      </c>
      <c r="BK257" s="6">
        <f>IF($BI257&lt;=$BI$9,IF(NOT(ISNUMBER(PI_data_original!BK257)),BK256,PI_data_original!BK257),0)</f>
        <v>14.177442344276313</v>
      </c>
      <c r="BM257" s="6">
        <f t="shared" si="134"/>
        <v>45873.42083333333</v>
      </c>
      <c r="BN257" s="6" t="str">
        <f t="shared" si="135"/>
        <v>N/A</v>
      </c>
      <c r="BO257" s="6">
        <f t="shared" si="136"/>
        <v>45873.42083333333</v>
      </c>
      <c r="BP257" s="6" t="str">
        <f t="shared" si="137"/>
        <v>N/A</v>
      </c>
      <c r="BR257" s="6">
        <f t="shared" si="122"/>
        <v>0</v>
      </c>
      <c r="BS257" s="6">
        <f t="shared" si="123"/>
        <v>0</v>
      </c>
      <c r="BU257" s="6">
        <f t="shared" si="138"/>
        <v>0</v>
      </c>
      <c r="BV257" s="6">
        <f t="shared" si="139"/>
        <v>0</v>
      </c>
      <c r="BX257" s="292">
        <f t="shared" si="124"/>
        <v>45873.854166665871</v>
      </c>
      <c r="BY257" s="11">
        <f t="shared" si="154"/>
        <v>0</v>
      </c>
      <c r="BZ257" s="11">
        <f t="shared" si="154"/>
        <v>0</v>
      </c>
      <c r="CA257" s="11">
        <f t="shared" si="154"/>
        <v>0</v>
      </c>
      <c r="CB257" s="11">
        <f t="shared" si="154"/>
        <v>12.181815147661201</v>
      </c>
      <c r="CC257" s="11">
        <f>IF(Inicio!$C$22="Calderas",BY257+BZ257,CA257)</f>
        <v>0</v>
      </c>
      <c r="CD257" s="11">
        <f t="shared" si="125"/>
        <v>0</v>
      </c>
      <c r="CE257" s="11">
        <f t="shared" si="126"/>
        <v>0</v>
      </c>
      <c r="CF257" s="11">
        <f t="shared" si="127"/>
        <v>0</v>
      </c>
      <c r="CG257" s="11">
        <f t="shared" si="128"/>
        <v>0</v>
      </c>
      <c r="CH257" s="11">
        <f t="shared" si="140"/>
        <v>0</v>
      </c>
      <c r="CI257" s="11">
        <f t="shared" si="141"/>
        <v>0</v>
      </c>
      <c r="CJ257" s="11">
        <f t="shared" si="155"/>
        <v>0</v>
      </c>
      <c r="CK257" s="11">
        <f t="shared" si="155"/>
        <v>0</v>
      </c>
      <c r="CL257" s="11">
        <f t="shared" si="155"/>
        <v>0</v>
      </c>
      <c r="CM257" s="11">
        <f t="shared" si="155"/>
        <v>10.610756305381829</v>
      </c>
      <c r="CN257" s="281">
        <f>IF(Inicio!$O$22="Calderas",CJ257+CK257,CL257)</f>
        <v>0</v>
      </c>
      <c r="CO257" s="11">
        <f t="shared" si="129"/>
        <v>0</v>
      </c>
      <c r="CP257" s="11">
        <f t="shared" si="130"/>
        <v>0</v>
      </c>
      <c r="CQ257" s="11">
        <f t="shared" si="131"/>
        <v>0</v>
      </c>
      <c r="CR257" s="11">
        <f t="shared" si="132"/>
        <v>0</v>
      </c>
      <c r="CS257" s="11">
        <f t="shared" si="142"/>
        <v>0</v>
      </c>
      <c r="CT257" s="11">
        <f t="shared" si="143"/>
        <v>0</v>
      </c>
      <c r="CV257" s="293">
        <f t="shared" si="133"/>
        <v>45874.104166665638</v>
      </c>
      <c r="CW257" s="92">
        <f t="shared" si="156"/>
        <v>0</v>
      </c>
      <c r="CX257" s="92">
        <f t="shared" si="156"/>
        <v>0</v>
      </c>
      <c r="CY257" s="92">
        <f t="shared" si="156"/>
        <v>0</v>
      </c>
      <c r="CZ257" s="92">
        <f t="shared" si="156"/>
        <v>0</v>
      </c>
      <c r="DA257" s="92">
        <f t="shared" si="156"/>
        <v>0</v>
      </c>
      <c r="DB257" s="92">
        <f t="shared" si="156"/>
        <v>0</v>
      </c>
    </row>
    <row r="258" spans="1:106">
      <c r="A258" s="94">
        <f t="shared" si="144"/>
        <v>45874.10763888809</v>
      </c>
      <c r="B258" s="95">
        <f>IF($A258&lt;=$A$9,IF(NOT(ISNUMBER(PI_data_original!B258)),B257,PI_data_original!B258),0)</f>
        <v>0</v>
      </c>
      <c r="C258" s="95">
        <f>IF($A258&lt;=$A$9,IF(NOT(ISNUMBER(PI_data_original!C258)),C257,PI_data_original!C258),0)</f>
        <v>0</v>
      </c>
      <c r="D258" s="307">
        <f>IF(TagTempAmbSel_Sc1=TagTempAmb_Sc1,IF($A258&lt;=$A$9,IF(NOT(ISNUMBER(PI_data_original!D258)),D257,PI_data_original!D258),D257),IF($A258&lt;=$A$9,IF(NOT(ISNUMBER(PI_data_original!AD258)),AD257,PI_data_original!AD258),AD257))</f>
        <v>34.400001525878906</v>
      </c>
      <c r="E258" s="307">
        <f>IF(TagHumRelSel_Sc1=TagHumRel_Sc1,IF($A258&lt;=$A$9,IF(NOT(ISNUMBER(PI_data_original!E258)),E257,PI_data_original!E258),E257),IF($A258&lt;=$A$9,IF(NOT(ISNUMBER(PI_data_original!AE258)),AE257,PI_data_original!AE258),AE257))</f>
        <v>28.549225193882013</v>
      </c>
      <c r="F258" s="95">
        <f>IF($A258&lt;=$A$9,IF(NOT(ISNUMBER(PI_data_original!F258)),F257,PI_data_original!F258),0)</f>
        <v>0</v>
      </c>
      <c r="G258" s="95">
        <f>IF($A258&lt;=$A$9,IF(NOT(ISNUMBER(PI_data_original!G258)),G257,PI_data_original!G258),0)</f>
        <v>0</v>
      </c>
      <c r="H258" s="95">
        <f>IF($A258&lt;=$A$9,IF(NOT(ISNUMBER(PI_data_original!H258)),H257,PI_data_original!H258),0)</f>
        <v>0</v>
      </c>
      <c r="I258" s="95">
        <f>IF($A258&lt;=$A$9,IF(NOT(ISNUMBER(PI_data_original!I258)),I257,PI_data_original!I258),0)</f>
        <v>0</v>
      </c>
      <c r="J258" s="95">
        <f>IF($A258&lt;=$A$9,IF(NOT(ISNUMBER(PI_data_original!J258)),J257,PI_data_original!J258),0)</f>
        <v>0</v>
      </c>
      <c r="K258" s="95">
        <f>IF($A258&lt;=$A$9,IF(NOT(ISNUMBER(PI_data_original!K258)),K257,PI_data_original!K258),0)</f>
        <v>0</v>
      </c>
      <c r="L258" s="95">
        <f>IF($A258&lt;=$A$9,IF(NOT(ISNUMBER(PI_data_original!L258)),L257,PI_data_original!L258),0)</f>
        <v>0</v>
      </c>
      <c r="M258" s="95">
        <f>IF($A258&lt;=$A$9,IF(NOT(ISNUMBER(PI_data_original!M258)),M257,PI_data_original!M258),0)</f>
        <v>0</v>
      </c>
      <c r="N258" s="95">
        <f>IF($A258&lt;=$A$9,IF(NOT(ISNUMBER(PI_data_original!N258)),N257,PI_data_original!N258),0)</f>
        <v>0</v>
      </c>
      <c r="O258" s="95">
        <f>IF($A258&lt;=$A$9,IF(NOT(ISNUMBER(PI_data_original!O258)),O257,PI_data_original!O258),0)</f>
        <v>0</v>
      </c>
      <c r="P258" s="95">
        <f>IF($A258&lt;=$A$9,IF(NOT(ISNUMBER(PI_data_original!P258)),P257,PI_data_original!P258),0)</f>
        <v>0</v>
      </c>
      <c r="Q258" s="95">
        <f>IF($A258&lt;=$A$9,IF(NOT(ISNUMBER(PI_data_original!Q258)),Q257,PI_data_original!Q258),0)</f>
        <v>0</v>
      </c>
      <c r="R258" s="95">
        <f>IF($A258&lt;=$A$9,IF(NOT(ISNUMBER(PI_data_original!R258)),R257,PI_data_original!R258),0)</f>
        <v>0</v>
      </c>
      <c r="S258" s="95">
        <f>IF($A258&lt;=$A$9,IF(NOT(ISNUMBER(PI_data_original!S258)),S257,PI_data_original!S258),0)</f>
        <v>0</v>
      </c>
      <c r="T258" s="95">
        <f>IF($A258&lt;=$A$9,IF(NOT(ISNUMBER(PI_data_original!T258)),T257,PI_data_original!T258),0)</f>
        <v>0</v>
      </c>
      <c r="U258" s="95">
        <f>IF($A258&lt;=$A$9,IF(NOT(ISNUMBER(PI_data_original!U258)),U257,PI_data_original!U258),0)</f>
        <v>0</v>
      </c>
      <c r="V258" s="95">
        <f>IF($A258&lt;=$A$9,IF(NOT(ISNUMBER(PI_data_original!V258)),V257,PI_data_original!V258),0)</f>
        <v>0</v>
      </c>
      <c r="W258" s="95">
        <f>IF($A258&lt;=$A$9,IF(NOT(ISNUMBER(PI_data_original!W258)),W257,PI_data_original!W258),0)</f>
        <v>0</v>
      </c>
      <c r="X258" s="95">
        <f>IF($A258&lt;=$A$9,IF(NOT(ISNUMBER(PI_data_original!X258)),X257,PI_data_original!X258),0)</f>
        <v>0</v>
      </c>
      <c r="Y258" s="95">
        <f>IF($A258&lt;=$A$9,IF(NOT(ISNUMBER(PI_data_original!Y258)),Y257,PI_data_original!Y258),0)</f>
        <v>0</v>
      </c>
      <c r="Z258" s="95">
        <f>IF($A258&lt;=$A$9,IF(NOT(ISNUMBER(PI_data_original!Z258)),Z257,PI_data_original!Z258),0)</f>
        <v>0</v>
      </c>
      <c r="AA258" s="95">
        <f>IF($A258&lt;=$A$9,IF(NOT(ISNUMBER(PI_data_original!AA258)),AA257,PI_data_original!AA258),0)</f>
        <v>0</v>
      </c>
      <c r="AB258" s="95">
        <f>IF($A258&lt;=$A$9,IF(NOT(ISNUMBER(PI_data_original!AB258)),AB257,PI_data_original!AB258),0)</f>
        <v>0</v>
      </c>
      <c r="AC258" s="95">
        <f>IF($A258&lt;=$A$9,IF(NOT(ISNUMBER(PI_data_original!AC258)),AC257,PI_data_original!AC258),0)</f>
        <v>0</v>
      </c>
      <c r="AD258" s="307">
        <f>IF(TagTempAmbSel_Sc2=TagTempAmb_Sc1,IF($A258&lt;=$A$9,IF(NOT(ISNUMBER(PI_data_original!D258)),D257,PI_data_original!D258),D257),IF($A258&lt;=$A$9,IF(NOT(ISNUMBER(PI_data_original!AD258)),AD257,PI_data_original!AD258),AD257))</f>
        <v>35.129991850107629</v>
      </c>
      <c r="AE258" s="307">
        <f>IF(TagHumRelSel_Sc2=TagHumRel_Sc1,IF($A258&lt;=$A$9,IF(NOT(ISNUMBER(PI_data_original!E258)),E257,PI_data_original!E258),E257),IF($A258&lt;=$A$9,IF(NOT(ISNUMBER(PI_data_original!AE258)),AE257,PI_data_original!AE258),AE257))</f>
        <v>30.128703536580311</v>
      </c>
      <c r="AF258" s="95">
        <f>IF($A258&lt;=$A$9,IF(NOT(ISNUMBER(PI_data_original!AF258)),AF257,PI_data_original!AF258),0)</f>
        <v>0</v>
      </c>
      <c r="AG258" s="95">
        <f>IF($A258&lt;=$A$9,IF(NOT(ISNUMBER(PI_data_original!AG258)),AG257,PI_data_original!AG258),0)</f>
        <v>0</v>
      </c>
      <c r="AH258" s="95">
        <f>IF($A258&lt;=$A$9,IF(NOT(ISNUMBER(PI_data_original!AH258)),AH257,PI_data_original!AH258),0)</f>
        <v>0</v>
      </c>
      <c r="AI258" s="95">
        <f>IF($A258&lt;=$A$9,IF(NOT(ISNUMBER(PI_data_original!AI258)),AI257,PI_data_original!AI258),0)</f>
        <v>0</v>
      </c>
      <c r="AJ258" s="95">
        <f>IF($A258&lt;=$A$9,IF(NOT(ISNUMBER(PI_data_original!AJ258)),AJ257,PI_data_original!AJ258),0)</f>
        <v>0</v>
      </c>
      <c r="AK258" s="95">
        <f>IF($A258&lt;=$A$9,IF(NOT(ISNUMBER(PI_data_original!AK258)),AK257,PI_data_original!AK258),0)</f>
        <v>0</v>
      </c>
      <c r="AL258" s="95">
        <f>IF($A258&lt;=$A$9,IF(NOT(ISNUMBER(PI_data_original!AL258)),AL257,PI_data_original!AL258),0)</f>
        <v>0</v>
      </c>
      <c r="AM258" s="95">
        <f>IF($A258&lt;=$A$9,IF(NOT(ISNUMBER(PI_data_original!AM258)),AM257,PI_data_original!AM258),0)</f>
        <v>0</v>
      </c>
      <c r="AN258" s="95">
        <f>IF($A258&lt;=$A$9,IF(NOT(ISNUMBER(PI_data_original!AN258)),AN257,PI_data_original!AN258),0)</f>
        <v>0</v>
      </c>
      <c r="AO258" s="95">
        <f>IF($A258&lt;=$A$9,IF(NOT(ISNUMBER(PI_data_original!AO258)),AO257,PI_data_original!AO258),0)</f>
        <v>0</v>
      </c>
      <c r="AP258" s="95">
        <f>IF($A258&lt;=$A$9,IF(NOT(ISNUMBER(PI_data_original!AP258)),AP257,PI_data_original!AP258),0)</f>
        <v>0</v>
      </c>
      <c r="AQ258" s="95">
        <f>IF($A258&lt;=$A$9,IF(NOT(ISNUMBER(PI_data_original!AQ258)),AQ257,PI_data_original!AQ258),0)</f>
        <v>0</v>
      </c>
      <c r="AR258" s="95">
        <f>IF($A258&lt;=$A$9,IF(NOT(ISNUMBER(PI_data_original!AR258)),AR257,PI_data_original!AR258),0)</f>
        <v>0</v>
      </c>
      <c r="AS258" s="95">
        <f>IF($A258&lt;=$A$9,IF(NOT(ISNUMBER(PI_data_original!AS258)),AS257,PI_data_original!AS258),0)</f>
        <v>0</v>
      </c>
      <c r="AT258" s="95">
        <f>IF($A258&lt;=$A$9,IF(NOT(ISNUMBER(PI_data_original!AT258)),AT257,PI_data_original!AT258),0)</f>
        <v>0</v>
      </c>
      <c r="AU258" s="95">
        <f>IF($A258&lt;=$A$9,IF(NOT(ISNUMBER(PI_data_original!AU258)),AU257,PI_data_original!AU258),0)</f>
        <v>0</v>
      </c>
      <c r="AV258" s="95">
        <f>IF($A258&lt;=$A$9,IF(NOT(ISNUMBER(PI_data_original!AV258)),AV257,PI_data_original!AV258),0)</f>
        <v>0</v>
      </c>
      <c r="AW258" s="95">
        <f>IF($A258&lt;=$A$9,IF(NOT(ISNUMBER(PI_data_original!AW258)),AW257,PI_data_original!AW258),0)</f>
        <v>0</v>
      </c>
      <c r="AY258" s="94">
        <f t="shared" si="145"/>
        <v>45873.85763888809</v>
      </c>
      <c r="AZ258" s="95">
        <f>IF($AY258&lt;=$AY$9,IF(NOT(ISNUMBER(PI_data_original!AZ258)),AZ257,PI_data_original!AZ258),0)</f>
        <v>0</v>
      </c>
      <c r="BA258" s="95">
        <f>IF($AY258&lt;=$AY$9,IF(NOT(ISNUMBER(PI_data_original!BA258)),BA257,PI_data_original!BA258),0)</f>
        <v>0</v>
      </c>
      <c r="BB258" s="95">
        <f>IF($AY258&lt;=$AY$9,IF(NOT(ISNUMBER(PI_data_original!BB258)),BB257,PI_data_original!BB258),0)</f>
        <v>0</v>
      </c>
      <c r="BC258" s="95">
        <f>IF($AY258&lt;=$AY$9,IF(NOT(ISNUMBER(PI_data_original!BC258)),BC257,PI_data_original!BC258),0)</f>
        <v>11.304227266028029</v>
      </c>
      <c r="BD258" s="95">
        <f>IF($AY258&lt;=$AY$9,IF(NOT(ISNUMBER(PI_data_original!BD258)),BD257,PI_data_original!BD258),0)</f>
        <v>0</v>
      </c>
      <c r="BE258" s="95">
        <f>IF($AY258&lt;=$AY$9,IF(NOT(ISNUMBER(PI_data_original!BE258)),BE257,PI_data_original!BE258),0)</f>
        <v>0</v>
      </c>
      <c r="BF258" s="95">
        <f>IF($AY258&lt;=$AY$9,IF(NOT(ISNUMBER(PI_data_original!BF258)),BF257,PI_data_original!BF258),0)</f>
        <v>0</v>
      </c>
      <c r="BG258" s="95">
        <f>IF($AY258&lt;=$AY$9,IF(NOT(ISNUMBER(PI_data_original!BG258)),BG257,PI_data_original!BG258),0)</f>
        <v>9.6496545944998733</v>
      </c>
      <c r="BI258" s="61">
        <f>PI_data_original!BI258</f>
        <v>45873.421527777777</v>
      </c>
      <c r="BJ258" s="6">
        <f>IF($BI258&lt;=$BI$9,IF(NOT(ISNUMBER(PI_data_original!BJ258)),BJ257,PI_data_original!BJ258),0)</f>
        <v>16.165613350452166</v>
      </c>
      <c r="BK258" s="6">
        <f>IF($BI258&lt;=$BI$9,IF(NOT(ISNUMBER(PI_data_original!BK258)),BK257,PI_data_original!BK258),0)</f>
        <v>14.425393639654571</v>
      </c>
      <c r="BM258" s="6">
        <f t="shared" si="134"/>
        <v>45873.421527777777</v>
      </c>
      <c r="BN258" s="6" t="str">
        <f t="shared" si="135"/>
        <v>N/A</v>
      </c>
      <c r="BO258" s="6">
        <f t="shared" si="136"/>
        <v>45873.421527777777</v>
      </c>
      <c r="BP258" s="6" t="str">
        <f t="shared" si="137"/>
        <v>N/A</v>
      </c>
      <c r="BR258" s="6">
        <f t="shared" si="122"/>
        <v>0</v>
      </c>
      <c r="BS258" s="6">
        <f t="shared" si="123"/>
        <v>0</v>
      </c>
      <c r="BU258" s="6">
        <f t="shared" si="138"/>
        <v>0</v>
      </c>
      <c r="BV258" s="6">
        <f t="shared" si="139"/>
        <v>0</v>
      </c>
      <c r="BX258" s="292">
        <f t="shared" si="124"/>
        <v>45873.85763888809</v>
      </c>
      <c r="BY258" s="11">
        <f t="shared" si="154"/>
        <v>0</v>
      </c>
      <c r="BZ258" s="11">
        <f t="shared" si="154"/>
        <v>0</v>
      </c>
      <c r="CA258" s="11">
        <f t="shared" si="154"/>
        <v>0</v>
      </c>
      <c r="CB258" s="11">
        <f t="shared" si="154"/>
        <v>11.304227266028029</v>
      </c>
      <c r="CC258" s="11">
        <f>IF(Inicio!$C$22="Calderas",BY258+BZ258,CA258)</f>
        <v>0</v>
      </c>
      <c r="CD258" s="11">
        <f t="shared" si="125"/>
        <v>0</v>
      </c>
      <c r="CE258" s="11">
        <f t="shared" si="126"/>
        <v>0</v>
      </c>
      <c r="CF258" s="11">
        <f t="shared" si="127"/>
        <v>0</v>
      </c>
      <c r="CG258" s="11">
        <f t="shared" si="128"/>
        <v>0</v>
      </c>
      <c r="CH258" s="11">
        <f t="shared" si="140"/>
        <v>0</v>
      </c>
      <c r="CI258" s="11">
        <f t="shared" si="141"/>
        <v>0</v>
      </c>
      <c r="CJ258" s="11">
        <f t="shared" si="155"/>
        <v>0</v>
      </c>
      <c r="CK258" s="11">
        <f t="shared" si="155"/>
        <v>0</v>
      </c>
      <c r="CL258" s="11">
        <f t="shared" si="155"/>
        <v>0</v>
      </c>
      <c r="CM258" s="11">
        <f t="shared" si="155"/>
        <v>9.6496545944998733</v>
      </c>
      <c r="CN258" s="281">
        <f>IF(Inicio!$O$22="Calderas",CJ258+CK258,CL258)</f>
        <v>0</v>
      </c>
      <c r="CO258" s="11">
        <f t="shared" si="129"/>
        <v>0</v>
      </c>
      <c r="CP258" s="11">
        <f t="shared" si="130"/>
        <v>0</v>
      </c>
      <c r="CQ258" s="11">
        <f t="shared" si="131"/>
        <v>0</v>
      </c>
      <c r="CR258" s="11">
        <f t="shared" si="132"/>
        <v>0</v>
      </c>
      <c r="CS258" s="11">
        <f t="shared" si="142"/>
        <v>0</v>
      </c>
      <c r="CT258" s="11">
        <f t="shared" si="143"/>
        <v>0</v>
      </c>
      <c r="CV258" s="293">
        <f t="shared" si="133"/>
        <v>45874.107638887857</v>
      </c>
      <c r="CW258" s="92">
        <f t="shared" si="156"/>
        <v>0</v>
      </c>
      <c r="CX258" s="92">
        <f t="shared" si="156"/>
        <v>0</v>
      </c>
      <c r="CY258" s="92">
        <f t="shared" si="156"/>
        <v>0</v>
      </c>
      <c r="CZ258" s="92">
        <f t="shared" si="156"/>
        <v>0</v>
      </c>
      <c r="DA258" s="92">
        <f t="shared" si="156"/>
        <v>0</v>
      </c>
      <c r="DB258" s="92">
        <f t="shared" si="156"/>
        <v>0</v>
      </c>
    </row>
    <row r="259" spans="1:106">
      <c r="A259" s="94">
        <f t="shared" si="144"/>
        <v>45874.111111110309</v>
      </c>
      <c r="B259" s="95">
        <f>IF($A259&lt;=$A$9,IF(NOT(ISNUMBER(PI_data_original!B259)),B258,PI_data_original!B259),0)</f>
        <v>0</v>
      </c>
      <c r="C259" s="95">
        <f>IF($A259&lt;=$A$9,IF(NOT(ISNUMBER(PI_data_original!C259)),C258,PI_data_original!C259),0)</f>
        <v>0</v>
      </c>
      <c r="D259" s="307">
        <f>IF(TagTempAmbSel_Sc1=TagTempAmb_Sc1,IF($A259&lt;=$A$9,IF(NOT(ISNUMBER(PI_data_original!D259)),D258,PI_data_original!D259),D258),IF($A259&lt;=$A$9,IF(NOT(ISNUMBER(PI_data_original!AD259)),AD258,PI_data_original!AD259),AD258))</f>
        <v>34.400001525878906</v>
      </c>
      <c r="E259" s="307">
        <f>IF(TagHumRelSel_Sc1=TagHumRel_Sc1,IF($A259&lt;=$A$9,IF(NOT(ISNUMBER(PI_data_original!E259)),E258,PI_data_original!E259),E258),IF($A259&lt;=$A$9,IF(NOT(ISNUMBER(PI_data_original!AE259)),AE258,PI_data_original!AE259),AE258))</f>
        <v>28.549225193882013</v>
      </c>
      <c r="F259" s="95">
        <f>IF($A259&lt;=$A$9,IF(NOT(ISNUMBER(PI_data_original!F259)),F258,PI_data_original!F259),0)</f>
        <v>0</v>
      </c>
      <c r="G259" s="95">
        <f>IF($A259&lt;=$A$9,IF(NOT(ISNUMBER(PI_data_original!G259)),G258,PI_data_original!G259),0)</f>
        <v>0</v>
      </c>
      <c r="H259" s="95">
        <f>IF($A259&lt;=$A$9,IF(NOT(ISNUMBER(PI_data_original!H259)),H258,PI_data_original!H259),0)</f>
        <v>0</v>
      </c>
      <c r="I259" s="95">
        <f>IF($A259&lt;=$A$9,IF(NOT(ISNUMBER(PI_data_original!I259)),I258,PI_data_original!I259),0)</f>
        <v>0</v>
      </c>
      <c r="J259" s="95">
        <f>IF($A259&lt;=$A$9,IF(NOT(ISNUMBER(PI_data_original!J259)),J258,PI_data_original!J259),0)</f>
        <v>0</v>
      </c>
      <c r="K259" s="95">
        <f>IF($A259&lt;=$A$9,IF(NOT(ISNUMBER(PI_data_original!K259)),K258,PI_data_original!K259),0)</f>
        <v>0</v>
      </c>
      <c r="L259" s="95">
        <f>IF($A259&lt;=$A$9,IF(NOT(ISNUMBER(PI_data_original!L259)),L258,PI_data_original!L259),0)</f>
        <v>0</v>
      </c>
      <c r="M259" s="95">
        <f>IF($A259&lt;=$A$9,IF(NOT(ISNUMBER(PI_data_original!M259)),M258,PI_data_original!M259),0)</f>
        <v>0</v>
      </c>
      <c r="N259" s="95">
        <f>IF($A259&lt;=$A$9,IF(NOT(ISNUMBER(PI_data_original!N259)),N258,PI_data_original!N259),0)</f>
        <v>0</v>
      </c>
      <c r="O259" s="95">
        <f>IF($A259&lt;=$A$9,IF(NOT(ISNUMBER(PI_data_original!O259)),O258,PI_data_original!O259),0)</f>
        <v>0</v>
      </c>
      <c r="P259" s="95">
        <f>IF($A259&lt;=$A$9,IF(NOT(ISNUMBER(PI_data_original!P259)),P258,PI_data_original!P259),0)</f>
        <v>0</v>
      </c>
      <c r="Q259" s="95">
        <f>IF($A259&lt;=$A$9,IF(NOT(ISNUMBER(PI_data_original!Q259)),Q258,PI_data_original!Q259),0)</f>
        <v>0</v>
      </c>
      <c r="R259" s="95">
        <f>IF($A259&lt;=$A$9,IF(NOT(ISNUMBER(PI_data_original!R259)),R258,PI_data_original!R259),0)</f>
        <v>0</v>
      </c>
      <c r="S259" s="95">
        <f>IF($A259&lt;=$A$9,IF(NOT(ISNUMBER(PI_data_original!S259)),S258,PI_data_original!S259),0)</f>
        <v>0</v>
      </c>
      <c r="T259" s="95">
        <f>IF($A259&lt;=$A$9,IF(NOT(ISNUMBER(PI_data_original!T259)),T258,PI_data_original!T259),0)</f>
        <v>0</v>
      </c>
      <c r="U259" s="95">
        <f>IF($A259&lt;=$A$9,IF(NOT(ISNUMBER(PI_data_original!U259)),U258,PI_data_original!U259),0)</f>
        <v>0</v>
      </c>
      <c r="V259" s="95">
        <f>IF($A259&lt;=$A$9,IF(NOT(ISNUMBER(PI_data_original!V259)),V258,PI_data_original!V259),0)</f>
        <v>0</v>
      </c>
      <c r="W259" s="95">
        <f>IF($A259&lt;=$A$9,IF(NOT(ISNUMBER(PI_data_original!W259)),W258,PI_data_original!W259),0)</f>
        <v>0</v>
      </c>
      <c r="X259" s="95">
        <f>IF($A259&lt;=$A$9,IF(NOT(ISNUMBER(PI_data_original!X259)),X258,PI_data_original!X259),0)</f>
        <v>0</v>
      </c>
      <c r="Y259" s="95">
        <f>IF($A259&lt;=$A$9,IF(NOT(ISNUMBER(PI_data_original!Y259)),Y258,PI_data_original!Y259),0)</f>
        <v>0</v>
      </c>
      <c r="Z259" s="95">
        <f>IF($A259&lt;=$A$9,IF(NOT(ISNUMBER(PI_data_original!Z259)),Z258,PI_data_original!Z259),0)</f>
        <v>0</v>
      </c>
      <c r="AA259" s="95">
        <f>IF($A259&lt;=$A$9,IF(NOT(ISNUMBER(PI_data_original!AA259)),AA258,PI_data_original!AA259),0)</f>
        <v>0</v>
      </c>
      <c r="AB259" s="95">
        <f>IF($A259&lt;=$A$9,IF(NOT(ISNUMBER(PI_data_original!AB259)),AB258,PI_data_original!AB259),0)</f>
        <v>0</v>
      </c>
      <c r="AC259" s="95">
        <f>IF($A259&lt;=$A$9,IF(NOT(ISNUMBER(PI_data_original!AC259)),AC258,PI_data_original!AC259),0)</f>
        <v>0</v>
      </c>
      <c r="AD259" s="307">
        <f>IF(TagTempAmbSel_Sc2=TagTempAmb_Sc1,IF($A259&lt;=$A$9,IF(NOT(ISNUMBER(PI_data_original!D259)),D258,PI_data_original!D259),D258),IF($A259&lt;=$A$9,IF(NOT(ISNUMBER(PI_data_original!AD259)),AD258,PI_data_original!AD259),AD258))</f>
        <v>35.129991850107629</v>
      </c>
      <c r="AE259" s="307">
        <f>IF(TagHumRelSel_Sc2=TagHumRel_Sc1,IF($A259&lt;=$A$9,IF(NOT(ISNUMBER(PI_data_original!E259)),E258,PI_data_original!E259),E258),IF($A259&lt;=$A$9,IF(NOT(ISNUMBER(PI_data_original!AE259)),AE258,PI_data_original!AE259),AE258))</f>
        <v>30.128703536580311</v>
      </c>
      <c r="AF259" s="95">
        <f>IF($A259&lt;=$A$9,IF(NOT(ISNUMBER(PI_data_original!AF259)),AF258,PI_data_original!AF259),0)</f>
        <v>0</v>
      </c>
      <c r="AG259" s="95">
        <f>IF($A259&lt;=$A$9,IF(NOT(ISNUMBER(PI_data_original!AG259)),AG258,PI_data_original!AG259),0)</f>
        <v>0</v>
      </c>
      <c r="AH259" s="95">
        <f>IF($A259&lt;=$A$9,IF(NOT(ISNUMBER(PI_data_original!AH259)),AH258,PI_data_original!AH259),0)</f>
        <v>0</v>
      </c>
      <c r="AI259" s="95">
        <f>IF($A259&lt;=$A$9,IF(NOT(ISNUMBER(PI_data_original!AI259)),AI258,PI_data_original!AI259),0)</f>
        <v>0</v>
      </c>
      <c r="AJ259" s="95">
        <f>IF($A259&lt;=$A$9,IF(NOT(ISNUMBER(PI_data_original!AJ259)),AJ258,PI_data_original!AJ259),0)</f>
        <v>0</v>
      </c>
      <c r="AK259" s="95">
        <f>IF($A259&lt;=$A$9,IF(NOT(ISNUMBER(PI_data_original!AK259)),AK258,PI_data_original!AK259),0)</f>
        <v>0</v>
      </c>
      <c r="AL259" s="95">
        <f>IF($A259&lt;=$A$9,IF(NOT(ISNUMBER(PI_data_original!AL259)),AL258,PI_data_original!AL259),0)</f>
        <v>0</v>
      </c>
      <c r="AM259" s="95">
        <f>IF($A259&lt;=$A$9,IF(NOT(ISNUMBER(PI_data_original!AM259)),AM258,PI_data_original!AM259),0)</f>
        <v>0</v>
      </c>
      <c r="AN259" s="95">
        <f>IF($A259&lt;=$A$9,IF(NOT(ISNUMBER(PI_data_original!AN259)),AN258,PI_data_original!AN259),0)</f>
        <v>0</v>
      </c>
      <c r="AO259" s="95">
        <f>IF($A259&lt;=$A$9,IF(NOT(ISNUMBER(PI_data_original!AO259)),AO258,PI_data_original!AO259),0)</f>
        <v>0</v>
      </c>
      <c r="AP259" s="95">
        <f>IF($A259&lt;=$A$9,IF(NOT(ISNUMBER(PI_data_original!AP259)),AP258,PI_data_original!AP259),0)</f>
        <v>0</v>
      </c>
      <c r="AQ259" s="95">
        <f>IF($A259&lt;=$A$9,IF(NOT(ISNUMBER(PI_data_original!AQ259)),AQ258,PI_data_original!AQ259),0)</f>
        <v>0</v>
      </c>
      <c r="AR259" s="95">
        <f>IF($A259&lt;=$A$9,IF(NOT(ISNUMBER(PI_data_original!AR259)),AR258,PI_data_original!AR259),0)</f>
        <v>0</v>
      </c>
      <c r="AS259" s="95">
        <f>IF($A259&lt;=$A$9,IF(NOT(ISNUMBER(PI_data_original!AS259)),AS258,PI_data_original!AS259),0)</f>
        <v>0</v>
      </c>
      <c r="AT259" s="95">
        <f>IF($A259&lt;=$A$9,IF(NOT(ISNUMBER(PI_data_original!AT259)),AT258,PI_data_original!AT259),0)</f>
        <v>0</v>
      </c>
      <c r="AU259" s="95">
        <f>IF($A259&lt;=$A$9,IF(NOT(ISNUMBER(PI_data_original!AU259)),AU258,PI_data_original!AU259),0)</f>
        <v>0</v>
      </c>
      <c r="AV259" s="95">
        <f>IF($A259&lt;=$A$9,IF(NOT(ISNUMBER(PI_data_original!AV259)),AV258,PI_data_original!AV259),0)</f>
        <v>0</v>
      </c>
      <c r="AW259" s="95">
        <f>IF($A259&lt;=$A$9,IF(NOT(ISNUMBER(PI_data_original!AW259)),AW258,PI_data_original!AW259),0)</f>
        <v>0</v>
      </c>
      <c r="AY259" s="94">
        <f t="shared" si="145"/>
        <v>45873.861111110309</v>
      </c>
      <c r="AZ259" s="95">
        <f>IF($AY259&lt;=$AY$9,IF(NOT(ISNUMBER(PI_data_original!AZ259)),AZ258,PI_data_original!AZ259),0)</f>
        <v>0</v>
      </c>
      <c r="BA259" s="95">
        <f>IF($AY259&lt;=$AY$9,IF(NOT(ISNUMBER(PI_data_original!BA259)),BA258,PI_data_original!BA259),0)</f>
        <v>0</v>
      </c>
      <c r="BB259" s="95">
        <f>IF($AY259&lt;=$AY$9,IF(NOT(ISNUMBER(PI_data_original!BB259)),BB258,PI_data_original!BB259),0)</f>
        <v>0</v>
      </c>
      <c r="BC259" s="95">
        <f>IF($AY259&lt;=$AY$9,IF(NOT(ISNUMBER(PI_data_original!BC259)),BC258,PI_data_original!BC259),0)</f>
        <v>10.28335481696068</v>
      </c>
      <c r="BD259" s="95">
        <f>IF($AY259&lt;=$AY$9,IF(NOT(ISNUMBER(PI_data_original!BD259)),BD258,PI_data_original!BD259),0)</f>
        <v>0</v>
      </c>
      <c r="BE259" s="95">
        <f>IF($AY259&lt;=$AY$9,IF(NOT(ISNUMBER(PI_data_original!BE259)),BE258,PI_data_original!BE259),0)</f>
        <v>0</v>
      </c>
      <c r="BF259" s="95">
        <f>IF($AY259&lt;=$AY$9,IF(NOT(ISNUMBER(PI_data_original!BF259)),BF258,PI_data_original!BF259),0)</f>
        <v>0</v>
      </c>
      <c r="BG259" s="95">
        <f>IF($AY259&lt;=$AY$9,IF(NOT(ISNUMBER(PI_data_original!BG259)),BG258,PI_data_original!BG259),0)</f>
        <v>8.5134847759877168</v>
      </c>
      <c r="BI259" s="61">
        <f>PI_data_original!BI259</f>
        <v>45873.422222222223</v>
      </c>
      <c r="BJ259" s="6">
        <f>IF($BI259&lt;=$BI$9,IF(NOT(ISNUMBER(PI_data_original!BJ259)),BJ258,PI_data_original!BJ259),0)</f>
        <v>16.563298889460551</v>
      </c>
      <c r="BK259" s="6">
        <f>IF($BI259&lt;=$BI$9,IF(NOT(ISNUMBER(PI_data_original!BK259)),BK258,PI_data_original!BK259),0)</f>
        <v>14.407443750367227</v>
      </c>
      <c r="BM259" s="6">
        <f t="shared" si="134"/>
        <v>45873.422222222223</v>
      </c>
      <c r="BN259" s="6" t="str">
        <f t="shared" si="135"/>
        <v>N/A</v>
      </c>
      <c r="BO259" s="6">
        <f t="shared" si="136"/>
        <v>45873.422222222223</v>
      </c>
      <c r="BP259" s="6" t="str">
        <f t="shared" si="137"/>
        <v>N/A</v>
      </c>
      <c r="BR259" s="6">
        <f t="shared" si="122"/>
        <v>0</v>
      </c>
      <c r="BS259" s="6">
        <f t="shared" si="123"/>
        <v>0</v>
      </c>
      <c r="BU259" s="6">
        <f t="shared" si="138"/>
        <v>0</v>
      </c>
      <c r="BV259" s="6">
        <f t="shared" si="139"/>
        <v>0</v>
      </c>
      <c r="BX259" s="292">
        <f t="shared" si="124"/>
        <v>45873.861111110309</v>
      </c>
      <c r="BY259" s="11">
        <f t="shared" si="154"/>
        <v>0</v>
      </c>
      <c r="BZ259" s="11">
        <f t="shared" si="154"/>
        <v>0</v>
      </c>
      <c r="CA259" s="11">
        <f t="shared" si="154"/>
        <v>0</v>
      </c>
      <c r="CB259" s="11">
        <f t="shared" si="154"/>
        <v>10.28335481696068</v>
      </c>
      <c r="CC259" s="11">
        <f>IF(Inicio!$C$22="Calderas",BY259+BZ259,CA259)</f>
        <v>0</v>
      </c>
      <c r="CD259" s="11">
        <f t="shared" si="125"/>
        <v>0</v>
      </c>
      <c r="CE259" s="11">
        <f t="shared" si="126"/>
        <v>0</v>
      </c>
      <c r="CF259" s="11">
        <f t="shared" si="127"/>
        <v>0</v>
      </c>
      <c r="CG259" s="11">
        <f t="shared" si="128"/>
        <v>0</v>
      </c>
      <c r="CH259" s="11">
        <f t="shared" si="140"/>
        <v>0</v>
      </c>
      <c r="CI259" s="11">
        <f t="shared" si="141"/>
        <v>0</v>
      </c>
      <c r="CJ259" s="11">
        <f t="shared" si="155"/>
        <v>0</v>
      </c>
      <c r="CK259" s="11">
        <f t="shared" si="155"/>
        <v>0</v>
      </c>
      <c r="CL259" s="11">
        <f t="shared" si="155"/>
        <v>0</v>
      </c>
      <c r="CM259" s="11">
        <f t="shared" si="155"/>
        <v>8.5134847759877168</v>
      </c>
      <c r="CN259" s="281">
        <f>IF(Inicio!$O$22="Calderas",CJ259+CK259,CL259)</f>
        <v>0</v>
      </c>
      <c r="CO259" s="11">
        <f t="shared" si="129"/>
        <v>0</v>
      </c>
      <c r="CP259" s="11">
        <f t="shared" si="130"/>
        <v>0</v>
      </c>
      <c r="CQ259" s="11">
        <f t="shared" si="131"/>
        <v>0</v>
      </c>
      <c r="CR259" s="11">
        <f t="shared" si="132"/>
        <v>0</v>
      </c>
      <c r="CS259" s="11">
        <f t="shared" si="142"/>
        <v>0</v>
      </c>
      <c r="CT259" s="11">
        <f t="shared" si="143"/>
        <v>0</v>
      </c>
      <c r="CV259" s="293">
        <f t="shared" si="133"/>
        <v>45874.111111110076</v>
      </c>
      <c r="CW259" s="92">
        <f t="shared" si="156"/>
        <v>0</v>
      </c>
      <c r="CX259" s="92">
        <f t="shared" si="156"/>
        <v>0</v>
      </c>
      <c r="CY259" s="92">
        <f t="shared" si="156"/>
        <v>0</v>
      </c>
      <c r="CZ259" s="92">
        <f t="shared" si="156"/>
        <v>0</v>
      </c>
      <c r="DA259" s="92">
        <f t="shared" si="156"/>
        <v>0</v>
      </c>
      <c r="DB259" s="92">
        <f t="shared" si="156"/>
        <v>0</v>
      </c>
    </row>
    <row r="260" spans="1:106">
      <c r="A260" s="94">
        <f t="shared" si="144"/>
        <v>45874.114583332528</v>
      </c>
      <c r="B260" s="95">
        <f>IF($A260&lt;=$A$9,IF(NOT(ISNUMBER(PI_data_original!B260)),B259,PI_data_original!B260),0)</f>
        <v>0</v>
      </c>
      <c r="C260" s="95">
        <f>IF($A260&lt;=$A$9,IF(NOT(ISNUMBER(PI_data_original!C260)),C259,PI_data_original!C260),0)</f>
        <v>0</v>
      </c>
      <c r="D260" s="307">
        <f>IF(TagTempAmbSel_Sc1=TagTempAmb_Sc1,IF($A260&lt;=$A$9,IF(NOT(ISNUMBER(PI_data_original!D260)),D259,PI_data_original!D260),D259),IF($A260&lt;=$A$9,IF(NOT(ISNUMBER(PI_data_original!AD260)),AD259,PI_data_original!AD260),AD259))</f>
        <v>34.400001525878906</v>
      </c>
      <c r="E260" s="307">
        <f>IF(TagHumRelSel_Sc1=TagHumRel_Sc1,IF($A260&lt;=$A$9,IF(NOT(ISNUMBER(PI_data_original!E260)),E259,PI_data_original!E260),E259),IF($A260&lt;=$A$9,IF(NOT(ISNUMBER(PI_data_original!AE260)),AE259,PI_data_original!AE260),AE259))</f>
        <v>28.549225193882013</v>
      </c>
      <c r="F260" s="95">
        <f>IF($A260&lt;=$A$9,IF(NOT(ISNUMBER(PI_data_original!F260)),F259,PI_data_original!F260),0)</f>
        <v>0</v>
      </c>
      <c r="G260" s="95">
        <f>IF($A260&lt;=$A$9,IF(NOT(ISNUMBER(PI_data_original!G260)),G259,PI_data_original!G260),0)</f>
        <v>0</v>
      </c>
      <c r="H260" s="95">
        <f>IF($A260&lt;=$A$9,IF(NOT(ISNUMBER(PI_data_original!H260)),H259,PI_data_original!H260),0)</f>
        <v>0</v>
      </c>
      <c r="I260" s="95">
        <f>IF($A260&lt;=$A$9,IF(NOT(ISNUMBER(PI_data_original!I260)),I259,PI_data_original!I260),0)</f>
        <v>0</v>
      </c>
      <c r="J260" s="95">
        <f>IF($A260&lt;=$A$9,IF(NOT(ISNUMBER(PI_data_original!J260)),J259,PI_data_original!J260),0)</f>
        <v>0</v>
      </c>
      <c r="K260" s="95">
        <f>IF($A260&lt;=$A$9,IF(NOT(ISNUMBER(PI_data_original!K260)),K259,PI_data_original!K260),0)</f>
        <v>0</v>
      </c>
      <c r="L260" s="95">
        <f>IF($A260&lt;=$A$9,IF(NOT(ISNUMBER(PI_data_original!L260)),L259,PI_data_original!L260),0)</f>
        <v>0</v>
      </c>
      <c r="M260" s="95">
        <f>IF($A260&lt;=$A$9,IF(NOT(ISNUMBER(PI_data_original!M260)),M259,PI_data_original!M260),0)</f>
        <v>0</v>
      </c>
      <c r="N260" s="95">
        <f>IF($A260&lt;=$A$9,IF(NOT(ISNUMBER(PI_data_original!N260)),N259,PI_data_original!N260),0)</f>
        <v>0</v>
      </c>
      <c r="O260" s="95">
        <f>IF($A260&lt;=$A$9,IF(NOT(ISNUMBER(PI_data_original!O260)),O259,PI_data_original!O260),0)</f>
        <v>0</v>
      </c>
      <c r="P260" s="95">
        <f>IF($A260&lt;=$A$9,IF(NOT(ISNUMBER(PI_data_original!P260)),P259,PI_data_original!P260),0)</f>
        <v>0</v>
      </c>
      <c r="Q260" s="95">
        <f>IF($A260&lt;=$A$9,IF(NOT(ISNUMBER(PI_data_original!Q260)),Q259,PI_data_original!Q260),0)</f>
        <v>0</v>
      </c>
      <c r="R260" s="95">
        <f>IF($A260&lt;=$A$9,IF(NOT(ISNUMBER(PI_data_original!R260)),R259,PI_data_original!R260),0)</f>
        <v>0</v>
      </c>
      <c r="S260" s="95">
        <f>IF($A260&lt;=$A$9,IF(NOT(ISNUMBER(PI_data_original!S260)),S259,PI_data_original!S260),0)</f>
        <v>0</v>
      </c>
      <c r="T260" s="95">
        <f>IF($A260&lt;=$A$9,IF(NOT(ISNUMBER(PI_data_original!T260)),T259,PI_data_original!T260),0)</f>
        <v>0</v>
      </c>
      <c r="U260" s="95">
        <f>IF($A260&lt;=$A$9,IF(NOT(ISNUMBER(PI_data_original!U260)),U259,PI_data_original!U260),0)</f>
        <v>0</v>
      </c>
      <c r="V260" s="95">
        <f>IF($A260&lt;=$A$9,IF(NOT(ISNUMBER(PI_data_original!V260)),V259,PI_data_original!V260),0)</f>
        <v>0</v>
      </c>
      <c r="W260" s="95">
        <f>IF($A260&lt;=$A$9,IF(NOT(ISNUMBER(PI_data_original!W260)),W259,PI_data_original!W260),0)</f>
        <v>0</v>
      </c>
      <c r="X260" s="95">
        <f>IF($A260&lt;=$A$9,IF(NOT(ISNUMBER(PI_data_original!X260)),X259,PI_data_original!X260),0)</f>
        <v>0</v>
      </c>
      <c r="Y260" s="95">
        <f>IF($A260&lt;=$A$9,IF(NOT(ISNUMBER(PI_data_original!Y260)),Y259,PI_data_original!Y260),0)</f>
        <v>0</v>
      </c>
      <c r="Z260" s="95">
        <f>IF($A260&lt;=$A$9,IF(NOT(ISNUMBER(PI_data_original!Z260)),Z259,PI_data_original!Z260),0)</f>
        <v>0</v>
      </c>
      <c r="AA260" s="95">
        <f>IF($A260&lt;=$A$9,IF(NOT(ISNUMBER(PI_data_original!AA260)),AA259,PI_data_original!AA260),0)</f>
        <v>0</v>
      </c>
      <c r="AB260" s="95">
        <f>IF($A260&lt;=$A$9,IF(NOT(ISNUMBER(PI_data_original!AB260)),AB259,PI_data_original!AB260),0)</f>
        <v>0</v>
      </c>
      <c r="AC260" s="95">
        <f>IF($A260&lt;=$A$9,IF(NOT(ISNUMBER(PI_data_original!AC260)),AC259,PI_data_original!AC260),0)</f>
        <v>0</v>
      </c>
      <c r="AD260" s="307">
        <f>IF(TagTempAmbSel_Sc2=TagTempAmb_Sc1,IF($A260&lt;=$A$9,IF(NOT(ISNUMBER(PI_data_original!D260)),D259,PI_data_original!D260),D259),IF($A260&lt;=$A$9,IF(NOT(ISNUMBER(PI_data_original!AD260)),AD259,PI_data_original!AD260),AD259))</f>
        <v>35.129991850107629</v>
      </c>
      <c r="AE260" s="307">
        <f>IF(TagHumRelSel_Sc2=TagHumRel_Sc1,IF($A260&lt;=$A$9,IF(NOT(ISNUMBER(PI_data_original!E260)),E259,PI_data_original!E260),E259),IF($A260&lt;=$A$9,IF(NOT(ISNUMBER(PI_data_original!AE260)),AE259,PI_data_original!AE260),AE259))</f>
        <v>30.128703536580311</v>
      </c>
      <c r="AF260" s="95">
        <f>IF($A260&lt;=$A$9,IF(NOT(ISNUMBER(PI_data_original!AF260)),AF259,PI_data_original!AF260),0)</f>
        <v>0</v>
      </c>
      <c r="AG260" s="95">
        <f>IF($A260&lt;=$A$9,IF(NOT(ISNUMBER(PI_data_original!AG260)),AG259,PI_data_original!AG260),0)</f>
        <v>0</v>
      </c>
      <c r="AH260" s="95">
        <f>IF($A260&lt;=$A$9,IF(NOT(ISNUMBER(PI_data_original!AH260)),AH259,PI_data_original!AH260),0)</f>
        <v>0</v>
      </c>
      <c r="AI260" s="95">
        <f>IF($A260&lt;=$A$9,IF(NOT(ISNUMBER(PI_data_original!AI260)),AI259,PI_data_original!AI260),0)</f>
        <v>0</v>
      </c>
      <c r="AJ260" s="95">
        <f>IF($A260&lt;=$A$9,IF(NOT(ISNUMBER(PI_data_original!AJ260)),AJ259,PI_data_original!AJ260),0)</f>
        <v>0</v>
      </c>
      <c r="AK260" s="95">
        <f>IF($A260&lt;=$A$9,IF(NOT(ISNUMBER(PI_data_original!AK260)),AK259,PI_data_original!AK260),0)</f>
        <v>0</v>
      </c>
      <c r="AL260" s="95">
        <f>IF($A260&lt;=$A$9,IF(NOT(ISNUMBER(PI_data_original!AL260)),AL259,PI_data_original!AL260),0)</f>
        <v>0</v>
      </c>
      <c r="AM260" s="95">
        <f>IF($A260&lt;=$A$9,IF(NOT(ISNUMBER(PI_data_original!AM260)),AM259,PI_data_original!AM260),0)</f>
        <v>0</v>
      </c>
      <c r="AN260" s="95">
        <f>IF($A260&lt;=$A$9,IF(NOT(ISNUMBER(PI_data_original!AN260)),AN259,PI_data_original!AN260),0)</f>
        <v>0</v>
      </c>
      <c r="AO260" s="95">
        <f>IF($A260&lt;=$A$9,IF(NOT(ISNUMBER(PI_data_original!AO260)),AO259,PI_data_original!AO260),0)</f>
        <v>0</v>
      </c>
      <c r="AP260" s="95">
        <f>IF($A260&lt;=$A$9,IF(NOT(ISNUMBER(PI_data_original!AP260)),AP259,PI_data_original!AP260),0)</f>
        <v>0</v>
      </c>
      <c r="AQ260" s="95">
        <f>IF($A260&lt;=$A$9,IF(NOT(ISNUMBER(PI_data_original!AQ260)),AQ259,PI_data_original!AQ260),0)</f>
        <v>0</v>
      </c>
      <c r="AR260" s="95">
        <f>IF($A260&lt;=$A$9,IF(NOT(ISNUMBER(PI_data_original!AR260)),AR259,PI_data_original!AR260),0)</f>
        <v>0</v>
      </c>
      <c r="AS260" s="95">
        <f>IF($A260&lt;=$A$9,IF(NOT(ISNUMBER(PI_data_original!AS260)),AS259,PI_data_original!AS260),0)</f>
        <v>0</v>
      </c>
      <c r="AT260" s="95">
        <f>IF($A260&lt;=$A$9,IF(NOT(ISNUMBER(PI_data_original!AT260)),AT259,PI_data_original!AT260),0)</f>
        <v>0</v>
      </c>
      <c r="AU260" s="95">
        <f>IF($A260&lt;=$A$9,IF(NOT(ISNUMBER(PI_data_original!AU260)),AU259,PI_data_original!AU260),0)</f>
        <v>0</v>
      </c>
      <c r="AV260" s="95">
        <f>IF($A260&lt;=$A$9,IF(NOT(ISNUMBER(PI_data_original!AV260)),AV259,PI_data_original!AV260),0)</f>
        <v>0</v>
      </c>
      <c r="AW260" s="95">
        <f>IF($A260&lt;=$A$9,IF(NOT(ISNUMBER(PI_data_original!AW260)),AW259,PI_data_original!AW260),0)</f>
        <v>0</v>
      </c>
      <c r="AY260" s="94">
        <f t="shared" si="145"/>
        <v>45873.864583332528</v>
      </c>
      <c r="AZ260" s="95">
        <f>IF($AY260&lt;=$AY$9,IF(NOT(ISNUMBER(PI_data_original!AZ260)),AZ259,PI_data_original!AZ260),0)</f>
        <v>0</v>
      </c>
      <c r="BA260" s="95">
        <f>IF($AY260&lt;=$AY$9,IF(NOT(ISNUMBER(PI_data_original!BA260)),BA259,PI_data_original!BA260),0)</f>
        <v>0</v>
      </c>
      <c r="BB260" s="95">
        <f>IF($AY260&lt;=$AY$9,IF(NOT(ISNUMBER(PI_data_original!BB260)),BB259,PI_data_original!BB260),0)</f>
        <v>0</v>
      </c>
      <c r="BC260" s="95">
        <f>IF($AY260&lt;=$AY$9,IF(NOT(ISNUMBER(PI_data_original!BC260)),BC259,PI_data_original!BC260),0)</f>
        <v>9.2954857347379924</v>
      </c>
      <c r="BD260" s="95">
        <f>IF($AY260&lt;=$AY$9,IF(NOT(ISNUMBER(PI_data_original!BD260)),BD259,PI_data_original!BD260),0)</f>
        <v>0</v>
      </c>
      <c r="BE260" s="95">
        <f>IF($AY260&lt;=$AY$9,IF(NOT(ISNUMBER(PI_data_original!BE260)),BE259,PI_data_original!BE260),0)</f>
        <v>0</v>
      </c>
      <c r="BF260" s="95">
        <f>IF($AY260&lt;=$AY$9,IF(NOT(ISNUMBER(PI_data_original!BF260)),BF259,PI_data_original!BF260),0)</f>
        <v>0</v>
      </c>
      <c r="BG260" s="95">
        <f>IF($AY260&lt;=$AY$9,IF(NOT(ISNUMBER(PI_data_original!BG260)),BG259,PI_data_original!BG260),0)</f>
        <v>7.2632744588400513</v>
      </c>
      <c r="BI260" s="61">
        <f>PI_data_original!BI260</f>
        <v>45873.42291666667</v>
      </c>
      <c r="BJ260" s="6">
        <f>IF($BI260&lt;=$BI$9,IF(NOT(ISNUMBER(PI_data_original!BJ260)),BJ259,PI_data_original!BJ260),0)</f>
        <v>16.893681366633402</v>
      </c>
      <c r="BK260" s="6">
        <f>IF($BI260&lt;=$BI$9,IF(NOT(ISNUMBER(PI_data_original!BK260)),BK259,PI_data_original!BK260),0)</f>
        <v>14.990872070344945</v>
      </c>
      <c r="BM260" s="6">
        <f t="shared" si="134"/>
        <v>45873.42291666667</v>
      </c>
      <c r="BN260" s="6" t="str">
        <f t="shared" si="135"/>
        <v>N/A</v>
      </c>
      <c r="BO260" s="6">
        <f t="shared" si="136"/>
        <v>45873.42291666667</v>
      </c>
      <c r="BP260" s="6" t="str">
        <f t="shared" si="137"/>
        <v>N/A</v>
      </c>
      <c r="BR260" s="6">
        <f t="shared" si="122"/>
        <v>0</v>
      </c>
      <c r="BS260" s="6">
        <f t="shared" si="123"/>
        <v>0</v>
      </c>
      <c r="BU260" s="6">
        <f t="shared" si="138"/>
        <v>0</v>
      </c>
      <c r="BV260" s="6">
        <f t="shared" si="139"/>
        <v>0</v>
      </c>
      <c r="BX260" s="292">
        <f t="shared" si="124"/>
        <v>45873.864583332528</v>
      </c>
      <c r="BY260" s="11">
        <f t="shared" si="154"/>
        <v>0</v>
      </c>
      <c r="BZ260" s="11">
        <f t="shared" si="154"/>
        <v>0</v>
      </c>
      <c r="CA260" s="11">
        <f t="shared" si="154"/>
        <v>0</v>
      </c>
      <c r="CB260" s="11">
        <f t="shared" si="154"/>
        <v>9.2954857347379924</v>
      </c>
      <c r="CC260" s="11">
        <f>IF(Inicio!$C$22="Calderas",BY260+BZ260,CA260)</f>
        <v>0</v>
      </c>
      <c r="CD260" s="11">
        <f t="shared" si="125"/>
        <v>0</v>
      </c>
      <c r="CE260" s="11">
        <f t="shared" si="126"/>
        <v>0</v>
      </c>
      <c r="CF260" s="11">
        <f t="shared" si="127"/>
        <v>0</v>
      </c>
      <c r="CG260" s="11">
        <f t="shared" si="128"/>
        <v>0</v>
      </c>
      <c r="CH260" s="11">
        <f t="shared" si="140"/>
        <v>0</v>
      </c>
      <c r="CI260" s="11">
        <f t="shared" si="141"/>
        <v>0</v>
      </c>
      <c r="CJ260" s="11">
        <f t="shared" si="155"/>
        <v>0</v>
      </c>
      <c r="CK260" s="11">
        <f t="shared" si="155"/>
        <v>0</v>
      </c>
      <c r="CL260" s="11">
        <f t="shared" si="155"/>
        <v>0</v>
      </c>
      <c r="CM260" s="11">
        <f t="shared" si="155"/>
        <v>7.2632744588400513</v>
      </c>
      <c r="CN260" s="281">
        <f>IF(Inicio!$O$22="Calderas",CJ260+CK260,CL260)</f>
        <v>0</v>
      </c>
      <c r="CO260" s="11">
        <f t="shared" si="129"/>
        <v>0</v>
      </c>
      <c r="CP260" s="11">
        <f t="shared" si="130"/>
        <v>0</v>
      </c>
      <c r="CQ260" s="11">
        <f t="shared" si="131"/>
        <v>0</v>
      </c>
      <c r="CR260" s="11">
        <f t="shared" si="132"/>
        <v>0</v>
      </c>
      <c r="CS260" s="11">
        <f t="shared" si="142"/>
        <v>0</v>
      </c>
      <c r="CT260" s="11">
        <f t="shared" si="143"/>
        <v>0</v>
      </c>
      <c r="CV260" s="293">
        <f t="shared" si="133"/>
        <v>45874.114583332295</v>
      </c>
      <c r="CW260" s="92">
        <f t="shared" si="156"/>
        <v>0</v>
      </c>
      <c r="CX260" s="92">
        <f t="shared" si="156"/>
        <v>0</v>
      </c>
      <c r="CY260" s="92">
        <f t="shared" si="156"/>
        <v>0</v>
      </c>
      <c r="CZ260" s="92">
        <f t="shared" si="156"/>
        <v>0</v>
      </c>
      <c r="DA260" s="92">
        <f t="shared" si="156"/>
        <v>0</v>
      </c>
      <c r="DB260" s="92">
        <f t="shared" si="156"/>
        <v>0</v>
      </c>
    </row>
    <row r="261" spans="1:106">
      <c r="A261" s="94">
        <f t="shared" si="144"/>
        <v>45874.118055554747</v>
      </c>
      <c r="B261" s="95">
        <f>IF($A261&lt;=$A$9,IF(NOT(ISNUMBER(PI_data_original!B261)),B260,PI_data_original!B261),0)</f>
        <v>0</v>
      </c>
      <c r="C261" s="95">
        <f>IF($A261&lt;=$A$9,IF(NOT(ISNUMBER(PI_data_original!C261)),C260,PI_data_original!C261),0)</f>
        <v>0</v>
      </c>
      <c r="D261" s="307">
        <f>IF(TagTempAmbSel_Sc1=TagTempAmb_Sc1,IF($A261&lt;=$A$9,IF(NOT(ISNUMBER(PI_data_original!D261)),D260,PI_data_original!D261),D260),IF($A261&lt;=$A$9,IF(NOT(ISNUMBER(PI_data_original!AD261)),AD260,PI_data_original!AD261),AD260))</f>
        <v>34.400001525878906</v>
      </c>
      <c r="E261" s="307">
        <f>IF(TagHumRelSel_Sc1=TagHumRel_Sc1,IF($A261&lt;=$A$9,IF(NOT(ISNUMBER(PI_data_original!E261)),E260,PI_data_original!E261),E260),IF($A261&lt;=$A$9,IF(NOT(ISNUMBER(PI_data_original!AE261)),AE260,PI_data_original!AE261),AE260))</f>
        <v>28.549225193882013</v>
      </c>
      <c r="F261" s="95">
        <f>IF($A261&lt;=$A$9,IF(NOT(ISNUMBER(PI_data_original!F261)),F260,PI_data_original!F261),0)</f>
        <v>0</v>
      </c>
      <c r="G261" s="95">
        <f>IF($A261&lt;=$A$9,IF(NOT(ISNUMBER(PI_data_original!G261)),G260,PI_data_original!G261),0)</f>
        <v>0</v>
      </c>
      <c r="H261" s="95">
        <f>IF($A261&lt;=$A$9,IF(NOT(ISNUMBER(PI_data_original!H261)),H260,PI_data_original!H261),0)</f>
        <v>0</v>
      </c>
      <c r="I261" s="95">
        <f>IF($A261&lt;=$A$9,IF(NOT(ISNUMBER(PI_data_original!I261)),I260,PI_data_original!I261),0)</f>
        <v>0</v>
      </c>
      <c r="J261" s="95">
        <f>IF($A261&lt;=$A$9,IF(NOT(ISNUMBER(PI_data_original!J261)),J260,PI_data_original!J261),0)</f>
        <v>0</v>
      </c>
      <c r="K261" s="95">
        <f>IF($A261&lt;=$A$9,IF(NOT(ISNUMBER(PI_data_original!K261)),K260,PI_data_original!K261),0)</f>
        <v>0</v>
      </c>
      <c r="L261" s="95">
        <f>IF($A261&lt;=$A$9,IF(NOT(ISNUMBER(PI_data_original!L261)),L260,PI_data_original!L261),0)</f>
        <v>0</v>
      </c>
      <c r="M261" s="95">
        <f>IF($A261&lt;=$A$9,IF(NOT(ISNUMBER(PI_data_original!M261)),M260,PI_data_original!M261),0)</f>
        <v>0</v>
      </c>
      <c r="N261" s="95">
        <f>IF($A261&lt;=$A$9,IF(NOT(ISNUMBER(PI_data_original!N261)),N260,PI_data_original!N261),0)</f>
        <v>0</v>
      </c>
      <c r="O261" s="95">
        <f>IF($A261&lt;=$A$9,IF(NOT(ISNUMBER(PI_data_original!O261)),O260,PI_data_original!O261),0)</f>
        <v>0</v>
      </c>
      <c r="P261" s="95">
        <f>IF($A261&lt;=$A$9,IF(NOT(ISNUMBER(PI_data_original!P261)),P260,PI_data_original!P261),0)</f>
        <v>0</v>
      </c>
      <c r="Q261" s="95">
        <f>IF($A261&lt;=$A$9,IF(NOT(ISNUMBER(PI_data_original!Q261)),Q260,PI_data_original!Q261),0)</f>
        <v>0</v>
      </c>
      <c r="R261" s="95">
        <f>IF($A261&lt;=$A$9,IF(NOT(ISNUMBER(PI_data_original!R261)),R260,PI_data_original!R261),0)</f>
        <v>0</v>
      </c>
      <c r="S261" s="95">
        <f>IF($A261&lt;=$A$9,IF(NOT(ISNUMBER(PI_data_original!S261)),S260,PI_data_original!S261),0)</f>
        <v>0</v>
      </c>
      <c r="T261" s="95">
        <f>IF($A261&lt;=$A$9,IF(NOT(ISNUMBER(PI_data_original!T261)),T260,PI_data_original!T261),0)</f>
        <v>0</v>
      </c>
      <c r="U261" s="95">
        <f>IF($A261&lt;=$A$9,IF(NOT(ISNUMBER(PI_data_original!U261)),U260,PI_data_original!U261),0)</f>
        <v>0</v>
      </c>
      <c r="V261" s="95">
        <f>IF($A261&lt;=$A$9,IF(NOT(ISNUMBER(PI_data_original!V261)),V260,PI_data_original!V261),0)</f>
        <v>0</v>
      </c>
      <c r="W261" s="95">
        <f>IF($A261&lt;=$A$9,IF(NOT(ISNUMBER(PI_data_original!W261)),W260,PI_data_original!W261),0)</f>
        <v>0</v>
      </c>
      <c r="X261" s="95">
        <f>IF($A261&lt;=$A$9,IF(NOT(ISNUMBER(PI_data_original!X261)),X260,PI_data_original!X261),0)</f>
        <v>0</v>
      </c>
      <c r="Y261" s="95">
        <f>IF($A261&lt;=$A$9,IF(NOT(ISNUMBER(PI_data_original!Y261)),Y260,PI_data_original!Y261),0)</f>
        <v>0</v>
      </c>
      <c r="Z261" s="95">
        <f>IF($A261&lt;=$A$9,IF(NOT(ISNUMBER(PI_data_original!Z261)),Z260,PI_data_original!Z261),0)</f>
        <v>0</v>
      </c>
      <c r="AA261" s="95">
        <f>IF($A261&lt;=$A$9,IF(NOT(ISNUMBER(PI_data_original!AA261)),AA260,PI_data_original!AA261),0)</f>
        <v>0</v>
      </c>
      <c r="AB261" s="95">
        <f>IF($A261&lt;=$A$9,IF(NOT(ISNUMBER(PI_data_original!AB261)),AB260,PI_data_original!AB261),0)</f>
        <v>0</v>
      </c>
      <c r="AC261" s="95">
        <f>IF($A261&lt;=$A$9,IF(NOT(ISNUMBER(PI_data_original!AC261)),AC260,PI_data_original!AC261),0)</f>
        <v>0</v>
      </c>
      <c r="AD261" s="307">
        <f>IF(TagTempAmbSel_Sc2=TagTempAmb_Sc1,IF($A261&lt;=$A$9,IF(NOT(ISNUMBER(PI_data_original!D261)),D260,PI_data_original!D261),D260),IF($A261&lt;=$A$9,IF(NOT(ISNUMBER(PI_data_original!AD261)),AD260,PI_data_original!AD261),AD260))</f>
        <v>35.129991850107629</v>
      </c>
      <c r="AE261" s="307">
        <f>IF(TagHumRelSel_Sc2=TagHumRel_Sc1,IF($A261&lt;=$A$9,IF(NOT(ISNUMBER(PI_data_original!E261)),E260,PI_data_original!E261),E260),IF($A261&lt;=$A$9,IF(NOT(ISNUMBER(PI_data_original!AE261)),AE260,PI_data_original!AE261),AE260))</f>
        <v>30.128703536580311</v>
      </c>
      <c r="AF261" s="95">
        <f>IF($A261&lt;=$A$9,IF(NOT(ISNUMBER(PI_data_original!AF261)),AF260,PI_data_original!AF261),0)</f>
        <v>0</v>
      </c>
      <c r="AG261" s="95">
        <f>IF($A261&lt;=$A$9,IF(NOT(ISNUMBER(PI_data_original!AG261)),AG260,PI_data_original!AG261),0)</f>
        <v>0</v>
      </c>
      <c r="AH261" s="95">
        <f>IF($A261&lt;=$A$9,IF(NOT(ISNUMBER(PI_data_original!AH261)),AH260,PI_data_original!AH261),0)</f>
        <v>0</v>
      </c>
      <c r="AI261" s="95">
        <f>IF($A261&lt;=$A$9,IF(NOT(ISNUMBER(PI_data_original!AI261)),AI260,PI_data_original!AI261),0)</f>
        <v>0</v>
      </c>
      <c r="AJ261" s="95">
        <f>IF($A261&lt;=$A$9,IF(NOT(ISNUMBER(PI_data_original!AJ261)),AJ260,PI_data_original!AJ261),0)</f>
        <v>0</v>
      </c>
      <c r="AK261" s="95">
        <f>IF($A261&lt;=$A$9,IF(NOT(ISNUMBER(PI_data_original!AK261)),AK260,PI_data_original!AK261),0)</f>
        <v>0</v>
      </c>
      <c r="AL261" s="95">
        <f>IF($A261&lt;=$A$9,IF(NOT(ISNUMBER(PI_data_original!AL261)),AL260,PI_data_original!AL261),0)</f>
        <v>0</v>
      </c>
      <c r="AM261" s="95">
        <f>IF($A261&lt;=$A$9,IF(NOT(ISNUMBER(PI_data_original!AM261)),AM260,PI_data_original!AM261),0)</f>
        <v>0</v>
      </c>
      <c r="AN261" s="95">
        <f>IF($A261&lt;=$A$9,IF(NOT(ISNUMBER(PI_data_original!AN261)),AN260,PI_data_original!AN261),0)</f>
        <v>0</v>
      </c>
      <c r="AO261" s="95">
        <f>IF($A261&lt;=$A$9,IF(NOT(ISNUMBER(PI_data_original!AO261)),AO260,PI_data_original!AO261),0)</f>
        <v>0</v>
      </c>
      <c r="AP261" s="95">
        <f>IF($A261&lt;=$A$9,IF(NOT(ISNUMBER(PI_data_original!AP261)),AP260,PI_data_original!AP261),0)</f>
        <v>0</v>
      </c>
      <c r="AQ261" s="95">
        <f>IF($A261&lt;=$A$9,IF(NOT(ISNUMBER(PI_data_original!AQ261)),AQ260,PI_data_original!AQ261),0)</f>
        <v>0</v>
      </c>
      <c r="AR261" s="95">
        <f>IF($A261&lt;=$A$9,IF(NOT(ISNUMBER(PI_data_original!AR261)),AR260,PI_data_original!AR261),0)</f>
        <v>0</v>
      </c>
      <c r="AS261" s="95">
        <f>IF($A261&lt;=$A$9,IF(NOT(ISNUMBER(PI_data_original!AS261)),AS260,PI_data_original!AS261),0)</f>
        <v>0</v>
      </c>
      <c r="AT261" s="95">
        <f>IF($A261&lt;=$A$9,IF(NOT(ISNUMBER(PI_data_original!AT261)),AT260,PI_data_original!AT261),0)</f>
        <v>0</v>
      </c>
      <c r="AU261" s="95">
        <f>IF($A261&lt;=$A$9,IF(NOT(ISNUMBER(PI_data_original!AU261)),AU260,PI_data_original!AU261),0)</f>
        <v>0</v>
      </c>
      <c r="AV261" s="95">
        <f>IF($A261&lt;=$A$9,IF(NOT(ISNUMBER(PI_data_original!AV261)),AV260,PI_data_original!AV261),0)</f>
        <v>0</v>
      </c>
      <c r="AW261" s="95">
        <f>IF($A261&lt;=$A$9,IF(NOT(ISNUMBER(PI_data_original!AW261)),AW260,PI_data_original!AW261),0)</f>
        <v>0</v>
      </c>
      <c r="AY261" s="94">
        <f t="shared" si="145"/>
        <v>45873.868055554747</v>
      </c>
      <c r="AZ261" s="95">
        <f>IF($AY261&lt;=$AY$9,IF(NOT(ISNUMBER(PI_data_original!AZ261)),AZ260,PI_data_original!AZ261),0)</f>
        <v>0</v>
      </c>
      <c r="BA261" s="95">
        <f>IF($AY261&lt;=$AY$9,IF(NOT(ISNUMBER(PI_data_original!BA261)),BA260,PI_data_original!BA261),0)</f>
        <v>0</v>
      </c>
      <c r="BB261" s="95">
        <f>IF($AY261&lt;=$AY$9,IF(NOT(ISNUMBER(PI_data_original!BB261)),BB260,PI_data_original!BB261),0)</f>
        <v>0</v>
      </c>
      <c r="BC261" s="95">
        <f>IF($AY261&lt;=$AY$9,IF(NOT(ISNUMBER(PI_data_original!BC261)),BC260,PI_data_original!BC261),0)</f>
        <v>8.1118254448922169</v>
      </c>
      <c r="BD261" s="95">
        <f>IF($AY261&lt;=$AY$9,IF(NOT(ISNUMBER(PI_data_original!BD261)),BD260,PI_data_original!BD261),0)</f>
        <v>0</v>
      </c>
      <c r="BE261" s="95">
        <f>IF($AY261&lt;=$AY$9,IF(NOT(ISNUMBER(PI_data_original!BE261)),BE260,PI_data_original!BE261),0)</f>
        <v>0</v>
      </c>
      <c r="BF261" s="95">
        <f>IF($AY261&lt;=$AY$9,IF(NOT(ISNUMBER(PI_data_original!BF261)),BF260,PI_data_original!BF261),0)</f>
        <v>0</v>
      </c>
      <c r="BG261" s="95">
        <f>IF($AY261&lt;=$AY$9,IF(NOT(ISNUMBER(PI_data_original!BG261)),BG260,PI_data_original!BG261),0)</f>
        <v>6.7528874971840338</v>
      </c>
      <c r="BI261" s="61">
        <f>PI_data_original!BI261</f>
        <v>45873.423611111109</v>
      </c>
      <c r="BJ261" s="6">
        <f>IF($BI261&lt;=$BI$9,IF(NOT(ISNUMBER(PI_data_original!BJ261)),BJ260,PI_data_original!BJ261),0)</f>
        <v>17.261602746923213</v>
      </c>
      <c r="BK261" s="6">
        <f>IF($BI261&lt;=$BI$9,IF(NOT(ISNUMBER(PI_data_original!BK261)),BK260,PI_data_original!BK261),0)</f>
        <v>15.224122988057765</v>
      </c>
      <c r="BM261" s="6">
        <f t="shared" si="134"/>
        <v>45873.423611111109</v>
      </c>
      <c r="BN261" s="6" t="str">
        <f t="shared" si="135"/>
        <v>N/A</v>
      </c>
      <c r="BO261" s="6">
        <f t="shared" si="136"/>
        <v>45873.423611111109</v>
      </c>
      <c r="BP261" s="6" t="str">
        <f t="shared" si="137"/>
        <v>N/A</v>
      </c>
      <c r="BR261" s="6">
        <f t="shared" si="122"/>
        <v>0</v>
      </c>
      <c r="BS261" s="6">
        <f t="shared" si="123"/>
        <v>0</v>
      </c>
      <c r="BU261" s="6">
        <f t="shared" si="138"/>
        <v>0</v>
      </c>
      <c r="BV261" s="6">
        <f t="shared" si="139"/>
        <v>0</v>
      </c>
      <c r="BX261" s="292">
        <f t="shared" si="124"/>
        <v>45873.868055554747</v>
      </c>
      <c r="BY261" s="11">
        <f t="shared" si="154"/>
        <v>0</v>
      </c>
      <c r="BZ261" s="11">
        <f t="shared" si="154"/>
        <v>0</v>
      </c>
      <c r="CA261" s="11">
        <f t="shared" si="154"/>
        <v>0</v>
      </c>
      <c r="CB261" s="11">
        <f t="shared" si="154"/>
        <v>8.1118254448922169</v>
      </c>
      <c r="CC261" s="11">
        <f>IF(Inicio!$C$22="Calderas",BY261+BZ261,CA261)</f>
        <v>0</v>
      </c>
      <c r="CD261" s="11">
        <f t="shared" si="125"/>
        <v>0</v>
      </c>
      <c r="CE261" s="11">
        <f t="shared" si="126"/>
        <v>0</v>
      </c>
      <c r="CF261" s="11">
        <f t="shared" si="127"/>
        <v>0</v>
      </c>
      <c r="CG261" s="11">
        <f t="shared" si="128"/>
        <v>0</v>
      </c>
      <c r="CH261" s="11">
        <f t="shared" si="140"/>
        <v>0</v>
      </c>
      <c r="CI261" s="11">
        <f t="shared" si="141"/>
        <v>0</v>
      </c>
      <c r="CJ261" s="11">
        <f t="shared" si="155"/>
        <v>0</v>
      </c>
      <c r="CK261" s="11">
        <f t="shared" si="155"/>
        <v>0</v>
      </c>
      <c r="CL261" s="11">
        <f t="shared" si="155"/>
        <v>0</v>
      </c>
      <c r="CM261" s="11">
        <f t="shared" si="155"/>
        <v>6.7528874971840338</v>
      </c>
      <c r="CN261" s="281">
        <f>IF(Inicio!$O$22="Calderas",CJ261+CK261,CL261)</f>
        <v>0</v>
      </c>
      <c r="CO261" s="11">
        <f t="shared" si="129"/>
        <v>0</v>
      </c>
      <c r="CP261" s="11">
        <f t="shared" si="130"/>
        <v>0</v>
      </c>
      <c r="CQ261" s="11">
        <f t="shared" si="131"/>
        <v>0</v>
      </c>
      <c r="CR261" s="11">
        <f t="shared" si="132"/>
        <v>0</v>
      </c>
      <c r="CS261" s="11">
        <f t="shared" si="142"/>
        <v>0</v>
      </c>
      <c r="CT261" s="11">
        <f t="shared" si="143"/>
        <v>0</v>
      </c>
      <c r="CV261" s="293">
        <f t="shared" si="133"/>
        <v>45874.118055554514</v>
      </c>
      <c r="CW261" s="92">
        <f t="shared" ref="CW261:DB270" si="157">VLOOKUP($CV261,$AY$11:$BG$370,MATCH(CW$9,$AY$9:$BG$9,0))</f>
        <v>0</v>
      </c>
      <c r="CX261" s="92">
        <f t="shared" si="157"/>
        <v>0</v>
      </c>
      <c r="CY261" s="92">
        <f t="shared" si="157"/>
        <v>0</v>
      </c>
      <c r="CZ261" s="92">
        <f t="shared" si="157"/>
        <v>0</v>
      </c>
      <c r="DA261" s="92">
        <f t="shared" si="157"/>
        <v>0</v>
      </c>
      <c r="DB261" s="92">
        <f t="shared" si="157"/>
        <v>0</v>
      </c>
    </row>
    <row r="262" spans="1:106">
      <c r="A262" s="94">
        <f t="shared" si="144"/>
        <v>45874.121527776966</v>
      </c>
      <c r="B262" s="95">
        <f>IF($A262&lt;=$A$9,IF(NOT(ISNUMBER(PI_data_original!B262)),B261,PI_data_original!B262),0)</f>
        <v>0</v>
      </c>
      <c r="C262" s="95">
        <f>IF($A262&lt;=$A$9,IF(NOT(ISNUMBER(PI_data_original!C262)),C261,PI_data_original!C262),0)</f>
        <v>0</v>
      </c>
      <c r="D262" s="307">
        <f>IF(TagTempAmbSel_Sc1=TagTempAmb_Sc1,IF($A262&lt;=$A$9,IF(NOT(ISNUMBER(PI_data_original!D262)),D261,PI_data_original!D262),D261),IF($A262&lt;=$A$9,IF(NOT(ISNUMBER(PI_data_original!AD262)),AD261,PI_data_original!AD262),AD261))</f>
        <v>34.400001525878906</v>
      </c>
      <c r="E262" s="307">
        <f>IF(TagHumRelSel_Sc1=TagHumRel_Sc1,IF($A262&lt;=$A$9,IF(NOT(ISNUMBER(PI_data_original!E262)),E261,PI_data_original!E262),E261),IF($A262&lt;=$A$9,IF(NOT(ISNUMBER(PI_data_original!AE262)),AE261,PI_data_original!AE262),AE261))</f>
        <v>28.549225193882013</v>
      </c>
      <c r="F262" s="95">
        <f>IF($A262&lt;=$A$9,IF(NOT(ISNUMBER(PI_data_original!F262)),F261,PI_data_original!F262),0)</f>
        <v>0</v>
      </c>
      <c r="G262" s="95">
        <f>IF($A262&lt;=$A$9,IF(NOT(ISNUMBER(PI_data_original!G262)),G261,PI_data_original!G262),0)</f>
        <v>0</v>
      </c>
      <c r="H262" s="95">
        <f>IF($A262&lt;=$A$9,IF(NOT(ISNUMBER(PI_data_original!H262)),H261,PI_data_original!H262),0)</f>
        <v>0</v>
      </c>
      <c r="I262" s="95">
        <f>IF($A262&lt;=$A$9,IF(NOT(ISNUMBER(PI_data_original!I262)),I261,PI_data_original!I262),0)</f>
        <v>0</v>
      </c>
      <c r="J262" s="95">
        <f>IF($A262&lt;=$A$9,IF(NOT(ISNUMBER(PI_data_original!J262)),J261,PI_data_original!J262),0)</f>
        <v>0</v>
      </c>
      <c r="K262" s="95">
        <f>IF($A262&lt;=$A$9,IF(NOT(ISNUMBER(PI_data_original!K262)),K261,PI_data_original!K262),0)</f>
        <v>0</v>
      </c>
      <c r="L262" s="95">
        <f>IF($A262&lt;=$A$9,IF(NOT(ISNUMBER(PI_data_original!L262)),L261,PI_data_original!L262),0)</f>
        <v>0</v>
      </c>
      <c r="M262" s="95">
        <f>IF($A262&lt;=$A$9,IF(NOT(ISNUMBER(PI_data_original!M262)),M261,PI_data_original!M262),0)</f>
        <v>0</v>
      </c>
      <c r="N262" s="95">
        <f>IF($A262&lt;=$A$9,IF(NOT(ISNUMBER(PI_data_original!N262)),N261,PI_data_original!N262),0)</f>
        <v>0</v>
      </c>
      <c r="O262" s="95">
        <f>IF($A262&lt;=$A$9,IF(NOT(ISNUMBER(PI_data_original!O262)),O261,PI_data_original!O262),0)</f>
        <v>0</v>
      </c>
      <c r="P262" s="95">
        <f>IF($A262&lt;=$A$9,IF(NOT(ISNUMBER(PI_data_original!P262)),P261,PI_data_original!P262),0)</f>
        <v>0</v>
      </c>
      <c r="Q262" s="95">
        <f>IF($A262&lt;=$A$9,IF(NOT(ISNUMBER(PI_data_original!Q262)),Q261,PI_data_original!Q262),0)</f>
        <v>0</v>
      </c>
      <c r="R262" s="95">
        <f>IF($A262&lt;=$A$9,IF(NOT(ISNUMBER(PI_data_original!R262)),R261,PI_data_original!R262),0)</f>
        <v>0</v>
      </c>
      <c r="S262" s="95">
        <f>IF($A262&lt;=$A$9,IF(NOT(ISNUMBER(PI_data_original!S262)),S261,PI_data_original!S262),0)</f>
        <v>0</v>
      </c>
      <c r="T262" s="95">
        <f>IF($A262&lt;=$A$9,IF(NOT(ISNUMBER(PI_data_original!T262)),T261,PI_data_original!T262),0)</f>
        <v>0</v>
      </c>
      <c r="U262" s="95">
        <f>IF($A262&lt;=$A$9,IF(NOT(ISNUMBER(PI_data_original!U262)),U261,PI_data_original!U262),0)</f>
        <v>0</v>
      </c>
      <c r="V262" s="95">
        <f>IF($A262&lt;=$A$9,IF(NOT(ISNUMBER(PI_data_original!V262)),V261,PI_data_original!V262),0)</f>
        <v>0</v>
      </c>
      <c r="W262" s="95">
        <f>IF($A262&lt;=$A$9,IF(NOT(ISNUMBER(PI_data_original!W262)),W261,PI_data_original!W262),0)</f>
        <v>0</v>
      </c>
      <c r="X262" s="95">
        <f>IF($A262&lt;=$A$9,IF(NOT(ISNUMBER(PI_data_original!X262)),X261,PI_data_original!X262),0)</f>
        <v>0</v>
      </c>
      <c r="Y262" s="95">
        <f>IF($A262&lt;=$A$9,IF(NOT(ISNUMBER(PI_data_original!Y262)),Y261,PI_data_original!Y262),0)</f>
        <v>0</v>
      </c>
      <c r="Z262" s="95">
        <f>IF($A262&lt;=$A$9,IF(NOT(ISNUMBER(PI_data_original!Z262)),Z261,PI_data_original!Z262),0)</f>
        <v>0</v>
      </c>
      <c r="AA262" s="95">
        <f>IF($A262&lt;=$A$9,IF(NOT(ISNUMBER(PI_data_original!AA262)),AA261,PI_data_original!AA262),0)</f>
        <v>0</v>
      </c>
      <c r="AB262" s="95">
        <f>IF($A262&lt;=$A$9,IF(NOT(ISNUMBER(PI_data_original!AB262)),AB261,PI_data_original!AB262),0)</f>
        <v>0</v>
      </c>
      <c r="AC262" s="95">
        <f>IF($A262&lt;=$A$9,IF(NOT(ISNUMBER(PI_data_original!AC262)),AC261,PI_data_original!AC262),0)</f>
        <v>0</v>
      </c>
      <c r="AD262" s="307">
        <f>IF(TagTempAmbSel_Sc2=TagTempAmb_Sc1,IF($A262&lt;=$A$9,IF(NOT(ISNUMBER(PI_data_original!D262)),D261,PI_data_original!D262),D261),IF($A262&lt;=$A$9,IF(NOT(ISNUMBER(PI_data_original!AD262)),AD261,PI_data_original!AD262),AD261))</f>
        <v>35.129991850107629</v>
      </c>
      <c r="AE262" s="307">
        <f>IF(TagHumRelSel_Sc2=TagHumRel_Sc1,IF($A262&lt;=$A$9,IF(NOT(ISNUMBER(PI_data_original!E262)),E261,PI_data_original!E262),E261),IF($A262&lt;=$A$9,IF(NOT(ISNUMBER(PI_data_original!AE262)),AE261,PI_data_original!AE262),AE261))</f>
        <v>30.128703536580311</v>
      </c>
      <c r="AF262" s="95">
        <f>IF($A262&lt;=$A$9,IF(NOT(ISNUMBER(PI_data_original!AF262)),AF261,PI_data_original!AF262),0)</f>
        <v>0</v>
      </c>
      <c r="AG262" s="95">
        <f>IF($A262&lt;=$A$9,IF(NOT(ISNUMBER(PI_data_original!AG262)),AG261,PI_data_original!AG262),0)</f>
        <v>0</v>
      </c>
      <c r="AH262" s="95">
        <f>IF($A262&lt;=$A$9,IF(NOT(ISNUMBER(PI_data_original!AH262)),AH261,PI_data_original!AH262),0)</f>
        <v>0</v>
      </c>
      <c r="AI262" s="95">
        <f>IF($A262&lt;=$A$9,IF(NOT(ISNUMBER(PI_data_original!AI262)),AI261,PI_data_original!AI262),0)</f>
        <v>0</v>
      </c>
      <c r="AJ262" s="95">
        <f>IF($A262&lt;=$A$9,IF(NOT(ISNUMBER(PI_data_original!AJ262)),AJ261,PI_data_original!AJ262),0)</f>
        <v>0</v>
      </c>
      <c r="AK262" s="95">
        <f>IF($A262&lt;=$A$9,IF(NOT(ISNUMBER(PI_data_original!AK262)),AK261,PI_data_original!AK262),0)</f>
        <v>0</v>
      </c>
      <c r="AL262" s="95">
        <f>IF($A262&lt;=$A$9,IF(NOT(ISNUMBER(PI_data_original!AL262)),AL261,PI_data_original!AL262),0)</f>
        <v>0</v>
      </c>
      <c r="AM262" s="95">
        <f>IF($A262&lt;=$A$9,IF(NOT(ISNUMBER(PI_data_original!AM262)),AM261,PI_data_original!AM262),0)</f>
        <v>0</v>
      </c>
      <c r="AN262" s="95">
        <f>IF($A262&lt;=$A$9,IF(NOT(ISNUMBER(PI_data_original!AN262)),AN261,PI_data_original!AN262),0)</f>
        <v>0</v>
      </c>
      <c r="AO262" s="95">
        <f>IF($A262&lt;=$A$9,IF(NOT(ISNUMBER(PI_data_original!AO262)),AO261,PI_data_original!AO262),0)</f>
        <v>0</v>
      </c>
      <c r="AP262" s="95">
        <f>IF($A262&lt;=$A$9,IF(NOT(ISNUMBER(PI_data_original!AP262)),AP261,PI_data_original!AP262),0)</f>
        <v>0</v>
      </c>
      <c r="AQ262" s="95">
        <f>IF($A262&lt;=$A$9,IF(NOT(ISNUMBER(PI_data_original!AQ262)),AQ261,PI_data_original!AQ262),0)</f>
        <v>0</v>
      </c>
      <c r="AR262" s="95">
        <f>IF($A262&lt;=$A$9,IF(NOT(ISNUMBER(PI_data_original!AR262)),AR261,PI_data_original!AR262),0)</f>
        <v>0</v>
      </c>
      <c r="AS262" s="95">
        <f>IF($A262&lt;=$A$9,IF(NOT(ISNUMBER(PI_data_original!AS262)),AS261,PI_data_original!AS262),0)</f>
        <v>0</v>
      </c>
      <c r="AT262" s="95">
        <f>IF($A262&lt;=$A$9,IF(NOT(ISNUMBER(PI_data_original!AT262)),AT261,PI_data_original!AT262),0)</f>
        <v>0</v>
      </c>
      <c r="AU262" s="95">
        <f>IF($A262&lt;=$A$9,IF(NOT(ISNUMBER(PI_data_original!AU262)),AU261,PI_data_original!AU262),0)</f>
        <v>0</v>
      </c>
      <c r="AV262" s="95">
        <f>IF($A262&lt;=$A$9,IF(NOT(ISNUMBER(PI_data_original!AV262)),AV261,PI_data_original!AV262),0)</f>
        <v>0</v>
      </c>
      <c r="AW262" s="95">
        <f>IF($A262&lt;=$A$9,IF(NOT(ISNUMBER(PI_data_original!AW262)),AW261,PI_data_original!AW262),0)</f>
        <v>0</v>
      </c>
      <c r="AY262" s="94">
        <f t="shared" si="145"/>
        <v>45873.871527776966</v>
      </c>
      <c r="AZ262" s="95">
        <f>IF($AY262&lt;=$AY$9,IF(NOT(ISNUMBER(PI_data_original!AZ262)),AZ261,PI_data_original!AZ262),0)</f>
        <v>0</v>
      </c>
      <c r="BA262" s="95">
        <f>IF($AY262&lt;=$AY$9,IF(NOT(ISNUMBER(PI_data_original!BA262)),BA261,PI_data_original!BA262),0)</f>
        <v>0</v>
      </c>
      <c r="BB262" s="95">
        <f>IF($AY262&lt;=$AY$9,IF(NOT(ISNUMBER(PI_data_original!BB262)),BB261,PI_data_original!BB262),0)</f>
        <v>0</v>
      </c>
      <c r="BC262" s="95">
        <f>IF($AY262&lt;=$AY$9,IF(NOT(ISNUMBER(PI_data_original!BC262)),BC261,PI_data_original!BC262),0)</f>
        <v>7.2523759425671521</v>
      </c>
      <c r="BD262" s="95">
        <f>IF($AY262&lt;=$AY$9,IF(NOT(ISNUMBER(PI_data_original!BD262)),BD261,PI_data_original!BD262),0)</f>
        <v>0</v>
      </c>
      <c r="BE262" s="95">
        <f>IF($AY262&lt;=$AY$9,IF(NOT(ISNUMBER(PI_data_original!BE262)),BE261,PI_data_original!BE262),0)</f>
        <v>0</v>
      </c>
      <c r="BF262" s="95">
        <f>IF($AY262&lt;=$AY$9,IF(NOT(ISNUMBER(PI_data_original!BF262)),BF261,PI_data_original!BF262),0)</f>
        <v>0</v>
      </c>
      <c r="BG262" s="95">
        <f>IF($AY262&lt;=$AY$9,IF(NOT(ISNUMBER(PI_data_original!BG262)),BG261,PI_data_original!BG262),0)</f>
        <v>0.49019039431178463</v>
      </c>
      <c r="BI262" s="61">
        <f>PI_data_original!BI262</f>
        <v>45873.424305555556</v>
      </c>
      <c r="BJ262" s="6">
        <f>IF($BI262&lt;=$BI$9,IF(NOT(ISNUMBER(PI_data_original!BJ262)),BJ261,PI_data_original!BJ262),0)</f>
        <v>17.371312166965723</v>
      </c>
      <c r="BK262" s="6">
        <f>IF($BI262&lt;=$BI$9,IF(NOT(ISNUMBER(PI_data_original!BK262)),BK261,PI_data_original!BK262),0)</f>
        <v>15.513050257639801</v>
      </c>
      <c r="BM262" s="6">
        <f t="shared" si="134"/>
        <v>45873.424305555556</v>
      </c>
      <c r="BN262" s="6" t="str">
        <f t="shared" si="135"/>
        <v>N/A</v>
      </c>
      <c r="BO262" s="6">
        <f t="shared" si="136"/>
        <v>45873.424305555556</v>
      </c>
      <c r="BP262" s="6" t="str">
        <f t="shared" si="137"/>
        <v>N/A</v>
      </c>
      <c r="BR262" s="6">
        <f t="shared" si="122"/>
        <v>0</v>
      </c>
      <c r="BS262" s="6">
        <f t="shared" si="123"/>
        <v>0</v>
      </c>
      <c r="BU262" s="6">
        <f t="shared" si="138"/>
        <v>0</v>
      </c>
      <c r="BV262" s="6">
        <f t="shared" si="139"/>
        <v>0</v>
      </c>
      <c r="BX262" s="292">
        <f t="shared" si="124"/>
        <v>45873.871527776966</v>
      </c>
      <c r="BY262" s="11">
        <f t="shared" si="154"/>
        <v>0</v>
      </c>
      <c r="BZ262" s="11">
        <f t="shared" si="154"/>
        <v>0</v>
      </c>
      <c r="CA262" s="11">
        <f t="shared" si="154"/>
        <v>0</v>
      </c>
      <c r="CB262" s="11">
        <f t="shared" si="154"/>
        <v>7.2523759425671521</v>
      </c>
      <c r="CC262" s="11">
        <f>IF(Inicio!$C$22="Calderas",BY262+BZ262,CA262)</f>
        <v>0</v>
      </c>
      <c r="CD262" s="11">
        <f t="shared" si="125"/>
        <v>0</v>
      </c>
      <c r="CE262" s="11">
        <f t="shared" si="126"/>
        <v>0</v>
      </c>
      <c r="CF262" s="11">
        <f t="shared" si="127"/>
        <v>0</v>
      </c>
      <c r="CG262" s="11">
        <f t="shared" si="128"/>
        <v>0</v>
      </c>
      <c r="CH262" s="11">
        <f t="shared" si="140"/>
        <v>0</v>
      </c>
      <c r="CI262" s="11">
        <f t="shared" si="141"/>
        <v>0</v>
      </c>
      <c r="CJ262" s="11">
        <f t="shared" si="155"/>
        <v>0</v>
      </c>
      <c r="CK262" s="11">
        <f t="shared" si="155"/>
        <v>0</v>
      </c>
      <c r="CL262" s="11">
        <f t="shared" si="155"/>
        <v>0</v>
      </c>
      <c r="CM262" s="11">
        <f t="shared" si="155"/>
        <v>0.49019039431178463</v>
      </c>
      <c r="CN262" s="281">
        <f>IF(Inicio!$O$22="Calderas",CJ262+CK262,CL262)</f>
        <v>0</v>
      </c>
      <c r="CO262" s="11">
        <f t="shared" si="129"/>
        <v>0</v>
      </c>
      <c r="CP262" s="11">
        <f t="shared" si="130"/>
        <v>0</v>
      </c>
      <c r="CQ262" s="11">
        <f t="shared" si="131"/>
        <v>0</v>
      </c>
      <c r="CR262" s="11">
        <f t="shared" si="132"/>
        <v>0</v>
      </c>
      <c r="CS262" s="11">
        <f t="shared" si="142"/>
        <v>0</v>
      </c>
      <c r="CT262" s="11">
        <f t="shared" si="143"/>
        <v>0</v>
      </c>
      <c r="CV262" s="293">
        <f t="shared" si="133"/>
        <v>45874.121527776733</v>
      </c>
      <c r="CW262" s="92">
        <f t="shared" si="157"/>
        <v>0</v>
      </c>
      <c r="CX262" s="92">
        <f t="shared" si="157"/>
        <v>0</v>
      </c>
      <c r="CY262" s="92">
        <f t="shared" si="157"/>
        <v>0</v>
      </c>
      <c r="CZ262" s="92">
        <f t="shared" si="157"/>
        <v>0</v>
      </c>
      <c r="DA262" s="92">
        <f t="shared" si="157"/>
        <v>0</v>
      </c>
      <c r="DB262" s="92">
        <f t="shared" si="157"/>
        <v>0</v>
      </c>
    </row>
    <row r="263" spans="1:106">
      <c r="A263" s="94">
        <f t="shared" si="144"/>
        <v>45874.124999999185</v>
      </c>
      <c r="B263" s="95">
        <f>IF($A263&lt;=$A$9,IF(NOT(ISNUMBER(PI_data_original!B263)),B262,PI_data_original!B263),0)</f>
        <v>0</v>
      </c>
      <c r="C263" s="95">
        <f>IF($A263&lt;=$A$9,IF(NOT(ISNUMBER(PI_data_original!C263)),C262,PI_data_original!C263),0)</f>
        <v>0</v>
      </c>
      <c r="D263" s="307">
        <f>IF(TagTempAmbSel_Sc1=TagTempAmb_Sc1,IF($A263&lt;=$A$9,IF(NOT(ISNUMBER(PI_data_original!D263)),D262,PI_data_original!D263),D262),IF($A263&lt;=$A$9,IF(NOT(ISNUMBER(PI_data_original!AD263)),AD262,PI_data_original!AD263),AD262))</f>
        <v>34.400001525878906</v>
      </c>
      <c r="E263" s="307">
        <f>IF(TagHumRelSel_Sc1=TagHumRel_Sc1,IF($A263&lt;=$A$9,IF(NOT(ISNUMBER(PI_data_original!E263)),E262,PI_data_original!E263),E262),IF($A263&lt;=$A$9,IF(NOT(ISNUMBER(PI_data_original!AE263)),AE262,PI_data_original!AE263),AE262))</f>
        <v>28.549225193882013</v>
      </c>
      <c r="F263" s="95">
        <f>IF($A263&lt;=$A$9,IF(NOT(ISNUMBER(PI_data_original!F263)),F262,PI_data_original!F263),0)</f>
        <v>0</v>
      </c>
      <c r="G263" s="95">
        <f>IF($A263&lt;=$A$9,IF(NOT(ISNUMBER(PI_data_original!G263)),G262,PI_data_original!G263),0)</f>
        <v>0</v>
      </c>
      <c r="H263" s="95">
        <f>IF($A263&lt;=$A$9,IF(NOT(ISNUMBER(PI_data_original!H263)),H262,PI_data_original!H263),0)</f>
        <v>0</v>
      </c>
      <c r="I263" s="95">
        <f>IF($A263&lt;=$A$9,IF(NOT(ISNUMBER(PI_data_original!I263)),I262,PI_data_original!I263),0)</f>
        <v>0</v>
      </c>
      <c r="J263" s="95">
        <f>IF($A263&lt;=$A$9,IF(NOT(ISNUMBER(PI_data_original!J263)),J262,PI_data_original!J263),0)</f>
        <v>0</v>
      </c>
      <c r="K263" s="95">
        <f>IF($A263&lt;=$A$9,IF(NOT(ISNUMBER(PI_data_original!K263)),K262,PI_data_original!K263),0)</f>
        <v>0</v>
      </c>
      <c r="L263" s="95">
        <f>IF($A263&lt;=$A$9,IF(NOT(ISNUMBER(PI_data_original!L263)),L262,PI_data_original!L263),0)</f>
        <v>0</v>
      </c>
      <c r="M263" s="95">
        <f>IF($A263&lt;=$A$9,IF(NOT(ISNUMBER(PI_data_original!M263)),M262,PI_data_original!M263),0)</f>
        <v>0</v>
      </c>
      <c r="N263" s="95">
        <f>IF($A263&lt;=$A$9,IF(NOT(ISNUMBER(PI_data_original!N263)),N262,PI_data_original!N263),0)</f>
        <v>0</v>
      </c>
      <c r="O263" s="95">
        <f>IF($A263&lt;=$A$9,IF(NOT(ISNUMBER(PI_data_original!O263)),O262,PI_data_original!O263),0)</f>
        <v>0</v>
      </c>
      <c r="P263" s="95">
        <f>IF($A263&lt;=$A$9,IF(NOT(ISNUMBER(PI_data_original!P263)),P262,PI_data_original!P263),0)</f>
        <v>0</v>
      </c>
      <c r="Q263" s="95">
        <f>IF($A263&lt;=$A$9,IF(NOT(ISNUMBER(PI_data_original!Q263)),Q262,PI_data_original!Q263),0)</f>
        <v>0</v>
      </c>
      <c r="R263" s="95">
        <f>IF($A263&lt;=$A$9,IF(NOT(ISNUMBER(PI_data_original!R263)),R262,PI_data_original!R263),0)</f>
        <v>0</v>
      </c>
      <c r="S263" s="95">
        <f>IF($A263&lt;=$A$9,IF(NOT(ISNUMBER(PI_data_original!S263)),S262,PI_data_original!S263),0)</f>
        <v>0</v>
      </c>
      <c r="T263" s="95">
        <f>IF($A263&lt;=$A$9,IF(NOT(ISNUMBER(PI_data_original!T263)),T262,PI_data_original!T263),0)</f>
        <v>0</v>
      </c>
      <c r="U263" s="95">
        <f>IF($A263&lt;=$A$9,IF(NOT(ISNUMBER(PI_data_original!U263)),U262,PI_data_original!U263),0)</f>
        <v>0</v>
      </c>
      <c r="V263" s="95">
        <f>IF($A263&lt;=$A$9,IF(NOT(ISNUMBER(PI_data_original!V263)),V262,PI_data_original!V263),0)</f>
        <v>0</v>
      </c>
      <c r="W263" s="95">
        <f>IF($A263&lt;=$A$9,IF(NOT(ISNUMBER(PI_data_original!W263)),W262,PI_data_original!W263),0)</f>
        <v>0</v>
      </c>
      <c r="X263" s="95">
        <f>IF($A263&lt;=$A$9,IF(NOT(ISNUMBER(PI_data_original!X263)),X262,PI_data_original!X263),0)</f>
        <v>0</v>
      </c>
      <c r="Y263" s="95">
        <f>IF($A263&lt;=$A$9,IF(NOT(ISNUMBER(PI_data_original!Y263)),Y262,PI_data_original!Y263),0)</f>
        <v>0</v>
      </c>
      <c r="Z263" s="95">
        <f>IF($A263&lt;=$A$9,IF(NOT(ISNUMBER(PI_data_original!Z263)),Z262,PI_data_original!Z263),0)</f>
        <v>0</v>
      </c>
      <c r="AA263" s="95">
        <f>IF($A263&lt;=$A$9,IF(NOT(ISNUMBER(PI_data_original!AA263)),AA262,PI_data_original!AA263),0)</f>
        <v>0</v>
      </c>
      <c r="AB263" s="95">
        <f>IF($A263&lt;=$A$9,IF(NOT(ISNUMBER(PI_data_original!AB263)),AB262,PI_data_original!AB263),0)</f>
        <v>0</v>
      </c>
      <c r="AC263" s="95">
        <f>IF($A263&lt;=$A$9,IF(NOT(ISNUMBER(PI_data_original!AC263)),AC262,PI_data_original!AC263),0)</f>
        <v>0</v>
      </c>
      <c r="AD263" s="307">
        <f>IF(TagTempAmbSel_Sc2=TagTempAmb_Sc1,IF($A263&lt;=$A$9,IF(NOT(ISNUMBER(PI_data_original!D263)),D262,PI_data_original!D263),D262),IF($A263&lt;=$A$9,IF(NOT(ISNUMBER(PI_data_original!AD263)),AD262,PI_data_original!AD263),AD262))</f>
        <v>35.129991850107629</v>
      </c>
      <c r="AE263" s="307">
        <f>IF(TagHumRelSel_Sc2=TagHumRel_Sc1,IF($A263&lt;=$A$9,IF(NOT(ISNUMBER(PI_data_original!E263)),E262,PI_data_original!E263),E262),IF($A263&lt;=$A$9,IF(NOT(ISNUMBER(PI_data_original!AE263)),AE262,PI_data_original!AE263),AE262))</f>
        <v>30.128703536580311</v>
      </c>
      <c r="AF263" s="95">
        <f>IF($A263&lt;=$A$9,IF(NOT(ISNUMBER(PI_data_original!AF263)),AF262,PI_data_original!AF263),0)</f>
        <v>0</v>
      </c>
      <c r="AG263" s="95">
        <f>IF($A263&lt;=$A$9,IF(NOT(ISNUMBER(PI_data_original!AG263)),AG262,PI_data_original!AG263),0)</f>
        <v>0</v>
      </c>
      <c r="AH263" s="95">
        <f>IF($A263&lt;=$A$9,IF(NOT(ISNUMBER(PI_data_original!AH263)),AH262,PI_data_original!AH263),0)</f>
        <v>0</v>
      </c>
      <c r="AI263" s="95">
        <f>IF($A263&lt;=$A$9,IF(NOT(ISNUMBER(PI_data_original!AI263)),AI262,PI_data_original!AI263),0)</f>
        <v>0</v>
      </c>
      <c r="AJ263" s="95">
        <f>IF($A263&lt;=$A$9,IF(NOT(ISNUMBER(PI_data_original!AJ263)),AJ262,PI_data_original!AJ263),0)</f>
        <v>0</v>
      </c>
      <c r="AK263" s="95">
        <f>IF($A263&lt;=$A$9,IF(NOT(ISNUMBER(PI_data_original!AK263)),AK262,PI_data_original!AK263),0)</f>
        <v>0</v>
      </c>
      <c r="AL263" s="95">
        <f>IF($A263&lt;=$A$9,IF(NOT(ISNUMBER(PI_data_original!AL263)),AL262,PI_data_original!AL263),0)</f>
        <v>0</v>
      </c>
      <c r="AM263" s="95">
        <f>IF($A263&lt;=$A$9,IF(NOT(ISNUMBER(PI_data_original!AM263)),AM262,PI_data_original!AM263),0)</f>
        <v>0</v>
      </c>
      <c r="AN263" s="95">
        <f>IF($A263&lt;=$A$9,IF(NOT(ISNUMBER(PI_data_original!AN263)),AN262,PI_data_original!AN263),0)</f>
        <v>0</v>
      </c>
      <c r="AO263" s="95">
        <f>IF($A263&lt;=$A$9,IF(NOT(ISNUMBER(PI_data_original!AO263)),AO262,PI_data_original!AO263),0)</f>
        <v>0</v>
      </c>
      <c r="AP263" s="95">
        <f>IF($A263&lt;=$A$9,IF(NOT(ISNUMBER(PI_data_original!AP263)),AP262,PI_data_original!AP263),0)</f>
        <v>0</v>
      </c>
      <c r="AQ263" s="95">
        <f>IF($A263&lt;=$A$9,IF(NOT(ISNUMBER(PI_data_original!AQ263)),AQ262,PI_data_original!AQ263),0)</f>
        <v>0</v>
      </c>
      <c r="AR263" s="95">
        <f>IF($A263&lt;=$A$9,IF(NOT(ISNUMBER(PI_data_original!AR263)),AR262,PI_data_original!AR263),0)</f>
        <v>0</v>
      </c>
      <c r="AS263" s="95">
        <f>IF($A263&lt;=$A$9,IF(NOT(ISNUMBER(PI_data_original!AS263)),AS262,PI_data_original!AS263),0)</f>
        <v>0</v>
      </c>
      <c r="AT263" s="95">
        <f>IF($A263&lt;=$A$9,IF(NOT(ISNUMBER(PI_data_original!AT263)),AT262,PI_data_original!AT263),0)</f>
        <v>0</v>
      </c>
      <c r="AU263" s="95">
        <f>IF($A263&lt;=$A$9,IF(NOT(ISNUMBER(PI_data_original!AU263)),AU262,PI_data_original!AU263),0)</f>
        <v>0</v>
      </c>
      <c r="AV263" s="95">
        <f>IF($A263&lt;=$A$9,IF(NOT(ISNUMBER(PI_data_original!AV263)),AV262,PI_data_original!AV263),0)</f>
        <v>0</v>
      </c>
      <c r="AW263" s="95">
        <f>IF($A263&lt;=$A$9,IF(NOT(ISNUMBER(PI_data_original!AW263)),AW262,PI_data_original!AW263),0)</f>
        <v>0</v>
      </c>
      <c r="AY263" s="94">
        <f t="shared" si="145"/>
        <v>45873.874999999185</v>
      </c>
      <c r="AZ263" s="95">
        <f>IF($AY263&lt;=$AY$9,IF(NOT(ISNUMBER(PI_data_original!AZ263)),AZ262,PI_data_original!AZ263),0)</f>
        <v>0</v>
      </c>
      <c r="BA263" s="95">
        <f>IF($AY263&lt;=$AY$9,IF(NOT(ISNUMBER(PI_data_original!BA263)),BA262,PI_data_original!BA263),0)</f>
        <v>0</v>
      </c>
      <c r="BB263" s="95">
        <f>IF($AY263&lt;=$AY$9,IF(NOT(ISNUMBER(PI_data_original!BB263)),BB262,PI_data_original!BB263),0)</f>
        <v>0</v>
      </c>
      <c r="BC263" s="95">
        <f>IF($AY263&lt;=$AY$9,IF(NOT(ISNUMBER(PI_data_original!BC263)),BC262,PI_data_original!BC263),0)</f>
        <v>6.5584762891434876</v>
      </c>
      <c r="BD263" s="95">
        <f>IF($AY263&lt;=$AY$9,IF(NOT(ISNUMBER(PI_data_original!BD263)),BD262,PI_data_original!BD263),0)</f>
        <v>0</v>
      </c>
      <c r="BE263" s="95">
        <f>IF($AY263&lt;=$AY$9,IF(NOT(ISNUMBER(PI_data_original!BE263)),BE262,PI_data_original!BE263),0)</f>
        <v>0</v>
      </c>
      <c r="BF263" s="95">
        <f>IF($AY263&lt;=$AY$9,IF(NOT(ISNUMBER(PI_data_original!BF263)),BF262,PI_data_original!BF263),0)</f>
        <v>0</v>
      </c>
      <c r="BG263" s="95">
        <f>IF($AY263&lt;=$AY$9,IF(NOT(ISNUMBER(PI_data_original!BG263)),BG262,PI_data_original!BG263),0)</f>
        <v>1.0070954449474812E-2</v>
      </c>
      <c r="BI263" s="61">
        <f>PI_data_original!BI263</f>
        <v>45873.425000000003</v>
      </c>
      <c r="BJ263" s="6">
        <f>IF($BI263&lt;=$BI$9,IF(NOT(ISNUMBER(PI_data_original!BJ263)),BJ262,PI_data_original!BJ263),0)</f>
        <v>16.903899662674537</v>
      </c>
      <c r="BK263" s="6">
        <f>IF($BI263&lt;=$BI$9,IF(NOT(ISNUMBER(PI_data_original!BK263)),BK262,PI_data_original!BK263),0)</f>
        <v>15.318312452599566</v>
      </c>
      <c r="BM263" s="6">
        <f t="shared" si="134"/>
        <v>45873.425000000003</v>
      </c>
      <c r="BN263" s="6" t="str">
        <f t="shared" si="135"/>
        <v>N/A</v>
      </c>
      <c r="BO263" s="6">
        <f t="shared" si="136"/>
        <v>45873.425000000003</v>
      </c>
      <c r="BP263" s="6" t="str">
        <f t="shared" si="137"/>
        <v>N/A</v>
      </c>
      <c r="BR263" s="6">
        <f t="shared" si="122"/>
        <v>0</v>
      </c>
      <c r="BS263" s="6">
        <f t="shared" si="123"/>
        <v>0</v>
      </c>
      <c r="BU263" s="6">
        <f t="shared" si="138"/>
        <v>0</v>
      </c>
      <c r="BV263" s="6">
        <f t="shared" si="139"/>
        <v>0</v>
      </c>
      <c r="BX263" s="292">
        <f t="shared" si="124"/>
        <v>45873.874999999185</v>
      </c>
      <c r="BY263" s="11">
        <f t="shared" si="154"/>
        <v>0</v>
      </c>
      <c r="BZ263" s="11">
        <f t="shared" si="154"/>
        <v>0</v>
      </c>
      <c r="CA263" s="11">
        <f t="shared" si="154"/>
        <v>0</v>
      </c>
      <c r="CB263" s="11">
        <f t="shared" si="154"/>
        <v>6.5584762891434876</v>
      </c>
      <c r="CC263" s="11">
        <f>IF(Inicio!$C$22="Calderas",BY263+BZ263,CA263)</f>
        <v>0</v>
      </c>
      <c r="CD263" s="11">
        <f t="shared" si="125"/>
        <v>0</v>
      </c>
      <c r="CE263" s="11">
        <f t="shared" si="126"/>
        <v>0</v>
      </c>
      <c r="CF263" s="11">
        <f t="shared" si="127"/>
        <v>0</v>
      </c>
      <c r="CG263" s="11">
        <f t="shared" si="128"/>
        <v>0</v>
      </c>
      <c r="CH263" s="11">
        <f t="shared" si="140"/>
        <v>0</v>
      </c>
      <c r="CI263" s="11">
        <f t="shared" si="141"/>
        <v>0</v>
      </c>
      <c r="CJ263" s="11">
        <f t="shared" si="155"/>
        <v>0</v>
      </c>
      <c r="CK263" s="11">
        <f t="shared" si="155"/>
        <v>0</v>
      </c>
      <c r="CL263" s="11">
        <f t="shared" si="155"/>
        <v>0</v>
      </c>
      <c r="CM263" s="11">
        <f t="shared" si="155"/>
        <v>1.0070954449474812E-2</v>
      </c>
      <c r="CN263" s="281">
        <f>IF(Inicio!$O$22="Calderas",CJ263+CK263,CL263)</f>
        <v>0</v>
      </c>
      <c r="CO263" s="11">
        <f t="shared" si="129"/>
        <v>0</v>
      </c>
      <c r="CP263" s="11">
        <f t="shared" si="130"/>
        <v>0</v>
      </c>
      <c r="CQ263" s="11">
        <f t="shared" si="131"/>
        <v>0</v>
      </c>
      <c r="CR263" s="11">
        <f t="shared" si="132"/>
        <v>0</v>
      </c>
      <c r="CS263" s="11">
        <f t="shared" si="142"/>
        <v>0</v>
      </c>
      <c r="CT263" s="11">
        <f t="shared" si="143"/>
        <v>0</v>
      </c>
      <c r="CV263" s="293">
        <f t="shared" si="133"/>
        <v>45874.124999998952</v>
      </c>
      <c r="CW263" s="92">
        <f t="shared" si="157"/>
        <v>0</v>
      </c>
      <c r="CX263" s="92">
        <f t="shared" si="157"/>
        <v>0</v>
      </c>
      <c r="CY263" s="92">
        <f t="shared" si="157"/>
        <v>0</v>
      </c>
      <c r="CZ263" s="92">
        <f t="shared" si="157"/>
        <v>0</v>
      </c>
      <c r="DA263" s="92">
        <f t="shared" si="157"/>
        <v>0</v>
      </c>
      <c r="DB263" s="92">
        <f t="shared" si="157"/>
        <v>0</v>
      </c>
    </row>
    <row r="264" spans="1:106">
      <c r="A264" s="94">
        <f t="shared" si="144"/>
        <v>45874.128472221404</v>
      </c>
      <c r="B264" s="95">
        <f>IF($A264&lt;=$A$9,IF(NOT(ISNUMBER(PI_data_original!B264)),B263,PI_data_original!B264),0)</f>
        <v>0</v>
      </c>
      <c r="C264" s="95">
        <f>IF($A264&lt;=$A$9,IF(NOT(ISNUMBER(PI_data_original!C264)),C263,PI_data_original!C264),0)</f>
        <v>0</v>
      </c>
      <c r="D264" s="307">
        <f>IF(TagTempAmbSel_Sc1=TagTempAmb_Sc1,IF($A264&lt;=$A$9,IF(NOT(ISNUMBER(PI_data_original!D264)),D263,PI_data_original!D264),D263),IF($A264&lt;=$A$9,IF(NOT(ISNUMBER(PI_data_original!AD264)),AD263,PI_data_original!AD264),AD263))</f>
        <v>34.400001525878906</v>
      </c>
      <c r="E264" s="307">
        <f>IF(TagHumRelSel_Sc1=TagHumRel_Sc1,IF($A264&lt;=$A$9,IF(NOT(ISNUMBER(PI_data_original!E264)),E263,PI_data_original!E264),E263),IF($A264&lt;=$A$9,IF(NOT(ISNUMBER(PI_data_original!AE264)),AE263,PI_data_original!AE264),AE263))</f>
        <v>28.549225193882013</v>
      </c>
      <c r="F264" s="95">
        <f>IF($A264&lt;=$A$9,IF(NOT(ISNUMBER(PI_data_original!F264)),F263,PI_data_original!F264),0)</f>
        <v>0</v>
      </c>
      <c r="G264" s="95">
        <f>IF($A264&lt;=$A$9,IF(NOT(ISNUMBER(PI_data_original!G264)),G263,PI_data_original!G264),0)</f>
        <v>0</v>
      </c>
      <c r="H264" s="95">
        <f>IF($A264&lt;=$A$9,IF(NOT(ISNUMBER(PI_data_original!H264)),H263,PI_data_original!H264),0)</f>
        <v>0</v>
      </c>
      <c r="I264" s="95">
        <f>IF($A264&lt;=$A$9,IF(NOT(ISNUMBER(PI_data_original!I264)),I263,PI_data_original!I264),0)</f>
        <v>0</v>
      </c>
      <c r="J264" s="95">
        <f>IF($A264&lt;=$A$9,IF(NOT(ISNUMBER(PI_data_original!J264)),J263,PI_data_original!J264),0)</f>
        <v>0</v>
      </c>
      <c r="K264" s="95">
        <f>IF($A264&lt;=$A$9,IF(NOT(ISNUMBER(PI_data_original!K264)),K263,PI_data_original!K264),0)</f>
        <v>0</v>
      </c>
      <c r="L264" s="95">
        <f>IF($A264&lt;=$A$9,IF(NOT(ISNUMBER(PI_data_original!L264)),L263,PI_data_original!L264),0)</f>
        <v>0</v>
      </c>
      <c r="M264" s="95">
        <f>IF($A264&lt;=$A$9,IF(NOT(ISNUMBER(PI_data_original!M264)),M263,PI_data_original!M264),0)</f>
        <v>0</v>
      </c>
      <c r="N264" s="95">
        <f>IF($A264&lt;=$A$9,IF(NOT(ISNUMBER(PI_data_original!N264)),N263,PI_data_original!N264),0)</f>
        <v>0</v>
      </c>
      <c r="O264" s="95">
        <f>IF($A264&lt;=$A$9,IF(NOT(ISNUMBER(PI_data_original!O264)),O263,PI_data_original!O264),0)</f>
        <v>0</v>
      </c>
      <c r="P264" s="95">
        <f>IF($A264&lt;=$A$9,IF(NOT(ISNUMBER(PI_data_original!P264)),P263,PI_data_original!P264),0)</f>
        <v>0</v>
      </c>
      <c r="Q264" s="95">
        <f>IF($A264&lt;=$A$9,IF(NOT(ISNUMBER(PI_data_original!Q264)),Q263,PI_data_original!Q264),0)</f>
        <v>0</v>
      </c>
      <c r="R264" s="95">
        <f>IF($A264&lt;=$A$9,IF(NOT(ISNUMBER(PI_data_original!R264)),R263,PI_data_original!R264),0)</f>
        <v>0</v>
      </c>
      <c r="S264" s="95">
        <f>IF($A264&lt;=$A$9,IF(NOT(ISNUMBER(PI_data_original!S264)),S263,PI_data_original!S264),0)</f>
        <v>0</v>
      </c>
      <c r="T264" s="95">
        <f>IF($A264&lt;=$A$9,IF(NOT(ISNUMBER(PI_data_original!T264)),T263,PI_data_original!T264),0)</f>
        <v>0</v>
      </c>
      <c r="U264" s="95">
        <f>IF($A264&lt;=$A$9,IF(NOT(ISNUMBER(PI_data_original!U264)),U263,PI_data_original!U264),0)</f>
        <v>0</v>
      </c>
      <c r="V264" s="95">
        <f>IF($A264&lt;=$A$9,IF(NOT(ISNUMBER(PI_data_original!V264)),V263,PI_data_original!V264),0)</f>
        <v>0</v>
      </c>
      <c r="W264" s="95">
        <f>IF($A264&lt;=$A$9,IF(NOT(ISNUMBER(PI_data_original!W264)),W263,PI_data_original!W264),0)</f>
        <v>0</v>
      </c>
      <c r="X264" s="95">
        <f>IF($A264&lt;=$A$9,IF(NOT(ISNUMBER(PI_data_original!X264)),X263,PI_data_original!X264),0)</f>
        <v>0</v>
      </c>
      <c r="Y264" s="95">
        <f>IF($A264&lt;=$A$9,IF(NOT(ISNUMBER(PI_data_original!Y264)),Y263,PI_data_original!Y264),0)</f>
        <v>0</v>
      </c>
      <c r="Z264" s="95">
        <f>IF($A264&lt;=$A$9,IF(NOT(ISNUMBER(PI_data_original!Z264)),Z263,PI_data_original!Z264),0)</f>
        <v>0</v>
      </c>
      <c r="AA264" s="95">
        <f>IF($A264&lt;=$A$9,IF(NOT(ISNUMBER(PI_data_original!AA264)),AA263,PI_data_original!AA264),0)</f>
        <v>0</v>
      </c>
      <c r="AB264" s="95">
        <f>IF($A264&lt;=$A$9,IF(NOT(ISNUMBER(PI_data_original!AB264)),AB263,PI_data_original!AB264),0)</f>
        <v>0</v>
      </c>
      <c r="AC264" s="95">
        <f>IF($A264&lt;=$A$9,IF(NOT(ISNUMBER(PI_data_original!AC264)),AC263,PI_data_original!AC264),0)</f>
        <v>0</v>
      </c>
      <c r="AD264" s="307">
        <f>IF(TagTempAmbSel_Sc2=TagTempAmb_Sc1,IF($A264&lt;=$A$9,IF(NOT(ISNUMBER(PI_data_original!D264)),D263,PI_data_original!D264),D263),IF($A264&lt;=$A$9,IF(NOT(ISNUMBER(PI_data_original!AD264)),AD263,PI_data_original!AD264),AD263))</f>
        <v>35.129991850107629</v>
      </c>
      <c r="AE264" s="307">
        <f>IF(TagHumRelSel_Sc2=TagHumRel_Sc1,IF($A264&lt;=$A$9,IF(NOT(ISNUMBER(PI_data_original!E264)),E263,PI_data_original!E264),E263),IF($A264&lt;=$A$9,IF(NOT(ISNUMBER(PI_data_original!AE264)),AE263,PI_data_original!AE264),AE263))</f>
        <v>30.128703536580311</v>
      </c>
      <c r="AF264" s="95">
        <f>IF($A264&lt;=$A$9,IF(NOT(ISNUMBER(PI_data_original!AF264)),AF263,PI_data_original!AF264),0)</f>
        <v>0</v>
      </c>
      <c r="AG264" s="95">
        <f>IF($A264&lt;=$A$9,IF(NOT(ISNUMBER(PI_data_original!AG264)),AG263,PI_data_original!AG264),0)</f>
        <v>0</v>
      </c>
      <c r="AH264" s="95">
        <f>IF($A264&lt;=$A$9,IF(NOT(ISNUMBER(PI_data_original!AH264)),AH263,PI_data_original!AH264),0)</f>
        <v>0</v>
      </c>
      <c r="AI264" s="95">
        <f>IF($A264&lt;=$A$9,IF(NOT(ISNUMBER(PI_data_original!AI264)),AI263,PI_data_original!AI264),0)</f>
        <v>0</v>
      </c>
      <c r="AJ264" s="95">
        <f>IF($A264&lt;=$A$9,IF(NOT(ISNUMBER(PI_data_original!AJ264)),AJ263,PI_data_original!AJ264),0)</f>
        <v>0</v>
      </c>
      <c r="AK264" s="95">
        <f>IF($A264&lt;=$A$9,IF(NOT(ISNUMBER(PI_data_original!AK264)),AK263,PI_data_original!AK264),0)</f>
        <v>0</v>
      </c>
      <c r="AL264" s="95">
        <f>IF($A264&lt;=$A$9,IF(NOT(ISNUMBER(PI_data_original!AL264)),AL263,PI_data_original!AL264),0)</f>
        <v>0</v>
      </c>
      <c r="AM264" s="95">
        <f>IF($A264&lt;=$A$9,IF(NOT(ISNUMBER(PI_data_original!AM264)),AM263,PI_data_original!AM264),0)</f>
        <v>0</v>
      </c>
      <c r="AN264" s="95">
        <f>IF($A264&lt;=$A$9,IF(NOT(ISNUMBER(PI_data_original!AN264)),AN263,PI_data_original!AN264),0)</f>
        <v>0</v>
      </c>
      <c r="AO264" s="95">
        <f>IF($A264&lt;=$A$9,IF(NOT(ISNUMBER(PI_data_original!AO264)),AO263,PI_data_original!AO264),0)</f>
        <v>0</v>
      </c>
      <c r="AP264" s="95">
        <f>IF($A264&lt;=$A$9,IF(NOT(ISNUMBER(PI_data_original!AP264)),AP263,PI_data_original!AP264),0)</f>
        <v>0</v>
      </c>
      <c r="AQ264" s="95">
        <f>IF($A264&lt;=$A$9,IF(NOT(ISNUMBER(PI_data_original!AQ264)),AQ263,PI_data_original!AQ264),0)</f>
        <v>0</v>
      </c>
      <c r="AR264" s="95">
        <f>IF($A264&lt;=$A$9,IF(NOT(ISNUMBER(PI_data_original!AR264)),AR263,PI_data_original!AR264),0)</f>
        <v>0</v>
      </c>
      <c r="AS264" s="95">
        <f>IF($A264&lt;=$A$9,IF(NOT(ISNUMBER(PI_data_original!AS264)),AS263,PI_data_original!AS264),0)</f>
        <v>0</v>
      </c>
      <c r="AT264" s="95">
        <f>IF($A264&lt;=$A$9,IF(NOT(ISNUMBER(PI_data_original!AT264)),AT263,PI_data_original!AT264),0)</f>
        <v>0</v>
      </c>
      <c r="AU264" s="95">
        <f>IF($A264&lt;=$A$9,IF(NOT(ISNUMBER(PI_data_original!AU264)),AU263,PI_data_original!AU264),0)</f>
        <v>0</v>
      </c>
      <c r="AV264" s="95">
        <f>IF($A264&lt;=$A$9,IF(NOT(ISNUMBER(PI_data_original!AV264)),AV263,PI_data_original!AV264),0)</f>
        <v>0</v>
      </c>
      <c r="AW264" s="95">
        <f>IF($A264&lt;=$A$9,IF(NOT(ISNUMBER(PI_data_original!AW264)),AW263,PI_data_original!AW264),0)</f>
        <v>0</v>
      </c>
      <c r="AY264" s="94">
        <f t="shared" si="145"/>
        <v>45873.878472221404</v>
      </c>
      <c r="AZ264" s="95">
        <f>IF($AY264&lt;=$AY$9,IF(NOT(ISNUMBER(PI_data_original!AZ264)),AZ263,PI_data_original!AZ264),0)</f>
        <v>0</v>
      </c>
      <c r="BA264" s="95">
        <f>IF($AY264&lt;=$AY$9,IF(NOT(ISNUMBER(PI_data_original!BA264)),BA263,PI_data_original!BA264),0)</f>
        <v>0</v>
      </c>
      <c r="BB264" s="95">
        <f>IF($AY264&lt;=$AY$9,IF(NOT(ISNUMBER(PI_data_original!BB264)),BB263,PI_data_original!BB264),0)</f>
        <v>0</v>
      </c>
      <c r="BC264" s="95">
        <f>IF($AY264&lt;=$AY$9,IF(NOT(ISNUMBER(PI_data_original!BC264)),BC263,PI_data_original!BC264),0)</f>
        <v>1.2405114804460871</v>
      </c>
      <c r="BD264" s="95">
        <f>IF($AY264&lt;=$AY$9,IF(NOT(ISNUMBER(PI_data_original!BD264)),BD263,PI_data_original!BD264),0)</f>
        <v>0</v>
      </c>
      <c r="BE264" s="95">
        <f>IF($AY264&lt;=$AY$9,IF(NOT(ISNUMBER(PI_data_original!BE264)),BE263,PI_data_original!BE264),0)</f>
        <v>0</v>
      </c>
      <c r="BF264" s="95">
        <f>IF($AY264&lt;=$AY$9,IF(NOT(ISNUMBER(PI_data_original!BF264)),BF263,PI_data_original!BF264),0)</f>
        <v>0</v>
      </c>
      <c r="BG264" s="95">
        <f>IF($AY264&lt;=$AY$9,IF(NOT(ISNUMBER(PI_data_original!BG264)),BG263,PI_data_original!BG264),0)</f>
        <v>1.0070954449474812E-2</v>
      </c>
      <c r="BI264" s="61">
        <f>PI_data_original!BI264</f>
        <v>45873.425694444442</v>
      </c>
      <c r="BJ264" s="6">
        <f>IF($BI264&lt;=$BI$9,IF(NOT(ISNUMBER(PI_data_original!BJ264)),BJ263,PI_data_original!BJ264),0)</f>
        <v>17.327883641531113</v>
      </c>
      <c r="BK264" s="6">
        <f>IF($BI264&lt;=$BI$9,IF(NOT(ISNUMBER(PI_data_original!BK264)),BK263,PI_data_original!BK264),0)</f>
        <v>15.659666184729895</v>
      </c>
      <c r="BM264" s="6">
        <f t="shared" si="134"/>
        <v>45873.425694444442</v>
      </c>
      <c r="BN264" s="6" t="str">
        <f t="shared" si="135"/>
        <v>N/A</v>
      </c>
      <c r="BO264" s="6">
        <f t="shared" si="136"/>
        <v>45873.425694444442</v>
      </c>
      <c r="BP264" s="6" t="str">
        <f t="shared" si="137"/>
        <v>N/A</v>
      </c>
      <c r="BR264" s="6">
        <f t="shared" si="122"/>
        <v>0</v>
      </c>
      <c r="BS264" s="6">
        <f t="shared" si="123"/>
        <v>0</v>
      </c>
      <c r="BU264" s="6">
        <f t="shared" si="138"/>
        <v>0</v>
      </c>
      <c r="BV264" s="6">
        <f t="shared" si="139"/>
        <v>0</v>
      </c>
      <c r="BX264" s="292">
        <f t="shared" si="124"/>
        <v>45873.878472221404</v>
      </c>
      <c r="BY264" s="11">
        <f t="shared" si="154"/>
        <v>0</v>
      </c>
      <c r="BZ264" s="11">
        <f t="shared" si="154"/>
        <v>0</v>
      </c>
      <c r="CA264" s="11">
        <f t="shared" si="154"/>
        <v>0</v>
      </c>
      <c r="CB264" s="11">
        <f t="shared" si="154"/>
        <v>1.2405114804460871</v>
      </c>
      <c r="CC264" s="11">
        <f>IF(Inicio!$C$22="Calderas",BY264+BZ264,CA264)</f>
        <v>0</v>
      </c>
      <c r="CD264" s="11">
        <f t="shared" si="125"/>
        <v>0</v>
      </c>
      <c r="CE264" s="11">
        <f t="shared" si="126"/>
        <v>0</v>
      </c>
      <c r="CF264" s="11">
        <f t="shared" si="127"/>
        <v>0</v>
      </c>
      <c r="CG264" s="11">
        <f t="shared" si="128"/>
        <v>0</v>
      </c>
      <c r="CH264" s="11">
        <f t="shared" si="140"/>
        <v>0</v>
      </c>
      <c r="CI264" s="11">
        <f t="shared" si="141"/>
        <v>0</v>
      </c>
      <c r="CJ264" s="11">
        <f t="shared" si="155"/>
        <v>0</v>
      </c>
      <c r="CK264" s="11">
        <f t="shared" si="155"/>
        <v>0</v>
      </c>
      <c r="CL264" s="11">
        <f t="shared" si="155"/>
        <v>0</v>
      </c>
      <c r="CM264" s="11">
        <f t="shared" si="155"/>
        <v>1.0070954449474812E-2</v>
      </c>
      <c r="CN264" s="281">
        <f>IF(Inicio!$O$22="Calderas",CJ264+CK264,CL264)</f>
        <v>0</v>
      </c>
      <c r="CO264" s="11">
        <f t="shared" si="129"/>
        <v>0</v>
      </c>
      <c r="CP264" s="11">
        <f t="shared" si="130"/>
        <v>0</v>
      </c>
      <c r="CQ264" s="11">
        <f t="shared" si="131"/>
        <v>0</v>
      </c>
      <c r="CR264" s="11">
        <f t="shared" si="132"/>
        <v>0</v>
      </c>
      <c r="CS264" s="11">
        <f t="shared" si="142"/>
        <v>0</v>
      </c>
      <c r="CT264" s="11">
        <f t="shared" si="143"/>
        <v>0</v>
      </c>
      <c r="CV264" s="293">
        <f t="shared" si="133"/>
        <v>45874.128472221171</v>
      </c>
      <c r="CW264" s="92">
        <f t="shared" si="157"/>
        <v>0</v>
      </c>
      <c r="CX264" s="92">
        <f t="shared" si="157"/>
        <v>0</v>
      </c>
      <c r="CY264" s="92">
        <f t="shared" si="157"/>
        <v>0</v>
      </c>
      <c r="CZ264" s="92">
        <f t="shared" si="157"/>
        <v>0</v>
      </c>
      <c r="DA264" s="92">
        <f t="shared" si="157"/>
        <v>0</v>
      </c>
      <c r="DB264" s="92">
        <f t="shared" si="157"/>
        <v>0</v>
      </c>
    </row>
    <row r="265" spans="1:106">
      <c r="A265" s="94">
        <f t="shared" si="144"/>
        <v>45874.131944443623</v>
      </c>
      <c r="B265" s="95">
        <f>IF($A265&lt;=$A$9,IF(NOT(ISNUMBER(PI_data_original!B265)),B264,PI_data_original!B265),0)</f>
        <v>0</v>
      </c>
      <c r="C265" s="95">
        <f>IF($A265&lt;=$A$9,IF(NOT(ISNUMBER(PI_data_original!C265)),C264,PI_data_original!C265),0)</f>
        <v>0</v>
      </c>
      <c r="D265" s="307">
        <f>IF(TagTempAmbSel_Sc1=TagTempAmb_Sc1,IF($A265&lt;=$A$9,IF(NOT(ISNUMBER(PI_data_original!D265)),D264,PI_data_original!D265),D264),IF($A265&lt;=$A$9,IF(NOT(ISNUMBER(PI_data_original!AD265)),AD264,PI_data_original!AD265),AD264))</f>
        <v>34.400001525878906</v>
      </c>
      <c r="E265" s="307">
        <f>IF(TagHumRelSel_Sc1=TagHumRel_Sc1,IF($A265&lt;=$A$9,IF(NOT(ISNUMBER(PI_data_original!E265)),E264,PI_data_original!E265),E264),IF($A265&lt;=$A$9,IF(NOT(ISNUMBER(PI_data_original!AE265)),AE264,PI_data_original!AE265),AE264))</f>
        <v>28.549225193882013</v>
      </c>
      <c r="F265" s="95">
        <f>IF($A265&lt;=$A$9,IF(NOT(ISNUMBER(PI_data_original!F265)),F264,PI_data_original!F265),0)</f>
        <v>0</v>
      </c>
      <c r="G265" s="95">
        <f>IF($A265&lt;=$A$9,IF(NOT(ISNUMBER(PI_data_original!G265)),G264,PI_data_original!G265),0)</f>
        <v>0</v>
      </c>
      <c r="H265" s="95">
        <f>IF($A265&lt;=$A$9,IF(NOT(ISNUMBER(PI_data_original!H265)),H264,PI_data_original!H265),0)</f>
        <v>0</v>
      </c>
      <c r="I265" s="95">
        <f>IF($A265&lt;=$A$9,IF(NOT(ISNUMBER(PI_data_original!I265)),I264,PI_data_original!I265),0)</f>
        <v>0</v>
      </c>
      <c r="J265" s="95">
        <f>IF($A265&lt;=$A$9,IF(NOT(ISNUMBER(PI_data_original!J265)),J264,PI_data_original!J265),0)</f>
        <v>0</v>
      </c>
      <c r="K265" s="95">
        <f>IF($A265&lt;=$A$9,IF(NOT(ISNUMBER(PI_data_original!K265)),K264,PI_data_original!K265),0)</f>
        <v>0</v>
      </c>
      <c r="L265" s="95">
        <f>IF($A265&lt;=$A$9,IF(NOT(ISNUMBER(PI_data_original!L265)),L264,PI_data_original!L265),0)</f>
        <v>0</v>
      </c>
      <c r="M265" s="95">
        <f>IF($A265&lt;=$A$9,IF(NOT(ISNUMBER(PI_data_original!M265)),M264,PI_data_original!M265),0)</f>
        <v>0</v>
      </c>
      <c r="N265" s="95">
        <f>IF($A265&lt;=$A$9,IF(NOT(ISNUMBER(PI_data_original!N265)),N264,PI_data_original!N265),0)</f>
        <v>0</v>
      </c>
      <c r="O265" s="95">
        <f>IF($A265&lt;=$A$9,IF(NOT(ISNUMBER(PI_data_original!O265)),O264,PI_data_original!O265),0)</f>
        <v>0</v>
      </c>
      <c r="P265" s="95">
        <f>IF($A265&lt;=$A$9,IF(NOT(ISNUMBER(PI_data_original!P265)),P264,PI_data_original!P265),0)</f>
        <v>0</v>
      </c>
      <c r="Q265" s="95">
        <f>IF($A265&lt;=$A$9,IF(NOT(ISNUMBER(PI_data_original!Q265)),Q264,PI_data_original!Q265),0)</f>
        <v>0</v>
      </c>
      <c r="R265" s="95">
        <f>IF($A265&lt;=$A$9,IF(NOT(ISNUMBER(PI_data_original!R265)),R264,PI_data_original!R265),0)</f>
        <v>0</v>
      </c>
      <c r="S265" s="95">
        <f>IF($A265&lt;=$A$9,IF(NOT(ISNUMBER(PI_data_original!S265)),S264,PI_data_original!S265),0)</f>
        <v>0</v>
      </c>
      <c r="T265" s="95">
        <f>IF($A265&lt;=$A$9,IF(NOT(ISNUMBER(PI_data_original!T265)),T264,PI_data_original!T265),0)</f>
        <v>0</v>
      </c>
      <c r="U265" s="95">
        <f>IF($A265&lt;=$A$9,IF(NOT(ISNUMBER(PI_data_original!U265)),U264,PI_data_original!U265),0)</f>
        <v>0</v>
      </c>
      <c r="V265" s="95">
        <f>IF($A265&lt;=$A$9,IF(NOT(ISNUMBER(PI_data_original!V265)),V264,PI_data_original!V265),0)</f>
        <v>0</v>
      </c>
      <c r="W265" s="95">
        <f>IF($A265&lt;=$A$9,IF(NOT(ISNUMBER(PI_data_original!W265)),W264,PI_data_original!W265),0)</f>
        <v>0</v>
      </c>
      <c r="X265" s="95">
        <f>IF($A265&lt;=$A$9,IF(NOT(ISNUMBER(PI_data_original!X265)),X264,PI_data_original!X265),0)</f>
        <v>0</v>
      </c>
      <c r="Y265" s="95">
        <f>IF($A265&lt;=$A$9,IF(NOT(ISNUMBER(PI_data_original!Y265)),Y264,PI_data_original!Y265),0)</f>
        <v>0</v>
      </c>
      <c r="Z265" s="95">
        <f>IF($A265&lt;=$A$9,IF(NOT(ISNUMBER(PI_data_original!Z265)),Z264,PI_data_original!Z265),0)</f>
        <v>0</v>
      </c>
      <c r="AA265" s="95">
        <f>IF($A265&lt;=$A$9,IF(NOT(ISNUMBER(PI_data_original!AA265)),AA264,PI_data_original!AA265),0)</f>
        <v>0</v>
      </c>
      <c r="AB265" s="95">
        <f>IF($A265&lt;=$A$9,IF(NOT(ISNUMBER(PI_data_original!AB265)),AB264,PI_data_original!AB265),0)</f>
        <v>0</v>
      </c>
      <c r="AC265" s="95">
        <f>IF($A265&lt;=$A$9,IF(NOT(ISNUMBER(PI_data_original!AC265)),AC264,PI_data_original!AC265),0)</f>
        <v>0</v>
      </c>
      <c r="AD265" s="307">
        <f>IF(TagTempAmbSel_Sc2=TagTempAmb_Sc1,IF($A265&lt;=$A$9,IF(NOT(ISNUMBER(PI_data_original!D265)),D264,PI_data_original!D265),D264),IF($A265&lt;=$A$9,IF(NOT(ISNUMBER(PI_data_original!AD265)),AD264,PI_data_original!AD265),AD264))</f>
        <v>35.129991850107629</v>
      </c>
      <c r="AE265" s="307">
        <f>IF(TagHumRelSel_Sc2=TagHumRel_Sc1,IF($A265&lt;=$A$9,IF(NOT(ISNUMBER(PI_data_original!E265)),E264,PI_data_original!E265),E264),IF($A265&lt;=$A$9,IF(NOT(ISNUMBER(PI_data_original!AE265)),AE264,PI_data_original!AE265),AE264))</f>
        <v>30.128703536580311</v>
      </c>
      <c r="AF265" s="95">
        <f>IF($A265&lt;=$A$9,IF(NOT(ISNUMBER(PI_data_original!AF265)),AF264,PI_data_original!AF265),0)</f>
        <v>0</v>
      </c>
      <c r="AG265" s="95">
        <f>IF($A265&lt;=$A$9,IF(NOT(ISNUMBER(PI_data_original!AG265)),AG264,PI_data_original!AG265),0)</f>
        <v>0</v>
      </c>
      <c r="AH265" s="95">
        <f>IF($A265&lt;=$A$9,IF(NOT(ISNUMBER(PI_data_original!AH265)),AH264,PI_data_original!AH265),0)</f>
        <v>0</v>
      </c>
      <c r="AI265" s="95">
        <f>IF($A265&lt;=$A$9,IF(NOT(ISNUMBER(PI_data_original!AI265)),AI264,PI_data_original!AI265),0)</f>
        <v>0</v>
      </c>
      <c r="AJ265" s="95">
        <f>IF($A265&lt;=$A$9,IF(NOT(ISNUMBER(PI_data_original!AJ265)),AJ264,PI_data_original!AJ265),0)</f>
        <v>0</v>
      </c>
      <c r="AK265" s="95">
        <f>IF($A265&lt;=$A$9,IF(NOT(ISNUMBER(PI_data_original!AK265)),AK264,PI_data_original!AK265),0)</f>
        <v>0</v>
      </c>
      <c r="AL265" s="95">
        <f>IF($A265&lt;=$A$9,IF(NOT(ISNUMBER(PI_data_original!AL265)),AL264,PI_data_original!AL265),0)</f>
        <v>0</v>
      </c>
      <c r="AM265" s="95">
        <f>IF($A265&lt;=$A$9,IF(NOT(ISNUMBER(PI_data_original!AM265)),AM264,PI_data_original!AM265),0)</f>
        <v>0</v>
      </c>
      <c r="AN265" s="95">
        <f>IF($A265&lt;=$A$9,IF(NOT(ISNUMBER(PI_data_original!AN265)),AN264,PI_data_original!AN265),0)</f>
        <v>0</v>
      </c>
      <c r="AO265" s="95">
        <f>IF($A265&lt;=$A$9,IF(NOT(ISNUMBER(PI_data_original!AO265)),AO264,PI_data_original!AO265),0)</f>
        <v>0</v>
      </c>
      <c r="AP265" s="95">
        <f>IF($A265&lt;=$A$9,IF(NOT(ISNUMBER(PI_data_original!AP265)),AP264,PI_data_original!AP265),0)</f>
        <v>0</v>
      </c>
      <c r="AQ265" s="95">
        <f>IF($A265&lt;=$A$9,IF(NOT(ISNUMBER(PI_data_original!AQ265)),AQ264,PI_data_original!AQ265),0)</f>
        <v>0</v>
      </c>
      <c r="AR265" s="95">
        <f>IF($A265&lt;=$A$9,IF(NOT(ISNUMBER(PI_data_original!AR265)),AR264,PI_data_original!AR265),0)</f>
        <v>0</v>
      </c>
      <c r="AS265" s="95">
        <f>IF($A265&lt;=$A$9,IF(NOT(ISNUMBER(PI_data_original!AS265)),AS264,PI_data_original!AS265),0)</f>
        <v>0</v>
      </c>
      <c r="AT265" s="95">
        <f>IF($A265&lt;=$A$9,IF(NOT(ISNUMBER(PI_data_original!AT265)),AT264,PI_data_original!AT265),0)</f>
        <v>0</v>
      </c>
      <c r="AU265" s="95">
        <f>IF($A265&lt;=$A$9,IF(NOT(ISNUMBER(PI_data_original!AU265)),AU264,PI_data_original!AU265),0)</f>
        <v>0</v>
      </c>
      <c r="AV265" s="95">
        <f>IF($A265&lt;=$A$9,IF(NOT(ISNUMBER(PI_data_original!AV265)),AV264,PI_data_original!AV265),0)</f>
        <v>0</v>
      </c>
      <c r="AW265" s="95">
        <f>IF($A265&lt;=$A$9,IF(NOT(ISNUMBER(PI_data_original!AW265)),AW264,PI_data_original!AW265),0)</f>
        <v>0</v>
      </c>
      <c r="AY265" s="94">
        <f t="shared" si="145"/>
        <v>45873.881944443623</v>
      </c>
      <c r="AZ265" s="95">
        <f>IF($AY265&lt;=$AY$9,IF(NOT(ISNUMBER(PI_data_original!AZ265)),AZ264,PI_data_original!AZ265),0)</f>
        <v>0</v>
      </c>
      <c r="BA265" s="95">
        <f>IF($AY265&lt;=$AY$9,IF(NOT(ISNUMBER(PI_data_original!BA265)),BA264,PI_data_original!BA265),0)</f>
        <v>0</v>
      </c>
      <c r="BB265" s="95">
        <f>IF($AY265&lt;=$AY$9,IF(NOT(ISNUMBER(PI_data_original!BB265)),BB264,PI_data_original!BB265),0)</f>
        <v>0</v>
      </c>
      <c r="BC265" s="95">
        <f>IF($AY265&lt;=$AY$9,IF(NOT(ISNUMBER(PI_data_original!BC265)),BC264,PI_data_original!BC265),0)</f>
        <v>1.6479743644595146E-2</v>
      </c>
      <c r="BD265" s="95">
        <f>IF($AY265&lt;=$AY$9,IF(NOT(ISNUMBER(PI_data_original!BD265)),BD264,PI_data_original!BD265),0)</f>
        <v>0</v>
      </c>
      <c r="BE265" s="95">
        <f>IF($AY265&lt;=$AY$9,IF(NOT(ISNUMBER(PI_data_original!BE265)),BE264,PI_data_original!BE265),0)</f>
        <v>0</v>
      </c>
      <c r="BF265" s="95">
        <f>IF($AY265&lt;=$AY$9,IF(NOT(ISNUMBER(PI_data_original!BF265)),BF264,PI_data_original!BF265),0)</f>
        <v>0</v>
      </c>
      <c r="BG265" s="95">
        <f>IF($AY265&lt;=$AY$9,IF(NOT(ISNUMBER(PI_data_original!BG265)),BG264,PI_data_original!BG265),0)</f>
        <v>1.0070954449474812E-2</v>
      </c>
      <c r="BI265" s="61">
        <f>PI_data_original!BI265</f>
        <v>45873.426388888889</v>
      </c>
      <c r="BJ265" s="6">
        <f>IF($BI265&lt;=$BI$9,IF(NOT(ISNUMBER(PI_data_original!BJ265)),BJ264,PI_data_original!BJ265),0)</f>
        <v>17.77817008471775</v>
      </c>
      <c r="BK265" s="6">
        <f>IF($BI265&lt;=$BI$9,IF(NOT(ISNUMBER(PI_data_original!BK265)),BK264,PI_data_original!BK265),0)</f>
        <v>16.139963839344222</v>
      </c>
      <c r="BM265" s="6">
        <f t="shared" si="134"/>
        <v>45873.426388888889</v>
      </c>
      <c r="BN265" s="6" t="str">
        <f t="shared" si="135"/>
        <v>N/A</v>
      </c>
      <c r="BO265" s="6">
        <f t="shared" si="136"/>
        <v>45873.426388888889</v>
      </c>
      <c r="BP265" s="6" t="str">
        <f t="shared" si="137"/>
        <v>N/A</v>
      </c>
      <c r="BR265" s="6">
        <f t="shared" si="122"/>
        <v>0</v>
      </c>
      <c r="BS265" s="6">
        <f t="shared" si="123"/>
        <v>0</v>
      </c>
      <c r="BU265" s="6">
        <f t="shared" si="138"/>
        <v>0</v>
      </c>
      <c r="BV265" s="6">
        <f t="shared" si="139"/>
        <v>0</v>
      </c>
      <c r="BX265" s="292">
        <f t="shared" si="124"/>
        <v>45873.881944443623</v>
      </c>
      <c r="BY265" s="11">
        <f t="shared" si="154"/>
        <v>0</v>
      </c>
      <c r="BZ265" s="11">
        <f t="shared" si="154"/>
        <v>0</v>
      </c>
      <c r="CA265" s="11">
        <f t="shared" si="154"/>
        <v>0</v>
      </c>
      <c r="CB265" s="11">
        <f t="shared" si="154"/>
        <v>1.6479743644595146E-2</v>
      </c>
      <c r="CC265" s="11">
        <f>IF(Inicio!$C$22="Calderas",BY265+BZ265,CA265)</f>
        <v>0</v>
      </c>
      <c r="CD265" s="11">
        <f t="shared" si="125"/>
        <v>0</v>
      </c>
      <c r="CE265" s="11">
        <f t="shared" si="126"/>
        <v>0</v>
      </c>
      <c r="CF265" s="11">
        <f t="shared" si="127"/>
        <v>0</v>
      </c>
      <c r="CG265" s="11">
        <f t="shared" si="128"/>
        <v>0</v>
      </c>
      <c r="CH265" s="11">
        <f t="shared" si="140"/>
        <v>0</v>
      </c>
      <c r="CI265" s="11">
        <f t="shared" si="141"/>
        <v>0</v>
      </c>
      <c r="CJ265" s="11">
        <f t="shared" si="155"/>
        <v>0</v>
      </c>
      <c r="CK265" s="11">
        <f t="shared" si="155"/>
        <v>0</v>
      </c>
      <c r="CL265" s="11">
        <f t="shared" si="155"/>
        <v>0</v>
      </c>
      <c r="CM265" s="11">
        <f t="shared" si="155"/>
        <v>1.0070954449474812E-2</v>
      </c>
      <c r="CN265" s="281">
        <f>IF(Inicio!$O$22="Calderas",CJ265+CK265,CL265)</f>
        <v>0</v>
      </c>
      <c r="CO265" s="11">
        <f t="shared" si="129"/>
        <v>0</v>
      </c>
      <c r="CP265" s="11">
        <f t="shared" si="130"/>
        <v>0</v>
      </c>
      <c r="CQ265" s="11">
        <f t="shared" si="131"/>
        <v>0</v>
      </c>
      <c r="CR265" s="11">
        <f t="shared" si="132"/>
        <v>0</v>
      </c>
      <c r="CS265" s="11">
        <f t="shared" si="142"/>
        <v>0</v>
      </c>
      <c r="CT265" s="11">
        <f t="shared" si="143"/>
        <v>0</v>
      </c>
      <c r="CV265" s="293">
        <f t="shared" si="133"/>
        <v>45874.13194444339</v>
      </c>
      <c r="CW265" s="92">
        <f t="shared" si="157"/>
        <v>0</v>
      </c>
      <c r="CX265" s="92">
        <f t="shared" si="157"/>
        <v>0</v>
      </c>
      <c r="CY265" s="92">
        <f t="shared" si="157"/>
        <v>0</v>
      </c>
      <c r="CZ265" s="92">
        <f t="shared" si="157"/>
        <v>0</v>
      </c>
      <c r="DA265" s="92">
        <f t="shared" si="157"/>
        <v>0</v>
      </c>
      <c r="DB265" s="92">
        <f t="shared" si="157"/>
        <v>0</v>
      </c>
    </row>
    <row r="266" spans="1:106">
      <c r="A266" s="94">
        <f t="shared" si="144"/>
        <v>45874.135416665842</v>
      </c>
      <c r="B266" s="95">
        <f>IF($A266&lt;=$A$9,IF(NOT(ISNUMBER(PI_data_original!B266)),B265,PI_data_original!B266),0)</f>
        <v>0</v>
      </c>
      <c r="C266" s="95">
        <f>IF($A266&lt;=$A$9,IF(NOT(ISNUMBER(PI_data_original!C266)),C265,PI_data_original!C266),0)</f>
        <v>0</v>
      </c>
      <c r="D266" s="307">
        <f>IF(TagTempAmbSel_Sc1=TagTempAmb_Sc1,IF($A266&lt;=$A$9,IF(NOT(ISNUMBER(PI_data_original!D266)),D265,PI_data_original!D266),D265),IF($A266&lt;=$A$9,IF(NOT(ISNUMBER(PI_data_original!AD266)),AD265,PI_data_original!AD266),AD265))</f>
        <v>34.400001525878906</v>
      </c>
      <c r="E266" s="307">
        <f>IF(TagHumRelSel_Sc1=TagHumRel_Sc1,IF($A266&lt;=$A$9,IF(NOT(ISNUMBER(PI_data_original!E266)),E265,PI_data_original!E266),E265),IF($A266&lt;=$A$9,IF(NOT(ISNUMBER(PI_data_original!AE266)),AE265,PI_data_original!AE266),AE265))</f>
        <v>28.549225193882013</v>
      </c>
      <c r="F266" s="95">
        <f>IF($A266&lt;=$A$9,IF(NOT(ISNUMBER(PI_data_original!F266)),F265,PI_data_original!F266),0)</f>
        <v>0</v>
      </c>
      <c r="G266" s="95">
        <f>IF($A266&lt;=$A$9,IF(NOT(ISNUMBER(PI_data_original!G266)),G265,PI_data_original!G266),0)</f>
        <v>0</v>
      </c>
      <c r="H266" s="95">
        <f>IF($A266&lt;=$A$9,IF(NOT(ISNUMBER(PI_data_original!H266)),H265,PI_data_original!H266),0)</f>
        <v>0</v>
      </c>
      <c r="I266" s="95">
        <f>IF($A266&lt;=$A$9,IF(NOT(ISNUMBER(PI_data_original!I266)),I265,PI_data_original!I266),0)</f>
        <v>0</v>
      </c>
      <c r="J266" s="95">
        <f>IF($A266&lt;=$A$9,IF(NOT(ISNUMBER(PI_data_original!J266)),J265,PI_data_original!J266),0)</f>
        <v>0</v>
      </c>
      <c r="K266" s="95">
        <f>IF($A266&lt;=$A$9,IF(NOT(ISNUMBER(PI_data_original!K266)),K265,PI_data_original!K266),0)</f>
        <v>0</v>
      </c>
      <c r="L266" s="95">
        <f>IF($A266&lt;=$A$9,IF(NOT(ISNUMBER(PI_data_original!L266)),L265,PI_data_original!L266),0)</f>
        <v>0</v>
      </c>
      <c r="M266" s="95">
        <f>IF($A266&lt;=$A$9,IF(NOT(ISNUMBER(PI_data_original!M266)),M265,PI_data_original!M266),0)</f>
        <v>0</v>
      </c>
      <c r="N266" s="95">
        <f>IF($A266&lt;=$A$9,IF(NOT(ISNUMBER(PI_data_original!N266)),N265,PI_data_original!N266),0)</f>
        <v>0</v>
      </c>
      <c r="O266" s="95">
        <f>IF($A266&lt;=$A$9,IF(NOT(ISNUMBER(PI_data_original!O266)),O265,PI_data_original!O266),0)</f>
        <v>0</v>
      </c>
      <c r="P266" s="95">
        <f>IF($A266&lt;=$A$9,IF(NOT(ISNUMBER(PI_data_original!P266)),P265,PI_data_original!P266),0)</f>
        <v>0</v>
      </c>
      <c r="Q266" s="95">
        <f>IF($A266&lt;=$A$9,IF(NOT(ISNUMBER(PI_data_original!Q266)),Q265,PI_data_original!Q266),0)</f>
        <v>0</v>
      </c>
      <c r="R266" s="95">
        <f>IF($A266&lt;=$A$9,IF(NOT(ISNUMBER(PI_data_original!R266)),R265,PI_data_original!R266),0)</f>
        <v>0</v>
      </c>
      <c r="S266" s="95">
        <f>IF($A266&lt;=$A$9,IF(NOT(ISNUMBER(PI_data_original!S266)),S265,PI_data_original!S266),0)</f>
        <v>0</v>
      </c>
      <c r="T266" s="95">
        <f>IF($A266&lt;=$A$9,IF(NOT(ISNUMBER(PI_data_original!T266)),T265,PI_data_original!T266),0)</f>
        <v>0</v>
      </c>
      <c r="U266" s="95">
        <f>IF($A266&lt;=$A$9,IF(NOT(ISNUMBER(PI_data_original!U266)),U265,PI_data_original!U266),0)</f>
        <v>0</v>
      </c>
      <c r="V266" s="95">
        <f>IF($A266&lt;=$A$9,IF(NOT(ISNUMBER(PI_data_original!V266)),V265,PI_data_original!V266),0)</f>
        <v>0</v>
      </c>
      <c r="W266" s="95">
        <f>IF($A266&lt;=$A$9,IF(NOT(ISNUMBER(PI_data_original!W266)),W265,PI_data_original!W266),0)</f>
        <v>0</v>
      </c>
      <c r="X266" s="95">
        <f>IF($A266&lt;=$A$9,IF(NOT(ISNUMBER(PI_data_original!X266)),X265,PI_data_original!X266),0)</f>
        <v>0</v>
      </c>
      <c r="Y266" s="95">
        <f>IF($A266&lt;=$A$9,IF(NOT(ISNUMBER(PI_data_original!Y266)),Y265,PI_data_original!Y266),0)</f>
        <v>0</v>
      </c>
      <c r="Z266" s="95">
        <f>IF($A266&lt;=$A$9,IF(NOT(ISNUMBER(PI_data_original!Z266)),Z265,PI_data_original!Z266),0)</f>
        <v>0</v>
      </c>
      <c r="AA266" s="95">
        <f>IF($A266&lt;=$A$9,IF(NOT(ISNUMBER(PI_data_original!AA266)),AA265,PI_data_original!AA266),0)</f>
        <v>0</v>
      </c>
      <c r="AB266" s="95">
        <f>IF($A266&lt;=$A$9,IF(NOT(ISNUMBER(PI_data_original!AB266)),AB265,PI_data_original!AB266),0)</f>
        <v>0</v>
      </c>
      <c r="AC266" s="95">
        <f>IF($A266&lt;=$A$9,IF(NOT(ISNUMBER(PI_data_original!AC266)),AC265,PI_data_original!AC266),0)</f>
        <v>0</v>
      </c>
      <c r="AD266" s="307">
        <f>IF(TagTempAmbSel_Sc2=TagTempAmb_Sc1,IF($A266&lt;=$A$9,IF(NOT(ISNUMBER(PI_data_original!D266)),D265,PI_data_original!D266),D265),IF($A266&lt;=$A$9,IF(NOT(ISNUMBER(PI_data_original!AD266)),AD265,PI_data_original!AD266),AD265))</f>
        <v>35.129991850107629</v>
      </c>
      <c r="AE266" s="307">
        <f>IF(TagHumRelSel_Sc2=TagHumRel_Sc1,IF($A266&lt;=$A$9,IF(NOT(ISNUMBER(PI_data_original!E266)),E265,PI_data_original!E266),E265),IF($A266&lt;=$A$9,IF(NOT(ISNUMBER(PI_data_original!AE266)),AE265,PI_data_original!AE266),AE265))</f>
        <v>30.128703536580311</v>
      </c>
      <c r="AF266" s="95">
        <f>IF($A266&lt;=$A$9,IF(NOT(ISNUMBER(PI_data_original!AF266)),AF265,PI_data_original!AF266),0)</f>
        <v>0</v>
      </c>
      <c r="AG266" s="95">
        <f>IF($A266&lt;=$A$9,IF(NOT(ISNUMBER(PI_data_original!AG266)),AG265,PI_data_original!AG266),0)</f>
        <v>0</v>
      </c>
      <c r="AH266" s="95">
        <f>IF($A266&lt;=$A$9,IF(NOT(ISNUMBER(PI_data_original!AH266)),AH265,PI_data_original!AH266),0)</f>
        <v>0</v>
      </c>
      <c r="AI266" s="95">
        <f>IF($A266&lt;=$A$9,IF(NOT(ISNUMBER(PI_data_original!AI266)),AI265,PI_data_original!AI266),0)</f>
        <v>0</v>
      </c>
      <c r="AJ266" s="95">
        <f>IF($A266&lt;=$A$9,IF(NOT(ISNUMBER(PI_data_original!AJ266)),AJ265,PI_data_original!AJ266),0)</f>
        <v>0</v>
      </c>
      <c r="AK266" s="95">
        <f>IF($A266&lt;=$A$9,IF(NOT(ISNUMBER(PI_data_original!AK266)),AK265,PI_data_original!AK266),0)</f>
        <v>0</v>
      </c>
      <c r="AL266" s="95">
        <f>IF($A266&lt;=$A$9,IF(NOT(ISNUMBER(PI_data_original!AL266)),AL265,PI_data_original!AL266),0)</f>
        <v>0</v>
      </c>
      <c r="AM266" s="95">
        <f>IF($A266&lt;=$A$9,IF(NOT(ISNUMBER(PI_data_original!AM266)),AM265,PI_data_original!AM266),0)</f>
        <v>0</v>
      </c>
      <c r="AN266" s="95">
        <f>IF($A266&lt;=$A$9,IF(NOT(ISNUMBER(PI_data_original!AN266)),AN265,PI_data_original!AN266),0)</f>
        <v>0</v>
      </c>
      <c r="AO266" s="95">
        <f>IF($A266&lt;=$A$9,IF(NOT(ISNUMBER(PI_data_original!AO266)),AO265,PI_data_original!AO266),0)</f>
        <v>0</v>
      </c>
      <c r="AP266" s="95">
        <f>IF($A266&lt;=$A$9,IF(NOT(ISNUMBER(PI_data_original!AP266)),AP265,PI_data_original!AP266),0)</f>
        <v>0</v>
      </c>
      <c r="AQ266" s="95">
        <f>IF($A266&lt;=$A$9,IF(NOT(ISNUMBER(PI_data_original!AQ266)),AQ265,PI_data_original!AQ266),0)</f>
        <v>0</v>
      </c>
      <c r="AR266" s="95">
        <f>IF($A266&lt;=$A$9,IF(NOT(ISNUMBER(PI_data_original!AR266)),AR265,PI_data_original!AR266),0)</f>
        <v>0</v>
      </c>
      <c r="AS266" s="95">
        <f>IF($A266&lt;=$A$9,IF(NOT(ISNUMBER(PI_data_original!AS266)),AS265,PI_data_original!AS266),0)</f>
        <v>0</v>
      </c>
      <c r="AT266" s="95">
        <f>IF($A266&lt;=$A$9,IF(NOT(ISNUMBER(PI_data_original!AT266)),AT265,PI_data_original!AT266),0)</f>
        <v>0</v>
      </c>
      <c r="AU266" s="95">
        <f>IF($A266&lt;=$A$9,IF(NOT(ISNUMBER(PI_data_original!AU266)),AU265,PI_data_original!AU266),0)</f>
        <v>0</v>
      </c>
      <c r="AV266" s="95">
        <f>IF($A266&lt;=$A$9,IF(NOT(ISNUMBER(PI_data_original!AV266)),AV265,PI_data_original!AV266),0)</f>
        <v>0</v>
      </c>
      <c r="AW266" s="95">
        <f>IF($A266&lt;=$A$9,IF(NOT(ISNUMBER(PI_data_original!AW266)),AW265,PI_data_original!AW266),0)</f>
        <v>0</v>
      </c>
      <c r="AY266" s="94">
        <f t="shared" si="145"/>
        <v>45873.885416665842</v>
      </c>
      <c r="AZ266" s="95">
        <f>IF($AY266&lt;=$AY$9,IF(NOT(ISNUMBER(PI_data_original!AZ266)),AZ265,PI_data_original!AZ266),0)</f>
        <v>0</v>
      </c>
      <c r="BA266" s="95">
        <f>IF($AY266&lt;=$AY$9,IF(NOT(ISNUMBER(PI_data_original!BA266)),BA265,PI_data_original!BA266),0)</f>
        <v>0</v>
      </c>
      <c r="BB266" s="95">
        <f>IF($AY266&lt;=$AY$9,IF(NOT(ISNUMBER(PI_data_original!BB266)),BB265,PI_data_original!BB266),0)</f>
        <v>0</v>
      </c>
      <c r="BC266" s="95">
        <f>IF($AY266&lt;=$AY$9,IF(NOT(ISNUMBER(PI_data_original!BC266)),BC265,PI_data_original!BC266),0)</f>
        <v>1.6479743644595146E-2</v>
      </c>
      <c r="BD266" s="95">
        <f>IF($AY266&lt;=$AY$9,IF(NOT(ISNUMBER(PI_data_original!BD266)),BD265,PI_data_original!BD266),0)</f>
        <v>0</v>
      </c>
      <c r="BE266" s="95">
        <f>IF($AY266&lt;=$AY$9,IF(NOT(ISNUMBER(PI_data_original!BE266)),BE265,PI_data_original!BE266),0)</f>
        <v>0</v>
      </c>
      <c r="BF266" s="95">
        <f>IF($AY266&lt;=$AY$9,IF(NOT(ISNUMBER(PI_data_original!BF266)),BF265,PI_data_original!BF266),0)</f>
        <v>0</v>
      </c>
      <c r="BG266" s="95">
        <f>IF($AY266&lt;=$AY$9,IF(NOT(ISNUMBER(PI_data_original!BG266)),BG265,PI_data_original!BG266),0)</f>
        <v>1.0070954449474812E-2</v>
      </c>
      <c r="BI266" s="61">
        <f>PI_data_original!BI266</f>
        <v>45873.427083333336</v>
      </c>
      <c r="BJ266" s="6">
        <f>IF($BI266&lt;=$BI$9,IF(NOT(ISNUMBER(PI_data_original!BJ266)),BJ265,PI_data_original!BJ266),0)</f>
        <v>18.175721535832857</v>
      </c>
      <c r="BK266" s="6">
        <f>IF($BI266&lt;=$BI$9,IF(NOT(ISNUMBER(PI_data_original!BK266)),BK265,PI_data_original!BK266),0)</f>
        <v>16.480324275577658</v>
      </c>
      <c r="BM266" s="6">
        <f t="shared" si="134"/>
        <v>45873.427083333336</v>
      </c>
      <c r="BN266" s="6" t="str">
        <f t="shared" si="135"/>
        <v>N/A</v>
      </c>
      <c r="BO266" s="6">
        <f t="shared" si="136"/>
        <v>45873.427083333336</v>
      </c>
      <c r="BP266" s="6" t="str">
        <f t="shared" si="137"/>
        <v>N/A</v>
      </c>
      <c r="BR266" s="6">
        <f t="shared" si="122"/>
        <v>0</v>
      </c>
      <c r="BS266" s="6">
        <f t="shared" si="123"/>
        <v>0</v>
      </c>
      <c r="BU266" s="6">
        <f t="shared" si="138"/>
        <v>0</v>
      </c>
      <c r="BV266" s="6">
        <f t="shared" si="139"/>
        <v>0</v>
      </c>
      <c r="BX266" s="292">
        <f t="shared" si="124"/>
        <v>45873.885416665842</v>
      </c>
      <c r="BY266" s="11">
        <f t="shared" si="154"/>
        <v>0</v>
      </c>
      <c r="BZ266" s="11">
        <f t="shared" si="154"/>
        <v>0</v>
      </c>
      <c r="CA266" s="11">
        <f t="shared" si="154"/>
        <v>0</v>
      </c>
      <c r="CB266" s="11">
        <f t="shared" si="154"/>
        <v>1.6479743644595146E-2</v>
      </c>
      <c r="CC266" s="11">
        <f>IF(Inicio!$C$22="Calderas",BY266+BZ266,CA266)</f>
        <v>0</v>
      </c>
      <c r="CD266" s="11">
        <f t="shared" si="125"/>
        <v>0</v>
      </c>
      <c r="CE266" s="11">
        <f t="shared" si="126"/>
        <v>0</v>
      </c>
      <c r="CF266" s="11">
        <f t="shared" si="127"/>
        <v>0</v>
      </c>
      <c r="CG266" s="11">
        <f t="shared" si="128"/>
        <v>0</v>
      </c>
      <c r="CH266" s="11">
        <f t="shared" si="140"/>
        <v>0</v>
      </c>
      <c r="CI266" s="11">
        <f t="shared" si="141"/>
        <v>0</v>
      </c>
      <c r="CJ266" s="11">
        <f t="shared" si="155"/>
        <v>0</v>
      </c>
      <c r="CK266" s="11">
        <f t="shared" si="155"/>
        <v>0</v>
      </c>
      <c r="CL266" s="11">
        <f t="shared" si="155"/>
        <v>0</v>
      </c>
      <c r="CM266" s="11">
        <f t="shared" si="155"/>
        <v>1.0070954449474812E-2</v>
      </c>
      <c r="CN266" s="281">
        <f>IF(Inicio!$O$22="Calderas",CJ266+CK266,CL266)</f>
        <v>0</v>
      </c>
      <c r="CO266" s="11">
        <f t="shared" si="129"/>
        <v>0</v>
      </c>
      <c r="CP266" s="11">
        <f t="shared" si="130"/>
        <v>0</v>
      </c>
      <c r="CQ266" s="11">
        <f t="shared" si="131"/>
        <v>0</v>
      </c>
      <c r="CR266" s="11">
        <f t="shared" si="132"/>
        <v>0</v>
      </c>
      <c r="CS266" s="11">
        <f t="shared" si="142"/>
        <v>0</v>
      </c>
      <c r="CT266" s="11">
        <f t="shared" si="143"/>
        <v>0</v>
      </c>
      <c r="CV266" s="293">
        <f t="shared" si="133"/>
        <v>45874.135416665609</v>
      </c>
      <c r="CW266" s="92">
        <f t="shared" si="157"/>
        <v>0</v>
      </c>
      <c r="CX266" s="92">
        <f t="shared" si="157"/>
        <v>0</v>
      </c>
      <c r="CY266" s="92">
        <f t="shared" si="157"/>
        <v>0</v>
      </c>
      <c r="CZ266" s="92">
        <f t="shared" si="157"/>
        <v>0</v>
      </c>
      <c r="DA266" s="92">
        <f t="shared" si="157"/>
        <v>0</v>
      </c>
      <c r="DB266" s="92">
        <f t="shared" si="157"/>
        <v>0</v>
      </c>
    </row>
    <row r="267" spans="1:106">
      <c r="A267" s="94">
        <f t="shared" si="144"/>
        <v>45874.138888888061</v>
      </c>
      <c r="B267" s="95">
        <f>IF($A267&lt;=$A$9,IF(NOT(ISNUMBER(PI_data_original!B267)),B266,PI_data_original!B267),0)</f>
        <v>0</v>
      </c>
      <c r="C267" s="95">
        <f>IF($A267&lt;=$A$9,IF(NOT(ISNUMBER(PI_data_original!C267)),C266,PI_data_original!C267),0)</f>
        <v>0</v>
      </c>
      <c r="D267" s="307">
        <f>IF(TagTempAmbSel_Sc1=TagTempAmb_Sc1,IF($A267&lt;=$A$9,IF(NOT(ISNUMBER(PI_data_original!D267)),D266,PI_data_original!D267),D266),IF($A267&lt;=$A$9,IF(NOT(ISNUMBER(PI_data_original!AD267)),AD266,PI_data_original!AD267),AD266))</f>
        <v>34.400001525878906</v>
      </c>
      <c r="E267" s="307">
        <f>IF(TagHumRelSel_Sc1=TagHumRel_Sc1,IF($A267&lt;=$A$9,IF(NOT(ISNUMBER(PI_data_original!E267)),E266,PI_data_original!E267),E266),IF($A267&lt;=$A$9,IF(NOT(ISNUMBER(PI_data_original!AE267)),AE266,PI_data_original!AE267),AE266))</f>
        <v>28.549225193882013</v>
      </c>
      <c r="F267" s="95">
        <f>IF($A267&lt;=$A$9,IF(NOT(ISNUMBER(PI_data_original!F267)),F266,PI_data_original!F267),0)</f>
        <v>0</v>
      </c>
      <c r="G267" s="95">
        <f>IF($A267&lt;=$A$9,IF(NOT(ISNUMBER(PI_data_original!G267)),G266,PI_data_original!G267),0)</f>
        <v>0</v>
      </c>
      <c r="H267" s="95">
        <f>IF($A267&lt;=$A$9,IF(NOT(ISNUMBER(PI_data_original!H267)),H266,PI_data_original!H267),0)</f>
        <v>0</v>
      </c>
      <c r="I267" s="95">
        <f>IF($A267&lt;=$A$9,IF(NOT(ISNUMBER(PI_data_original!I267)),I266,PI_data_original!I267),0)</f>
        <v>0</v>
      </c>
      <c r="J267" s="95">
        <f>IF($A267&lt;=$A$9,IF(NOT(ISNUMBER(PI_data_original!J267)),J266,PI_data_original!J267),0)</f>
        <v>0</v>
      </c>
      <c r="K267" s="95">
        <f>IF($A267&lt;=$A$9,IF(NOT(ISNUMBER(PI_data_original!K267)),K266,PI_data_original!K267),0)</f>
        <v>0</v>
      </c>
      <c r="L267" s="95">
        <f>IF($A267&lt;=$A$9,IF(NOT(ISNUMBER(PI_data_original!L267)),L266,PI_data_original!L267),0)</f>
        <v>0</v>
      </c>
      <c r="M267" s="95">
        <f>IF($A267&lt;=$A$9,IF(NOT(ISNUMBER(PI_data_original!M267)),M266,PI_data_original!M267),0)</f>
        <v>0</v>
      </c>
      <c r="N267" s="95">
        <f>IF($A267&lt;=$A$9,IF(NOT(ISNUMBER(PI_data_original!N267)),N266,PI_data_original!N267),0)</f>
        <v>0</v>
      </c>
      <c r="O267" s="95">
        <f>IF($A267&lt;=$A$9,IF(NOT(ISNUMBER(PI_data_original!O267)),O266,PI_data_original!O267),0)</f>
        <v>0</v>
      </c>
      <c r="P267" s="95">
        <f>IF($A267&lt;=$A$9,IF(NOT(ISNUMBER(PI_data_original!P267)),P266,PI_data_original!P267),0)</f>
        <v>0</v>
      </c>
      <c r="Q267" s="95">
        <f>IF($A267&lt;=$A$9,IF(NOT(ISNUMBER(PI_data_original!Q267)),Q266,PI_data_original!Q267),0)</f>
        <v>0</v>
      </c>
      <c r="R267" s="95">
        <f>IF($A267&lt;=$A$9,IF(NOT(ISNUMBER(PI_data_original!R267)),R266,PI_data_original!R267),0)</f>
        <v>0</v>
      </c>
      <c r="S267" s="95">
        <f>IF($A267&lt;=$A$9,IF(NOT(ISNUMBER(PI_data_original!S267)),S266,PI_data_original!S267),0)</f>
        <v>0</v>
      </c>
      <c r="T267" s="95">
        <f>IF($A267&lt;=$A$9,IF(NOT(ISNUMBER(PI_data_original!T267)),T266,PI_data_original!T267),0)</f>
        <v>0</v>
      </c>
      <c r="U267" s="95">
        <f>IF($A267&lt;=$A$9,IF(NOT(ISNUMBER(PI_data_original!U267)),U266,PI_data_original!U267),0)</f>
        <v>0</v>
      </c>
      <c r="V267" s="95">
        <f>IF($A267&lt;=$A$9,IF(NOT(ISNUMBER(PI_data_original!V267)),V266,PI_data_original!V267),0)</f>
        <v>0</v>
      </c>
      <c r="W267" s="95">
        <f>IF($A267&lt;=$A$9,IF(NOT(ISNUMBER(PI_data_original!W267)),W266,PI_data_original!W267),0)</f>
        <v>0</v>
      </c>
      <c r="X267" s="95">
        <f>IF($A267&lt;=$A$9,IF(NOT(ISNUMBER(PI_data_original!X267)),X266,PI_data_original!X267),0)</f>
        <v>0</v>
      </c>
      <c r="Y267" s="95">
        <f>IF($A267&lt;=$A$9,IF(NOT(ISNUMBER(PI_data_original!Y267)),Y266,PI_data_original!Y267),0)</f>
        <v>0</v>
      </c>
      <c r="Z267" s="95">
        <f>IF($A267&lt;=$A$9,IF(NOT(ISNUMBER(PI_data_original!Z267)),Z266,PI_data_original!Z267),0)</f>
        <v>0</v>
      </c>
      <c r="AA267" s="95">
        <f>IF($A267&lt;=$A$9,IF(NOT(ISNUMBER(PI_data_original!AA267)),AA266,PI_data_original!AA267),0)</f>
        <v>0</v>
      </c>
      <c r="AB267" s="95">
        <f>IF($A267&lt;=$A$9,IF(NOT(ISNUMBER(PI_data_original!AB267)),AB266,PI_data_original!AB267),0)</f>
        <v>0</v>
      </c>
      <c r="AC267" s="95">
        <f>IF($A267&lt;=$A$9,IF(NOT(ISNUMBER(PI_data_original!AC267)),AC266,PI_data_original!AC267),0)</f>
        <v>0</v>
      </c>
      <c r="AD267" s="307">
        <f>IF(TagTempAmbSel_Sc2=TagTempAmb_Sc1,IF($A267&lt;=$A$9,IF(NOT(ISNUMBER(PI_data_original!D267)),D266,PI_data_original!D267),D266),IF($A267&lt;=$A$9,IF(NOT(ISNUMBER(PI_data_original!AD267)),AD266,PI_data_original!AD267),AD266))</f>
        <v>35.129991850107629</v>
      </c>
      <c r="AE267" s="307">
        <f>IF(TagHumRelSel_Sc2=TagHumRel_Sc1,IF($A267&lt;=$A$9,IF(NOT(ISNUMBER(PI_data_original!E267)),E266,PI_data_original!E267),E266),IF($A267&lt;=$A$9,IF(NOT(ISNUMBER(PI_data_original!AE267)),AE266,PI_data_original!AE267),AE266))</f>
        <v>30.128703536580311</v>
      </c>
      <c r="AF267" s="95">
        <f>IF($A267&lt;=$A$9,IF(NOT(ISNUMBER(PI_data_original!AF267)),AF266,PI_data_original!AF267),0)</f>
        <v>0</v>
      </c>
      <c r="AG267" s="95">
        <f>IF($A267&lt;=$A$9,IF(NOT(ISNUMBER(PI_data_original!AG267)),AG266,PI_data_original!AG267),0)</f>
        <v>0</v>
      </c>
      <c r="AH267" s="95">
        <f>IF($A267&lt;=$A$9,IF(NOT(ISNUMBER(PI_data_original!AH267)),AH266,PI_data_original!AH267),0)</f>
        <v>0</v>
      </c>
      <c r="AI267" s="95">
        <f>IF($A267&lt;=$A$9,IF(NOT(ISNUMBER(PI_data_original!AI267)),AI266,PI_data_original!AI267),0)</f>
        <v>0</v>
      </c>
      <c r="AJ267" s="95">
        <f>IF($A267&lt;=$A$9,IF(NOT(ISNUMBER(PI_data_original!AJ267)),AJ266,PI_data_original!AJ267),0)</f>
        <v>0</v>
      </c>
      <c r="AK267" s="95">
        <f>IF($A267&lt;=$A$9,IF(NOT(ISNUMBER(PI_data_original!AK267)),AK266,PI_data_original!AK267),0)</f>
        <v>0</v>
      </c>
      <c r="AL267" s="95">
        <f>IF($A267&lt;=$A$9,IF(NOT(ISNUMBER(PI_data_original!AL267)),AL266,PI_data_original!AL267),0)</f>
        <v>0</v>
      </c>
      <c r="AM267" s="95">
        <f>IF($A267&lt;=$A$9,IF(NOT(ISNUMBER(PI_data_original!AM267)),AM266,PI_data_original!AM267),0)</f>
        <v>0</v>
      </c>
      <c r="AN267" s="95">
        <f>IF($A267&lt;=$A$9,IF(NOT(ISNUMBER(PI_data_original!AN267)),AN266,PI_data_original!AN267),0)</f>
        <v>0</v>
      </c>
      <c r="AO267" s="95">
        <f>IF($A267&lt;=$A$9,IF(NOT(ISNUMBER(PI_data_original!AO267)),AO266,PI_data_original!AO267),0)</f>
        <v>0</v>
      </c>
      <c r="AP267" s="95">
        <f>IF($A267&lt;=$A$9,IF(NOT(ISNUMBER(PI_data_original!AP267)),AP266,PI_data_original!AP267),0)</f>
        <v>0</v>
      </c>
      <c r="AQ267" s="95">
        <f>IF($A267&lt;=$A$9,IF(NOT(ISNUMBER(PI_data_original!AQ267)),AQ266,PI_data_original!AQ267),0)</f>
        <v>0</v>
      </c>
      <c r="AR267" s="95">
        <f>IF($A267&lt;=$A$9,IF(NOT(ISNUMBER(PI_data_original!AR267)),AR266,PI_data_original!AR267),0)</f>
        <v>0</v>
      </c>
      <c r="AS267" s="95">
        <f>IF($A267&lt;=$A$9,IF(NOT(ISNUMBER(PI_data_original!AS267)),AS266,PI_data_original!AS267),0)</f>
        <v>0</v>
      </c>
      <c r="AT267" s="95">
        <f>IF($A267&lt;=$A$9,IF(NOT(ISNUMBER(PI_data_original!AT267)),AT266,PI_data_original!AT267),0)</f>
        <v>0</v>
      </c>
      <c r="AU267" s="95">
        <f>IF($A267&lt;=$A$9,IF(NOT(ISNUMBER(PI_data_original!AU267)),AU266,PI_data_original!AU267),0)</f>
        <v>0</v>
      </c>
      <c r="AV267" s="95">
        <f>IF($A267&lt;=$A$9,IF(NOT(ISNUMBER(PI_data_original!AV267)),AV266,PI_data_original!AV267),0)</f>
        <v>0</v>
      </c>
      <c r="AW267" s="95">
        <f>IF($A267&lt;=$A$9,IF(NOT(ISNUMBER(PI_data_original!AW267)),AW266,PI_data_original!AW267),0)</f>
        <v>0</v>
      </c>
      <c r="AY267" s="94">
        <f t="shared" si="145"/>
        <v>45873.888888888061</v>
      </c>
      <c r="AZ267" s="95">
        <f>IF($AY267&lt;=$AY$9,IF(NOT(ISNUMBER(PI_data_original!AZ267)),AZ266,PI_data_original!AZ267),0)</f>
        <v>0</v>
      </c>
      <c r="BA267" s="95">
        <f>IF($AY267&lt;=$AY$9,IF(NOT(ISNUMBER(PI_data_original!BA267)),BA266,PI_data_original!BA267),0)</f>
        <v>0</v>
      </c>
      <c r="BB267" s="95">
        <f>IF($AY267&lt;=$AY$9,IF(NOT(ISNUMBER(PI_data_original!BB267)),BB266,PI_data_original!BB267),0)</f>
        <v>0</v>
      </c>
      <c r="BC267" s="95">
        <f>IF($AY267&lt;=$AY$9,IF(NOT(ISNUMBER(PI_data_original!BC267)),BC266,PI_data_original!BC267),0)</f>
        <v>1.6479743644595146E-2</v>
      </c>
      <c r="BD267" s="95">
        <f>IF($AY267&lt;=$AY$9,IF(NOT(ISNUMBER(PI_data_original!BD267)),BD266,PI_data_original!BD267),0)</f>
        <v>0</v>
      </c>
      <c r="BE267" s="95">
        <f>IF($AY267&lt;=$AY$9,IF(NOT(ISNUMBER(PI_data_original!BE267)),BE266,PI_data_original!BE267),0)</f>
        <v>0</v>
      </c>
      <c r="BF267" s="95">
        <f>IF($AY267&lt;=$AY$9,IF(NOT(ISNUMBER(PI_data_original!BF267)),BF266,PI_data_original!BF267),0)</f>
        <v>0</v>
      </c>
      <c r="BG267" s="95">
        <f>IF($AY267&lt;=$AY$9,IF(NOT(ISNUMBER(PI_data_original!BG267)),BG266,PI_data_original!BG267),0)</f>
        <v>1.0070954449474812E-2</v>
      </c>
      <c r="BI267" s="61">
        <f>PI_data_original!BI267</f>
        <v>45873.427777777775</v>
      </c>
      <c r="BJ267" s="6">
        <f>IF($BI267&lt;=$BI$9,IF(NOT(ISNUMBER(PI_data_original!BJ267)),BJ266,PI_data_original!BJ267),0)</f>
        <v>18.517404331750104</v>
      </c>
      <c r="BK267" s="6">
        <f>IF($BI267&lt;=$BI$9,IF(NOT(ISNUMBER(PI_data_original!BK267)),BK266,PI_data_original!BK267),0)</f>
        <v>16.784891076269169</v>
      </c>
      <c r="BM267" s="6">
        <f t="shared" si="134"/>
        <v>45873.427777777775</v>
      </c>
      <c r="BN267" s="6" t="str">
        <f t="shared" si="135"/>
        <v>N/A</v>
      </c>
      <c r="BO267" s="6">
        <f t="shared" si="136"/>
        <v>45873.427777777775</v>
      </c>
      <c r="BP267" s="6" t="str">
        <f t="shared" si="137"/>
        <v>N/A</v>
      </c>
      <c r="BR267" s="6">
        <f t="shared" ref="BR267:BR298" si="158">+IF(Y267&gt;15,Num_Ccp_Sc1-Z267,0)</f>
        <v>0</v>
      </c>
      <c r="BS267" s="6">
        <f t="shared" ref="BS267:BS298" si="159">+IF(AU267&gt;15,Num_Ccp_Sc2-AV267,0)</f>
        <v>0</v>
      </c>
      <c r="BU267" s="6">
        <f t="shared" si="138"/>
        <v>0</v>
      </c>
      <c r="BV267" s="6">
        <f t="shared" si="139"/>
        <v>0</v>
      </c>
      <c r="BX267" s="292">
        <f t="shared" ref="BX267:BX298" si="160">AY267</f>
        <v>45873.888888888061</v>
      </c>
      <c r="BY267" s="11">
        <f t="shared" si="154"/>
        <v>0</v>
      </c>
      <c r="BZ267" s="11">
        <f t="shared" si="154"/>
        <v>0</v>
      </c>
      <c r="CA267" s="11">
        <f t="shared" si="154"/>
        <v>0</v>
      </c>
      <c r="CB267" s="11">
        <f t="shared" si="154"/>
        <v>1.6479743644595146E-2</v>
      </c>
      <c r="CC267" s="11">
        <f>IF(Inicio!$C$22="Calderas",BY267+BZ267,CA267)</f>
        <v>0</v>
      </c>
      <c r="CD267" s="11">
        <f t="shared" ref="CD267:CD298" si="161">CC267*PCI_Sc1/1000</f>
        <v>0</v>
      </c>
      <c r="CE267" s="11">
        <f t="shared" ref="CE267:CE298" si="162">CC267*PCS_Sc1/1000</f>
        <v>0</v>
      </c>
      <c r="CF267" s="11">
        <f t="shared" ref="CF267:CF298" si="163">CD267*Rto_T_E_Sc1</f>
        <v>0</v>
      </c>
      <c r="CG267" s="11">
        <f t="shared" ref="CG267:CG298" si="164">CE267*Rto_T_E_Sc1</f>
        <v>0</v>
      </c>
      <c r="CH267" s="11">
        <f t="shared" si="140"/>
        <v>0</v>
      </c>
      <c r="CI267" s="11">
        <f t="shared" si="141"/>
        <v>0</v>
      </c>
      <c r="CJ267" s="11">
        <f t="shared" si="155"/>
        <v>0</v>
      </c>
      <c r="CK267" s="11">
        <f t="shared" si="155"/>
        <v>0</v>
      </c>
      <c r="CL267" s="11">
        <f t="shared" si="155"/>
        <v>0</v>
      </c>
      <c r="CM267" s="11">
        <f t="shared" si="155"/>
        <v>1.0070954449474812E-2</v>
      </c>
      <c r="CN267" s="281">
        <f>IF(Inicio!$O$22="Calderas",CJ267+CK267,CL267)</f>
        <v>0</v>
      </c>
      <c r="CO267" s="11">
        <f t="shared" ref="CO267:CO298" si="165">CN267*PCI_Sc2/1000</f>
        <v>0</v>
      </c>
      <c r="CP267" s="11">
        <f t="shared" ref="CP267:CP298" si="166">CN267*PCS_Sc2/1000</f>
        <v>0</v>
      </c>
      <c r="CQ267" s="11">
        <f t="shared" ref="CQ267:CQ298" si="167">CO267*Rto_T_E_Sc2</f>
        <v>0</v>
      </c>
      <c r="CR267" s="11">
        <f t="shared" ref="CR267:CR298" si="168">CP267*Rto_T_E_Sc2</f>
        <v>0</v>
      </c>
      <c r="CS267" s="11">
        <f t="shared" si="142"/>
        <v>0</v>
      </c>
      <c r="CT267" s="11">
        <f t="shared" si="143"/>
        <v>0</v>
      </c>
      <c r="CV267" s="293">
        <f t="shared" ref="CV267:CV298" si="169">AY339</f>
        <v>45874.138888887828</v>
      </c>
      <c r="CW267" s="92">
        <f t="shared" si="157"/>
        <v>0</v>
      </c>
      <c r="CX267" s="92">
        <f t="shared" si="157"/>
        <v>0</v>
      </c>
      <c r="CY267" s="92">
        <f t="shared" si="157"/>
        <v>0</v>
      </c>
      <c r="CZ267" s="92">
        <f t="shared" si="157"/>
        <v>0</v>
      </c>
      <c r="DA267" s="92">
        <f t="shared" si="157"/>
        <v>0</v>
      </c>
      <c r="DB267" s="92">
        <f t="shared" si="157"/>
        <v>0</v>
      </c>
    </row>
    <row r="268" spans="1:106">
      <c r="A268" s="94">
        <f t="shared" si="144"/>
        <v>45874.14236111028</v>
      </c>
      <c r="B268" s="95">
        <f>IF($A268&lt;=$A$9,IF(NOT(ISNUMBER(PI_data_original!B268)),B267,PI_data_original!B268),0)</f>
        <v>0</v>
      </c>
      <c r="C268" s="95">
        <f>IF($A268&lt;=$A$9,IF(NOT(ISNUMBER(PI_data_original!C268)),C267,PI_data_original!C268),0)</f>
        <v>0</v>
      </c>
      <c r="D268" s="307">
        <f>IF(TagTempAmbSel_Sc1=TagTempAmb_Sc1,IF($A268&lt;=$A$9,IF(NOT(ISNUMBER(PI_data_original!D268)),D267,PI_data_original!D268),D267),IF($A268&lt;=$A$9,IF(NOT(ISNUMBER(PI_data_original!AD268)),AD267,PI_data_original!AD268),AD267))</f>
        <v>34.400001525878906</v>
      </c>
      <c r="E268" s="307">
        <f>IF(TagHumRelSel_Sc1=TagHumRel_Sc1,IF($A268&lt;=$A$9,IF(NOT(ISNUMBER(PI_data_original!E268)),E267,PI_data_original!E268),E267),IF($A268&lt;=$A$9,IF(NOT(ISNUMBER(PI_data_original!AE268)),AE267,PI_data_original!AE268),AE267))</f>
        <v>28.549225193882013</v>
      </c>
      <c r="F268" s="95">
        <f>IF($A268&lt;=$A$9,IF(NOT(ISNUMBER(PI_data_original!F268)),F267,PI_data_original!F268),0)</f>
        <v>0</v>
      </c>
      <c r="G268" s="95">
        <f>IF($A268&lt;=$A$9,IF(NOT(ISNUMBER(PI_data_original!G268)),G267,PI_data_original!G268),0)</f>
        <v>0</v>
      </c>
      <c r="H268" s="95">
        <f>IF($A268&lt;=$A$9,IF(NOT(ISNUMBER(PI_data_original!H268)),H267,PI_data_original!H268),0)</f>
        <v>0</v>
      </c>
      <c r="I268" s="95">
        <f>IF($A268&lt;=$A$9,IF(NOT(ISNUMBER(PI_data_original!I268)),I267,PI_data_original!I268),0)</f>
        <v>0</v>
      </c>
      <c r="J268" s="95">
        <f>IF($A268&lt;=$A$9,IF(NOT(ISNUMBER(PI_data_original!J268)),J267,PI_data_original!J268),0)</f>
        <v>0</v>
      </c>
      <c r="K268" s="95">
        <f>IF($A268&lt;=$A$9,IF(NOT(ISNUMBER(PI_data_original!K268)),K267,PI_data_original!K268),0)</f>
        <v>0</v>
      </c>
      <c r="L268" s="95">
        <f>IF($A268&lt;=$A$9,IF(NOT(ISNUMBER(PI_data_original!L268)),L267,PI_data_original!L268),0)</f>
        <v>0</v>
      </c>
      <c r="M268" s="95">
        <f>IF($A268&lt;=$A$9,IF(NOT(ISNUMBER(PI_data_original!M268)),M267,PI_data_original!M268),0)</f>
        <v>0</v>
      </c>
      <c r="N268" s="95">
        <f>IF($A268&lt;=$A$9,IF(NOT(ISNUMBER(PI_data_original!N268)),N267,PI_data_original!N268),0)</f>
        <v>0</v>
      </c>
      <c r="O268" s="95">
        <f>IF($A268&lt;=$A$9,IF(NOT(ISNUMBER(PI_data_original!O268)),O267,PI_data_original!O268),0)</f>
        <v>0</v>
      </c>
      <c r="P268" s="95">
        <f>IF($A268&lt;=$A$9,IF(NOT(ISNUMBER(PI_data_original!P268)),P267,PI_data_original!P268),0)</f>
        <v>0</v>
      </c>
      <c r="Q268" s="95">
        <f>IF($A268&lt;=$A$9,IF(NOT(ISNUMBER(PI_data_original!Q268)),Q267,PI_data_original!Q268),0)</f>
        <v>0</v>
      </c>
      <c r="R268" s="95">
        <f>IF($A268&lt;=$A$9,IF(NOT(ISNUMBER(PI_data_original!R268)),R267,PI_data_original!R268),0)</f>
        <v>0</v>
      </c>
      <c r="S268" s="95">
        <f>IF($A268&lt;=$A$9,IF(NOT(ISNUMBER(PI_data_original!S268)),S267,PI_data_original!S268),0)</f>
        <v>0</v>
      </c>
      <c r="T268" s="95">
        <f>IF($A268&lt;=$A$9,IF(NOT(ISNUMBER(PI_data_original!T268)),T267,PI_data_original!T268),0)</f>
        <v>0</v>
      </c>
      <c r="U268" s="95">
        <f>IF($A268&lt;=$A$9,IF(NOT(ISNUMBER(PI_data_original!U268)),U267,PI_data_original!U268),0)</f>
        <v>0</v>
      </c>
      <c r="V268" s="95">
        <f>IF($A268&lt;=$A$9,IF(NOT(ISNUMBER(PI_data_original!V268)),V267,PI_data_original!V268),0)</f>
        <v>0</v>
      </c>
      <c r="W268" s="95">
        <f>IF($A268&lt;=$A$9,IF(NOT(ISNUMBER(PI_data_original!W268)),W267,PI_data_original!W268),0)</f>
        <v>0</v>
      </c>
      <c r="X268" s="95">
        <f>IF($A268&lt;=$A$9,IF(NOT(ISNUMBER(PI_data_original!X268)),X267,PI_data_original!X268),0)</f>
        <v>0</v>
      </c>
      <c r="Y268" s="95">
        <f>IF($A268&lt;=$A$9,IF(NOT(ISNUMBER(PI_data_original!Y268)),Y267,PI_data_original!Y268),0)</f>
        <v>0</v>
      </c>
      <c r="Z268" s="95">
        <f>IF($A268&lt;=$A$9,IF(NOT(ISNUMBER(PI_data_original!Z268)),Z267,PI_data_original!Z268),0)</f>
        <v>0</v>
      </c>
      <c r="AA268" s="95">
        <f>IF($A268&lt;=$A$9,IF(NOT(ISNUMBER(PI_data_original!AA268)),AA267,PI_data_original!AA268),0)</f>
        <v>0</v>
      </c>
      <c r="AB268" s="95">
        <f>IF($A268&lt;=$A$9,IF(NOT(ISNUMBER(PI_data_original!AB268)),AB267,PI_data_original!AB268),0)</f>
        <v>0</v>
      </c>
      <c r="AC268" s="95">
        <f>IF($A268&lt;=$A$9,IF(NOT(ISNUMBER(PI_data_original!AC268)),AC267,PI_data_original!AC268),0)</f>
        <v>0</v>
      </c>
      <c r="AD268" s="307">
        <f>IF(TagTempAmbSel_Sc2=TagTempAmb_Sc1,IF($A268&lt;=$A$9,IF(NOT(ISNUMBER(PI_data_original!D268)),D267,PI_data_original!D268),D267),IF($A268&lt;=$A$9,IF(NOT(ISNUMBER(PI_data_original!AD268)),AD267,PI_data_original!AD268),AD267))</f>
        <v>35.129991850107629</v>
      </c>
      <c r="AE268" s="307">
        <f>IF(TagHumRelSel_Sc2=TagHumRel_Sc1,IF($A268&lt;=$A$9,IF(NOT(ISNUMBER(PI_data_original!E268)),E267,PI_data_original!E268),E267),IF($A268&lt;=$A$9,IF(NOT(ISNUMBER(PI_data_original!AE268)),AE267,PI_data_original!AE268),AE267))</f>
        <v>30.128703536580311</v>
      </c>
      <c r="AF268" s="95">
        <f>IF($A268&lt;=$A$9,IF(NOT(ISNUMBER(PI_data_original!AF268)),AF267,PI_data_original!AF268),0)</f>
        <v>0</v>
      </c>
      <c r="AG268" s="95">
        <f>IF($A268&lt;=$A$9,IF(NOT(ISNUMBER(PI_data_original!AG268)),AG267,PI_data_original!AG268),0)</f>
        <v>0</v>
      </c>
      <c r="AH268" s="95">
        <f>IF($A268&lt;=$A$9,IF(NOT(ISNUMBER(PI_data_original!AH268)),AH267,PI_data_original!AH268),0)</f>
        <v>0</v>
      </c>
      <c r="AI268" s="95">
        <f>IF($A268&lt;=$A$9,IF(NOT(ISNUMBER(PI_data_original!AI268)),AI267,PI_data_original!AI268),0)</f>
        <v>0</v>
      </c>
      <c r="AJ268" s="95">
        <f>IF($A268&lt;=$A$9,IF(NOT(ISNUMBER(PI_data_original!AJ268)),AJ267,PI_data_original!AJ268),0)</f>
        <v>0</v>
      </c>
      <c r="AK268" s="95">
        <f>IF($A268&lt;=$A$9,IF(NOT(ISNUMBER(PI_data_original!AK268)),AK267,PI_data_original!AK268),0)</f>
        <v>0</v>
      </c>
      <c r="AL268" s="95">
        <f>IF($A268&lt;=$A$9,IF(NOT(ISNUMBER(PI_data_original!AL268)),AL267,PI_data_original!AL268),0)</f>
        <v>0</v>
      </c>
      <c r="AM268" s="95">
        <f>IF($A268&lt;=$A$9,IF(NOT(ISNUMBER(PI_data_original!AM268)),AM267,PI_data_original!AM268),0)</f>
        <v>0</v>
      </c>
      <c r="AN268" s="95">
        <f>IF($A268&lt;=$A$9,IF(NOT(ISNUMBER(PI_data_original!AN268)),AN267,PI_data_original!AN268),0)</f>
        <v>0</v>
      </c>
      <c r="AO268" s="95">
        <f>IF($A268&lt;=$A$9,IF(NOT(ISNUMBER(PI_data_original!AO268)),AO267,PI_data_original!AO268),0)</f>
        <v>0</v>
      </c>
      <c r="AP268" s="95">
        <f>IF($A268&lt;=$A$9,IF(NOT(ISNUMBER(PI_data_original!AP268)),AP267,PI_data_original!AP268),0)</f>
        <v>0</v>
      </c>
      <c r="AQ268" s="95">
        <f>IF($A268&lt;=$A$9,IF(NOT(ISNUMBER(PI_data_original!AQ268)),AQ267,PI_data_original!AQ268),0)</f>
        <v>0</v>
      </c>
      <c r="AR268" s="95">
        <f>IF($A268&lt;=$A$9,IF(NOT(ISNUMBER(PI_data_original!AR268)),AR267,PI_data_original!AR268),0)</f>
        <v>0</v>
      </c>
      <c r="AS268" s="95">
        <f>IF($A268&lt;=$A$9,IF(NOT(ISNUMBER(PI_data_original!AS268)),AS267,PI_data_original!AS268),0)</f>
        <v>0</v>
      </c>
      <c r="AT268" s="95">
        <f>IF($A268&lt;=$A$9,IF(NOT(ISNUMBER(PI_data_original!AT268)),AT267,PI_data_original!AT268),0)</f>
        <v>0</v>
      </c>
      <c r="AU268" s="95">
        <f>IF($A268&lt;=$A$9,IF(NOT(ISNUMBER(PI_data_original!AU268)),AU267,PI_data_original!AU268),0)</f>
        <v>0</v>
      </c>
      <c r="AV268" s="95">
        <f>IF($A268&lt;=$A$9,IF(NOT(ISNUMBER(PI_data_original!AV268)),AV267,PI_data_original!AV268),0)</f>
        <v>0</v>
      </c>
      <c r="AW268" s="95">
        <f>IF($A268&lt;=$A$9,IF(NOT(ISNUMBER(PI_data_original!AW268)),AW267,PI_data_original!AW268),0)</f>
        <v>0</v>
      </c>
      <c r="AY268" s="94">
        <f t="shared" si="145"/>
        <v>45873.89236111028</v>
      </c>
      <c r="AZ268" s="95">
        <f>IF($AY268&lt;=$AY$9,IF(NOT(ISNUMBER(PI_data_original!AZ268)),AZ267,PI_data_original!AZ268),0)</f>
        <v>0</v>
      </c>
      <c r="BA268" s="95">
        <f>IF($AY268&lt;=$AY$9,IF(NOT(ISNUMBER(PI_data_original!BA268)),BA267,PI_data_original!BA268),0)</f>
        <v>0</v>
      </c>
      <c r="BB268" s="95">
        <f>IF($AY268&lt;=$AY$9,IF(NOT(ISNUMBER(PI_data_original!BB268)),BB267,PI_data_original!BB268),0)</f>
        <v>0</v>
      </c>
      <c r="BC268" s="95">
        <f>IF($AY268&lt;=$AY$9,IF(NOT(ISNUMBER(PI_data_original!BC268)),BC267,PI_data_original!BC268),0)</f>
        <v>1.6479743644595146E-2</v>
      </c>
      <c r="BD268" s="95">
        <f>IF($AY268&lt;=$AY$9,IF(NOT(ISNUMBER(PI_data_original!BD268)),BD267,PI_data_original!BD268),0)</f>
        <v>0</v>
      </c>
      <c r="BE268" s="95">
        <f>IF($AY268&lt;=$AY$9,IF(NOT(ISNUMBER(PI_data_original!BE268)),BE267,PI_data_original!BE268),0)</f>
        <v>0</v>
      </c>
      <c r="BF268" s="95">
        <f>IF($AY268&lt;=$AY$9,IF(NOT(ISNUMBER(PI_data_original!BF268)),BF267,PI_data_original!BF268),0)</f>
        <v>0</v>
      </c>
      <c r="BG268" s="95">
        <f>IF($AY268&lt;=$AY$9,IF(NOT(ISNUMBER(PI_data_original!BG268)),BG267,PI_data_original!BG268),0)</f>
        <v>1.0070954449474812E-2</v>
      </c>
      <c r="BI268" s="61">
        <f>PI_data_original!BI268</f>
        <v>45873.428472222222</v>
      </c>
      <c r="BJ268" s="6">
        <f>IF($BI268&lt;=$BI$9,IF(NOT(ISNUMBER(PI_data_original!BJ268)),BJ267,PI_data_original!BJ268),0)</f>
        <v>18.82191282035685</v>
      </c>
      <c r="BK268" s="6">
        <f>IF($BI268&lt;=$BI$9,IF(NOT(ISNUMBER(PI_data_original!BK268)),BK267,PI_data_original!BK268),0)</f>
        <v>17.094347617049003</v>
      </c>
      <c r="BM268" s="6">
        <f t="shared" ref="BM268:BM331" si="170">IF(BJ268&gt;1,$BI268)</f>
        <v>45873.428472222222</v>
      </c>
      <c r="BN268" s="6" t="str">
        <f t="shared" ref="BN268:BN331" si="171">IF(OR(AND(BM267=FALSE,ISNUMBER(BM268)),AND(ISNUMBER(BM268),BM269=FALSE)),BM268,"N/A")</f>
        <v>N/A</v>
      </c>
      <c r="BO268" s="6">
        <f t="shared" ref="BO268:BO331" si="172">IF(BK268&gt;1,$BI268)</f>
        <v>45873.428472222222</v>
      </c>
      <c r="BP268" s="6" t="str">
        <f t="shared" ref="BP268:BP331" si="173">IF(OR(AND(BO267=FALSE,ISNUMBER(BO268)),AND(ISNUMBER(BO268),BO269=FALSE)),BO268,"N/A")</f>
        <v>N/A</v>
      </c>
      <c r="BR268" s="6">
        <f t="shared" si="158"/>
        <v>0</v>
      </c>
      <c r="BS268" s="6">
        <f t="shared" si="159"/>
        <v>0</v>
      </c>
      <c r="BU268" s="6">
        <f t="shared" ref="BU268:BU298" si="174">IFERROR(AA268,0)</f>
        <v>0</v>
      </c>
      <c r="BV268" s="6">
        <f t="shared" ref="BV268:BV298" si="175">IFERROR(AW268,0)</f>
        <v>0</v>
      </c>
      <c r="BX268" s="292">
        <f t="shared" si="160"/>
        <v>45873.89236111028</v>
      </c>
      <c r="BY268" s="11">
        <f t="shared" si="154"/>
        <v>0</v>
      </c>
      <c r="BZ268" s="11">
        <f t="shared" si="154"/>
        <v>0</v>
      </c>
      <c r="CA268" s="11">
        <f t="shared" si="154"/>
        <v>0</v>
      </c>
      <c r="CB268" s="11">
        <f t="shared" si="154"/>
        <v>1.6479743644595146E-2</v>
      </c>
      <c r="CC268" s="11">
        <f>IF(Inicio!$C$22="Calderas",BY268+BZ268,CA268)</f>
        <v>0</v>
      </c>
      <c r="CD268" s="11">
        <f t="shared" si="161"/>
        <v>0</v>
      </c>
      <c r="CE268" s="11">
        <f t="shared" si="162"/>
        <v>0</v>
      </c>
      <c r="CF268" s="11">
        <f t="shared" si="163"/>
        <v>0</v>
      </c>
      <c r="CG268" s="11">
        <f t="shared" si="164"/>
        <v>0</v>
      </c>
      <c r="CH268" s="11">
        <f t="shared" ref="CH268:CH298" si="176">IF(CB268&lt;1,0,CF268)</f>
        <v>0</v>
      </c>
      <c r="CI268" s="11">
        <f t="shared" ref="CI268:CI298" si="177">IF(CB268&lt;1,0,CG268)</f>
        <v>0</v>
      </c>
      <c r="CJ268" s="11">
        <f t="shared" si="155"/>
        <v>0</v>
      </c>
      <c r="CK268" s="11">
        <f t="shared" si="155"/>
        <v>0</v>
      </c>
      <c r="CL268" s="11">
        <f t="shared" si="155"/>
        <v>0</v>
      </c>
      <c r="CM268" s="11">
        <f t="shared" si="155"/>
        <v>1.0070954449474812E-2</v>
      </c>
      <c r="CN268" s="281">
        <f>IF(Inicio!$O$22="Calderas",CJ268+CK268,CL268)</f>
        <v>0</v>
      </c>
      <c r="CO268" s="11">
        <f t="shared" si="165"/>
        <v>0</v>
      </c>
      <c r="CP268" s="11">
        <f t="shared" si="166"/>
        <v>0</v>
      </c>
      <c r="CQ268" s="11">
        <f t="shared" si="167"/>
        <v>0</v>
      </c>
      <c r="CR268" s="11">
        <f t="shared" si="168"/>
        <v>0</v>
      </c>
      <c r="CS268" s="11">
        <f t="shared" ref="CS268:CS298" si="178">IF(CM268&lt;1,0,CQ268)</f>
        <v>0</v>
      </c>
      <c r="CT268" s="11">
        <f t="shared" ref="CT268:CT298" si="179">IF(CM268&lt;1,0,CR268)</f>
        <v>0</v>
      </c>
      <c r="CV268" s="293">
        <f t="shared" si="169"/>
        <v>45874.142361110047</v>
      </c>
      <c r="CW268" s="92">
        <f t="shared" si="157"/>
        <v>0</v>
      </c>
      <c r="CX268" s="92">
        <f t="shared" si="157"/>
        <v>0</v>
      </c>
      <c r="CY268" s="92">
        <f t="shared" si="157"/>
        <v>0</v>
      </c>
      <c r="CZ268" s="92">
        <f t="shared" si="157"/>
        <v>0</v>
      </c>
      <c r="DA268" s="92">
        <f t="shared" si="157"/>
        <v>0</v>
      </c>
      <c r="DB268" s="92">
        <f t="shared" si="157"/>
        <v>0</v>
      </c>
    </row>
    <row r="269" spans="1:106">
      <c r="A269" s="94">
        <f t="shared" ref="A269:A298" si="180">A268+1/24/12</f>
        <v>45874.145833332499</v>
      </c>
      <c r="B269" s="95">
        <f>IF($A269&lt;=$A$9,IF(NOT(ISNUMBER(PI_data_original!B269)),B268,PI_data_original!B269),0)</f>
        <v>0</v>
      </c>
      <c r="C269" s="95">
        <f>IF($A269&lt;=$A$9,IF(NOT(ISNUMBER(PI_data_original!C269)),C268,PI_data_original!C269),0)</f>
        <v>0</v>
      </c>
      <c r="D269" s="307">
        <f>IF(TagTempAmbSel_Sc1=TagTempAmb_Sc1,IF($A269&lt;=$A$9,IF(NOT(ISNUMBER(PI_data_original!D269)),D268,PI_data_original!D269),D268),IF($A269&lt;=$A$9,IF(NOT(ISNUMBER(PI_data_original!AD269)),AD268,PI_data_original!AD269),AD268))</f>
        <v>34.400001525878906</v>
      </c>
      <c r="E269" s="307">
        <f>IF(TagHumRelSel_Sc1=TagHumRel_Sc1,IF($A269&lt;=$A$9,IF(NOT(ISNUMBER(PI_data_original!E269)),E268,PI_data_original!E269),E268),IF($A269&lt;=$A$9,IF(NOT(ISNUMBER(PI_data_original!AE269)),AE268,PI_data_original!AE269),AE268))</f>
        <v>28.549225193882013</v>
      </c>
      <c r="F269" s="95">
        <f>IF($A269&lt;=$A$9,IF(NOT(ISNUMBER(PI_data_original!F269)),F268,PI_data_original!F269),0)</f>
        <v>0</v>
      </c>
      <c r="G269" s="95">
        <f>IF($A269&lt;=$A$9,IF(NOT(ISNUMBER(PI_data_original!G269)),G268,PI_data_original!G269),0)</f>
        <v>0</v>
      </c>
      <c r="H269" s="95">
        <f>IF($A269&lt;=$A$9,IF(NOT(ISNUMBER(PI_data_original!H269)),H268,PI_data_original!H269),0)</f>
        <v>0</v>
      </c>
      <c r="I269" s="95">
        <f>IF($A269&lt;=$A$9,IF(NOT(ISNUMBER(PI_data_original!I269)),I268,PI_data_original!I269),0)</f>
        <v>0</v>
      </c>
      <c r="J269" s="95">
        <f>IF($A269&lt;=$A$9,IF(NOT(ISNUMBER(PI_data_original!J269)),J268,PI_data_original!J269),0)</f>
        <v>0</v>
      </c>
      <c r="K269" s="95">
        <f>IF($A269&lt;=$A$9,IF(NOT(ISNUMBER(PI_data_original!K269)),K268,PI_data_original!K269),0)</f>
        <v>0</v>
      </c>
      <c r="L269" s="95">
        <f>IF($A269&lt;=$A$9,IF(NOT(ISNUMBER(PI_data_original!L269)),L268,PI_data_original!L269),0)</f>
        <v>0</v>
      </c>
      <c r="M269" s="95">
        <f>IF($A269&lt;=$A$9,IF(NOT(ISNUMBER(PI_data_original!M269)),M268,PI_data_original!M269),0)</f>
        <v>0</v>
      </c>
      <c r="N269" s="95">
        <f>IF($A269&lt;=$A$9,IF(NOT(ISNUMBER(PI_data_original!N269)),N268,PI_data_original!N269),0)</f>
        <v>0</v>
      </c>
      <c r="O269" s="95">
        <f>IF($A269&lt;=$A$9,IF(NOT(ISNUMBER(PI_data_original!O269)),O268,PI_data_original!O269),0)</f>
        <v>0</v>
      </c>
      <c r="P269" s="95">
        <f>IF($A269&lt;=$A$9,IF(NOT(ISNUMBER(PI_data_original!P269)),P268,PI_data_original!P269),0)</f>
        <v>0</v>
      </c>
      <c r="Q269" s="95">
        <f>IF($A269&lt;=$A$9,IF(NOT(ISNUMBER(PI_data_original!Q269)),Q268,PI_data_original!Q269),0)</f>
        <v>0</v>
      </c>
      <c r="R269" s="95">
        <f>IF($A269&lt;=$A$9,IF(NOT(ISNUMBER(PI_data_original!R269)),R268,PI_data_original!R269),0)</f>
        <v>0</v>
      </c>
      <c r="S269" s="95">
        <f>IF($A269&lt;=$A$9,IF(NOT(ISNUMBER(PI_data_original!S269)),S268,PI_data_original!S269),0)</f>
        <v>0</v>
      </c>
      <c r="T269" s="95">
        <f>IF($A269&lt;=$A$9,IF(NOT(ISNUMBER(PI_data_original!T269)),T268,PI_data_original!T269),0)</f>
        <v>0</v>
      </c>
      <c r="U269" s="95">
        <f>IF($A269&lt;=$A$9,IF(NOT(ISNUMBER(PI_data_original!U269)),U268,PI_data_original!U269),0)</f>
        <v>0</v>
      </c>
      <c r="V269" s="95">
        <f>IF($A269&lt;=$A$9,IF(NOT(ISNUMBER(PI_data_original!V269)),V268,PI_data_original!V269),0)</f>
        <v>0</v>
      </c>
      <c r="W269" s="95">
        <f>IF($A269&lt;=$A$9,IF(NOT(ISNUMBER(PI_data_original!W269)),W268,PI_data_original!W269),0)</f>
        <v>0</v>
      </c>
      <c r="X269" s="95">
        <f>IF($A269&lt;=$A$9,IF(NOT(ISNUMBER(PI_data_original!X269)),X268,PI_data_original!X269),0)</f>
        <v>0</v>
      </c>
      <c r="Y269" s="95">
        <f>IF($A269&lt;=$A$9,IF(NOT(ISNUMBER(PI_data_original!Y269)),Y268,PI_data_original!Y269),0)</f>
        <v>0</v>
      </c>
      <c r="Z269" s="95">
        <f>IF($A269&lt;=$A$9,IF(NOT(ISNUMBER(PI_data_original!Z269)),Z268,PI_data_original!Z269),0)</f>
        <v>0</v>
      </c>
      <c r="AA269" s="95">
        <f>IF($A269&lt;=$A$9,IF(NOT(ISNUMBER(PI_data_original!AA269)),AA268,PI_data_original!AA269),0)</f>
        <v>0</v>
      </c>
      <c r="AB269" s="95">
        <f>IF($A269&lt;=$A$9,IF(NOT(ISNUMBER(PI_data_original!AB269)),AB268,PI_data_original!AB269),0)</f>
        <v>0</v>
      </c>
      <c r="AC269" s="95">
        <f>IF($A269&lt;=$A$9,IF(NOT(ISNUMBER(PI_data_original!AC269)),AC268,PI_data_original!AC269),0)</f>
        <v>0</v>
      </c>
      <c r="AD269" s="307">
        <f>IF(TagTempAmbSel_Sc2=TagTempAmb_Sc1,IF($A269&lt;=$A$9,IF(NOT(ISNUMBER(PI_data_original!D269)),D268,PI_data_original!D269),D268),IF($A269&lt;=$A$9,IF(NOT(ISNUMBER(PI_data_original!AD269)),AD268,PI_data_original!AD269),AD268))</f>
        <v>35.129991850107629</v>
      </c>
      <c r="AE269" s="307">
        <f>IF(TagHumRelSel_Sc2=TagHumRel_Sc1,IF($A269&lt;=$A$9,IF(NOT(ISNUMBER(PI_data_original!E269)),E268,PI_data_original!E269),E268),IF($A269&lt;=$A$9,IF(NOT(ISNUMBER(PI_data_original!AE269)),AE268,PI_data_original!AE269),AE268))</f>
        <v>30.128703536580311</v>
      </c>
      <c r="AF269" s="95">
        <f>IF($A269&lt;=$A$9,IF(NOT(ISNUMBER(PI_data_original!AF269)),AF268,PI_data_original!AF269),0)</f>
        <v>0</v>
      </c>
      <c r="AG269" s="95">
        <f>IF($A269&lt;=$A$9,IF(NOT(ISNUMBER(PI_data_original!AG269)),AG268,PI_data_original!AG269),0)</f>
        <v>0</v>
      </c>
      <c r="AH269" s="95">
        <f>IF($A269&lt;=$A$9,IF(NOT(ISNUMBER(PI_data_original!AH269)),AH268,PI_data_original!AH269),0)</f>
        <v>0</v>
      </c>
      <c r="AI269" s="95">
        <f>IF($A269&lt;=$A$9,IF(NOT(ISNUMBER(PI_data_original!AI269)),AI268,PI_data_original!AI269),0)</f>
        <v>0</v>
      </c>
      <c r="AJ269" s="95">
        <f>IF($A269&lt;=$A$9,IF(NOT(ISNUMBER(PI_data_original!AJ269)),AJ268,PI_data_original!AJ269),0)</f>
        <v>0</v>
      </c>
      <c r="AK269" s="95">
        <f>IF($A269&lt;=$A$9,IF(NOT(ISNUMBER(PI_data_original!AK269)),AK268,PI_data_original!AK269),0)</f>
        <v>0</v>
      </c>
      <c r="AL269" s="95">
        <f>IF($A269&lt;=$A$9,IF(NOT(ISNUMBER(PI_data_original!AL269)),AL268,PI_data_original!AL269),0)</f>
        <v>0</v>
      </c>
      <c r="AM269" s="95">
        <f>IF($A269&lt;=$A$9,IF(NOT(ISNUMBER(PI_data_original!AM269)),AM268,PI_data_original!AM269),0)</f>
        <v>0</v>
      </c>
      <c r="AN269" s="95">
        <f>IF($A269&lt;=$A$9,IF(NOT(ISNUMBER(PI_data_original!AN269)),AN268,PI_data_original!AN269),0)</f>
        <v>0</v>
      </c>
      <c r="AO269" s="95">
        <f>IF($A269&lt;=$A$9,IF(NOT(ISNUMBER(PI_data_original!AO269)),AO268,PI_data_original!AO269),0)</f>
        <v>0</v>
      </c>
      <c r="AP269" s="95">
        <f>IF($A269&lt;=$A$9,IF(NOT(ISNUMBER(PI_data_original!AP269)),AP268,PI_data_original!AP269),0)</f>
        <v>0</v>
      </c>
      <c r="AQ269" s="95">
        <f>IF($A269&lt;=$A$9,IF(NOT(ISNUMBER(PI_data_original!AQ269)),AQ268,PI_data_original!AQ269),0)</f>
        <v>0</v>
      </c>
      <c r="AR269" s="95">
        <f>IF($A269&lt;=$A$9,IF(NOT(ISNUMBER(PI_data_original!AR269)),AR268,PI_data_original!AR269),0)</f>
        <v>0</v>
      </c>
      <c r="AS269" s="95">
        <f>IF($A269&lt;=$A$9,IF(NOT(ISNUMBER(PI_data_original!AS269)),AS268,PI_data_original!AS269),0)</f>
        <v>0</v>
      </c>
      <c r="AT269" s="95">
        <f>IF($A269&lt;=$A$9,IF(NOT(ISNUMBER(PI_data_original!AT269)),AT268,PI_data_original!AT269),0)</f>
        <v>0</v>
      </c>
      <c r="AU269" s="95">
        <f>IF($A269&lt;=$A$9,IF(NOT(ISNUMBER(PI_data_original!AU269)),AU268,PI_data_original!AU269),0)</f>
        <v>0</v>
      </c>
      <c r="AV269" s="95">
        <f>IF($A269&lt;=$A$9,IF(NOT(ISNUMBER(PI_data_original!AV269)),AV268,PI_data_original!AV269),0)</f>
        <v>0</v>
      </c>
      <c r="AW269" s="95">
        <f>IF($A269&lt;=$A$9,IF(NOT(ISNUMBER(PI_data_original!AW269)),AW268,PI_data_original!AW269),0)</f>
        <v>0</v>
      </c>
      <c r="AY269" s="94">
        <f t="shared" ref="AY269:AY332" si="181">AY268+1/24/12</f>
        <v>45873.895833332499</v>
      </c>
      <c r="AZ269" s="95">
        <f>IF($AY269&lt;=$AY$9,IF(NOT(ISNUMBER(PI_data_original!AZ269)),AZ268,PI_data_original!AZ269),0)</f>
        <v>0</v>
      </c>
      <c r="BA269" s="95">
        <f>IF($AY269&lt;=$AY$9,IF(NOT(ISNUMBER(PI_data_original!BA269)),BA268,PI_data_original!BA269),0)</f>
        <v>0</v>
      </c>
      <c r="BB269" s="95">
        <f>IF($AY269&lt;=$AY$9,IF(NOT(ISNUMBER(PI_data_original!BB269)),BB268,PI_data_original!BB269),0)</f>
        <v>0</v>
      </c>
      <c r="BC269" s="95">
        <f>IF($AY269&lt;=$AY$9,IF(NOT(ISNUMBER(PI_data_original!BC269)),BC268,PI_data_original!BC269),0)</f>
        <v>1.6479743644595146E-2</v>
      </c>
      <c r="BD269" s="95">
        <f>IF($AY269&lt;=$AY$9,IF(NOT(ISNUMBER(PI_data_original!BD269)),BD268,PI_data_original!BD269),0)</f>
        <v>0</v>
      </c>
      <c r="BE269" s="95">
        <f>IF($AY269&lt;=$AY$9,IF(NOT(ISNUMBER(PI_data_original!BE269)),BE268,PI_data_original!BE269),0)</f>
        <v>0</v>
      </c>
      <c r="BF269" s="95">
        <f>IF($AY269&lt;=$AY$9,IF(NOT(ISNUMBER(PI_data_original!BF269)),BF268,PI_data_original!BF269),0)</f>
        <v>0</v>
      </c>
      <c r="BG269" s="95">
        <f>IF($AY269&lt;=$AY$9,IF(NOT(ISNUMBER(PI_data_original!BG269)),BG268,PI_data_original!BG269),0)</f>
        <v>1.0070954449474812E-2</v>
      </c>
      <c r="BI269" s="61">
        <f>PI_data_original!BI269</f>
        <v>45873.429166666669</v>
      </c>
      <c r="BJ269" s="6">
        <f>IF($BI269&lt;=$BI$9,IF(NOT(ISNUMBER(PI_data_original!BJ269)),BJ268,PI_data_original!BJ269),0)</f>
        <v>18.860792578465439</v>
      </c>
      <c r="BK269" s="6">
        <f>IF($BI269&lt;=$BI$9,IF(NOT(ISNUMBER(PI_data_original!BK269)),BK268,PI_data_original!BK269),0)</f>
        <v>17.380870697858441</v>
      </c>
      <c r="BM269" s="6">
        <f t="shared" si="170"/>
        <v>45873.429166666669</v>
      </c>
      <c r="BN269" s="6" t="str">
        <f t="shared" si="171"/>
        <v>N/A</v>
      </c>
      <c r="BO269" s="6">
        <f t="shared" si="172"/>
        <v>45873.429166666669</v>
      </c>
      <c r="BP269" s="6" t="str">
        <f t="shared" si="173"/>
        <v>N/A</v>
      </c>
      <c r="BR269" s="6">
        <f t="shared" si="158"/>
        <v>0</v>
      </c>
      <c r="BS269" s="6">
        <f t="shared" si="159"/>
        <v>0</v>
      </c>
      <c r="BU269" s="6">
        <f t="shared" si="174"/>
        <v>0</v>
      </c>
      <c r="BV269" s="6">
        <f t="shared" si="175"/>
        <v>0</v>
      </c>
      <c r="BX269" s="292">
        <f t="shared" si="160"/>
        <v>45873.895833332499</v>
      </c>
      <c r="BY269" s="11">
        <f t="shared" si="154"/>
        <v>0</v>
      </c>
      <c r="BZ269" s="11">
        <f t="shared" si="154"/>
        <v>0</v>
      </c>
      <c r="CA269" s="11">
        <f t="shared" si="154"/>
        <v>0</v>
      </c>
      <c r="CB269" s="11">
        <f t="shared" si="154"/>
        <v>1.6479743644595146E-2</v>
      </c>
      <c r="CC269" s="11">
        <f>IF(Inicio!$C$22="Calderas",BY269+BZ269,CA269)</f>
        <v>0</v>
      </c>
      <c r="CD269" s="11">
        <f t="shared" si="161"/>
        <v>0</v>
      </c>
      <c r="CE269" s="11">
        <f t="shared" si="162"/>
        <v>0</v>
      </c>
      <c r="CF269" s="11">
        <f t="shared" si="163"/>
        <v>0</v>
      </c>
      <c r="CG269" s="11">
        <f t="shared" si="164"/>
        <v>0</v>
      </c>
      <c r="CH269" s="11">
        <f t="shared" si="176"/>
        <v>0</v>
      </c>
      <c r="CI269" s="11">
        <f t="shared" si="177"/>
        <v>0</v>
      </c>
      <c r="CJ269" s="11">
        <f t="shared" si="155"/>
        <v>0</v>
      </c>
      <c r="CK269" s="11">
        <f t="shared" si="155"/>
        <v>0</v>
      </c>
      <c r="CL269" s="11">
        <f t="shared" si="155"/>
        <v>0</v>
      </c>
      <c r="CM269" s="11">
        <f t="shared" si="155"/>
        <v>1.0070954449474812E-2</v>
      </c>
      <c r="CN269" s="281">
        <f>IF(Inicio!$O$22="Calderas",CJ269+CK269,CL269)</f>
        <v>0</v>
      </c>
      <c r="CO269" s="11">
        <f t="shared" si="165"/>
        <v>0</v>
      </c>
      <c r="CP269" s="11">
        <f t="shared" si="166"/>
        <v>0</v>
      </c>
      <c r="CQ269" s="11">
        <f t="shared" si="167"/>
        <v>0</v>
      </c>
      <c r="CR269" s="11">
        <f t="shared" si="168"/>
        <v>0</v>
      </c>
      <c r="CS269" s="11">
        <f t="shared" si="178"/>
        <v>0</v>
      </c>
      <c r="CT269" s="11">
        <f t="shared" si="179"/>
        <v>0</v>
      </c>
      <c r="CV269" s="293">
        <f t="shared" si="169"/>
        <v>45874.145833332266</v>
      </c>
      <c r="CW269" s="92">
        <f t="shared" si="157"/>
        <v>0</v>
      </c>
      <c r="CX269" s="92">
        <f t="shared" si="157"/>
        <v>0</v>
      </c>
      <c r="CY269" s="92">
        <f t="shared" si="157"/>
        <v>0</v>
      </c>
      <c r="CZ269" s="92">
        <f t="shared" si="157"/>
        <v>0</v>
      </c>
      <c r="DA269" s="92">
        <f t="shared" si="157"/>
        <v>0</v>
      </c>
      <c r="DB269" s="92">
        <f t="shared" si="157"/>
        <v>0</v>
      </c>
    </row>
    <row r="270" spans="1:106">
      <c r="A270" s="94">
        <f t="shared" si="180"/>
        <v>45874.149305554718</v>
      </c>
      <c r="B270" s="95">
        <f>IF($A270&lt;=$A$9,IF(NOT(ISNUMBER(PI_data_original!B270)),B269,PI_data_original!B270),0)</f>
        <v>0</v>
      </c>
      <c r="C270" s="95">
        <f>IF($A270&lt;=$A$9,IF(NOT(ISNUMBER(PI_data_original!C270)),C269,PI_data_original!C270),0)</f>
        <v>0</v>
      </c>
      <c r="D270" s="307">
        <f>IF(TagTempAmbSel_Sc1=TagTempAmb_Sc1,IF($A270&lt;=$A$9,IF(NOT(ISNUMBER(PI_data_original!D270)),D269,PI_data_original!D270),D269),IF($A270&lt;=$A$9,IF(NOT(ISNUMBER(PI_data_original!AD270)),AD269,PI_data_original!AD270),AD269))</f>
        <v>34.400001525878906</v>
      </c>
      <c r="E270" s="307">
        <f>IF(TagHumRelSel_Sc1=TagHumRel_Sc1,IF($A270&lt;=$A$9,IF(NOT(ISNUMBER(PI_data_original!E270)),E269,PI_data_original!E270),E269),IF($A270&lt;=$A$9,IF(NOT(ISNUMBER(PI_data_original!AE270)),AE269,PI_data_original!AE270),AE269))</f>
        <v>28.549225193882013</v>
      </c>
      <c r="F270" s="95">
        <f>IF($A270&lt;=$A$9,IF(NOT(ISNUMBER(PI_data_original!F270)),F269,PI_data_original!F270),0)</f>
        <v>0</v>
      </c>
      <c r="G270" s="95">
        <f>IF($A270&lt;=$A$9,IF(NOT(ISNUMBER(PI_data_original!G270)),G269,PI_data_original!G270),0)</f>
        <v>0</v>
      </c>
      <c r="H270" s="95">
        <f>IF($A270&lt;=$A$9,IF(NOT(ISNUMBER(PI_data_original!H270)),H269,PI_data_original!H270),0)</f>
        <v>0</v>
      </c>
      <c r="I270" s="95">
        <f>IF($A270&lt;=$A$9,IF(NOT(ISNUMBER(PI_data_original!I270)),I269,PI_data_original!I270),0)</f>
        <v>0</v>
      </c>
      <c r="J270" s="95">
        <f>IF($A270&lt;=$A$9,IF(NOT(ISNUMBER(PI_data_original!J270)),J269,PI_data_original!J270),0)</f>
        <v>0</v>
      </c>
      <c r="K270" s="95">
        <f>IF($A270&lt;=$A$9,IF(NOT(ISNUMBER(PI_data_original!K270)),K269,PI_data_original!K270),0)</f>
        <v>0</v>
      </c>
      <c r="L270" s="95">
        <f>IF($A270&lt;=$A$9,IF(NOT(ISNUMBER(PI_data_original!L270)),L269,PI_data_original!L270),0)</f>
        <v>0</v>
      </c>
      <c r="M270" s="95">
        <f>IF($A270&lt;=$A$9,IF(NOT(ISNUMBER(PI_data_original!M270)),M269,PI_data_original!M270),0)</f>
        <v>0</v>
      </c>
      <c r="N270" s="95">
        <f>IF($A270&lt;=$A$9,IF(NOT(ISNUMBER(PI_data_original!N270)),N269,PI_data_original!N270),0)</f>
        <v>0</v>
      </c>
      <c r="O270" s="95">
        <f>IF($A270&lt;=$A$9,IF(NOT(ISNUMBER(PI_data_original!O270)),O269,PI_data_original!O270),0)</f>
        <v>0</v>
      </c>
      <c r="P270" s="95">
        <f>IF($A270&lt;=$A$9,IF(NOT(ISNUMBER(PI_data_original!P270)),P269,PI_data_original!P270),0)</f>
        <v>0</v>
      </c>
      <c r="Q270" s="95">
        <f>IF($A270&lt;=$A$9,IF(NOT(ISNUMBER(PI_data_original!Q270)),Q269,PI_data_original!Q270),0)</f>
        <v>0</v>
      </c>
      <c r="R270" s="95">
        <f>IF($A270&lt;=$A$9,IF(NOT(ISNUMBER(PI_data_original!R270)),R269,PI_data_original!R270),0)</f>
        <v>0</v>
      </c>
      <c r="S270" s="95">
        <f>IF($A270&lt;=$A$9,IF(NOT(ISNUMBER(PI_data_original!S270)),S269,PI_data_original!S270),0)</f>
        <v>0</v>
      </c>
      <c r="T270" s="95">
        <f>IF($A270&lt;=$A$9,IF(NOT(ISNUMBER(PI_data_original!T270)),T269,PI_data_original!T270),0)</f>
        <v>0</v>
      </c>
      <c r="U270" s="95">
        <f>IF($A270&lt;=$A$9,IF(NOT(ISNUMBER(PI_data_original!U270)),U269,PI_data_original!U270),0)</f>
        <v>0</v>
      </c>
      <c r="V270" s="95">
        <f>IF($A270&lt;=$A$9,IF(NOT(ISNUMBER(PI_data_original!V270)),V269,PI_data_original!V270),0)</f>
        <v>0</v>
      </c>
      <c r="W270" s="95">
        <f>IF($A270&lt;=$A$9,IF(NOT(ISNUMBER(PI_data_original!W270)),W269,PI_data_original!W270),0)</f>
        <v>0</v>
      </c>
      <c r="X270" s="95">
        <f>IF($A270&lt;=$A$9,IF(NOT(ISNUMBER(PI_data_original!X270)),X269,PI_data_original!X270),0)</f>
        <v>0</v>
      </c>
      <c r="Y270" s="95">
        <f>IF($A270&lt;=$A$9,IF(NOT(ISNUMBER(PI_data_original!Y270)),Y269,PI_data_original!Y270),0)</f>
        <v>0</v>
      </c>
      <c r="Z270" s="95">
        <f>IF($A270&lt;=$A$9,IF(NOT(ISNUMBER(PI_data_original!Z270)),Z269,PI_data_original!Z270),0)</f>
        <v>0</v>
      </c>
      <c r="AA270" s="95">
        <f>IF($A270&lt;=$A$9,IF(NOT(ISNUMBER(PI_data_original!AA270)),AA269,PI_data_original!AA270),0)</f>
        <v>0</v>
      </c>
      <c r="AB270" s="95">
        <f>IF($A270&lt;=$A$9,IF(NOT(ISNUMBER(PI_data_original!AB270)),AB269,PI_data_original!AB270),0)</f>
        <v>0</v>
      </c>
      <c r="AC270" s="95">
        <f>IF($A270&lt;=$A$9,IF(NOT(ISNUMBER(PI_data_original!AC270)),AC269,PI_data_original!AC270),0)</f>
        <v>0</v>
      </c>
      <c r="AD270" s="307">
        <f>IF(TagTempAmbSel_Sc2=TagTempAmb_Sc1,IF($A270&lt;=$A$9,IF(NOT(ISNUMBER(PI_data_original!D270)),D269,PI_data_original!D270),D269),IF($A270&lt;=$A$9,IF(NOT(ISNUMBER(PI_data_original!AD270)),AD269,PI_data_original!AD270),AD269))</f>
        <v>35.129991850107629</v>
      </c>
      <c r="AE270" s="307">
        <f>IF(TagHumRelSel_Sc2=TagHumRel_Sc1,IF($A270&lt;=$A$9,IF(NOT(ISNUMBER(PI_data_original!E270)),E269,PI_data_original!E270),E269),IF($A270&lt;=$A$9,IF(NOT(ISNUMBER(PI_data_original!AE270)),AE269,PI_data_original!AE270),AE269))</f>
        <v>30.128703536580311</v>
      </c>
      <c r="AF270" s="95">
        <f>IF($A270&lt;=$A$9,IF(NOT(ISNUMBER(PI_data_original!AF270)),AF269,PI_data_original!AF270),0)</f>
        <v>0</v>
      </c>
      <c r="AG270" s="95">
        <f>IF($A270&lt;=$A$9,IF(NOT(ISNUMBER(PI_data_original!AG270)),AG269,PI_data_original!AG270),0)</f>
        <v>0</v>
      </c>
      <c r="AH270" s="95">
        <f>IF($A270&lt;=$A$9,IF(NOT(ISNUMBER(PI_data_original!AH270)),AH269,PI_data_original!AH270),0)</f>
        <v>0</v>
      </c>
      <c r="AI270" s="95">
        <f>IF($A270&lt;=$A$9,IF(NOT(ISNUMBER(PI_data_original!AI270)),AI269,PI_data_original!AI270),0)</f>
        <v>0</v>
      </c>
      <c r="AJ270" s="95">
        <f>IF($A270&lt;=$A$9,IF(NOT(ISNUMBER(PI_data_original!AJ270)),AJ269,PI_data_original!AJ270),0)</f>
        <v>0</v>
      </c>
      <c r="AK270" s="95">
        <f>IF($A270&lt;=$A$9,IF(NOT(ISNUMBER(PI_data_original!AK270)),AK269,PI_data_original!AK270),0)</f>
        <v>0</v>
      </c>
      <c r="AL270" s="95">
        <f>IF($A270&lt;=$A$9,IF(NOT(ISNUMBER(PI_data_original!AL270)),AL269,PI_data_original!AL270),0)</f>
        <v>0</v>
      </c>
      <c r="AM270" s="95">
        <f>IF($A270&lt;=$A$9,IF(NOT(ISNUMBER(PI_data_original!AM270)),AM269,PI_data_original!AM270),0)</f>
        <v>0</v>
      </c>
      <c r="AN270" s="95">
        <f>IF($A270&lt;=$A$9,IF(NOT(ISNUMBER(PI_data_original!AN270)),AN269,PI_data_original!AN270),0)</f>
        <v>0</v>
      </c>
      <c r="AO270" s="95">
        <f>IF($A270&lt;=$A$9,IF(NOT(ISNUMBER(PI_data_original!AO270)),AO269,PI_data_original!AO270),0)</f>
        <v>0</v>
      </c>
      <c r="AP270" s="95">
        <f>IF($A270&lt;=$A$9,IF(NOT(ISNUMBER(PI_data_original!AP270)),AP269,PI_data_original!AP270),0)</f>
        <v>0</v>
      </c>
      <c r="AQ270" s="95">
        <f>IF($A270&lt;=$A$9,IF(NOT(ISNUMBER(PI_data_original!AQ270)),AQ269,PI_data_original!AQ270),0)</f>
        <v>0</v>
      </c>
      <c r="AR270" s="95">
        <f>IF($A270&lt;=$A$9,IF(NOT(ISNUMBER(PI_data_original!AR270)),AR269,PI_data_original!AR270),0)</f>
        <v>0</v>
      </c>
      <c r="AS270" s="95">
        <f>IF($A270&lt;=$A$9,IF(NOT(ISNUMBER(PI_data_original!AS270)),AS269,PI_data_original!AS270),0)</f>
        <v>0</v>
      </c>
      <c r="AT270" s="95">
        <f>IF($A270&lt;=$A$9,IF(NOT(ISNUMBER(PI_data_original!AT270)),AT269,PI_data_original!AT270),0)</f>
        <v>0</v>
      </c>
      <c r="AU270" s="95">
        <f>IF($A270&lt;=$A$9,IF(NOT(ISNUMBER(PI_data_original!AU270)),AU269,PI_data_original!AU270),0)</f>
        <v>0</v>
      </c>
      <c r="AV270" s="95">
        <f>IF($A270&lt;=$A$9,IF(NOT(ISNUMBER(PI_data_original!AV270)),AV269,PI_data_original!AV270),0)</f>
        <v>0</v>
      </c>
      <c r="AW270" s="95">
        <f>IF($A270&lt;=$A$9,IF(NOT(ISNUMBER(PI_data_original!AW270)),AW269,PI_data_original!AW270),0)</f>
        <v>0</v>
      </c>
      <c r="AY270" s="94">
        <f t="shared" si="181"/>
        <v>45873.899305554718</v>
      </c>
      <c r="AZ270" s="95">
        <f>IF($AY270&lt;=$AY$9,IF(NOT(ISNUMBER(PI_data_original!AZ270)),AZ269,PI_data_original!AZ270),0)</f>
        <v>0</v>
      </c>
      <c r="BA270" s="95">
        <f>IF($AY270&lt;=$AY$9,IF(NOT(ISNUMBER(PI_data_original!BA270)),BA269,PI_data_original!BA270),0)</f>
        <v>0</v>
      </c>
      <c r="BB270" s="95">
        <f>IF($AY270&lt;=$AY$9,IF(NOT(ISNUMBER(PI_data_original!BB270)),BB269,PI_data_original!BB270),0)</f>
        <v>0</v>
      </c>
      <c r="BC270" s="95">
        <f>IF($AY270&lt;=$AY$9,IF(NOT(ISNUMBER(PI_data_original!BC270)),BC269,PI_data_original!BC270),0)</f>
        <v>1.6479743644595146E-2</v>
      </c>
      <c r="BD270" s="95">
        <f>IF($AY270&lt;=$AY$9,IF(NOT(ISNUMBER(PI_data_original!BD270)),BD269,PI_data_original!BD270),0)</f>
        <v>0</v>
      </c>
      <c r="BE270" s="95">
        <f>IF($AY270&lt;=$AY$9,IF(NOT(ISNUMBER(PI_data_original!BE270)),BE269,PI_data_original!BE270),0)</f>
        <v>0</v>
      </c>
      <c r="BF270" s="95">
        <f>IF($AY270&lt;=$AY$9,IF(NOT(ISNUMBER(PI_data_original!BF270)),BF269,PI_data_original!BF270),0)</f>
        <v>0</v>
      </c>
      <c r="BG270" s="95">
        <f>IF($AY270&lt;=$AY$9,IF(NOT(ISNUMBER(PI_data_original!BG270)),BG269,PI_data_original!BG270),0)</f>
        <v>1.0070954449474812E-2</v>
      </c>
      <c r="BI270" s="61">
        <f>PI_data_original!BI270</f>
        <v>45873.429861111108</v>
      </c>
      <c r="BJ270" s="6">
        <f>IF($BI270&lt;=$BI$9,IF(NOT(ISNUMBER(PI_data_original!BJ270)),BJ269,PI_data_original!BJ270),0)</f>
        <v>18.972194782740903</v>
      </c>
      <c r="BK270" s="6">
        <f>IF($BI270&lt;=$BI$9,IF(NOT(ISNUMBER(PI_data_original!BK270)),BK269,PI_data_original!BK270),0)</f>
        <v>17.658009800889921</v>
      </c>
      <c r="BM270" s="6">
        <f t="shared" si="170"/>
        <v>45873.429861111108</v>
      </c>
      <c r="BN270" s="6" t="str">
        <f t="shared" si="171"/>
        <v>N/A</v>
      </c>
      <c r="BO270" s="6">
        <f t="shared" si="172"/>
        <v>45873.429861111108</v>
      </c>
      <c r="BP270" s="6" t="str">
        <f t="shared" si="173"/>
        <v>N/A</v>
      </c>
      <c r="BR270" s="6">
        <f t="shared" si="158"/>
        <v>0</v>
      </c>
      <c r="BS270" s="6">
        <f t="shared" si="159"/>
        <v>0</v>
      </c>
      <c r="BU270" s="6">
        <f t="shared" si="174"/>
        <v>0</v>
      </c>
      <c r="BV270" s="6">
        <f t="shared" si="175"/>
        <v>0</v>
      </c>
      <c r="BX270" s="292">
        <f t="shared" si="160"/>
        <v>45873.899305554718</v>
      </c>
      <c r="BY270" s="11">
        <f t="shared" si="154"/>
        <v>0</v>
      </c>
      <c r="BZ270" s="11">
        <f t="shared" si="154"/>
        <v>0</v>
      </c>
      <c r="CA270" s="11">
        <f t="shared" si="154"/>
        <v>0</v>
      </c>
      <c r="CB270" s="11">
        <f t="shared" si="154"/>
        <v>1.6479743644595146E-2</v>
      </c>
      <c r="CC270" s="11">
        <f>IF(Inicio!$C$22="Calderas",BY270+BZ270,CA270)</f>
        <v>0</v>
      </c>
      <c r="CD270" s="11">
        <f t="shared" si="161"/>
        <v>0</v>
      </c>
      <c r="CE270" s="11">
        <f t="shared" si="162"/>
        <v>0</v>
      </c>
      <c r="CF270" s="11">
        <f t="shared" si="163"/>
        <v>0</v>
      </c>
      <c r="CG270" s="11">
        <f t="shared" si="164"/>
        <v>0</v>
      </c>
      <c r="CH270" s="11">
        <f t="shared" si="176"/>
        <v>0</v>
      </c>
      <c r="CI270" s="11">
        <f t="shared" si="177"/>
        <v>0</v>
      </c>
      <c r="CJ270" s="11">
        <f t="shared" si="155"/>
        <v>0</v>
      </c>
      <c r="CK270" s="11">
        <f t="shared" si="155"/>
        <v>0</v>
      </c>
      <c r="CL270" s="11">
        <f t="shared" si="155"/>
        <v>0</v>
      </c>
      <c r="CM270" s="11">
        <f t="shared" si="155"/>
        <v>1.0070954449474812E-2</v>
      </c>
      <c r="CN270" s="281">
        <f>IF(Inicio!$O$22="Calderas",CJ270+CK270,CL270)</f>
        <v>0</v>
      </c>
      <c r="CO270" s="11">
        <f t="shared" si="165"/>
        <v>0</v>
      </c>
      <c r="CP270" s="11">
        <f t="shared" si="166"/>
        <v>0</v>
      </c>
      <c r="CQ270" s="11">
        <f t="shared" si="167"/>
        <v>0</v>
      </c>
      <c r="CR270" s="11">
        <f t="shared" si="168"/>
        <v>0</v>
      </c>
      <c r="CS270" s="11">
        <f t="shared" si="178"/>
        <v>0</v>
      </c>
      <c r="CT270" s="11">
        <f t="shared" si="179"/>
        <v>0</v>
      </c>
      <c r="CV270" s="293">
        <f t="shared" si="169"/>
        <v>45874.149305554485</v>
      </c>
      <c r="CW270" s="92">
        <f t="shared" si="157"/>
        <v>0</v>
      </c>
      <c r="CX270" s="92">
        <f t="shared" si="157"/>
        <v>0</v>
      </c>
      <c r="CY270" s="92">
        <f t="shared" si="157"/>
        <v>0</v>
      </c>
      <c r="CZ270" s="92">
        <f t="shared" si="157"/>
        <v>0</v>
      </c>
      <c r="DA270" s="92">
        <f t="shared" si="157"/>
        <v>0</v>
      </c>
      <c r="DB270" s="92">
        <f t="shared" si="157"/>
        <v>0</v>
      </c>
    </row>
    <row r="271" spans="1:106">
      <c r="A271" s="94">
        <f t="shared" si="180"/>
        <v>45874.152777776937</v>
      </c>
      <c r="B271" s="95">
        <f>IF($A271&lt;=$A$9,IF(NOT(ISNUMBER(PI_data_original!B271)),B270,PI_data_original!B271),0)</f>
        <v>0</v>
      </c>
      <c r="C271" s="95">
        <f>IF($A271&lt;=$A$9,IF(NOT(ISNUMBER(PI_data_original!C271)),C270,PI_data_original!C271),0)</f>
        <v>0</v>
      </c>
      <c r="D271" s="307">
        <f>IF(TagTempAmbSel_Sc1=TagTempAmb_Sc1,IF($A271&lt;=$A$9,IF(NOT(ISNUMBER(PI_data_original!D271)),D270,PI_data_original!D271),D270),IF($A271&lt;=$A$9,IF(NOT(ISNUMBER(PI_data_original!AD271)),AD270,PI_data_original!AD271),AD270))</f>
        <v>34.400001525878906</v>
      </c>
      <c r="E271" s="307">
        <f>IF(TagHumRelSel_Sc1=TagHumRel_Sc1,IF($A271&lt;=$A$9,IF(NOT(ISNUMBER(PI_data_original!E271)),E270,PI_data_original!E271),E270),IF($A271&lt;=$A$9,IF(NOT(ISNUMBER(PI_data_original!AE271)),AE270,PI_data_original!AE271),AE270))</f>
        <v>28.549225193882013</v>
      </c>
      <c r="F271" s="95">
        <f>IF($A271&lt;=$A$9,IF(NOT(ISNUMBER(PI_data_original!F271)),F270,PI_data_original!F271),0)</f>
        <v>0</v>
      </c>
      <c r="G271" s="95">
        <f>IF($A271&lt;=$A$9,IF(NOT(ISNUMBER(PI_data_original!G271)),G270,PI_data_original!G271),0)</f>
        <v>0</v>
      </c>
      <c r="H271" s="95">
        <f>IF($A271&lt;=$A$9,IF(NOT(ISNUMBER(PI_data_original!H271)),H270,PI_data_original!H271),0)</f>
        <v>0</v>
      </c>
      <c r="I271" s="95">
        <f>IF($A271&lt;=$A$9,IF(NOT(ISNUMBER(PI_data_original!I271)),I270,PI_data_original!I271),0)</f>
        <v>0</v>
      </c>
      <c r="J271" s="95">
        <f>IF($A271&lt;=$A$9,IF(NOT(ISNUMBER(PI_data_original!J271)),J270,PI_data_original!J271),0)</f>
        <v>0</v>
      </c>
      <c r="K271" s="95">
        <f>IF($A271&lt;=$A$9,IF(NOT(ISNUMBER(PI_data_original!K271)),K270,PI_data_original!K271),0)</f>
        <v>0</v>
      </c>
      <c r="L271" s="95">
        <f>IF($A271&lt;=$A$9,IF(NOT(ISNUMBER(PI_data_original!L271)),L270,PI_data_original!L271),0)</f>
        <v>0</v>
      </c>
      <c r="M271" s="95">
        <f>IF($A271&lt;=$A$9,IF(NOT(ISNUMBER(PI_data_original!M271)),M270,PI_data_original!M271),0)</f>
        <v>0</v>
      </c>
      <c r="N271" s="95">
        <f>IF($A271&lt;=$A$9,IF(NOT(ISNUMBER(PI_data_original!N271)),N270,PI_data_original!N271),0)</f>
        <v>0</v>
      </c>
      <c r="O271" s="95">
        <f>IF($A271&lt;=$A$9,IF(NOT(ISNUMBER(PI_data_original!O271)),O270,PI_data_original!O271),0)</f>
        <v>0</v>
      </c>
      <c r="P271" s="95">
        <f>IF($A271&lt;=$A$9,IF(NOT(ISNUMBER(PI_data_original!P271)),P270,PI_data_original!P271),0)</f>
        <v>0</v>
      </c>
      <c r="Q271" s="95">
        <f>IF($A271&lt;=$A$9,IF(NOT(ISNUMBER(PI_data_original!Q271)),Q270,PI_data_original!Q271),0)</f>
        <v>0</v>
      </c>
      <c r="R271" s="95">
        <f>IF($A271&lt;=$A$9,IF(NOT(ISNUMBER(PI_data_original!R271)),R270,PI_data_original!R271),0)</f>
        <v>0</v>
      </c>
      <c r="S271" s="95">
        <f>IF($A271&lt;=$A$9,IF(NOT(ISNUMBER(PI_data_original!S271)),S270,PI_data_original!S271),0)</f>
        <v>0</v>
      </c>
      <c r="T271" s="95">
        <f>IF($A271&lt;=$A$9,IF(NOT(ISNUMBER(PI_data_original!T271)),T270,PI_data_original!T271),0)</f>
        <v>0</v>
      </c>
      <c r="U271" s="95">
        <f>IF($A271&lt;=$A$9,IF(NOT(ISNUMBER(PI_data_original!U271)),U270,PI_data_original!U271),0)</f>
        <v>0</v>
      </c>
      <c r="V271" s="95">
        <f>IF($A271&lt;=$A$9,IF(NOT(ISNUMBER(PI_data_original!V271)),V270,PI_data_original!V271),0)</f>
        <v>0</v>
      </c>
      <c r="W271" s="95">
        <f>IF($A271&lt;=$A$9,IF(NOT(ISNUMBER(PI_data_original!W271)),W270,PI_data_original!W271),0)</f>
        <v>0</v>
      </c>
      <c r="X271" s="95">
        <f>IF($A271&lt;=$A$9,IF(NOT(ISNUMBER(PI_data_original!X271)),X270,PI_data_original!X271),0)</f>
        <v>0</v>
      </c>
      <c r="Y271" s="95">
        <f>IF($A271&lt;=$A$9,IF(NOT(ISNUMBER(PI_data_original!Y271)),Y270,PI_data_original!Y271),0)</f>
        <v>0</v>
      </c>
      <c r="Z271" s="95">
        <f>IF($A271&lt;=$A$9,IF(NOT(ISNUMBER(PI_data_original!Z271)),Z270,PI_data_original!Z271),0)</f>
        <v>0</v>
      </c>
      <c r="AA271" s="95">
        <f>IF($A271&lt;=$A$9,IF(NOT(ISNUMBER(PI_data_original!AA271)),AA270,PI_data_original!AA271),0)</f>
        <v>0</v>
      </c>
      <c r="AB271" s="95">
        <f>IF($A271&lt;=$A$9,IF(NOT(ISNUMBER(PI_data_original!AB271)),AB270,PI_data_original!AB271),0)</f>
        <v>0</v>
      </c>
      <c r="AC271" s="95">
        <f>IF($A271&lt;=$A$9,IF(NOT(ISNUMBER(PI_data_original!AC271)),AC270,PI_data_original!AC271),0)</f>
        <v>0</v>
      </c>
      <c r="AD271" s="307">
        <f>IF(TagTempAmbSel_Sc2=TagTempAmb_Sc1,IF($A271&lt;=$A$9,IF(NOT(ISNUMBER(PI_data_original!D271)),D270,PI_data_original!D271),D270),IF($A271&lt;=$A$9,IF(NOT(ISNUMBER(PI_data_original!AD271)),AD270,PI_data_original!AD271),AD270))</f>
        <v>35.129991850107629</v>
      </c>
      <c r="AE271" s="307">
        <f>IF(TagHumRelSel_Sc2=TagHumRel_Sc1,IF($A271&lt;=$A$9,IF(NOT(ISNUMBER(PI_data_original!E271)),E270,PI_data_original!E271),E270),IF($A271&lt;=$A$9,IF(NOT(ISNUMBER(PI_data_original!AE271)),AE270,PI_data_original!AE271),AE270))</f>
        <v>30.128703536580311</v>
      </c>
      <c r="AF271" s="95">
        <f>IF($A271&lt;=$A$9,IF(NOT(ISNUMBER(PI_data_original!AF271)),AF270,PI_data_original!AF271),0)</f>
        <v>0</v>
      </c>
      <c r="AG271" s="95">
        <f>IF($A271&lt;=$A$9,IF(NOT(ISNUMBER(PI_data_original!AG271)),AG270,PI_data_original!AG271),0)</f>
        <v>0</v>
      </c>
      <c r="AH271" s="95">
        <f>IF($A271&lt;=$A$9,IF(NOT(ISNUMBER(PI_data_original!AH271)),AH270,PI_data_original!AH271),0)</f>
        <v>0</v>
      </c>
      <c r="AI271" s="95">
        <f>IF($A271&lt;=$A$9,IF(NOT(ISNUMBER(PI_data_original!AI271)),AI270,PI_data_original!AI271),0)</f>
        <v>0</v>
      </c>
      <c r="AJ271" s="95">
        <f>IF($A271&lt;=$A$9,IF(NOT(ISNUMBER(PI_data_original!AJ271)),AJ270,PI_data_original!AJ271),0)</f>
        <v>0</v>
      </c>
      <c r="AK271" s="95">
        <f>IF($A271&lt;=$A$9,IF(NOT(ISNUMBER(PI_data_original!AK271)),AK270,PI_data_original!AK271),0)</f>
        <v>0</v>
      </c>
      <c r="AL271" s="95">
        <f>IF($A271&lt;=$A$9,IF(NOT(ISNUMBER(PI_data_original!AL271)),AL270,PI_data_original!AL271),0)</f>
        <v>0</v>
      </c>
      <c r="AM271" s="95">
        <f>IF($A271&lt;=$A$9,IF(NOT(ISNUMBER(PI_data_original!AM271)),AM270,PI_data_original!AM271),0)</f>
        <v>0</v>
      </c>
      <c r="AN271" s="95">
        <f>IF($A271&lt;=$A$9,IF(NOT(ISNUMBER(PI_data_original!AN271)),AN270,PI_data_original!AN271),0)</f>
        <v>0</v>
      </c>
      <c r="AO271" s="95">
        <f>IF($A271&lt;=$A$9,IF(NOT(ISNUMBER(PI_data_original!AO271)),AO270,PI_data_original!AO271),0)</f>
        <v>0</v>
      </c>
      <c r="AP271" s="95">
        <f>IF($A271&lt;=$A$9,IF(NOT(ISNUMBER(PI_data_original!AP271)),AP270,PI_data_original!AP271),0)</f>
        <v>0</v>
      </c>
      <c r="AQ271" s="95">
        <f>IF($A271&lt;=$A$9,IF(NOT(ISNUMBER(PI_data_original!AQ271)),AQ270,PI_data_original!AQ271),0)</f>
        <v>0</v>
      </c>
      <c r="AR271" s="95">
        <f>IF($A271&lt;=$A$9,IF(NOT(ISNUMBER(PI_data_original!AR271)),AR270,PI_data_original!AR271),0)</f>
        <v>0</v>
      </c>
      <c r="AS271" s="95">
        <f>IF($A271&lt;=$A$9,IF(NOT(ISNUMBER(PI_data_original!AS271)),AS270,PI_data_original!AS271),0)</f>
        <v>0</v>
      </c>
      <c r="AT271" s="95">
        <f>IF($A271&lt;=$A$9,IF(NOT(ISNUMBER(PI_data_original!AT271)),AT270,PI_data_original!AT271),0)</f>
        <v>0</v>
      </c>
      <c r="AU271" s="95">
        <f>IF($A271&lt;=$A$9,IF(NOT(ISNUMBER(PI_data_original!AU271)),AU270,PI_data_original!AU271),0)</f>
        <v>0</v>
      </c>
      <c r="AV271" s="95">
        <f>IF($A271&lt;=$A$9,IF(NOT(ISNUMBER(PI_data_original!AV271)),AV270,PI_data_original!AV271),0)</f>
        <v>0</v>
      </c>
      <c r="AW271" s="95">
        <f>IF($A271&lt;=$A$9,IF(NOT(ISNUMBER(PI_data_original!AW271)),AW270,PI_data_original!AW271),0)</f>
        <v>0</v>
      </c>
      <c r="AY271" s="94">
        <f t="shared" si="181"/>
        <v>45873.902777776937</v>
      </c>
      <c r="AZ271" s="95">
        <f>IF($AY271&lt;=$AY$9,IF(NOT(ISNUMBER(PI_data_original!AZ271)),AZ270,PI_data_original!AZ271),0)</f>
        <v>0</v>
      </c>
      <c r="BA271" s="95">
        <f>IF($AY271&lt;=$AY$9,IF(NOT(ISNUMBER(PI_data_original!BA271)),BA270,PI_data_original!BA271),0)</f>
        <v>0</v>
      </c>
      <c r="BB271" s="95">
        <f>IF($AY271&lt;=$AY$9,IF(NOT(ISNUMBER(PI_data_original!BB271)),BB270,PI_data_original!BB271),0)</f>
        <v>0</v>
      </c>
      <c r="BC271" s="95">
        <f>IF($AY271&lt;=$AY$9,IF(NOT(ISNUMBER(PI_data_original!BC271)),BC270,PI_data_original!BC271),0)</f>
        <v>1.6479743644595146E-2</v>
      </c>
      <c r="BD271" s="95">
        <f>IF($AY271&lt;=$AY$9,IF(NOT(ISNUMBER(PI_data_original!BD271)),BD270,PI_data_original!BD271),0)</f>
        <v>0</v>
      </c>
      <c r="BE271" s="95">
        <f>IF($AY271&lt;=$AY$9,IF(NOT(ISNUMBER(PI_data_original!BE271)),BE270,PI_data_original!BE271),0)</f>
        <v>0</v>
      </c>
      <c r="BF271" s="95">
        <f>IF($AY271&lt;=$AY$9,IF(NOT(ISNUMBER(PI_data_original!BF271)),BF270,PI_data_original!BF271),0)</f>
        <v>0</v>
      </c>
      <c r="BG271" s="95">
        <f>IF($AY271&lt;=$AY$9,IF(NOT(ISNUMBER(PI_data_original!BG271)),BG270,PI_data_original!BG271),0)</f>
        <v>1.0070954449474812E-2</v>
      </c>
      <c r="BI271" s="61">
        <f>PI_data_original!BI271</f>
        <v>45873.430555555555</v>
      </c>
      <c r="BJ271" s="6">
        <f>IF($BI271&lt;=$BI$9,IF(NOT(ISNUMBER(PI_data_original!BJ271)),BJ270,PI_data_original!BJ271),0)</f>
        <v>19.128681113038603</v>
      </c>
      <c r="BK271" s="6">
        <f>IF($BI271&lt;=$BI$9,IF(NOT(ISNUMBER(PI_data_original!BK271)),BK270,PI_data_original!BK271),0)</f>
        <v>17.895689313617812</v>
      </c>
      <c r="BM271" s="6">
        <f t="shared" si="170"/>
        <v>45873.430555555555</v>
      </c>
      <c r="BN271" s="6" t="str">
        <f t="shared" si="171"/>
        <v>N/A</v>
      </c>
      <c r="BO271" s="6">
        <f t="shared" si="172"/>
        <v>45873.430555555555</v>
      </c>
      <c r="BP271" s="6" t="str">
        <f t="shared" si="173"/>
        <v>N/A</v>
      </c>
      <c r="BR271" s="6">
        <f t="shared" si="158"/>
        <v>0</v>
      </c>
      <c r="BS271" s="6">
        <f t="shared" si="159"/>
        <v>0</v>
      </c>
      <c r="BU271" s="6">
        <f t="shared" si="174"/>
        <v>0</v>
      </c>
      <c r="BV271" s="6">
        <f t="shared" si="175"/>
        <v>0</v>
      </c>
      <c r="BX271" s="292">
        <f t="shared" si="160"/>
        <v>45873.902777776937</v>
      </c>
      <c r="BY271" s="11">
        <f t="shared" ref="BY271:CB290" si="182">VLOOKUP($BX271,$AY$11:$BG$370,MATCH(BY$9,$AY$9:$BG$9,0))</f>
        <v>0</v>
      </c>
      <c r="BZ271" s="11">
        <f t="shared" si="182"/>
        <v>0</v>
      </c>
      <c r="CA271" s="11">
        <f t="shared" si="182"/>
        <v>0</v>
      </c>
      <c r="CB271" s="11">
        <f t="shared" si="182"/>
        <v>1.6479743644595146E-2</v>
      </c>
      <c r="CC271" s="11">
        <f>IF(Inicio!$C$22="Calderas",BY271+BZ271,CA271)</f>
        <v>0</v>
      </c>
      <c r="CD271" s="11">
        <f t="shared" si="161"/>
        <v>0</v>
      </c>
      <c r="CE271" s="11">
        <f t="shared" si="162"/>
        <v>0</v>
      </c>
      <c r="CF271" s="11">
        <f t="shared" si="163"/>
        <v>0</v>
      </c>
      <c r="CG271" s="11">
        <f t="shared" si="164"/>
        <v>0</v>
      </c>
      <c r="CH271" s="11">
        <f t="shared" si="176"/>
        <v>0</v>
      </c>
      <c r="CI271" s="11">
        <f t="shared" si="177"/>
        <v>0</v>
      </c>
      <c r="CJ271" s="11">
        <f t="shared" ref="CJ271:CM290" si="183">VLOOKUP($BX271,$AY$11:$BG$370,MATCH(CJ$9,$AY$9:$BG$9,0))</f>
        <v>0</v>
      </c>
      <c r="CK271" s="11">
        <f t="shared" si="183"/>
        <v>0</v>
      </c>
      <c r="CL271" s="11">
        <f t="shared" si="183"/>
        <v>0</v>
      </c>
      <c r="CM271" s="11">
        <f t="shared" si="183"/>
        <v>1.0070954449474812E-2</v>
      </c>
      <c r="CN271" s="281">
        <f>IF(Inicio!$O$22="Calderas",CJ271+CK271,CL271)</f>
        <v>0</v>
      </c>
      <c r="CO271" s="11">
        <f t="shared" si="165"/>
        <v>0</v>
      </c>
      <c r="CP271" s="11">
        <f t="shared" si="166"/>
        <v>0</v>
      </c>
      <c r="CQ271" s="11">
        <f t="shared" si="167"/>
        <v>0</v>
      </c>
      <c r="CR271" s="11">
        <f t="shared" si="168"/>
        <v>0</v>
      </c>
      <c r="CS271" s="11">
        <f t="shared" si="178"/>
        <v>0</v>
      </c>
      <c r="CT271" s="11">
        <f t="shared" si="179"/>
        <v>0</v>
      </c>
      <c r="CV271" s="293">
        <f t="shared" si="169"/>
        <v>45874.152777776704</v>
      </c>
      <c r="CW271" s="92">
        <f t="shared" ref="CW271:DB280" si="184">VLOOKUP($CV271,$AY$11:$BG$370,MATCH(CW$9,$AY$9:$BG$9,0))</f>
        <v>0</v>
      </c>
      <c r="CX271" s="92">
        <f t="shared" si="184"/>
        <v>0</v>
      </c>
      <c r="CY271" s="92">
        <f t="shared" si="184"/>
        <v>0</v>
      </c>
      <c r="CZ271" s="92">
        <f t="shared" si="184"/>
        <v>0</v>
      </c>
      <c r="DA271" s="92">
        <f t="shared" si="184"/>
        <v>0</v>
      </c>
      <c r="DB271" s="92">
        <f t="shared" si="184"/>
        <v>0</v>
      </c>
    </row>
    <row r="272" spans="1:106">
      <c r="A272" s="94">
        <f t="shared" si="180"/>
        <v>45874.156249999156</v>
      </c>
      <c r="B272" s="95">
        <f>IF($A272&lt;=$A$9,IF(NOT(ISNUMBER(PI_data_original!B272)),B271,PI_data_original!B272),0)</f>
        <v>0</v>
      </c>
      <c r="C272" s="95">
        <f>IF($A272&lt;=$A$9,IF(NOT(ISNUMBER(PI_data_original!C272)),C271,PI_data_original!C272),0)</f>
        <v>0</v>
      </c>
      <c r="D272" s="307">
        <f>IF(TagTempAmbSel_Sc1=TagTempAmb_Sc1,IF($A272&lt;=$A$9,IF(NOT(ISNUMBER(PI_data_original!D272)),D271,PI_data_original!D272),D271),IF($A272&lt;=$A$9,IF(NOT(ISNUMBER(PI_data_original!AD272)),AD271,PI_data_original!AD272),AD271))</f>
        <v>34.400001525878906</v>
      </c>
      <c r="E272" s="307">
        <f>IF(TagHumRelSel_Sc1=TagHumRel_Sc1,IF($A272&lt;=$A$9,IF(NOT(ISNUMBER(PI_data_original!E272)),E271,PI_data_original!E272),E271),IF($A272&lt;=$A$9,IF(NOT(ISNUMBER(PI_data_original!AE272)),AE271,PI_data_original!AE272),AE271))</f>
        <v>28.549225193882013</v>
      </c>
      <c r="F272" s="95">
        <f>IF($A272&lt;=$A$9,IF(NOT(ISNUMBER(PI_data_original!F272)),F271,PI_data_original!F272),0)</f>
        <v>0</v>
      </c>
      <c r="G272" s="95">
        <f>IF($A272&lt;=$A$9,IF(NOT(ISNUMBER(PI_data_original!G272)),G271,PI_data_original!G272),0)</f>
        <v>0</v>
      </c>
      <c r="H272" s="95">
        <f>IF($A272&lt;=$A$9,IF(NOT(ISNUMBER(PI_data_original!H272)),H271,PI_data_original!H272),0)</f>
        <v>0</v>
      </c>
      <c r="I272" s="95">
        <f>IF($A272&lt;=$A$9,IF(NOT(ISNUMBER(PI_data_original!I272)),I271,PI_data_original!I272),0)</f>
        <v>0</v>
      </c>
      <c r="J272" s="95">
        <f>IF($A272&lt;=$A$9,IF(NOT(ISNUMBER(PI_data_original!J272)),J271,PI_data_original!J272),0)</f>
        <v>0</v>
      </c>
      <c r="K272" s="95">
        <f>IF($A272&lt;=$A$9,IF(NOT(ISNUMBER(PI_data_original!K272)),K271,PI_data_original!K272),0)</f>
        <v>0</v>
      </c>
      <c r="L272" s="95">
        <f>IF($A272&lt;=$A$9,IF(NOT(ISNUMBER(PI_data_original!L272)),L271,PI_data_original!L272),0)</f>
        <v>0</v>
      </c>
      <c r="M272" s="95">
        <f>IF($A272&lt;=$A$9,IF(NOT(ISNUMBER(PI_data_original!M272)),M271,PI_data_original!M272),0)</f>
        <v>0</v>
      </c>
      <c r="N272" s="95">
        <f>IF($A272&lt;=$A$9,IF(NOT(ISNUMBER(PI_data_original!N272)),N271,PI_data_original!N272),0)</f>
        <v>0</v>
      </c>
      <c r="O272" s="95">
        <f>IF($A272&lt;=$A$9,IF(NOT(ISNUMBER(PI_data_original!O272)),O271,PI_data_original!O272),0)</f>
        <v>0</v>
      </c>
      <c r="P272" s="95">
        <f>IF($A272&lt;=$A$9,IF(NOT(ISNUMBER(PI_data_original!P272)),P271,PI_data_original!P272),0)</f>
        <v>0</v>
      </c>
      <c r="Q272" s="95">
        <f>IF($A272&lt;=$A$9,IF(NOT(ISNUMBER(PI_data_original!Q272)),Q271,PI_data_original!Q272),0)</f>
        <v>0</v>
      </c>
      <c r="R272" s="95">
        <f>IF($A272&lt;=$A$9,IF(NOT(ISNUMBER(PI_data_original!R272)),R271,PI_data_original!R272),0)</f>
        <v>0</v>
      </c>
      <c r="S272" s="95">
        <f>IF($A272&lt;=$A$9,IF(NOT(ISNUMBER(PI_data_original!S272)),S271,PI_data_original!S272),0)</f>
        <v>0</v>
      </c>
      <c r="T272" s="95">
        <f>IF($A272&lt;=$A$9,IF(NOT(ISNUMBER(PI_data_original!T272)),T271,PI_data_original!T272),0)</f>
        <v>0</v>
      </c>
      <c r="U272" s="95">
        <f>IF($A272&lt;=$A$9,IF(NOT(ISNUMBER(PI_data_original!U272)),U271,PI_data_original!U272),0)</f>
        <v>0</v>
      </c>
      <c r="V272" s="95">
        <f>IF($A272&lt;=$A$9,IF(NOT(ISNUMBER(PI_data_original!V272)),V271,PI_data_original!V272),0)</f>
        <v>0</v>
      </c>
      <c r="W272" s="95">
        <f>IF($A272&lt;=$A$9,IF(NOT(ISNUMBER(PI_data_original!W272)),W271,PI_data_original!W272),0)</f>
        <v>0</v>
      </c>
      <c r="X272" s="95">
        <f>IF($A272&lt;=$A$9,IF(NOT(ISNUMBER(PI_data_original!X272)),X271,PI_data_original!X272),0)</f>
        <v>0</v>
      </c>
      <c r="Y272" s="95">
        <f>IF($A272&lt;=$A$9,IF(NOT(ISNUMBER(PI_data_original!Y272)),Y271,PI_data_original!Y272),0)</f>
        <v>0</v>
      </c>
      <c r="Z272" s="95">
        <f>IF($A272&lt;=$A$9,IF(NOT(ISNUMBER(PI_data_original!Z272)),Z271,PI_data_original!Z272),0)</f>
        <v>0</v>
      </c>
      <c r="AA272" s="95">
        <f>IF($A272&lt;=$A$9,IF(NOT(ISNUMBER(PI_data_original!AA272)),AA271,PI_data_original!AA272),0)</f>
        <v>0</v>
      </c>
      <c r="AB272" s="95">
        <f>IF($A272&lt;=$A$9,IF(NOT(ISNUMBER(PI_data_original!AB272)),AB271,PI_data_original!AB272),0)</f>
        <v>0</v>
      </c>
      <c r="AC272" s="95">
        <f>IF($A272&lt;=$A$9,IF(NOT(ISNUMBER(PI_data_original!AC272)),AC271,PI_data_original!AC272),0)</f>
        <v>0</v>
      </c>
      <c r="AD272" s="307">
        <f>IF(TagTempAmbSel_Sc2=TagTempAmb_Sc1,IF($A272&lt;=$A$9,IF(NOT(ISNUMBER(PI_data_original!D272)),D271,PI_data_original!D272),D271),IF($A272&lt;=$A$9,IF(NOT(ISNUMBER(PI_data_original!AD272)),AD271,PI_data_original!AD272),AD271))</f>
        <v>35.129991850107629</v>
      </c>
      <c r="AE272" s="307">
        <f>IF(TagHumRelSel_Sc2=TagHumRel_Sc1,IF($A272&lt;=$A$9,IF(NOT(ISNUMBER(PI_data_original!E272)),E271,PI_data_original!E272),E271),IF($A272&lt;=$A$9,IF(NOT(ISNUMBER(PI_data_original!AE272)),AE271,PI_data_original!AE272),AE271))</f>
        <v>30.128703536580311</v>
      </c>
      <c r="AF272" s="95">
        <f>IF($A272&lt;=$A$9,IF(NOT(ISNUMBER(PI_data_original!AF272)),AF271,PI_data_original!AF272),0)</f>
        <v>0</v>
      </c>
      <c r="AG272" s="95">
        <f>IF($A272&lt;=$A$9,IF(NOT(ISNUMBER(PI_data_original!AG272)),AG271,PI_data_original!AG272),0)</f>
        <v>0</v>
      </c>
      <c r="AH272" s="95">
        <f>IF($A272&lt;=$A$9,IF(NOT(ISNUMBER(PI_data_original!AH272)),AH271,PI_data_original!AH272),0)</f>
        <v>0</v>
      </c>
      <c r="AI272" s="95">
        <f>IF($A272&lt;=$A$9,IF(NOT(ISNUMBER(PI_data_original!AI272)),AI271,PI_data_original!AI272),0)</f>
        <v>0</v>
      </c>
      <c r="AJ272" s="95">
        <f>IF($A272&lt;=$A$9,IF(NOT(ISNUMBER(PI_data_original!AJ272)),AJ271,PI_data_original!AJ272),0)</f>
        <v>0</v>
      </c>
      <c r="AK272" s="95">
        <f>IF($A272&lt;=$A$9,IF(NOT(ISNUMBER(PI_data_original!AK272)),AK271,PI_data_original!AK272),0)</f>
        <v>0</v>
      </c>
      <c r="AL272" s="95">
        <f>IF($A272&lt;=$A$9,IF(NOT(ISNUMBER(PI_data_original!AL272)),AL271,PI_data_original!AL272),0)</f>
        <v>0</v>
      </c>
      <c r="AM272" s="95">
        <f>IF($A272&lt;=$A$9,IF(NOT(ISNUMBER(PI_data_original!AM272)),AM271,PI_data_original!AM272),0)</f>
        <v>0</v>
      </c>
      <c r="AN272" s="95">
        <f>IF($A272&lt;=$A$9,IF(NOT(ISNUMBER(PI_data_original!AN272)),AN271,PI_data_original!AN272),0)</f>
        <v>0</v>
      </c>
      <c r="AO272" s="95">
        <f>IF($A272&lt;=$A$9,IF(NOT(ISNUMBER(PI_data_original!AO272)),AO271,PI_data_original!AO272),0)</f>
        <v>0</v>
      </c>
      <c r="AP272" s="95">
        <f>IF($A272&lt;=$A$9,IF(NOT(ISNUMBER(PI_data_original!AP272)),AP271,PI_data_original!AP272),0)</f>
        <v>0</v>
      </c>
      <c r="AQ272" s="95">
        <f>IF($A272&lt;=$A$9,IF(NOT(ISNUMBER(PI_data_original!AQ272)),AQ271,PI_data_original!AQ272),0)</f>
        <v>0</v>
      </c>
      <c r="AR272" s="95">
        <f>IF($A272&lt;=$A$9,IF(NOT(ISNUMBER(PI_data_original!AR272)),AR271,PI_data_original!AR272),0)</f>
        <v>0</v>
      </c>
      <c r="AS272" s="95">
        <f>IF($A272&lt;=$A$9,IF(NOT(ISNUMBER(PI_data_original!AS272)),AS271,PI_data_original!AS272),0)</f>
        <v>0</v>
      </c>
      <c r="AT272" s="95">
        <f>IF($A272&lt;=$A$9,IF(NOT(ISNUMBER(PI_data_original!AT272)),AT271,PI_data_original!AT272),0)</f>
        <v>0</v>
      </c>
      <c r="AU272" s="95">
        <f>IF($A272&lt;=$A$9,IF(NOT(ISNUMBER(PI_data_original!AU272)),AU271,PI_data_original!AU272),0)</f>
        <v>0</v>
      </c>
      <c r="AV272" s="95">
        <f>IF($A272&lt;=$A$9,IF(NOT(ISNUMBER(PI_data_original!AV272)),AV271,PI_data_original!AV272),0)</f>
        <v>0</v>
      </c>
      <c r="AW272" s="95">
        <f>IF($A272&lt;=$A$9,IF(NOT(ISNUMBER(PI_data_original!AW272)),AW271,PI_data_original!AW272),0)</f>
        <v>0</v>
      </c>
      <c r="AY272" s="94">
        <f t="shared" si="181"/>
        <v>45873.906249999156</v>
      </c>
      <c r="AZ272" s="95">
        <f>IF($AY272&lt;=$AY$9,IF(NOT(ISNUMBER(PI_data_original!AZ272)),AZ271,PI_data_original!AZ272),0)</f>
        <v>0</v>
      </c>
      <c r="BA272" s="95">
        <f>IF($AY272&lt;=$AY$9,IF(NOT(ISNUMBER(PI_data_original!BA272)),BA271,PI_data_original!BA272),0)</f>
        <v>0</v>
      </c>
      <c r="BB272" s="95">
        <f>IF($AY272&lt;=$AY$9,IF(NOT(ISNUMBER(PI_data_original!BB272)),BB271,PI_data_original!BB272),0)</f>
        <v>0</v>
      </c>
      <c r="BC272" s="95">
        <f>IF($AY272&lt;=$AY$9,IF(NOT(ISNUMBER(PI_data_original!BC272)),BC271,PI_data_original!BC272),0)</f>
        <v>1.6479743644595146E-2</v>
      </c>
      <c r="BD272" s="95">
        <f>IF($AY272&lt;=$AY$9,IF(NOT(ISNUMBER(PI_data_original!BD272)),BD271,PI_data_original!BD272),0)</f>
        <v>0</v>
      </c>
      <c r="BE272" s="95">
        <f>IF($AY272&lt;=$AY$9,IF(NOT(ISNUMBER(PI_data_original!BE272)),BE271,PI_data_original!BE272),0)</f>
        <v>0</v>
      </c>
      <c r="BF272" s="95">
        <f>IF($AY272&lt;=$AY$9,IF(NOT(ISNUMBER(PI_data_original!BF272)),BF271,PI_data_original!BF272),0)</f>
        <v>0</v>
      </c>
      <c r="BG272" s="95">
        <f>IF($AY272&lt;=$AY$9,IF(NOT(ISNUMBER(PI_data_original!BG272)),BG271,PI_data_original!BG272),0)</f>
        <v>1.0070954449474812E-2</v>
      </c>
      <c r="BI272" s="61">
        <f>PI_data_original!BI272</f>
        <v>45873.431250000001</v>
      </c>
      <c r="BJ272" s="6">
        <f>IF($BI272&lt;=$BI$9,IF(NOT(ISNUMBER(PI_data_original!BJ272)),BJ271,PI_data_original!BJ272),0)</f>
        <v>19.318853303219321</v>
      </c>
      <c r="BK272" s="6">
        <f>IF($BI272&lt;=$BI$9,IF(NOT(ISNUMBER(PI_data_original!BK272)),BK271,PI_data_original!BK272),0)</f>
        <v>18.080173421845117</v>
      </c>
      <c r="BM272" s="6">
        <f t="shared" si="170"/>
        <v>45873.431250000001</v>
      </c>
      <c r="BN272" s="6" t="str">
        <f t="shared" si="171"/>
        <v>N/A</v>
      </c>
      <c r="BO272" s="6">
        <f t="shared" si="172"/>
        <v>45873.431250000001</v>
      </c>
      <c r="BP272" s="6" t="str">
        <f t="shared" si="173"/>
        <v>N/A</v>
      </c>
      <c r="BR272" s="6">
        <f t="shared" si="158"/>
        <v>0</v>
      </c>
      <c r="BS272" s="6">
        <f t="shared" si="159"/>
        <v>0</v>
      </c>
      <c r="BU272" s="6">
        <f t="shared" si="174"/>
        <v>0</v>
      </c>
      <c r="BV272" s="6">
        <f t="shared" si="175"/>
        <v>0</v>
      </c>
      <c r="BX272" s="292">
        <f t="shared" si="160"/>
        <v>45873.906249999156</v>
      </c>
      <c r="BY272" s="11">
        <f t="shared" si="182"/>
        <v>0</v>
      </c>
      <c r="BZ272" s="11">
        <f t="shared" si="182"/>
        <v>0</v>
      </c>
      <c r="CA272" s="11">
        <f t="shared" si="182"/>
        <v>0</v>
      </c>
      <c r="CB272" s="11">
        <f t="shared" si="182"/>
        <v>1.6479743644595146E-2</v>
      </c>
      <c r="CC272" s="11">
        <f>IF(Inicio!$C$22="Calderas",BY272+BZ272,CA272)</f>
        <v>0</v>
      </c>
      <c r="CD272" s="11">
        <f t="shared" si="161"/>
        <v>0</v>
      </c>
      <c r="CE272" s="11">
        <f t="shared" si="162"/>
        <v>0</v>
      </c>
      <c r="CF272" s="11">
        <f t="shared" si="163"/>
        <v>0</v>
      </c>
      <c r="CG272" s="11">
        <f t="shared" si="164"/>
        <v>0</v>
      </c>
      <c r="CH272" s="11">
        <f t="shared" si="176"/>
        <v>0</v>
      </c>
      <c r="CI272" s="11">
        <f t="shared" si="177"/>
        <v>0</v>
      </c>
      <c r="CJ272" s="11">
        <f t="shared" si="183"/>
        <v>0</v>
      </c>
      <c r="CK272" s="11">
        <f t="shared" si="183"/>
        <v>0</v>
      </c>
      <c r="CL272" s="11">
        <f t="shared" si="183"/>
        <v>0</v>
      </c>
      <c r="CM272" s="11">
        <f t="shared" si="183"/>
        <v>1.0070954449474812E-2</v>
      </c>
      <c r="CN272" s="281">
        <f>IF(Inicio!$O$22="Calderas",CJ272+CK272,CL272)</f>
        <v>0</v>
      </c>
      <c r="CO272" s="11">
        <f t="shared" si="165"/>
        <v>0</v>
      </c>
      <c r="CP272" s="11">
        <f t="shared" si="166"/>
        <v>0</v>
      </c>
      <c r="CQ272" s="11">
        <f t="shared" si="167"/>
        <v>0</v>
      </c>
      <c r="CR272" s="11">
        <f t="shared" si="168"/>
        <v>0</v>
      </c>
      <c r="CS272" s="11">
        <f t="shared" si="178"/>
        <v>0</v>
      </c>
      <c r="CT272" s="11">
        <f t="shared" si="179"/>
        <v>0</v>
      </c>
      <c r="CV272" s="293">
        <f t="shared" si="169"/>
        <v>45874.156249998923</v>
      </c>
      <c r="CW272" s="92">
        <f t="shared" si="184"/>
        <v>0</v>
      </c>
      <c r="CX272" s="92">
        <f t="shared" si="184"/>
        <v>0</v>
      </c>
      <c r="CY272" s="92">
        <f t="shared" si="184"/>
        <v>0</v>
      </c>
      <c r="CZ272" s="92">
        <f t="shared" si="184"/>
        <v>0</v>
      </c>
      <c r="DA272" s="92">
        <f t="shared" si="184"/>
        <v>0</v>
      </c>
      <c r="DB272" s="92">
        <f t="shared" si="184"/>
        <v>0</v>
      </c>
    </row>
    <row r="273" spans="1:106">
      <c r="A273" s="94">
        <f t="shared" si="180"/>
        <v>45874.159722221375</v>
      </c>
      <c r="B273" s="95">
        <f>IF($A273&lt;=$A$9,IF(NOT(ISNUMBER(PI_data_original!B273)),B272,PI_data_original!B273),0)</f>
        <v>0</v>
      </c>
      <c r="C273" s="95">
        <f>IF($A273&lt;=$A$9,IF(NOT(ISNUMBER(PI_data_original!C273)),C272,PI_data_original!C273),0)</f>
        <v>0</v>
      </c>
      <c r="D273" s="307">
        <f>IF(TagTempAmbSel_Sc1=TagTempAmb_Sc1,IF($A273&lt;=$A$9,IF(NOT(ISNUMBER(PI_data_original!D273)),D272,PI_data_original!D273),D272),IF($A273&lt;=$A$9,IF(NOT(ISNUMBER(PI_data_original!AD273)),AD272,PI_data_original!AD273),AD272))</f>
        <v>34.400001525878906</v>
      </c>
      <c r="E273" s="307">
        <f>IF(TagHumRelSel_Sc1=TagHumRel_Sc1,IF($A273&lt;=$A$9,IF(NOT(ISNUMBER(PI_data_original!E273)),E272,PI_data_original!E273),E272),IF($A273&lt;=$A$9,IF(NOT(ISNUMBER(PI_data_original!AE273)),AE272,PI_data_original!AE273),AE272))</f>
        <v>28.549225193882013</v>
      </c>
      <c r="F273" s="95">
        <f>IF($A273&lt;=$A$9,IF(NOT(ISNUMBER(PI_data_original!F273)),F272,PI_data_original!F273),0)</f>
        <v>0</v>
      </c>
      <c r="G273" s="95">
        <f>IF($A273&lt;=$A$9,IF(NOT(ISNUMBER(PI_data_original!G273)),G272,PI_data_original!G273),0)</f>
        <v>0</v>
      </c>
      <c r="H273" s="95">
        <f>IF($A273&lt;=$A$9,IF(NOT(ISNUMBER(PI_data_original!H273)),H272,PI_data_original!H273),0)</f>
        <v>0</v>
      </c>
      <c r="I273" s="95">
        <f>IF($A273&lt;=$A$9,IF(NOT(ISNUMBER(PI_data_original!I273)),I272,PI_data_original!I273),0)</f>
        <v>0</v>
      </c>
      <c r="J273" s="95">
        <f>IF($A273&lt;=$A$9,IF(NOT(ISNUMBER(PI_data_original!J273)),J272,PI_data_original!J273),0)</f>
        <v>0</v>
      </c>
      <c r="K273" s="95">
        <f>IF($A273&lt;=$A$9,IF(NOT(ISNUMBER(PI_data_original!K273)),K272,PI_data_original!K273),0)</f>
        <v>0</v>
      </c>
      <c r="L273" s="95">
        <f>IF($A273&lt;=$A$9,IF(NOT(ISNUMBER(PI_data_original!L273)),L272,PI_data_original!L273),0)</f>
        <v>0</v>
      </c>
      <c r="M273" s="95">
        <f>IF($A273&lt;=$A$9,IF(NOT(ISNUMBER(PI_data_original!M273)),M272,PI_data_original!M273),0)</f>
        <v>0</v>
      </c>
      <c r="N273" s="95">
        <f>IF($A273&lt;=$A$9,IF(NOT(ISNUMBER(PI_data_original!N273)),N272,PI_data_original!N273),0)</f>
        <v>0</v>
      </c>
      <c r="O273" s="95">
        <f>IF($A273&lt;=$A$9,IF(NOT(ISNUMBER(PI_data_original!O273)),O272,PI_data_original!O273),0)</f>
        <v>0</v>
      </c>
      <c r="P273" s="95">
        <f>IF($A273&lt;=$A$9,IF(NOT(ISNUMBER(PI_data_original!P273)),P272,PI_data_original!P273),0)</f>
        <v>0</v>
      </c>
      <c r="Q273" s="95">
        <f>IF($A273&lt;=$A$9,IF(NOT(ISNUMBER(PI_data_original!Q273)),Q272,PI_data_original!Q273),0)</f>
        <v>0</v>
      </c>
      <c r="R273" s="95">
        <f>IF($A273&lt;=$A$9,IF(NOT(ISNUMBER(PI_data_original!R273)),R272,PI_data_original!R273),0)</f>
        <v>0</v>
      </c>
      <c r="S273" s="95">
        <f>IF($A273&lt;=$A$9,IF(NOT(ISNUMBER(PI_data_original!S273)),S272,PI_data_original!S273),0)</f>
        <v>0</v>
      </c>
      <c r="T273" s="95">
        <f>IF($A273&lt;=$A$9,IF(NOT(ISNUMBER(PI_data_original!T273)),T272,PI_data_original!T273),0)</f>
        <v>0</v>
      </c>
      <c r="U273" s="95">
        <f>IF($A273&lt;=$A$9,IF(NOT(ISNUMBER(PI_data_original!U273)),U272,PI_data_original!U273),0)</f>
        <v>0</v>
      </c>
      <c r="V273" s="95">
        <f>IF($A273&lt;=$A$9,IF(NOT(ISNUMBER(PI_data_original!V273)),V272,PI_data_original!V273),0)</f>
        <v>0</v>
      </c>
      <c r="W273" s="95">
        <f>IF($A273&lt;=$A$9,IF(NOT(ISNUMBER(PI_data_original!W273)),W272,PI_data_original!W273),0)</f>
        <v>0</v>
      </c>
      <c r="X273" s="95">
        <f>IF($A273&lt;=$A$9,IF(NOT(ISNUMBER(PI_data_original!X273)),X272,PI_data_original!X273),0)</f>
        <v>0</v>
      </c>
      <c r="Y273" s="95">
        <f>IF($A273&lt;=$A$9,IF(NOT(ISNUMBER(PI_data_original!Y273)),Y272,PI_data_original!Y273),0)</f>
        <v>0</v>
      </c>
      <c r="Z273" s="95">
        <f>IF($A273&lt;=$A$9,IF(NOT(ISNUMBER(PI_data_original!Z273)),Z272,PI_data_original!Z273),0)</f>
        <v>0</v>
      </c>
      <c r="AA273" s="95">
        <f>IF($A273&lt;=$A$9,IF(NOT(ISNUMBER(PI_data_original!AA273)),AA272,PI_data_original!AA273),0)</f>
        <v>0</v>
      </c>
      <c r="AB273" s="95">
        <f>IF($A273&lt;=$A$9,IF(NOT(ISNUMBER(PI_data_original!AB273)),AB272,PI_data_original!AB273),0)</f>
        <v>0</v>
      </c>
      <c r="AC273" s="95">
        <f>IF($A273&lt;=$A$9,IF(NOT(ISNUMBER(PI_data_original!AC273)),AC272,PI_data_original!AC273),0)</f>
        <v>0</v>
      </c>
      <c r="AD273" s="307">
        <f>IF(TagTempAmbSel_Sc2=TagTempAmb_Sc1,IF($A273&lt;=$A$9,IF(NOT(ISNUMBER(PI_data_original!D273)),D272,PI_data_original!D273),D272),IF($A273&lt;=$A$9,IF(NOT(ISNUMBER(PI_data_original!AD273)),AD272,PI_data_original!AD273),AD272))</f>
        <v>35.129991850107629</v>
      </c>
      <c r="AE273" s="307">
        <f>IF(TagHumRelSel_Sc2=TagHumRel_Sc1,IF($A273&lt;=$A$9,IF(NOT(ISNUMBER(PI_data_original!E273)),E272,PI_data_original!E273),E272),IF($A273&lt;=$A$9,IF(NOT(ISNUMBER(PI_data_original!AE273)),AE272,PI_data_original!AE273),AE272))</f>
        <v>30.128703536580311</v>
      </c>
      <c r="AF273" s="95">
        <f>IF($A273&lt;=$A$9,IF(NOT(ISNUMBER(PI_data_original!AF273)),AF272,PI_data_original!AF273),0)</f>
        <v>0</v>
      </c>
      <c r="AG273" s="95">
        <f>IF($A273&lt;=$A$9,IF(NOT(ISNUMBER(PI_data_original!AG273)),AG272,PI_data_original!AG273),0)</f>
        <v>0</v>
      </c>
      <c r="AH273" s="95">
        <f>IF($A273&lt;=$A$9,IF(NOT(ISNUMBER(PI_data_original!AH273)),AH272,PI_data_original!AH273),0)</f>
        <v>0</v>
      </c>
      <c r="AI273" s="95">
        <f>IF($A273&lt;=$A$9,IF(NOT(ISNUMBER(PI_data_original!AI273)),AI272,PI_data_original!AI273),0)</f>
        <v>0</v>
      </c>
      <c r="AJ273" s="95">
        <f>IF($A273&lt;=$A$9,IF(NOT(ISNUMBER(PI_data_original!AJ273)),AJ272,PI_data_original!AJ273),0)</f>
        <v>0</v>
      </c>
      <c r="AK273" s="95">
        <f>IF($A273&lt;=$A$9,IF(NOT(ISNUMBER(PI_data_original!AK273)),AK272,PI_data_original!AK273),0)</f>
        <v>0</v>
      </c>
      <c r="AL273" s="95">
        <f>IF($A273&lt;=$A$9,IF(NOT(ISNUMBER(PI_data_original!AL273)),AL272,PI_data_original!AL273),0)</f>
        <v>0</v>
      </c>
      <c r="AM273" s="95">
        <f>IF($A273&lt;=$A$9,IF(NOT(ISNUMBER(PI_data_original!AM273)),AM272,PI_data_original!AM273),0)</f>
        <v>0</v>
      </c>
      <c r="AN273" s="95">
        <f>IF($A273&lt;=$A$9,IF(NOT(ISNUMBER(PI_data_original!AN273)),AN272,PI_data_original!AN273),0)</f>
        <v>0</v>
      </c>
      <c r="AO273" s="95">
        <f>IF($A273&lt;=$A$9,IF(NOT(ISNUMBER(PI_data_original!AO273)),AO272,PI_data_original!AO273),0)</f>
        <v>0</v>
      </c>
      <c r="AP273" s="95">
        <f>IF($A273&lt;=$A$9,IF(NOT(ISNUMBER(PI_data_original!AP273)),AP272,PI_data_original!AP273),0)</f>
        <v>0</v>
      </c>
      <c r="AQ273" s="95">
        <f>IF($A273&lt;=$A$9,IF(NOT(ISNUMBER(PI_data_original!AQ273)),AQ272,PI_data_original!AQ273),0)</f>
        <v>0</v>
      </c>
      <c r="AR273" s="95">
        <f>IF($A273&lt;=$A$9,IF(NOT(ISNUMBER(PI_data_original!AR273)),AR272,PI_data_original!AR273),0)</f>
        <v>0</v>
      </c>
      <c r="AS273" s="95">
        <f>IF($A273&lt;=$A$9,IF(NOT(ISNUMBER(PI_data_original!AS273)),AS272,PI_data_original!AS273),0)</f>
        <v>0</v>
      </c>
      <c r="AT273" s="95">
        <f>IF($A273&lt;=$A$9,IF(NOT(ISNUMBER(PI_data_original!AT273)),AT272,PI_data_original!AT273),0)</f>
        <v>0</v>
      </c>
      <c r="AU273" s="95">
        <f>IF($A273&lt;=$A$9,IF(NOT(ISNUMBER(PI_data_original!AU273)),AU272,PI_data_original!AU273),0)</f>
        <v>0</v>
      </c>
      <c r="AV273" s="95">
        <f>IF($A273&lt;=$A$9,IF(NOT(ISNUMBER(PI_data_original!AV273)),AV272,PI_data_original!AV273),0)</f>
        <v>0</v>
      </c>
      <c r="AW273" s="95">
        <f>IF($A273&lt;=$A$9,IF(NOT(ISNUMBER(PI_data_original!AW273)),AW272,PI_data_original!AW273),0)</f>
        <v>0</v>
      </c>
      <c r="AY273" s="94">
        <f t="shared" si="181"/>
        <v>45873.909722221375</v>
      </c>
      <c r="AZ273" s="95">
        <f>IF($AY273&lt;=$AY$9,IF(NOT(ISNUMBER(PI_data_original!AZ273)),AZ272,PI_data_original!AZ273),0)</f>
        <v>0</v>
      </c>
      <c r="BA273" s="95">
        <f>IF($AY273&lt;=$AY$9,IF(NOT(ISNUMBER(PI_data_original!BA273)),BA272,PI_data_original!BA273),0)</f>
        <v>0</v>
      </c>
      <c r="BB273" s="95">
        <f>IF($AY273&lt;=$AY$9,IF(NOT(ISNUMBER(PI_data_original!BB273)),BB272,PI_data_original!BB273),0)</f>
        <v>0</v>
      </c>
      <c r="BC273" s="95">
        <f>IF($AY273&lt;=$AY$9,IF(NOT(ISNUMBER(PI_data_original!BC273)),BC272,PI_data_original!BC273),0)</f>
        <v>1.6479743644595146E-2</v>
      </c>
      <c r="BD273" s="95">
        <f>IF($AY273&lt;=$AY$9,IF(NOT(ISNUMBER(PI_data_original!BD273)),BD272,PI_data_original!BD273),0)</f>
        <v>0</v>
      </c>
      <c r="BE273" s="95">
        <f>IF($AY273&lt;=$AY$9,IF(NOT(ISNUMBER(PI_data_original!BE273)),BE272,PI_data_original!BE273),0)</f>
        <v>0</v>
      </c>
      <c r="BF273" s="95">
        <f>IF($AY273&lt;=$AY$9,IF(NOT(ISNUMBER(PI_data_original!BF273)),BF272,PI_data_original!BF273),0)</f>
        <v>0</v>
      </c>
      <c r="BG273" s="95">
        <f>IF($AY273&lt;=$AY$9,IF(NOT(ISNUMBER(PI_data_original!BG273)),BG272,PI_data_original!BG273),0)</f>
        <v>1.0070954449474812E-2</v>
      </c>
      <c r="BI273" s="61">
        <f>PI_data_original!BI273</f>
        <v>45873.431944444441</v>
      </c>
      <c r="BJ273" s="6">
        <f>IF($BI273&lt;=$BI$9,IF(NOT(ISNUMBER(PI_data_original!BJ273)),BJ272,PI_data_original!BJ273),0)</f>
        <v>19.487215775675413</v>
      </c>
      <c r="BK273" s="6">
        <f>IF($BI273&lt;=$BI$9,IF(NOT(ISNUMBER(PI_data_original!BK273)),BK272,PI_data_original!BK273),0)</f>
        <v>18.313635319038543</v>
      </c>
      <c r="BM273" s="6">
        <f t="shared" si="170"/>
        <v>45873.431944444441</v>
      </c>
      <c r="BN273" s="6" t="str">
        <f t="shared" si="171"/>
        <v>N/A</v>
      </c>
      <c r="BO273" s="6">
        <f t="shared" si="172"/>
        <v>45873.431944444441</v>
      </c>
      <c r="BP273" s="6" t="str">
        <f t="shared" si="173"/>
        <v>N/A</v>
      </c>
      <c r="BR273" s="6">
        <f t="shared" si="158"/>
        <v>0</v>
      </c>
      <c r="BS273" s="6">
        <f t="shared" si="159"/>
        <v>0</v>
      </c>
      <c r="BU273" s="6">
        <f t="shared" si="174"/>
        <v>0</v>
      </c>
      <c r="BV273" s="6">
        <f t="shared" si="175"/>
        <v>0</v>
      </c>
      <c r="BX273" s="292">
        <f t="shared" si="160"/>
        <v>45873.909722221375</v>
      </c>
      <c r="BY273" s="11">
        <f t="shared" si="182"/>
        <v>0</v>
      </c>
      <c r="BZ273" s="11">
        <f t="shared" si="182"/>
        <v>0</v>
      </c>
      <c r="CA273" s="11">
        <f t="shared" si="182"/>
        <v>0</v>
      </c>
      <c r="CB273" s="11">
        <f t="shared" si="182"/>
        <v>1.6479743644595146E-2</v>
      </c>
      <c r="CC273" s="11">
        <f>IF(Inicio!$C$22="Calderas",BY273+BZ273,CA273)</f>
        <v>0</v>
      </c>
      <c r="CD273" s="11">
        <f t="shared" si="161"/>
        <v>0</v>
      </c>
      <c r="CE273" s="11">
        <f t="shared" si="162"/>
        <v>0</v>
      </c>
      <c r="CF273" s="11">
        <f t="shared" si="163"/>
        <v>0</v>
      </c>
      <c r="CG273" s="11">
        <f t="shared" si="164"/>
        <v>0</v>
      </c>
      <c r="CH273" s="11">
        <f t="shared" si="176"/>
        <v>0</v>
      </c>
      <c r="CI273" s="11">
        <f t="shared" si="177"/>
        <v>0</v>
      </c>
      <c r="CJ273" s="11">
        <f t="shared" si="183"/>
        <v>0</v>
      </c>
      <c r="CK273" s="11">
        <f t="shared" si="183"/>
        <v>0</v>
      </c>
      <c r="CL273" s="11">
        <f t="shared" si="183"/>
        <v>0</v>
      </c>
      <c r="CM273" s="11">
        <f t="shared" si="183"/>
        <v>1.0070954449474812E-2</v>
      </c>
      <c r="CN273" s="281">
        <f>IF(Inicio!$O$22="Calderas",CJ273+CK273,CL273)</f>
        <v>0</v>
      </c>
      <c r="CO273" s="11">
        <f t="shared" si="165"/>
        <v>0</v>
      </c>
      <c r="CP273" s="11">
        <f t="shared" si="166"/>
        <v>0</v>
      </c>
      <c r="CQ273" s="11">
        <f t="shared" si="167"/>
        <v>0</v>
      </c>
      <c r="CR273" s="11">
        <f t="shared" si="168"/>
        <v>0</v>
      </c>
      <c r="CS273" s="11">
        <f t="shared" si="178"/>
        <v>0</v>
      </c>
      <c r="CT273" s="11">
        <f t="shared" si="179"/>
        <v>0</v>
      </c>
      <c r="CV273" s="293">
        <f t="shared" si="169"/>
        <v>45874.159722221142</v>
      </c>
      <c r="CW273" s="92">
        <f t="shared" si="184"/>
        <v>0</v>
      </c>
      <c r="CX273" s="92">
        <f t="shared" si="184"/>
        <v>0</v>
      </c>
      <c r="CY273" s="92">
        <f t="shared" si="184"/>
        <v>0</v>
      </c>
      <c r="CZ273" s="92">
        <f t="shared" si="184"/>
        <v>0</v>
      </c>
      <c r="DA273" s="92">
        <f t="shared" si="184"/>
        <v>0</v>
      </c>
      <c r="DB273" s="92">
        <f t="shared" si="184"/>
        <v>0</v>
      </c>
    </row>
    <row r="274" spans="1:106">
      <c r="A274" s="94">
        <f t="shared" si="180"/>
        <v>45874.163194443594</v>
      </c>
      <c r="B274" s="95">
        <f>IF($A274&lt;=$A$9,IF(NOT(ISNUMBER(PI_data_original!B274)),B273,PI_data_original!B274),0)</f>
        <v>0</v>
      </c>
      <c r="C274" s="95">
        <f>IF($A274&lt;=$A$9,IF(NOT(ISNUMBER(PI_data_original!C274)),C273,PI_data_original!C274),0)</f>
        <v>0</v>
      </c>
      <c r="D274" s="307">
        <f>IF(TagTempAmbSel_Sc1=TagTempAmb_Sc1,IF($A274&lt;=$A$9,IF(NOT(ISNUMBER(PI_data_original!D274)),D273,PI_data_original!D274),D273),IF($A274&lt;=$A$9,IF(NOT(ISNUMBER(PI_data_original!AD274)),AD273,PI_data_original!AD274),AD273))</f>
        <v>34.400001525878906</v>
      </c>
      <c r="E274" s="307">
        <f>IF(TagHumRelSel_Sc1=TagHumRel_Sc1,IF($A274&lt;=$A$9,IF(NOT(ISNUMBER(PI_data_original!E274)),E273,PI_data_original!E274),E273),IF($A274&lt;=$A$9,IF(NOT(ISNUMBER(PI_data_original!AE274)),AE273,PI_data_original!AE274),AE273))</f>
        <v>28.549225193882013</v>
      </c>
      <c r="F274" s="95">
        <f>IF($A274&lt;=$A$9,IF(NOT(ISNUMBER(PI_data_original!F274)),F273,PI_data_original!F274),0)</f>
        <v>0</v>
      </c>
      <c r="G274" s="95">
        <f>IF($A274&lt;=$A$9,IF(NOT(ISNUMBER(PI_data_original!G274)),G273,PI_data_original!G274),0)</f>
        <v>0</v>
      </c>
      <c r="H274" s="95">
        <f>IF($A274&lt;=$A$9,IF(NOT(ISNUMBER(PI_data_original!H274)),H273,PI_data_original!H274),0)</f>
        <v>0</v>
      </c>
      <c r="I274" s="95">
        <f>IF($A274&lt;=$A$9,IF(NOT(ISNUMBER(PI_data_original!I274)),I273,PI_data_original!I274),0)</f>
        <v>0</v>
      </c>
      <c r="J274" s="95">
        <f>IF($A274&lt;=$A$9,IF(NOT(ISNUMBER(PI_data_original!J274)),J273,PI_data_original!J274),0)</f>
        <v>0</v>
      </c>
      <c r="K274" s="95">
        <f>IF($A274&lt;=$A$9,IF(NOT(ISNUMBER(PI_data_original!K274)),K273,PI_data_original!K274),0)</f>
        <v>0</v>
      </c>
      <c r="L274" s="95">
        <f>IF($A274&lt;=$A$9,IF(NOT(ISNUMBER(PI_data_original!L274)),L273,PI_data_original!L274),0)</f>
        <v>0</v>
      </c>
      <c r="M274" s="95">
        <f>IF($A274&lt;=$A$9,IF(NOT(ISNUMBER(PI_data_original!M274)),M273,PI_data_original!M274),0)</f>
        <v>0</v>
      </c>
      <c r="N274" s="95">
        <f>IF($A274&lt;=$A$9,IF(NOT(ISNUMBER(PI_data_original!N274)),N273,PI_data_original!N274),0)</f>
        <v>0</v>
      </c>
      <c r="O274" s="95">
        <f>IF($A274&lt;=$A$9,IF(NOT(ISNUMBER(PI_data_original!O274)),O273,PI_data_original!O274),0)</f>
        <v>0</v>
      </c>
      <c r="P274" s="95">
        <f>IF($A274&lt;=$A$9,IF(NOT(ISNUMBER(PI_data_original!P274)),P273,PI_data_original!P274),0)</f>
        <v>0</v>
      </c>
      <c r="Q274" s="95">
        <f>IF($A274&lt;=$A$9,IF(NOT(ISNUMBER(PI_data_original!Q274)),Q273,PI_data_original!Q274),0)</f>
        <v>0</v>
      </c>
      <c r="R274" s="95">
        <f>IF($A274&lt;=$A$9,IF(NOT(ISNUMBER(PI_data_original!R274)),R273,PI_data_original!R274),0)</f>
        <v>0</v>
      </c>
      <c r="S274" s="95">
        <f>IF($A274&lt;=$A$9,IF(NOT(ISNUMBER(PI_data_original!S274)),S273,PI_data_original!S274),0)</f>
        <v>0</v>
      </c>
      <c r="T274" s="95">
        <f>IF($A274&lt;=$A$9,IF(NOT(ISNUMBER(PI_data_original!T274)),T273,PI_data_original!T274),0)</f>
        <v>0</v>
      </c>
      <c r="U274" s="95">
        <f>IF($A274&lt;=$A$9,IF(NOT(ISNUMBER(PI_data_original!U274)),U273,PI_data_original!U274),0)</f>
        <v>0</v>
      </c>
      <c r="V274" s="95">
        <f>IF($A274&lt;=$A$9,IF(NOT(ISNUMBER(PI_data_original!V274)),V273,PI_data_original!V274),0)</f>
        <v>0</v>
      </c>
      <c r="W274" s="95">
        <f>IF($A274&lt;=$A$9,IF(NOT(ISNUMBER(PI_data_original!W274)),W273,PI_data_original!W274),0)</f>
        <v>0</v>
      </c>
      <c r="X274" s="95">
        <f>IF($A274&lt;=$A$9,IF(NOT(ISNUMBER(PI_data_original!X274)),X273,PI_data_original!X274),0)</f>
        <v>0</v>
      </c>
      <c r="Y274" s="95">
        <f>IF($A274&lt;=$A$9,IF(NOT(ISNUMBER(PI_data_original!Y274)),Y273,PI_data_original!Y274),0)</f>
        <v>0</v>
      </c>
      <c r="Z274" s="95">
        <f>IF($A274&lt;=$A$9,IF(NOT(ISNUMBER(PI_data_original!Z274)),Z273,PI_data_original!Z274),0)</f>
        <v>0</v>
      </c>
      <c r="AA274" s="95">
        <f>IF($A274&lt;=$A$9,IF(NOT(ISNUMBER(PI_data_original!AA274)),AA273,PI_data_original!AA274),0)</f>
        <v>0</v>
      </c>
      <c r="AB274" s="95">
        <f>IF($A274&lt;=$A$9,IF(NOT(ISNUMBER(PI_data_original!AB274)),AB273,PI_data_original!AB274),0)</f>
        <v>0</v>
      </c>
      <c r="AC274" s="95">
        <f>IF($A274&lt;=$A$9,IF(NOT(ISNUMBER(PI_data_original!AC274)),AC273,PI_data_original!AC274),0)</f>
        <v>0</v>
      </c>
      <c r="AD274" s="307">
        <f>IF(TagTempAmbSel_Sc2=TagTempAmb_Sc1,IF($A274&lt;=$A$9,IF(NOT(ISNUMBER(PI_data_original!D274)),D273,PI_data_original!D274),D273),IF($A274&lt;=$A$9,IF(NOT(ISNUMBER(PI_data_original!AD274)),AD273,PI_data_original!AD274),AD273))</f>
        <v>35.129991850107629</v>
      </c>
      <c r="AE274" s="307">
        <f>IF(TagHumRelSel_Sc2=TagHumRel_Sc1,IF($A274&lt;=$A$9,IF(NOT(ISNUMBER(PI_data_original!E274)),E273,PI_data_original!E274),E273),IF($A274&lt;=$A$9,IF(NOT(ISNUMBER(PI_data_original!AE274)),AE273,PI_data_original!AE274),AE273))</f>
        <v>30.128703536580311</v>
      </c>
      <c r="AF274" s="95">
        <f>IF($A274&lt;=$A$9,IF(NOT(ISNUMBER(PI_data_original!AF274)),AF273,PI_data_original!AF274),0)</f>
        <v>0</v>
      </c>
      <c r="AG274" s="95">
        <f>IF($A274&lt;=$A$9,IF(NOT(ISNUMBER(PI_data_original!AG274)),AG273,PI_data_original!AG274),0)</f>
        <v>0</v>
      </c>
      <c r="AH274" s="95">
        <f>IF($A274&lt;=$A$9,IF(NOT(ISNUMBER(PI_data_original!AH274)),AH273,PI_data_original!AH274),0)</f>
        <v>0</v>
      </c>
      <c r="AI274" s="95">
        <f>IF($A274&lt;=$A$9,IF(NOT(ISNUMBER(PI_data_original!AI274)),AI273,PI_data_original!AI274),0)</f>
        <v>0</v>
      </c>
      <c r="AJ274" s="95">
        <f>IF($A274&lt;=$A$9,IF(NOT(ISNUMBER(PI_data_original!AJ274)),AJ273,PI_data_original!AJ274),0)</f>
        <v>0</v>
      </c>
      <c r="AK274" s="95">
        <f>IF($A274&lt;=$A$9,IF(NOT(ISNUMBER(PI_data_original!AK274)),AK273,PI_data_original!AK274),0)</f>
        <v>0</v>
      </c>
      <c r="AL274" s="95">
        <f>IF($A274&lt;=$A$9,IF(NOT(ISNUMBER(PI_data_original!AL274)),AL273,PI_data_original!AL274),0)</f>
        <v>0</v>
      </c>
      <c r="AM274" s="95">
        <f>IF($A274&lt;=$A$9,IF(NOT(ISNUMBER(PI_data_original!AM274)),AM273,PI_data_original!AM274),0)</f>
        <v>0</v>
      </c>
      <c r="AN274" s="95">
        <f>IF($A274&lt;=$A$9,IF(NOT(ISNUMBER(PI_data_original!AN274)),AN273,PI_data_original!AN274),0)</f>
        <v>0</v>
      </c>
      <c r="AO274" s="95">
        <f>IF($A274&lt;=$A$9,IF(NOT(ISNUMBER(PI_data_original!AO274)),AO273,PI_data_original!AO274),0)</f>
        <v>0</v>
      </c>
      <c r="AP274" s="95">
        <f>IF($A274&lt;=$A$9,IF(NOT(ISNUMBER(PI_data_original!AP274)),AP273,PI_data_original!AP274),0)</f>
        <v>0</v>
      </c>
      <c r="AQ274" s="95">
        <f>IF($A274&lt;=$A$9,IF(NOT(ISNUMBER(PI_data_original!AQ274)),AQ273,PI_data_original!AQ274),0)</f>
        <v>0</v>
      </c>
      <c r="AR274" s="95">
        <f>IF($A274&lt;=$A$9,IF(NOT(ISNUMBER(PI_data_original!AR274)),AR273,PI_data_original!AR274),0)</f>
        <v>0</v>
      </c>
      <c r="AS274" s="95">
        <f>IF($A274&lt;=$A$9,IF(NOT(ISNUMBER(PI_data_original!AS274)),AS273,PI_data_original!AS274),0)</f>
        <v>0</v>
      </c>
      <c r="AT274" s="95">
        <f>IF($A274&lt;=$A$9,IF(NOT(ISNUMBER(PI_data_original!AT274)),AT273,PI_data_original!AT274),0)</f>
        <v>0</v>
      </c>
      <c r="AU274" s="95">
        <f>IF($A274&lt;=$A$9,IF(NOT(ISNUMBER(PI_data_original!AU274)),AU273,PI_data_original!AU274),0)</f>
        <v>0</v>
      </c>
      <c r="AV274" s="95">
        <f>IF($A274&lt;=$A$9,IF(NOT(ISNUMBER(PI_data_original!AV274)),AV273,PI_data_original!AV274),0)</f>
        <v>0</v>
      </c>
      <c r="AW274" s="95">
        <f>IF($A274&lt;=$A$9,IF(NOT(ISNUMBER(PI_data_original!AW274)),AW273,PI_data_original!AW274),0)</f>
        <v>0</v>
      </c>
      <c r="AY274" s="94">
        <f t="shared" si="181"/>
        <v>45873.913194443594</v>
      </c>
      <c r="AZ274" s="95">
        <f>IF($AY274&lt;=$AY$9,IF(NOT(ISNUMBER(PI_data_original!AZ274)),AZ273,PI_data_original!AZ274),0)</f>
        <v>0</v>
      </c>
      <c r="BA274" s="95">
        <f>IF($AY274&lt;=$AY$9,IF(NOT(ISNUMBER(PI_data_original!BA274)),BA273,PI_data_original!BA274),0)</f>
        <v>0</v>
      </c>
      <c r="BB274" s="95">
        <f>IF($AY274&lt;=$AY$9,IF(NOT(ISNUMBER(PI_data_original!BB274)),BB273,PI_data_original!BB274),0)</f>
        <v>0</v>
      </c>
      <c r="BC274" s="95">
        <f>IF($AY274&lt;=$AY$9,IF(NOT(ISNUMBER(PI_data_original!BC274)),BC273,PI_data_original!BC274),0)</f>
        <v>1.6479743644595146E-2</v>
      </c>
      <c r="BD274" s="95">
        <f>IF($AY274&lt;=$AY$9,IF(NOT(ISNUMBER(PI_data_original!BD274)),BD273,PI_data_original!BD274),0)</f>
        <v>0</v>
      </c>
      <c r="BE274" s="95">
        <f>IF($AY274&lt;=$AY$9,IF(NOT(ISNUMBER(PI_data_original!BE274)),BE273,PI_data_original!BE274),0)</f>
        <v>0</v>
      </c>
      <c r="BF274" s="95">
        <f>IF($AY274&lt;=$AY$9,IF(NOT(ISNUMBER(PI_data_original!BF274)),BF273,PI_data_original!BF274),0)</f>
        <v>0</v>
      </c>
      <c r="BG274" s="95">
        <f>IF($AY274&lt;=$AY$9,IF(NOT(ISNUMBER(PI_data_original!BG274)),BG273,PI_data_original!BG274),0)</f>
        <v>1.0070954449474812E-2</v>
      </c>
      <c r="BI274" s="61">
        <f>PI_data_original!BI274</f>
        <v>45873.432638888888</v>
      </c>
      <c r="BJ274" s="6">
        <f>IF($BI274&lt;=$BI$9,IF(NOT(ISNUMBER(PI_data_original!BJ274)),BJ273,PI_data_original!BJ274),0)</f>
        <v>19.643059668742797</v>
      </c>
      <c r="BK274" s="6">
        <f>IF($BI274&lt;=$BI$9,IF(NOT(ISNUMBER(PI_data_original!BK274)),BK273,PI_data_original!BK274),0)</f>
        <v>18.492979053546591</v>
      </c>
      <c r="BM274" s="6">
        <f t="shared" si="170"/>
        <v>45873.432638888888</v>
      </c>
      <c r="BN274" s="6" t="str">
        <f t="shared" si="171"/>
        <v>N/A</v>
      </c>
      <c r="BO274" s="6">
        <f t="shared" si="172"/>
        <v>45873.432638888888</v>
      </c>
      <c r="BP274" s="6" t="str">
        <f t="shared" si="173"/>
        <v>N/A</v>
      </c>
      <c r="BR274" s="6">
        <f t="shared" si="158"/>
        <v>0</v>
      </c>
      <c r="BS274" s="6">
        <f t="shared" si="159"/>
        <v>0</v>
      </c>
      <c r="BU274" s="6">
        <f t="shared" si="174"/>
        <v>0</v>
      </c>
      <c r="BV274" s="6">
        <f t="shared" si="175"/>
        <v>0</v>
      </c>
      <c r="BX274" s="292">
        <f t="shared" si="160"/>
        <v>45873.913194443594</v>
      </c>
      <c r="BY274" s="11">
        <f t="shared" si="182"/>
        <v>0</v>
      </c>
      <c r="BZ274" s="11">
        <f t="shared" si="182"/>
        <v>0</v>
      </c>
      <c r="CA274" s="11">
        <f t="shared" si="182"/>
        <v>0</v>
      </c>
      <c r="CB274" s="11">
        <f t="shared" si="182"/>
        <v>1.6479743644595146E-2</v>
      </c>
      <c r="CC274" s="11">
        <f>IF(Inicio!$C$22="Calderas",BY274+BZ274,CA274)</f>
        <v>0</v>
      </c>
      <c r="CD274" s="11">
        <f t="shared" si="161"/>
        <v>0</v>
      </c>
      <c r="CE274" s="11">
        <f t="shared" si="162"/>
        <v>0</v>
      </c>
      <c r="CF274" s="11">
        <f t="shared" si="163"/>
        <v>0</v>
      </c>
      <c r="CG274" s="11">
        <f t="shared" si="164"/>
        <v>0</v>
      </c>
      <c r="CH274" s="11">
        <f t="shared" si="176"/>
        <v>0</v>
      </c>
      <c r="CI274" s="11">
        <f t="shared" si="177"/>
        <v>0</v>
      </c>
      <c r="CJ274" s="11">
        <f t="shared" si="183"/>
        <v>0</v>
      </c>
      <c r="CK274" s="11">
        <f t="shared" si="183"/>
        <v>0</v>
      </c>
      <c r="CL274" s="11">
        <f t="shared" si="183"/>
        <v>0</v>
      </c>
      <c r="CM274" s="11">
        <f t="shared" si="183"/>
        <v>1.0070954449474812E-2</v>
      </c>
      <c r="CN274" s="281">
        <f>IF(Inicio!$O$22="Calderas",CJ274+CK274,CL274)</f>
        <v>0</v>
      </c>
      <c r="CO274" s="11">
        <f t="shared" si="165"/>
        <v>0</v>
      </c>
      <c r="CP274" s="11">
        <f t="shared" si="166"/>
        <v>0</v>
      </c>
      <c r="CQ274" s="11">
        <f t="shared" si="167"/>
        <v>0</v>
      </c>
      <c r="CR274" s="11">
        <f t="shared" si="168"/>
        <v>0</v>
      </c>
      <c r="CS274" s="11">
        <f t="shared" si="178"/>
        <v>0</v>
      </c>
      <c r="CT274" s="11">
        <f t="shared" si="179"/>
        <v>0</v>
      </c>
      <c r="CV274" s="293">
        <f t="shared" si="169"/>
        <v>45874.163194443361</v>
      </c>
      <c r="CW274" s="92">
        <f t="shared" si="184"/>
        <v>0</v>
      </c>
      <c r="CX274" s="92">
        <f t="shared" si="184"/>
        <v>0</v>
      </c>
      <c r="CY274" s="92">
        <f t="shared" si="184"/>
        <v>0</v>
      </c>
      <c r="CZ274" s="92">
        <f t="shared" si="184"/>
        <v>0</v>
      </c>
      <c r="DA274" s="92">
        <f t="shared" si="184"/>
        <v>0</v>
      </c>
      <c r="DB274" s="92">
        <f t="shared" si="184"/>
        <v>0</v>
      </c>
    </row>
    <row r="275" spans="1:106">
      <c r="A275" s="94">
        <f t="shared" si="180"/>
        <v>45874.166666665813</v>
      </c>
      <c r="B275" s="95">
        <f>IF($A275&lt;=$A$9,IF(NOT(ISNUMBER(PI_data_original!B275)),B274,PI_data_original!B275),0)</f>
        <v>0</v>
      </c>
      <c r="C275" s="95">
        <f>IF($A275&lt;=$A$9,IF(NOT(ISNUMBER(PI_data_original!C275)),C274,PI_data_original!C275),0)</f>
        <v>0</v>
      </c>
      <c r="D275" s="307">
        <f>IF(TagTempAmbSel_Sc1=TagTempAmb_Sc1,IF($A275&lt;=$A$9,IF(NOT(ISNUMBER(PI_data_original!D275)),D274,PI_data_original!D275),D274),IF($A275&lt;=$A$9,IF(NOT(ISNUMBER(PI_data_original!AD275)),AD274,PI_data_original!AD275),AD274))</f>
        <v>34.400001525878906</v>
      </c>
      <c r="E275" s="307">
        <f>IF(TagHumRelSel_Sc1=TagHumRel_Sc1,IF($A275&lt;=$A$9,IF(NOT(ISNUMBER(PI_data_original!E275)),E274,PI_data_original!E275),E274),IF($A275&lt;=$A$9,IF(NOT(ISNUMBER(PI_data_original!AE275)),AE274,PI_data_original!AE275),AE274))</f>
        <v>28.549225193882013</v>
      </c>
      <c r="F275" s="95">
        <f>IF($A275&lt;=$A$9,IF(NOT(ISNUMBER(PI_data_original!F275)),F274,PI_data_original!F275),0)</f>
        <v>0</v>
      </c>
      <c r="G275" s="95">
        <f>IF($A275&lt;=$A$9,IF(NOT(ISNUMBER(PI_data_original!G275)),G274,PI_data_original!G275),0)</f>
        <v>0</v>
      </c>
      <c r="H275" s="95">
        <f>IF($A275&lt;=$A$9,IF(NOT(ISNUMBER(PI_data_original!H275)),H274,PI_data_original!H275),0)</f>
        <v>0</v>
      </c>
      <c r="I275" s="95">
        <f>IF($A275&lt;=$A$9,IF(NOT(ISNUMBER(PI_data_original!I275)),I274,PI_data_original!I275),0)</f>
        <v>0</v>
      </c>
      <c r="J275" s="95">
        <f>IF($A275&lt;=$A$9,IF(NOT(ISNUMBER(PI_data_original!J275)),J274,PI_data_original!J275),0)</f>
        <v>0</v>
      </c>
      <c r="K275" s="95">
        <f>IF($A275&lt;=$A$9,IF(NOT(ISNUMBER(PI_data_original!K275)),K274,PI_data_original!K275),0)</f>
        <v>0</v>
      </c>
      <c r="L275" s="95">
        <f>IF($A275&lt;=$A$9,IF(NOT(ISNUMBER(PI_data_original!L275)),L274,PI_data_original!L275),0)</f>
        <v>0</v>
      </c>
      <c r="M275" s="95">
        <f>IF($A275&lt;=$A$9,IF(NOT(ISNUMBER(PI_data_original!M275)),M274,PI_data_original!M275),0)</f>
        <v>0</v>
      </c>
      <c r="N275" s="95">
        <f>IF($A275&lt;=$A$9,IF(NOT(ISNUMBER(PI_data_original!N275)),N274,PI_data_original!N275),0)</f>
        <v>0</v>
      </c>
      <c r="O275" s="95">
        <f>IF($A275&lt;=$A$9,IF(NOT(ISNUMBER(PI_data_original!O275)),O274,PI_data_original!O275),0)</f>
        <v>0</v>
      </c>
      <c r="P275" s="95">
        <f>IF($A275&lt;=$A$9,IF(NOT(ISNUMBER(PI_data_original!P275)),P274,PI_data_original!P275),0)</f>
        <v>0</v>
      </c>
      <c r="Q275" s="95">
        <f>IF($A275&lt;=$A$9,IF(NOT(ISNUMBER(PI_data_original!Q275)),Q274,PI_data_original!Q275),0)</f>
        <v>0</v>
      </c>
      <c r="R275" s="95">
        <f>IF($A275&lt;=$A$9,IF(NOT(ISNUMBER(PI_data_original!R275)),R274,PI_data_original!R275),0)</f>
        <v>0</v>
      </c>
      <c r="S275" s="95">
        <f>IF($A275&lt;=$A$9,IF(NOT(ISNUMBER(PI_data_original!S275)),S274,PI_data_original!S275),0)</f>
        <v>0</v>
      </c>
      <c r="T275" s="95">
        <f>IF($A275&lt;=$A$9,IF(NOT(ISNUMBER(PI_data_original!T275)),T274,PI_data_original!T275),0)</f>
        <v>0</v>
      </c>
      <c r="U275" s="95">
        <f>IF($A275&lt;=$A$9,IF(NOT(ISNUMBER(PI_data_original!U275)),U274,PI_data_original!U275),0)</f>
        <v>0</v>
      </c>
      <c r="V275" s="95">
        <f>IF($A275&lt;=$A$9,IF(NOT(ISNUMBER(PI_data_original!V275)),V274,PI_data_original!V275),0)</f>
        <v>0</v>
      </c>
      <c r="W275" s="95">
        <f>IF($A275&lt;=$A$9,IF(NOT(ISNUMBER(PI_data_original!W275)),W274,PI_data_original!W275),0)</f>
        <v>0</v>
      </c>
      <c r="X275" s="95">
        <f>IF($A275&lt;=$A$9,IF(NOT(ISNUMBER(PI_data_original!X275)),X274,PI_data_original!X275),0)</f>
        <v>0</v>
      </c>
      <c r="Y275" s="95">
        <f>IF($A275&lt;=$A$9,IF(NOT(ISNUMBER(PI_data_original!Y275)),Y274,PI_data_original!Y275),0)</f>
        <v>0</v>
      </c>
      <c r="Z275" s="95">
        <f>IF($A275&lt;=$A$9,IF(NOT(ISNUMBER(PI_data_original!Z275)),Z274,PI_data_original!Z275),0)</f>
        <v>0</v>
      </c>
      <c r="AA275" s="95">
        <f>IF($A275&lt;=$A$9,IF(NOT(ISNUMBER(PI_data_original!AA275)),AA274,PI_data_original!AA275),0)</f>
        <v>0</v>
      </c>
      <c r="AB275" s="95">
        <f>IF($A275&lt;=$A$9,IF(NOT(ISNUMBER(PI_data_original!AB275)),AB274,PI_data_original!AB275),0)</f>
        <v>0</v>
      </c>
      <c r="AC275" s="95">
        <f>IF($A275&lt;=$A$9,IF(NOT(ISNUMBER(PI_data_original!AC275)),AC274,PI_data_original!AC275),0)</f>
        <v>0</v>
      </c>
      <c r="AD275" s="307">
        <f>IF(TagTempAmbSel_Sc2=TagTempAmb_Sc1,IF($A275&lt;=$A$9,IF(NOT(ISNUMBER(PI_data_original!D275)),D274,PI_data_original!D275),D274),IF($A275&lt;=$A$9,IF(NOT(ISNUMBER(PI_data_original!AD275)),AD274,PI_data_original!AD275),AD274))</f>
        <v>35.129991850107629</v>
      </c>
      <c r="AE275" s="307">
        <f>IF(TagHumRelSel_Sc2=TagHumRel_Sc1,IF($A275&lt;=$A$9,IF(NOT(ISNUMBER(PI_data_original!E275)),E274,PI_data_original!E275),E274),IF($A275&lt;=$A$9,IF(NOT(ISNUMBER(PI_data_original!AE275)),AE274,PI_data_original!AE275),AE274))</f>
        <v>30.128703536580311</v>
      </c>
      <c r="AF275" s="95">
        <f>IF($A275&lt;=$A$9,IF(NOT(ISNUMBER(PI_data_original!AF275)),AF274,PI_data_original!AF275),0)</f>
        <v>0</v>
      </c>
      <c r="AG275" s="95">
        <f>IF($A275&lt;=$A$9,IF(NOT(ISNUMBER(PI_data_original!AG275)),AG274,PI_data_original!AG275),0)</f>
        <v>0</v>
      </c>
      <c r="AH275" s="95">
        <f>IF($A275&lt;=$A$9,IF(NOT(ISNUMBER(PI_data_original!AH275)),AH274,PI_data_original!AH275),0)</f>
        <v>0</v>
      </c>
      <c r="AI275" s="95">
        <f>IF($A275&lt;=$A$9,IF(NOT(ISNUMBER(PI_data_original!AI275)),AI274,PI_data_original!AI275),0)</f>
        <v>0</v>
      </c>
      <c r="AJ275" s="95">
        <f>IF($A275&lt;=$A$9,IF(NOT(ISNUMBER(PI_data_original!AJ275)),AJ274,PI_data_original!AJ275),0)</f>
        <v>0</v>
      </c>
      <c r="AK275" s="95">
        <f>IF($A275&lt;=$A$9,IF(NOT(ISNUMBER(PI_data_original!AK275)),AK274,PI_data_original!AK275),0)</f>
        <v>0</v>
      </c>
      <c r="AL275" s="95">
        <f>IF($A275&lt;=$A$9,IF(NOT(ISNUMBER(PI_data_original!AL275)),AL274,PI_data_original!AL275),0)</f>
        <v>0</v>
      </c>
      <c r="AM275" s="95">
        <f>IF($A275&lt;=$A$9,IF(NOT(ISNUMBER(PI_data_original!AM275)),AM274,PI_data_original!AM275),0)</f>
        <v>0</v>
      </c>
      <c r="AN275" s="95">
        <f>IF($A275&lt;=$A$9,IF(NOT(ISNUMBER(PI_data_original!AN275)),AN274,PI_data_original!AN275),0)</f>
        <v>0</v>
      </c>
      <c r="AO275" s="95">
        <f>IF($A275&lt;=$A$9,IF(NOT(ISNUMBER(PI_data_original!AO275)),AO274,PI_data_original!AO275),0)</f>
        <v>0</v>
      </c>
      <c r="AP275" s="95">
        <f>IF($A275&lt;=$A$9,IF(NOT(ISNUMBER(PI_data_original!AP275)),AP274,PI_data_original!AP275),0)</f>
        <v>0</v>
      </c>
      <c r="AQ275" s="95">
        <f>IF($A275&lt;=$A$9,IF(NOT(ISNUMBER(PI_data_original!AQ275)),AQ274,PI_data_original!AQ275),0)</f>
        <v>0</v>
      </c>
      <c r="AR275" s="95">
        <f>IF($A275&lt;=$A$9,IF(NOT(ISNUMBER(PI_data_original!AR275)),AR274,PI_data_original!AR275),0)</f>
        <v>0</v>
      </c>
      <c r="AS275" s="95">
        <f>IF($A275&lt;=$A$9,IF(NOT(ISNUMBER(PI_data_original!AS275)),AS274,PI_data_original!AS275),0)</f>
        <v>0</v>
      </c>
      <c r="AT275" s="95">
        <f>IF($A275&lt;=$A$9,IF(NOT(ISNUMBER(PI_data_original!AT275)),AT274,PI_data_original!AT275),0)</f>
        <v>0</v>
      </c>
      <c r="AU275" s="95">
        <f>IF($A275&lt;=$A$9,IF(NOT(ISNUMBER(PI_data_original!AU275)),AU274,PI_data_original!AU275),0)</f>
        <v>0</v>
      </c>
      <c r="AV275" s="95">
        <f>IF($A275&lt;=$A$9,IF(NOT(ISNUMBER(PI_data_original!AV275)),AV274,PI_data_original!AV275),0)</f>
        <v>0</v>
      </c>
      <c r="AW275" s="95">
        <f>IF($A275&lt;=$A$9,IF(NOT(ISNUMBER(PI_data_original!AW275)),AW274,PI_data_original!AW275),0)</f>
        <v>0</v>
      </c>
      <c r="AY275" s="94">
        <f t="shared" si="181"/>
        <v>45873.916666665813</v>
      </c>
      <c r="AZ275" s="95">
        <f>IF($AY275&lt;=$AY$9,IF(NOT(ISNUMBER(PI_data_original!AZ275)),AZ274,PI_data_original!AZ275),0)</f>
        <v>0</v>
      </c>
      <c r="BA275" s="95">
        <f>IF($AY275&lt;=$AY$9,IF(NOT(ISNUMBER(PI_data_original!BA275)),BA274,PI_data_original!BA275),0)</f>
        <v>0</v>
      </c>
      <c r="BB275" s="95">
        <f>IF($AY275&lt;=$AY$9,IF(NOT(ISNUMBER(PI_data_original!BB275)),BB274,PI_data_original!BB275),0)</f>
        <v>0</v>
      </c>
      <c r="BC275" s="95">
        <f>IF($AY275&lt;=$AY$9,IF(NOT(ISNUMBER(PI_data_original!BC275)),BC274,PI_data_original!BC275),0)</f>
        <v>1.6479743644595146E-2</v>
      </c>
      <c r="BD275" s="95">
        <f>IF($AY275&lt;=$AY$9,IF(NOT(ISNUMBER(PI_data_original!BD275)),BD274,PI_data_original!BD275),0)</f>
        <v>0</v>
      </c>
      <c r="BE275" s="95">
        <f>IF($AY275&lt;=$AY$9,IF(NOT(ISNUMBER(PI_data_original!BE275)),BE274,PI_data_original!BE275),0)</f>
        <v>0</v>
      </c>
      <c r="BF275" s="95">
        <f>IF($AY275&lt;=$AY$9,IF(NOT(ISNUMBER(PI_data_original!BF275)),BF274,PI_data_original!BF275),0)</f>
        <v>0</v>
      </c>
      <c r="BG275" s="95">
        <f>IF($AY275&lt;=$AY$9,IF(NOT(ISNUMBER(PI_data_original!BG275)),BG274,PI_data_original!BG275),0)</f>
        <v>1.0070954449474812E-2</v>
      </c>
      <c r="BI275" s="61">
        <f>PI_data_original!BI275</f>
        <v>45873.433333333334</v>
      </c>
      <c r="BJ275" s="6">
        <f>IF($BI275&lt;=$BI$9,IF(NOT(ISNUMBER(PI_data_original!BJ275)),BJ274,PI_data_original!BJ275),0)</f>
        <v>19.805264647107741</v>
      </c>
      <c r="BK275" s="6">
        <f>IF($BI275&lt;=$BI$9,IF(NOT(ISNUMBER(PI_data_original!BK275)),BK274,PI_data_original!BK275),0)</f>
        <v>18.78877772621178</v>
      </c>
      <c r="BM275" s="6">
        <f t="shared" si="170"/>
        <v>45873.433333333334</v>
      </c>
      <c r="BN275" s="6" t="str">
        <f t="shared" si="171"/>
        <v>N/A</v>
      </c>
      <c r="BO275" s="6">
        <f t="shared" si="172"/>
        <v>45873.433333333334</v>
      </c>
      <c r="BP275" s="6" t="str">
        <f t="shared" si="173"/>
        <v>N/A</v>
      </c>
      <c r="BR275" s="6">
        <f t="shared" si="158"/>
        <v>0</v>
      </c>
      <c r="BS275" s="6">
        <f t="shared" si="159"/>
        <v>0</v>
      </c>
      <c r="BU275" s="6">
        <f t="shared" si="174"/>
        <v>0</v>
      </c>
      <c r="BV275" s="6">
        <f t="shared" si="175"/>
        <v>0</v>
      </c>
      <c r="BX275" s="292">
        <f t="shared" si="160"/>
        <v>45873.916666665813</v>
      </c>
      <c r="BY275" s="11">
        <f t="shared" si="182"/>
        <v>0</v>
      </c>
      <c r="BZ275" s="11">
        <f t="shared" si="182"/>
        <v>0</v>
      </c>
      <c r="CA275" s="11">
        <f t="shared" si="182"/>
        <v>0</v>
      </c>
      <c r="CB275" s="11">
        <f t="shared" si="182"/>
        <v>1.6479743644595146E-2</v>
      </c>
      <c r="CC275" s="11">
        <f>IF(Inicio!$C$22="Calderas",BY275+BZ275,CA275)</f>
        <v>0</v>
      </c>
      <c r="CD275" s="11">
        <f t="shared" si="161"/>
        <v>0</v>
      </c>
      <c r="CE275" s="11">
        <f t="shared" si="162"/>
        <v>0</v>
      </c>
      <c r="CF275" s="11">
        <f t="shared" si="163"/>
        <v>0</v>
      </c>
      <c r="CG275" s="11">
        <f t="shared" si="164"/>
        <v>0</v>
      </c>
      <c r="CH275" s="11">
        <f t="shared" si="176"/>
        <v>0</v>
      </c>
      <c r="CI275" s="11">
        <f t="shared" si="177"/>
        <v>0</v>
      </c>
      <c r="CJ275" s="11">
        <f t="shared" si="183"/>
        <v>0</v>
      </c>
      <c r="CK275" s="11">
        <f t="shared" si="183"/>
        <v>0</v>
      </c>
      <c r="CL275" s="11">
        <f t="shared" si="183"/>
        <v>0</v>
      </c>
      <c r="CM275" s="11">
        <f t="shared" si="183"/>
        <v>1.0070954449474812E-2</v>
      </c>
      <c r="CN275" s="281">
        <f>IF(Inicio!$O$22="Calderas",CJ275+CK275,CL275)</f>
        <v>0</v>
      </c>
      <c r="CO275" s="11">
        <f t="shared" si="165"/>
        <v>0</v>
      </c>
      <c r="CP275" s="11">
        <f t="shared" si="166"/>
        <v>0</v>
      </c>
      <c r="CQ275" s="11">
        <f t="shared" si="167"/>
        <v>0</v>
      </c>
      <c r="CR275" s="11">
        <f t="shared" si="168"/>
        <v>0</v>
      </c>
      <c r="CS275" s="11">
        <f t="shared" si="178"/>
        <v>0</v>
      </c>
      <c r="CT275" s="11">
        <f t="shared" si="179"/>
        <v>0</v>
      </c>
      <c r="CV275" s="293">
        <f t="shared" si="169"/>
        <v>45874.16666666558</v>
      </c>
      <c r="CW275" s="92">
        <f t="shared" si="184"/>
        <v>0</v>
      </c>
      <c r="CX275" s="92">
        <f t="shared" si="184"/>
        <v>0</v>
      </c>
      <c r="CY275" s="92">
        <f t="shared" si="184"/>
        <v>0</v>
      </c>
      <c r="CZ275" s="92">
        <f t="shared" si="184"/>
        <v>0</v>
      </c>
      <c r="DA275" s="92">
        <f t="shared" si="184"/>
        <v>0</v>
      </c>
      <c r="DB275" s="92">
        <f t="shared" si="184"/>
        <v>0</v>
      </c>
    </row>
    <row r="276" spans="1:106">
      <c r="A276" s="94">
        <f t="shared" si="180"/>
        <v>45874.170138888032</v>
      </c>
      <c r="B276" s="95">
        <f>IF($A276&lt;=$A$9,IF(NOT(ISNUMBER(PI_data_original!B276)),B275,PI_data_original!B276),0)</f>
        <v>0</v>
      </c>
      <c r="C276" s="95">
        <f>IF($A276&lt;=$A$9,IF(NOT(ISNUMBER(PI_data_original!C276)),C275,PI_data_original!C276),0)</f>
        <v>0</v>
      </c>
      <c r="D276" s="307">
        <f>IF(TagTempAmbSel_Sc1=TagTempAmb_Sc1,IF($A276&lt;=$A$9,IF(NOT(ISNUMBER(PI_data_original!D276)),D275,PI_data_original!D276),D275),IF($A276&lt;=$A$9,IF(NOT(ISNUMBER(PI_data_original!AD276)),AD275,PI_data_original!AD276),AD275))</f>
        <v>34.400001525878906</v>
      </c>
      <c r="E276" s="307">
        <f>IF(TagHumRelSel_Sc1=TagHumRel_Sc1,IF($A276&lt;=$A$9,IF(NOT(ISNUMBER(PI_data_original!E276)),E275,PI_data_original!E276),E275),IF($A276&lt;=$A$9,IF(NOT(ISNUMBER(PI_data_original!AE276)),AE275,PI_data_original!AE276),AE275))</f>
        <v>28.549225193882013</v>
      </c>
      <c r="F276" s="95">
        <f>IF($A276&lt;=$A$9,IF(NOT(ISNUMBER(PI_data_original!F276)),F275,PI_data_original!F276),0)</f>
        <v>0</v>
      </c>
      <c r="G276" s="95">
        <f>IF($A276&lt;=$A$9,IF(NOT(ISNUMBER(PI_data_original!G276)),G275,PI_data_original!G276),0)</f>
        <v>0</v>
      </c>
      <c r="H276" s="95">
        <f>IF($A276&lt;=$A$9,IF(NOT(ISNUMBER(PI_data_original!H276)),H275,PI_data_original!H276),0)</f>
        <v>0</v>
      </c>
      <c r="I276" s="95">
        <f>IF($A276&lt;=$A$9,IF(NOT(ISNUMBER(PI_data_original!I276)),I275,PI_data_original!I276),0)</f>
        <v>0</v>
      </c>
      <c r="J276" s="95">
        <f>IF($A276&lt;=$A$9,IF(NOT(ISNUMBER(PI_data_original!J276)),J275,PI_data_original!J276),0)</f>
        <v>0</v>
      </c>
      <c r="K276" s="95">
        <f>IF($A276&lt;=$A$9,IF(NOT(ISNUMBER(PI_data_original!K276)),K275,PI_data_original!K276),0)</f>
        <v>0</v>
      </c>
      <c r="L276" s="95">
        <f>IF($A276&lt;=$A$9,IF(NOT(ISNUMBER(PI_data_original!L276)),L275,PI_data_original!L276),0)</f>
        <v>0</v>
      </c>
      <c r="M276" s="95">
        <f>IF($A276&lt;=$A$9,IF(NOT(ISNUMBER(PI_data_original!M276)),M275,PI_data_original!M276),0)</f>
        <v>0</v>
      </c>
      <c r="N276" s="95">
        <f>IF($A276&lt;=$A$9,IF(NOT(ISNUMBER(PI_data_original!N276)),N275,PI_data_original!N276),0)</f>
        <v>0</v>
      </c>
      <c r="O276" s="95">
        <f>IF($A276&lt;=$A$9,IF(NOT(ISNUMBER(PI_data_original!O276)),O275,PI_data_original!O276),0)</f>
        <v>0</v>
      </c>
      <c r="P276" s="95">
        <f>IF($A276&lt;=$A$9,IF(NOT(ISNUMBER(PI_data_original!P276)),P275,PI_data_original!P276),0)</f>
        <v>0</v>
      </c>
      <c r="Q276" s="95">
        <f>IF($A276&lt;=$A$9,IF(NOT(ISNUMBER(PI_data_original!Q276)),Q275,PI_data_original!Q276),0)</f>
        <v>0</v>
      </c>
      <c r="R276" s="95">
        <f>IF($A276&lt;=$A$9,IF(NOT(ISNUMBER(PI_data_original!R276)),R275,PI_data_original!R276),0)</f>
        <v>0</v>
      </c>
      <c r="S276" s="95">
        <f>IF($A276&lt;=$A$9,IF(NOT(ISNUMBER(PI_data_original!S276)),S275,PI_data_original!S276),0)</f>
        <v>0</v>
      </c>
      <c r="T276" s="95">
        <f>IF($A276&lt;=$A$9,IF(NOT(ISNUMBER(PI_data_original!T276)),T275,PI_data_original!T276),0)</f>
        <v>0</v>
      </c>
      <c r="U276" s="95">
        <f>IF($A276&lt;=$A$9,IF(NOT(ISNUMBER(PI_data_original!U276)),U275,PI_data_original!U276),0)</f>
        <v>0</v>
      </c>
      <c r="V276" s="95">
        <f>IF($A276&lt;=$A$9,IF(NOT(ISNUMBER(PI_data_original!V276)),V275,PI_data_original!V276),0)</f>
        <v>0</v>
      </c>
      <c r="W276" s="95">
        <f>IF($A276&lt;=$A$9,IF(NOT(ISNUMBER(PI_data_original!W276)),W275,PI_data_original!W276),0)</f>
        <v>0</v>
      </c>
      <c r="X276" s="95">
        <f>IF($A276&lt;=$A$9,IF(NOT(ISNUMBER(PI_data_original!X276)),X275,PI_data_original!X276),0)</f>
        <v>0</v>
      </c>
      <c r="Y276" s="95">
        <f>IF($A276&lt;=$A$9,IF(NOT(ISNUMBER(PI_data_original!Y276)),Y275,PI_data_original!Y276),0)</f>
        <v>0</v>
      </c>
      <c r="Z276" s="95">
        <f>IF($A276&lt;=$A$9,IF(NOT(ISNUMBER(PI_data_original!Z276)),Z275,PI_data_original!Z276),0)</f>
        <v>0</v>
      </c>
      <c r="AA276" s="95">
        <f>IF($A276&lt;=$A$9,IF(NOT(ISNUMBER(PI_data_original!AA276)),AA275,PI_data_original!AA276),0)</f>
        <v>0</v>
      </c>
      <c r="AB276" s="95">
        <f>IF($A276&lt;=$A$9,IF(NOT(ISNUMBER(PI_data_original!AB276)),AB275,PI_data_original!AB276),0)</f>
        <v>0</v>
      </c>
      <c r="AC276" s="95">
        <f>IF($A276&lt;=$A$9,IF(NOT(ISNUMBER(PI_data_original!AC276)),AC275,PI_data_original!AC276),0)</f>
        <v>0</v>
      </c>
      <c r="AD276" s="307">
        <f>IF(TagTempAmbSel_Sc2=TagTempAmb_Sc1,IF($A276&lt;=$A$9,IF(NOT(ISNUMBER(PI_data_original!D276)),D275,PI_data_original!D276),D275),IF($A276&lt;=$A$9,IF(NOT(ISNUMBER(PI_data_original!AD276)),AD275,PI_data_original!AD276),AD275))</f>
        <v>35.129991850107629</v>
      </c>
      <c r="AE276" s="307">
        <f>IF(TagHumRelSel_Sc2=TagHumRel_Sc1,IF($A276&lt;=$A$9,IF(NOT(ISNUMBER(PI_data_original!E276)),E275,PI_data_original!E276),E275),IF($A276&lt;=$A$9,IF(NOT(ISNUMBER(PI_data_original!AE276)),AE275,PI_data_original!AE276),AE275))</f>
        <v>30.128703536580311</v>
      </c>
      <c r="AF276" s="95">
        <f>IF($A276&lt;=$A$9,IF(NOT(ISNUMBER(PI_data_original!AF276)),AF275,PI_data_original!AF276),0)</f>
        <v>0</v>
      </c>
      <c r="AG276" s="95">
        <f>IF($A276&lt;=$A$9,IF(NOT(ISNUMBER(PI_data_original!AG276)),AG275,PI_data_original!AG276),0)</f>
        <v>0</v>
      </c>
      <c r="AH276" s="95">
        <f>IF($A276&lt;=$A$9,IF(NOT(ISNUMBER(PI_data_original!AH276)),AH275,PI_data_original!AH276),0)</f>
        <v>0</v>
      </c>
      <c r="AI276" s="95">
        <f>IF($A276&lt;=$A$9,IF(NOT(ISNUMBER(PI_data_original!AI276)),AI275,PI_data_original!AI276),0)</f>
        <v>0</v>
      </c>
      <c r="AJ276" s="95">
        <f>IF($A276&lt;=$A$9,IF(NOT(ISNUMBER(PI_data_original!AJ276)),AJ275,PI_data_original!AJ276),0)</f>
        <v>0</v>
      </c>
      <c r="AK276" s="95">
        <f>IF($A276&lt;=$A$9,IF(NOT(ISNUMBER(PI_data_original!AK276)),AK275,PI_data_original!AK276),0)</f>
        <v>0</v>
      </c>
      <c r="AL276" s="95">
        <f>IF($A276&lt;=$A$9,IF(NOT(ISNUMBER(PI_data_original!AL276)),AL275,PI_data_original!AL276),0)</f>
        <v>0</v>
      </c>
      <c r="AM276" s="95">
        <f>IF($A276&lt;=$A$9,IF(NOT(ISNUMBER(PI_data_original!AM276)),AM275,PI_data_original!AM276),0)</f>
        <v>0</v>
      </c>
      <c r="AN276" s="95">
        <f>IF($A276&lt;=$A$9,IF(NOT(ISNUMBER(PI_data_original!AN276)),AN275,PI_data_original!AN276),0)</f>
        <v>0</v>
      </c>
      <c r="AO276" s="95">
        <f>IF($A276&lt;=$A$9,IF(NOT(ISNUMBER(PI_data_original!AO276)),AO275,PI_data_original!AO276),0)</f>
        <v>0</v>
      </c>
      <c r="AP276" s="95">
        <f>IF($A276&lt;=$A$9,IF(NOT(ISNUMBER(PI_data_original!AP276)),AP275,PI_data_original!AP276),0)</f>
        <v>0</v>
      </c>
      <c r="AQ276" s="95">
        <f>IF($A276&lt;=$A$9,IF(NOT(ISNUMBER(PI_data_original!AQ276)),AQ275,PI_data_original!AQ276),0)</f>
        <v>0</v>
      </c>
      <c r="AR276" s="95">
        <f>IF($A276&lt;=$A$9,IF(NOT(ISNUMBER(PI_data_original!AR276)),AR275,PI_data_original!AR276),0)</f>
        <v>0</v>
      </c>
      <c r="AS276" s="95">
        <f>IF($A276&lt;=$A$9,IF(NOT(ISNUMBER(PI_data_original!AS276)),AS275,PI_data_original!AS276),0)</f>
        <v>0</v>
      </c>
      <c r="AT276" s="95">
        <f>IF($A276&lt;=$A$9,IF(NOT(ISNUMBER(PI_data_original!AT276)),AT275,PI_data_original!AT276),0)</f>
        <v>0</v>
      </c>
      <c r="AU276" s="95">
        <f>IF($A276&lt;=$A$9,IF(NOT(ISNUMBER(PI_data_original!AU276)),AU275,PI_data_original!AU276),0)</f>
        <v>0</v>
      </c>
      <c r="AV276" s="95">
        <f>IF($A276&lt;=$A$9,IF(NOT(ISNUMBER(PI_data_original!AV276)),AV275,PI_data_original!AV276),0)</f>
        <v>0</v>
      </c>
      <c r="AW276" s="95">
        <f>IF($A276&lt;=$A$9,IF(NOT(ISNUMBER(PI_data_original!AW276)),AW275,PI_data_original!AW276),0)</f>
        <v>0</v>
      </c>
      <c r="AY276" s="94">
        <f t="shared" si="181"/>
        <v>45873.920138888032</v>
      </c>
      <c r="AZ276" s="95">
        <f>IF($AY276&lt;=$AY$9,IF(NOT(ISNUMBER(PI_data_original!AZ276)),AZ275,PI_data_original!AZ276),0)</f>
        <v>0</v>
      </c>
      <c r="BA276" s="95">
        <f>IF($AY276&lt;=$AY$9,IF(NOT(ISNUMBER(PI_data_original!BA276)),BA275,PI_data_original!BA276),0)</f>
        <v>0</v>
      </c>
      <c r="BB276" s="95">
        <f>IF($AY276&lt;=$AY$9,IF(NOT(ISNUMBER(PI_data_original!BB276)),BB275,PI_data_original!BB276),0)</f>
        <v>0</v>
      </c>
      <c r="BC276" s="95">
        <f>IF($AY276&lt;=$AY$9,IF(NOT(ISNUMBER(PI_data_original!BC276)),BC275,PI_data_original!BC276),0)</f>
        <v>0</v>
      </c>
      <c r="BD276" s="95">
        <f>IF($AY276&lt;=$AY$9,IF(NOT(ISNUMBER(PI_data_original!BD276)),BD275,PI_data_original!BD276),0)</f>
        <v>0</v>
      </c>
      <c r="BE276" s="95">
        <f>IF($AY276&lt;=$AY$9,IF(NOT(ISNUMBER(PI_data_original!BE276)),BE275,PI_data_original!BE276),0)</f>
        <v>0</v>
      </c>
      <c r="BF276" s="95">
        <f>IF($AY276&lt;=$AY$9,IF(NOT(ISNUMBER(PI_data_original!BF276)),BF275,PI_data_original!BF276),0)</f>
        <v>0</v>
      </c>
      <c r="BG276" s="95">
        <f>IF($AY276&lt;=$AY$9,IF(NOT(ISNUMBER(PI_data_original!BG276)),BG275,PI_data_original!BG276),0)</f>
        <v>0</v>
      </c>
      <c r="BI276" s="61">
        <f>PI_data_original!BI276</f>
        <v>45873.434027777781</v>
      </c>
      <c r="BJ276" s="6">
        <f>IF($BI276&lt;=$BI$9,IF(NOT(ISNUMBER(PI_data_original!BJ276)),BJ275,PI_data_original!BJ276),0)</f>
        <v>20.076805838429493</v>
      </c>
      <c r="BK276" s="6">
        <f>IF($BI276&lt;=$BI$9,IF(NOT(ISNUMBER(PI_data_original!BK276)),BK275,PI_data_original!BK276),0)</f>
        <v>19.140417377300682</v>
      </c>
      <c r="BM276" s="6">
        <f t="shared" si="170"/>
        <v>45873.434027777781</v>
      </c>
      <c r="BN276" s="6" t="str">
        <f t="shared" si="171"/>
        <v>N/A</v>
      </c>
      <c r="BO276" s="6">
        <f t="shared" si="172"/>
        <v>45873.434027777781</v>
      </c>
      <c r="BP276" s="6" t="str">
        <f t="shared" si="173"/>
        <v>N/A</v>
      </c>
      <c r="BR276" s="6">
        <f t="shared" si="158"/>
        <v>0</v>
      </c>
      <c r="BS276" s="6">
        <f t="shared" si="159"/>
        <v>0</v>
      </c>
      <c r="BU276" s="6">
        <f t="shared" si="174"/>
        <v>0</v>
      </c>
      <c r="BV276" s="6">
        <f t="shared" si="175"/>
        <v>0</v>
      </c>
      <c r="BX276" s="292">
        <f t="shared" si="160"/>
        <v>45873.920138888032</v>
      </c>
      <c r="BY276" s="11">
        <f t="shared" si="182"/>
        <v>0</v>
      </c>
      <c r="BZ276" s="11">
        <f t="shared" si="182"/>
        <v>0</v>
      </c>
      <c r="CA276" s="11">
        <f t="shared" si="182"/>
        <v>0</v>
      </c>
      <c r="CB276" s="11">
        <f t="shared" si="182"/>
        <v>0</v>
      </c>
      <c r="CC276" s="11">
        <f>IF(Inicio!$C$22="Calderas",BY276+BZ276,CA276)</f>
        <v>0</v>
      </c>
      <c r="CD276" s="11">
        <f t="shared" si="161"/>
        <v>0</v>
      </c>
      <c r="CE276" s="11">
        <f t="shared" si="162"/>
        <v>0</v>
      </c>
      <c r="CF276" s="11">
        <f t="shared" si="163"/>
        <v>0</v>
      </c>
      <c r="CG276" s="11">
        <f t="shared" si="164"/>
        <v>0</v>
      </c>
      <c r="CH276" s="11">
        <f t="shared" si="176"/>
        <v>0</v>
      </c>
      <c r="CI276" s="11">
        <f t="shared" si="177"/>
        <v>0</v>
      </c>
      <c r="CJ276" s="11">
        <f t="shared" si="183"/>
        <v>0</v>
      </c>
      <c r="CK276" s="11">
        <f t="shared" si="183"/>
        <v>0</v>
      </c>
      <c r="CL276" s="11">
        <f t="shared" si="183"/>
        <v>0</v>
      </c>
      <c r="CM276" s="11">
        <f t="shared" si="183"/>
        <v>0</v>
      </c>
      <c r="CN276" s="281">
        <f>IF(Inicio!$O$22="Calderas",CJ276+CK276,CL276)</f>
        <v>0</v>
      </c>
      <c r="CO276" s="11">
        <f t="shared" si="165"/>
        <v>0</v>
      </c>
      <c r="CP276" s="11">
        <f t="shared" si="166"/>
        <v>0</v>
      </c>
      <c r="CQ276" s="11">
        <f t="shared" si="167"/>
        <v>0</v>
      </c>
      <c r="CR276" s="11">
        <f t="shared" si="168"/>
        <v>0</v>
      </c>
      <c r="CS276" s="11">
        <f t="shared" si="178"/>
        <v>0</v>
      </c>
      <c r="CT276" s="11">
        <f t="shared" si="179"/>
        <v>0</v>
      </c>
      <c r="CV276" s="293">
        <f t="shared" si="169"/>
        <v>45874.170138887799</v>
      </c>
      <c r="CW276" s="92">
        <f t="shared" si="184"/>
        <v>0</v>
      </c>
      <c r="CX276" s="92">
        <f t="shared" si="184"/>
        <v>0</v>
      </c>
      <c r="CY276" s="92">
        <f t="shared" si="184"/>
        <v>0</v>
      </c>
      <c r="CZ276" s="92">
        <f t="shared" si="184"/>
        <v>0</v>
      </c>
      <c r="DA276" s="92">
        <f t="shared" si="184"/>
        <v>0</v>
      </c>
      <c r="DB276" s="92">
        <f t="shared" si="184"/>
        <v>0</v>
      </c>
    </row>
    <row r="277" spans="1:106">
      <c r="A277" s="94">
        <f t="shared" si="180"/>
        <v>45874.173611110251</v>
      </c>
      <c r="B277" s="95">
        <f>IF($A277&lt;=$A$9,IF(NOT(ISNUMBER(PI_data_original!B277)),B276,PI_data_original!B277),0)</f>
        <v>0</v>
      </c>
      <c r="C277" s="95">
        <f>IF($A277&lt;=$A$9,IF(NOT(ISNUMBER(PI_data_original!C277)),C276,PI_data_original!C277),0)</f>
        <v>0</v>
      </c>
      <c r="D277" s="307">
        <f>IF(TagTempAmbSel_Sc1=TagTempAmb_Sc1,IF($A277&lt;=$A$9,IF(NOT(ISNUMBER(PI_data_original!D277)),D276,PI_data_original!D277),D276),IF($A277&lt;=$A$9,IF(NOT(ISNUMBER(PI_data_original!AD277)),AD276,PI_data_original!AD277),AD276))</f>
        <v>34.400001525878906</v>
      </c>
      <c r="E277" s="307">
        <f>IF(TagHumRelSel_Sc1=TagHumRel_Sc1,IF($A277&lt;=$A$9,IF(NOT(ISNUMBER(PI_data_original!E277)),E276,PI_data_original!E277),E276),IF($A277&lt;=$A$9,IF(NOT(ISNUMBER(PI_data_original!AE277)),AE276,PI_data_original!AE277),AE276))</f>
        <v>28.549225193882013</v>
      </c>
      <c r="F277" s="95">
        <f>IF($A277&lt;=$A$9,IF(NOT(ISNUMBER(PI_data_original!F277)),F276,PI_data_original!F277),0)</f>
        <v>0</v>
      </c>
      <c r="G277" s="95">
        <f>IF($A277&lt;=$A$9,IF(NOT(ISNUMBER(PI_data_original!G277)),G276,PI_data_original!G277),0)</f>
        <v>0</v>
      </c>
      <c r="H277" s="95">
        <f>IF($A277&lt;=$A$9,IF(NOT(ISNUMBER(PI_data_original!H277)),H276,PI_data_original!H277),0)</f>
        <v>0</v>
      </c>
      <c r="I277" s="95">
        <f>IF($A277&lt;=$A$9,IF(NOT(ISNUMBER(PI_data_original!I277)),I276,PI_data_original!I277),0)</f>
        <v>0</v>
      </c>
      <c r="J277" s="95">
        <f>IF($A277&lt;=$A$9,IF(NOT(ISNUMBER(PI_data_original!J277)),J276,PI_data_original!J277),0)</f>
        <v>0</v>
      </c>
      <c r="K277" s="95">
        <f>IF($A277&lt;=$A$9,IF(NOT(ISNUMBER(PI_data_original!K277)),K276,PI_data_original!K277),0)</f>
        <v>0</v>
      </c>
      <c r="L277" s="95">
        <f>IF($A277&lt;=$A$9,IF(NOT(ISNUMBER(PI_data_original!L277)),L276,PI_data_original!L277),0)</f>
        <v>0</v>
      </c>
      <c r="M277" s="95">
        <f>IF($A277&lt;=$A$9,IF(NOT(ISNUMBER(PI_data_original!M277)),M276,PI_data_original!M277),0)</f>
        <v>0</v>
      </c>
      <c r="N277" s="95">
        <f>IF($A277&lt;=$A$9,IF(NOT(ISNUMBER(PI_data_original!N277)),N276,PI_data_original!N277),0)</f>
        <v>0</v>
      </c>
      <c r="O277" s="95">
        <f>IF($A277&lt;=$A$9,IF(NOT(ISNUMBER(PI_data_original!O277)),O276,PI_data_original!O277),0)</f>
        <v>0</v>
      </c>
      <c r="P277" s="95">
        <f>IF($A277&lt;=$A$9,IF(NOT(ISNUMBER(PI_data_original!P277)),P276,PI_data_original!P277),0)</f>
        <v>0</v>
      </c>
      <c r="Q277" s="95">
        <f>IF($A277&lt;=$A$9,IF(NOT(ISNUMBER(PI_data_original!Q277)),Q276,PI_data_original!Q277),0)</f>
        <v>0</v>
      </c>
      <c r="R277" s="95">
        <f>IF($A277&lt;=$A$9,IF(NOT(ISNUMBER(PI_data_original!R277)),R276,PI_data_original!R277),0)</f>
        <v>0</v>
      </c>
      <c r="S277" s="95">
        <f>IF($A277&lt;=$A$9,IF(NOT(ISNUMBER(PI_data_original!S277)),S276,PI_data_original!S277),0)</f>
        <v>0</v>
      </c>
      <c r="T277" s="95">
        <f>IF($A277&lt;=$A$9,IF(NOT(ISNUMBER(PI_data_original!T277)),T276,PI_data_original!T277),0)</f>
        <v>0</v>
      </c>
      <c r="U277" s="95">
        <f>IF($A277&lt;=$A$9,IF(NOT(ISNUMBER(PI_data_original!U277)),U276,PI_data_original!U277),0)</f>
        <v>0</v>
      </c>
      <c r="V277" s="95">
        <f>IF($A277&lt;=$A$9,IF(NOT(ISNUMBER(PI_data_original!V277)),V276,PI_data_original!V277),0)</f>
        <v>0</v>
      </c>
      <c r="W277" s="95">
        <f>IF($A277&lt;=$A$9,IF(NOT(ISNUMBER(PI_data_original!W277)),W276,PI_data_original!W277),0)</f>
        <v>0</v>
      </c>
      <c r="X277" s="95">
        <f>IF($A277&lt;=$A$9,IF(NOT(ISNUMBER(PI_data_original!X277)),X276,PI_data_original!X277),0)</f>
        <v>0</v>
      </c>
      <c r="Y277" s="95">
        <f>IF($A277&lt;=$A$9,IF(NOT(ISNUMBER(PI_data_original!Y277)),Y276,PI_data_original!Y277),0)</f>
        <v>0</v>
      </c>
      <c r="Z277" s="95">
        <f>IF($A277&lt;=$A$9,IF(NOT(ISNUMBER(PI_data_original!Z277)),Z276,PI_data_original!Z277),0)</f>
        <v>0</v>
      </c>
      <c r="AA277" s="95">
        <f>IF($A277&lt;=$A$9,IF(NOT(ISNUMBER(PI_data_original!AA277)),AA276,PI_data_original!AA277),0)</f>
        <v>0</v>
      </c>
      <c r="AB277" s="95">
        <f>IF($A277&lt;=$A$9,IF(NOT(ISNUMBER(PI_data_original!AB277)),AB276,PI_data_original!AB277),0)</f>
        <v>0</v>
      </c>
      <c r="AC277" s="95">
        <f>IF($A277&lt;=$A$9,IF(NOT(ISNUMBER(PI_data_original!AC277)),AC276,PI_data_original!AC277),0)</f>
        <v>0</v>
      </c>
      <c r="AD277" s="307">
        <f>IF(TagTempAmbSel_Sc2=TagTempAmb_Sc1,IF($A277&lt;=$A$9,IF(NOT(ISNUMBER(PI_data_original!D277)),D276,PI_data_original!D277),D276),IF($A277&lt;=$A$9,IF(NOT(ISNUMBER(PI_data_original!AD277)),AD276,PI_data_original!AD277),AD276))</f>
        <v>35.129991850107629</v>
      </c>
      <c r="AE277" s="307">
        <f>IF(TagHumRelSel_Sc2=TagHumRel_Sc1,IF($A277&lt;=$A$9,IF(NOT(ISNUMBER(PI_data_original!E277)),E276,PI_data_original!E277),E276),IF($A277&lt;=$A$9,IF(NOT(ISNUMBER(PI_data_original!AE277)),AE276,PI_data_original!AE277),AE276))</f>
        <v>30.128703536580311</v>
      </c>
      <c r="AF277" s="95">
        <f>IF($A277&lt;=$A$9,IF(NOT(ISNUMBER(PI_data_original!AF277)),AF276,PI_data_original!AF277),0)</f>
        <v>0</v>
      </c>
      <c r="AG277" s="95">
        <f>IF($A277&lt;=$A$9,IF(NOT(ISNUMBER(PI_data_original!AG277)),AG276,PI_data_original!AG277),0)</f>
        <v>0</v>
      </c>
      <c r="AH277" s="95">
        <f>IF($A277&lt;=$A$9,IF(NOT(ISNUMBER(PI_data_original!AH277)),AH276,PI_data_original!AH277),0)</f>
        <v>0</v>
      </c>
      <c r="AI277" s="95">
        <f>IF($A277&lt;=$A$9,IF(NOT(ISNUMBER(PI_data_original!AI277)),AI276,PI_data_original!AI277),0)</f>
        <v>0</v>
      </c>
      <c r="AJ277" s="95">
        <f>IF($A277&lt;=$A$9,IF(NOT(ISNUMBER(PI_data_original!AJ277)),AJ276,PI_data_original!AJ277),0)</f>
        <v>0</v>
      </c>
      <c r="AK277" s="95">
        <f>IF($A277&lt;=$A$9,IF(NOT(ISNUMBER(PI_data_original!AK277)),AK276,PI_data_original!AK277),0)</f>
        <v>0</v>
      </c>
      <c r="AL277" s="95">
        <f>IF($A277&lt;=$A$9,IF(NOT(ISNUMBER(PI_data_original!AL277)),AL276,PI_data_original!AL277),0)</f>
        <v>0</v>
      </c>
      <c r="AM277" s="95">
        <f>IF($A277&lt;=$A$9,IF(NOT(ISNUMBER(PI_data_original!AM277)),AM276,PI_data_original!AM277),0)</f>
        <v>0</v>
      </c>
      <c r="AN277" s="95">
        <f>IF($A277&lt;=$A$9,IF(NOT(ISNUMBER(PI_data_original!AN277)),AN276,PI_data_original!AN277),0)</f>
        <v>0</v>
      </c>
      <c r="AO277" s="95">
        <f>IF($A277&lt;=$A$9,IF(NOT(ISNUMBER(PI_data_original!AO277)),AO276,PI_data_original!AO277),0)</f>
        <v>0</v>
      </c>
      <c r="AP277" s="95">
        <f>IF($A277&lt;=$A$9,IF(NOT(ISNUMBER(PI_data_original!AP277)),AP276,PI_data_original!AP277),0)</f>
        <v>0</v>
      </c>
      <c r="AQ277" s="95">
        <f>IF($A277&lt;=$A$9,IF(NOT(ISNUMBER(PI_data_original!AQ277)),AQ276,PI_data_original!AQ277),0)</f>
        <v>0</v>
      </c>
      <c r="AR277" s="95">
        <f>IF($A277&lt;=$A$9,IF(NOT(ISNUMBER(PI_data_original!AR277)),AR276,PI_data_original!AR277),0)</f>
        <v>0</v>
      </c>
      <c r="AS277" s="95">
        <f>IF($A277&lt;=$A$9,IF(NOT(ISNUMBER(PI_data_original!AS277)),AS276,PI_data_original!AS277),0)</f>
        <v>0</v>
      </c>
      <c r="AT277" s="95">
        <f>IF($A277&lt;=$A$9,IF(NOT(ISNUMBER(PI_data_original!AT277)),AT276,PI_data_original!AT277),0)</f>
        <v>0</v>
      </c>
      <c r="AU277" s="95">
        <f>IF($A277&lt;=$A$9,IF(NOT(ISNUMBER(PI_data_original!AU277)),AU276,PI_data_original!AU277),0)</f>
        <v>0</v>
      </c>
      <c r="AV277" s="95">
        <f>IF($A277&lt;=$A$9,IF(NOT(ISNUMBER(PI_data_original!AV277)),AV276,PI_data_original!AV277),0)</f>
        <v>0</v>
      </c>
      <c r="AW277" s="95">
        <f>IF($A277&lt;=$A$9,IF(NOT(ISNUMBER(PI_data_original!AW277)),AW276,PI_data_original!AW277),0)</f>
        <v>0</v>
      </c>
      <c r="AY277" s="94">
        <f t="shared" si="181"/>
        <v>45873.923611110251</v>
      </c>
      <c r="AZ277" s="95">
        <f>IF($AY277&lt;=$AY$9,IF(NOT(ISNUMBER(PI_data_original!AZ277)),AZ276,PI_data_original!AZ277),0)</f>
        <v>0</v>
      </c>
      <c r="BA277" s="95">
        <f>IF($AY277&lt;=$AY$9,IF(NOT(ISNUMBER(PI_data_original!BA277)),BA276,PI_data_original!BA277),0)</f>
        <v>0</v>
      </c>
      <c r="BB277" s="95">
        <f>IF($AY277&lt;=$AY$9,IF(NOT(ISNUMBER(PI_data_original!BB277)),BB276,PI_data_original!BB277),0)</f>
        <v>0</v>
      </c>
      <c r="BC277" s="95">
        <f>IF($AY277&lt;=$AY$9,IF(NOT(ISNUMBER(PI_data_original!BC277)),BC276,PI_data_original!BC277),0)</f>
        <v>0</v>
      </c>
      <c r="BD277" s="95">
        <f>IF($AY277&lt;=$AY$9,IF(NOT(ISNUMBER(PI_data_original!BD277)),BD276,PI_data_original!BD277),0)</f>
        <v>0</v>
      </c>
      <c r="BE277" s="95">
        <f>IF($AY277&lt;=$AY$9,IF(NOT(ISNUMBER(PI_data_original!BE277)),BE276,PI_data_original!BE277),0)</f>
        <v>0</v>
      </c>
      <c r="BF277" s="95">
        <f>IF($AY277&lt;=$AY$9,IF(NOT(ISNUMBER(PI_data_original!BF277)),BF276,PI_data_original!BF277),0)</f>
        <v>0</v>
      </c>
      <c r="BG277" s="95">
        <f>IF($AY277&lt;=$AY$9,IF(NOT(ISNUMBER(PI_data_original!BG277)),BG276,PI_data_original!BG277),0)</f>
        <v>0</v>
      </c>
      <c r="BI277" s="61">
        <f>PI_data_original!BI277</f>
        <v>45873.43472222222</v>
      </c>
      <c r="BJ277" s="6">
        <f>IF($BI277&lt;=$BI$9,IF(NOT(ISNUMBER(PI_data_original!BJ277)),BJ276,PI_data_original!BJ277),0)</f>
        <v>20.400971334504924</v>
      </c>
      <c r="BK277" s="6">
        <f>IF($BI277&lt;=$BI$9,IF(NOT(ISNUMBER(PI_data_original!BK277)),BK276,PI_data_original!BK277),0)</f>
        <v>19.303868047766411</v>
      </c>
      <c r="BM277" s="6">
        <f t="shared" si="170"/>
        <v>45873.43472222222</v>
      </c>
      <c r="BN277" s="6" t="str">
        <f t="shared" si="171"/>
        <v>N/A</v>
      </c>
      <c r="BO277" s="6">
        <f t="shared" si="172"/>
        <v>45873.43472222222</v>
      </c>
      <c r="BP277" s="6" t="str">
        <f t="shared" si="173"/>
        <v>N/A</v>
      </c>
      <c r="BR277" s="6">
        <f t="shared" si="158"/>
        <v>0</v>
      </c>
      <c r="BS277" s="6">
        <f t="shared" si="159"/>
        <v>0</v>
      </c>
      <c r="BU277" s="6">
        <f t="shared" si="174"/>
        <v>0</v>
      </c>
      <c r="BV277" s="6">
        <f t="shared" si="175"/>
        <v>0</v>
      </c>
      <c r="BX277" s="292">
        <f t="shared" si="160"/>
        <v>45873.923611110251</v>
      </c>
      <c r="BY277" s="11">
        <f t="shared" si="182"/>
        <v>0</v>
      </c>
      <c r="BZ277" s="11">
        <f t="shared" si="182"/>
        <v>0</v>
      </c>
      <c r="CA277" s="11">
        <f t="shared" si="182"/>
        <v>0</v>
      </c>
      <c r="CB277" s="11">
        <f t="shared" si="182"/>
        <v>0</v>
      </c>
      <c r="CC277" s="11">
        <f>IF(Inicio!$C$22="Calderas",BY277+BZ277,CA277)</f>
        <v>0</v>
      </c>
      <c r="CD277" s="11">
        <f t="shared" si="161"/>
        <v>0</v>
      </c>
      <c r="CE277" s="11">
        <f t="shared" si="162"/>
        <v>0</v>
      </c>
      <c r="CF277" s="11">
        <f t="shared" si="163"/>
        <v>0</v>
      </c>
      <c r="CG277" s="11">
        <f t="shared" si="164"/>
        <v>0</v>
      </c>
      <c r="CH277" s="11">
        <f t="shared" si="176"/>
        <v>0</v>
      </c>
      <c r="CI277" s="11">
        <f t="shared" si="177"/>
        <v>0</v>
      </c>
      <c r="CJ277" s="11">
        <f t="shared" si="183"/>
        <v>0</v>
      </c>
      <c r="CK277" s="11">
        <f t="shared" si="183"/>
        <v>0</v>
      </c>
      <c r="CL277" s="11">
        <f t="shared" si="183"/>
        <v>0</v>
      </c>
      <c r="CM277" s="11">
        <f t="shared" si="183"/>
        <v>0</v>
      </c>
      <c r="CN277" s="281">
        <f>IF(Inicio!$O$22="Calderas",CJ277+CK277,CL277)</f>
        <v>0</v>
      </c>
      <c r="CO277" s="11">
        <f t="shared" si="165"/>
        <v>0</v>
      </c>
      <c r="CP277" s="11">
        <f t="shared" si="166"/>
        <v>0</v>
      </c>
      <c r="CQ277" s="11">
        <f t="shared" si="167"/>
        <v>0</v>
      </c>
      <c r="CR277" s="11">
        <f t="shared" si="168"/>
        <v>0</v>
      </c>
      <c r="CS277" s="11">
        <f t="shared" si="178"/>
        <v>0</v>
      </c>
      <c r="CT277" s="11">
        <f t="shared" si="179"/>
        <v>0</v>
      </c>
      <c r="CV277" s="293">
        <f t="shared" si="169"/>
        <v>45874.173611110018</v>
      </c>
      <c r="CW277" s="92">
        <f t="shared" si="184"/>
        <v>0</v>
      </c>
      <c r="CX277" s="92">
        <f t="shared" si="184"/>
        <v>0</v>
      </c>
      <c r="CY277" s="92">
        <f t="shared" si="184"/>
        <v>0</v>
      </c>
      <c r="CZ277" s="92">
        <f t="shared" si="184"/>
        <v>0</v>
      </c>
      <c r="DA277" s="92">
        <f t="shared" si="184"/>
        <v>0</v>
      </c>
      <c r="DB277" s="92">
        <f t="shared" si="184"/>
        <v>0</v>
      </c>
    </row>
    <row r="278" spans="1:106">
      <c r="A278" s="94">
        <f t="shared" si="180"/>
        <v>45874.17708333247</v>
      </c>
      <c r="B278" s="95">
        <f>IF($A278&lt;=$A$9,IF(NOT(ISNUMBER(PI_data_original!B278)),B277,PI_data_original!B278),0)</f>
        <v>0</v>
      </c>
      <c r="C278" s="95">
        <f>IF($A278&lt;=$A$9,IF(NOT(ISNUMBER(PI_data_original!C278)),C277,PI_data_original!C278),0)</f>
        <v>0</v>
      </c>
      <c r="D278" s="307">
        <f>IF(TagTempAmbSel_Sc1=TagTempAmb_Sc1,IF($A278&lt;=$A$9,IF(NOT(ISNUMBER(PI_data_original!D278)),D277,PI_data_original!D278),D277),IF($A278&lt;=$A$9,IF(NOT(ISNUMBER(PI_data_original!AD278)),AD277,PI_data_original!AD278),AD277))</f>
        <v>34.400001525878906</v>
      </c>
      <c r="E278" s="307">
        <f>IF(TagHumRelSel_Sc1=TagHumRel_Sc1,IF($A278&lt;=$A$9,IF(NOT(ISNUMBER(PI_data_original!E278)),E277,PI_data_original!E278),E277),IF($A278&lt;=$A$9,IF(NOT(ISNUMBER(PI_data_original!AE278)),AE277,PI_data_original!AE278),AE277))</f>
        <v>28.549225193882013</v>
      </c>
      <c r="F278" s="95">
        <f>IF($A278&lt;=$A$9,IF(NOT(ISNUMBER(PI_data_original!F278)),F277,PI_data_original!F278),0)</f>
        <v>0</v>
      </c>
      <c r="G278" s="95">
        <f>IF($A278&lt;=$A$9,IF(NOT(ISNUMBER(PI_data_original!G278)),G277,PI_data_original!G278),0)</f>
        <v>0</v>
      </c>
      <c r="H278" s="95">
        <f>IF($A278&lt;=$A$9,IF(NOT(ISNUMBER(PI_data_original!H278)),H277,PI_data_original!H278),0)</f>
        <v>0</v>
      </c>
      <c r="I278" s="95">
        <f>IF($A278&lt;=$A$9,IF(NOT(ISNUMBER(PI_data_original!I278)),I277,PI_data_original!I278),0)</f>
        <v>0</v>
      </c>
      <c r="J278" s="95">
        <f>IF($A278&lt;=$A$9,IF(NOT(ISNUMBER(PI_data_original!J278)),J277,PI_data_original!J278),0)</f>
        <v>0</v>
      </c>
      <c r="K278" s="95">
        <f>IF($A278&lt;=$A$9,IF(NOT(ISNUMBER(PI_data_original!K278)),K277,PI_data_original!K278),0)</f>
        <v>0</v>
      </c>
      <c r="L278" s="95">
        <f>IF($A278&lt;=$A$9,IF(NOT(ISNUMBER(PI_data_original!L278)),L277,PI_data_original!L278),0)</f>
        <v>0</v>
      </c>
      <c r="M278" s="95">
        <f>IF($A278&lt;=$A$9,IF(NOT(ISNUMBER(PI_data_original!M278)),M277,PI_data_original!M278),0)</f>
        <v>0</v>
      </c>
      <c r="N278" s="95">
        <f>IF($A278&lt;=$A$9,IF(NOT(ISNUMBER(PI_data_original!N278)),N277,PI_data_original!N278),0)</f>
        <v>0</v>
      </c>
      <c r="O278" s="95">
        <f>IF($A278&lt;=$A$9,IF(NOT(ISNUMBER(PI_data_original!O278)),O277,PI_data_original!O278),0)</f>
        <v>0</v>
      </c>
      <c r="P278" s="95">
        <f>IF($A278&lt;=$A$9,IF(NOT(ISNUMBER(PI_data_original!P278)),P277,PI_data_original!P278),0)</f>
        <v>0</v>
      </c>
      <c r="Q278" s="95">
        <f>IF($A278&lt;=$A$9,IF(NOT(ISNUMBER(PI_data_original!Q278)),Q277,PI_data_original!Q278),0)</f>
        <v>0</v>
      </c>
      <c r="R278" s="95">
        <f>IF($A278&lt;=$A$9,IF(NOT(ISNUMBER(PI_data_original!R278)),R277,PI_data_original!R278),0)</f>
        <v>0</v>
      </c>
      <c r="S278" s="95">
        <f>IF($A278&lt;=$A$9,IF(NOT(ISNUMBER(PI_data_original!S278)),S277,PI_data_original!S278),0)</f>
        <v>0</v>
      </c>
      <c r="T278" s="95">
        <f>IF($A278&lt;=$A$9,IF(NOT(ISNUMBER(PI_data_original!T278)),T277,PI_data_original!T278),0)</f>
        <v>0</v>
      </c>
      <c r="U278" s="95">
        <f>IF($A278&lt;=$A$9,IF(NOT(ISNUMBER(PI_data_original!U278)),U277,PI_data_original!U278),0)</f>
        <v>0</v>
      </c>
      <c r="V278" s="95">
        <f>IF($A278&lt;=$A$9,IF(NOT(ISNUMBER(PI_data_original!V278)),V277,PI_data_original!V278),0)</f>
        <v>0</v>
      </c>
      <c r="W278" s="95">
        <f>IF($A278&lt;=$A$9,IF(NOT(ISNUMBER(PI_data_original!W278)),W277,PI_data_original!W278),0)</f>
        <v>0</v>
      </c>
      <c r="X278" s="95">
        <f>IF($A278&lt;=$A$9,IF(NOT(ISNUMBER(PI_data_original!X278)),X277,PI_data_original!X278),0)</f>
        <v>0</v>
      </c>
      <c r="Y278" s="95">
        <f>IF($A278&lt;=$A$9,IF(NOT(ISNUMBER(PI_data_original!Y278)),Y277,PI_data_original!Y278),0)</f>
        <v>0</v>
      </c>
      <c r="Z278" s="95">
        <f>IF($A278&lt;=$A$9,IF(NOT(ISNUMBER(PI_data_original!Z278)),Z277,PI_data_original!Z278),0)</f>
        <v>0</v>
      </c>
      <c r="AA278" s="95">
        <f>IF($A278&lt;=$A$9,IF(NOT(ISNUMBER(PI_data_original!AA278)),AA277,PI_data_original!AA278),0)</f>
        <v>0</v>
      </c>
      <c r="AB278" s="95">
        <f>IF($A278&lt;=$A$9,IF(NOT(ISNUMBER(PI_data_original!AB278)),AB277,PI_data_original!AB278),0)</f>
        <v>0</v>
      </c>
      <c r="AC278" s="95">
        <f>IF($A278&lt;=$A$9,IF(NOT(ISNUMBER(PI_data_original!AC278)),AC277,PI_data_original!AC278),0)</f>
        <v>0</v>
      </c>
      <c r="AD278" s="307">
        <f>IF(TagTempAmbSel_Sc2=TagTempAmb_Sc1,IF($A278&lt;=$A$9,IF(NOT(ISNUMBER(PI_data_original!D278)),D277,PI_data_original!D278),D277),IF($A278&lt;=$A$9,IF(NOT(ISNUMBER(PI_data_original!AD278)),AD277,PI_data_original!AD278),AD277))</f>
        <v>35.129991850107629</v>
      </c>
      <c r="AE278" s="307">
        <f>IF(TagHumRelSel_Sc2=TagHumRel_Sc1,IF($A278&lt;=$A$9,IF(NOT(ISNUMBER(PI_data_original!E278)),E277,PI_data_original!E278),E277),IF($A278&lt;=$A$9,IF(NOT(ISNUMBER(PI_data_original!AE278)),AE277,PI_data_original!AE278),AE277))</f>
        <v>30.128703536580311</v>
      </c>
      <c r="AF278" s="95">
        <f>IF($A278&lt;=$A$9,IF(NOT(ISNUMBER(PI_data_original!AF278)),AF277,PI_data_original!AF278),0)</f>
        <v>0</v>
      </c>
      <c r="AG278" s="95">
        <f>IF($A278&lt;=$A$9,IF(NOT(ISNUMBER(PI_data_original!AG278)),AG277,PI_data_original!AG278),0)</f>
        <v>0</v>
      </c>
      <c r="AH278" s="95">
        <f>IF($A278&lt;=$A$9,IF(NOT(ISNUMBER(PI_data_original!AH278)),AH277,PI_data_original!AH278),0)</f>
        <v>0</v>
      </c>
      <c r="AI278" s="95">
        <f>IF($A278&lt;=$A$9,IF(NOT(ISNUMBER(PI_data_original!AI278)),AI277,PI_data_original!AI278),0)</f>
        <v>0</v>
      </c>
      <c r="AJ278" s="95">
        <f>IF($A278&lt;=$A$9,IF(NOT(ISNUMBER(PI_data_original!AJ278)),AJ277,PI_data_original!AJ278),0)</f>
        <v>0</v>
      </c>
      <c r="AK278" s="95">
        <f>IF($A278&lt;=$A$9,IF(NOT(ISNUMBER(PI_data_original!AK278)),AK277,PI_data_original!AK278),0)</f>
        <v>0</v>
      </c>
      <c r="AL278" s="95">
        <f>IF($A278&lt;=$A$9,IF(NOT(ISNUMBER(PI_data_original!AL278)),AL277,PI_data_original!AL278),0)</f>
        <v>0</v>
      </c>
      <c r="AM278" s="95">
        <f>IF($A278&lt;=$A$9,IF(NOT(ISNUMBER(PI_data_original!AM278)),AM277,PI_data_original!AM278),0)</f>
        <v>0</v>
      </c>
      <c r="AN278" s="95">
        <f>IF($A278&lt;=$A$9,IF(NOT(ISNUMBER(PI_data_original!AN278)),AN277,PI_data_original!AN278),0)</f>
        <v>0</v>
      </c>
      <c r="AO278" s="95">
        <f>IF($A278&lt;=$A$9,IF(NOT(ISNUMBER(PI_data_original!AO278)),AO277,PI_data_original!AO278),0)</f>
        <v>0</v>
      </c>
      <c r="AP278" s="95">
        <f>IF($A278&lt;=$A$9,IF(NOT(ISNUMBER(PI_data_original!AP278)),AP277,PI_data_original!AP278),0)</f>
        <v>0</v>
      </c>
      <c r="AQ278" s="95">
        <f>IF($A278&lt;=$A$9,IF(NOT(ISNUMBER(PI_data_original!AQ278)),AQ277,PI_data_original!AQ278),0)</f>
        <v>0</v>
      </c>
      <c r="AR278" s="95">
        <f>IF($A278&lt;=$A$9,IF(NOT(ISNUMBER(PI_data_original!AR278)),AR277,PI_data_original!AR278),0)</f>
        <v>0</v>
      </c>
      <c r="AS278" s="95">
        <f>IF($A278&lt;=$A$9,IF(NOT(ISNUMBER(PI_data_original!AS278)),AS277,PI_data_original!AS278),0)</f>
        <v>0</v>
      </c>
      <c r="AT278" s="95">
        <f>IF($A278&lt;=$A$9,IF(NOT(ISNUMBER(PI_data_original!AT278)),AT277,PI_data_original!AT278),0)</f>
        <v>0</v>
      </c>
      <c r="AU278" s="95">
        <f>IF($A278&lt;=$A$9,IF(NOT(ISNUMBER(PI_data_original!AU278)),AU277,PI_data_original!AU278),0)</f>
        <v>0</v>
      </c>
      <c r="AV278" s="95">
        <f>IF($A278&lt;=$A$9,IF(NOT(ISNUMBER(PI_data_original!AV278)),AV277,PI_data_original!AV278),0)</f>
        <v>0</v>
      </c>
      <c r="AW278" s="95">
        <f>IF($A278&lt;=$A$9,IF(NOT(ISNUMBER(PI_data_original!AW278)),AW277,PI_data_original!AW278),0)</f>
        <v>0</v>
      </c>
      <c r="AY278" s="94">
        <f t="shared" si="181"/>
        <v>45873.92708333247</v>
      </c>
      <c r="AZ278" s="95">
        <f>IF($AY278&lt;=$AY$9,IF(NOT(ISNUMBER(PI_data_original!AZ278)),AZ277,PI_data_original!AZ278),0)</f>
        <v>0</v>
      </c>
      <c r="BA278" s="95">
        <f>IF($AY278&lt;=$AY$9,IF(NOT(ISNUMBER(PI_data_original!BA278)),BA277,PI_data_original!BA278),0)</f>
        <v>0</v>
      </c>
      <c r="BB278" s="95">
        <f>IF($AY278&lt;=$AY$9,IF(NOT(ISNUMBER(PI_data_original!BB278)),BB277,PI_data_original!BB278),0)</f>
        <v>0</v>
      </c>
      <c r="BC278" s="95">
        <f>IF($AY278&lt;=$AY$9,IF(NOT(ISNUMBER(PI_data_original!BC278)),BC277,PI_data_original!BC278),0)</f>
        <v>0</v>
      </c>
      <c r="BD278" s="95">
        <f>IF($AY278&lt;=$AY$9,IF(NOT(ISNUMBER(PI_data_original!BD278)),BD277,PI_data_original!BD278),0)</f>
        <v>0</v>
      </c>
      <c r="BE278" s="95">
        <f>IF($AY278&lt;=$AY$9,IF(NOT(ISNUMBER(PI_data_original!BE278)),BE277,PI_data_original!BE278),0)</f>
        <v>0</v>
      </c>
      <c r="BF278" s="95">
        <f>IF($AY278&lt;=$AY$9,IF(NOT(ISNUMBER(PI_data_original!BF278)),BF277,PI_data_original!BF278),0)</f>
        <v>0</v>
      </c>
      <c r="BG278" s="95">
        <f>IF($AY278&lt;=$AY$9,IF(NOT(ISNUMBER(PI_data_original!BG278)),BG277,PI_data_original!BG278),0)</f>
        <v>0</v>
      </c>
      <c r="BI278" s="61">
        <f>PI_data_original!BI278</f>
        <v>45873.435416666667</v>
      </c>
      <c r="BJ278" s="6">
        <f>IF($BI278&lt;=$BI$9,IF(NOT(ISNUMBER(PI_data_original!BJ278)),BJ277,PI_data_original!BJ278),0)</f>
        <v>20.696785041920226</v>
      </c>
      <c r="BK278" s="6">
        <f>IF($BI278&lt;=$BI$9,IF(NOT(ISNUMBER(PI_data_original!BK278)),BK277,PI_data_original!BK278),0)</f>
        <v>19.757308792062197</v>
      </c>
      <c r="BM278" s="6">
        <f t="shared" si="170"/>
        <v>45873.435416666667</v>
      </c>
      <c r="BN278" s="6" t="str">
        <f t="shared" si="171"/>
        <v>N/A</v>
      </c>
      <c r="BO278" s="6">
        <f t="shared" si="172"/>
        <v>45873.435416666667</v>
      </c>
      <c r="BP278" s="6" t="str">
        <f t="shared" si="173"/>
        <v>N/A</v>
      </c>
      <c r="BR278" s="6">
        <f t="shared" si="158"/>
        <v>0</v>
      </c>
      <c r="BS278" s="6">
        <f t="shared" si="159"/>
        <v>0</v>
      </c>
      <c r="BU278" s="6">
        <f t="shared" si="174"/>
        <v>0</v>
      </c>
      <c r="BV278" s="6">
        <f t="shared" si="175"/>
        <v>0</v>
      </c>
      <c r="BX278" s="292">
        <f t="shared" si="160"/>
        <v>45873.92708333247</v>
      </c>
      <c r="BY278" s="11">
        <f t="shared" si="182"/>
        <v>0</v>
      </c>
      <c r="BZ278" s="11">
        <f t="shared" si="182"/>
        <v>0</v>
      </c>
      <c r="CA278" s="11">
        <f t="shared" si="182"/>
        <v>0</v>
      </c>
      <c r="CB278" s="11">
        <f t="shared" si="182"/>
        <v>0</v>
      </c>
      <c r="CC278" s="11">
        <f>IF(Inicio!$C$22="Calderas",BY278+BZ278,CA278)</f>
        <v>0</v>
      </c>
      <c r="CD278" s="11">
        <f t="shared" si="161"/>
        <v>0</v>
      </c>
      <c r="CE278" s="11">
        <f t="shared" si="162"/>
        <v>0</v>
      </c>
      <c r="CF278" s="11">
        <f t="shared" si="163"/>
        <v>0</v>
      </c>
      <c r="CG278" s="11">
        <f t="shared" si="164"/>
        <v>0</v>
      </c>
      <c r="CH278" s="11">
        <f t="shared" si="176"/>
        <v>0</v>
      </c>
      <c r="CI278" s="11">
        <f t="shared" si="177"/>
        <v>0</v>
      </c>
      <c r="CJ278" s="11">
        <f t="shared" si="183"/>
        <v>0</v>
      </c>
      <c r="CK278" s="11">
        <f t="shared" si="183"/>
        <v>0</v>
      </c>
      <c r="CL278" s="11">
        <f t="shared" si="183"/>
        <v>0</v>
      </c>
      <c r="CM278" s="11">
        <f t="shared" si="183"/>
        <v>0</v>
      </c>
      <c r="CN278" s="281">
        <f>IF(Inicio!$O$22="Calderas",CJ278+CK278,CL278)</f>
        <v>0</v>
      </c>
      <c r="CO278" s="11">
        <f t="shared" si="165"/>
        <v>0</v>
      </c>
      <c r="CP278" s="11">
        <f t="shared" si="166"/>
        <v>0</v>
      </c>
      <c r="CQ278" s="11">
        <f t="shared" si="167"/>
        <v>0</v>
      </c>
      <c r="CR278" s="11">
        <f t="shared" si="168"/>
        <v>0</v>
      </c>
      <c r="CS278" s="11">
        <f t="shared" si="178"/>
        <v>0</v>
      </c>
      <c r="CT278" s="11">
        <f t="shared" si="179"/>
        <v>0</v>
      </c>
      <c r="CV278" s="293">
        <f t="shared" si="169"/>
        <v>45874.177083332237</v>
      </c>
      <c r="CW278" s="92">
        <f t="shared" si="184"/>
        <v>0</v>
      </c>
      <c r="CX278" s="92">
        <f t="shared" si="184"/>
        <v>0</v>
      </c>
      <c r="CY278" s="92">
        <f t="shared" si="184"/>
        <v>0</v>
      </c>
      <c r="CZ278" s="92">
        <f t="shared" si="184"/>
        <v>0</v>
      </c>
      <c r="DA278" s="92">
        <f t="shared" si="184"/>
        <v>0</v>
      </c>
      <c r="DB278" s="92">
        <f t="shared" si="184"/>
        <v>0</v>
      </c>
    </row>
    <row r="279" spans="1:106">
      <c r="A279" s="94">
        <f t="shared" si="180"/>
        <v>45874.180555554689</v>
      </c>
      <c r="B279" s="95">
        <f>IF($A279&lt;=$A$9,IF(NOT(ISNUMBER(PI_data_original!B279)),B278,PI_data_original!B279),0)</f>
        <v>0</v>
      </c>
      <c r="C279" s="95">
        <f>IF($A279&lt;=$A$9,IF(NOT(ISNUMBER(PI_data_original!C279)),C278,PI_data_original!C279),0)</f>
        <v>0</v>
      </c>
      <c r="D279" s="307">
        <f>IF(TagTempAmbSel_Sc1=TagTempAmb_Sc1,IF($A279&lt;=$A$9,IF(NOT(ISNUMBER(PI_data_original!D279)),D278,PI_data_original!D279),D278),IF($A279&lt;=$A$9,IF(NOT(ISNUMBER(PI_data_original!AD279)),AD278,PI_data_original!AD279),AD278))</f>
        <v>34.400001525878906</v>
      </c>
      <c r="E279" s="307">
        <f>IF(TagHumRelSel_Sc1=TagHumRel_Sc1,IF($A279&lt;=$A$9,IF(NOT(ISNUMBER(PI_data_original!E279)),E278,PI_data_original!E279),E278),IF($A279&lt;=$A$9,IF(NOT(ISNUMBER(PI_data_original!AE279)),AE278,PI_data_original!AE279),AE278))</f>
        <v>28.549225193882013</v>
      </c>
      <c r="F279" s="95">
        <f>IF($A279&lt;=$A$9,IF(NOT(ISNUMBER(PI_data_original!F279)),F278,PI_data_original!F279),0)</f>
        <v>0</v>
      </c>
      <c r="G279" s="95">
        <f>IF($A279&lt;=$A$9,IF(NOT(ISNUMBER(PI_data_original!G279)),G278,PI_data_original!G279),0)</f>
        <v>0</v>
      </c>
      <c r="H279" s="95">
        <f>IF($A279&lt;=$A$9,IF(NOT(ISNUMBER(PI_data_original!H279)),H278,PI_data_original!H279),0)</f>
        <v>0</v>
      </c>
      <c r="I279" s="95">
        <f>IF($A279&lt;=$A$9,IF(NOT(ISNUMBER(PI_data_original!I279)),I278,PI_data_original!I279),0)</f>
        <v>0</v>
      </c>
      <c r="J279" s="95">
        <f>IF($A279&lt;=$A$9,IF(NOT(ISNUMBER(PI_data_original!J279)),J278,PI_data_original!J279),0)</f>
        <v>0</v>
      </c>
      <c r="K279" s="95">
        <f>IF($A279&lt;=$A$9,IF(NOT(ISNUMBER(PI_data_original!K279)),K278,PI_data_original!K279),0)</f>
        <v>0</v>
      </c>
      <c r="L279" s="95">
        <f>IF($A279&lt;=$A$9,IF(NOT(ISNUMBER(PI_data_original!L279)),L278,PI_data_original!L279),0)</f>
        <v>0</v>
      </c>
      <c r="M279" s="95">
        <f>IF($A279&lt;=$A$9,IF(NOT(ISNUMBER(PI_data_original!M279)),M278,PI_data_original!M279),0)</f>
        <v>0</v>
      </c>
      <c r="N279" s="95">
        <f>IF($A279&lt;=$A$9,IF(NOT(ISNUMBER(PI_data_original!N279)),N278,PI_data_original!N279),0)</f>
        <v>0</v>
      </c>
      <c r="O279" s="95">
        <f>IF($A279&lt;=$A$9,IF(NOT(ISNUMBER(PI_data_original!O279)),O278,PI_data_original!O279),0)</f>
        <v>0</v>
      </c>
      <c r="P279" s="95">
        <f>IF($A279&lt;=$A$9,IF(NOT(ISNUMBER(PI_data_original!P279)),P278,PI_data_original!P279),0)</f>
        <v>0</v>
      </c>
      <c r="Q279" s="95">
        <f>IF($A279&lt;=$A$9,IF(NOT(ISNUMBER(PI_data_original!Q279)),Q278,PI_data_original!Q279),0)</f>
        <v>0</v>
      </c>
      <c r="R279" s="95">
        <f>IF($A279&lt;=$A$9,IF(NOT(ISNUMBER(PI_data_original!R279)),R278,PI_data_original!R279),0)</f>
        <v>0</v>
      </c>
      <c r="S279" s="95">
        <f>IF($A279&lt;=$A$9,IF(NOT(ISNUMBER(PI_data_original!S279)),S278,PI_data_original!S279),0)</f>
        <v>0</v>
      </c>
      <c r="T279" s="95">
        <f>IF($A279&lt;=$A$9,IF(NOT(ISNUMBER(PI_data_original!T279)),T278,PI_data_original!T279),0)</f>
        <v>0</v>
      </c>
      <c r="U279" s="95">
        <f>IF($A279&lt;=$A$9,IF(NOT(ISNUMBER(PI_data_original!U279)),U278,PI_data_original!U279),0)</f>
        <v>0</v>
      </c>
      <c r="V279" s="95">
        <f>IF($A279&lt;=$A$9,IF(NOT(ISNUMBER(PI_data_original!V279)),V278,PI_data_original!V279),0)</f>
        <v>0</v>
      </c>
      <c r="W279" s="95">
        <f>IF($A279&lt;=$A$9,IF(NOT(ISNUMBER(PI_data_original!W279)),W278,PI_data_original!W279),0)</f>
        <v>0</v>
      </c>
      <c r="X279" s="95">
        <f>IF($A279&lt;=$A$9,IF(NOT(ISNUMBER(PI_data_original!X279)),X278,PI_data_original!X279),0)</f>
        <v>0</v>
      </c>
      <c r="Y279" s="95">
        <f>IF($A279&lt;=$A$9,IF(NOT(ISNUMBER(PI_data_original!Y279)),Y278,PI_data_original!Y279),0)</f>
        <v>0</v>
      </c>
      <c r="Z279" s="95">
        <f>IF($A279&lt;=$A$9,IF(NOT(ISNUMBER(PI_data_original!Z279)),Z278,PI_data_original!Z279),0)</f>
        <v>0</v>
      </c>
      <c r="AA279" s="95">
        <f>IF($A279&lt;=$A$9,IF(NOT(ISNUMBER(PI_data_original!AA279)),AA278,PI_data_original!AA279),0)</f>
        <v>0</v>
      </c>
      <c r="AB279" s="95">
        <f>IF($A279&lt;=$A$9,IF(NOT(ISNUMBER(PI_data_original!AB279)),AB278,PI_data_original!AB279),0)</f>
        <v>0</v>
      </c>
      <c r="AC279" s="95">
        <f>IF($A279&lt;=$A$9,IF(NOT(ISNUMBER(PI_data_original!AC279)),AC278,PI_data_original!AC279),0)</f>
        <v>0</v>
      </c>
      <c r="AD279" s="307">
        <f>IF(TagTempAmbSel_Sc2=TagTempAmb_Sc1,IF($A279&lt;=$A$9,IF(NOT(ISNUMBER(PI_data_original!D279)),D278,PI_data_original!D279),D278),IF($A279&lt;=$A$9,IF(NOT(ISNUMBER(PI_data_original!AD279)),AD278,PI_data_original!AD279),AD278))</f>
        <v>35.129991850107629</v>
      </c>
      <c r="AE279" s="307">
        <f>IF(TagHumRelSel_Sc2=TagHumRel_Sc1,IF($A279&lt;=$A$9,IF(NOT(ISNUMBER(PI_data_original!E279)),E278,PI_data_original!E279),E278),IF($A279&lt;=$A$9,IF(NOT(ISNUMBER(PI_data_original!AE279)),AE278,PI_data_original!AE279),AE278))</f>
        <v>30.128703536580311</v>
      </c>
      <c r="AF279" s="95">
        <f>IF($A279&lt;=$A$9,IF(NOT(ISNUMBER(PI_data_original!AF279)),AF278,PI_data_original!AF279),0)</f>
        <v>0</v>
      </c>
      <c r="AG279" s="95">
        <f>IF($A279&lt;=$A$9,IF(NOT(ISNUMBER(PI_data_original!AG279)),AG278,PI_data_original!AG279),0)</f>
        <v>0</v>
      </c>
      <c r="AH279" s="95">
        <f>IF($A279&lt;=$A$9,IF(NOT(ISNUMBER(PI_data_original!AH279)),AH278,PI_data_original!AH279),0)</f>
        <v>0</v>
      </c>
      <c r="AI279" s="95">
        <f>IF($A279&lt;=$A$9,IF(NOT(ISNUMBER(PI_data_original!AI279)),AI278,PI_data_original!AI279),0)</f>
        <v>0</v>
      </c>
      <c r="AJ279" s="95">
        <f>IF($A279&lt;=$A$9,IF(NOT(ISNUMBER(PI_data_original!AJ279)),AJ278,PI_data_original!AJ279),0)</f>
        <v>0</v>
      </c>
      <c r="AK279" s="95">
        <f>IF($A279&lt;=$A$9,IF(NOT(ISNUMBER(PI_data_original!AK279)),AK278,PI_data_original!AK279),0)</f>
        <v>0</v>
      </c>
      <c r="AL279" s="95">
        <f>IF($A279&lt;=$A$9,IF(NOT(ISNUMBER(PI_data_original!AL279)),AL278,PI_data_original!AL279),0)</f>
        <v>0</v>
      </c>
      <c r="AM279" s="95">
        <f>IF($A279&lt;=$A$9,IF(NOT(ISNUMBER(PI_data_original!AM279)),AM278,PI_data_original!AM279),0)</f>
        <v>0</v>
      </c>
      <c r="AN279" s="95">
        <f>IF($A279&lt;=$A$9,IF(NOT(ISNUMBER(PI_data_original!AN279)),AN278,PI_data_original!AN279),0)</f>
        <v>0</v>
      </c>
      <c r="AO279" s="95">
        <f>IF($A279&lt;=$A$9,IF(NOT(ISNUMBER(PI_data_original!AO279)),AO278,PI_data_original!AO279),0)</f>
        <v>0</v>
      </c>
      <c r="AP279" s="95">
        <f>IF($A279&lt;=$A$9,IF(NOT(ISNUMBER(PI_data_original!AP279)),AP278,PI_data_original!AP279),0)</f>
        <v>0</v>
      </c>
      <c r="AQ279" s="95">
        <f>IF($A279&lt;=$A$9,IF(NOT(ISNUMBER(PI_data_original!AQ279)),AQ278,PI_data_original!AQ279),0)</f>
        <v>0</v>
      </c>
      <c r="AR279" s="95">
        <f>IF($A279&lt;=$A$9,IF(NOT(ISNUMBER(PI_data_original!AR279)),AR278,PI_data_original!AR279),0)</f>
        <v>0</v>
      </c>
      <c r="AS279" s="95">
        <f>IF($A279&lt;=$A$9,IF(NOT(ISNUMBER(PI_data_original!AS279)),AS278,PI_data_original!AS279),0)</f>
        <v>0</v>
      </c>
      <c r="AT279" s="95">
        <f>IF($A279&lt;=$A$9,IF(NOT(ISNUMBER(PI_data_original!AT279)),AT278,PI_data_original!AT279),0)</f>
        <v>0</v>
      </c>
      <c r="AU279" s="95">
        <f>IF($A279&lt;=$A$9,IF(NOT(ISNUMBER(PI_data_original!AU279)),AU278,PI_data_original!AU279),0)</f>
        <v>0</v>
      </c>
      <c r="AV279" s="95">
        <f>IF($A279&lt;=$A$9,IF(NOT(ISNUMBER(PI_data_original!AV279)),AV278,PI_data_original!AV279),0)</f>
        <v>0</v>
      </c>
      <c r="AW279" s="95">
        <f>IF($A279&lt;=$A$9,IF(NOT(ISNUMBER(PI_data_original!AW279)),AW278,PI_data_original!AW279),0)</f>
        <v>0</v>
      </c>
      <c r="AY279" s="94">
        <f t="shared" si="181"/>
        <v>45873.930555554689</v>
      </c>
      <c r="AZ279" s="95">
        <f>IF($AY279&lt;=$AY$9,IF(NOT(ISNUMBER(PI_data_original!AZ279)),AZ278,PI_data_original!AZ279),0)</f>
        <v>0</v>
      </c>
      <c r="BA279" s="95">
        <f>IF($AY279&lt;=$AY$9,IF(NOT(ISNUMBER(PI_data_original!BA279)),BA278,PI_data_original!BA279),0)</f>
        <v>0</v>
      </c>
      <c r="BB279" s="95">
        <f>IF($AY279&lt;=$AY$9,IF(NOT(ISNUMBER(PI_data_original!BB279)),BB278,PI_data_original!BB279),0)</f>
        <v>0</v>
      </c>
      <c r="BC279" s="95">
        <f>IF($AY279&lt;=$AY$9,IF(NOT(ISNUMBER(PI_data_original!BC279)),BC278,PI_data_original!BC279),0)</f>
        <v>0</v>
      </c>
      <c r="BD279" s="95">
        <f>IF($AY279&lt;=$AY$9,IF(NOT(ISNUMBER(PI_data_original!BD279)),BD278,PI_data_original!BD279),0)</f>
        <v>0</v>
      </c>
      <c r="BE279" s="95">
        <f>IF($AY279&lt;=$AY$9,IF(NOT(ISNUMBER(PI_data_original!BE279)),BE278,PI_data_original!BE279),0)</f>
        <v>0</v>
      </c>
      <c r="BF279" s="95">
        <f>IF($AY279&lt;=$AY$9,IF(NOT(ISNUMBER(PI_data_original!BF279)),BF278,PI_data_original!BF279),0)</f>
        <v>0</v>
      </c>
      <c r="BG279" s="95">
        <f>IF($AY279&lt;=$AY$9,IF(NOT(ISNUMBER(PI_data_original!BG279)),BG278,PI_data_original!BG279),0)</f>
        <v>0</v>
      </c>
      <c r="BI279" s="61">
        <f>PI_data_original!BI279</f>
        <v>45873.436111111114</v>
      </c>
      <c r="BJ279" s="6">
        <f>IF($BI279&lt;=$BI$9,IF(NOT(ISNUMBER(PI_data_original!BJ279)),BJ278,PI_data_original!BJ279),0)</f>
        <v>21.128669712852911</v>
      </c>
      <c r="BK279" s="6">
        <f>IF($BI279&lt;=$BI$9,IF(NOT(ISNUMBER(PI_data_original!BK279)),BK278,PI_data_original!BK279),0)</f>
        <v>20.17001974461979</v>
      </c>
      <c r="BM279" s="6">
        <f t="shared" si="170"/>
        <v>45873.436111111114</v>
      </c>
      <c r="BN279" s="6" t="str">
        <f t="shared" si="171"/>
        <v>N/A</v>
      </c>
      <c r="BO279" s="6">
        <f t="shared" si="172"/>
        <v>45873.436111111114</v>
      </c>
      <c r="BP279" s="6" t="str">
        <f t="shared" si="173"/>
        <v>N/A</v>
      </c>
      <c r="BR279" s="6">
        <f t="shared" si="158"/>
        <v>0</v>
      </c>
      <c r="BS279" s="6">
        <f t="shared" si="159"/>
        <v>0</v>
      </c>
      <c r="BU279" s="6">
        <f t="shared" si="174"/>
        <v>0</v>
      </c>
      <c r="BV279" s="6">
        <f t="shared" si="175"/>
        <v>0</v>
      </c>
      <c r="BX279" s="292">
        <f t="shared" si="160"/>
        <v>45873.930555554689</v>
      </c>
      <c r="BY279" s="11">
        <f t="shared" si="182"/>
        <v>0</v>
      </c>
      <c r="BZ279" s="11">
        <f t="shared" si="182"/>
        <v>0</v>
      </c>
      <c r="CA279" s="11">
        <f t="shared" si="182"/>
        <v>0</v>
      </c>
      <c r="CB279" s="11">
        <f t="shared" si="182"/>
        <v>0</v>
      </c>
      <c r="CC279" s="11">
        <f>IF(Inicio!$C$22="Calderas",BY279+BZ279,CA279)</f>
        <v>0</v>
      </c>
      <c r="CD279" s="11">
        <f t="shared" si="161"/>
        <v>0</v>
      </c>
      <c r="CE279" s="11">
        <f t="shared" si="162"/>
        <v>0</v>
      </c>
      <c r="CF279" s="11">
        <f t="shared" si="163"/>
        <v>0</v>
      </c>
      <c r="CG279" s="11">
        <f t="shared" si="164"/>
        <v>0</v>
      </c>
      <c r="CH279" s="11">
        <f t="shared" si="176"/>
        <v>0</v>
      </c>
      <c r="CI279" s="11">
        <f t="shared" si="177"/>
        <v>0</v>
      </c>
      <c r="CJ279" s="11">
        <f t="shared" si="183"/>
        <v>0</v>
      </c>
      <c r="CK279" s="11">
        <f t="shared" si="183"/>
        <v>0</v>
      </c>
      <c r="CL279" s="11">
        <f t="shared" si="183"/>
        <v>0</v>
      </c>
      <c r="CM279" s="11">
        <f t="shared" si="183"/>
        <v>0</v>
      </c>
      <c r="CN279" s="281">
        <f>IF(Inicio!$O$22="Calderas",CJ279+CK279,CL279)</f>
        <v>0</v>
      </c>
      <c r="CO279" s="11">
        <f t="shared" si="165"/>
        <v>0</v>
      </c>
      <c r="CP279" s="11">
        <f t="shared" si="166"/>
        <v>0</v>
      </c>
      <c r="CQ279" s="11">
        <f t="shared" si="167"/>
        <v>0</v>
      </c>
      <c r="CR279" s="11">
        <f t="shared" si="168"/>
        <v>0</v>
      </c>
      <c r="CS279" s="11">
        <f t="shared" si="178"/>
        <v>0</v>
      </c>
      <c r="CT279" s="11">
        <f t="shared" si="179"/>
        <v>0</v>
      </c>
      <c r="CV279" s="293">
        <f t="shared" si="169"/>
        <v>45874.180555554456</v>
      </c>
      <c r="CW279" s="92">
        <f t="shared" si="184"/>
        <v>0</v>
      </c>
      <c r="CX279" s="92">
        <f t="shared" si="184"/>
        <v>0</v>
      </c>
      <c r="CY279" s="92">
        <f t="shared" si="184"/>
        <v>0</v>
      </c>
      <c r="CZ279" s="92">
        <f t="shared" si="184"/>
        <v>0</v>
      </c>
      <c r="DA279" s="92">
        <f t="shared" si="184"/>
        <v>0</v>
      </c>
      <c r="DB279" s="92">
        <f t="shared" si="184"/>
        <v>0</v>
      </c>
    </row>
    <row r="280" spans="1:106">
      <c r="A280" s="94">
        <f t="shared" si="180"/>
        <v>45874.184027776908</v>
      </c>
      <c r="B280" s="95">
        <f>IF($A280&lt;=$A$9,IF(NOT(ISNUMBER(PI_data_original!B280)),B279,PI_data_original!B280),0)</f>
        <v>0</v>
      </c>
      <c r="C280" s="95">
        <f>IF($A280&lt;=$A$9,IF(NOT(ISNUMBER(PI_data_original!C280)),C279,PI_data_original!C280),0)</f>
        <v>0</v>
      </c>
      <c r="D280" s="307">
        <f>IF(TagTempAmbSel_Sc1=TagTempAmb_Sc1,IF($A280&lt;=$A$9,IF(NOT(ISNUMBER(PI_data_original!D280)),D279,PI_data_original!D280),D279),IF($A280&lt;=$A$9,IF(NOT(ISNUMBER(PI_data_original!AD280)),AD279,PI_data_original!AD280),AD279))</f>
        <v>34.400001525878906</v>
      </c>
      <c r="E280" s="307">
        <f>IF(TagHumRelSel_Sc1=TagHumRel_Sc1,IF($A280&lt;=$A$9,IF(NOT(ISNUMBER(PI_data_original!E280)),E279,PI_data_original!E280),E279),IF($A280&lt;=$A$9,IF(NOT(ISNUMBER(PI_data_original!AE280)),AE279,PI_data_original!AE280),AE279))</f>
        <v>28.549225193882013</v>
      </c>
      <c r="F280" s="95">
        <f>IF($A280&lt;=$A$9,IF(NOT(ISNUMBER(PI_data_original!F280)),F279,PI_data_original!F280),0)</f>
        <v>0</v>
      </c>
      <c r="G280" s="95">
        <f>IF($A280&lt;=$A$9,IF(NOT(ISNUMBER(PI_data_original!G280)),G279,PI_data_original!G280),0)</f>
        <v>0</v>
      </c>
      <c r="H280" s="95">
        <f>IF($A280&lt;=$A$9,IF(NOT(ISNUMBER(PI_data_original!H280)),H279,PI_data_original!H280),0)</f>
        <v>0</v>
      </c>
      <c r="I280" s="95">
        <f>IF($A280&lt;=$A$9,IF(NOT(ISNUMBER(PI_data_original!I280)),I279,PI_data_original!I280),0)</f>
        <v>0</v>
      </c>
      <c r="J280" s="95">
        <f>IF($A280&lt;=$A$9,IF(NOT(ISNUMBER(PI_data_original!J280)),J279,PI_data_original!J280),0)</f>
        <v>0</v>
      </c>
      <c r="K280" s="95">
        <f>IF($A280&lt;=$A$9,IF(NOT(ISNUMBER(PI_data_original!K280)),K279,PI_data_original!K280),0)</f>
        <v>0</v>
      </c>
      <c r="L280" s="95">
        <f>IF($A280&lt;=$A$9,IF(NOT(ISNUMBER(PI_data_original!L280)),L279,PI_data_original!L280),0)</f>
        <v>0</v>
      </c>
      <c r="M280" s="95">
        <f>IF($A280&lt;=$A$9,IF(NOT(ISNUMBER(PI_data_original!M280)),M279,PI_data_original!M280),0)</f>
        <v>0</v>
      </c>
      <c r="N280" s="95">
        <f>IF($A280&lt;=$A$9,IF(NOT(ISNUMBER(PI_data_original!N280)),N279,PI_data_original!N280),0)</f>
        <v>0</v>
      </c>
      <c r="O280" s="95">
        <f>IF($A280&lt;=$A$9,IF(NOT(ISNUMBER(PI_data_original!O280)),O279,PI_data_original!O280),0)</f>
        <v>0</v>
      </c>
      <c r="P280" s="95">
        <f>IF($A280&lt;=$A$9,IF(NOT(ISNUMBER(PI_data_original!P280)),P279,PI_data_original!P280),0)</f>
        <v>0</v>
      </c>
      <c r="Q280" s="95">
        <f>IF($A280&lt;=$A$9,IF(NOT(ISNUMBER(PI_data_original!Q280)),Q279,PI_data_original!Q280),0)</f>
        <v>0</v>
      </c>
      <c r="R280" s="95">
        <f>IF($A280&lt;=$A$9,IF(NOT(ISNUMBER(PI_data_original!R280)),R279,PI_data_original!R280),0)</f>
        <v>0</v>
      </c>
      <c r="S280" s="95">
        <f>IF($A280&lt;=$A$9,IF(NOT(ISNUMBER(PI_data_original!S280)),S279,PI_data_original!S280),0)</f>
        <v>0</v>
      </c>
      <c r="T280" s="95">
        <f>IF($A280&lt;=$A$9,IF(NOT(ISNUMBER(PI_data_original!T280)),T279,PI_data_original!T280),0)</f>
        <v>0</v>
      </c>
      <c r="U280" s="95">
        <f>IF($A280&lt;=$A$9,IF(NOT(ISNUMBER(PI_data_original!U280)),U279,PI_data_original!U280),0)</f>
        <v>0</v>
      </c>
      <c r="V280" s="95">
        <f>IF($A280&lt;=$A$9,IF(NOT(ISNUMBER(PI_data_original!V280)),V279,PI_data_original!V280),0)</f>
        <v>0</v>
      </c>
      <c r="W280" s="95">
        <f>IF($A280&lt;=$A$9,IF(NOT(ISNUMBER(PI_data_original!W280)),W279,PI_data_original!W280),0)</f>
        <v>0</v>
      </c>
      <c r="X280" s="95">
        <f>IF($A280&lt;=$A$9,IF(NOT(ISNUMBER(PI_data_original!X280)),X279,PI_data_original!X280),0)</f>
        <v>0</v>
      </c>
      <c r="Y280" s="95">
        <f>IF($A280&lt;=$A$9,IF(NOT(ISNUMBER(PI_data_original!Y280)),Y279,PI_data_original!Y280),0)</f>
        <v>0</v>
      </c>
      <c r="Z280" s="95">
        <f>IF($A280&lt;=$A$9,IF(NOT(ISNUMBER(PI_data_original!Z280)),Z279,PI_data_original!Z280),0)</f>
        <v>0</v>
      </c>
      <c r="AA280" s="95">
        <f>IF($A280&lt;=$A$9,IF(NOT(ISNUMBER(PI_data_original!AA280)),AA279,PI_data_original!AA280),0)</f>
        <v>0</v>
      </c>
      <c r="AB280" s="95">
        <f>IF($A280&lt;=$A$9,IF(NOT(ISNUMBER(PI_data_original!AB280)),AB279,PI_data_original!AB280),0)</f>
        <v>0</v>
      </c>
      <c r="AC280" s="95">
        <f>IF($A280&lt;=$A$9,IF(NOT(ISNUMBER(PI_data_original!AC280)),AC279,PI_data_original!AC280),0)</f>
        <v>0</v>
      </c>
      <c r="AD280" s="307">
        <f>IF(TagTempAmbSel_Sc2=TagTempAmb_Sc1,IF($A280&lt;=$A$9,IF(NOT(ISNUMBER(PI_data_original!D280)),D279,PI_data_original!D280),D279),IF($A280&lt;=$A$9,IF(NOT(ISNUMBER(PI_data_original!AD280)),AD279,PI_data_original!AD280),AD279))</f>
        <v>35.129991850107629</v>
      </c>
      <c r="AE280" s="307">
        <f>IF(TagHumRelSel_Sc2=TagHumRel_Sc1,IF($A280&lt;=$A$9,IF(NOT(ISNUMBER(PI_data_original!E280)),E279,PI_data_original!E280),E279),IF($A280&lt;=$A$9,IF(NOT(ISNUMBER(PI_data_original!AE280)),AE279,PI_data_original!AE280),AE279))</f>
        <v>30.128703536580311</v>
      </c>
      <c r="AF280" s="95">
        <f>IF($A280&lt;=$A$9,IF(NOT(ISNUMBER(PI_data_original!AF280)),AF279,PI_data_original!AF280),0)</f>
        <v>0</v>
      </c>
      <c r="AG280" s="95">
        <f>IF($A280&lt;=$A$9,IF(NOT(ISNUMBER(PI_data_original!AG280)),AG279,PI_data_original!AG280),0)</f>
        <v>0</v>
      </c>
      <c r="AH280" s="95">
        <f>IF($A280&lt;=$A$9,IF(NOT(ISNUMBER(PI_data_original!AH280)),AH279,PI_data_original!AH280),0)</f>
        <v>0</v>
      </c>
      <c r="AI280" s="95">
        <f>IF($A280&lt;=$A$9,IF(NOT(ISNUMBER(PI_data_original!AI280)),AI279,PI_data_original!AI280),0)</f>
        <v>0</v>
      </c>
      <c r="AJ280" s="95">
        <f>IF($A280&lt;=$A$9,IF(NOT(ISNUMBER(PI_data_original!AJ280)),AJ279,PI_data_original!AJ280),0)</f>
        <v>0</v>
      </c>
      <c r="AK280" s="95">
        <f>IF($A280&lt;=$A$9,IF(NOT(ISNUMBER(PI_data_original!AK280)),AK279,PI_data_original!AK280),0)</f>
        <v>0</v>
      </c>
      <c r="AL280" s="95">
        <f>IF($A280&lt;=$A$9,IF(NOT(ISNUMBER(PI_data_original!AL280)),AL279,PI_data_original!AL280),0)</f>
        <v>0</v>
      </c>
      <c r="AM280" s="95">
        <f>IF($A280&lt;=$A$9,IF(NOT(ISNUMBER(PI_data_original!AM280)),AM279,PI_data_original!AM280),0)</f>
        <v>0</v>
      </c>
      <c r="AN280" s="95">
        <f>IF($A280&lt;=$A$9,IF(NOT(ISNUMBER(PI_data_original!AN280)),AN279,PI_data_original!AN280),0)</f>
        <v>0</v>
      </c>
      <c r="AO280" s="95">
        <f>IF($A280&lt;=$A$9,IF(NOT(ISNUMBER(PI_data_original!AO280)),AO279,PI_data_original!AO280),0)</f>
        <v>0</v>
      </c>
      <c r="AP280" s="95">
        <f>IF($A280&lt;=$A$9,IF(NOT(ISNUMBER(PI_data_original!AP280)),AP279,PI_data_original!AP280),0)</f>
        <v>0</v>
      </c>
      <c r="AQ280" s="95">
        <f>IF($A280&lt;=$A$9,IF(NOT(ISNUMBER(PI_data_original!AQ280)),AQ279,PI_data_original!AQ280),0)</f>
        <v>0</v>
      </c>
      <c r="AR280" s="95">
        <f>IF($A280&lt;=$A$9,IF(NOT(ISNUMBER(PI_data_original!AR280)),AR279,PI_data_original!AR280),0)</f>
        <v>0</v>
      </c>
      <c r="AS280" s="95">
        <f>IF($A280&lt;=$A$9,IF(NOT(ISNUMBER(PI_data_original!AS280)),AS279,PI_data_original!AS280),0)</f>
        <v>0</v>
      </c>
      <c r="AT280" s="95">
        <f>IF($A280&lt;=$A$9,IF(NOT(ISNUMBER(PI_data_original!AT280)),AT279,PI_data_original!AT280),0)</f>
        <v>0</v>
      </c>
      <c r="AU280" s="95">
        <f>IF($A280&lt;=$A$9,IF(NOT(ISNUMBER(PI_data_original!AU280)),AU279,PI_data_original!AU280),0)</f>
        <v>0</v>
      </c>
      <c r="AV280" s="95">
        <f>IF($A280&lt;=$A$9,IF(NOT(ISNUMBER(PI_data_original!AV280)),AV279,PI_data_original!AV280),0)</f>
        <v>0</v>
      </c>
      <c r="AW280" s="95">
        <f>IF($A280&lt;=$A$9,IF(NOT(ISNUMBER(PI_data_original!AW280)),AW279,PI_data_original!AW280),0)</f>
        <v>0</v>
      </c>
      <c r="AY280" s="94">
        <f t="shared" si="181"/>
        <v>45873.934027776908</v>
      </c>
      <c r="AZ280" s="95">
        <f>IF($AY280&lt;=$AY$9,IF(NOT(ISNUMBER(PI_data_original!AZ280)),AZ279,PI_data_original!AZ280),0)</f>
        <v>0</v>
      </c>
      <c r="BA280" s="95">
        <f>IF($AY280&lt;=$AY$9,IF(NOT(ISNUMBER(PI_data_original!BA280)),BA279,PI_data_original!BA280),0)</f>
        <v>0</v>
      </c>
      <c r="BB280" s="95">
        <f>IF($AY280&lt;=$AY$9,IF(NOT(ISNUMBER(PI_data_original!BB280)),BB279,PI_data_original!BB280),0)</f>
        <v>0</v>
      </c>
      <c r="BC280" s="95">
        <f>IF($AY280&lt;=$AY$9,IF(NOT(ISNUMBER(PI_data_original!BC280)),BC279,PI_data_original!BC280),0)</f>
        <v>0</v>
      </c>
      <c r="BD280" s="95">
        <f>IF($AY280&lt;=$AY$9,IF(NOT(ISNUMBER(PI_data_original!BD280)),BD279,PI_data_original!BD280),0)</f>
        <v>0</v>
      </c>
      <c r="BE280" s="95">
        <f>IF($AY280&lt;=$AY$9,IF(NOT(ISNUMBER(PI_data_original!BE280)),BE279,PI_data_original!BE280),0)</f>
        <v>0</v>
      </c>
      <c r="BF280" s="95">
        <f>IF($AY280&lt;=$AY$9,IF(NOT(ISNUMBER(PI_data_original!BF280)),BF279,PI_data_original!BF280),0)</f>
        <v>0</v>
      </c>
      <c r="BG280" s="95">
        <f>IF($AY280&lt;=$AY$9,IF(NOT(ISNUMBER(PI_data_original!BG280)),BG279,PI_data_original!BG280),0)</f>
        <v>0</v>
      </c>
      <c r="BI280" s="61">
        <f>PI_data_original!BI280</f>
        <v>45873.436805555553</v>
      </c>
      <c r="BJ280" s="6">
        <f>IF($BI280&lt;=$BI$9,IF(NOT(ISNUMBER(PI_data_original!BJ280)),BJ279,PI_data_original!BJ280),0)</f>
        <v>21.501122647489318</v>
      </c>
      <c r="BK280" s="6">
        <f>IF($BI280&lt;=$BI$9,IF(NOT(ISNUMBER(PI_data_original!BK280)),BK279,PI_data_original!BK280),0)</f>
        <v>20.565406503105873</v>
      </c>
      <c r="BM280" s="6">
        <f t="shared" si="170"/>
        <v>45873.436805555553</v>
      </c>
      <c r="BN280" s="6" t="str">
        <f t="shared" si="171"/>
        <v>N/A</v>
      </c>
      <c r="BO280" s="6">
        <f t="shared" si="172"/>
        <v>45873.436805555553</v>
      </c>
      <c r="BP280" s="6" t="str">
        <f t="shared" si="173"/>
        <v>N/A</v>
      </c>
      <c r="BR280" s="6">
        <f t="shared" si="158"/>
        <v>0</v>
      </c>
      <c r="BS280" s="6">
        <f t="shared" si="159"/>
        <v>0</v>
      </c>
      <c r="BU280" s="6">
        <f t="shared" si="174"/>
        <v>0</v>
      </c>
      <c r="BV280" s="6">
        <f t="shared" si="175"/>
        <v>0</v>
      </c>
      <c r="BX280" s="292">
        <f t="shared" si="160"/>
        <v>45873.934027776908</v>
      </c>
      <c r="BY280" s="11">
        <f t="shared" si="182"/>
        <v>0</v>
      </c>
      <c r="BZ280" s="11">
        <f t="shared" si="182"/>
        <v>0</v>
      </c>
      <c r="CA280" s="11">
        <f t="shared" si="182"/>
        <v>0</v>
      </c>
      <c r="CB280" s="11">
        <f t="shared" si="182"/>
        <v>0</v>
      </c>
      <c r="CC280" s="11">
        <f>IF(Inicio!$C$22="Calderas",BY280+BZ280,CA280)</f>
        <v>0</v>
      </c>
      <c r="CD280" s="11">
        <f t="shared" si="161"/>
        <v>0</v>
      </c>
      <c r="CE280" s="11">
        <f t="shared" si="162"/>
        <v>0</v>
      </c>
      <c r="CF280" s="11">
        <f t="shared" si="163"/>
        <v>0</v>
      </c>
      <c r="CG280" s="11">
        <f t="shared" si="164"/>
        <v>0</v>
      </c>
      <c r="CH280" s="11">
        <f t="shared" si="176"/>
        <v>0</v>
      </c>
      <c r="CI280" s="11">
        <f t="shared" si="177"/>
        <v>0</v>
      </c>
      <c r="CJ280" s="11">
        <f t="shared" si="183"/>
        <v>0</v>
      </c>
      <c r="CK280" s="11">
        <f t="shared" si="183"/>
        <v>0</v>
      </c>
      <c r="CL280" s="11">
        <f t="shared" si="183"/>
        <v>0</v>
      </c>
      <c r="CM280" s="11">
        <f t="shared" si="183"/>
        <v>0</v>
      </c>
      <c r="CN280" s="281">
        <f>IF(Inicio!$O$22="Calderas",CJ280+CK280,CL280)</f>
        <v>0</v>
      </c>
      <c r="CO280" s="11">
        <f t="shared" si="165"/>
        <v>0</v>
      </c>
      <c r="CP280" s="11">
        <f t="shared" si="166"/>
        <v>0</v>
      </c>
      <c r="CQ280" s="11">
        <f t="shared" si="167"/>
        <v>0</v>
      </c>
      <c r="CR280" s="11">
        <f t="shared" si="168"/>
        <v>0</v>
      </c>
      <c r="CS280" s="11">
        <f t="shared" si="178"/>
        <v>0</v>
      </c>
      <c r="CT280" s="11">
        <f t="shared" si="179"/>
        <v>0</v>
      </c>
      <c r="CV280" s="293">
        <f t="shared" si="169"/>
        <v>45874.184027776675</v>
      </c>
      <c r="CW280" s="92">
        <f t="shared" si="184"/>
        <v>0</v>
      </c>
      <c r="CX280" s="92">
        <f t="shared" si="184"/>
        <v>0</v>
      </c>
      <c r="CY280" s="92">
        <f t="shared" si="184"/>
        <v>0</v>
      </c>
      <c r="CZ280" s="92">
        <f t="shared" si="184"/>
        <v>0</v>
      </c>
      <c r="DA280" s="92">
        <f t="shared" si="184"/>
        <v>0</v>
      </c>
      <c r="DB280" s="92">
        <f t="shared" si="184"/>
        <v>0</v>
      </c>
    </row>
    <row r="281" spans="1:106">
      <c r="A281" s="94">
        <f t="shared" si="180"/>
        <v>45874.187499999127</v>
      </c>
      <c r="B281" s="95">
        <f>IF($A281&lt;=$A$9,IF(NOT(ISNUMBER(PI_data_original!B281)),B280,PI_data_original!B281),0)</f>
        <v>0</v>
      </c>
      <c r="C281" s="95">
        <f>IF($A281&lt;=$A$9,IF(NOT(ISNUMBER(PI_data_original!C281)),C280,PI_data_original!C281),0)</f>
        <v>0</v>
      </c>
      <c r="D281" s="307">
        <f>IF(TagTempAmbSel_Sc1=TagTempAmb_Sc1,IF($A281&lt;=$A$9,IF(NOT(ISNUMBER(PI_data_original!D281)),D280,PI_data_original!D281),D280),IF($A281&lt;=$A$9,IF(NOT(ISNUMBER(PI_data_original!AD281)),AD280,PI_data_original!AD281),AD280))</f>
        <v>34.400001525878906</v>
      </c>
      <c r="E281" s="307">
        <f>IF(TagHumRelSel_Sc1=TagHumRel_Sc1,IF($A281&lt;=$A$9,IF(NOT(ISNUMBER(PI_data_original!E281)),E280,PI_data_original!E281),E280),IF($A281&lt;=$A$9,IF(NOT(ISNUMBER(PI_data_original!AE281)),AE280,PI_data_original!AE281),AE280))</f>
        <v>28.549225193882013</v>
      </c>
      <c r="F281" s="95">
        <f>IF($A281&lt;=$A$9,IF(NOT(ISNUMBER(PI_data_original!F281)),F280,PI_data_original!F281),0)</f>
        <v>0</v>
      </c>
      <c r="G281" s="95">
        <f>IF($A281&lt;=$A$9,IF(NOT(ISNUMBER(PI_data_original!G281)),G280,PI_data_original!G281),0)</f>
        <v>0</v>
      </c>
      <c r="H281" s="95">
        <f>IF($A281&lt;=$A$9,IF(NOT(ISNUMBER(PI_data_original!H281)),H280,PI_data_original!H281),0)</f>
        <v>0</v>
      </c>
      <c r="I281" s="95">
        <f>IF($A281&lt;=$A$9,IF(NOT(ISNUMBER(PI_data_original!I281)),I280,PI_data_original!I281),0)</f>
        <v>0</v>
      </c>
      <c r="J281" s="95">
        <f>IF($A281&lt;=$A$9,IF(NOT(ISNUMBER(PI_data_original!J281)),J280,PI_data_original!J281),0)</f>
        <v>0</v>
      </c>
      <c r="K281" s="95">
        <f>IF($A281&lt;=$A$9,IF(NOT(ISNUMBER(PI_data_original!K281)),K280,PI_data_original!K281),0)</f>
        <v>0</v>
      </c>
      <c r="L281" s="95">
        <f>IF($A281&lt;=$A$9,IF(NOT(ISNUMBER(PI_data_original!L281)),L280,PI_data_original!L281),0)</f>
        <v>0</v>
      </c>
      <c r="M281" s="95">
        <f>IF($A281&lt;=$A$9,IF(NOT(ISNUMBER(PI_data_original!M281)),M280,PI_data_original!M281),0)</f>
        <v>0</v>
      </c>
      <c r="N281" s="95">
        <f>IF($A281&lt;=$A$9,IF(NOT(ISNUMBER(PI_data_original!N281)),N280,PI_data_original!N281),0)</f>
        <v>0</v>
      </c>
      <c r="O281" s="95">
        <f>IF($A281&lt;=$A$9,IF(NOT(ISNUMBER(PI_data_original!O281)),O280,PI_data_original!O281),0)</f>
        <v>0</v>
      </c>
      <c r="P281" s="95">
        <f>IF($A281&lt;=$A$9,IF(NOT(ISNUMBER(PI_data_original!P281)),P280,PI_data_original!P281),0)</f>
        <v>0</v>
      </c>
      <c r="Q281" s="95">
        <f>IF($A281&lt;=$A$9,IF(NOT(ISNUMBER(PI_data_original!Q281)),Q280,PI_data_original!Q281),0)</f>
        <v>0</v>
      </c>
      <c r="R281" s="95">
        <f>IF($A281&lt;=$A$9,IF(NOT(ISNUMBER(PI_data_original!R281)),R280,PI_data_original!R281),0)</f>
        <v>0</v>
      </c>
      <c r="S281" s="95">
        <f>IF($A281&lt;=$A$9,IF(NOT(ISNUMBER(PI_data_original!S281)),S280,PI_data_original!S281),0)</f>
        <v>0</v>
      </c>
      <c r="T281" s="95">
        <f>IF($A281&lt;=$A$9,IF(NOT(ISNUMBER(PI_data_original!T281)),T280,PI_data_original!T281),0)</f>
        <v>0</v>
      </c>
      <c r="U281" s="95">
        <f>IF($A281&lt;=$A$9,IF(NOT(ISNUMBER(PI_data_original!U281)),U280,PI_data_original!U281),0)</f>
        <v>0</v>
      </c>
      <c r="V281" s="95">
        <f>IF($A281&lt;=$A$9,IF(NOT(ISNUMBER(PI_data_original!V281)),V280,PI_data_original!V281),0)</f>
        <v>0</v>
      </c>
      <c r="W281" s="95">
        <f>IF($A281&lt;=$A$9,IF(NOT(ISNUMBER(PI_data_original!W281)),W280,PI_data_original!W281),0)</f>
        <v>0</v>
      </c>
      <c r="X281" s="95">
        <f>IF($A281&lt;=$A$9,IF(NOT(ISNUMBER(PI_data_original!X281)),X280,PI_data_original!X281),0)</f>
        <v>0</v>
      </c>
      <c r="Y281" s="95">
        <f>IF($A281&lt;=$A$9,IF(NOT(ISNUMBER(PI_data_original!Y281)),Y280,PI_data_original!Y281),0)</f>
        <v>0</v>
      </c>
      <c r="Z281" s="95">
        <f>IF($A281&lt;=$A$9,IF(NOT(ISNUMBER(PI_data_original!Z281)),Z280,PI_data_original!Z281),0)</f>
        <v>0</v>
      </c>
      <c r="AA281" s="95">
        <f>IF($A281&lt;=$A$9,IF(NOT(ISNUMBER(PI_data_original!AA281)),AA280,PI_data_original!AA281),0)</f>
        <v>0</v>
      </c>
      <c r="AB281" s="95">
        <f>IF($A281&lt;=$A$9,IF(NOT(ISNUMBER(PI_data_original!AB281)),AB280,PI_data_original!AB281),0)</f>
        <v>0</v>
      </c>
      <c r="AC281" s="95">
        <f>IF($A281&lt;=$A$9,IF(NOT(ISNUMBER(PI_data_original!AC281)),AC280,PI_data_original!AC281),0)</f>
        <v>0</v>
      </c>
      <c r="AD281" s="307">
        <f>IF(TagTempAmbSel_Sc2=TagTempAmb_Sc1,IF($A281&lt;=$A$9,IF(NOT(ISNUMBER(PI_data_original!D281)),D280,PI_data_original!D281),D280),IF($A281&lt;=$A$9,IF(NOT(ISNUMBER(PI_data_original!AD281)),AD280,PI_data_original!AD281),AD280))</f>
        <v>35.129991850107629</v>
      </c>
      <c r="AE281" s="307">
        <f>IF(TagHumRelSel_Sc2=TagHumRel_Sc1,IF($A281&lt;=$A$9,IF(NOT(ISNUMBER(PI_data_original!E281)),E280,PI_data_original!E281),E280),IF($A281&lt;=$A$9,IF(NOT(ISNUMBER(PI_data_original!AE281)),AE280,PI_data_original!AE281),AE280))</f>
        <v>30.128703536580311</v>
      </c>
      <c r="AF281" s="95">
        <f>IF($A281&lt;=$A$9,IF(NOT(ISNUMBER(PI_data_original!AF281)),AF280,PI_data_original!AF281),0)</f>
        <v>0</v>
      </c>
      <c r="AG281" s="95">
        <f>IF($A281&lt;=$A$9,IF(NOT(ISNUMBER(PI_data_original!AG281)),AG280,PI_data_original!AG281),0)</f>
        <v>0</v>
      </c>
      <c r="AH281" s="95">
        <f>IF($A281&lt;=$A$9,IF(NOT(ISNUMBER(PI_data_original!AH281)),AH280,PI_data_original!AH281),0)</f>
        <v>0</v>
      </c>
      <c r="AI281" s="95">
        <f>IF($A281&lt;=$A$9,IF(NOT(ISNUMBER(PI_data_original!AI281)),AI280,PI_data_original!AI281),0)</f>
        <v>0</v>
      </c>
      <c r="AJ281" s="95">
        <f>IF($A281&lt;=$A$9,IF(NOT(ISNUMBER(PI_data_original!AJ281)),AJ280,PI_data_original!AJ281),0)</f>
        <v>0</v>
      </c>
      <c r="AK281" s="95">
        <f>IF($A281&lt;=$A$9,IF(NOT(ISNUMBER(PI_data_original!AK281)),AK280,PI_data_original!AK281),0)</f>
        <v>0</v>
      </c>
      <c r="AL281" s="95">
        <f>IF($A281&lt;=$A$9,IF(NOT(ISNUMBER(PI_data_original!AL281)),AL280,PI_data_original!AL281),0)</f>
        <v>0</v>
      </c>
      <c r="AM281" s="95">
        <f>IF($A281&lt;=$A$9,IF(NOT(ISNUMBER(PI_data_original!AM281)),AM280,PI_data_original!AM281),0)</f>
        <v>0</v>
      </c>
      <c r="AN281" s="95">
        <f>IF($A281&lt;=$A$9,IF(NOT(ISNUMBER(PI_data_original!AN281)),AN280,PI_data_original!AN281),0)</f>
        <v>0</v>
      </c>
      <c r="AO281" s="95">
        <f>IF($A281&lt;=$A$9,IF(NOT(ISNUMBER(PI_data_original!AO281)),AO280,PI_data_original!AO281),0)</f>
        <v>0</v>
      </c>
      <c r="AP281" s="95">
        <f>IF($A281&lt;=$A$9,IF(NOT(ISNUMBER(PI_data_original!AP281)),AP280,PI_data_original!AP281),0)</f>
        <v>0</v>
      </c>
      <c r="AQ281" s="95">
        <f>IF($A281&lt;=$A$9,IF(NOT(ISNUMBER(PI_data_original!AQ281)),AQ280,PI_data_original!AQ281),0)</f>
        <v>0</v>
      </c>
      <c r="AR281" s="95">
        <f>IF($A281&lt;=$A$9,IF(NOT(ISNUMBER(PI_data_original!AR281)),AR280,PI_data_original!AR281),0)</f>
        <v>0</v>
      </c>
      <c r="AS281" s="95">
        <f>IF($A281&lt;=$A$9,IF(NOT(ISNUMBER(PI_data_original!AS281)),AS280,PI_data_original!AS281),0)</f>
        <v>0</v>
      </c>
      <c r="AT281" s="95">
        <f>IF($A281&lt;=$A$9,IF(NOT(ISNUMBER(PI_data_original!AT281)),AT280,PI_data_original!AT281),0)</f>
        <v>0</v>
      </c>
      <c r="AU281" s="95">
        <f>IF($A281&lt;=$A$9,IF(NOT(ISNUMBER(PI_data_original!AU281)),AU280,PI_data_original!AU281),0)</f>
        <v>0</v>
      </c>
      <c r="AV281" s="95">
        <f>IF($A281&lt;=$A$9,IF(NOT(ISNUMBER(PI_data_original!AV281)),AV280,PI_data_original!AV281),0)</f>
        <v>0</v>
      </c>
      <c r="AW281" s="95">
        <f>IF($A281&lt;=$A$9,IF(NOT(ISNUMBER(PI_data_original!AW281)),AW280,PI_data_original!AW281),0)</f>
        <v>0</v>
      </c>
      <c r="AY281" s="94">
        <f t="shared" si="181"/>
        <v>45873.937499999127</v>
      </c>
      <c r="AZ281" s="95">
        <f>IF($AY281&lt;=$AY$9,IF(NOT(ISNUMBER(PI_data_original!AZ281)),AZ280,PI_data_original!AZ281),0)</f>
        <v>0</v>
      </c>
      <c r="BA281" s="95">
        <f>IF($AY281&lt;=$AY$9,IF(NOT(ISNUMBER(PI_data_original!BA281)),BA280,PI_data_original!BA281),0)</f>
        <v>0</v>
      </c>
      <c r="BB281" s="95">
        <f>IF($AY281&lt;=$AY$9,IF(NOT(ISNUMBER(PI_data_original!BB281)),BB280,PI_data_original!BB281),0)</f>
        <v>0</v>
      </c>
      <c r="BC281" s="95">
        <f>IF($AY281&lt;=$AY$9,IF(NOT(ISNUMBER(PI_data_original!BC281)),BC280,PI_data_original!BC281),0)</f>
        <v>0</v>
      </c>
      <c r="BD281" s="95">
        <f>IF($AY281&lt;=$AY$9,IF(NOT(ISNUMBER(PI_data_original!BD281)),BD280,PI_data_original!BD281),0)</f>
        <v>0</v>
      </c>
      <c r="BE281" s="95">
        <f>IF($AY281&lt;=$AY$9,IF(NOT(ISNUMBER(PI_data_original!BE281)),BE280,PI_data_original!BE281),0)</f>
        <v>0</v>
      </c>
      <c r="BF281" s="95">
        <f>IF($AY281&lt;=$AY$9,IF(NOT(ISNUMBER(PI_data_original!BF281)),BF280,PI_data_original!BF281),0)</f>
        <v>0</v>
      </c>
      <c r="BG281" s="95">
        <f>IF($AY281&lt;=$AY$9,IF(NOT(ISNUMBER(PI_data_original!BG281)),BG280,PI_data_original!BG281),0)</f>
        <v>0</v>
      </c>
      <c r="BI281" s="61">
        <f>PI_data_original!BI281</f>
        <v>45873.4375</v>
      </c>
      <c r="BJ281" s="6">
        <f>IF($BI281&lt;=$BI$9,IF(NOT(ISNUMBER(PI_data_original!BJ281)),BJ280,PI_data_original!BJ281),0)</f>
        <v>21.950298251703426</v>
      </c>
      <c r="BK281" s="6">
        <f>IF($BI281&lt;=$BI$9,IF(NOT(ISNUMBER(PI_data_original!BK281)),BK280,PI_data_original!BK281),0)</f>
        <v>20.951349106595277</v>
      </c>
      <c r="BM281" s="6">
        <f t="shared" si="170"/>
        <v>45873.4375</v>
      </c>
      <c r="BN281" s="6" t="str">
        <f t="shared" si="171"/>
        <v>N/A</v>
      </c>
      <c r="BO281" s="6">
        <f t="shared" si="172"/>
        <v>45873.4375</v>
      </c>
      <c r="BP281" s="6" t="str">
        <f t="shared" si="173"/>
        <v>N/A</v>
      </c>
      <c r="BR281" s="6">
        <f t="shared" si="158"/>
        <v>0</v>
      </c>
      <c r="BS281" s="6">
        <f t="shared" si="159"/>
        <v>0</v>
      </c>
      <c r="BU281" s="6">
        <f t="shared" si="174"/>
        <v>0</v>
      </c>
      <c r="BV281" s="6">
        <f t="shared" si="175"/>
        <v>0</v>
      </c>
      <c r="BX281" s="292">
        <f t="shared" si="160"/>
        <v>45873.937499999127</v>
      </c>
      <c r="BY281" s="11">
        <f t="shared" si="182"/>
        <v>0</v>
      </c>
      <c r="BZ281" s="11">
        <f t="shared" si="182"/>
        <v>0</v>
      </c>
      <c r="CA281" s="11">
        <f t="shared" si="182"/>
        <v>0</v>
      </c>
      <c r="CB281" s="11">
        <f t="shared" si="182"/>
        <v>0</v>
      </c>
      <c r="CC281" s="11">
        <f>IF(Inicio!$C$22="Calderas",BY281+BZ281,CA281)</f>
        <v>0</v>
      </c>
      <c r="CD281" s="11">
        <f t="shared" si="161"/>
        <v>0</v>
      </c>
      <c r="CE281" s="11">
        <f t="shared" si="162"/>
        <v>0</v>
      </c>
      <c r="CF281" s="11">
        <f t="shared" si="163"/>
        <v>0</v>
      </c>
      <c r="CG281" s="11">
        <f t="shared" si="164"/>
        <v>0</v>
      </c>
      <c r="CH281" s="11">
        <f t="shared" si="176"/>
        <v>0</v>
      </c>
      <c r="CI281" s="11">
        <f t="shared" si="177"/>
        <v>0</v>
      </c>
      <c r="CJ281" s="11">
        <f t="shared" si="183"/>
        <v>0</v>
      </c>
      <c r="CK281" s="11">
        <f t="shared" si="183"/>
        <v>0</v>
      </c>
      <c r="CL281" s="11">
        <f t="shared" si="183"/>
        <v>0</v>
      </c>
      <c r="CM281" s="11">
        <f t="shared" si="183"/>
        <v>0</v>
      </c>
      <c r="CN281" s="281">
        <f>IF(Inicio!$O$22="Calderas",CJ281+CK281,CL281)</f>
        <v>0</v>
      </c>
      <c r="CO281" s="11">
        <f t="shared" si="165"/>
        <v>0</v>
      </c>
      <c r="CP281" s="11">
        <f t="shared" si="166"/>
        <v>0</v>
      </c>
      <c r="CQ281" s="11">
        <f t="shared" si="167"/>
        <v>0</v>
      </c>
      <c r="CR281" s="11">
        <f t="shared" si="168"/>
        <v>0</v>
      </c>
      <c r="CS281" s="11">
        <f t="shared" si="178"/>
        <v>0</v>
      </c>
      <c r="CT281" s="11">
        <f t="shared" si="179"/>
        <v>0</v>
      </c>
      <c r="CV281" s="293">
        <f t="shared" si="169"/>
        <v>45874.187499998894</v>
      </c>
      <c r="CW281" s="92">
        <f t="shared" ref="CW281:DB290" si="185">VLOOKUP($CV281,$AY$11:$BG$370,MATCH(CW$9,$AY$9:$BG$9,0))</f>
        <v>0</v>
      </c>
      <c r="CX281" s="92">
        <f t="shared" si="185"/>
        <v>0</v>
      </c>
      <c r="CY281" s="92">
        <f t="shared" si="185"/>
        <v>0</v>
      </c>
      <c r="CZ281" s="92">
        <f t="shared" si="185"/>
        <v>0</v>
      </c>
      <c r="DA281" s="92">
        <f t="shared" si="185"/>
        <v>0</v>
      </c>
      <c r="DB281" s="92">
        <f t="shared" si="185"/>
        <v>0</v>
      </c>
    </row>
    <row r="282" spans="1:106">
      <c r="A282" s="94">
        <f t="shared" si="180"/>
        <v>45874.190972221346</v>
      </c>
      <c r="B282" s="95">
        <f>IF($A282&lt;=$A$9,IF(NOT(ISNUMBER(PI_data_original!B282)),B281,PI_data_original!B282),0)</f>
        <v>0</v>
      </c>
      <c r="C282" s="95">
        <f>IF($A282&lt;=$A$9,IF(NOT(ISNUMBER(PI_data_original!C282)),C281,PI_data_original!C282),0)</f>
        <v>0</v>
      </c>
      <c r="D282" s="307">
        <f>IF(TagTempAmbSel_Sc1=TagTempAmb_Sc1,IF($A282&lt;=$A$9,IF(NOT(ISNUMBER(PI_data_original!D282)),D281,PI_data_original!D282),D281),IF($A282&lt;=$A$9,IF(NOT(ISNUMBER(PI_data_original!AD282)),AD281,PI_data_original!AD282),AD281))</f>
        <v>34.400001525878906</v>
      </c>
      <c r="E282" s="307">
        <f>IF(TagHumRelSel_Sc1=TagHumRel_Sc1,IF($A282&lt;=$A$9,IF(NOT(ISNUMBER(PI_data_original!E282)),E281,PI_data_original!E282),E281),IF($A282&lt;=$A$9,IF(NOT(ISNUMBER(PI_data_original!AE282)),AE281,PI_data_original!AE282),AE281))</f>
        <v>28.549225193882013</v>
      </c>
      <c r="F282" s="95">
        <f>IF($A282&lt;=$A$9,IF(NOT(ISNUMBER(PI_data_original!F282)),F281,PI_data_original!F282),0)</f>
        <v>0</v>
      </c>
      <c r="G282" s="95">
        <f>IF($A282&lt;=$A$9,IF(NOT(ISNUMBER(PI_data_original!G282)),G281,PI_data_original!G282),0)</f>
        <v>0</v>
      </c>
      <c r="H282" s="95">
        <f>IF($A282&lt;=$A$9,IF(NOT(ISNUMBER(PI_data_original!H282)),H281,PI_data_original!H282),0)</f>
        <v>0</v>
      </c>
      <c r="I282" s="95">
        <f>IF($A282&lt;=$A$9,IF(NOT(ISNUMBER(PI_data_original!I282)),I281,PI_data_original!I282),0)</f>
        <v>0</v>
      </c>
      <c r="J282" s="95">
        <f>IF($A282&lt;=$A$9,IF(NOT(ISNUMBER(PI_data_original!J282)),J281,PI_data_original!J282),0)</f>
        <v>0</v>
      </c>
      <c r="K282" s="95">
        <f>IF($A282&lt;=$A$9,IF(NOT(ISNUMBER(PI_data_original!K282)),K281,PI_data_original!K282),0)</f>
        <v>0</v>
      </c>
      <c r="L282" s="95">
        <f>IF($A282&lt;=$A$9,IF(NOT(ISNUMBER(PI_data_original!L282)),L281,PI_data_original!L282),0)</f>
        <v>0</v>
      </c>
      <c r="M282" s="95">
        <f>IF($A282&lt;=$A$9,IF(NOT(ISNUMBER(PI_data_original!M282)),M281,PI_data_original!M282),0)</f>
        <v>0</v>
      </c>
      <c r="N282" s="95">
        <f>IF($A282&lt;=$A$9,IF(NOT(ISNUMBER(PI_data_original!N282)),N281,PI_data_original!N282),0)</f>
        <v>0</v>
      </c>
      <c r="O282" s="95">
        <f>IF($A282&lt;=$A$9,IF(NOT(ISNUMBER(PI_data_original!O282)),O281,PI_data_original!O282),0)</f>
        <v>0</v>
      </c>
      <c r="P282" s="95">
        <f>IF($A282&lt;=$A$9,IF(NOT(ISNUMBER(PI_data_original!P282)),P281,PI_data_original!P282),0)</f>
        <v>0</v>
      </c>
      <c r="Q282" s="95">
        <f>IF($A282&lt;=$A$9,IF(NOT(ISNUMBER(PI_data_original!Q282)),Q281,PI_data_original!Q282),0)</f>
        <v>0</v>
      </c>
      <c r="R282" s="95">
        <f>IF($A282&lt;=$A$9,IF(NOT(ISNUMBER(PI_data_original!R282)),R281,PI_data_original!R282),0)</f>
        <v>0</v>
      </c>
      <c r="S282" s="95">
        <f>IF($A282&lt;=$A$9,IF(NOT(ISNUMBER(PI_data_original!S282)),S281,PI_data_original!S282),0)</f>
        <v>0</v>
      </c>
      <c r="T282" s="95">
        <f>IF($A282&lt;=$A$9,IF(NOT(ISNUMBER(PI_data_original!T282)),T281,PI_data_original!T282),0)</f>
        <v>0</v>
      </c>
      <c r="U282" s="95">
        <f>IF($A282&lt;=$A$9,IF(NOT(ISNUMBER(PI_data_original!U282)),U281,PI_data_original!U282),0)</f>
        <v>0</v>
      </c>
      <c r="V282" s="95">
        <f>IF($A282&lt;=$A$9,IF(NOT(ISNUMBER(PI_data_original!V282)),V281,PI_data_original!V282),0)</f>
        <v>0</v>
      </c>
      <c r="W282" s="95">
        <f>IF($A282&lt;=$A$9,IF(NOT(ISNUMBER(PI_data_original!W282)),W281,PI_data_original!W282),0)</f>
        <v>0</v>
      </c>
      <c r="X282" s="95">
        <f>IF($A282&lt;=$A$9,IF(NOT(ISNUMBER(PI_data_original!X282)),X281,PI_data_original!X282),0)</f>
        <v>0</v>
      </c>
      <c r="Y282" s="95">
        <f>IF($A282&lt;=$A$9,IF(NOT(ISNUMBER(PI_data_original!Y282)),Y281,PI_data_original!Y282),0)</f>
        <v>0</v>
      </c>
      <c r="Z282" s="95">
        <f>IF($A282&lt;=$A$9,IF(NOT(ISNUMBER(PI_data_original!Z282)),Z281,PI_data_original!Z282),0)</f>
        <v>0</v>
      </c>
      <c r="AA282" s="95">
        <f>IF($A282&lt;=$A$9,IF(NOT(ISNUMBER(PI_data_original!AA282)),AA281,PI_data_original!AA282),0)</f>
        <v>0</v>
      </c>
      <c r="AB282" s="95">
        <f>IF($A282&lt;=$A$9,IF(NOT(ISNUMBER(PI_data_original!AB282)),AB281,PI_data_original!AB282),0)</f>
        <v>0</v>
      </c>
      <c r="AC282" s="95">
        <f>IF($A282&lt;=$A$9,IF(NOT(ISNUMBER(PI_data_original!AC282)),AC281,PI_data_original!AC282),0)</f>
        <v>0</v>
      </c>
      <c r="AD282" s="307">
        <f>IF(TagTempAmbSel_Sc2=TagTempAmb_Sc1,IF($A282&lt;=$A$9,IF(NOT(ISNUMBER(PI_data_original!D282)),D281,PI_data_original!D282),D281),IF($A282&lt;=$A$9,IF(NOT(ISNUMBER(PI_data_original!AD282)),AD281,PI_data_original!AD282),AD281))</f>
        <v>35.129991850107629</v>
      </c>
      <c r="AE282" s="307">
        <f>IF(TagHumRelSel_Sc2=TagHumRel_Sc1,IF($A282&lt;=$A$9,IF(NOT(ISNUMBER(PI_data_original!E282)),E281,PI_data_original!E282),E281),IF($A282&lt;=$A$9,IF(NOT(ISNUMBER(PI_data_original!AE282)),AE281,PI_data_original!AE282),AE281))</f>
        <v>30.128703536580311</v>
      </c>
      <c r="AF282" s="95">
        <f>IF($A282&lt;=$A$9,IF(NOT(ISNUMBER(PI_data_original!AF282)),AF281,PI_data_original!AF282),0)</f>
        <v>0</v>
      </c>
      <c r="AG282" s="95">
        <f>IF($A282&lt;=$A$9,IF(NOT(ISNUMBER(PI_data_original!AG282)),AG281,PI_data_original!AG282),0)</f>
        <v>0</v>
      </c>
      <c r="AH282" s="95">
        <f>IF($A282&lt;=$A$9,IF(NOT(ISNUMBER(PI_data_original!AH282)),AH281,PI_data_original!AH282),0)</f>
        <v>0</v>
      </c>
      <c r="AI282" s="95">
        <f>IF($A282&lt;=$A$9,IF(NOT(ISNUMBER(PI_data_original!AI282)),AI281,PI_data_original!AI282),0)</f>
        <v>0</v>
      </c>
      <c r="AJ282" s="95">
        <f>IF($A282&lt;=$A$9,IF(NOT(ISNUMBER(PI_data_original!AJ282)),AJ281,PI_data_original!AJ282),0)</f>
        <v>0</v>
      </c>
      <c r="AK282" s="95">
        <f>IF($A282&lt;=$A$9,IF(NOT(ISNUMBER(PI_data_original!AK282)),AK281,PI_data_original!AK282),0)</f>
        <v>0</v>
      </c>
      <c r="AL282" s="95">
        <f>IF($A282&lt;=$A$9,IF(NOT(ISNUMBER(PI_data_original!AL282)),AL281,PI_data_original!AL282),0)</f>
        <v>0</v>
      </c>
      <c r="AM282" s="95">
        <f>IF($A282&lt;=$A$9,IF(NOT(ISNUMBER(PI_data_original!AM282)),AM281,PI_data_original!AM282),0)</f>
        <v>0</v>
      </c>
      <c r="AN282" s="95">
        <f>IF($A282&lt;=$A$9,IF(NOT(ISNUMBER(PI_data_original!AN282)),AN281,PI_data_original!AN282),0)</f>
        <v>0</v>
      </c>
      <c r="AO282" s="95">
        <f>IF($A282&lt;=$A$9,IF(NOT(ISNUMBER(PI_data_original!AO282)),AO281,PI_data_original!AO282),0)</f>
        <v>0</v>
      </c>
      <c r="AP282" s="95">
        <f>IF($A282&lt;=$A$9,IF(NOT(ISNUMBER(PI_data_original!AP282)),AP281,PI_data_original!AP282),0)</f>
        <v>0</v>
      </c>
      <c r="AQ282" s="95">
        <f>IF($A282&lt;=$A$9,IF(NOT(ISNUMBER(PI_data_original!AQ282)),AQ281,PI_data_original!AQ282),0)</f>
        <v>0</v>
      </c>
      <c r="AR282" s="95">
        <f>IF($A282&lt;=$A$9,IF(NOT(ISNUMBER(PI_data_original!AR282)),AR281,PI_data_original!AR282),0)</f>
        <v>0</v>
      </c>
      <c r="AS282" s="95">
        <f>IF($A282&lt;=$A$9,IF(NOT(ISNUMBER(PI_data_original!AS282)),AS281,PI_data_original!AS282),0)</f>
        <v>0</v>
      </c>
      <c r="AT282" s="95">
        <f>IF($A282&lt;=$A$9,IF(NOT(ISNUMBER(PI_data_original!AT282)),AT281,PI_data_original!AT282),0)</f>
        <v>0</v>
      </c>
      <c r="AU282" s="95">
        <f>IF($A282&lt;=$A$9,IF(NOT(ISNUMBER(PI_data_original!AU282)),AU281,PI_data_original!AU282),0)</f>
        <v>0</v>
      </c>
      <c r="AV282" s="95">
        <f>IF($A282&lt;=$A$9,IF(NOT(ISNUMBER(PI_data_original!AV282)),AV281,PI_data_original!AV282),0)</f>
        <v>0</v>
      </c>
      <c r="AW282" s="95">
        <f>IF($A282&lt;=$A$9,IF(NOT(ISNUMBER(PI_data_original!AW282)),AW281,PI_data_original!AW282),0)</f>
        <v>0</v>
      </c>
      <c r="AY282" s="94">
        <f t="shared" si="181"/>
        <v>45873.940972221346</v>
      </c>
      <c r="AZ282" s="95">
        <f>IF($AY282&lt;=$AY$9,IF(NOT(ISNUMBER(PI_data_original!AZ282)),AZ281,PI_data_original!AZ282),0)</f>
        <v>0</v>
      </c>
      <c r="BA282" s="95">
        <f>IF($AY282&lt;=$AY$9,IF(NOT(ISNUMBER(PI_data_original!BA282)),BA281,PI_data_original!BA282),0)</f>
        <v>0</v>
      </c>
      <c r="BB282" s="95">
        <f>IF($AY282&lt;=$AY$9,IF(NOT(ISNUMBER(PI_data_original!BB282)),BB281,PI_data_original!BB282),0)</f>
        <v>0</v>
      </c>
      <c r="BC282" s="95">
        <f>IF($AY282&lt;=$AY$9,IF(NOT(ISNUMBER(PI_data_original!BC282)),BC281,PI_data_original!BC282),0)</f>
        <v>0</v>
      </c>
      <c r="BD282" s="95">
        <f>IF($AY282&lt;=$AY$9,IF(NOT(ISNUMBER(PI_data_original!BD282)),BD281,PI_data_original!BD282),0)</f>
        <v>0</v>
      </c>
      <c r="BE282" s="95">
        <f>IF($AY282&lt;=$AY$9,IF(NOT(ISNUMBER(PI_data_original!BE282)),BE281,PI_data_original!BE282),0)</f>
        <v>0</v>
      </c>
      <c r="BF282" s="95">
        <f>IF($AY282&lt;=$AY$9,IF(NOT(ISNUMBER(PI_data_original!BF282)),BF281,PI_data_original!BF282),0)</f>
        <v>0</v>
      </c>
      <c r="BG282" s="95">
        <f>IF($AY282&lt;=$AY$9,IF(NOT(ISNUMBER(PI_data_original!BG282)),BG281,PI_data_original!BG282),0)</f>
        <v>0</v>
      </c>
      <c r="BI282" s="61">
        <f>PI_data_original!BI282</f>
        <v>45873.438194444447</v>
      </c>
      <c r="BJ282" s="6">
        <f>IF($BI282&lt;=$BI$9,IF(NOT(ISNUMBER(PI_data_original!BJ282)),BJ281,PI_data_original!BJ282),0)</f>
        <v>22.43493463696467</v>
      </c>
      <c r="BK282" s="6">
        <f>IF($BI282&lt;=$BI$9,IF(NOT(ISNUMBER(PI_data_original!BK282)),BK281,PI_data_original!BK282),0)</f>
        <v>21.484091774492832</v>
      </c>
      <c r="BM282" s="6">
        <f t="shared" si="170"/>
        <v>45873.438194444447</v>
      </c>
      <c r="BN282" s="6" t="str">
        <f t="shared" si="171"/>
        <v>N/A</v>
      </c>
      <c r="BO282" s="6">
        <f t="shared" si="172"/>
        <v>45873.438194444447</v>
      </c>
      <c r="BP282" s="6" t="str">
        <f t="shared" si="173"/>
        <v>N/A</v>
      </c>
      <c r="BR282" s="6">
        <f t="shared" si="158"/>
        <v>0</v>
      </c>
      <c r="BS282" s="6">
        <f t="shared" si="159"/>
        <v>0</v>
      </c>
      <c r="BU282" s="6">
        <f t="shared" si="174"/>
        <v>0</v>
      </c>
      <c r="BV282" s="6">
        <f t="shared" si="175"/>
        <v>0</v>
      </c>
      <c r="BX282" s="292">
        <f t="shared" si="160"/>
        <v>45873.940972221346</v>
      </c>
      <c r="BY282" s="11">
        <f t="shared" si="182"/>
        <v>0</v>
      </c>
      <c r="BZ282" s="11">
        <f t="shared" si="182"/>
        <v>0</v>
      </c>
      <c r="CA282" s="11">
        <f t="shared" si="182"/>
        <v>0</v>
      </c>
      <c r="CB282" s="11">
        <f t="shared" si="182"/>
        <v>0</v>
      </c>
      <c r="CC282" s="11">
        <f>IF(Inicio!$C$22="Calderas",BY282+BZ282,CA282)</f>
        <v>0</v>
      </c>
      <c r="CD282" s="11">
        <f t="shared" si="161"/>
        <v>0</v>
      </c>
      <c r="CE282" s="11">
        <f t="shared" si="162"/>
        <v>0</v>
      </c>
      <c r="CF282" s="11">
        <f t="shared" si="163"/>
        <v>0</v>
      </c>
      <c r="CG282" s="11">
        <f t="shared" si="164"/>
        <v>0</v>
      </c>
      <c r="CH282" s="11">
        <f t="shared" si="176"/>
        <v>0</v>
      </c>
      <c r="CI282" s="11">
        <f t="shared" si="177"/>
        <v>0</v>
      </c>
      <c r="CJ282" s="11">
        <f t="shared" si="183"/>
        <v>0</v>
      </c>
      <c r="CK282" s="11">
        <f t="shared" si="183"/>
        <v>0</v>
      </c>
      <c r="CL282" s="11">
        <f t="shared" si="183"/>
        <v>0</v>
      </c>
      <c r="CM282" s="11">
        <f t="shared" si="183"/>
        <v>0</v>
      </c>
      <c r="CN282" s="281">
        <f>IF(Inicio!$O$22="Calderas",CJ282+CK282,CL282)</f>
        <v>0</v>
      </c>
      <c r="CO282" s="11">
        <f t="shared" si="165"/>
        <v>0</v>
      </c>
      <c r="CP282" s="11">
        <f t="shared" si="166"/>
        <v>0</v>
      </c>
      <c r="CQ282" s="11">
        <f t="shared" si="167"/>
        <v>0</v>
      </c>
      <c r="CR282" s="11">
        <f t="shared" si="168"/>
        <v>0</v>
      </c>
      <c r="CS282" s="11">
        <f t="shared" si="178"/>
        <v>0</v>
      </c>
      <c r="CT282" s="11">
        <f t="shared" si="179"/>
        <v>0</v>
      </c>
      <c r="CV282" s="293">
        <f t="shared" si="169"/>
        <v>45874.190972221113</v>
      </c>
      <c r="CW282" s="92">
        <f t="shared" si="185"/>
        <v>0</v>
      </c>
      <c r="CX282" s="92">
        <f t="shared" si="185"/>
        <v>0</v>
      </c>
      <c r="CY282" s="92">
        <f t="shared" si="185"/>
        <v>0</v>
      </c>
      <c r="CZ282" s="92">
        <f t="shared" si="185"/>
        <v>0</v>
      </c>
      <c r="DA282" s="92">
        <f t="shared" si="185"/>
        <v>0</v>
      </c>
      <c r="DB282" s="92">
        <f t="shared" si="185"/>
        <v>0</v>
      </c>
    </row>
    <row r="283" spans="1:106">
      <c r="A283" s="94">
        <f t="shared" si="180"/>
        <v>45874.194444443565</v>
      </c>
      <c r="B283" s="95">
        <f>IF($A283&lt;=$A$9,IF(NOT(ISNUMBER(PI_data_original!B283)),B282,PI_data_original!B283),0)</f>
        <v>0</v>
      </c>
      <c r="C283" s="95">
        <f>IF($A283&lt;=$A$9,IF(NOT(ISNUMBER(PI_data_original!C283)),C282,PI_data_original!C283),0)</f>
        <v>0</v>
      </c>
      <c r="D283" s="307">
        <f>IF(TagTempAmbSel_Sc1=TagTempAmb_Sc1,IF($A283&lt;=$A$9,IF(NOT(ISNUMBER(PI_data_original!D283)),D282,PI_data_original!D283),D282),IF($A283&lt;=$A$9,IF(NOT(ISNUMBER(PI_data_original!AD283)),AD282,PI_data_original!AD283),AD282))</f>
        <v>34.400001525878906</v>
      </c>
      <c r="E283" s="307">
        <f>IF(TagHumRelSel_Sc1=TagHumRel_Sc1,IF($A283&lt;=$A$9,IF(NOT(ISNUMBER(PI_data_original!E283)),E282,PI_data_original!E283),E282),IF($A283&lt;=$A$9,IF(NOT(ISNUMBER(PI_data_original!AE283)),AE282,PI_data_original!AE283),AE282))</f>
        <v>28.549225193882013</v>
      </c>
      <c r="F283" s="95">
        <f>IF($A283&lt;=$A$9,IF(NOT(ISNUMBER(PI_data_original!F283)),F282,PI_data_original!F283),0)</f>
        <v>0</v>
      </c>
      <c r="G283" s="95">
        <f>IF($A283&lt;=$A$9,IF(NOT(ISNUMBER(PI_data_original!G283)),G282,PI_data_original!G283),0)</f>
        <v>0</v>
      </c>
      <c r="H283" s="95">
        <f>IF($A283&lt;=$A$9,IF(NOT(ISNUMBER(PI_data_original!H283)),H282,PI_data_original!H283),0)</f>
        <v>0</v>
      </c>
      <c r="I283" s="95">
        <f>IF($A283&lt;=$A$9,IF(NOT(ISNUMBER(PI_data_original!I283)),I282,PI_data_original!I283),0)</f>
        <v>0</v>
      </c>
      <c r="J283" s="95">
        <f>IF($A283&lt;=$A$9,IF(NOT(ISNUMBER(PI_data_original!J283)),J282,PI_data_original!J283),0)</f>
        <v>0</v>
      </c>
      <c r="K283" s="95">
        <f>IF($A283&lt;=$A$9,IF(NOT(ISNUMBER(PI_data_original!K283)),K282,PI_data_original!K283),0)</f>
        <v>0</v>
      </c>
      <c r="L283" s="95">
        <f>IF($A283&lt;=$A$9,IF(NOT(ISNUMBER(PI_data_original!L283)),L282,PI_data_original!L283),0)</f>
        <v>0</v>
      </c>
      <c r="M283" s="95">
        <f>IF($A283&lt;=$A$9,IF(NOT(ISNUMBER(PI_data_original!M283)),M282,PI_data_original!M283),0)</f>
        <v>0</v>
      </c>
      <c r="N283" s="95">
        <f>IF($A283&lt;=$A$9,IF(NOT(ISNUMBER(PI_data_original!N283)),N282,PI_data_original!N283),0)</f>
        <v>0</v>
      </c>
      <c r="O283" s="95">
        <f>IF($A283&lt;=$A$9,IF(NOT(ISNUMBER(PI_data_original!O283)),O282,PI_data_original!O283),0)</f>
        <v>0</v>
      </c>
      <c r="P283" s="95">
        <f>IF($A283&lt;=$A$9,IF(NOT(ISNUMBER(PI_data_original!P283)),P282,PI_data_original!P283),0)</f>
        <v>0</v>
      </c>
      <c r="Q283" s="95">
        <f>IF($A283&lt;=$A$9,IF(NOT(ISNUMBER(PI_data_original!Q283)),Q282,PI_data_original!Q283),0)</f>
        <v>0</v>
      </c>
      <c r="R283" s="95">
        <f>IF($A283&lt;=$A$9,IF(NOT(ISNUMBER(PI_data_original!R283)),R282,PI_data_original!R283),0)</f>
        <v>0</v>
      </c>
      <c r="S283" s="95">
        <f>IF($A283&lt;=$A$9,IF(NOT(ISNUMBER(PI_data_original!S283)),S282,PI_data_original!S283),0)</f>
        <v>0</v>
      </c>
      <c r="T283" s="95">
        <f>IF($A283&lt;=$A$9,IF(NOT(ISNUMBER(PI_data_original!T283)),T282,PI_data_original!T283),0)</f>
        <v>0</v>
      </c>
      <c r="U283" s="95">
        <f>IF($A283&lt;=$A$9,IF(NOT(ISNUMBER(PI_data_original!U283)),U282,PI_data_original!U283),0)</f>
        <v>0</v>
      </c>
      <c r="V283" s="95">
        <f>IF($A283&lt;=$A$9,IF(NOT(ISNUMBER(PI_data_original!V283)),V282,PI_data_original!V283),0)</f>
        <v>0</v>
      </c>
      <c r="W283" s="95">
        <f>IF($A283&lt;=$A$9,IF(NOT(ISNUMBER(PI_data_original!W283)),W282,PI_data_original!W283),0)</f>
        <v>0</v>
      </c>
      <c r="X283" s="95">
        <f>IF($A283&lt;=$A$9,IF(NOT(ISNUMBER(PI_data_original!X283)),X282,PI_data_original!X283),0)</f>
        <v>0</v>
      </c>
      <c r="Y283" s="95">
        <f>IF($A283&lt;=$A$9,IF(NOT(ISNUMBER(PI_data_original!Y283)),Y282,PI_data_original!Y283),0)</f>
        <v>0</v>
      </c>
      <c r="Z283" s="95">
        <f>IF($A283&lt;=$A$9,IF(NOT(ISNUMBER(PI_data_original!Z283)),Z282,PI_data_original!Z283),0)</f>
        <v>0</v>
      </c>
      <c r="AA283" s="95">
        <f>IF($A283&lt;=$A$9,IF(NOT(ISNUMBER(PI_data_original!AA283)),AA282,PI_data_original!AA283),0)</f>
        <v>0</v>
      </c>
      <c r="AB283" s="95">
        <f>IF($A283&lt;=$A$9,IF(NOT(ISNUMBER(PI_data_original!AB283)),AB282,PI_data_original!AB283),0)</f>
        <v>0</v>
      </c>
      <c r="AC283" s="95">
        <f>IF($A283&lt;=$A$9,IF(NOT(ISNUMBER(PI_data_original!AC283)),AC282,PI_data_original!AC283),0)</f>
        <v>0</v>
      </c>
      <c r="AD283" s="307">
        <f>IF(TagTempAmbSel_Sc2=TagTempAmb_Sc1,IF($A283&lt;=$A$9,IF(NOT(ISNUMBER(PI_data_original!D283)),D282,PI_data_original!D283),D282),IF($A283&lt;=$A$9,IF(NOT(ISNUMBER(PI_data_original!AD283)),AD282,PI_data_original!AD283),AD282))</f>
        <v>35.129991850107629</v>
      </c>
      <c r="AE283" s="307">
        <f>IF(TagHumRelSel_Sc2=TagHumRel_Sc1,IF($A283&lt;=$A$9,IF(NOT(ISNUMBER(PI_data_original!E283)),E282,PI_data_original!E283),E282),IF($A283&lt;=$A$9,IF(NOT(ISNUMBER(PI_data_original!AE283)),AE282,PI_data_original!AE283),AE282))</f>
        <v>30.128703536580311</v>
      </c>
      <c r="AF283" s="95">
        <f>IF($A283&lt;=$A$9,IF(NOT(ISNUMBER(PI_data_original!AF283)),AF282,PI_data_original!AF283),0)</f>
        <v>0</v>
      </c>
      <c r="AG283" s="95">
        <f>IF($A283&lt;=$A$9,IF(NOT(ISNUMBER(PI_data_original!AG283)),AG282,PI_data_original!AG283),0)</f>
        <v>0</v>
      </c>
      <c r="AH283" s="95">
        <f>IF($A283&lt;=$A$9,IF(NOT(ISNUMBER(PI_data_original!AH283)),AH282,PI_data_original!AH283),0)</f>
        <v>0</v>
      </c>
      <c r="AI283" s="95">
        <f>IF($A283&lt;=$A$9,IF(NOT(ISNUMBER(PI_data_original!AI283)),AI282,PI_data_original!AI283),0)</f>
        <v>0</v>
      </c>
      <c r="AJ283" s="95">
        <f>IF($A283&lt;=$A$9,IF(NOT(ISNUMBER(PI_data_original!AJ283)),AJ282,PI_data_original!AJ283),0)</f>
        <v>0</v>
      </c>
      <c r="AK283" s="95">
        <f>IF($A283&lt;=$A$9,IF(NOT(ISNUMBER(PI_data_original!AK283)),AK282,PI_data_original!AK283),0)</f>
        <v>0</v>
      </c>
      <c r="AL283" s="95">
        <f>IF($A283&lt;=$A$9,IF(NOT(ISNUMBER(PI_data_original!AL283)),AL282,PI_data_original!AL283),0)</f>
        <v>0</v>
      </c>
      <c r="AM283" s="95">
        <f>IF($A283&lt;=$A$9,IF(NOT(ISNUMBER(PI_data_original!AM283)),AM282,PI_data_original!AM283),0)</f>
        <v>0</v>
      </c>
      <c r="AN283" s="95">
        <f>IF($A283&lt;=$A$9,IF(NOT(ISNUMBER(PI_data_original!AN283)),AN282,PI_data_original!AN283),0)</f>
        <v>0</v>
      </c>
      <c r="AO283" s="95">
        <f>IF($A283&lt;=$A$9,IF(NOT(ISNUMBER(PI_data_original!AO283)),AO282,PI_data_original!AO283),0)</f>
        <v>0</v>
      </c>
      <c r="AP283" s="95">
        <f>IF($A283&lt;=$A$9,IF(NOT(ISNUMBER(PI_data_original!AP283)),AP282,PI_data_original!AP283),0)</f>
        <v>0</v>
      </c>
      <c r="AQ283" s="95">
        <f>IF($A283&lt;=$A$9,IF(NOT(ISNUMBER(PI_data_original!AQ283)),AQ282,PI_data_original!AQ283),0)</f>
        <v>0</v>
      </c>
      <c r="AR283" s="95">
        <f>IF($A283&lt;=$A$9,IF(NOT(ISNUMBER(PI_data_original!AR283)),AR282,PI_data_original!AR283),0)</f>
        <v>0</v>
      </c>
      <c r="AS283" s="95">
        <f>IF($A283&lt;=$A$9,IF(NOT(ISNUMBER(PI_data_original!AS283)),AS282,PI_data_original!AS283),0)</f>
        <v>0</v>
      </c>
      <c r="AT283" s="95">
        <f>IF($A283&lt;=$A$9,IF(NOT(ISNUMBER(PI_data_original!AT283)),AT282,PI_data_original!AT283),0)</f>
        <v>0</v>
      </c>
      <c r="AU283" s="95">
        <f>IF($A283&lt;=$A$9,IF(NOT(ISNUMBER(PI_data_original!AU283)),AU282,PI_data_original!AU283),0)</f>
        <v>0</v>
      </c>
      <c r="AV283" s="95">
        <f>IF($A283&lt;=$A$9,IF(NOT(ISNUMBER(PI_data_original!AV283)),AV282,PI_data_original!AV283),0)</f>
        <v>0</v>
      </c>
      <c r="AW283" s="95">
        <f>IF($A283&lt;=$A$9,IF(NOT(ISNUMBER(PI_data_original!AW283)),AW282,PI_data_original!AW283),0)</f>
        <v>0</v>
      </c>
      <c r="AY283" s="94">
        <f t="shared" si="181"/>
        <v>45873.944444443565</v>
      </c>
      <c r="AZ283" s="95">
        <f>IF($AY283&lt;=$AY$9,IF(NOT(ISNUMBER(PI_data_original!AZ283)),AZ282,PI_data_original!AZ283),0)</f>
        <v>0</v>
      </c>
      <c r="BA283" s="95">
        <f>IF($AY283&lt;=$AY$9,IF(NOT(ISNUMBER(PI_data_original!BA283)),BA282,PI_data_original!BA283),0)</f>
        <v>0</v>
      </c>
      <c r="BB283" s="95">
        <f>IF($AY283&lt;=$AY$9,IF(NOT(ISNUMBER(PI_data_original!BB283)),BB282,PI_data_original!BB283),0)</f>
        <v>0</v>
      </c>
      <c r="BC283" s="95">
        <f>IF($AY283&lt;=$AY$9,IF(NOT(ISNUMBER(PI_data_original!BC283)),BC282,PI_data_original!BC283),0)</f>
        <v>0</v>
      </c>
      <c r="BD283" s="95">
        <f>IF($AY283&lt;=$AY$9,IF(NOT(ISNUMBER(PI_data_original!BD283)),BD282,PI_data_original!BD283),0)</f>
        <v>0</v>
      </c>
      <c r="BE283" s="95">
        <f>IF($AY283&lt;=$AY$9,IF(NOT(ISNUMBER(PI_data_original!BE283)),BE282,PI_data_original!BE283),0)</f>
        <v>0</v>
      </c>
      <c r="BF283" s="95">
        <f>IF($AY283&lt;=$AY$9,IF(NOT(ISNUMBER(PI_data_original!BF283)),BF282,PI_data_original!BF283),0)</f>
        <v>0</v>
      </c>
      <c r="BG283" s="95">
        <f>IF($AY283&lt;=$AY$9,IF(NOT(ISNUMBER(PI_data_original!BG283)),BG282,PI_data_original!BG283),0)</f>
        <v>0</v>
      </c>
      <c r="BI283" s="61">
        <f>PI_data_original!BI283</f>
        <v>45873.438888888886</v>
      </c>
      <c r="BJ283" s="6">
        <f>IF($BI283&lt;=$BI$9,IF(NOT(ISNUMBER(PI_data_original!BJ283)),BJ282,PI_data_original!BJ283),0)</f>
        <v>22.890212102072194</v>
      </c>
      <c r="BK283" s="6">
        <f>IF($BI283&lt;=$BI$9,IF(NOT(ISNUMBER(PI_data_original!BK283)),BK282,PI_data_original!BK283),0)</f>
        <v>22.009609293155158</v>
      </c>
      <c r="BM283" s="6">
        <f t="shared" si="170"/>
        <v>45873.438888888886</v>
      </c>
      <c r="BN283" s="6" t="str">
        <f t="shared" si="171"/>
        <v>N/A</v>
      </c>
      <c r="BO283" s="6">
        <f t="shared" si="172"/>
        <v>45873.438888888886</v>
      </c>
      <c r="BP283" s="6" t="str">
        <f t="shared" si="173"/>
        <v>N/A</v>
      </c>
      <c r="BR283" s="6">
        <f t="shared" si="158"/>
        <v>0</v>
      </c>
      <c r="BS283" s="6">
        <f t="shared" si="159"/>
        <v>0</v>
      </c>
      <c r="BU283" s="6">
        <f t="shared" si="174"/>
        <v>0</v>
      </c>
      <c r="BV283" s="6">
        <f t="shared" si="175"/>
        <v>0</v>
      </c>
      <c r="BX283" s="292">
        <f t="shared" si="160"/>
        <v>45873.944444443565</v>
      </c>
      <c r="BY283" s="11">
        <f t="shared" si="182"/>
        <v>0</v>
      </c>
      <c r="BZ283" s="11">
        <f t="shared" si="182"/>
        <v>0</v>
      </c>
      <c r="CA283" s="11">
        <f t="shared" si="182"/>
        <v>0</v>
      </c>
      <c r="CB283" s="11">
        <f t="shared" si="182"/>
        <v>0</v>
      </c>
      <c r="CC283" s="11">
        <f>IF(Inicio!$C$22="Calderas",BY283+BZ283,CA283)</f>
        <v>0</v>
      </c>
      <c r="CD283" s="11">
        <f t="shared" si="161"/>
        <v>0</v>
      </c>
      <c r="CE283" s="11">
        <f t="shared" si="162"/>
        <v>0</v>
      </c>
      <c r="CF283" s="11">
        <f t="shared" si="163"/>
        <v>0</v>
      </c>
      <c r="CG283" s="11">
        <f t="shared" si="164"/>
        <v>0</v>
      </c>
      <c r="CH283" s="11">
        <f t="shared" si="176"/>
        <v>0</v>
      </c>
      <c r="CI283" s="11">
        <f t="shared" si="177"/>
        <v>0</v>
      </c>
      <c r="CJ283" s="11">
        <f t="shared" si="183"/>
        <v>0</v>
      </c>
      <c r="CK283" s="11">
        <f t="shared" si="183"/>
        <v>0</v>
      </c>
      <c r="CL283" s="11">
        <f t="shared" si="183"/>
        <v>0</v>
      </c>
      <c r="CM283" s="11">
        <f t="shared" si="183"/>
        <v>0</v>
      </c>
      <c r="CN283" s="281">
        <f>IF(Inicio!$O$22="Calderas",CJ283+CK283,CL283)</f>
        <v>0</v>
      </c>
      <c r="CO283" s="11">
        <f t="shared" si="165"/>
        <v>0</v>
      </c>
      <c r="CP283" s="11">
        <f t="shared" si="166"/>
        <v>0</v>
      </c>
      <c r="CQ283" s="11">
        <f t="shared" si="167"/>
        <v>0</v>
      </c>
      <c r="CR283" s="11">
        <f t="shared" si="168"/>
        <v>0</v>
      </c>
      <c r="CS283" s="11">
        <f t="shared" si="178"/>
        <v>0</v>
      </c>
      <c r="CT283" s="11">
        <f t="shared" si="179"/>
        <v>0</v>
      </c>
      <c r="CV283" s="293">
        <f t="shared" si="169"/>
        <v>45874.194444443332</v>
      </c>
      <c r="CW283" s="92">
        <f t="shared" si="185"/>
        <v>0</v>
      </c>
      <c r="CX283" s="92">
        <f t="shared" si="185"/>
        <v>0</v>
      </c>
      <c r="CY283" s="92">
        <f t="shared" si="185"/>
        <v>0</v>
      </c>
      <c r="CZ283" s="92">
        <f t="shared" si="185"/>
        <v>0</v>
      </c>
      <c r="DA283" s="92">
        <f t="shared" si="185"/>
        <v>0</v>
      </c>
      <c r="DB283" s="92">
        <f t="shared" si="185"/>
        <v>0</v>
      </c>
    </row>
    <row r="284" spans="1:106">
      <c r="A284" s="94">
        <f t="shared" si="180"/>
        <v>45874.197916665784</v>
      </c>
      <c r="B284" s="95">
        <f>IF($A284&lt;=$A$9,IF(NOT(ISNUMBER(PI_data_original!B284)),B283,PI_data_original!B284),0)</f>
        <v>0</v>
      </c>
      <c r="C284" s="95">
        <f>IF($A284&lt;=$A$9,IF(NOT(ISNUMBER(PI_data_original!C284)),C283,PI_data_original!C284),0)</f>
        <v>0</v>
      </c>
      <c r="D284" s="307">
        <f>IF(TagTempAmbSel_Sc1=TagTempAmb_Sc1,IF($A284&lt;=$A$9,IF(NOT(ISNUMBER(PI_data_original!D284)),D283,PI_data_original!D284),D283),IF($A284&lt;=$A$9,IF(NOT(ISNUMBER(PI_data_original!AD284)),AD283,PI_data_original!AD284),AD283))</f>
        <v>34.400001525878906</v>
      </c>
      <c r="E284" s="307">
        <f>IF(TagHumRelSel_Sc1=TagHumRel_Sc1,IF($A284&lt;=$A$9,IF(NOT(ISNUMBER(PI_data_original!E284)),E283,PI_data_original!E284),E283),IF($A284&lt;=$A$9,IF(NOT(ISNUMBER(PI_data_original!AE284)),AE283,PI_data_original!AE284),AE283))</f>
        <v>28.549225193882013</v>
      </c>
      <c r="F284" s="95">
        <f>IF($A284&lt;=$A$9,IF(NOT(ISNUMBER(PI_data_original!F284)),F283,PI_data_original!F284),0)</f>
        <v>0</v>
      </c>
      <c r="G284" s="95">
        <f>IF($A284&lt;=$A$9,IF(NOT(ISNUMBER(PI_data_original!G284)),G283,PI_data_original!G284),0)</f>
        <v>0</v>
      </c>
      <c r="H284" s="95">
        <f>IF($A284&lt;=$A$9,IF(NOT(ISNUMBER(PI_data_original!H284)),H283,PI_data_original!H284),0)</f>
        <v>0</v>
      </c>
      <c r="I284" s="95">
        <f>IF($A284&lt;=$A$9,IF(NOT(ISNUMBER(PI_data_original!I284)),I283,PI_data_original!I284),0)</f>
        <v>0</v>
      </c>
      <c r="J284" s="95">
        <f>IF($A284&lt;=$A$9,IF(NOT(ISNUMBER(PI_data_original!J284)),J283,PI_data_original!J284),0)</f>
        <v>0</v>
      </c>
      <c r="K284" s="95">
        <f>IF($A284&lt;=$A$9,IF(NOT(ISNUMBER(PI_data_original!K284)),K283,PI_data_original!K284),0)</f>
        <v>0</v>
      </c>
      <c r="L284" s="95">
        <f>IF($A284&lt;=$A$9,IF(NOT(ISNUMBER(PI_data_original!L284)),L283,PI_data_original!L284),0)</f>
        <v>0</v>
      </c>
      <c r="M284" s="95">
        <f>IF($A284&lt;=$A$9,IF(NOT(ISNUMBER(PI_data_original!M284)),M283,PI_data_original!M284),0)</f>
        <v>0</v>
      </c>
      <c r="N284" s="95">
        <f>IF($A284&lt;=$A$9,IF(NOT(ISNUMBER(PI_data_original!N284)),N283,PI_data_original!N284),0)</f>
        <v>0</v>
      </c>
      <c r="O284" s="95">
        <f>IF($A284&lt;=$A$9,IF(NOT(ISNUMBER(PI_data_original!O284)),O283,PI_data_original!O284),0)</f>
        <v>0</v>
      </c>
      <c r="P284" s="95">
        <f>IF($A284&lt;=$A$9,IF(NOT(ISNUMBER(PI_data_original!P284)),P283,PI_data_original!P284),0)</f>
        <v>0</v>
      </c>
      <c r="Q284" s="95">
        <f>IF($A284&lt;=$A$9,IF(NOT(ISNUMBER(PI_data_original!Q284)),Q283,PI_data_original!Q284),0)</f>
        <v>0</v>
      </c>
      <c r="R284" s="95">
        <f>IF($A284&lt;=$A$9,IF(NOT(ISNUMBER(PI_data_original!R284)),R283,PI_data_original!R284),0)</f>
        <v>0</v>
      </c>
      <c r="S284" s="95">
        <f>IF($A284&lt;=$A$9,IF(NOT(ISNUMBER(PI_data_original!S284)),S283,PI_data_original!S284),0)</f>
        <v>0</v>
      </c>
      <c r="T284" s="95">
        <f>IF($A284&lt;=$A$9,IF(NOT(ISNUMBER(PI_data_original!T284)),T283,PI_data_original!T284),0)</f>
        <v>0</v>
      </c>
      <c r="U284" s="95">
        <f>IF($A284&lt;=$A$9,IF(NOT(ISNUMBER(PI_data_original!U284)),U283,PI_data_original!U284),0)</f>
        <v>0</v>
      </c>
      <c r="V284" s="95">
        <f>IF($A284&lt;=$A$9,IF(NOT(ISNUMBER(PI_data_original!V284)),V283,PI_data_original!V284),0)</f>
        <v>0</v>
      </c>
      <c r="W284" s="95">
        <f>IF($A284&lt;=$A$9,IF(NOT(ISNUMBER(PI_data_original!W284)),W283,PI_data_original!W284),0)</f>
        <v>0</v>
      </c>
      <c r="X284" s="95">
        <f>IF($A284&lt;=$A$9,IF(NOT(ISNUMBER(PI_data_original!X284)),X283,PI_data_original!X284),0)</f>
        <v>0</v>
      </c>
      <c r="Y284" s="95">
        <f>IF($A284&lt;=$A$9,IF(NOT(ISNUMBER(PI_data_original!Y284)),Y283,PI_data_original!Y284),0)</f>
        <v>0</v>
      </c>
      <c r="Z284" s="95">
        <f>IF($A284&lt;=$A$9,IF(NOT(ISNUMBER(PI_data_original!Z284)),Z283,PI_data_original!Z284),0)</f>
        <v>0</v>
      </c>
      <c r="AA284" s="95">
        <f>IF($A284&lt;=$A$9,IF(NOT(ISNUMBER(PI_data_original!AA284)),AA283,PI_data_original!AA284),0)</f>
        <v>0</v>
      </c>
      <c r="AB284" s="95">
        <f>IF($A284&lt;=$A$9,IF(NOT(ISNUMBER(PI_data_original!AB284)),AB283,PI_data_original!AB284),0)</f>
        <v>0</v>
      </c>
      <c r="AC284" s="95">
        <f>IF($A284&lt;=$A$9,IF(NOT(ISNUMBER(PI_data_original!AC284)),AC283,PI_data_original!AC284),0)</f>
        <v>0</v>
      </c>
      <c r="AD284" s="307">
        <f>IF(TagTempAmbSel_Sc2=TagTempAmb_Sc1,IF($A284&lt;=$A$9,IF(NOT(ISNUMBER(PI_data_original!D284)),D283,PI_data_original!D284),D283),IF($A284&lt;=$A$9,IF(NOT(ISNUMBER(PI_data_original!AD284)),AD283,PI_data_original!AD284),AD283))</f>
        <v>35.129991850107629</v>
      </c>
      <c r="AE284" s="307">
        <f>IF(TagHumRelSel_Sc2=TagHumRel_Sc1,IF($A284&lt;=$A$9,IF(NOT(ISNUMBER(PI_data_original!E284)),E283,PI_data_original!E284),E283),IF($A284&lt;=$A$9,IF(NOT(ISNUMBER(PI_data_original!AE284)),AE283,PI_data_original!AE284),AE283))</f>
        <v>30.128703536580311</v>
      </c>
      <c r="AF284" s="95">
        <f>IF($A284&lt;=$A$9,IF(NOT(ISNUMBER(PI_data_original!AF284)),AF283,PI_data_original!AF284),0)</f>
        <v>0</v>
      </c>
      <c r="AG284" s="95">
        <f>IF($A284&lt;=$A$9,IF(NOT(ISNUMBER(PI_data_original!AG284)),AG283,PI_data_original!AG284),0)</f>
        <v>0</v>
      </c>
      <c r="AH284" s="95">
        <f>IF($A284&lt;=$A$9,IF(NOT(ISNUMBER(PI_data_original!AH284)),AH283,PI_data_original!AH284),0)</f>
        <v>0</v>
      </c>
      <c r="AI284" s="95">
        <f>IF($A284&lt;=$A$9,IF(NOT(ISNUMBER(PI_data_original!AI284)),AI283,PI_data_original!AI284),0)</f>
        <v>0</v>
      </c>
      <c r="AJ284" s="95">
        <f>IF($A284&lt;=$A$9,IF(NOT(ISNUMBER(PI_data_original!AJ284)),AJ283,PI_data_original!AJ284),0)</f>
        <v>0</v>
      </c>
      <c r="AK284" s="95">
        <f>IF($A284&lt;=$A$9,IF(NOT(ISNUMBER(PI_data_original!AK284)),AK283,PI_data_original!AK284),0)</f>
        <v>0</v>
      </c>
      <c r="AL284" s="95">
        <f>IF($A284&lt;=$A$9,IF(NOT(ISNUMBER(PI_data_original!AL284)),AL283,PI_data_original!AL284),0)</f>
        <v>0</v>
      </c>
      <c r="AM284" s="95">
        <f>IF($A284&lt;=$A$9,IF(NOT(ISNUMBER(PI_data_original!AM284)),AM283,PI_data_original!AM284),0)</f>
        <v>0</v>
      </c>
      <c r="AN284" s="95">
        <f>IF($A284&lt;=$A$9,IF(NOT(ISNUMBER(PI_data_original!AN284)),AN283,PI_data_original!AN284),0)</f>
        <v>0</v>
      </c>
      <c r="AO284" s="95">
        <f>IF($A284&lt;=$A$9,IF(NOT(ISNUMBER(PI_data_original!AO284)),AO283,PI_data_original!AO284),0)</f>
        <v>0</v>
      </c>
      <c r="AP284" s="95">
        <f>IF($A284&lt;=$A$9,IF(NOT(ISNUMBER(PI_data_original!AP284)),AP283,PI_data_original!AP284),0)</f>
        <v>0</v>
      </c>
      <c r="AQ284" s="95">
        <f>IF($A284&lt;=$A$9,IF(NOT(ISNUMBER(PI_data_original!AQ284)),AQ283,PI_data_original!AQ284),0)</f>
        <v>0</v>
      </c>
      <c r="AR284" s="95">
        <f>IF($A284&lt;=$A$9,IF(NOT(ISNUMBER(PI_data_original!AR284)),AR283,PI_data_original!AR284),0)</f>
        <v>0</v>
      </c>
      <c r="AS284" s="95">
        <f>IF($A284&lt;=$A$9,IF(NOT(ISNUMBER(PI_data_original!AS284)),AS283,PI_data_original!AS284),0)</f>
        <v>0</v>
      </c>
      <c r="AT284" s="95">
        <f>IF($A284&lt;=$A$9,IF(NOT(ISNUMBER(PI_data_original!AT284)),AT283,PI_data_original!AT284),0)</f>
        <v>0</v>
      </c>
      <c r="AU284" s="95">
        <f>IF($A284&lt;=$A$9,IF(NOT(ISNUMBER(PI_data_original!AU284)),AU283,PI_data_original!AU284),0)</f>
        <v>0</v>
      </c>
      <c r="AV284" s="95">
        <f>IF($A284&lt;=$A$9,IF(NOT(ISNUMBER(PI_data_original!AV284)),AV283,PI_data_original!AV284),0)</f>
        <v>0</v>
      </c>
      <c r="AW284" s="95">
        <f>IF($A284&lt;=$A$9,IF(NOT(ISNUMBER(PI_data_original!AW284)),AW283,PI_data_original!AW284),0)</f>
        <v>0</v>
      </c>
      <c r="AY284" s="94">
        <f t="shared" si="181"/>
        <v>45873.947916665784</v>
      </c>
      <c r="AZ284" s="95">
        <f>IF($AY284&lt;=$AY$9,IF(NOT(ISNUMBER(PI_data_original!AZ284)),AZ283,PI_data_original!AZ284),0)</f>
        <v>0</v>
      </c>
      <c r="BA284" s="95">
        <f>IF($AY284&lt;=$AY$9,IF(NOT(ISNUMBER(PI_data_original!BA284)),BA283,PI_data_original!BA284),0)</f>
        <v>0</v>
      </c>
      <c r="BB284" s="95">
        <f>IF($AY284&lt;=$AY$9,IF(NOT(ISNUMBER(PI_data_original!BB284)),BB283,PI_data_original!BB284),0)</f>
        <v>0</v>
      </c>
      <c r="BC284" s="95">
        <f>IF($AY284&lt;=$AY$9,IF(NOT(ISNUMBER(PI_data_original!BC284)),BC283,PI_data_original!BC284),0)</f>
        <v>0</v>
      </c>
      <c r="BD284" s="95">
        <f>IF($AY284&lt;=$AY$9,IF(NOT(ISNUMBER(PI_data_original!BD284)),BD283,PI_data_original!BD284),0)</f>
        <v>0</v>
      </c>
      <c r="BE284" s="95">
        <f>IF($AY284&lt;=$AY$9,IF(NOT(ISNUMBER(PI_data_original!BE284)),BE283,PI_data_original!BE284),0)</f>
        <v>0</v>
      </c>
      <c r="BF284" s="95">
        <f>IF($AY284&lt;=$AY$9,IF(NOT(ISNUMBER(PI_data_original!BF284)),BF283,PI_data_original!BF284),0)</f>
        <v>0</v>
      </c>
      <c r="BG284" s="95">
        <f>IF($AY284&lt;=$AY$9,IF(NOT(ISNUMBER(PI_data_original!BG284)),BG283,PI_data_original!BG284),0)</f>
        <v>0</v>
      </c>
      <c r="BI284" s="61">
        <f>PI_data_original!BI284</f>
        <v>45873.439583333333</v>
      </c>
      <c r="BJ284" s="6">
        <f>IF($BI284&lt;=$BI$9,IF(NOT(ISNUMBER(PI_data_original!BJ284)),BJ283,PI_data_original!BJ284),0)</f>
        <v>23.274787869425726</v>
      </c>
      <c r="BK284" s="6">
        <f>IF($BI284&lt;=$BI$9,IF(NOT(ISNUMBER(PI_data_original!BK284)),BK283,PI_data_original!BK284),0)</f>
        <v>22.436075150219654</v>
      </c>
      <c r="BM284" s="6">
        <f t="shared" si="170"/>
        <v>45873.439583333333</v>
      </c>
      <c r="BN284" s="6" t="str">
        <f t="shared" si="171"/>
        <v>N/A</v>
      </c>
      <c r="BO284" s="6">
        <f t="shared" si="172"/>
        <v>45873.439583333333</v>
      </c>
      <c r="BP284" s="6" t="str">
        <f t="shared" si="173"/>
        <v>N/A</v>
      </c>
      <c r="BR284" s="6">
        <f t="shared" si="158"/>
        <v>0</v>
      </c>
      <c r="BS284" s="6">
        <f t="shared" si="159"/>
        <v>0</v>
      </c>
      <c r="BU284" s="6">
        <f t="shared" si="174"/>
        <v>0</v>
      </c>
      <c r="BV284" s="6">
        <f t="shared" si="175"/>
        <v>0</v>
      </c>
      <c r="BX284" s="292">
        <f t="shared" si="160"/>
        <v>45873.947916665784</v>
      </c>
      <c r="BY284" s="11">
        <f t="shared" si="182"/>
        <v>0</v>
      </c>
      <c r="BZ284" s="11">
        <f t="shared" si="182"/>
        <v>0</v>
      </c>
      <c r="CA284" s="11">
        <f t="shared" si="182"/>
        <v>0</v>
      </c>
      <c r="CB284" s="11">
        <f t="shared" si="182"/>
        <v>0</v>
      </c>
      <c r="CC284" s="11">
        <f>IF(Inicio!$C$22="Calderas",BY284+BZ284,CA284)</f>
        <v>0</v>
      </c>
      <c r="CD284" s="11">
        <f t="shared" si="161"/>
        <v>0</v>
      </c>
      <c r="CE284" s="11">
        <f t="shared" si="162"/>
        <v>0</v>
      </c>
      <c r="CF284" s="11">
        <f t="shared" si="163"/>
        <v>0</v>
      </c>
      <c r="CG284" s="11">
        <f t="shared" si="164"/>
        <v>0</v>
      </c>
      <c r="CH284" s="11">
        <f t="shared" si="176"/>
        <v>0</v>
      </c>
      <c r="CI284" s="11">
        <f t="shared" si="177"/>
        <v>0</v>
      </c>
      <c r="CJ284" s="11">
        <f t="shared" si="183"/>
        <v>0</v>
      </c>
      <c r="CK284" s="11">
        <f t="shared" si="183"/>
        <v>0</v>
      </c>
      <c r="CL284" s="11">
        <f t="shared" si="183"/>
        <v>0</v>
      </c>
      <c r="CM284" s="11">
        <f t="shared" si="183"/>
        <v>0</v>
      </c>
      <c r="CN284" s="281">
        <f>IF(Inicio!$O$22="Calderas",CJ284+CK284,CL284)</f>
        <v>0</v>
      </c>
      <c r="CO284" s="11">
        <f t="shared" si="165"/>
        <v>0</v>
      </c>
      <c r="CP284" s="11">
        <f t="shared" si="166"/>
        <v>0</v>
      </c>
      <c r="CQ284" s="11">
        <f t="shared" si="167"/>
        <v>0</v>
      </c>
      <c r="CR284" s="11">
        <f t="shared" si="168"/>
        <v>0</v>
      </c>
      <c r="CS284" s="11">
        <f t="shared" si="178"/>
        <v>0</v>
      </c>
      <c r="CT284" s="11">
        <f t="shared" si="179"/>
        <v>0</v>
      </c>
      <c r="CV284" s="293">
        <f t="shared" si="169"/>
        <v>45874.197916665551</v>
      </c>
      <c r="CW284" s="92">
        <f t="shared" si="185"/>
        <v>0</v>
      </c>
      <c r="CX284" s="92">
        <f t="shared" si="185"/>
        <v>0</v>
      </c>
      <c r="CY284" s="92">
        <f t="shared" si="185"/>
        <v>0</v>
      </c>
      <c r="CZ284" s="92">
        <f t="shared" si="185"/>
        <v>0</v>
      </c>
      <c r="DA284" s="92">
        <f t="shared" si="185"/>
        <v>0</v>
      </c>
      <c r="DB284" s="92">
        <f t="shared" si="185"/>
        <v>0</v>
      </c>
    </row>
    <row r="285" spans="1:106">
      <c r="A285" s="94">
        <f t="shared" si="180"/>
        <v>45874.201388888003</v>
      </c>
      <c r="B285" s="95">
        <f>IF($A285&lt;=$A$9,IF(NOT(ISNUMBER(PI_data_original!B285)),B284,PI_data_original!B285),0)</f>
        <v>0</v>
      </c>
      <c r="C285" s="95">
        <f>IF($A285&lt;=$A$9,IF(NOT(ISNUMBER(PI_data_original!C285)),C284,PI_data_original!C285),0)</f>
        <v>0</v>
      </c>
      <c r="D285" s="307">
        <f>IF(TagTempAmbSel_Sc1=TagTempAmb_Sc1,IF($A285&lt;=$A$9,IF(NOT(ISNUMBER(PI_data_original!D285)),D284,PI_data_original!D285),D284),IF($A285&lt;=$A$9,IF(NOT(ISNUMBER(PI_data_original!AD285)),AD284,PI_data_original!AD285),AD284))</f>
        <v>34.400001525878906</v>
      </c>
      <c r="E285" s="307">
        <f>IF(TagHumRelSel_Sc1=TagHumRel_Sc1,IF($A285&lt;=$A$9,IF(NOT(ISNUMBER(PI_data_original!E285)),E284,PI_data_original!E285),E284),IF($A285&lt;=$A$9,IF(NOT(ISNUMBER(PI_data_original!AE285)),AE284,PI_data_original!AE285),AE284))</f>
        <v>28.549225193882013</v>
      </c>
      <c r="F285" s="95">
        <f>IF($A285&lt;=$A$9,IF(NOT(ISNUMBER(PI_data_original!F285)),F284,PI_data_original!F285),0)</f>
        <v>0</v>
      </c>
      <c r="G285" s="95">
        <f>IF($A285&lt;=$A$9,IF(NOT(ISNUMBER(PI_data_original!G285)),G284,PI_data_original!G285),0)</f>
        <v>0</v>
      </c>
      <c r="H285" s="95">
        <f>IF($A285&lt;=$A$9,IF(NOT(ISNUMBER(PI_data_original!H285)),H284,PI_data_original!H285),0)</f>
        <v>0</v>
      </c>
      <c r="I285" s="95">
        <f>IF($A285&lt;=$A$9,IF(NOT(ISNUMBER(PI_data_original!I285)),I284,PI_data_original!I285),0)</f>
        <v>0</v>
      </c>
      <c r="J285" s="95">
        <f>IF($A285&lt;=$A$9,IF(NOT(ISNUMBER(PI_data_original!J285)),J284,PI_data_original!J285),0)</f>
        <v>0</v>
      </c>
      <c r="K285" s="95">
        <f>IF($A285&lt;=$A$9,IF(NOT(ISNUMBER(PI_data_original!K285)),K284,PI_data_original!K285),0)</f>
        <v>0</v>
      </c>
      <c r="L285" s="95">
        <f>IF($A285&lt;=$A$9,IF(NOT(ISNUMBER(PI_data_original!L285)),L284,PI_data_original!L285),0)</f>
        <v>0</v>
      </c>
      <c r="M285" s="95">
        <f>IF($A285&lt;=$A$9,IF(NOT(ISNUMBER(PI_data_original!M285)),M284,PI_data_original!M285),0)</f>
        <v>0</v>
      </c>
      <c r="N285" s="95">
        <f>IF($A285&lt;=$A$9,IF(NOT(ISNUMBER(PI_data_original!N285)),N284,PI_data_original!N285),0)</f>
        <v>0</v>
      </c>
      <c r="O285" s="95">
        <f>IF($A285&lt;=$A$9,IF(NOT(ISNUMBER(PI_data_original!O285)),O284,PI_data_original!O285),0)</f>
        <v>0</v>
      </c>
      <c r="P285" s="95">
        <f>IF($A285&lt;=$A$9,IF(NOT(ISNUMBER(PI_data_original!P285)),P284,PI_data_original!P285),0)</f>
        <v>0</v>
      </c>
      <c r="Q285" s="95">
        <f>IF($A285&lt;=$A$9,IF(NOT(ISNUMBER(PI_data_original!Q285)),Q284,PI_data_original!Q285),0)</f>
        <v>0</v>
      </c>
      <c r="R285" s="95">
        <f>IF($A285&lt;=$A$9,IF(NOT(ISNUMBER(PI_data_original!R285)),R284,PI_data_original!R285),0)</f>
        <v>0</v>
      </c>
      <c r="S285" s="95">
        <f>IF($A285&lt;=$A$9,IF(NOT(ISNUMBER(PI_data_original!S285)),S284,PI_data_original!S285),0)</f>
        <v>0</v>
      </c>
      <c r="T285" s="95">
        <f>IF($A285&lt;=$A$9,IF(NOT(ISNUMBER(PI_data_original!T285)),T284,PI_data_original!T285),0)</f>
        <v>0</v>
      </c>
      <c r="U285" s="95">
        <f>IF($A285&lt;=$A$9,IF(NOT(ISNUMBER(PI_data_original!U285)),U284,PI_data_original!U285),0)</f>
        <v>0</v>
      </c>
      <c r="V285" s="95">
        <f>IF($A285&lt;=$A$9,IF(NOT(ISNUMBER(PI_data_original!V285)),V284,PI_data_original!V285),0)</f>
        <v>0</v>
      </c>
      <c r="W285" s="95">
        <f>IF($A285&lt;=$A$9,IF(NOT(ISNUMBER(PI_data_original!W285)),W284,PI_data_original!W285),0)</f>
        <v>0</v>
      </c>
      <c r="X285" s="95">
        <f>IF($A285&lt;=$A$9,IF(NOT(ISNUMBER(PI_data_original!X285)),X284,PI_data_original!X285),0)</f>
        <v>0</v>
      </c>
      <c r="Y285" s="95">
        <f>IF($A285&lt;=$A$9,IF(NOT(ISNUMBER(PI_data_original!Y285)),Y284,PI_data_original!Y285),0)</f>
        <v>0</v>
      </c>
      <c r="Z285" s="95">
        <f>IF($A285&lt;=$A$9,IF(NOT(ISNUMBER(PI_data_original!Z285)),Z284,PI_data_original!Z285),0)</f>
        <v>0</v>
      </c>
      <c r="AA285" s="95">
        <f>IF($A285&lt;=$A$9,IF(NOT(ISNUMBER(PI_data_original!AA285)),AA284,PI_data_original!AA285),0)</f>
        <v>0</v>
      </c>
      <c r="AB285" s="95">
        <f>IF($A285&lt;=$A$9,IF(NOT(ISNUMBER(PI_data_original!AB285)),AB284,PI_data_original!AB285),0)</f>
        <v>0</v>
      </c>
      <c r="AC285" s="95">
        <f>IF($A285&lt;=$A$9,IF(NOT(ISNUMBER(PI_data_original!AC285)),AC284,PI_data_original!AC285),0)</f>
        <v>0</v>
      </c>
      <c r="AD285" s="307">
        <f>IF(TagTempAmbSel_Sc2=TagTempAmb_Sc1,IF($A285&lt;=$A$9,IF(NOT(ISNUMBER(PI_data_original!D285)),D284,PI_data_original!D285),D284),IF($A285&lt;=$A$9,IF(NOT(ISNUMBER(PI_data_original!AD285)),AD284,PI_data_original!AD285),AD284))</f>
        <v>35.129991850107629</v>
      </c>
      <c r="AE285" s="307">
        <f>IF(TagHumRelSel_Sc2=TagHumRel_Sc1,IF($A285&lt;=$A$9,IF(NOT(ISNUMBER(PI_data_original!E285)),E284,PI_data_original!E285),E284),IF($A285&lt;=$A$9,IF(NOT(ISNUMBER(PI_data_original!AE285)),AE284,PI_data_original!AE285),AE284))</f>
        <v>30.128703536580311</v>
      </c>
      <c r="AF285" s="95">
        <f>IF($A285&lt;=$A$9,IF(NOT(ISNUMBER(PI_data_original!AF285)),AF284,PI_data_original!AF285),0)</f>
        <v>0</v>
      </c>
      <c r="AG285" s="95">
        <f>IF($A285&lt;=$A$9,IF(NOT(ISNUMBER(PI_data_original!AG285)),AG284,PI_data_original!AG285),0)</f>
        <v>0</v>
      </c>
      <c r="AH285" s="95">
        <f>IF($A285&lt;=$A$9,IF(NOT(ISNUMBER(PI_data_original!AH285)),AH284,PI_data_original!AH285),0)</f>
        <v>0</v>
      </c>
      <c r="AI285" s="95">
        <f>IF($A285&lt;=$A$9,IF(NOT(ISNUMBER(PI_data_original!AI285)),AI284,PI_data_original!AI285),0)</f>
        <v>0</v>
      </c>
      <c r="AJ285" s="95">
        <f>IF($A285&lt;=$A$9,IF(NOT(ISNUMBER(PI_data_original!AJ285)),AJ284,PI_data_original!AJ285),0)</f>
        <v>0</v>
      </c>
      <c r="AK285" s="95">
        <f>IF($A285&lt;=$A$9,IF(NOT(ISNUMBER(PI_data_original!AK285)),AK284,PI_data_original!AK285),0)</f>
        <v>0</v>
      </c>
      <c r="AL285" s="95">
        <f>IF($A285&lt;=$A$9,IF(NOT(ISNUMBER(PI_data_original!AL285)),AL284,PI_data_original!AL285),0)</f>
        <v>0</v>
      </c>
      <c r="AM285" s="95">
        <f>IF($A285&lt;=$A$9,IF(NOT(ISNUMBER(PI_data_original!AM285)),AM284,PI_data_original!AM285),0)</f>
        <v>0</v>
      </c>
      <c r="AN285" s="95">
        <f>IF($A285&lt;=$A$9,IF(NOT(ISNUMBER(PI_data_original!AN285)),AN284,PI_data_original!AN285),0)</f>
        <v>0</v>
      </c>
      <c r="AO285" s="95">
        <f>IF($A285&lt;=$A$9,IF(NOT(ISNUMBER(PI_data_original!AO285)),AO284,PI_data_original!AO285),0)</f>
        <v>0</v>
      </c>
      <c r="AP285" s="95">
        <f>IF($A285&lt;=$A$9,IF(NOT(ISNUMBER(PI_data_original!AP285)),AP284,PI_data_original!AP285),0)</f>
        <v>0</v>
      </c>
      <c r="AQ285" s="95">
        <f>IF($A285&lt;=$A$9,IF(NOT(ISNUMBER(PI_data_original!AQ285)),AQ284,PI_data_original!AQ285),0)</f>
        <v>0</v>
      </c>
      <c r="AR285" s="95">
        <f>IF($A285&lt;=$A$9,IF(NOT(ISNUMBER(PI_data_original!AR285)),AR284,PI_data_original!AR285),0)</f>
        <v>0</v>
      </c>
      <c r="AS285" s="95">
        <f>IF($A285&lt;=$A$9,IF(NOT(ISNUMBER(PI_data_original!AS285)),AS284,PI_data_original!AS285),0)</f>
        <v>0</v>
      </c>
      <c r="AT285" s="95">
        <f>IF($A285&lt;=$A$9,IF(NOT(ISNUMBER(PI_data_original!AT285)),AT284,PI_data_original!AT285),0)</f>
        <v>0</v>
      </c>
      <c r="AU285" s="95">
        <f>IF($A285&lt;=$A$9,IF(NOT(ISNUMBER(PI_data_original!AU285)),AU284,PI_data_original!AU285),0)</f>
        <v>0</v>
      </c>
      <c r="AV285" s="95">
        <f>IF($A285&lt;=$A$9,IF(NOT(ISNUMBER(PI_data_original!AV285)),AV284,PI_data_original!AV285),0)</f>
        <v>0</v>
      </c>
      <c r="AW285" s="95">
        <f>IF($A285&lt;=$A$9,IF(NOT(ISNUMBER(PI_data_original!AW285)),AW284,PI_data_original!AW285),0)</f>
        <v>0</v>
      </c>
      <c r="AY285" s="94">
        <f t="shared" si="181"/>
        <v>45873.951388888003</v>
      </c>
      <c r="AZ285" s="95">
        <f>IF($AY285&lt;=$AY$9,IF(NOT(ISNUMBER(PI_data_original!AZ285)),AZ284,PI_data_original!AZ285),0)</f>
        <v>0</v>
      </c>
      <c r="BA285" s="95">
        <f>IF($AY285&lt;=$AY$9,IF(NOT(ISNUMBER(PI_data_original!BA285)),BA284,PI_data_original!BA285),0)</f>
        <v>0</v>
      </c>
      <c r="BB285" s="95">
        <f>IF($AY285&lt;=$AY$9,IF(NOT(ISNUMBER(PI_data_original!BB285)),BB284,PI_data_original!BB285),0)</f>
        <v>0</v>
      </c>
      <c r="BC285" s="95">
        <f>IF($AY285&lt;=$AY$9,IF(NOT(ISNUMBER(PI_data_original!BC285)),BC284,PI_data_original!BC285),0)</f>
        <v>0</v>
      </c>
      <c r="BD285" s="95">
        <f>IF($AY285&lt;=$AY$9,IF(NOT(ISNUMBER(PI_data_original!BD285)),BD284,PI_data_original!BD285),0)</f>
        <v>0</v>
      </c>
      <c r="BE285" s="95">
        <f>IF($AY285&lt;=$AY$9,IF(NOT(ISNUMBER(PI_data_original!BE285)),BE284,PI_data_original!BE285),0)</f>
        <v>0</v>
      </c>
      <c r="BF285" s="95">
        <f>IF($AY285&lt;=$AY$9,IF(NOT(ISNUMBER(PI_data_original!BF285)),BF284,PI_data_original!BF285),0)</f>
        <v>0</v>
      </c>
      <c r="BG285" s="95">
        <f>IF($AY285&lt;=$AY$9,IF(NOT(ISNUMBER(PI_data_original!BG285)),BG284,PI_data_original!BG285),0)</f>
        <v>0</v>
      </c>
      <c r="BI285" s="61">
        <f>PI_data_original!BI285</f>
        <v>45873.44027777778</v>
      </c>
      <c r="BJ285" s="6">
        <f>IF($BI285&lt;=$BI$9,IF(NOT(ISNUMBER(PI_data_original!BJ285)),BJ284,PI_data_original!BJ285),0)</f>
        <v>23.635819969828887</v>
      </c>
      <c r="BK285" s="6">
        <f>IF($BI285&lt;=$BI$9,IF(NOT(ISNUMBER(PI_data_original!BK285)),BK284,PI_data_original!BK285),0)</f>
        <v>22.698636984494254</v>
      </c>
      <c r="BM285" s="6">
        <f t="shared" si="170"/>
        <v>45873.44027777778</v>
      </c>
      <c r="BN285" s="6" t="str">
        <f t="shared" si="171"/>
        <v>N/A</v>
      </c>
      <c r="BO285" s="6">
        <f t="shared" si="172"/>
        <v>45873.44027777778</v>
      </c>
      <c r="BP285" s="6" t="str">
        <f t="shared" si="173"/>
        <v>N/A</v>
      </c>
      <c r="BR285" s="6">
        <f t="shared" si="158"/>
        <v>0</v>
      </c>
      <c r="BS285" s="6">
        <f t="shared" si="159"/>
        <v>0</v>
      </c>
      <c r="BU285" s="6">
        <f t="shared" si="174"/>
        <v>0</v>
      </c>
      <c r="BV285" s="6">
        <f t="shared" si="175"/>
        <v>0</v>
      </c>
      <c r="BX285" s="292">
        <f t="shared" si="160"/>
        <v>45873.951388888003</v>
      </c>
      <c r="BY285" s="11">
        <f t="shared" si="182"/>
        <v>0</v>
      </c>
      <c r="BZ285" s="11">
        <f t="shared" si="182"/>
        <v>0</v>
      </c>
      <c r="CA285" s="11">
        <f t="shared" si="182"/>
        <v>0</v>
      </c>
      <c r="CB285" s="11">
        <f t="shared" si="182"/>
        <v>0</v>
      </c>
      <c r="CC285" s="11">
        <f>IF(Inicio!$C$22="Calderas",BY285+BZ285,CA285)</f>
        <v>0</v>
      </c>
      <c r="CD285" s="11">
        <f t="shared" si="161"/>
        <v>0</v>
      </c>
      <c r="CE285" s="11">
        <f t="shared" si="162"/>
        <v>0</v>
      </c>
      <c r="CF285" s="11">
        <f t="shared" si="163"/>
        <v>0</v>
      </c>
      <c r="CG285" s="11">
        <f t="shared" si="164"/>
        <v>0</v>
      </c>
      <c r="CH285" s="11">
        <f t="shared" si="176"/>
        <v>0</v>
      </c>
      <c r="CI285" s="11">
        <f t="shared" si="177"/>
        <v>0</v>
      </c>
      <c r="CJ285" s="11">
        <f t="shared" si="183"/>
        <v>0</v>
      </c>
      <c r="CK285" s="11">
        <f t="shared" si="183"/>
        <v>0</v>
      </c>
      <c r="CL285" s="11">
        <f t="shared" si="183"/>
        <v>0</v>
      </c>
      <c r="CM285" s="11">
        <f t="shared" si="183"/>
        <v>0</v>
      </c>
      <c r="CN285" s="281">
        <f>IF(Inicio!$O$22="Calderas",CJ285+CK285,CL285)</f>
        <v>0</v>
      </c>
      <c r="CO285" s="11">
        <f t="shared" si="165"/>
        <v>0</v>
      </c>
      <c r="CP285" s="11">
        <f t="shared" si="166"/>
        <v>0</v>
      </c>
      <c r="CQ285" s="11">
        <f t="shared" si="167"/>
        <v>0</v>
      </c>
      <c r="CR285" s="11">
        <f t="shared" si="168"/>
        <v>0</v>
      </c>
      <c r="CS285" s="11">
        <f t="shared" si="178"/>
        <v>0</v>
      </c>
      <c r="CT285" s="11">
        <f t="shared" si="179"/>
        <v>0</v>
      </c>
      <c r="CV285" s="293">
        <f t="shared" si="169"/>
        <v>45874.20138888777</v>
      </c>
      <c r="CW285" s="92">
        <f t="shared" si="185"/>
        <v>0</v>
      </c>
      <c r="CX285" s="92">
        <f t="shared" si="185"/>
        <v>0</v>
      </c>
      <c r="CY285" s="92">
        <f t="shared" si="185"/>
        <v>0</v>
      </c>
      <c r="CZ285" s="92">
        <f t="shared" si="185"/>
        <v>0</v>
      </c>
      <c r="DA285" s="92">
        <f t="shared" si="185"/>
        <v>0</v>
      </c>
      <c r="DB285" s="92">
        <f t="shared" si="185"/>
        <v>0</v>
      </c>
    </row>
    <row r="286" spans="1:106">
      <c r="A286" s="94">
        <f t="shared" si="180"/>
        <v>45874.204861110222</v>
      </c>
      <c r="B286" s="95">
        <f>IF($A286&lt;=$A$9,IF(NOT(ISNUMBER(PI_data_original!B286)),B285,PI_data_original!B286),0)</f>
        <v>0</v>
      </c>
      <c r="C286" s="95">
        <f>IF($A286&lt;=$A$9,IF(NOT(ISNUMBER(PI_data_original!C286)),C285,PI_data_original!C286),0)</f>
        <v>0</v>
      </c>
      <c r="D286" s="307">
        <f>IF(TagTempAmbSel_Sc1=TagTempAmb_Sc1,IF($A286&lt;=$A$9,IF(NOT(ISNUMBER(PI_data_original!D286)),D285,PI_data_original!D286),D285),IF($A286&lt;=$A$9,IF(NOT(ISNUMBER(PI_data_original!AD286)),AD285,PI_data_original!AD286),AD285))</f>
        <v>34.400001525878906</v>
      </c>
      <c r="E286" s="307">
        <f>IF(TagHumRelSel_Sc1=TagHumRel_Sc1,IF($A286&lt;=$A$9,IF(NOT(ISNUMBER(PI_data_original!E286)),E285,PI_data_original!E286),E285),IF($A286&lt;=$A$9,IF(NOT(ISNUMBER(PI_data_original!AE286)),AE285,PI_data_original!AE286),AE285))</f>
        <v>28.549225193882013</v>
      </c>
      <c r="F286" s="95">
        <f>IF($A286&lt;=$A$9,IF(NOT(ISNUMBER(PI_data_original!F286)),F285,PI_data_original!F286),0)</f>
        <v>0</v>
      </c>
      <c r="G286" s="95">
        <f>IF($A286&lt;=$A$9,IF(NOT(ISNUMBER(PI_data_original!G286)),G285,PI_data_original!G286),0)</f>
        <v>0</v>
      </c>
      <c r="H286" s="95">
        <f>IF($A286&lt;=$A$9,IF(NOT(ISNUMBER(PI_data_original!H286)),H285,PI_data_original!H286),0)</f>
        <v>0</v>
      </c>
      <c r="I286" s="95">
        <f>IF($A286&lt;=$A$9,IF(NOT(ISNUMBER(PI_data_original!I286)),I285,PI_data_original!I286),0)</f>
        <v>0</v>
      </c>
      <c r="J286" s="95">
        <f>IF($A286&lt;=$A$9,IF(NOT(ISNUMBER(PI_data_original!J286)),J285,PI_data_original!J286),0)</f>
        <v>0</v>
      </c>
      <c r="K286" s="95">
        <f>IF($A286&lt;=$A$9,IF(NOT(ISNUMBER(PI_data_original!K286)),K285,PI_data_original!K286),0)</f>
        <v>0</v>
      </c>
      <c r="L286" s="95">
        <f>IF($A286&lt;=$A$9,IF(NOT(ISNUMBER(PI_data_original!L286)),L285,PI_data_original!L286),0)</f>
        <v>0</v>
      </c>
      <c r="M286" s="95">
        <f>IF($A286&lt;=$A$9,IF(NOT(ISNUMBER(PI_data_original!M286)),M285,PI_data_original!M286),0)</f>
        <v>0</v>
      </c>
      <c r="N286" s="95">
        <f>IF($A286&lt;=$A$9,IF(NOT(ISNUMBER(PI_data_original!N286)),N285,PI_data_original!N286),0)</f>
        <v>0</v>
      </c>
      <c r="O286" s="95">
        <f>IF($A286&lt;=$A$9,IF(NOT(ISNUMBER(PI_data_original!O286)),O285,PI_data_original!O286),0)</f>
        <v>0</v>
      </c>
      <c r="P286" s="95">
        <f>IF($A286&lt;=$A$9,IF(NOT(ISNUMBER(PI_data_original!P286)),P285,PI_data_original!P286),0)</f>
        <v>0</v>
      </c>
      <c r="Q286" s="95">
        <f>IF($A286&lt;=$A$9,IF(NOT(ISNUMBER(PI_data_original!Q286)),Q285,PI_data_original!Q286),0)</f>
        <v>0</v>
      </c>
      <c r="R286" s="95">
        <f>IF($A286&lt;=$A$9,IF(NOT(ISNUMBER(PI_data_original!R286)),R285,PI_data_original!R286),0)</f>
        <v>0</v>
      </c>
      <c r="S286" s="95">
        <f>IF($A286&lt;=$A$9,IF(NOT(ISNUMBER(PI_data_original!S286)),S285,PI_data_original!S286),0)</f>
        <v>0</v>
      </c>
      <c r="T286" s="95">
        <f>IF($A286&lt;=$A$9,IF(NOT(ISNUMBER(PI_data_original!T286)),T285,PI_data_original!T286),0)</f>
        <v>0</v>
      </c>
      <c r="U286" s="95">
        <f>IF($A286&lt;=$A$9,IF(NOT(ISNUMBER(PI_data_original!U286)),U285,PI_data_original!U286),0)</f>
        <v>0</v>
      </c>
      <c r="V286" s="95">
        <f>IF($A286&lt;=$A$9,IF(NOT(ISNUMBER(PI_data_original!V286)),V285,PI_data_original!V286),0)</f>
        <v>0</v>
      </c>
      <c r="W286" s="95">
        <f>IF($A286&lt;=$A$9,IF(NOT(ISNUMBER(PI_data_original!W286)),W285,PI_data_original!W286),0)</f>
        <v>0</v>
      </c>
      <c r="X286" s="95">
        <f>IF($A286&lt;=$A$9,IF(NOT(ISNUMBER(PI_data_original!X286)),X285,PI_data_original!X286),0)</f>
        <v>0</v>
      </c>
      <c r="Y286" s="95">
        <f>IF($A286&lt;=$A$9,IF(NOT(ISNUMBER(PI_data_original!Y286)),Y285,PI_data_original!Y286),0)</f>
        <v>0</v>
      </c>
      <c r="Z286" s="95">
        <f>IF($A286&lt;=$A$9,IF(NOT(ISNUMBER(PI_data_original!Z286)),Z285,PI_data_original!Z286),0)</f>
        <v>0</v>
      </c>
      <c r="AA286" s="95">
        <f>IF($A286&lt;=$A$9,IF(NOT(ISNUMBER(PI_data_original!AA286)),AA285,PI_data_original!AA286),0)</f>
        <v>0</v>
      </c>
      <c r="AB286" s="95">
        <f>IF($A286&lt;=$A$9,IF(NOT(ISNUMBER(PI_data_original!AB286)),AB285,PI_data_original!AB286),0)</f>
        <v>0</v>
      </c>
      <c r="AC286" s="95">
        <f>IF($A286&lt;=$A$9,IF(NOT(ISNUMBER(PI_data_original!AC286)),AC285,PI_data_original!AC286),0)</f>
        <v>0</v>
      </c>
      <c r="AD286" s="307">
        <f>IF(TagTempAmbSel_Sc2=TagTempAmb_Sc1,IF($A286&lt;=$A$9,IF(NOT(ISNUMBER(PI_data_original!D286)),D285,PI_data_original!D286),D285),IF($A286&lt;=$A$9,IF(NOT(ISNUMBER(PI_data_original!AD286)),AD285,PI_data_original!AD286),AD285))</f>
        <v>35.129991850107629</v>
      </c>
      <c r="AE286" s="307">
        <f>IF(TagHumRelSel_Sc2=TagHumRel_Sc1,IF($A286&lt;=$A$9,IF(NOT(ISNUMBER(PI_data_original!E286)),E285,PI_data_original!E286),E285),IF($A286&lt;=$A$9,IF(NOT(ISNUMBER(PI_data_original!AE286)),AE285,PI_data_original!AE286),AE285))</f>
        <v>30.128703536580311</v>
      </c>
      <c r="AF286" s="95">
        <f>IF($A286&lt;=$A$9,IF(NOT(ISNUMBER(PI_data_original!AF286)),AF285,PI_data_original!AF286),0)</f>
        <v>0</v>
      </c>
      <c r="AG286" s="95">
        <f>IF($A286&lt;=$A$9,IF(NOT(ISNUMBER(PI_data_original!AG286)),AG285,PI_data_original!AG286),0)</f>
        <v>0</v>
      </c>
      <c r="AH286" s="95">
        <f>IF($A286&lt;=$A$9,IF(NOT(ISNUMBER(PI_data_original!AH286)),AH285,PI_data_original!AH286),0)</f>
        <v>0</v>
      </c>
      <c r="AI286" s="95">
        <f>IF($A286&lt;=$A$9,IF(NOT(ISNUMBER(PI_data_original!AI286)),AI285,PI_data_original!AI286),0)</f>
        <v>0</v>
      </c>
      <c r="AJ286" s="95">
        <f>IF($A286&lt;=$A$9,IF(NOT(ISNUMBER(PI_data_original!AJ286)),AJ285,PI_data_original!AJ286),0)</f>
        <v>0</v>
      </c>
      <c r="AK286" s="95">
        <f>IF($A286&lt;=$A$9,IF(NOT(ISNUMBER(PI_data_original!AK286)),AK285,PI_data_original!AK286),0)</f>
        <v>0</v>
      </c>
      <c r="AL286" s="95">
        <f>IF($A286&lt;=$A$9,IF(NOT(ISNUMBER(PI_data_original!AL286)),AL285,PI_data_original!AL286),0)</f>
        <v>0</v>
      </c>
      <c r="AM286" s="95">
        <f>IF($A286&lt;=$A$9,IF(NOT(ISNUMBER(PI_data_original!AM286)),AM285,PI_data_original!AM286),0)</f>
        <v>0</v>
      </c>
      <c r="AN286" s="95">
        <f>IF($A286&lt;=$A$9,IF(NOT(ISNUMBER(PI_data_original!AN286)),AN285,PI_data_original!AN286),0)</f>
        <v>0</v>
      </c>
      <c r="AO286" s="95">
        <f>IF($A286&lt;=$A$9,IF(NOT(ISNUMBER(PI_data_original!AO286)),AO285,PI_data_original!AO286),0)</f>
        <v>0</v>
      </c>
      <c r="AP286" s="95">
        <f>IF($A286&lt;=$A$9,IF(NOT(ISNUMBER(PI_data_original!AP286)),AP285,PI_data_original!AP286),0)</f>
        <v>0</v>
      </c>
      <c r="AQ286" s="95">
        <f>IF($A286&lt;=$A$9,IF(NOT(ISNUMBER(PI_data_original!AQ286)),AQ285,PI_data_original!AQ286),0)</f>
        <v>0</v>
      </c>
      <c r="AR286" s="95">
        <f>IF($A286&lt;=$A$9,IF(NOT(ISNUMBER(PI_data_original!AR286)),AR285,PI_data_original!AR286),0)</f>
        <v>0</v>
      </c>
      <c r="AS286" s="95">
        <f>IF($A286&lt;=$A$9,IF(NOT(ISNUMBER(PI_data_original!AS286)),AS285,PI_data_original!AS286),0)</f>
        <v>0</v>
      </c>
      <c r="AT286" s="95">
        <f>IF($A286&lt;=$A$9,IF(NOT(ISNUMBER(PI_data_original!AT286)),AT285,PI_data_original!AT286),0)</f>
        <v>0</v>
      </c>
      <c r="AU286" s="95">
        <f>IF($A286&lt;=$A$9,IF(NOT(ISNUMBER(PI_data_original!AU286)),AU285,PI_data_original!AU286),0)</f>
        <v>0</v>
      </c>
      <c r="AV286" s="95">
        <f>IF($A286&lt;=$A$9,IF(NOT(ISNUMBER(PI_data_original!AV286)),AV285,PI_data_original!AV286),0)</f>
        <v>0</v>
      </c>
      <c r="AW286" s="95">
        <f>IF($A286&lt;=$A$9,IF(NOT(ISNUMBER(PI_data_original!AW286)),AW285,PI_data_original!AW286),0)</f>
        <v>0</v>
      </c>
      <c r="AY286" s="94">
        <f t="shared" si="181"/>
        <v>45873.954861110222</v>
      </c>
      <c r="AZ286" s="95">
        <f>IF($AY286&lt;=$AY$9,IF(NOT(ISNUMBER(PI_data_original!AZ286)),AZ285,PI_data_original!AZ286),0)</f>
        <v>0</v>
      </c>
      <c r="BA286" s="95">
        <f>IF($AY286&lt;=$AY$9,IF(NOT(ISNUMBER(PI_data_original!BA286)),BA285,PI_data_original!BA286),0)</f>
        <v>0</v>
      </c>
      <c r="BB286" s="95">
        <f>IF($AY286&lt;=$AY$9,IF(NOT(ISNUMBER(PI_data_original!BB286)),BB285,PI_data_original!BB286),0)</f>
        <v>0</v>
      </c>
      <c r="BC286" s="95">
        <f>IF($AY286&lt;=$AY$9,IF(NOT(ISNUMBER(PI_data_original!BC286)),BC285,PI_data_original!BC286),0)</f>
        <v>0</v>
      </c>
      <c r="BD286" s="95">
        <f>IF($AY286&lt;=$AY$9,IF(NOT(ISNUMBER(PI_data_original!BD286)),BD285,PI_data_original!BD286),0)</f>
        <v>0</v>
      </c>
      <c r="BE286" s="95">
        <f>IF($AY286&lt;=$AY$9,IF(NOT(ISNUMBER(PI_data_original!BE286)),BE285,PI_data_original!BE286),0)</f>
        <v>0</v>
      </c>
      <c r="BF286" s="95">
        <f>IF($AY286&lt;=$AY$9,IF(NOT(ISNUMBER(PI_data_original!BF286)),BF285,PI_data_original!BF286),0)</f>
        <v>0</v>
      </c>
      <c r="BG286" s="95">
        <f>IF($AY286&lt;=$AY$9,IF(NOT(ISNUMBER(PI_data_original!BG286)),BG285,PI_data_original!BG286),0)</f>
        <v>0</v>
      </c>
      <c r="BI286" s="61">
        <f>PI_data_original!BI286</f>
        <v>45873.440972222219</v>
      </c>
      <c r="BJ286" s="6">
        <f>IF($BI286&lt;=$BI$9,IF(NOT(ISNUMBER(PI_data_original!BJ286)),BJ285,PI_data_original!BJ286),0)</f>
        <v>23.99974409505003</v>
      </c>
      <c r="BK286" s="6">
        <f>IF($BI286&lt;=$BI$9,IF(NOT(ISNUMBER(PI_data_original!BK286)),BK285,PI_data_original!BK286),0)</f>
        <v>23.109855342175614</v>
      </c>
      <c r="BM286" s="6">
        <f t="shared" si="170"/>
        <v>45873.440972222219</v>
      </c>
      <c r="BN286" s="6" t="str">
        <f t="shared" si="171"/>
        <v>N/A</v>
      </c>
      <c r="BO286" s="6">
        <f t="shared" si="172"/>
        <v>45873.440972222219</v>
      </c>
      <c r="BP286" s="6" t="str">
        <f t="shared" si="173"/>
        <v>N/A</v>
      </c>
      <c r="BR286" s="6">
        <f t="shared" si="158"/>
        <v>0</v>
      </c>
      <c r="BS286" s="6">
        <f t="shared" si="159"/>
        <v>0</v>
      </c>
      <c r="BU286" s="6">
        <f t="shared" si="174"/>
        <v>0</v>
      </c>
      <c r="BV286" s="6">
        <f t="shared" si="175"/>
        <v>0</v>
      </c>
      <c r="BX286" s="292">
        <f t="shared" si="160"/>
        <v>45873.954861110222</v>
      </c>
      <c r="BY286" s="11">
        <f t="shared" si="182"/>
        <v>0</v>
      </c>
      <c r="BZ286" s="11">
        <f t="shared" si="182"/>
        <v>0</v>
      </c>
      <c r="CA286" s="11">
        <f t="shared" si="182"/>
        <v>0</v>
      </c>
      <c r="CB286" s="11">
        <f t="shared" si="182"/>
        <v>0</v>
      </c>
      <c r="CC286" s="11">
        <f>IF(Inicio!$C$22="Calderas",BY286+BZ286,CA286)</f>
        <v>0</v>
      </c>
      <c r="CD286" s="11">
        <f t="shared" si="161"/>
        <v>0</v>
      </c>
      <c r="CE286" s="11">
        <f t="shared" si="162"/>
        <v>0</v>
      </c>
      <c r="CF286" s="11">
        <f t="shared" si="163"/>
        <v>0</v>
      </c>
      <c r="CG286" s="11">
        <f t="shared" si="164"/>
        <v>0</v>
      </c>
      <c r="CH286" s="11">
        <f t="shared" si="176"/>
        <v>0</v>
      </c>
      <c r="CI286" s="11">
        <f t="shared" si="177"/>
        <v>0</v>
      </c>
      <c r="CJ286" s="11">
        <f t="shared" si="183"/>
        <v>0</v>
      </c>
      <c r="CK286" s="11">
        <f t="shared" si="183"/>
        <v>0</v>
      </c>
      <c r="CL286" s="11">
        <f t="shared" si="183"/>
        <v>0</v>
      </c>
      <c r="CM286" s="11">
        <f t="shared" si="183"/>
        <v>0</v>
      </c>
      <c r="CN286" s="281">
        <f>IF(Inicio!$O$22="Calderas",CJ286+CK286,CL286)</f>
        <v>0</v>
      </c>
      <c r="CO286" s="11">
        <f t="shared" si="165"/>
        <v>0</v>
      </c>
      <c r="CP286" s="11">
        <f t="shared" si="166"/>
        <v>0</v>
      </c>
      <c r="CQ286" s="11">
        <f t="shared" si="167"/>
        <v>0</v>
      </c>
      <c r="CR286" s="11">
        <f t="shared" si="168"/>
        <v>0</v>
      </c>
      <c r="CS286" s="11">
        <f t="shared" si="178"/>
        <v>0</v>
      </c>
      <c r="CT286" s="11">
        <f t="shared" si="179"/>
        <v>0</v>
      </c>
      <c r="CV286" s="293">
        <f t="shared" si="169"/>
        <v>45874.204861109989</v>
      </c>
      <c r="CW286" s="92">
        <f t="shared" si="185"/>
        <v>0</v>
      </c>
      <c r="CX286" s="92">
        <f t="shared" si="185"/>
        <v>0</v>
      </c>
      <c r="CY286" s="92">
        <f t="shared" si="185"/>
        <v>0</v>
      </c>
      <c r="CZ286" s="92">
        <f t="shared" si="185"/>
        <v>0</v>
      </c>
      <c r="DA286" s="92">
        <f t="shared" si="185"/>
        <v>0</v>
      </c>
      <c r="DB286" s="92">
        <f t="shared" si="185"/>
        <v>0</v>
      </c>
    </row>
    <row r="287" spans="1:106">
      <c r="A287" s="94">
        <f t="shared" si="180"/>
        <v>45874.208333332441</v>
      </c>
      <c r="B287" s="95">
        <f>IF($A287&lt;=$A$9,IF(NOT(ISNUMBER(PI_data_original!B287)),B286,PI_data_original!B287),0)</f>
        <v>0</v>
      </c>
      <c r="C287" s="95">
        <f>IF($A287&lt;=$A$9,IF(NOT(ISNUMBER(PI_data_original!C287)),C286,PI_data_original!C287),0)</f>
        <v>0</v>
      </c>
      <c r="D287" s="307">
        <f>IF(TagTempAmbSel_Sc1=TagTempAmb_Sc1,IF($A287&lt;=$A$9,IF(NOT(ISNUMBER(PI_data_original!D287)),D286,PI_data_original!D287),D286),IF($A287&lt;=$A$9,IF(NOT(ISNUMBER(PI_data_original!AD287)),AD286,PI_data_original!AD287),AD286))</f>
        <v>34.400001525878906</v>
      </c>
      <c r="E287" s="307">
        <f>IF(TagHumRelSel_Sc1=TagHumRel_Sc1,IF($A287&lt;=$A$9,IF(NOT(ISNUMBER(PI_data_original!E287)),E286,PI_data_original!E287),E286),IF($A287&lt;=$A$9,IF(NOT(ISNUMBER(PI_data_original!AE287)),AE286,PI_data_original!AE287),AE286))</f>
        <v>28.549225193882013</v>
      </c>
      <c r="F287" s="95">
        <f>IF($A287&lt;=$A$9,IF(NOT(ISNUMBER(PI_data_original!F287)),F286,PI_data_original!F287),0)</f>
        <v>0</v>
      </c>
      <c r="G287" s="95">
        <f>IF($A287&lt;=$A$9,IF(NOT(ISNUMBER(PI_data_original!G287)),G286,PI_data_original!G287),0)</f>
        <v>0</v>
      </c>
      <c r="H287" s="95">
        <f>IF($A287&lt;=$A$9,IF(NOT(ISNUMBER(PI_data_original!H287)),H286,PI_data_original!H287),0)</f>
        <v>0</v>
      </c>
      <c r="I287" s="95">
        <f>IF($A287&lt;=$A$9,IF(NOT(ISNUMBER(PI_data_original!I287)),I286,PI_data_original!I287),0)</f>
        <v>0</v>
      </c>
      <c r="J287" s="95">
        <f>IF($A287&lt;=$A$9,IF(NOT(ISNUMBER(PI_data_original!J287)),J286,PI_data_original!J287),0)</f>
        <v>0</v>
      </c>
      <c r="K287" s="95">
        <f>IF($A287&lt;=$A$9,IF(NOT(ISNUMBER(PI_data_original!K287)),K286,PI_data_original!K287),0)</f>
        <v>0</v>
      </c>
      <c r="L287" s="95">
        <f>IF($A287&lt;=$A$9,IF(NOT(ISNUMBER(PI_data_original!L287)),L286,PI_data_original!L287),0)</f>
        <v>0</v>
      </c>
      <c r="M287" s="95">
        <f>IF($A287&lt;=$A$9,IF(NOT(ISNUMBER(PI_data_original!M287)),M286,PI_data_original!M287),0)</f>
        <v>0</v>
      </c>
      <c r="N287" s="95">
        <f>IF($A287&lt;=$A$9,IF(NOT(ISNUMBER(PI_data_original!N287)),N286,PI_data_original!N287),0)</f>
        <v>0</v>
      </c>
      <c r="O287" s="95">
        <f>IF($A287&lt;=$A$9,IF(NOT(ISNUMBER(PI_data_original!O287)),O286,PI_data_original!O287),0)</f>
        <v>0</v>
      </c>
      <c r="P287" s="95">
        <f>IF($A287&lt;=$A$9,IF(NOT(ISNUMBER(PI_data_original!P287)),P286,PI_data_original!P287),0)</f>
        <v>0</v>
      </c>
      <c r="Q287" s="95">
        <f>IF($A287&lt;=$A$9,IF(NOT(ISNUMBER(PI_data_original!Q287)),Q286,PI_data_original!Q287),0)</f>
        <v>0</v>
      </c>
      <c r="R287" s="95">
        <f>IF($A287&lt;=$A$9,IF(NOT(ISNUMBER(PI_data_original!R287)),R286,PI_data_original!R287),0)</f>
        <v>0</v>
      </c>
      <c r="S287" s="95">
        <f>IF($A287&lt;=$A$9,IF(NOT(ISNUMBER(PI_data_original!S287)),S286,PI_data_original!S287),0)</f>
        <v>0</v>
      </c>
      <c r="T287" s="95">
        <f>IF($A287&lt;=$A$9,IF(NOT(ISNUMBER(PI_data_original!T287)),T286,PI_data_original!T287),0)</f>
        <v>0</v>
      </c>
      <c r="U287" s="95">
        <f>IF($A287&lt;=$A$9,IF(NOT(ISNUMBER(PI_data_original!U287)),U286,PI_data_original!U287),0)</f>
        <v>0</v>
      </c>
      <c r="V287" s="95">
        <f>IF($A287&lt;=$A$9,IF(NOT(ISNUMBER(PI_data_original!V287)),V286,PI_data_original!V287),0)</f>
        <v>0</v>
      </c>
      <c r="W287" s="95">
        <f>IF($A287&lt;=$A$9,IF(NOT(ISNUMBER(PI_data_original!W287)),W286,PI_data_original!W287),0)</f>
        <v>0</v>
      </c>
      <c r="X287" s="95">
        <f>IF($A287&lt;=$A$9,IF(NOT(ISNUMBER(PI_data_original!X287)),X286,PI_data_original!X287),0)</f>
        <v>0</v>
      </c>
      <c r="Y287" s="95">
        <f>IF($A287&lt;=$A$9,IF(NOT(ISNUMBER(PI_data_original!Y287)),Y286,PI_data_original!Y287),0)</f>
        <v>0</v>
      </c>
      <c r="Z287" s="95">
        <f>IF($A287&lt;=$A$9,IF(NOT(ISNUMBER(PI_data_original!Z287)),Z286,PI_data_original!Z287),0)</f>
        <v>0</v>
      </c>
      <c r="AA287" s="95">
        <f>IF($A287&lt;=$A$9,IF(NOT(ISNUMBER(PI_data_original!AA287)),AA286,PI_data_original!AA287),0)</f>
        <v>0</v>
      </c>
      <c r="AB287" s="95">
        <f>IF($A287&lt;=$A$9,IF(NOT(ISNUMBER(PI_data_original!AB287)),AB286,PI_data_original!AB287),0)</f>
        <v>0</v>
      </c>
      <c r="AC287" s="95">
        <f>IF($A287&lt;=$A$9,IF(NOT(ISNUMBER(PI_data_original!AC287)),AC286,PI_data_original!AC287),0)</f>
        <v>0</v>
      </c>
      <c r="AD287" s="307">
        <f>IF(TagTempAmbSel_Sc2=TagTempAmb_Sc1,IF($A287&lt;=$A$9,IF(NOT(ISNUMBER(PI_data_original!D287)),D286,PI_data_original!D287),D286),IF($A287&lt;=$A$9,IF(NOT(ISNUMBER(PI_data_original!AD287)),AD286,PI_data_original!AD287),AD286))</f>
        <v>35.129991850107629</v>
      </c>
      <c r="AE287" s="307">
        <f>IF(TagHumRelSel_Sc2=TagHumRel_Sc1,IF($A287&lt;=$A$9,IF(NOT(ISNUMBER(PI_data_original!E287)),E286,PI_data_original!E287),E286),IF($A287&lt;=$A$9,IF(NOT(ISNUMBER(PI_data_original!AE287)),AE286,PI_data_original!AE287),AE286))</f>
        <v>30.128703536580311</v>
      </c>
      <c r="AF287" s="95">
        <f>IF($A287&lt;=$A$9,IF(NOT(ISNUMBER(PI_data_original!AF287)),AF286,PI_data_original!AF287),0)</f>
        <v>0</v>
      </c>
      <c r="AG287" s="95">
        <f>IF($A287&lt;=$A$9,IF(NOT(ISNUMBER(PI_data_original!AG287)),AG286,PI_data_original!AG287),0)</f>
        <v>0</v>
      </c>
      <c r="AH287" s="95">
        <f>IF($A287&lt;=$A$9,IF(NOT(ISNUMBER(PI_data_original!AH287)),AH286,PI_data_original!AH287),0)</f>
        <v>0</v>
      </c>
      <c r="AI287" s="95">
        <f>IF($A287&lt;=$A$9,IF(NOT(ISNUMBER(PI_data_original!AI287)),AI286,PI_data_original!AI287),0)</f>
        <v>0</v>
      </c>
      <c r="AJ287" s="95">
        <f>IF($A287&lt;=$A$9,IF(NOT(ISNUMBER(PI_data_original!AJ287)),AJ286,PI_data_original!AJ287),0)</f>
        <v>0</v>
      </c>
      <c r="AK287" s="95">
        <f>IF($A287&lt;=$A$9,IF(NOT(ISNUMBER(PI_data_original!AK287)),AK286,PI_data_original!AK287),0)</f>
        <v>0</v>
      </c>
      <c r="AL287" s="95">
        <f>IF($A287&lt;=$A$9,IF(NOT(ISNUMBER(PI_data_original!AL287)),AL286,PI_data_original!AL287),0)</f>
        <v>0</v>
      </c>
      <c r="AM287" s="95">
        <f>IF($A287&lt;=$A$9,IF(NOT(ISNUMBER(PI_data_original!AM287)),AM286,PI_data_original!AM287),0)</f>
        <v>0</v>
      </c>
      <c r="AN287" s="95">
        <f>IF($A287&lt;=$A$9,IF(NOT(ISNUMBER(PI_data_original!AN287)),AN286,PI_data_original!AN287),0)</f>
        <v>0</v>
      </c>
      <c r="AO287" s="95">
        <f>IF($A287&lt;=$A$9,IF(NOT(ISNUMBER(PI_data_original!AO287)),AO286,PI_data_original!AO287),0)</f>
        <v>0</v>
      </c>
      <c r="AP287" s="95">
        <f>IF($A287&lt;=$A$9,IF(NOT(ISNUMBER(PI_data_original!AP287)),AP286,PI_data_original!AP287),0)</f>
        <v>0</v>
      </c>
      <c r="AQ287" s="95">
        <f>IF($A287&lt;=$A$9,IF(NOT(ISNUMBER(PI_data_original!AQ287)),AQ286,PI_data_original!AQ287),0)</f>
        <v>0</v>
      </c>
      <c r="AR287" s="95">
        <f>IF($A287&lt;=$A$9,IF(NOT(ISNUMBER(PI_data_original!AR287)),AR286,PI_data_original!AR287),0)</f>
        <v>0</v>
      </c>
      <c r="AS287" s="95">
        <f>IF($A287&lt;=$A$9,IF(NOT(ISNUMBER(PI_data_original!AS287)),AS286,PI_data_original!AS287),0)</f>
        <v>0</v>
      </c>
      <c r="AT287" s="95">
        <f>IF($A287&lt;=$A$9,IF(NOT(ISNUMBER(PI_data_original!AT287)),AT286,PI_data_original!AT287),0)</f>
        <v>0</v>
      </c>
      <c r="AU287" s="95">
        <f>IF($A287&lt;=$A$9,IF(NOT(ISNUMBER(PI_data_original!AU287)),AU286,PI_data_original!AU287),0)</f>
        <v>0</v>
      </c>
      <c r="AV287" s="95">
        <f>IF($A287&lt;=$A$9,IF(NOT(ISNUMBER(PI_data_original!AV287)),AV286,PI_data_original!AV287),0)</f>
        <v>0</v>
      </c>
      <c r="AW287" s="95">
        <f>IF($A287&lt;=$A$9,IF(NOT(ISNUMBER(PI_data_original!AW287)),AW286,PI_data_original!AW287),0)</f>
        <v>0</v>
      </c>
      <c r="AY287" s="94">
        <f t="shared" si="181"/>
        <v>45873.958333332441</v>
      </c>
      <c r="AZ287" s="95">
        <f>IF($AY287&lt;=$AY$9,IF(NOT(ISNUMBER(PI_data_original!AZ287)),AZ286,PI_data_original!AZ287),0)</f>
        <v>0</v>
      </c>
      <c r="BA287" s="95">
        <f>IF($AY287&lt;=$AY$9,IF(NOT(ISNUMBER(PI_data_original!BA287)),BA286,PI_data_original!BA287),0)</f>
        <v>0</v>
      </c>
      <c r="BB287" s="95">
        <f>IF($AY287&lt;=$AY$9,IF(NOT(ISNUMBER(PI_data_original!BB287)),BB286,PI_data_original!BB287),0)</f>
        <v>0</v>
      </c>
      <c r="BC287" s="95">
        <f>IF($AY287&lt;=$AY$9,IF(NOT(ISNUMBER(PI_data_original!BC287)),BC286,PI_data_original!BC287),0)</f>
        <v>0</v>
      </c>
      <c r="BD287" s="95">
        <f>IF($AY287&lt;=$AY$9,IF(NOT(ISNUMBER(PI_data_original!BD287)),BD286,PI_data_original!BD287),0)</f>
        <v>0</v>
      </c>
      <c r="BE287" s="95">
        <f>IF($AY287&lt;=$AY$9,IF(NOT(ISNUMBER(PI_data_original!BE287)),BE286,PI_data_original!BE287),0)</f>
        <v>0</v>
      </c>
      <c r="BF287" s="95">
        <f>IF($AY287&lt;=$AY$9,IF(NOT(ISNUMBER(PI_data_original!BF287)),BF286,PI_data_original!BF287),0)</f>
        <v>0</v>
      </c>
      <c r="BG287" s="95">
        <f>IF($AY287&lt;=$AY$9,IF(NOT(ISNUMBER(PI_data_original!BG287)),BG286,PI_data_original!BG287),0)</f>
        <v>0</v>
      </c>
      <c r="BI287" s="61">
        <f>PI_data_original!BI287</f>
        <v>45873.441666666666</v>
      </c>
      <c r="BJ287" s="6">
        <f>IF($BI287&lt;=$BI$9,IF(NOT(ISNUMBER(PI_data_original!BJ287)),BJ286,PI_data_original!BJ287),0)</f>
        <v>24.330979031011207</v>
      </c>
      <c r="BK287" s="6">
        <f>IF($BI287&lt;=$BI$9,IF(NOT(ISNUMBER(PI_data_original!BK287)),BK286,PI_data_original!BK287),0)</f>
        <v>23.476285716867213</v>
      </c>
      <c r="BM287" s="6">
        <f t="shared" si="170"/>
        <v>45873.441666666666</v>
      </c>
      <c r="BN287" s="6" t="str">
        <f t="shared" si="171"/>
        <v>N/A</v>
      </c>
      <c r="BO287" s="6">
        <f t="shared" si="172"/>
        <v>45873.441666666666</v>
      </c>
      <c r="BP287" s="6" t="str">
        <f t="shared" si="173"/>
        <v>N/A</v>
      </c>
      <c r="BR287" s="6">
        <f t="shared" si="158"/>
        <v>0</v>
      </c>
      <c r="BS287" s="6">
        <f t="shared" si="159"/>
        <v>0</v>
      </c>
      <c r="BU287" s="6">
        <f t="shared" si="174"/>
        <v>0</v>
      </c>
      <c r="BV287" s="6">
        <f t="shared" si="175"/>
        <v>0</v>
      </c>
      <c r="BX287" s="292">
        <f t="shared" si="160"/>
        <v>45873.958333332441</v>
      </c>
      <c r="BY287" s="11">
        <f t="shared" si="182"/>
        <v>0</v>
      </c>
      <c r="BZ287" s="11">
        <f t="shared" si="182"/>
        <v>0</v>
      </c>
      <c r="CA287" s="11">
        <f t="shared" si="182"/>
        <v>0</v>
      </c>
      <c r="CB287" s="11">
        <f t="shared" si="182"/>
        <v>0</v>
      </c>
      <c r="CC287" s="11">
        <f>IF(Inicio!$C$22="Calderas",BY287+BZ287,CA287)</f>
        <v>0</v>
      </c>
      <c r="CD287" s="11">
        <f t="shared" si="161"/>
        <v>0</v>
      </c>
      <c r="CE287" s="11">
        <f t="shared" si="162"/>
        <v>0</v>
      </c>
      <c r="CF287" s="11">
        <f t="shared" si="163"/>
        <v>0</v>
      </c>
      <c r="CG287" s="11">
        <f t="shared" si="164"/>
        <v>0</v>
      </c>
      <c r="CH287" s="11">
        <f t="shared" si="176"/>
        <v>0</v>
      </c>
      <c r="CI287" s="11">
        <f t="shared" si="177"/>
        <v>0</v>
      </c>
      <c r="CJ287" s="11">
        <f t="shared" si="183"/>
        <v>0</v>
      </c>
      <c r="CK287" s="11">
        <f t="shared" si="183"/>
        <v>0</v>
      </c>
      <c r="CL287" s="11">
        <f t="shared" si="183"/>
        <v>0</v>
      </c>
      <c r="CM287" s="11">
        <f t="shared" si="183"/>
        <v>0</v>
      </c>
      <c r="CN287" s="281">
        <f>IF(Inicio!$O$22="Calderas",CJ287+CK287,CL287)</f>
        <v>0</v>
      </c>
      <c r="CO287" s="11">
        <f t="shared" si="165"/>
        <v>0</v>
      </c>
      <c r="CP287" s="11">
        <f t="shared" si="166"/>
        <v>0</v>
      </c>
      <c r="CQ287" s="11">
        <f t="shared" si="167"/>
        <v>0</v>
      </c>
      <c r="CR287" s="11">
        <f t="shared" si="168"/>
        <v>0</v>
      </c>
      <c r="CS287" s="11">
        <f t="shared" si="178"/>
        <v>0</v>
      </c>
      <c r="CT287" s="11">
        <f t="shared" si="179"/>
        <v>0</v>
      </c>
      <c r="CV287" s="293">
        <f t="shared" si="169"/>
        <v>45874.208333332208</v>
      </c>
      <c r="CW287" s="92">
        <f t="shared" si="185"/>
        <v>0</v>
      </c>
      <c r="CX287" s="92">
        <f t="shared" si="185"/>
        <v>0</v>
      </c>
      <c r="CY287" s="92">
        <f t="shared" si="185"/>
        <v>0</v>
      </c>
      <c r="CZ287" s="92">
        <f t="shared" si="185"/>
        <v>0</v>
      </c>
      <c r="DA287" s="92">
        <f t="shared" si="185"/>
        <v>0</v>
      </c>
      <c r="DB287" s="92">
        <f t="shared" si="185"/>
        <v>0</v>
      </c>
    </row>
    <row r="288" spans="1:106">
      <c r="A288" s="94">
        <f t="shared" si="180"/>
        <v>45874.21180555466</v>
      </c>
      <c r="B288" s="95">
        <f>IF($A288&lt;=$A$9,IF(NOT(ISNUMBER(PI_data_original!B288)),B287,PI_data_original!B288),0)</f>
        <v>0</v>
      </c>
      <c r="C288" s="95">
        <f>IF($A288&lt;=$A$9,IF(NOT(ISNUMBER(PI_data_original!C288)),C287,PI_data_original!C288),0)</f>
        <v>0</v>
      </c>
      <c r="D288" s="307">
        <f>IF(TagTempAmbSel_Sc1=TagTempAmb_Sc1,IF($A288&lt;=$A$9,IF(NOT(ISNUMBER(PI_data_original!D288)),D287,PI_data_original!D288),D287),IF($A288&lt;=$A$9,IF(NOT(ISNUMBER(PI_data_original!AD288)),AD287,PI_data_original!AD288),AD287))</f>
        <v>34.400001525878906</v>
      </c>
      <c r="E288" s="307">
        <f>IF(TagHumRelSel_Sc1=TagHumRel_Sc1,IF($A288&lt;=$A$9,IF(NOT(ISNUMBER(PI_data_original!E288)),E287,PI_data_original!E288),E287),IF($A288&lt;=$A$9,IF(NOT(ISNUMBER(PI_data_original!AE288)),AE287,PI_data_original!AE288),AE287))</f>
        <v>28.549225193882013</v>
      </c>
      <c r="F288" s="95">
        <f>IF($A288&lt;=$A$9,IF(NOT(ISNUMBER(PI_data_original!F288)),F287,PI_data_original!F288),0)</f>
        <v>0</v>
      </c>
      <c r="G288" s="95">
        <f>IF($A288&lt;=$A$9,IF(NOT(ISNUMBER(PI_data_original!G288)),G287,PI_data_original!G288),0)</f>
        <v>0</v>
      </c>
      <c r="H288" s="95">
        <f>IF($A288&lt;=$A$9,IF(NOT(ISNUMBER(PI_data_original!H288)),H287,PI_data_original!H288),0)</f>
        <v>0</v>
      </c>
      <c r="I288" s="95">
        <f>IF($A288&lt;=$A$9,IF(NOT(ISNUMBER(PI_data_original!I288)),I287,PI_data_original!I288),0)</f>
        <v>0</v>
      </c>
      <c r="J288" s="95">
        <f>IF($A288&lt;=$A$9,IF(NOT(ISNUMBER(PI_data_original!J288)),J287,PI_data_original!J288),0)</f>
        <v>0</v>
      </c>
      <c r="K288" s="95">
        <f>IF($A288&lt;=$A$9,IF(NOT(ISNUMBER(PI_data_original!K288)),K287,PI_data_original!K288),0)</f>
        <v>0</v>
      </c>
      <c r="L288" s="95">
        <f>IF($A288&lt;=$A$9,IF(NOT(ISNUMBER(PI_data_original!L288)),L287,PI_data_original!L288),0)</f>
        <v>0</v>
      </c>
      <c r="M288" s="95">
        <f>IF($A288&lt;=$A$9,IF(NOT(ISNUMBER(PI_data_original!M288)),M287,PI_data_original!M288),0)</f>
        <v>0</v>
      </c>
      <c r="N288" s="95">
        <f>IF($A288&lt;=$A$9,IF(NOT(ISNUMBER(PI_data_original!N288)),N287,PI_data_original!N288),0)</f>
        <v>0</v>
      </c>
      <c r="O288" s="95">
        <f>IF($A288&lt;=$A$9,IF(NOT(ISNUMBER(PI_data_original!O288)),O287,PI_data_original!O288),0)</f>
        <v>0</v>
      </c>
      <c r="P288" s="95">
        <f>IF($A288&lt;=$A$9,IF(NOT(ISNUMBER(PI_data_original!P288)),P287,PI_data_original!P288),0)</f>
        <v>0</v>
      </c>
      <c r="Q288" s="95">
        <f>IF($A288&lt;=$A$9,IF(NOT(ISNUMBER(PI_data_original!Q288)),Q287,PI_data_original!Q288),0)</f>
        <v>0</v>
      </c>
      <c r="R288" s="95">
        <f>IF($A288&lt;=$A$9,IF(NOT(ISNUMBER(PI_data_original!R288)),R287,PI_data_original!R288),0)</f>
        <v>0</v>
      </c>
      <c r="S288" s="95">
        <f>IF($A288&lt;=$A$9,IF(NOT(ISNUMBER(PI_data_original!S288)),S287,PI_data_original!S288),0)</f>
        <v>0</v>
      </c>
      <c r="T288" s="95">
        <f>IF($A288&lt;=$A$9,IF(NOT(ISNUMBER(PI_data_original!T288)),T287,PI_data_original!T288),0)</f>
        <v>0</v>
      </c>
      <c r="U288" s="95">
        <f>IF($A288&lt;=$A$9,IF(NOT(ISNUMBER(PI_data_original!U288)),U287,PI_data_original!U288),0)</f>
        <v>0</v>
      </c>
      <c r="V288" s="95">
        <f>IF($A288&lt;=$A$9,IF(NOT(ISNUMBER(PI_data_original!V288)),V287,PI_data_original!V288),0)</f>
        <v>0</v>
      </c>
      <c r="W288" s="95">
        <f>IF($A288&lt;=$A$9,IF(NOT(ISNUMBER(PI_data_original!W288)),W287,PI_data_original!W288),0)</f>
        <v>0</v>
      </c>
      <c r="X288" s="95">
        <f>IF($A288&lt;=$A$9,IF(NOT(ISNUMBER(PI_data_original!X288)),X287,PI_data_original!X288),0)</f>
        <v>0</v>
      </c>
      <c r="Y288" s="95">
        <f>IF($A288&lt;=$A$9,IF(NOT(ISNUMBER(PI_data_original!Y288)),Y287,PI_data_original!Y288),0)</f>
        <v>0</v>
      </c>
      <c r="Z288" s="95">
        <f>IF($A288&lt;=$A$9,IF(NOT(ISNUMBER(PI_data_original!Z288)),Z287,PI_data_original!Z288),0)</f>
        <v>0</v>
      </c>
      <c r="AA288" s="95">
        <f>IF($A288&lt;=$A$9,IF(NOT(ISNUMBER(PI_data_original!AA288)),AA287,PI_data_original!AA288),0)</f>
        <v>0</v>
      </c>
      <c r="AB288" s="95">
        <f>IF($A288&lt;=$A$9,IF(NOT(ISNUMBER(PI_data_original!AB288)),AB287,PI_data_original!AB288),0)</f>
        <v>0</v>
      </c>
      <c r="AC288" s="95">
        <f>IF($A288&lt;=$A$9,IF(NOT(ISNUMBER(PI_data_original!AC288)),AC287,PI_data_original!AC288),0)</f>
        <v>0</v>
      </c>
      <c r="AD288" s="307">
        <f>IF(TagTempAmbSel_Sc2=TagTempAmb_Sc1,IF($A288&lt;=$A$9,IF(NOT(ISNUMBER(PI_data_original!D288)),D287,PI_data_original!D288),D287),IF($A288&lt;=$A$9,IF(NOT(ISNUMBER(PI_data_original!AD288)),AD287,PI_data_original!AD288),AD287))</f>
        <v>35.129991850107629</v>
      </c>
      <c r="AE288" s="307">
        <f>IF(TagHumRelSel_Sc2=TagHumRel_Sc1,IF($A288&lt;=$A$9,IF(NOT(ISNUMBER(PI_data_original!E288)),E287,PI_data_original!E288),E287),IF($A288&lt;=$A$9,IF(NOT(ISNUMBER(PI_data_original!AE288)),AE287,PI_data_original!AE288),AE287))</f>
        <v>30.128703536580311</v>
      </c>
      <c r="AF288" s="95">
        <f>IF($A288&lt;=$A$9,IF(NOT(ISNUMBER(PI_data_original!AF288)),AF287,PI_data_original!AF288),0)</f>
        <v>0</v>
      </c>
      <c r="AG288" s="95">
        <f>IF($A288&lt;=$A$9,IF(NOT(ISNUMBER(PI_data_original!AG288)),AG287,PI_data_original!AG288),0)</f>
        <v>0</v>
      </c>
      <c r="AH288" s="95">
        <f>IF($A288&lt;=$A$9,IF(NOT(ISNUMBER(PI_data_original!AH288)),AH287,PI_data_original!AH288),0)</f>
        <v>0</v>
      </c>
      <c r="AI288" s="95">
        <f>IF($A288&lt;=$A$9,IF(NOT(ISNUMBER(PI_data_original!AI288)),AI287,PI_data_original!AI288),0)</f>
        <v>0</v>
      </c>
      <c r="AJ288" s="95">
        <f>IF($A288&lt;=$A$9,IF(NOT(ISNUMBER(PI_data_original!AJ288)),AJ287,PI_data_original!AJ288),0)</f>
        <v>0</v>
      </c>
      <c r="AK288" s="95">
        <f>IF($A288&lt;=$A$9,IF(NOT(ISNUMBER(PI_data_original!AK288)),AK287,PI_data_original!AK288),0)</f>
        <v>0</v>
      </c>
      <c r="AL288" s="95">
        <f>IF($A288&lt;=$A$9,IF(NOT(ISNUMBER(PI_data_original!AL288)),AL287,PI_data_original!AL288),0)</f>
        <v>0</v>
      </c>
      <c r="AM288" s="95">
        <f>IF($A288&lt;=$A$9,IF(NOT(ISNUMBER(PI_data_original!AM288)),AM287,PI_data_original!AM288),0)</f>
        <v>0</v>
      </c>
      <c r="AN288" s="95">
        <f>IF($A288&lt;=$A$9,IF(NOT(ISNUMBER(PI_data_original!AN288)),AN287,PI_data_original!AN288),0)</f>
        <v>0</v>
      </c>
      <c r="AO288" s="95">
        <f>IF($A288&lt;=$A$9,IF(NOT(ISNUMBER(PI_data_original!AO288)),AO287,PI_data_original!AO288),0)</f>
        <v>0</v>
      </c>
      <c r="AP288" s="95">
        <f>IF($A288&lt;=$A$9,IF(NOT(ISNUMBER(PI_data_original!AP288)),AP287,PI_data_original!AP288),0)</f>
        <v>0</v>
      </c>
      <c r="AQ288" s="95">
        <f>IF($A288&lt;=$A$9,IF(NOT(ISNUMBER(PI_data_original!AQ288)),AQ287,PI_data_original!AQ288),0)</f>
        <v>0</v>
      </c>
      <c r="AR288" s="95">
        <f>IF($A288&lt;=$A$9,IF(NOT(ISNUMBER(PI_data_original!AR288)),AR287,PI_data_original!AR288),0)</f>
        <v>0</v>
      </c>
      <c r="AS288" s="95">
        <f>IF($A288&lt;=$A$9,IF(NOT(ISNUMBER(PI_data_original!AS288)),AS287,PI_data_original!AS288),0)</f>
        <v>0</v>
      </c>
      <c r="AT288" s="95">
        <f>IF($A288&lt;=$A$9,IF(NOT(ISNUMBER(PI_data_original!AT288)),AT287,PI_data_original!AT288),0)</f>
        <v>0</v>
      </c>
      <c r="AU288" s="95">
        <f>IF($A288&lt;=$A$9,IF(NOT(ISNUMBER(PI_data_original!AU288)),AU287,PI_data_original!AU288),0)</f>
        <v>0</v>
      </c>
      <c r="AV288" s="95">
        <f>IF($A288&lt;=$A$9,IF(NOT(ISNUMBER(PI_data_original!AV288)),AV287,PI_data_original!AV288),0)</f>
        <v>0</v>
      </c>
      <c r="AW288" s="95">
        <f>IF($A288&lt;=$A$9,IF(NOT(ISNUMBER(PI_data_original!AW288)),AW287,PI_data_original!AW288),0)</f>
        <v>0</v>
      </c>
      <c r="AY288" s="94">
        <f t="shared" si="181"/>
        <v>45873.96180555466</v>
      </c>
      <c r="AZ288" s="95">
        <f>IF($AY288&lt;=$AY$9,IF(NOT(ISNUMBER(PI_data_original!AZ288)),AZ287,PI_data_original!AZ288),0)</f>
        <v>0</v>
      </c>
      <c r="BA288" s="95">
        <f>IF($AY288&lt;=$AY$9,IF(NOT(ISNUMBER(PI_data_original!BA288)),BA287,PI_data_original!BA288),0)</f>
        <v>0</v>
      </c>
      <c r="BB288" s="95">
        <f>IF($AY288&lt;=$AY$9,IF(NOT(ISNUMBER(PI_data_original!BB288)),BB287,PI_data_original!BB288),0)</f>
        <v>0</v>
      </c>
      <c r="BC288" s="95">
        <f>IF($AY288&lt;=$AY$9,IF(NOT(ISNUMBER(PI_data_original!BC288)),BC287,PI_data_original!BC288),0)</f>
        <v>0</v>
      </c>
      <c r="BD288" s="95">
        <f>IF($AY288&lt;=$AY$9,IF(NOT(ISNUMBER(PI_data_original!BD288)),BD287,PI_data_original!BD288),0)</f>
        <v>0</v>
      </c>
      <c r="BE288" s="95">
        <f>IF($AY288&lt;=$AY$9,IF(NOT(ISNUMBER(PI_data_original!BE288)),BE287,PI_data_original!BE288),0)</f>
        <v>0</v>
      </c>
      <c r="BF288" s="95">
        <f>IF($AY288&lt;=$AY$9,IF(NOT(ISNUMBER(PI_data_original!BF288)),BF287,PI_data_original!BF288),0)</f>
        <v>0</v>
      </c>
      <c r="BG288" s="95">
        <f>IF($AY288&lt;=$AY$9,IF(NOT(ISNUMBER(PI_data_original!BG288)),BG287,PI_data_original!BG288),0)</f>
        <v>0</v>
      </c>
      <c r="BI288" s="61">
        <f>PI_data_original!BI288</f>
        <v>45873.442361111112</v>
      </c>
      <c r="BJ288" s="6">
        <f>IF($BI288&lt;=$BI$9,IF(NOT(ISNUMBER(PI_data_original!BJ288)),BJ287,PI_data_original!BJ288),0)</f>
        <v>24.677725139436387</v>
      </c>
      <c r="BK288" s="6">
        <f>IF($BI288&lt;=$BI$9,IF(NOT(ISNUMBER(PI_data_original!BK288)),BK287,PI_data_original!BK288),0)</f>
        <v>23.742912225613669</v>
      </c>
      <c r="BM288" s="6">
        <f t="shared" si="170"/>
        <v>45873.442361111112</v>
      </c>
      <c r="BN288" s="6" t="str">
        <f t="shared" si="171"/>
        <v>N/A</v>
      </c>
      <c r="BO288" s="6">
        <f t="shared" si="172"/>
        <v>45873.442361111112</v>
      </c>
      <c r="BP288" s="6" t="str">
        <f t="shared" si="173"/>
        <v>N/A</v>
      </c>
      <c r="BR288" s="6">
        <f t="shared" si="158"/>
        <v>0</v>
      </c>
      <c r="BS288" s="6">
        <f t="shared" si="159"/>
        <v>0</v>
      </c>
      <c r="BU288" s="6">
        <f t="shared" si="174"/>
        <v>0</v>
      </c>
      <c r="BV288" s="6">
        <f t="shared" si="175"/>
        <v>0</v>
      </c>
      <c r="BX288" s="292">
        <f t="shared" si="160"/>
        <v>45873.96180555466</v>
      </c>
      <c r="BY288" s="11">
        <f t="shared" si="182"/>
        <v>0</v>
      </c>
      <c r="BZ288" s="11">
        <f t="shared" si="182"/>
        <v>0</v>
      </c>
      <c r="CA288" s="11">
        <f t="shared" si="182"/>
        <v>0</v>
      </c>
      <c r="CB288" s="11">
        <f t="shared" si="182"/>
        <v>0</v>
      </c>
      <c r="CC288" s="11">
        <f>IF(Inicio!$C$22="Calderas",BY288+BZ288,CA288)</f>
        <v>0</v>
      </c>
      <c r="CD288" s="11">
        <f t="shared" si="161"/>
        <v>0</v>
      </c>
      <c r="CE288" s="11">
        <f t="shared" si="162"/>
        <v>0</v>
      </c>
      <c r="CF288" s="11">
        <f t="shared" si="163"/>
        <v>0</v>
      </c>
      <c r="CG288" s="11">
        <f t="shared" si="164"/>
        <v>0</v>
      </c>
      <c r="CH288" s="11">
        <f t="shared" si="176"/>
        <v>0</v>
      </c>
      <c r="CI288" s="11">
        <f t="shared" si="177"/>
        <v>0</v>
      </c>
      <c r="CJ288" s="11">
        <f t="shared" si="183"/>
        <v>0</v>
      </c>
      <c r="CK288" s="11">
        <f t="shared" si="183"/>
        <v>0</v>
      </c>
      <c r="CL288" s="11">
        <f t="shared" si="183"/>
        <v>0</v>
      </c>
      <c r="CM288" s="11">
        <f t="shared" si="183"/>
        <v>0</v>
      </c>
      <c r="CN288" s="281">
        <f>IF(Inicio!$O$22="Calderas",CJ288+CK288,CL288)</f>
        <v>0</v>
      </c>
      <c r="CO288" s="11">
        <f t="shared" si="165"/>
        <v>0</v>
      </c>
      <c r="CP288" s="11">
        <f t="shared" si="166"/>
        <v>0</v>
      </c>
      <c r="CQ288" s="11">
        <f t="shared" si="167"/>
        <v>0</v>
      </c>
      <c r="CR288" s="11">
        <f t="shared" si="168"/>
        <v>0</v>
      </c>
      <c r="CS288" s="11">
        <f t="shared" si="178"/>
        <v>0</v>
      </c>
      <c r="CT288" s="11">
        <f t="shared" si="179"/>
        <v>0</v>
      </c>
      <c r="CV288" s="293">
        <f t="shared" si="169"/>
        <v>45874.211805554427</v>
      </c>
      <c r="CW288" s="92">
        <f t="shared" si="185"/>
        <v>0</v>
      </c>
      <c r="CX288" s="92">
        <f t="shared" si="185"/>
        <v>0</v>
      </c>
      <c r="CY288" s="92">
        <f t="shared" si="185"/>
        <v>0</v>
      </c>
      <c r="CZ288" s="92">
        <f t="shared" si="185"/>
        <v>0</v>
      </c>
      <c r="DA288" s="92">
        <f t="shared" si="185"/>
        <v>0</v>
      </c>
      <c r="DB288" s="92">
        <f t="shared" si="185"/>
        <v>0</v>
      </c>
    </row>
    <row r="289" spans="1:106">
      <c r="A289" s="94">
        <f t="shared" si="180"/>
        <v>45874.215277776879</v>
      </c>
      <c r="B289" s="95">
        <f>IF($A289&lt;=$A$9,IF(NOT(ISNUMBER(PI_data_original!B289)),B288,PI_data_original!B289),0)</f>
        <v>0</v>
      </c>
      <c r="C289" s="95">
        <f>IF($A289&lt;=$A$9,IF(NOT(ISNUMBER(PI_data_original!C289)),C288,PI_data_original!C289),0)</f>
        <v>0</v>
      </c>
      <c r="D289" s="307">
        <f>IF(TagTempAmbSel_Sc1=TagTempAmb_Sc1,IF($A289&lt;=$A$9,IF(NOT(ISNUMBER(PI_data_original!D289)),D288,PI_data_original!D289),D288),IF($A289&lt;=$A$9,IF(NOT(ISNUMBER(PI_data_original!AD289)),AD288,PI_data_original!AD289),AD288))</f>
        <v>34.400001525878906</v>
      </c>
      <c r="E289" s="307">
        <f>IF(TagHumRelSel_Sc1=TagHumRel_Sc1,IF($A289&lt;=$A$9,IF(NOT(ISNUMBER(PI_data_original!E289)),E288,PI_data_original!E289),E288),IF($A289&lt;=$A$9,IF(NOT(ISNUMBER(PI_data_original!AE289)),AE288,PI_data_original!AE289),AE288))</f>
        <v>28.549225193882013</v>
      </c>
      <c r="F289" s="95">
        <f>IF($A289&lt;=$A$9,IF(NOT(ISNUMBER(PI_data_original!F289)),F288,PI_data_original!F289),0)</f>
        <v>0</v>
      </c>
      <c r="G289" s="95">
        <f>IF($A289&lt;=$A$9,IF(NOT(ISNUMBER(PI_data_original!G289)),G288,PI_data_original!G289),0)</f>
        <v>0</v>
      </c>
      <c r="H289" s="95">
        <f>IF($A289&lt;=$A$9,IF(NOT(ISNUMBER(PI_data_original!H289)),H288,PI_data_original!H289),0)</f>
        <v>0</v>
      </c>
      <c r="I289" s="95">
        <f>IF($A289&lt;=$A$9,IF(NOT(ISNUMBER(PI_data_original!I289)),I288,PI_data_original!I289),0)</f>
        <v>0</v>
      </c>
      <c r="J289" s="95">
        <f>IF($A289&lt;=$A$9,IF(NOT(ISNUMBER(PI_data_original!J289)),J288,PI_data_original!J289),0)</f>
        <v>0</v>
      </c>
      <c r="K289" s="95">
        <f>IF($A289&lt;=$A$9,IF(NOT(ISNUMBER(PI_data_original!K289)),K288,PI_data_original!K289),0)</f>
        <v>0</v>
      </c>
      <c r="L289" s="95">
        <f>IF($A289&lt;=$A$9,IF(NOT(ISNUMBER(PI_data_original!L289)),L288,PI_data_original!L289),0)</f>
        <v>0</v>
      </c>
      <c r="M289" s="95">
        <f>IF($A289&lt;=$A$9,IF(NOT(ISNUMBER(PI_data_original!M289)),M288,PI_data_original!M289),0)</f>
        <v>0</v>
      </c>
      <c r="N289" s="95">
        <f>IF($A289&lt;=$A$9,IF(NOT(ISNUMBER(PI_data_original!N289)),N288,PI_data_original!N289),0)</f>
        <v>0</v>
      </c>
      <c r="O289" s="95">
        <f>IF($A289&lt;=$A$9,IF(NOT(ISNUMBER(PI_data_original!O289)),O288,PI_data_original!O289),0)</f>
        <v>0</v>
      </c>
      <c r="P289" s="95">
        <f>IF($A289&lt;=$A$9,IF(NOT(ISNUMBER(PI_data_original!P289)),P288,PI_data_original!P289),0)</f>
        <v>0</v>
      </c>
      <c r="Q289" s="95">
        <f>IF($A289&lt;=$A$9,IF(NOT(ISNUMBER(PI_data_original!Q289)),Q288,PI_data_original!Q289),0)</f>
        <v>0</v>
      </c>
      <c r="R289" s="95">
        <f>IF($A289&lt;=$A$9,IF(NOT(ISNUMBER(PI_data_original!R289)),R288,PI_data_original!R289),0)</f>
        <v>0</v>
      </c>
      <c r="S289" s="95">
        <f>IF($A289&lt;=$A$9,IF(NOT(ISNUMBER(PI_data_original!S289)),S288,PI_data_original!S289),0)</f>
        <v>0</v>
      </c>
      <c r="T289" s="95">
        <f>IF($A289&lt;=$A$9,IF(NOT(ISNUMBER(PI_data_original!T289)),T288,PI_data_original!T289),0)</f>
        <v>0</v>
      </c>
      <c r="U289" s="95">
        <f>IF($A289&lt;=$A$9,IF(NOT(ISNUMBER(PI_data_original!U289)),U288,PI_data_original!U289),0)</f>
        <v>0</v>
      </c>
      <c r="V289" s="95">
        <f>IF($A289&lt;=$A$9,IF(NOT(ISNUMBER(PI_data_original!V289)),V288,PI_data_original!V289),0)</f>
        <v>0</v>
      </c>
      <c r="W289" s="95">
        <f>IF($A289&lt;=$A$9,IF(NOT(ISNUMBER(PI_data_original!W289)),W288,PI_data_original!W289),0)</f>
        <v>0</v>
      </c>
      <c r="X289" s="95">
        <f>IF($A289&lt;=$A$9,IF(NOT(ISNUMBER(PI_data_original!X289)),X288,PI_data_original!X289),0)</f>
        <v>0</v>
      </c>
      <c r="Y289" s="95">
        <f>IF($A289&lt;=$A$9,IF(NOT(ISNUMBER(PI_data_original!Y289)),Y288,PI_data_original!Y289),0)</f>
        <v>0</v>
      </c>
      <c r="Z289" s="95">
        <f>IF($A289&lt;=$A$9,IF(NOT(ISNUMBER(PI_data_original!Z289)),Z288,PI_data_original!Z289),0)</f>
        <v>0</v>
      </c>
      <c r="AA289" s="95">
        <f>IF($A289&lt;=$A$9,IF(NOT(ISNUMBER(PI_data_original!AA289)),AA288,PI_data_original!AA289),0)</f>
        <v>0</v>
      </c>
      <c r="AB289" s="95">
        <f>IF($A289&lt;=$A$9,IF(NOT(ISNUMBER(PI_data_original!AB289)),AB288,PI_data_original!AB289),0)</f>
        <v>0</v>
      </c>
      <c r="AC289" s="95">
        <f>IF($A289&lt;=$A$9,IF(NOT(ISNUMBER(PI_data_original!AC289)),AC288,PI_data_original!AC289),0)</f>
        <v>0</v>
      </c>
      <c r="AD289" s="307">
        <f>IF(TagTempAmbSel_Sc2=TagTempAmb_Sc1,IF($A289&lt;=$A$9,IF(NOT(ISNUMBER(PI_data_original!D289)),D288,PI_data_original!D289),D288),IF($A289&lt;=$A$9,IF(NOT(ISNUMBER(PI_data_original!AD289)),AD288,PI_data_original!AD289),AD288))</f>
        <v>35.129991850107629</v>
      </c>
      <c r="AE289" s="307">
        <f>IF(TagHumRelSel_Sc2=TagHumRel_Sc1,IF($A289&lt;=$A$9,IF(NOT(ISNUMBER(PI_data_original!E289)),E288,PI_data_original!E289),E288),IF($A289&lt;=$A$9,IF(NOT(ISNUMBER(PI_data_original!AE289)),AE288,PI_data_original!AE289),AE288))</f>
        <v>30.128703536580311</v>
      </c>
      <c r="AF289" s="95">
        <f>IF($A289&lt;=$A$9,IF(NOT(ISNUMBER(PI_data_original!AF289)),AF288,PI_data_original!AF289),0)</f>
        <v>0</v>
      </c>
      <c r="AG289" s="95">
        <f>IF($A289&lt;=$A$9,IF(NOT(ISNUMBER(PI_data_original!AG289)),AG288,PI_data_original!AG289),0)</f>
        <v>0</v>
      </c>
      <c r="AH289" s="95">
        <f>IF($A289&lt;=$A$9,IF(NOT(ISNUMBER(PI_data_original!AH289)),AH288,PI_data_original!AH289),0)</f>
        <v>0</v>
      </c>
      <c r="AI289" s="95">
        <f>IF($A289&lt;=$A$9,IF(NOT(ISNUMBER(PI_data_original!AI289)),AI288,PI_data_original!AI289),0)</f>
        <v>0</v>
      </c>
      <c r="AJ289" s="95">
        <f>IF($A289&lt;=$A$9,IF(NOT(ISNUMBER(PI_data_original!AJ289)),AJ288,PI_data_original!AJ289),0)</f>
        <v>0</v>
      </c>
      <c r="AK289" s="95">
        <f>IF($A289&lt;=$A$9,IF(NOT(ISNUMBER(PI_data_original!AK289)),AK288,PI_data_original!AK289),0)</f>
        <v>0</v>
      </c>
      <c r="AL289" s="95">
        <f>IF($A289&lt;=$A$9,IF(NOT(ISNUMBER(PI_data_original!AL289)),AL288,PI_data_original!AL289),0)</f>
        <v>0</v>
      </c>
      <c r="AM289" s="95">
        <f>IF($A289&lt;=$A$9,IF(NOT(ISNUMBER(PI_data_original!AM289)),AM288,PI_data_original!AM289),0)</f>
        <v>0</v>
      </c>
      <c r="AN289" s="95">
        <f>IF($A289&lt;=$A$9,IF(NOT(ISNUMBER(PI_data_original!AN289)),AN288,PI_data_original!AN289),0)</f>
        <v>0</v>
      </c>
      <c r="AO289" s="95">
        <f>IF($A289&lt;=$A$9,IF(NOT(ISNUMBER(PI_data_original!AO289)),AO288,PI_data_original!AO289),0)</f>
        <v>0</v>
      </c>
      <c r="AP289" s="95">
        <f>IF($A289&lt;=$A$9,IF(NOT(ISNUMBER(PI_data_original!AP289)),AP288,PI_data_original!AP289),0)</f>
        <v>0</v>
      </c>
      <c r="AQ289" s="95">
        <f>IF($A289&lt;=$A$9,IF(NOT(ISNUMBER(PI_data_original!AQ289)),AQ288,PI_data_original!AQ289),0)</f>
        <v>0</v>
      </c>
      <c r="AR289" s="95">
        <f>IF($A289&lt;=$A$9,IF(NOT(ISNUMBER(PI_data_original!AR289)),AR288,PI_data_original!AR289),0)</f>
        <v>0</v>
      </c>
      <c r="AS289" s="95">
        <f>IF($A289&lt;=$A$9,IF(NOT(ISNUMBER(PI_data_original!AS289)),AS288,PI_data_original!AS289),0)</f>
        <v>0</v>
      </c>
      <c r="AT289" s="95">
        <f>IF($A289&lt;=$A$9,IF(NOT(ISNUMBER(PI_data_original!AT289)),AT288,PI_data_original!AT289),0)</f>
        <v>0</v>
      </c>
      <c r="AU289" s="95">
        <f>IF($A289&lt;=$A$9,IF(NOT(ISNUMBER(PI_data_original!AU289)),AU288,PI_data_original!AU289),0)</f>
        <v>0</v>
      </c>
      <c r="AV289" s="95">
        <f>IF($A289&lt;=$A$9,IF(NOT(ISNUMBER(PI_data_original!AV289)),AV288,PI_data_original!AV289),0)</f>
        <v>0</v>
      </c>
      <c r="AW289" s="95">
        <f>IF($A289&lt;=$A$9,IF(NOT(ISNUMBER(PI_data_original!AW289)),AW288,PI_data_original!AW289),0)</f>
        <v>0</v>
      </c>
      <c r="AY289" s="94">
        <f t="shared" si="181"/>
        <v>45873.965277776879</v>
      </c>
      <c r="AZ289" s="95">
        <f>IF($AY289&lt;=$AY$9,IF(NOT(ISNUMBER(PI_data_original!AZ289)),AZ288,PI_data_original!AZ289),0)</f>
        <v>0</v>
      </c>
      <c r="BA289" s="95">
        <f>IF($AY289&lt;=$AY$9,IF(NOT(ISNUMBER(PI_data_original!BA289)),BA288,PI_data_original!BA289),0)</f>
        <v>0</v>
      </c>
      <c r="BB289" s="95">
        <f>IF($AY289&lt;=$AY$9,IF(NOT(ISNUMBER(PI_data_original!BB289)),BB288,PI_data_original!BB289),0)</f>
        <v>0</v>
      </c>
      <c r="BC289" s="95">
        <f>IF($AY289&lt;=$AY$9,IF(NOT(ISNUMBER(PI_data_original!BC289)),BC288,PI_data_original!BC289),0)</f>
        <v>0</v>
      </c>
      <c r="BD289" s="95">
        <f>IF($AY289&lt;=$AY$9,IF(NOT(ISNUMBER(PI_data_original!BD289)),BD288,PI_data_original!BD289),0)</f>
        <v>0</v>
      </c>
      <c r="BE289" s="95">
        <f>IF($AY289&lt;=$AY$9,IF(NOT(ISNUMBER(PI_data_original!BE289)),BE288,PI_data_original!BE289),0)</f>
        <v>0</v>
      </c>
      <c r="BF289" s="95">
        <f>IF($AY289&lt;=$AY$9,IF(NOT(ISNUMBER(PI_data_original!BF289)),BF288,PI_data_original!BF289),0)</f>
        <v>0</v>
      </c>
      <c r="BG289" s="95">
        <f>IF($AY289&lt;=$AY$9,IF(NOT(ISNUMBER(PI_data_original!BG289)),BG288,PI_data_original!BG289),0)</f>
        <v>0</v>
      </c>
      <c r="BI289" s="61">
        <f>PI_data_original!BI289</f>
        <v>45873.443055555559</v>
      </c>
      <c r="BJ289" s="6">
        <f>IF($BI289&lt;=$BI$9,IF(NOT(ISNUMBER(PI_data_original!BJ289)),BJ288,PI_data_original!BJ289),0)</f>
        <v>24.989873536602765</v>
      </c>
      <c r="BK289" s="6">
        <f>IF($BI289&lt;=$BI$9,IF(NOT(ISNUMBER(PI_data_original!BK289)),BK288,PI_data_original!BK289),0)</f>
        <v>23.972427327000904</v>
      </c>
      <c r="BM289" s="6">
        <f t="shared" si="170"/>
        <v>45873.443055555559</v>
      </c>
      <c r="BN289" s="6" t="str">
        <f t="shared" si="171"/>
        <v>N/A</v>
      </c>
      <c r="BO289" s="6">
        <f t="shared" si="172"/>
        <v>45873.443055555559</v>
      </c>
      <c r="BP289" s="6" t="str">
        <f t="shared" si="173"/>
        <v>N/A</v>
      </c>
      <c r="BR289" s="6">
        <f t="shared" si="158"/>
        <v>0</v>
      </c>
      <c r="BS289" s="6">
        <f t="shared" si="159"/>
        <v>0</v>
      </c>
      <c r="BU289" s="6">
        <f t="shared" si="174"/>
        <v>0</v>
      </c>
      <c r="BV289" s="6">
        <f t="shared" si="175"/>
        <v>0</v>
      </c>
      <c r="BX289" s="292">
        <f t="shared" si="160"/>
        <v>45873.965277776879</v>
      </c>
      <c r="BY289" s="11">
        <f t="shared" si="182"/>
        <v>0</v>
      </c>
      <c r="BZ289" s="11">
        <f t="shared" si="182"/>
        <v>0</v>
      </c>
      <c r="CA289" s="11">
        <f t="shared" si="182"/>
        <v>0</v>
      </c>
      <c r="CB289" s="11">
        <f t="shared" si="182"/>
        <v>0</v>
      </c>
      <c r="CC289" s="11">
        <f>IF(Inicio!$C$22="Calderas",BY289+BZ289,CA289)</f>
        <v>0</v>
      </c>
      <c r="CD289" s="11">
        <f t="shared" si="161"/>
        <v>0</v>
      </c>
      <c r="CE289" s="11">
        <f t="shared" si="162"/>
        <v>0</v>
      </c>
      <c r="CF289" s="11">
        <f t="shared" si="163"/>
        <v>0</v>
      </c>
      <c r="CG289" s="11">
        <f t="shared" si="164"/>
        <v>0</v>
      </c>
      <c r="CH289" s="11">
        <f t="shared" si="176"/>
        <v>0</v>
      </c>
      <c r="CI289" s="11">
        <f t="shared" si="177"/>
        <v>0</v>
      </c>
      <c r="CJ289" s="11">
        <f t="shared" si="183"/>
        <v>0</v>
      </c>
      <c r="CK289" s="11">
        <f t="shared" si="183"/>
        <v>0</v>
      </c>
      <c r="CL289" s="11">
        <f t="shared" si="183"/>
        <v>0</v>
      </c>
      <c r="CM289" s="11">
        <f t="shared" si="183"/>
        <v>0</v>
      </c>
      <c r="CN289" s="281">
        <f>IF(Inicio!$O$22="Calderas",CJ289+CK289,CL289)</f>
        <v>0</v>
      </c>
      <c r="CO289" s="11">
        <f t="shared" si="165"/>
        <v>0</v>
      </c>
      <c r="CP289" s="11">
        <f t="shared" si="166"/>
        <v>0</v>
      </c>
      <c r="CQ289" s="11">
        <f t="shared" si="167"/>
        <v>0</v>
      </c>
      <c r="CR289" s="11">
        <f t="shared" si="168"/>
        <v>0</v>
      </c>
      <c r="CS289" s="11">
        <f t="shared" si="178"/>
        <v>0</v>
      </c>
      <c r="CT289" s="11">
        <f t="shared" si="179"/>
        <v>0</v>
      </c>
      <c r="CV289" s="293">
        <f t="shared" si="169"/>
        <v>45874.215277776646</v>
      </c>
      <c r="CW289" s="92">
        <f t="shared" si="185"/>
        <v>0</v>
      </c>
      <c r="CX289" s="92">
        <f t="shared" si="185"/>
        <v>0</v>
      </c>
      <c r="CY289" s="92">
        <f t="shared" si="185"/>
        <v>0</v>
      </c>
      <c r="CZ289" s="92">
        <f t="shared" si="185"/>
        <v>0</v>
      </c>
      <c r="DA289" s="92">
        <f t="shared" si="185"/>
        <v>0</v>
      </c>
      <c r="DB289" s="92">
        <f t="shared" si="185"/>
        <v>0</v>
      </c>
    </row>
    <row r="290" spans="1:106">
      <c r="A290" s="94">
        <f t="shared" si="180"/>
        <v>45874.218749999098</v>
      </c>
      <c r="B290" s="95">
        <f>IF($A290&lt;=$A$9,IF(NOT(ISNUMBER(PI_data_original!B290)),B289,PI_data_original!B290),0)</f>
        <v>0</v>
      </c>
      <c r="C290" s="95">
        <f>IF($A290&lt;=$A$9,IF(NOT(ISNUMBER(PI_data_original!C290)),C289,PI_data_original!C290),0)</f>
        <v>0</v>
      </c>
      <c r="D290" s="307">
        <f>IF(TagTempAmbSel_Sc1=TagTempAmb_Sc1,IF($A290&lt;=$A$9,IF(NOT(ISNUMBER(PI_data_original!D290)),D289,PI_data_original!D290),D289),IF($A290&lt;=$A$9,IF(NOT(ISNUMBER(PI_data_original!AD290)),AD289,PI_data_original!AD290),AD289))</f>
        <v>34.400001525878906</v>
      </c>
      <c r="E290" s="307">
        <f>IF(TagHumRelSel_Sc1=TagHumRel_Sc1,IF($A290&lt;=$A$9,IF(NOT(ISNUMBER(PI_data_original!E290)),E289,PI_data_original!E290),E289),IF($A290&lt;=$A$9,IF(NOT(ISNUMBER(PI_data_original!AE290)),AE289,PI_data_original!AE290),AE289))</f>
        <v>28.549225193882013</v>
      </c>
      <c r="F290" s="95">
        <f>IF($A290&lt;=$A$9,IF(NOT(ISNUMBER(PI_data_original!F290)),F289,PI_data_original!F290),0)</f>
        <v>0</v>
      </c>
      <c r="G290" s="95">
        <f>IF($A290&lt;=$A$9,IF(NOT(ISNUMBER(PI_data_original!G290)),G289,PI_data_original!G290),0)</f>
        <v>0</v>
      </c>
      <c r="H290" s="95">
        <f>IF($A290&lt;=$A$9,IF(NOT(ISNUMBER(PI_data_original!H290)),H289,PI_data_original!H290),0)</f>
        <v>0</v>
      </c>
      <c r="I290" s="95">
        <f>IF($A290&lt;=$A$9,IF(NOT(ISNUMBER(PI_data_original!I290)),I289,PI_data_original!I290),0)</f>
        <v>0</v>
      </c>
      <c r="J290" s="95">
        <f>IF($A290&lt;=$A$9,IF(NOT(ISNUMBER(PI_data_original!J290)),J289,PI_data_original!J290),0)</f>
        <v>0</v>
      </c>
      <c r="K290" s="95">
        <f>IF($A290&lt;=$A$9,IF(NOT(ISNUMBER(PI_data_original!K290)),K289,PI_data_original!K290),0)</f>
        <v>0</v>
      </c>
      <c r="L290" s="95">
        <f>IF($A290&lt;=$A$9,IF(NOT(ISNUMBER(PI_data_original!L290)),L289,PI_data_original!L290),0)</f>
        <v>0</v>
      </c>
      <c r="M290" s="95">
        <f>IF($A290&lt;=$A$9,IF(NOT(ISNUMBER(PI_data_original!M290)),M289,PI_data_original!M290),0)</f>
        <v>0</v>
      </c>
      <c r="N290" s="95">
        <f>IF($A290&lt;=$A$9,IF(NOT(ISNUMBER(PI_data_original!N290)),N289,PI_data_original!N290),0)</f>
        <v>0</v>
      </c>
      <c r="O290" s="95">
        <f>IF($A290&lt;=$A$9,IF(NOT(ISNUMBER(PI_data_original!O290)),O289,PI_data_original!O290),0)</f>
        <v>0</v>
      </c>
      <c r="P290" s="95">
        <f>IF($A290&lt;=$A$9,IF(NOT(ISNUMBER(PI_data_original!P290)),P289,PI_data_original!P290),0)</f>
        <v>0</v>
      </c>
      <c r="Q290" s="95">
        <f>IF($A290&lt;=$A$9,IF(NOT(ISNUMBER(PI_data_original!Q290)),Q289,PI_data_original!Q290),0)</f>
        <v>0</v>
      </c>
      <c r="R290" s="95">
        <f>IF($A290&lt;=$A$9,IF(NOT(ISNUMBER(PI_data_original!R290)),R289,PI_data_original!R290),0)</f>
        <v>0</v>
      </c>
      <c r="S290" s="95">
        <f>IF($A290&lt;=$A$9,IF(NOT(ISNUMBER(PI_data_original!S290)),S289,PI_data_original!S290),0)</f>
        <v>0</v>
      </c>
      <c r="T290" s="95">
        <f>IF($A290&lt;=$A$9,IF(NOT(ISNUMBER(PI_data_original!T290)),T289,PI_data_original!T290),0)</f>
        <v>0</v>
      </c>
      <c r="U290" s="95">
        <f>IF($A290&lt;=$A$9,IF(NOT(ISNUMBER(PI_data_original!U290)),U289,PI_data_original!U290),0)</f>
        <v>0</v>
      </c>
      <c r="V290" s="95">
        <f>IF($A290&lt;=$A$9,IF(NOT(ISNUMBER(PI_data_original!V290)),V289,PI_data_original!V290),0)</f>
        <v>0</v>
      </c>
      <c r="W290" s="95">
        <f>IF($A290&lt;=$A$9,IF(NOT(ISNUMBER(PI_data_original!W290)),W289,PI_data_original!W290),0)</f>
        <v>0</v>
      </c>
      <c r="X290" s="95">
        <f>IF($A290&lt;=$A$9,IF(NOT(ISNUMBER(PI_data_original!X290)),X289,PI_data_original!X290),0)</f>
        <v>0</v>
      </c>
      <c r="Y290" s="95">
        <f>IF($A290&lt;=$A$9,IF(NOT(ISNUMBER(PI_data_original!Y290)),Y289,PI_data_original!Y290),0)</f>
        <v>0</v>
      </c>
      <c r="Z290" s="95">
        <f>IF($A290&lt;=$A$9,IF(NOT(ISNUMBER(PI_data_original!Z290)),Z289,PI_data_original!Z290),0)</f>
        <v>0</v>
      </c>
      <c r="AA290" s="95">
        <f>IF($A290&lt;=$A$9,IF(NOT(ISNUMBER(PI_data_original!AA290)),AA289,PI_data_original!AA290),0)</f>
        <v>0</v>
      </c>
      <c r="AB290" s="95">
        <f>IF($A290&lt;=$A$9,IF(NOT(ISNUMBER(PI_data_original!AB290)),AB289,PI_data_original!AB290),0)</f>
        <v>0</v>
      </c>
      <c r="AC290" s="95">
        <f>IF($A290&lt;=$A$9,IF(NOT(ISNUMBER(PI_data_original!AC290)),AC289,PI_data_original!AC290),0)</f>
        <v>0</v>
      </c>
      <c r="AD290" s="307">
        <f>IF(TagTempAmbSel_Sc2=TagTempAmb_Sc1,IF($A290&lt;=$A$9,IF(NOT(ISNUMBER(PI_data_original!D290)),D289,PI_data_original!D290),D289),IF($A290&lt;=$A$9,IF(NOT(ISNUMBER(PI_data_original!AD290)),AD289,PI_data_original!AD290),AD289))</f>
        <v>35.129991850107629</v>
      </c>
      <c r="AE290" s="307">
        <f>IF(TagHumRelSel_Sc2=TagHumRel_Sc1,IF($A290&lt;=$A$9,IF(NOT(ISNUMBER(PI_data_original!E290)),E289,PI_data_original!E290),E289),IF($A290&lt;=$A$9,IF(NOT(ISNUMBER(PI_data_original!AE290)),AE289,PI_data_original!AE290),AE289))</f>
        <v>30.128703536580311</v>
      </c>
      <c r="AF290" s="95">
        <f>IF($A290&lt;=$A$9,IF(NOT(ISNUMBER(PI_data_original!AF290)),AF289,PI_data_original!AF290),0)</f>
        <v>0</v>
      </c>
      <c r="AG290" s="95">
        <f>IF($A290&lt;=$A$9,IF(NOT(ISNUMBER(PI_data_original!AG290)),AG289,PI_data_original!AG290),0)</f>
        <v>0</v>
      </c>
      <c r="AH290" s="95">
        <f>IF($A290&lt;=$A$9,IF(NOT(ISNUMBER(PI_data_original!AH290)),AH289,PI_data_original!AH290),0)</f>
        <v>0</v>
      </c>
      <c r="AI290" s="95">
        <f>IF($A290&lt;=$A$9,IF(NOT(ISNUMBER(PI_data_original!AI290)),AI289,PI_data_original!AI290),0)</f>
        <v>0</v>
      </c>
      <c r="AJ290" s="95">
        <f>IF($A290&lt;=$A$9,IF(NOT(ISNUMBER(PI_data_original!AJ290)),AJ289,PI_data_original!AJ290),0)</f>
        <v>0</v>
      </c>
      <c r="AK290" s="95">
        <f>IF($A290&lt;=$A$9,IF(NOT(ISNUMBER(PI_data_original!AK290)),AK289,PI_data_original!AK290),0)</f>
        <v>0</v>
      </c>
      <c r="AL290" s="95">
        <f>IF($A290&lt;=$A$9,IF(NOT(ISNUMBER(PI_data_original!AL290)),AL289,PI_data_original!AL290),0)</f>
        <v>0</v>
      </c>
      <c r="AM290" s="95">
        <f>IF($A290&lt;=$A$9,IF(NOT(ISNUMBER(PI_data_original!AM290)),AM289,PI_data_original!AM290),0)</f>
        <v>0</v>
      </c>
      <c r="AN290" s="95">
        <f>IF($A290&lt;=$A$9,IF(NOT(ISNUMBER(PI_data_original!AN290)),AN289,PI_data_original!AN290),0)</f>
        <v>0</v>
      </c>
      <c r="AO290" s="95">
        <f>IF($A290&lt;=$A$9,IF(NOT(ISNUMBER(PI_data_original!AO290)),AO289,PI_data_original!AO290),0)</f>
        <v>0</v>
      </c>
      <c r="AP290" s="95">
        <f>IF($A290&lt;=$A$9,IF(NOT(ISNUMBER(PI_data_original!AP290)),AP289,PI_data_original!AP290),0)</f>
        <v>0</v>
      </c>
      <c r="AQ290" s="95">
        <f>IF($A290&lt;=$A$9,IF(NOT(ISNUMBER(PI_data_original!AQ290)),AQ289,PI_data_original!AQ290),0)</f>
        <v>0</v>
      </c>
      <c r="AR290" s="95">
        <f>IF($A290&lt;=$A$9,IF(NOT(ISNUMBER(PI_data_original!AR290)),AR289,PI_data_original!AR290),0)</f>
        <v>0</v>
      </c>
      <c r="AS290" s="95">
        <f>IF($A290&lt;=$A$9,IF(NOT(ISNUMBER(PI_data_original!AS290)),AS289,PI_data_original!AS290),0)</f>
        <v>0</v>
      </c>
      <c r="AT290" s="95">
        <f>IF($A290&lt;=$A$9,IF(NOT(ISNUMBER(PI_data_original!AT290)),AT289,PI_data_original!AT290),0)</f>
        <v>0</v>
      </c>
      <c r="AU290" s="95">
        <f>IF($A290&lt;=$A$9,IF(NOT(ISNUMBER(PI_data_original!AU290)),AU289,PI_data_original!AU290),0)</f>
        <v>0</v>
      </c>
      <c r="AV290" s="95">
        <f>IF($A290&lt;=$A$9,IF(NOT(ISNUMBER(PI_data_original!AV290)),AV289,PI_data_original!AV290),0)</f>
        <v>0</v>
      </c>
      <c r="AW290" s="95">
        <f>IF($A290&lt;=$A$9,IF(NOT(ISNUMBER(PI_data_original!AW290)),AW289,PI_data_original!AW290),0)</f>
        <v>0</v>
      </c>
      <c r="AY290" s="94">
        <f t="shared" si="181"/>
        <v>45873.968749999098</v>
      </c>
      <c r="AZ290" s="95">
        <f>IF($AY290&lt;=$AY$9,IF(NOT(ISNUMBER(PI_data_original!AZ290)),AZ289,PI_data_original!AZ290),0)</f>
        <v>0</v>
      </c>
      <c r="BA290" s="95">
        <f>IF($AY290&lt;=$AY$9,IF(NOT(ISNUMBER(PI_data_original!BA290)),BA289,PI_data_original!BA290),0)</f>
        <v>0</v>
      </c>
      <c r="BB290" s="95">
        <f>IF($AY290&lt;=$AY$9,IF(NOT(ISNUMBER(PI_data_original!BB290)),BB289,PI_data_original!BB290),0)</f>
        <v>0</v>
      </c>
      <c r="BC290" s="95">
        <f>IF($AY290&lt;=$AY$9,IF(NOT(ISNUMBER(PI_data_original!BC290)),BC289,PI_data_original!BC290),0)</f>
        <v>0</v>
      </c>
      <c r="BD290" s="95">
        <f>IF($AY290&lt;=$AY$9,IF(NOT(ISNUMBER(PI_data_original!BD290)),BD289,PI_data_original!BD290),0)</f>
        <v>0</v>
      </c>
      <c r="BE290" s="95">
        <f>IF($AY290&lt;=$AY$9,IF(NOT(ISNUMBER(PI_data_original!BE290)),BE289,PI_data_original!BE290),0)</f>
        <v>0</v>
      </c>
      <c r="BF290" s="95">
        <f>IF($AY290&lt;=$AY$9,IF(NOT(ISNUMBER(PI_data_original!BF290)),BF289,PI_data_original!BF290),0)</f>
        <v>0</v>
      </c>
      <c r="BG290" s="95">
        <f>IF($AY290&lt;=$AY$9,IF(NOT(ISNUMBER(PI_data_original!BG290)),BG289,PI_data_original!BG290),0)</f>
        <v>0</v>
      </c>
      <c r="BI290" s="61">
        <f>PI_data_original!BI290</f>
        <v>45873.443749999999</v>
      </c>
      <c r="BJ290" s="6">
        <f>IF($BI290&lt;=$BI$9,IF(NOT(ISNUMBER(PI_data_original!BJ290)),BJ289,PI_data_original!BJ290),0)</f>
        <v>25.469302697994635</v>
      </c>
      <c r="BK290" s="6">
        <f>IF($BI290&lt;=$BI$9,IF(NOT(ISNUMBER(PI_data_original!BK290)),BK289,PI_data_original!BK290),0)</f>
        <v>24.192467011545798</v>
      </c>
      <c r="BM290" s="6">
        <f t="shared" si="170"/>
        <v>45873.443749999999</v>
      </c>
      <c r="BN290" s="6" t="str">
        <f t="shared" si="171"/>
        <v>N/A</v>
      </c>
      <c r="BO290" s="6">
        <f t="shared" si="172"/>
        <v>45873.443749999999</v>
      </c>
      <c r="BP290" s="6" t="str">
        <f t="shared" si="173"/>
        <v>N/A</v>
      </c>
      <c r="BR290" s="6">
        <f t="shared" si="158"/>
        <v>0</v>
      </c>
      <c r="BS290" s="6">
        <f t="shared" si="159"/>
        <v>0</v>
      </c>
      <c r="BU290" s="6">
        <f t="shared" si="174"/>
        <v>0</v>
      </c>
      <c r="BV290" s="6">
        <f t="shared" si="175"/>
        <v>0</v>
      </c>
      <c r="BX290" s="292">
        <f t="shared" si="160"/>
        <v>45873.968749999098</v>
      </c>
      <c r="BY290" s="11">
        <f t="shared" si="182"/>
        <v>0</v>
      </c>
      <c r="BZ290" s="11">
        <f t="shared" si="182"/>
        <v>0</v>
      </c>
      <c r="CA290" s="11">
        <f t="shared" si="182"/>
        <v>0</v>
      </c>
      <c r="CB290" s="11">
        <f t="shared" si="182"/>
        <v>0</v>
      </c>
      <c r="CC290" s="11">
        <f>IF(Inicio!$C$22="Calderas",BY290+BZ290,CA290)</f>
        <v>0</v>
      </c>
      <c r="CD290" s="11">
        <f t="shared" si="161"/>
        <v>0</v>
      </c>
      <c r="CE290" s="11">
        <f t="shared" si="162"/>
        <v>0</v>
      </c>
      <c r="CF290" s="11">
        <f t="shared" si="163"/>
        <v>0</v>
      </c>
      <c r="CG290" s="11">
        <f t="shared" si="164"/>
        <v>0</v>
      </c>
      <c r="CH290" s="11">
        <f t="shared" si="176"/>
        <v>0</v>
      </c>
      <c r="CI290" s="11">
        <f t="shared" si="177"/>
        <v>0</v>
      </c>
      <c r="CJ290" s="11">
        <f t="shared" si="183"/>
        <v>0</v>
      </c>
      <c r="CK290" s="11">
        <f t="shared" si="183"/>
        <v>0</v>
      </c>
      <c r="CL290" s="11">
        <f t="shared" si="183"/>
        <v>0</v>
      </c>
      <c r="CM290" s="11">
        <f t="shared" si="183"/>
        <v>0</v>
      </c>
      <c r="CN290" s="281">
        <f>IF(Inicio!$O$22="Calderas",CJ290+CK290,CL290)</f>
        <v>0</v>
      </c>
      <c r="CO290" s="11">
        <f t="shared" si="165"/>
        <v>0</v>
      </c>
      <c r="CP290" s="11">
        <f t="shared" si="166"/>
        <v>0</v>
      </c>
      <c r="CQ290" s="11">
        <f t="shared" si="167"/>
        <v>0</v>
      </c>
      <c r="CR290" s="11">
        <f t="shared" si="168"/>
        <v>0</v>
      </c>
      <c r="CS290" s="11">
        <f t="shared" si="178"/>
        <v>0</v>
      </c>
      <c r="CT290" s="11">
        <f t="shared" si="179"/>
        <v>0</v>
      </c>
      <c r="CV290" s="293">
        <f t="shared" si="169"/>
        <v>45874.218749998865</v>
      </c>
      <c r="CW290" s="92">
        <f t="shared" si="185"/>
        <v>0</v>
      </c>
      <c r="CX290" s="92">
        <f t="shared" si="185"/>
        <v>0</v>
      </c>
      <c r="CY290" s="92">
        <f t="shared" si="185"/>
        <v>0</v>
      </c>
      <c r="CZ290" s="92">
        <f t="shared" si="185"/>
        <v>0</v>
      </c>
      <c r="DA290" s="92">
        <f t="shared" si="185"/>
        <v>0</v>
      </c>
      <c r="DB290" s="92">
        <f t="shared" si="185"/>
        <v>0</v>
      </c>
    </row>
    <row r="291" spans="1:106">
      <c r="A291" s="94">
        <f t="shared" si="180"/>
        <v>45874.222222221317</v>
      </c>
      <c r="B291" s="95">
        <f>IF($A291&lt;=$A$9,IF(NOT(ISNUMBER(PI_data_original!B291)),B290,PI_data_original!B291),0)</f>
        <v>0</v>
      </c>
      <c r="C291" s="95">
        <f>IF($A291&lt;=$A$9,IF(NOT(ISNUMBER(PI_data_original!C291)),C290,PI_data_original!C291),0)</f>
        <v>0</v>
      </c>
      <c r="D291" s="307">
        <f>IF(TagTempAmbSel_Sc1=TagTempAmb_Sc1,IF($A291&lt;=$A$9,IF(NOT(ISNUMBER(PI_data_original!D291)),D290,PI_data_original!D291),D290),IF($A291&lt;=$A$9,IF(NOT(ISNUMBER(PI_data_original!AD291)),AD290,PI_data_original!AD291),AD290))</f>
        <v>34.400001525878906</v>
      </c>
      <c r="E291" s="307">
        <f>IF(TagHumRelSel_Sc1=TagHumRel_Sc1,IF($A291&lt;=$A$9,IF(NOT(ISNUMBER(PI_data_original!E291)),E290,PI_data_original!E291),E290),IF($A291&lt;=$A$9,IF(NOT(ISNUMBER(PI_data_original!AE291)),AE290,PI_data_original!AE291),AE290))</f>
        <v>28.549225193882013</v>
      </c>
      <c r="F291" s="95">
        <f>IF($A291&lt;=$A$9,IF(NOT(ISNUMBER(PI_data_original!F291)),F290,PI_data_original!F291),0)</f>
        <v>0</v>
      </c>
      <c r="G291" s="95">
        <f>IF($A291&lt;=$A$9,IF(NOT(ISNUMBER(PI_data_original!G291)),G290,PI_data_original!G291),0)</f>
        <v>0</v>
      </c>
      <c r="H291" s="95">
        <f>IF($A291&lt;=$A$9,IF(NOT(ISNUMBER(PI_data_original!H291)),H290,PI_data_original!H291),0)</f>
        <v>0</v>
      </c>
      <c r="I291" s="95">
        <f>IF($A291&lt;=$A$9,IF(NOT(ISNUMBER(PI_data_original!I291)),I290,PI_data_original!I291),0)</f>
        <v>0</v>
      </c>
      <c r="J291" s="95">
        <f>IF($A291&lt;=$A$9,IF(NOT(ISNUMBER(PI_data_original!J291)),J290,PI_data_original!J291),0)</f>
        <v>0</v>
      </c>
      <c r="K291" s="95">
        <f>IF($A291&lt;=$A$9,IF(NOT(ISNUMBER(PI_data_original!K291)),K290,PI_data_original!K291),0)</f>
        <v>0</v>
      </c>
      <c r="L291" s="95">
        <f>IF($A291&lt;=$A$9,IF(NOT(ISNUMBER(PI_data_original!L291)),L290,PI_data_original!L291),0)</f>
        <v>0</v>
      </c>
      <c r="M291" s="95">
        <f>IF($A291&lt;=$A$9,IF(NOT(ISNUMBER(PI_data_original!M291)),M290,PI_data_original!M291),0)</f>
        <v>0</v>
      </c>
      <c r="N291" s="95">
        <f>IF($A291&lt;=$A$9,IF(NOT(ISNUMBER(PI_data_original!N291)),N290,PI_data_original!N291),0)</f>
        <v>0</v>
      </c>
      <c r="O291" s="95">
        <f>IF($A291&lt;=$A$9,IF(NOT(ISNUMBER(PI_data_original!O291)),O290,PI_data_original!O291),0)</f>
        <v>0</v>
      </c>
      <c r="P291" s="95">
        <f>IF($A291&lt;=$A$9,IF(NOT(ISNUMBER(PI_data_original!P291)),P290,PI_data_original!P291),0)</f>
        <v>0</v>
      </c>
      <c r="Q291" s="95">
        <f>IF($A291&lt;=$A$9,IF(NOT(ISNUMBER(PI_data_original!Q291)),Q290,PI_data_original!Q291),0)</f>
        <v>0</v>
      </c>
      <c r="R291" s="95">
        <f>IF($A291&lt;=$A$9,IF(NOT(ISNUMBER(PI_data_original!R291)),R290,PI_data_original!R291),0)</f>
        <v>0</v>
      </c>
      <c r="S291" s="95">
        <f>IF($A291&lt;=$A$9,IF(NOT(ISNUMBER(PI_data_original!S291)),S290,PI_data_original!S291),0)</f>
        <v>0</v>
      </c>
      <c r="T291" s="95">
        <f>IF($A291&lt;=$A$9,IF(NOT(ISNUMBER(PI_data_original!T291)),T290,PI_data_original!T291),0)</f>
        <v>0</v>
      </c>
      <c r="U291" s="95">
        <f>IF($A291&lt;=$A$9,IF(NOT(ISNUMBER(PI_data_original!U291)),U290,PI_data_original!U291),0)</f>
        <v>0</v>
      </c>
      <c r="V291" s="95">
        <f>IF($A291&lt;=$A$9,IF(NOT(ISNUMBER(PI_data_original!V291)),V290,PI_data_original!V291),0)</f>
        <v>0</v>
      </c>
      <c r="W291" s="95">
        <f>IF($A291&lt;=$A$9,IF(NOT(ISNUMBER(PI_data_original!W291)),W290,PI_data_original!W291),0)</f>
        <v>0</v>
      </c>
      <c r="X291" s="95">
        <f>IF($A291&lt;=$A$9,IF(NOT(ISNUMBER(PI_data_original!X291)),X290,PI_data_original!X291),0)</f>
        <v>0</v>
      </c>
      <c r="Y291" s="95">
        <f>IF($A291&lt;=$A$9,IF(NOT(ISNUMBER(PI_data_original!Y291)),Y290,PI_data_original!Y291),0)</f>
        <v>0</v>
      </c>
      <c r="Z291" s="95">
        <f>IF($A291&lt;=$A$9,IF(NOT(ISNUMBER(PI_data_original!Z291)),Z290,PI_data_original!Z291),0)</f>
        <v>0</v>
      </c>
      <c r="AA291" s="95">
        <f>IF($A291&lt;=$A$9,IF(NOT(ISNUMBER(PI_data_original!AA291)),AA290,PI_data_original!AA291),0)</f>
        <v>0</v>
      </c>
      <c r="AB291" s="95">
        <f>IF($A291&lt;=$A$9,IF(NOT(ISNUMBER(PI_data_original!AB291)),AB290,PI_data_original!AB291),0)</f>
        <v>0</v>
      </c>
      <c r="AC291" s="95">
        <f>IF($A291&lt;=$A$9,IF(NOT(ISNUMBER(PI_data_original!AC291)),AC290,PI_data_original!AC291),0)</f>
        <v>0</v>
      </c>
      <c r="AD291" s="307">
        <f>IF(TagTempAmbSel_Sc2=TagTempAmb_Sc1,IF($A291&lt;=$A$9,IF(NOT(ISNUMBER(PI_data_original!D291)),D290,PI_data_original!D291),D290),IF($A291&lt;=$A$9,IF(NOT(ISNUMBER(PI_data_original!AD291)),AD290,PI_data_original!AD291),AD290))</f>
        <v>35.129991850107629</v>
      </c>
      <c r="AE291" s="307">
        <f>IF(TagHumRelSel_Sc2=TagHumRel_Sc1,IF($A291&lt;=$A$9,IF(NOT(ISNUMBER(PI_data_original!E291)),E290,PI_data_original!E291),E290),IF($A291&lt;=$A$9,IF(NOT(ISNUMBER(PI_data_original!AE291)),AE290,PI_data_original!AE291),AE290))</f>
        <v>30.128703536580311</v>
      </c>
      <c r="AF291" s="95">
        <f>IF($A291&lt;=$A$9,IF(NOT(ISNUMBER(PI_data_original!AF291)),AF290,PI_data_original!AF291),0)</f>
        <v>0</v>
      </c>
      <c r="AG291" s="95">
        <f>IF($A291&lt;=$A$9,IF(NOT(ISNUMBER(PI_data_original!AG291)),AG290,PI_data_original!AG291),0)</f>
        <v>0</v>
      </c>
      <c r="AH291" s="95">
        <f>IF($A291&lt;=$A$9,IF(NOT(ISNUMBER(PI_data_original!AH291)),AH290,PI_data_original!AH291),0)</f>
        <v>0</v>
      </c>
      <c r="AI291" s="95">
        <f>IF($A291&lt;=$A$9,IF(NOT(ISNUMBER(PI_data_original!AI291)),AI290,PI_data_original!AI291),0)</f>
        <v>0</v>
      </c>
      <c r="AJ291" s="95">
        <f>IF($A291&lt;=$A$9,IF(NOT(ISNUMBER(PI_data_original!AJ291)),AJ290,PI_data_original!AJ291),0)</f>
        <v>0</v>
      </c>
      <c r="AK291" s="95">
        <f>IF($A291&lt;=$A$9,IF(NOT(ISNUMBER(PI_data_original!AK291)),AK290,PI_data_original!AK291),0)</f>
        <v>0</v>
      </c>
      <c r="AL291" s="95">
        <f>IF($A291&lt;=$A$9,IF(NOT(ISNUMBER(PI_data_original!AL291)),AL290,PI_data_original!AL291),0)</f>
        <v>0</v>
      </c>
      <c r="AM291" s="95">
        <f>IF($A291&lt;=$A$9,IF(NOT(ISNUMBER(PI_data_original!AM291)),AM290,PI_data_original!AM291),0)</f>
        <v>0</v>
      </c>
      <c r="AN291" s="95">
        <f>IF($A291&lt;=$A$9,IF(NOT(ISNUMBER(PI_data_original!AN291)),AN290,PI_data_original!AN291),0)</f>
        <v>0</v>
      </c>
      <c r="AO291" s="95">
        <f>IF($A291&lt;=$A$9,IF(NOT(ISNUMBER(PI_data_original!AO291)),AO290,PI_data_original!AO291),0)</f>
        <v>0</v>
      </c>
      <c r="AP291" s="95">
        <f>IF($A291&lt;=$A$9,IF(NOT(ISNUMBER(PI_data_original!AP291)),AP290,PI_data_original!AP291),0)</f>
        <v>0</v>
      </c>
      <c r="AQ291" s="95">
        <f>IF($A291&lt;=$A$9,IF(NOT(ISNUMBER(PI_data_original!AQ291)),AQ290,PI_data_original!AQ291),0)</f>
        <v>0</v>
      </c>
      <c r="AR291" s="95">
        <f>IF($A291&lt;=$A$9,IF(NOT(ISNUMBER(PI_data_original!AR291)),AR290,PI_data_original!AR291),0)</f>
        <v>0</v>
      </c>
      <c r="AS291" s="95">
        <f>IF($A291&lt;=$A$9,IF(NOT(ISNUMBER(PI_data_original!AS291)),AS290,PI_data_original!AS291),0)</f>
        <v>0</v>
      </c>
      <c r="AT291" s="95">
        <f>IF($A291&lt;=$A$9,IF(NOT(ISNUMBER(PI_data_original!AT291)),AT290,PI_data_original!AT291),0)</f>
        <v>0</v>
      </c>
      <c r="AU291" s="95">
        <f>IF($A291&lt;=$A$9,IF(NOT(ISNUMBER(PI_data_original!AU291)),AU290,PI_data_original!AU291),0)</f>
        <v>0</v>
      </c>
      <c r="AV291" s="95">
        <f>IF($A291&lt;=$A$9,IF(NOT(ISNUMBER(PI_data_original!AV291)),AV290,PI_data_original!AV291),0)</f>
        <v>0</v>
      </c>
      <c r="AW291" s="95">
        <f>IF($A291&lt;=$A$9,IF(NOT(ISNUMBER(PI_data_original!AW291)),AW290,PI_data_original!AW291),0)</f>
        <v>0</v>
      </c>
      <c r="AY291" s="94">
        <f t="shared" si="181"/>
        <v>45873.972222221317</v>
      </c>
      <c r="AZ291" s="95">
        <f>IF($AY291&lt;=$AY$9,IF(NOT(ISNUMBER(PI_data_original!AZ291)),AZ290,PI_data_original!AZ291),0)</f>
        <v>0</v>
      </c>
      <c r="BA291" s="95">
        <f>IF($AY291&lt;=$AY$9,IF(NOT(ISNUMBER(PI_data_original!BA291)),BA290,PI_data_original!BA291),0)</f>
        <v>0</v>
      </c>
      <c r="BB291" s="95">
        <f>IF($AY291&lt;=$AY$9,IF(NOT(ISNUMBER(PI_data_original!BB291)),BB290,PI_data_original!BB291),0)</f>
        <v>0</v>
      </c>
      <c r="BC291" s="95">
        <f>IF($AY291&lt;=$AY$9,IF(NOT(ISNUMBER(PI_data_original!BC291)),BC290,PI_data_original!BC291),0)</f>
        <v>0</v>
      </c>
      <c r="BD291" s="95">
        <f>IF($AY291&lt;=$AY$9,IF(NOT(ISNUMBER(PI_data_original!BD291)),BD290,PI_data_original!BD291),0)</f>
        <v>0</v>
      </c>
      <c r="BE291" s="95">
        <f>IF($AY291&lt;=$AY$9,IF(NOT(ISNUMBER(PI_data_original!BE291)),BE290,PI_data_original!BE291),0)</f>
        <v>0</v>
      </c>
      <c r="BF291" s="95">
        <f>IF($AY291&lt;=$AY$9,IF(NOT(ISNUMBER(PI_data_original!BF291)),BF290,PI_data_original!BF291),0)</f>
        <v>0</v>
      </c>
      <c r="BG291" s="95">
        <f>IF($AY291&lt;=$AY$9,IF(NOT(ISNUMBER(PI_data_original!BG291)),BG290,PI_data_original!BG291),0)</f>
        <v>0</v>
      </c>
      <c r="BI291" s="61">
        <f>PI_data_original!BI291</f>
        <v>45873.444444444445</v>
      </c>
      <c r="BJ291" s="6">
        <f>IF($BI291&lt;=$BI$9,IF(NOT(ISNUMBER(PI_data_original!BJ291)),BJ290,PI_data_original!BJ291),0)</f>
        <v>25.904543602142876</v>
      </c>
      <c r="BK291" s="6">
        <f>IF($BI291&lt;=$BI$9,IF(NOT(ISNUMBER(PI_data_original!BK291)),BK290,PI_data_original!BK291),0)</f>
        <v>24.385896099744478</v>
      </c>
      <c r="BM291" s="6">
        <f t="shared" si="170"/>
        <v>45873.444444444445</v>
      </c>
      <c r="BN291" s="6" t="str">
        <f t="shared" si="171"/>
        <v>N/A</v>
      </c>
      <c r="BO291" s="6">
        <f t="shared" si="172"/>
        <v>45873.444444444445</v>
      </c>
      <c r="BP291" s="6" t="str">
        <f t="shared" si="173"/>
        <v>N/A</v>
      </c>
      <c r="BR291" s="6">
        <f t="shared" si="158"/>
        <v>0</v>
      </c>
      <c r="BS291" s="6">
        <f t="shared" si="159"/>
        <v>0</v>
      </c>
      <c r="BU291" s="6">
        <f t="shared" si="174"/>
        <v>0</v>
      </c>
      <c r="BV291" s="6">
        <f t="shared" si="175"/>
        <v>0</v>
      </c>
      <c r="BX291" s="292">
        <f t="shared" si="160"/>
        <v>45873.972222221317</v>
      </c>
      <c r="BY291" s="11">
        <f t="shared" ref="BY291:CB298" si="186">VLOOKUP($BX291,$AY$11:$BG$370,MATCH(BY$9,$AY$9:$BG$9,0))</f>
        <v>0</v>
      </c>
      <c r="BZ291" s="11">
        <f t="shared" si="186"/>
        <v>0</v>
      </c>
      <c r="CA291" s="11">
        <f t="shared" si="186"/>
        <v>0</v>
      </c>
      <c r="CB291" s="11">
        <f t="shared" si="186"/>
        <v>0</v>
      </c>
      <c r="CC291" s="11">
        <f>IF(Inicio!$C$22="Calderas",BY291+BZ291,CA291)</f>
        <v>0</v>
      </c>
      <c r="CD291" s="11">
        <f t="shared" si="161"/>
        <v>0</v>
      </c>
      <c r="CE291" s="11">
        <f t="shared" si="162"/>
        <v>0</v>
      </c>
      <c r="CF291" s="11">
        <f t="shared" si="163"/>
        <v>0</v>
      </c>
      <c r="CG291" s="11">
        <f t="shared" si="164"/>
        <v>0</v>
      </c>
      <c r="CH291" s="11">
        <f t="shared" si="176"/>
        <v>0</v>
      </c>
      <c r="CI291" s="11">
        <f t="shared" si="177"/>
        <v>0</v>
      </c>
      <c r="CJ291" s="11">
        <f t="shared" ref="CJ291:CM298" si="187">VLOOKUP($BX291,$AY$11:$BG$370,MATCH(CJ$9,$AY$9:$BG$9,0))</f>
        <v>0</v>
      </c>
      <c r="CK291" s="11">
        <f t="shared" si="187"/>
        <v>0</v>
      </c>
      <c r="CL291" s="11">
        <f t="shared" si="187"/>
        <v>0</v>
      </c>
      <c r="CM291" s="11">
        <f t="shared" si="187"/>
        <v>0</v>
      </c>
      <c r="CN291" s="281">
        <f>IF(Inicio!$O$22="Calderas",CJ291+CK291,CL291)</f>
        <v>0</v>
      </c>
      <c r="CO291" s="11">
        <f t="shared" si="165"/>
        <v>0</v>
      </c>
      <c r="CP291" s="11">
        <f t="shared" si="166"/>
        <v>0</v>
      </c>
      <c r="CQ291" s="11">
        <f t="shared" si="167"/>
        <v>0</v>
      </c>
      <c r="CR291" s="11">
        <f t="shared" si="168"/>
        <v>0</v>
      </c>
      <c r="CS291" s="11">
        <f t="shared" si="178"/>
        <v>0</v>
      </c>
      <c r="CT291" s="11">
        <f t="shared" si="179"/>
        <v>0</v>
      </c>
      <c r="CV291" s="293">
        <f t="shared" si="169"/>
        <v>45874.222222221084</v>
      </c>
      <c r="CW291" s="92">
        <f t="shared" ref="CW291:DB298" si="188">VLOOKUP($CV291,$AY$11:$BG$370,MATCH(CW$9,$AY$9:$BG$9,0))</f>
        <v>0</v>
      </c>
      <c r="CX291" s="92">
        <f t="shared" si="188"/>
        <v>0</v>
      </c>
      <c r="CY291" s="92">
        <f t="shared" si="188"/>
        <v>0</v>
      </c>
      <c r="CZ291" s="92">
        <f t="shared" si="188"/>
        <v>0</v>
      </c>
      <c r="DA291" s="92">
        <f t="shared" si="188"/>
        <v>0</v>
      </c>
      <c r="DB291" s="92">
        <f t="shared" si="188"/>
        <v>0</v>
      </c>
    </row>
    <row r="292" spans="1:106">
      <c r="A292" s="94">
        <f t="shared" si="180"/>
        <v>45874.225694443536</v>
      </c>
      <c r="B292" s="95">
        <f>IF($A292&lt;=$A$9,IF(NOT(ISNUMBER(PI_data_original!B292)),B291,PI_data_original!B292),0)</f>
        <v>0</v>
      </c>
      <c r="C292" s="95">
        <f>IF($A292&lt;=$A$9,IF(NOT(ISNUMBER(PI_data_original!C292)),C291,PI_data_original!C292),0)</f>
        <v>0</v>
      </c>
      <c r="D292" s="307">
        <f>IF(TagTempAmbSel_Sc1=TagTempAmb_Sc1,IF($A292&lt;=$A$9,IF(NOT(ISNUMBER(PI_data_original!D292)),D291,PI_data_original!D292),D291),IF($A292&lt;=$A$9,IF(NOT(ISNUMBER(PI_data_original!AD292)),AD291,PI_data_original!AD292),AD291))</f>
        <v>34.400001525878906</v>
      </c>
      <c r="E292" s="307">
        <f>IF(TagHumRelSel_Sc1=TagHumRel_Sc1,IF($A292&lt;=$A$9,IF(NOT(ISNUMBER(PI_data_original!E292)),E291,PI_data_original!E292),E291),IF($A292&lt;=$A$9,IF(NOT(ISNUMBER(PI_data_original!AE292)),AE291,PI_data_original!AE292),AE291))</f>
        <v>28.549225193882013</v>
      </c>
      <c r="F292" s="95">
        <f>IF($A292&lt;=$A$9,IF(NOT(ISNUMBER(PI_data_original!F292)),F291,PI_data_original!F292),0)</f>
        <v>0</v>
      </c>
      <c r="G292" s="95">
        <f>IF($A292&lt;=$A$9,IF(NOT(ISNUMBER(PI_data_original!G292)),G291,PI_data_original!G292),0)</f>
        <v>0</v>
      </c>
      <c r="H292" s="95">
        <f>IF($A292&lt;=$A$9,IF(NOT(ISNUMBER(PI_data_original!H292)),H291,PI_data_original!H292),0)</f>
        <v>0</v>
      </c>
      <c r="I292" s="95">
        <f>IF($A292&lt;=$A$9,IF(NOT(ISNUMBER(PI_data_original!I292)),I291,PI_data_original!I292),0)</f>
        <v>0</v>
      </c>
      <c r="J292" s="95">
        <f>IF($A292&lt;=$A$9,IF(NOT(ISNUMBER(PI_data_original!J292)),J291,PI_data_original!J292),0)</f>
        <v>0</v>
      </c>
      <c r="K292" s="95">
        <f>IF($A292&lt;=$A$9,IF(NOT(ISNUMBER(PI_data_original!K292)),K291,PI_data_original!K292),0)</f>
        <v>0</v>
      </c>
      <c r="L292" s="95">
        <f>IF($A292&lt;=$A$9,IF(NOT(ISNUMBER(PI_data_original!L292)),L291,PI_data_original!L292),0)</f>
        <v>0</v>
      </c>
      <c r="M292" s="95">
        <f>IF($A292&lt;=$A$9,IF(NOT(ISNUMBER(PI_data_original!M292)),M291,PI_data_original!M292),0)</f>
        <v>0</v>
      </c>
      <c r="N292" s="95">
        <f>IF($A292&lt;=$A$9,IF(NOT(ISNUMBER(PI_data_original!N292)),N291,PI_data_original!N292),0)</f>
        <v>0</v>
      </c>
      <c r="O292" s="95">
        <f>IF($A292&lt;=$A$9,IF(NOT(ISNUMBER(PI_data_original!O292)),O291,PI_data_original!O292),0)</f>
        <v>0</v>
      </c>
      <c r="P292" s="95">
        <f>IF($A292&lt;=$A$9,IF(NOT(ISNUMBER(PI_data_original!P292)),P291,PI_data_original!P292),0)</f>
        <v>0</v>
      </c>
      <c r="Q292" s="95">
        <f>IF($A292&lt;=$A$9,IF(NOT(ISNUMBER(PI_data_original!Q292)),Q291,PI_data_original!Q292),0)</f>
        <v>0</v>
      </c>
      <c r="R292" s="95">
        <f>IF($A292&lt;=$A$9,IF(NOT(ISNUMBER(PI_data_original!R292)),R291,PI_data_original!R292),0)</f>
        <v>0</v>
      </c>
      <c r="S292" s="95">
        <f>IF($A292&lt;=$A$9,IF(NOT(ISNUMBER(PI_data_original!S292)),S291,PI_data_original!S292),0)</f>
        <v>0</v>
      </c>
      <c r="T292" s="95">
        <f>IF($A292&lt;=$A$9,IF(NOT(ISNUMBER(PI_data_original!T292)),T291,PI_data_original!T292),0)</f>
        <v>0</v>
      </c>
      <c r="U292" s="95">
        <f>IF($A292&lt;=$A$9,IF(NOT(ISNUMBER(PI_data_original!U292)),U291,PI_data_original!U292),0)</f>
        <v>0</v>
      </c>
      <c r="V292" s="95">
        <f>IF($A292&lt;=$A$9,IF(NOT(ISNUMBER(PI_data_original!V292)),V291,PI_data_original!V292),0)</f>
        <v>0</v>
      </c>
      <c r="W292" s="95">
        <f>IF($A292&lt;=$A$9,IF(NOT(ISNUMBER(PI_data_original!W292)),W291,PI_data_original!W292),0)</f>
        <v>0</v>
      </c>
      <c r="X292" s="95">
        <f>IF($A292&lt;=$A$9,IF(NOT(ISNUMBER(PI_data_original!X292)),X291,PI_data_original!X292),0)</f>
        <v>0</v>
      </c>
      <c r="Y292" s="95">
        <f>IF($A292&lt;=$A$9,IF(NOT(ISNUMBER(PI_data_original!Y292)),Y291,PI_data_original!Y292),0)</f>
        <v>0</v>
      </c>
      <c r="Z292" s="95">
        <f>IF($A292&lt;=$A$9,IF(NOT(ISNUMBER(PI_data_original!Z292)),Z291,PI_data_original!Z292),0)</f>
        <v>0</v>
      </c>
      <c r="AA292" s="95">
        <f>IF($A292&lt;=$A$9,IF(NOT(ISNUMBER(PI_data_original!AA292)),AA291,PI_data_original!AA292),0)</f>
        <v>0</v>
      </c>
      <c r="AB292" s="95">
        <f>IF($A292&lt;=$A$9,IF(NOT(ISNUMBER(PI_data_original!AB292)),AB291,PI_data_original!AB292),0)</f>
        <v>0</v>
      </c>
      <c r="AC292" s="95">
        <f>IF($A292&lt;=$A$9,IF(NOT(ISNUMBER(PI_data_original!AC292)),AC291,PI_data_original!AC292),0)</f>
        <v>0</v>
      </c>
      <c r="AD292" s="307">
        <f>IF(TagTempAmbSel_Sc2=TagTempAmb_Sc1,IF($A292&lt;=$A$9,IF(NOT(ISNUMBER(PI_data_original!D292)),D291,PI_data_original!D292),D291),IF($A292&lt;=$A$9,IF(NOT(ISNUMBER(PI_data_original!AD292)),AD291,PI_data_original!AD292),AD291))</f>
        <v>35.129991850107629</v>
      </c>
      <c r="AE292" s="307">
        <f>IF(TagHumRelSel_Sc2=TagHumRel_Sc1,IF($A292&lt;=$A$9,IF(NOT(ISNUMBER(PI_data_original!E292)),E291,PI_data_original!E292),E291),IF($A292&lt;=$A$9,IF(NOT(ISNUMBER(PI_data_original!AE292)),AE291,PI_data_original!AE292),AE291))</f>
        <v>30.128703536580311</v>
      </c>
      <c r="AF292" s="95">
        <f>IF($A292&lt;=$A$9,IF(NOT(ISNUMBER(PI_data_original!AF292)),AF291,PI_data_original!AF292),0)</f>
        <v>0</v>
      </c>
      <c r="AG292" s="95">
        <f>IF($A292&lt;=$A$9,IF(NOT(ISNUMBER(PI_data_original!AG292)),AG291,PI_data_original!AG292),0)</f>
        <v>0</v>
      </c>
      <c r="AH292" s="95">
        <f>IF($A292&lt;=$A$9,IF(NOT(ISNUMBER(PI_data_original!AH292)),AH291,PI_data_original!AH292),0)</f>
        <v>0</v>
      </c>
      <c r="AI292" s="95">
        <f>IF($A292&lt;=$A$9,IF(NOT(ISNUMBER(PI_data_original!AI292)),AI291,PI_data_original!AI292),0)</f>
        <v>0</v>
      </c>
      <c r="AJ292" s="95">
        <f>IF($A292&lt;=$A$9,IF(NOT(ISNUMBER(PI_data_original!AJ292)),AJ291,PI_data_original!AJ292),0)</f>
        <v>0</v>
      </c>
      <c r="AK292" s="95">
        <f>IF($A292&lt;=$A$9,IF(NOT(ISNUMBER(PI_data_original!AK292)),AK291,PI_data_original!AK292),0)</f>
        <v>0</v>
      </c>
      <c r="AL292" s="95">
        <f>IF($A292&lt;=$A$9,IF(NOT(ISNUMBER(PI_data_original!AL292)),AL291,PI_data_original!AL292),0)</f>
        <v>0</v>
      </c>
      <c r="AM292" s="95">
        <f>IF($A292&lt;=$A$9,IF(NOT(ISNUMBER(PI_data_original!AM292)),AM291,PI_data_original!AM292),0)</f>
        <v>0</v>
      </c>
      <c r="AN292" s="95">
        <f>IF($A292&lt;=$A$9,IF(NOT(ISNUMBER(PI_data_original!AN292)),AN291,PI_data_original!AN292),0)</f>
        <v>0</v>
      </c>
      <c r="AO292" s="95">
        <f>IF($A292&lt;=$A$9,IF(NOT(ISNUMBER(PI_data_original!AO292)),AO291,PI_data_original!AO292),0)</f>
        <v>0</v>
      </c>
      <c r="AP292" s="95">
        <f>IF($A292&lt;=$A$9,IF(NOT(ISNUMBER(PI_data_original!AP292)),AP291,PI_data_original!AP292),0)</f>
        <v>0</v>
      </c>
      <c r="AQ292" s="95">
        <f>IF($A292&lt;=$A$9,IF(NOT(ISNUMBER(PI_data_original!AQ292)),AQ291,PI_data_original!AQ292),0)</f>
        <v>0</v>
      </c>
      <c r="AR292" s="95">
        <f>IF($A292&lt;=$A$9,IF(NOT(ISNUMBER(PI_data_original!AR292)),AR291,PI_data_original!AR292),0)</f>
        <v>0</v>
      </c>
      <c r="AS292" s="95">
        <f>IF($A292&lt;=$A$9,IF(NOT(ISNUMBER(PI_data_original!AS292)),AS291,PI_data_original!AS292),0)</f>
        <v>0</v>
      </c>
      <c r="AT292" s="95">
        <f>IF($A292&lt;=$A$9,IF(NOT(ISNUMBER(PI_data_original!AT292)),AT291,PI_data_original!AT292),0)</f>
        <v>0</v>
      </c>
      <c r="AU292" s="95">
        <f>IF($A292&lt;=$A$9,IF(NOT(ISNUMBER(PI_data_original!AU292)),AU291,PI_data_original!AU292),0)</f>
        <v>0</v>
      </c>
      <c r="AV292" s="95">
        <f>IF($A292&lt;=$A$9,IF(NOT(ISNUMBER(PI_data_original!AV292)),AV291,PI_data_original!AV292),0)</f>
        <v>0</v>
      </c>
      <c r="AW292" s="95">
        <f>IF($A292&lt;=$A$9,IF(NOT(ISNUMBER(PI_data_original!AW292)),AW291,PI_data_original!AW292),0)</f>
        <v>0</v>
      </c>
      <c r="AY292" s="94">
        <f t="shared" si="181"/>
        <v>45873.975694443536</v>
      </c>
      <c r="AZ292" s="95">
        <f>IF($AY292&lt;=$AY$9,IF(NOT(ISNUMBER(PI_data_original!AZ292)),AZ291,PI_data_original!AZ292),0)</f>
        <v>0</v>
      </c>
      <c r="BA292" s="95">
        <f>IF($AY292&lt;=$AY$9,IF(NOT(ISNUMBER(PI_data_original!BA292)),BA291,PI_data_original!BA292),0)</f>
        <v>0</v>
      </c>
      <c r="BB292" s="95">
        <f>IF($AY292&lt;=$AY$9,IF(NOT(ISNUMBER(PI_data_original!BB292)),BB291,PI_data_original!BB292),0)</f>
        <v>0</v>
      </c>
      <c r="BC292" s="95">
        <f>IF($AY292&lt;=$AY$9,IF(NOT(ISNUMBER(PI_data_original!BC292)),BC291,PI_data_original!BC292),0)</f>
        <v>0</v>
      </c>
      <c r="BD292" s="95">
        <f>IF($AY292&lt;=$AY$9,IF(NOT(ISNUMBER(PI_data_original!BD292)),BD291,PI_data_original!BD292),0)</f>
        <v>0</v>
      </c>
      <c r="BE292" s="95">
        <f>IF($AY292&lt;=$AY$9,IF(NOT(ISNUMBER(PI_data_original!BE292)),BE291,PI_data_original!BE292),0)</f>
        <v>0</v>
      </c>
      <c r="BF292" s="95">
        <f>IF($AY292&lt;=$AY$9,IF(NOT(ISNUMBER(PI_data_original!BF292)),BF291,PI_data_original!BF292),0)</f>
        <v>0</v>
      </c>
      <c r="BG292" s="95">
        <f>IF($AY292&lt;=$AY$9,IF(NOT(ISNUMBER(PI_data_original!BG292)),BG291,PI_data_original!BG292),0)</f>
        <v>0</v>
      </c>
      <c r="BI292" s="61">
        <f>PI_data_original!BI292</f>
        <v>45873.445138888892</v>
      </c>
      <c r="BJ292" s="6">
        <f>IF($BI292&lt;=$BI$9,IF(NOT(ISNUMBER(PI_data_original!BJ292)),BJ291,PI_data_original!BJ292),0)</f>
        <v>26.326339625168636</v>
      </c>
      <c r="BK292" s="6">
        <f>IF($BI292&lt;=$BI$9,IF(NOT(ISNUMBER(PI_data_original!BK292)),BK291,PI_data_original!BK292),0)</f>
        <v>24.664172138702028</v>
      </c>
      <c r="BM292" s="6">
        <f t="shared" si="170"/>
        <v>45873.445138888892</v>
      </c>
      <c r="BN292" s="6" t="str">
        <f t="shared" si="171"/>
        <v>N/A</v>
      </c>
      <c r="BO292" s="6">
        <f t="shared" si="172"/>
        <v>45873.445138888892</v>
      </c>
      <c r="BP292" s="6" t="str">
        <f t="shared" si="173"/>
        <v>N/A</v>
      </c>
      <c r="BR292" s="6">
        <f t="shared" si="158"/>
        <v>0</v>
      </c>
      <c r="BS292" s="6">
        <f t="shared" si="159"/>
        <v>0</v>
      </c>
      <c r="BU292" s="6">
        <f t="shared" si="174"/>
        <v>0</v>
      </c>
      <c r="BV292" s="6">
        <f t="shared" si="175"/>
        <v>0</v>
      </c>
      <c r="BX292" s="292">
        <f t="shared" si="160"/>
        <v>45873.975694443536</v>
      </c>
      <c r="BY292" s="11">
        <f t="shared" si="186"/>
        <v>0</v>
      </c>
      <c r="BZ292" s="11">
        <f t="shared" si="186"/>
        <v>0</v>
      </c>
      <c r="CA292" s="11">
        <f t="shared" si="186"/>
        <v>0</v>
      </c>
      <c r="CB292" s="11">
        <f t="shared" si="186"/>
        <v>0</v>
      </c>
      <c r="CC292" s="11">
        <f>IF(Inicio!$C$22="Calderas",BY292+BZ292,CA292)</f>
        <v>0</v>
      </c>
      <c r="CD292" s="11">
        <f t="shared" si="161"/>
        <v>0</v>
      </c>
      <c r="CE292" s="11">
        <f t="shared" si="162"/>
        <v>0</v>
      </c>
      <c r="CF292" s="11">
        <f t="shared" si="163"/>
        <v>0</v>
      </c>
      <c r="CG292" s="11">
        <f t="shared" si="164"/>
        <v>0</v>
      </c>
      <c r="CH292" s="11">
        <f t="shared" si="176"/>
        <v>0</v>
      </c>
      <c r="CI292" s="11">
        <f t="shared" si="177"/>
        <v>0</v>
      </c>
      <c r="CJ292" s="11">
        <f t="shared" si="187"/>
        <v>0</v>
      </c>
      <c r="CK292" s="11">
        <f t="shared" si="187"/>
        <v>0</v>
      </c>
      <c r="CL292" s="11">
        <f t="shared" si="187"/>
        <v>0</v>
      </c>
      <c r="CM292" s="11">
        <f t="shared" si="187"/>
        <v>0</v>
      </c>
      <c r="CN292" s="281">
        <f>IF(Inicio!$O$22="Calderas",CJ292+CK292,CL292)</f>
        <v>0</v>
      </c>
      <c r="CO292" s="11">
        <f t="shared" si="165"/>
        <v>0</v>
      </c>
      <c r="CP292" s="11">
        <f t="shared" si="166"/>
        <v>0</v>
      </c>
      <c r="CQ292" s="11">
        <f t="shared" si="167"/>
        <v>0</v>
      </c>
      <c r="CR292" s="11">
        <f t="shared" si="168"/>
        <v>0</v>
      </c>
      <c r="CS292" s="11">
        <f t="shared" si="178"/>
        <v>0</v>
      </c>
      <c r="CT292" s="11">
        <f t="shared" si="179"/>
        <v>0</v>
      </c>
      <c r="CV292" s="293">
        <f t="shared" si="169"/>
        <v>45874.225694443303</v>
      </c>
      <c r="CW292" s="92">
        <f t="shared" si="188"/>
        <v>0</v>
      </c>
      <c r="CX292" s="92">
        <f t="shared" si="188"/>
        <v>0</v>
      </c>
      <c r="CY292" s="92">
        <f t="shared" si="188"/>
        <v>0</v>
      </c>
      <c r="CZ292" s="92">
        <f t="shared" si="188"/>
        <v>0</v>
      </c>
      <c r="DA292" s="92">
        <f t="shared" si="188"/>
        <v>0</v>
      </c>
      <c r="DB292" s="92">
        <f t="shared" si="188"/>
        <v>0</v>
      </c>
    </row>
    <row r="293" spans="1:106">
      <c r="A293" s="94">
        <f t="shared" si="180"/>
        <v>45874.229166665755</v>
      </c>
      <c r="B293" s="95">
        <f>IF($A293&lt;=$A$9,IF(NOT(ISNUMBER(PI_data_original!B293)),B292,PI_data_original!B293),0)</f>
        <v>0</v>
      </c>
      <c r="C293" s="95">
        <f>IF($A293&lt;=$A$9,IF(NOT(ISNUMBER(PI_data_original!C293)),C292,PI_data_original!C293),0)</f>
        <v>0</v>
      </c>
      <c r="D293" s="307">
        <f>IF(TagTempAmbSel_Sc1=TagTempAmb_Sc1,IF($A293&lt;=$A$9,IF(NOT(ISNUMBER(PI_data_original!D293)),D292,PI_data_original!D293),D292),IF($A293&lt;=$A$9,IF(NOT(ISNUMBER(PI_data_original!AD293)),AD292,PI_data_original!AD293),AD292))</f>
        <v>34.400001525878906</v>
      </c>
      <c r="E293" s="307">
        <f>IF(TagHumRelSel_Sc1=TagHumRel_Sc1,IF($A293&lt;=$A$9,IF(NOT(ISNUMBER(PI_data_original!E293)),E292,PI_data_original!E293),E292),IF($A293&lt;=$A$9,IF(NOT(ISNUMBER(PI_data_original!AE293)),AE292,PI_data_original!AE293),AE292))</f>
        <v>28.549225193882013</v>
      </c>
      <c r="F293" s="95">
        <f>IF($A293&lt;=$A$9,IF(NOT(ISNUMBER(PI_data_original!F293)),F292,PI_data_original!F293),0)</f>
        <v>0</v>
      </c>
      <c r="G293" s="95">
        <f>IF($A293&lt;=$A$9,IF(NOT(ISNUMBER(PI_data_original!G293)),G292,PI_data_original!G293),0)</f>
        <v>0</v>
      </c>
      <c r="H293" s="95">
        <f>IF($A293&lt;=$A$9,IF(NOT(ISNUMBER(PI_data_original!H293)),H292,PI_data_original!H293),0)</f>
        <v>0</v>
      </c>
      <c r="I293" s="95">
        <f>IF($A293&lt;=$A$9,IF(NOT(ISNUMBER(PI_data_original!I293)),I292,PI_data_original!I293),0)</f>
        <v>0</v>
      </c>
      <c r="J293" s="95">
        <f>IF($A293&lt;=$A$9,IF(NOT(ISNUMBER(PI_data_original!J293)),J292,PI_data_original!J293),0)</f>
        <v>0</v>
      </c>
      <c r="K293" s="95">
        <f>IF($A293&lt;=$A$9,IF(NOT(ISNUMBER(PI_data_original!K293)),K292,PI_data_original!K293),0)</f>
        <v>0</v>
      </c>
      <c r="L293" s="95">
        <f>IF($A293&lt;=$A$9,IF(NOT(ISNUMBER(PI_data_original!L293)),L292,PI_data_original!L293),0)</f>
        <v>0</v>
      </c>
      <c r="M293" s="95">
        <f>IF($A293&lt;=$A$9,IF(NOT(ISNUMBER(PI_data_original!M293)),M292,PI_data_original!M293),0)</f>
        <v>0</v>
      </c>
      <c r="N293" s="95">
        <f>IF($A293&lt;=$A$9,IF(NOT(ISNUMBER(PI_data_original!N293)),N292,PI_data_original!N293),0)</f>
        <v>0</v>
      </c>
      <c r="O293" s="95">
        <f>IF($A293&lt;=$A$9,IF(NOT(ISNUMBER(PI_data_original!O293)),O292,PI_data_original!O293),0)</f>
        <v>0</v>
      </c>
      <c r="P293" s="95">
        <f>IF($A293&lt;=$A$9,IF(NOT(ISNUMBER(PI_data_original!P293)),P292,PI_data_original!P293),0)</f>
        <v>0</v>
      </c>
      <c r="Q293" s="95">
        <f>IF($A293&lt;=$A$9,IF(NOT(ISNUMBER(PI_data_original!Q293)),Q292,PI_data_original!Q293),0)</f>
        <v>0</v>
      </c>
      <c r="R293" s="95">
        <f>IF($A293&lt;=$A$9,IF(NOT(ISNUMBER(PI_data_original!R293)),R292,PI_data_original!R293),0)</f>
        <v>0</v>
      </c>
      <c r="S293" s="95">
        <f>IF($A293&lt;=$A$9,IF(NOT(ISNUMBER(PI_data_original!S293)),S292,PI_data_original!S293),0)</f>
        <v>0</v>
      </c>
      <c r="T293" s="95">
        <f>IF($A293&lt;=$A$9,IF(NOT(ISNUMBER(PI_data_original!T293)),T292,PI_data_original!T293),0)</f>
        <v>0</v>
      </c>
      <c r="U293" s="95">
        <f>IF($A293&lt;=$A$9,IF(NOT(ISNUMBER(PI_data_original!U293)),U292,PI_data_original!U293),0)</f>
        <v>0</v>
      </c>
      <c r="V293" s="95">
        <f>IF($A293&lt;=$A$9,IF(NOT(ISNUMBER(PI_data_original!V293)),V292,PI_data_original!V293),0)</f>
        <v>0</v>
      </c>
      <c r="W293" s="95">
        <f>IF($A293&lt;=$A$9,IF(NOT(ISNUMBER(PI_data_original!W293)),W292,PI_data_original!W293),0)</f>
        <v>0</v>
      </c>
      <c r="X293" s="95">
        <f>IF($A293&lt;=$A$9,IF(NOT(ISNUMBER(PI_data_original!X293)),X292,PI_data_original!X293),0)</f>
        <v>0</v>
      </c>
      <c r="Y293" s="95">
        <f>IF($A293&lt;=$A$9,IF(NOT(ISNUMBER(PI_data_original!Y293)),Y292,PI_data_original!Y293),0)</f>
        <v>0</v>
      </c>
      <c r="Z293" s="95">
        <f>IF($A293&lt;=$A$9,IF(NOT(ISNUMBER(PI_data_original!Z293)),Z292,PI_data_original!Z293),0)</f>
        <v>0</v>
      </c>
      <c r="AA293" s="95">
        <f>IF($A293&lt;=$A$9,IF(NOT(ISNUMBER(PI_data_original!AA293)),AA292,PI_data_original!AA293),0)</f>
        <v>0</v>
      </c>
      <c r="AB293" s="95">
        <f>IF($A293&lt;=$A$9,IF(NOT(ISNUMBER(PI_data_original!AB293)),AB292,PI_data_original!AB293),0)</f>
        <v>0</v>
      </c>
      <c r="AC293" s="95">
        <f>IF($A293&lt;=$A$9,IF(NOT(ISNUMBER(PI_data_original!AC293)),AC292,PI_data_original!AC293),0)</f>
        <v>0</v>
      </c>
      <c r="AD293" s="307">
        <f>IF(TagTempAmbSel_Sc2=TagTempAmb_Sc1,IF($A293&lt;=$A$9,IF(NOT(ISNUMBER(PI_data_original!D293)),D292,PI_data_original!D293),D292),IF($A293&lt;=$A$9,IF(NOT(ISNUMBER(PI_data_original!AD293)),AD292,PI_data_original!AD293),AD292))</f>
        <v>35.129991850107629</v>
      </c>
      <c r="AE293" s="307">
        <f>IF(TagHumRelSel_Sc2=TagHumRel_Sc1,IF($A293&lt;=$A$9,IF(NOT(ISNUMBER(PI_data_original!E293)),E292,PI_data_original!E293),E292),IF($A293&lt;=$A$9,IF(NOT(ISNUMBER(PI_data_original!AE293)),AE292,PI_data_original!AE293),AE292))</f>
        <v>30.128703536580311</v>
      </c>
      <c r="AF293" s="95">
        <f>IF($A293&lt;=$A$9,IF(NOT(ISNUMBER(PI_data_original!AF293)),AF292,PI_data_original!AF293),0)</f>
        <v>0</v>
      </c>
      <c r="AG293" s="95">
        <f>IF($A293&lt;=$A$9,IF(NOT(ISNUMBER(PI_data_original!AG293)),AG292,PI_data_original!AG293),0)</f>
        <v>0</v>
      </c>
      <c r="AH293" s="95">
        <f>IF($A293&lt;=$A$9,IF(NOT(ISNUMBER(PI_data_original!AH293)),AH292,PI_data_original!AH293),0)</f>
        <v>0</v>
      </c>
      <c r="AI293" s="95">
        <f>IF($A293&lt;=$A$9,IF(NOT(ISNUMBER(PI_data_original!AI293)),AI292,PI_data_original!AI293),0)</f>
        <v>0</v>
      </c>
      <c r="AJ293" s="95">
        <f>IF($A293&lt;=$A$9,IF(NOT(ISNUMBER(PI_data_original!AJ293)),AJ292,PI_data_original!AJ293),0)</f>
        <v>0</v>
      </c>
      <c r="AK293" s="95">
        <f>IF($A293&lt;=$A$9,IF(NOT(ISNUMBER(PI_data_original!AK293)),AK292,PI_data_original!AK293),0)</f>
        <v>0</v>
      </c>
      <c r="AL293" s="95">
        <f>IF($A293&lt;=$A$9,IF(NOT(ISNUMBER(PI_data_original!AL293)),AL292,PI_data_original!AL293),0)</f>
        <v>0</v>
      </c>
      <c r="AM293" s="95">
        <f>IF($A293&lt;=$A$9,IF(NOT(ISNUMBER(PI_data_original!AM293)),AM292,PI_data_original!AM293),0)</f>
        <v>0</v>
      </c>
      <c r="AN293" s="95">
        <f>IF($A293&lt;=$A$9,IF(NOT(ISNUMBER(PI_data_original!AN293)),AN292,PI_data_original!AN293),0)</f>
        <v>0</v>
      </c>
      <c r="AO293" s="95">
        <f>IF($A293&lt;=$A$9,IF(NOT(ISNUMBER(PI_data_original!AO293)),AO292,PI_data_original!AO293),0)</f>
        <v>0</v>
      </c>
      <c r="AP293" s="95">
        <f>IF($A293&lt;=$A$9,IF(NOT(ISNUMBER(PI_data_original!AP293)),AP292,PI_data_original!AP293),0)</f>
        <v>0</v>
      </c>
      <c r="AQ293" s="95">
        <f>IF($A293&lt;=$A$9,IF(NOT(ISNUMBER(PI_data_original!AQ293)),AQ292,PI_data_original!AQ293),0)</f>
        <v>0</v>
      </c>
      <c r="AR293" s="95">
        <f>IF($A293&lt;=$A$9,IF(NOT(ISNUMBER(PI_data_original!AR293)),AR292,PI_data_original!AR293),0)</f>
        <v>0</v>
      </c>
      <c r="AS293" s="95">
        <f>IF($A293&lt;=$A$9,IF(NOT(ISNUMBER(PI_data_original!AS293)),AS292,PI_data_original!AS293),0)</f>
        <v>0</v>
      </c>
      <c r="AT293" s="95">
        <f>IF($A293&lt;=$A$9,IF(NOT(ISNUMBER(PI_data_original!AT293)),AT292,PI_data_original!AT293),0)</f>
        <v>0</v>
      </c>
      <c r="AU293" s="95">
        <f>IF($A293&lt;=$A$9,IF(NOT(ISNUMBER(PI_data_original!AU293)),AU292,PI_data_original!AU293),0)</f>
        <v>0</v>
      </c>
      <c r="AV293" s="95">
        <f>IF($A293&lt;=$A$9,IF(NOT(ISNUMBER(PI_data_original!AV293)),AV292,PI_data_original!AV293),0)</f>
        <v>0</v>
      </c>
      <c r="AW293" s="95">
        <f>IF($A293&lt;=$A$9,IF(NOT(ISNUMBER(PI_data_original!AW293)),AW292,PI_data_original!AW293),0)</f>
        <v>0</v>
      </c>
      <c r="AY293" s="94">
        <f t="shared" si="181"/>
        <v>45873.979166665755</v>
      </c>
      <c r="AZ293" s="95">
        <f>IF($AY293&lt;=$AY$9,IF(NOT(ISNUMBER(PI_data_original!AZ293)),AZ292,PI_data_original!AZ293),0)</f>
        <v>0</v>
      </c>
      <c r="BA293" s="95">
        <f>IF($AY293&lt;=$AY$9,IF(NOT(ISNUMBER(PI_data_original!BA293)),BA292,PI_data_original!BA293),0)</f>
        <v>0</v>
      </c>
      <c r="BB293" s="95">
        <f>IF($AY293&lt;=$AY$9,IF(NOT(ISNUMBER(PI_data_original!BB293)),BB292,PI_data_original!BB293),0)</f>
        <v>0</v>
      </c>
      <c r="BC293" s="95">
        <f>IF($AY293&lt;=$AY$9,IF(NOT(ISNUMBER(PI_data_original!BC293)),BC292,PI_data_original!BC293),0)</f>
        <v>0</v>
      </c>
      <c r="BD293" s="95">
        <f>IF($AY293&lt;=$AY$9,IF(NOT(ISNUMBER(PI_data_original!BD293)),BD292,PI_data_original!BD293),0)</f>
        <v>0</v>
      </c>
      <c r="BE293" s="95">
        <f>IF($AY293&lt;=$AY$9,IF(NOT(ISNUMBER(PI_data_original!BE293)),BE292,PI_data_original!BE293),0)</f>
        <v>0</v>
      </c>
      <c r="BF293" s="95">
        <f>IF($AY293&lt;=$AY$9,IF(NOT(ISNUMBER(PI_data_original!BF293)),BF292,PI_data_original!BF293),0)</f>
        <v>0</v>
      </c>
      <c r="BG293" s="95">
        <f>IF($AY293&lt;=$AY$9,IF(NOT(ISNUMBER(PI_data_original!BG293)),BG292,PI_data_original!BG293),0)</f>
        <v>0</v>
      </c>
      <c r="BI293" s="61">
        <f>PI_data_original!BI293</f>
        <v>45873.445833333331</v>
      </c>
      <c r="BJ293" s="6">
        <f>IF($BI293&lt;=$BI$9,IF(NOT(ISNUMBER(PI_data_original!BJ293)),BJ292,PI_data_original!BJ293),0)</f>
        <v>26.838296782693376</v>
      </c>
      <c r="BK293" s="6">
        <f>IF($BI293&lt;=$BI$9,IF(NOT(ISNUMBER(PI_data_original!BK293)),BK292,PI_data_original!BK293),0)</f>
        <v>24.957626466725937</v>
      </c>
      <c r="BM293" s="6">
        <f t="shared" si="170"/>
        <v>45873.445833333331</v>
      </c>
      <c r="BN293" s="6" t="str">
        <f t="shared" si="171"/>
        <v>N/A</v>
      </c>
      <c r="BO293" s="6">
        <f t="shared" si="172"/>
        <v>45873.445833333331</v>
      </c>
      <c r="BP293" s="6" t="str">
        <f t="shared" si="173"/>
        <v>N/A</v>
      </c>
      <c r="BR293" s="6">
        <f t="shared" si="158"/>
        <v>0</v>
      </c>
      <c r="BS293" s="6">
        <f t="shared" si="159"/>
        <v>0</v>
      </c>
      <c r="BU293" s="6">
        <f t="shared" si="174"/>
        <v>0</v>
      </c>
      <c r="BV293" s="6">
        <f t="shared" si="175"/>
        <v>0</v>
      </c>
      <c r="BX293" s="292">
        <f t="shared" si="160"/>
        <v>45873.979166665755</v>
      </c>
      <c r="BY293" s="11">
        <f t="shared" si="186"/>
        <v>0</v>
      </c>
      <c r="BZ293" s="11">
        <f t="shared" si="186"/>
        <v>0</v>
      </c>
      <c r="CA293" s="11">
        <f t="shared" si="186"/>
        <v>0</v>
      </c>
      <c r="CB293" s="11">
        <f t="shared" si="186"/>
        <v>0</v>
      </c>
      <c r="CC293" s="11">
        <f>IF(Inicio!$C$22="Calderas",BY293+BZ293,CA293)</f>
        <v>0</v>
      </c>
      <c r="CD293" s="11">
        <f t="shared" si="161"/>
        <v>0</v>
      </c>
      <c r="CE293" s="11">
        <f t="shared" si="162"/>
        <v>0</v>
      </c>
      <c r="CF293" s="11">
        <f t="shared" si="163"/>
        <v>0</v>
      </c>
      <c r="CG293" s="11">
        <f t="shared" si="164"/>
        <v>0</v>
      </c>
      <c r="CH293" s="11">
        <f t="shared" si="176"/>
        <v>0</v>
      </c>
      <c r="CI293" s="11">
        <f t="shared" si="177"/>
        <v>0</v>
      </c>
      <c r="CJ293" s="11">
        <f t="shared" si="187"/>
        <v>0</v>
      </c>
      <c r="CK293" s="11">
        <f t="shared" si="187"/>
        <v>0</v>
      </c>
      <c r="CL293" s="11">
        <f t="shared" si="187"/>
        <v>0</v>
      </c>
      <c r="CM293" s="11">
        <f t="shared" si="187"/>
        <v>0</v>
      </c>
      <c r="CN293" s="281">
        <f>IF(Inicio!$O$22="Calderas",CJ293+CK293,CL293)</f>
        <v>0</v>
      </c>
      <c r="CO293" s="11">
        <f t="shared" si="165"/>
        <v>0</v>
      </c>
      <c r="CP293" s="11">
        <f t="shared" si="166"/>
        <v>0</v>
      </c>
      <c r="CQ293" s="11">
        <f t="shared" si="167"/>
        <v>0</v>
      </c>
      <c r="CR293" s="11">
        <f t="shared" si="168"/>
        <v>0</v>
      </c>
      <c r="CS293" s="11">
        <f t="shared" si="178"/>
        <v>0</v>
      </c>
      <c r="CT293" s="11">
        <f t="shared" si="179"/>
        <v>0</v>
      </c>
      <c r="CV293" s="293">
        <f t="shared" si="169"/>
        <v>45874.229166665522</v>
      </c>
      <c r="CW293" s="92">
        <f t="shared" si="188"/>
        <v>0</v>
      </c>
      <c r="CX293" s="92">
        <f t="shared" si="188"/>
        <v>0</v>
      </c>
      <c r="CY293" s="92">
        <f t="shared" si="188"/>
        <v>0</v>
      </c>
      <c r="CZ293" s="92">
        <f t="shared" si="188"/>
        <v>0</v>
      </c>
      <c r="DA293" s="92">
        <f t="shared" si="188"/>
        <v>0</v>
      </c>
      <c r="DB293" s="92">
        <f t="shared" si="188"/>
        <v>0</v>
      </c>
    </row>
    <row r="294" spans="1:106">
      <c r="A294" s="94">
        <f t="shared" si="180"/>
        <v>45874.232638887974</v>
      </c>
      <c r="B294" s="95">
        <f>IF($A294&lt;=$A$9,IF(NOT(ISNUMBER(PI_data_original!B294)),B293,PI_data_original!B294),0)</f>
        <v>0</v>
      </c>
      <c r="C294" s="95">
        <f>IF($A294&lt;=$A$9,IF(NOT(ISNUMBER(PI_data_original!C294)),C293,PI_data_original!C294),0)</f>
        <v>0</v>
      </c>
      <c r="D294" s="307">
        <f>IF(TagTempAmbSel_Sc1=TagTempAmb_Sc1,IF($A294&lt;=$A$9,IF(NOT(ISNUMBER(PI_data_original!D294)),D293,PI_data_original!D294),D293),IF($A294&lt;=$A$9,IF(NOT(ISNUMBER(PI_data_original!AD294)),AD293,PI_data_original!AD294),AD293))</f>
        <v>34.400001525878906</v>
      </c>
      <c r="E294" s="307">
        <f>IF(TagHumRelSel_Sc1=TagHumRel_Sc1,IF($A294&lt;=$A$9,IF(NOT(ISNUMBER(PI_data_original!E294)),E293,PI_data_original!E294),E293),IF($A294&lt;=$A$9,IF(NOT(ISNUMBER(PI_data_original!AE294)),AE293,PI_data_original!AE294),AE293))</f>
        <v>28.549225193882013</v>
      </c>
      <c r="F294" s="95">
        <f>IF($A294&lt;=$A$9,IF(NOT(ISNUMBER(PI_data_original!F294)),F293,PI_data_original!F294),0)</f>
        <v>0</v>
      </c>
      <c r="G294" s="95">
        <f>IF($A294&lt;=$A$9,IF(NOT(ISNUMBER(PI_data_original!G294)),G293,PI_data_original!G294),0)</f>
        <v>0</v>
      </c>
      <c r="H294" s="95">
        <f>IF($A294&lt;=$A$9,IF(NOT(ISNUMBER(PI_data_original!H294)),H293,PI_data_original!H294),0)</f>
        <v>0</v>
      </c>
      <c r="I294" s="95">
        <f>IF($A294&lt;=$A$9,IF(NOT(ISNUMBER(PI_data_original!I294)),I293,PI_data_original!I294),0)</f>
        <v>0</v>
      </c>
      <c r="J294" s="95">
        <f>IF($A294&lt;=$A$9,IF(NOT(ISNUMBER(PI_data_original!J294)),J293,PI_data_original!J294),0)</f>
        <v>0</v>
      </c>
      <c r="K294" s="95">
        <f>IF($A294&lt;=$A$9,IF(NOT(ISNUMBER(PI_data_original!K294)),K293,PI_data_original!K294),0)</f>
        <v>0</v>
      </c>
      <c r="L294" s="95">
        <f>IF($A294&lt;=$A$9,IF(NOT(ISNUMBER(PI_data_original!L294)),L293,PI_data_original!L294),0)</f>
        <v>0</v>
      </c>
      <c r="M294" s="95">
        <f>IF($A294&lt;=$A$9,IF(NOT(ISNUMBER(PI_data_original!M294)),M293,PI_data_original!M294),0)</f>
        <v>0</v>
      </c>
      <c r="N294" s="95">
        <f>IF($A294&lt;=$A$9,IF(NOT(ISNUMBER(PI_data_original!N294)),N293,PI_data_original!N294),0)</f>
        <v>0</v>
      </c>
      <c r="O294" s="95">
        <f>IF($A294&lt;=$A$9,IF(NOT(ISNUMBER(PI_data_original!O294)),O293,PI_data_original!O294),0)</f>
        <v>0</v>
      </c>
      <c r="P294" s="95">
        <f>IF($A294&lt;=$A$9,IF(NOT(ISNUMBER(PI_data_original!P294)),P293,PI_data_original!P294),0)</f>
        <v>0</v>
      </c>
      <c r="Q294" s="95">
        <f>IF($A294&lt;=$A$9,IF(NOT(ISNUMBER(PI_data_original!Q294)),Q293,PI_data_original!Q294),0)</f>
        <v>0</v>
      </c>
      <c r="R294" s="95">
        <f>IF($A294&lt;=$A$9,IF(NOT(ISNUMBER(PI_data_original!R294)),R293,PI_data_original!R294),0)</f>
        <v>0</v>
      </c>
      <c r="S294" s="95">
        <f>IF($A294&lt;=$A$9,IF(NOT(ISNUMBER(PI_data_original!S294)),S293,PI_data_original!S294),0)</f>
        <v>0</v>
      </c>
      <c r="T294" s="95">
        <f>IF($A294&lt;=$A$9,IF(NOT(ISNUMBER(PI_data_original!T294)),T293,PI_data_original!T294),0)</f>
        <v>0</v>
      </c>
      <c r="U294" s="95">
        <f>IF($A294&lt;=$A$9,IF(NOT(ISNUMBER(PI_data_original!U294)),U293,PI_data_original!U294),0)</f>
        <v>0</v>
      </c>
      <c r="V294" s="95">
        <f>IF($A294&lt;=$A$9,IF(NOT(ISNUMBER(PI_data_original!V294)),V293,PI_data_original!V294),0)</f>
        <v>0</v>
      </c>
      <c r="W294" s="95">
        <f>IF($A294&lt;=$A$9,IF(NOT(ISNUMBER(PI_data_original!W294)),W293,PI_data_original!W294),0)</f>
        <v>0</v>
      </c>
      <c r="X294" s="95">
        <f>IF($A294&lt;=$A$9,IF(NOT(ISNUMBER(PI_data_original!X294)),X293,PI_data_original!X294),0)</f>
        <v>0</v>
      </c>
      <c r="Y294" s="95">
        <f>IF($A294&lt;=$A$9,IF(NOT(ISNUMBER(PI_data_original!Y294)),Y293,PI_data_original!Y294),0)</f>
        <v>0</v>
      </c>
      <c r="Z294" s="95">
        <f>IF($A294&lt;=$A$9,IF(NOT(ISNUMBER(PI_data_original!Z294)),Z293,PI_data_original!Z294),0)</f>
        <v>0</v>
      </c>
      <c r="AA294" s="95">
        <f>IF($A294&lt;=$A$9,IF(NOT(ISNUMBER(PI_data_original!AA294)),AA293,PI_data_original!AA294),0)</f>
        <v>0</v>
      </c>
      <c r="AB294" s="95">
        <f>IF($A294&lt;=$A$9,IF(NOT(ISNUMBER(PI_data_original!AB294)),AB293,PI_data_original!AB294),0)</f>
        <v>0</v>
      </c>
      <c r="AC294" s="95">
        <f>IF($A294&lt;=$A$9,IF(NOT(ISNUMBER(PI_data_original!AC294)),AC293,PI_data_original!AC294),0)</f>
        <v>0</v>
      </c>
      <c r="AD294" s="307">
        <f>IF(TagTempAmbSel_Sc2=TagTempAmb_Sc1,IF($A294&lt;=$A$9,IF(NOT(ISNUMBER(PI_data_original!D294)),D293,PI_data_original!D294),D293),IF($A294&lt;=$A$9,IF(NOT(ISNUMBER(PI_data_original!AD294)),AD293,PI_data_original!AD294),AD293))</f>
        <v>35.129991850107629</v>
      </c>
      <c r="AE294" s="307">
        <f>IF(TagHumRelSel_Sc2=TagHumRel_Sc1,IF($A294&lt;=$A$9,IF(NOT(ISNUMBER(PI_data_original!E294)),E293,PI_data_original!E294),E293),IF($A294&lt;=$A$9,IF(NOT(ISNUMBER(PI_data_original!AE294)),AE293,PI_data_original!AE294),AE293))</f>
        <v>30.128703536580311</v>
      </c>
      <c r="AF294" s="95">
        <f>IF($A294&lt;=$A$9,IF(NOT(ISNUMBER(PI_data_original!AF294)),AF293,PI_data_original!AF294),0)</f>
        <v>0</v>
      </c>
      <c r="AG294" s="95">
        <f>IF($A294&lt;=$A$9,IF(NOT(ISNUMBER(PI_data_original!AG294)),AG293,PI_data_original!AG294),0)</f>
        <v>0</v>
      </c>
      <c r="AH294" s="95">
        <f>IF($A294&lt;=$A$9,IF(NOT(ISNUMBER(PI_data_original!AH294)),AH293,PI_data_original!AH294),0)</f>
        <v>0</v>
      </c>
      <c r="AI294" s="95">
        <f>IF($A294&lt;=$A$9,IF(NOT(ISNUMBER(PI_data_original!AI294)),AI293,PI_data_original!AI294),0)</f>
        <v>0</v>
      </c>
      <c r="AJ294" s="95">
        <f>IF($A294&lt;=$A$9,IF(NOT(ISNUMBER(PI_data_original!AJ294)),AJ293,PI_data_original!AJ294),0)</f>
        <v>0</v>
      </c>
      <c r="AK294" s="95">
        <f>IF($A294&lt;=$A$9,IF(NOT(ISNUMBER(PI_data_original!AK294)),AK293,PI_data_original!AK294),0)</f>
        <v>0</v>
      </c>
      <c r="AL294" s="95">
        <f>IF($A294&lt;=$A$9,IF(NOT(ISNUMBER(PI_data_original!AL294)),AL293,PI_data_original!AL294),0)</f>
        <v>0</v>
      </c>
      <c r="AM294" s="95">
        <f>IF($A294&lt;=$A$9,IF(NOT(ISNUMBER(PI_data_original!AM294)),AM293,PI_data_original!AM294),0)</f>
        <v>0</v>
      </c>
      <c r="AN294" s="95">
        <f>IF($A294&lt;=$A$9,IF(NOT(ISNUMBER(PI_data_original!AN294)),AN293,PI_data_original!AN294),0)</f>
        <v>0</v>
      </c>
      <c r="AO294" s="95">
        <f>IF($A294&lt;=$A$9,IF(NOT(ISNUMBER(PI_data_original!AO294)),AO293,PI_data_original!AO294),0)</f>
        <v>0</v>
      </c>
      <c r="AP294" s="95">
        <f>IF($A294&lt;=$A$9,IF(NOT(ISNUMBER(PI_data_original!AP294)),AP293,PI_data_original!AP294),0)</f>
        <v>0</v>
      </c>
      <c r="AQ294" s="95">
        <f>IF($A294&lt;=$A$9,IF(NOT(ISNUMBER(PI_data_original!AQ294)),AQ293,PI_data_original!AQ294),0)</f>
        <v>0</v>
      </c>
      <c r="AR294" s="95">
        <f>IF($A294&lt;=$A$9,IF(NOT(ISNUMBER(PI_data_original!AR294)),AR293,PI_data_original!AR294),0)</f>
        <v>0</v>
      </c>
      <c r="AS294" s="95">
        <f>IF($A294&lt;=$A$9,IF(NOT(ISNUMBER(PI_data_original!AS294)),AS293,PI_data_original!AS294),0)</f>
        <v>0</v>
      </c>
      <c r="AT294" s="95">
        <f>IF($A294&lt;=$A$9,IF(NOT(ISNUMBER(PI_data_original!AT294)),AT293,PI_data_original!AT294),0)</f>
        <v>0</v>
      </c>
      <c r="AU294" s="95">
        <f>IF($A294&lt;=$A$9,IF(NOT(ISNUMBER(PI_data_original!AU294)),AU293,PI_data_original!AU294),0)</f>
        <v>0</v>
      </c>
      <c r="AV294" s="95">
        <f>IF($A294&lt;=$A$9,IF(NOT(ISNUMBER(PI_data_original!AV294)),AV293,PI_data_original!AV294),0)</f>
        <v>0</v>
      </c>
      <c r="AW294" s="95">
        <f>IF($A294&lt;=$A$9,IF(NOT(ISNUMBER(PI_data_original!AW294)),AW293,PI_data_original!AW294),0)</f>
        <v>0</v>
      </c>
      <c r="AY294" s="94">
        <f t="shared" si="181"/>
        <v>45873.982638887974</v>
      </c>
      <c r="AZ294" s="95">
        <f>IF($AY294&lt;=$AY$9,IF(NOT(ISNUMBER(PI_data_original!AZ294)),AZ293,PI_data_original!AZ294),0)</f>
        <v>0</v>
      </c>
      <c r="BA294" s="95">
        <f>IF($AY294&lt;=$AY$9,IF(NOT(ISNUMBER(PI_data_original!BA294)),BA293,PI_data_original!BA294),0)</f>
        <v>0</v>
      </c>
      <c r="BB294" s="95">
        <f>IF($AY294&lt;=$AY$9,IF(NOT(ISNUMBER(PI_data_original!BB294)),BB293,PI_data_original!BB294),0)</f>
        <v>0</v>
      </c>
      <c r="BC294" s="95">
        <f>IF($AY294&lt;=$AY$9,IF(NOT(ISNUMBER(PI_data_original!BC294)),BC293,PI_data_original!BC294),0)</f>
        <v>0</v>
      </c>
      <c r="BD294" s="95">
        <f>IF($AY294&lt;=$AY$9,IF(NOT(ISNUMBER(PI_data_original!BD294)),BD293,PI_data_original!BD294),0)</f>
        <v>0</v>
      </c>
      <c r="BE294" s="95">
        <f>IF($AY294&lt;=$AY$9,IF(NOT(ISNUMBER(PI_data_original!BE294)),BE293,PI_data_original!BE294),0)</f>
        <v>0</v>
      </c>
      <c r="BF294" s="95">
        <f>IF($AY294&lt;=$AY$9,IF(NOT(ISNUMBER(PI_data_original!BF294)),BF293,PI_data_original!BF294),0)</f>
        <v>0</v>
      </c>
      <c r="BG294" s="95">
        <f>IF($AY294&lt;=$AY$9,IF(NOT(ISNUMBER(PI_data_original!BG294)),BG293,PI_data_original!BG294),0)</f>
        <v>0</v>
      </c>
      <c r="BI294" s="61">
        <f>PI_data_original!BI294</f>
        <v>45873.446527777778</v>
      </c>
      <c r="BJ294" s="6">
        <f>IF($BI294&lt;=$BI$9,IF(NOT(ISNUMBER(PI_data_original!BJ294)),BJ293,PI_data_original!BJ294),0)</f>
        <v>27.308027852773662</v>
      </c>
      <c r="BK294" s="6">
        <f>IF($BI294&lt;=$BI$9,IF(NOT(ISNUMBER(PI_data_original!BK294)),BK293,PI_data_original!BK294),0)</f>
        <v>25.209478307385076</v>
      </c>
      <c r="BM294" s="6">
        <f t="shared" si="170"/>
        <v>45873.446527777778</v>
      </c>
      <c r="BN294" s="6" t="str">
        <f t="shared" si="171"/>
        <v>N/A</v>
      </c>
      <c r="BO294" s="6">
        <f t="shared" si="172"/>
        <v>45873.446527777778</v>
      </c>
      <c r="BP294" s="6" t="str">
        <f t="shared" si="173"/>
        <v>N/A</v>
      </c>
      <c r="BR294" s="6">
        <f t="shared" si="158"/>
        <v>0</v>
      </c>
      <c r="BS294" s="6">
        <f t="shared" si="159"/>
        <v>0</v>
      </c>
      <c r="BU294" s="6">
        <f t="shared" si="174"/>
        <v>0</v>
      </c>
      <c r="BV294" s="6">
        <f t="shared" si="175"/>
        <v>0</v>
      </c>
      <c r="BX294" s="292">
        <f t="shared" si="160"/>
        <v>45873.982638887974</v>
      </c>
      <c r="BY294" s="11">
        <f t="shared" si="186"/>
        <v>0</v>
      </c>
      <c r="BZ294" s="11">
        <f t="shared" si="186"/>
        <v>0</v>
      </c>
      <c r="CA294" s="11">
        <f t="shared" si="186"/>
        <v>0</v>
      </c>
      <c r="CB294" s="11">
        <f t="shared" si="186"/>
        <v>0</v>
      </c>
      <c r="CC294" s="11">
        <f>IF(Inicio!$C$22="Calderas",BY294+BZ294,CA294)</f>
        <v>0</v>
      </c>
      <c r="CD294" s="11">
        <f t="shared" si="161"/>
        <v>0</v>
      </c>
      <c r="CE294" s="11">
        <f t="shared" si="162"/>
        <v>0</v>
      </c>
      <c r="CF294" s="11">
        <f t="shared" si="163"/>
        <v>0</v>
      </c>
      <c r="CG294" s="11">
        <f t="shared" si="164"/>
        <v>0</v>
      </c>
      <c r="CH294" s="11">
        <f t="shared" si="176"/>
        <v>0</v>
      </c>
      <c r="CI294" s="11">
        <f t="shared" si="177"/>
        <v>0</v>
      </c>
      <c r="CJ294" s="11">
        <f t="shared" si="187"/>
        <v>0</v>
      </c>
      <c r="CK294" s="11">
        <f t="shared" si="187"/>
        <v>0</v>
      </c>
      <c r="CL294" s="11">
        <f t="shared" si="187"/>
        <v>0</v>
      </c>
      <c r="CM294" s="11">
        <f t="shared" si="187"/>
        <v>0</v>
      </c>
      <c r="CN294" s="281">
        <f>IF(Inicio!$O$22="Calderas",CJ294+CK294,CL294)</f>
        <v>0</v>
      </c>
      <c r="CO294" s="11">
        <f t="shared" si="165"/>
        <v>0</v>
      </c>
      <c r="CP294" s="11">
        <f t="shared" si="166"/>
        <v>0</v>
      </c>
      <c r="CQ294" s="11">
        <f t="shared" si="167"/>
        <v>0</v>
      </c>
      <c r="CR294" s="11">
        <f t="shared" si="168"/>
        <v>0</v>
      </c>
      <c r="CS294" s="11">
        <f t="shared" si="178"/>
        <v>0</v>
      </c>
      <c r="CT294" s="11">
        <f t="shared" si="179"/>
        <v>0</v>
      </c>
      <c r="CV294" s="293">
        <f t="shared" si="169"/>
        <v>45874.232638887741</v>
      </c>
      <c r="CW294" s="92">
        <f t="shared" si="188"/>
        <v>0</v>
      </c>
      <c r="CX294" s="92">
        <f t="shared" si="188"/>
        <v>0</v>
      </c>
      <c r="CY294" s="92">
        <f t="shared" si="188"/>
        <v>0</v>
      </c>
      <c r="CZ294" s="92">
        <f t="shared" si="188"/>
        <v>0</v>
      </c>
      <c r="DA294" s="92">
        <f t="shared" si="188"/>
        <v>0</v>
      </c>
      <c r="DB294" s="92">
        <f t="shared" si="188"/>
        <v>0</v>
      </c>
    </row>
    <row r="295" spans="1:106">
      <c r="A295" s="94">
        <f t="shared" si="180"/>
        <v>45874.236111110193</v>
      </c>
      <c r="B295" s="95">
        <f>IF($A295&lt;=$A$9,IF(NOT(ISNUMBER(PI_data_original!B295)),B294,PI_data_original!B295),0)</f>
        <v>0</v>
      </c>
      <c r="C295" s="95">
        <f>IF($A295&lt;=$A$9,IF(NOT(ISNUMBER(PI_data_original!C295)),C294,PI_data_original!C295),0)</f>
        <v>0</v>
      </c>
      <c r="D295" s="307">
        <f>IF(TagTempAmbSel_Sc1=TagTempAmb_Sc1,IF($A295&lt;=$A$9,IF(NOT(ISNUMBER(PI_data_original!D295)),D294,PI_data_original!D295),D294),IF($A295&lt;=$A$9,IF(NOT(ISNUMBER(PI_data_original!AD295)),AD294,PI_data_original!AD295),AD294))</f>
        <v>34.400001525878906</v>
      </c>
      <c r="E295" s="307">
        <f>IF(TagHumRelSel_Sc1=TagHumRel_Sc1,IF($A295&lt;=$A$9,IF(NOT(ISNUMBER(PI_data_original!E295)),E294,PI_data_original!E295),E294),IF($A295&lt;=$A$9,IF(NOT(ISNUMBER(PI_data_original!AE295)),AE294,PI_data_original!AE295),AE294))</f>
        <v>28.549225193882013</v>
      </c>
      <c r="F295" s="95">
        <f>IF($A295&lt;=$A$9,IF(NOT(ISNUMBER(PI_data_original!F295)),F294,PI_data_original!F295),0)</f>
        <v>0</v>
      </c>
      <c r="G295" s="95">
        <f>IF($A295&lt;=$A$9,IF(NOT(ISNUMBER(PI_data_original!G295)),G294,PI_data_original!G295),0)</f>
        <v>0</v>
      </c>
      <c r="H295" s="95">
        <f>IF($A295&lt;=$A$9,IF(NOT(ISNUMBER(PI_data_original!H295)),H294,PI_data_original!H295),0)</f>
        <v>0</v>
      </c>
      <c r="I295" s="95">
        <f>IF($A295&lt;=$A$9,IF(NOT(ISNUMBER(PI_data_original!I295)),I294,PI_data_original!I295),0)</f>
        <v>0</v>
      </c>
      <c r="J295" s="95">
        <f>IF($A295&lt;=$A$9,IF(NOT(ISNUMBER(PI_data_original!J295)),J294,PI_data_original!J295),0)</f>
        <v>0</v>
      </c>
      <c r="K295" s="95">
        <f>IF($A295&lt;=$A$9,IF(NOT(ISNUMBER(PI_data_original!K295)),K294,PI_data_original!K295),0)</f>
        <v>0</v>
      </c>
      <c r="L295" s="95">
        <f>IF($A295&lt;=$A$9,IF(NOT(ISNUMBER(PI_data_original!L295)),L294,PI_data_original!L295),0)</f>
        <v>0</v>
      </c>
      <c r="M295" s="95">
        <f>IF($A295&lt;=$A$9,IF(NOT(ISNUMBER(PI_data_original!M295)),M294,PI_data_original!M295),0)</f>
        <v>0</v>
      </c>
      <c r="N295" s="95">
        <f>IF($A295&lt;=$A$9,IF(NOT(ISNUMBER(PI_data_original!N295)),N294,PI_data_original!N295),0)</f>
        <v>0</v>
      </c>
      <c r="O295" s="95">
        <f>IF($A295&lt;=$A$9,IF(NOT(ISNUMBER(PI_data_original!O295)),O294,PI_data_original!O295),0)</f>
        <v>0</v>
      </c>
      <c r="P295" s="95">
        <f>IF($A295&lt;=$A$9,IF(NOT(ISNUMBER(PI_data_original!P295)),P294,PI_data_original!P295),0)</f>
        <v>0</v>
      </c>
      <c r="Q295" s="95">
        <f>IF($A295&lt;=$A$9,IF(NOT(ISNUMBER(PI_data_original!Q295)),Q294,PI_data_original!Q295),0)</f>
        <v>0</v>
      </c>
      <c r="R295" s="95">
        <f>IF($A295&lt;=$A$9,IF(NOT(ISNUMBER(PI_data_original!R295)),R294,PI_data_original!R295),0)</f>
        <v>0</v>
      </c>
      <c r="S295" s="95">
        <f>IF($A295&lt;=$A$9,IF(NOT(ISNUMBER(PI_data_original!S295)),S294,PI_data_original!S295),0)</f>
        <v>0</v>
      </c>
      <c r="T295" s="95">
        <f>IF($A295&lt;=$A$9,IF(NOT(ISNUMBER(PI_data_original!T295)),T294,PI_data_original!T295),0)</f>
        <v>0</v>
      </c>
      <c r="U295" s="95">
        <f>IF($A295&lt;=$A$9,IF(NOT(ISNUMBER(PI_data_original!U295)),U294,PI_data_original!U295),0)</f>
        <v>0</v>
      </c>
      <c r="V295" s="95">
        <f>IF($A295&lt;=$A$9,IF(NOT(ISNUMBER(PI_data_original!V295)),V294,PI_data_original!V295),0)</f>
        <v>0</v>
      </c>
      <c r="W295" s="95">
        <f>IF($A295&lt;=$A$9,IF(NOT(ISNUMBER(PI_data_original!W295)),W294,PI_data_original!W295),0)</f>
        <v>0</v>
      </c>
      <c r="X295" s="95">
        <f>IF($A295&lt;=$A$9,IF(NOT(ISNUMBER(PI_data_original!X295)),X294,PI_data_original!X295),0)</f>
        <v>0</v>
      </c>
      <c r="Y295" s="95">
        <f>IF($A295&lt;=$A$9,IF(NOT(ISNUMBER(PI_data_original!Y295)),Y294,PI_data_original!Y295),0)</f>
        <v>0</v>
      </c>
      <c r="Z295" s="95">
        <f>IF($A295&lt;=$A$9,IF(NOT(ISNUMBER(PI_data_original!Z295)),Z294,PI_data_original!Z295),0)</f>
        <v>0</v>
      </c>
      <c r="AA295" s="95">
        <f>IF($A295&lt;=$A$9,IF(NOT(ISNUMBER(PI_data_original!AA295)),AA294,PI_data_original!AA295),0)</f>
        <v>0</v>
      </c>
      <c r="AB295" s="95">
        <f>IF($A295&lt;=$A$9,IF(NOT(ISNUMBER(PI_data_original!AB295)),AB294,PI_data_original!AB295),0)</f>
        <v>0</v>
      </c>
      <c r="AC295" s="95">
        <f>IF($A295&lt;=$A$9,IF(NOT(ISNUMBER(PI_data_original!AC295)),AC294,PI_data_original!AC295),0)</f>
        <v>0</v>
      </c>
      <c r="AD295" s="307">
        <f>IF(TagTempAmbSel_Sc2=TagTempAmb_Sc1,IF($A295&lt;=$A$9,IF(NOT(ISNUMBER(PI_data_original!D295)),D294,PI_data_original!D295),D294),IF($A295&lt;=$A$9,IF(NOT(ISNUMBER(PI_data_original!AD295)),AD294,PI_data_original!AD295),AD294))</f>
        <v>35.129991850107629</v>
      </c>
      <c r="AE295" s="307">
        <f>IF(TagHumRelSel_Sc2=TagHumRel_Sc1,IF($A295&lt;=$A$9,IF(NOT(ISNUMBER(PI_data_original!E295)),E294,PI_data_original!E295),E294),IF($A295&lt;=$A$9,IF(NOT(ISNUMBER(PI_data_original!AE295)),AE294,PI_data_original!AE295),AE294))</f>
        <v>30.128703536580311</v>
      </c>
      <c r="AF295" s="95">
        <f>IF($A295&lt;=$A$9,IF(NOT(ISNUMBER(PI_data_original!AF295)),AF294,PI_data_original!AF295),0)</f>
        <v>0</v>
      </c>
      <c r="AG295" s="95">
        <f>IF($A295&lt;=$A$9,IF(NOT(ISNUMBER(PI_data_original!AG295)),AG294,PI_data_original!AG295),0)</f>
        <v>0</v>
      </c>
      <c r="AH295" s="95">
        <f>IF($A295&lt;=$A$9,IF(NOT(ISNUMBER(PI_data_original!AH295)),AH294,PI_data_original!AH295),0)</f>
        <v>0</v>
      </c>
      <c r="AI295" s="95">
        <f>IF($A295&lt;=$A$9,IF(NOT(ISNUMBER(PI_data_original!AI295)),AI294,PI_data_original!AI295),0)</f>
        <v>0</v>
      </c>
      <c r="AJ295" s="95">
        <f>IF($A295&lt;=$A$9,IF(NOT(ISNUMBER(PI_data_original!AJ295)),AJ294,PI_data_original!AJ295),0)</f>
        <v>0</v>
      </c>
      <c r="AK295" s="95">
        <f>IF($A295&lt;=$A$9,IF(NOT(ISNUMBER(PI_data_original!AK295)),AK294,PI_data_original!AK295),0)</f>
        <v>0</v>
      </c>
      <c r="AL295" s="95">
        <f>IF($A295&lt;=$A$9,IF(NOT(ISNUMBER(PI_data_original!AL295)),AL294,PI_data_original!AL295),0)</f>
        <v>0</v>
      </c>
      <c r="AM295" s="95">
        <f>IF($A295&lt;=$A$9,IF(NOT(ISNUMBER(PI_data_original!AM295)),AM294,PI_data_original!AM295),0)</f>
        <v>0</v>
      </c>
      <c r="AN295" s="95">
        <f>IF($A295&lt;=$A$9,IF(NOT(ISNUMBER(PI_data_original!AN295)),AN294,PI_data_original!AN295),0)</f>
        <v>0</v>
      </c>
      <c r="AO295" s="95">
        <f>IF($A295&lt;=$A$9,IF(NOT(ISNUMBER(PI_data_original!AO295)),AO294,PI_data_original!AO295),0)</f>
        <v>0</v>
      </c>
      <c r="AP295" s="95">
        <f>IF($A295&lt;=$A$9,IF(NOT(ISNUMBER(PI_data_original!AP295)),AP294,PI_data_original!AP295),0)</f>
        <v>0</v>
      </c>
      <c r="AQ295" s="95">
        <f>IF($A295&lt;=$A$9,IF(NOT(ISNUMBER(PI_data_original!AQ295)),AQ294,PI_data_original!AQ295),0)</f>
        <v>0</v>
      </c>
      <c r="AR295" s="95">
        <f>IF($A295&lt;=$A$9,IF(NOT(ISNUMBER(PI_data_original!AR295)),AR294,PI_data_original!AR295),0)</f>
        <v>0</v>
      </c>
      <c r="AS295" s="95">
        <f>IF($A295&lt;=$A$9,IF(NOT(ISNUMBER(PI_data_original!AS295)),AS294,PI_data_original!AS295),0)</f>
        <v>0</v>
      </c>
      <c r="AT295" s="95">
        <f>IF($A295&lt;=$A$9,IF(NOT(ISNUMBER(PI_data_original!AT295)),AT294,PI_data_original!AT295),0)</f>
        <v>0</v>
      </c>
      <c r="AU295" s="95">
        <f>IF($A295&lt;=$A$9,IF(NOT(ISNUMBER(PI_data_original!AU295)),AU294,PI_data_original!AU295),0)</f>
        <v>0</v>
      </c>
      <c r="AV295" s="95">
        <f>IF($A295&lt;=$A$9,IF(NOT(ISNUMBER(PI_data_original!AV295)),AV294,PI_data_original!AV295),0)</f>
        <v>0</v>
      </c>
      <c r="AW295" s="95">
        <f>IF($A295&lt;=$A$9,IF(NOT(ISNUMBER(PI_data_original!AW295)),AW294,PI_data_original!AW295),0)</f>
        <v>0</v>
      </c>
      <c r="AY295" s="94">
        <f t="shared" si="181"/>
        <v>45873.986111110193</v>
      </c>
      <c r="AZ295" s="95">
        <f>IF($AY295&lt;=$AY$9,IF(NOT(ISNUMBER(PI_data_original!AZ295)),AZ294,PI_data_original!AZ295),0)</f>
        <v>0</v>
      </c>
      <c r="BA295" s="95">
        <f>IF($AY295&lt;=$AY$9,IF(NOT(ISNUMBER(PI_data_original!BA295)),BA294,PI_data_original!BA295),0)</f>
        <v>0</v>
      </c>
      <c r="BB295" s="95">
        <f>IF($AY295&lt;=$AY$9,IF(NOT(ISNUMBER(PI_data_original!BB295)),BB294,PI_data_original!BB295),0)</f>
        <v>0</v>
      </c>
      <c r="BC295" s="95">
        <f>IF($AY295&lt;=$AY$9,IF(NOT(ISNUMBER(PI_data_original!BC295)),BC294,PI_data_original!BC295),0)</f>
        <v>0</v>
      </c>
      <c r="BD295" s="95">
        <f>IF($AY295&lt;=$AY$9,IF(NOT(ISNUMBER(PI_data_original!BD295)),BD294,PI_data_original!BD295),0)</f>
        <v>0</v>
      </c>
      <c r="BE295" s="95">
        <f>IF($AY295&lt;=$AY$9,IF(NOT(ISNUMBER(PI_data_original!BE295)),BE294,PI_data_original!BE295),0)</f>
        <v>0</v>
      </c>
      <c r="BF295" s="95">
        <f>IF($AY295&lt;=$AY$9,IF(NOT(ISNUMBER(PI_data_original!BF295)),BF294,PI_data_original!BF295),0)</f>
        <v>0</v>
      </c>
      <c r="BG295" s="95">
        <f>IF($AY295&lt;=$AY$9,IF(NOT(ISNUMBER(PI_data_original!BG295)),BG294,PI_data_original!BG295),0)</f>
        <v>0</v>
      </c>
      <c r="BI295" s="61">
        <f>PI_data_original!BI295</f>
        <v>45873.447222222225</v>
      </c>
      <c r="BJ295" s="6">
        <f>IF($BI295&lt;=$BI$9,IF(NOT(ISNUMBER(PI_data_original!BJ295)),BJ294,PI_data_original!BJ295),0)</f>
        <v>27.790803901639904</v>
      </c>
      <c r="BK295" s="6">
        <f>IF($BI295&lt;=$BI$9,IF(NOT(ISNUMBER(PI_data_original!BK295)),BK294,PI_data_original!BK295),0)</f>
        <v>25.505880526032691</v>
      </c>
      <c r="BM295" s="6">
        <f t="shared" si="170"/>
        <v>45873.447222222225</v>
      </c>
      <c r="BN295" s="6" t="str">
        <f t="shared" si="171"/>
        <v>N/A</v>
      </c>
      <c r="BO295" s="6">
        <f t="shared" si="172"/>
        <v>45873.447222222225</v>
      </c>
      <c r="BP295" s="6" t="str">
        <f t="shared" si="173"/>
        <v>N/A</v>
      </c>
      <c r="BR295" s="6">
        <f t="shared" si="158"/>
        <v>0</v>
      </c>
      <c r="BS295" s="6">
        <f t="shared" si="159"/>
        <v>0</v>
      </c>
      <c r="BU295" s="6">
        <f t="shared" si="174"/>
        <v>0</v>
      </c>
      <c r="BV295" s="6">
        <f t="shared" si="175"/>
        <v>0</v>
      </c>
      <c r="BX295" s="292">
        <f t="shared" si="160"/>
        <v>45873.986111110193</v>
      </c>
      <c r="BY295" s="11">
        <f t="shared" si="186"/>
        <v>0</v>
      </c>
      <c r="BZ295" s="11">
        <f t="shared" si="186"/>
        <v>0</v>
      </c>
      <c r="CA295" s="11">
        <f t="shared" si="186"/>
        <v>0</v>
      </c>
      <c r="CB295" s="11">
        <f t="shared" si="186"/>
        <v>0</v>
      </c>
      <c r="CC295" s="11">
        <f>IF(Inicio!$C$22="Calderas",BY295+BZ295,CA295)</f>
        <v>0</v>
      </c>
      <c r="CD295" s="11">
        <f t="shared" si="161"/>
        <v>0</v>
      </c>
      <c r="CE295" s="11">
        <f t="shared" si="162"/>
        <v>0</v>
      </c>
      <c r="CF295" s="11">
        <f t="shared" si="163"/>
        <v>0</v>
      </c>
      <c r="CG295" s="11">
        <f t="shared" si="164"/>
        <v>0</v>
      </c>
      <c r="CH295" s="11">
        <f t="shared" si="176"/>
        <v>0</v>
      </c>
      <c r="CI295" s="11">
        <f t="shared" si="177"/>
        <v>0</v>
      </c>
      <c r="CJ295" s="11">
        <f t="shared" si="187"/>
        <v>0</v>
      </c>
      <c r="CK295" s="11">
        <f t="shared" si="187"/>
        <v>0</v>
      </c>
      <c r="CL295" s="11">
        <f t="shared" si="187"/>
        <v>0</v>
      </c>
      <c r="CM295" s="11">
        <f t="shared" si="187"/>
        <v>0</v>
      </c>
      <c r="CN295" s="281">
        <f>IF(Inicio!$O$22="Calderas",CJ295+CK295,CL295)</f>
        <v>0</v>
      </c>
      <c r="CO295" s="11">
        <f t="shared" si="165"/>
        <v>0</v>
      </c>
      <c r="CP295" s="11">
        <f t="shared" si="166"/>
        <v>0</v>
      </c>
      <c r="CQ295" s="11">
        <f t="shared" si="167"/>
        <v>0</v>
      </c>
      <c r="CR295" s="11">
        <f t="shared" si="168"/>
        <v>0</v>
      </c>
      <c r="CS295" s="11">
        <f t="shared" si="178"/>
        <v>0</v>
      </c>
      <c r="CT295" s="11">
        <f t="shared" si="179"/>
        <v>0</v>
      </c>
      <c r="CV295" s="293">
        <f t="shared" si="169"/>
        <v>45874.23611110996</v>
      </c>
      <c r="CW295" s="92">
        <f t="shared" si="188"/>
        <v>0</v>
      </c>
      <c r="CX295" s="92">
        <f t="shared" si="188"/>
        <v>0</v>
      </c>
      <c r="CY295" s="92">
        <f t="shared" si="188"/>
        <v>0</v>
      </c>
      <c r="CZ295" s="92">
        <f t="shared" si="188"/>
        <v>0</v>
      </c>
      <c r="DA295" s="92">
        <f t="shared" si="188"/>
        <v>0</v>
      </c>
      <c r="DB295" s="92">
        <f t="shared" si="188"/>
        <v>0</v>
      </c>
    </row>
    <row r="296" spans="1:106">
      <c r="A296" s="94">
        <f t="shared" si="180"/>
        <v>45874.239583332412</v>
      </c>
      <c r="B296" s="95">
        <f>IF($A296&lt;=$A$9,IF(NOT(ISNUMBER(PI_data_original!B296)),B295,PI_data_original!B296),0)</f>
        <v>0</v>
      </c>
      <c r="C296" s="95">
        <f>IF($A296&lt;=$A$9,IF(NOT(ISNUMBER(PI_data_original!C296)),C295,PI_data_original!C296),0)</f>
        <v>0</v>
      </c>
      <c r="D296" s="307">
        <f>IF(TagTempAmbSel_Sc1=TagTempAmb_Sc1,IF($A296&lt;=$A$9,IF(NOT(ISNUMBER(PI_data_original!D296)),D295,PI_data_original!D296),D295),IF($A296&lt;=$A$9,IF(NOT(ISNUMBER(PI_data_original!AD296)),AD295,PI_data_original!AD296),AD295))</f>
        <v>34.400001525878906</v>
      </c>
      <c r="E296" s="307">
        <f>IF(TagHumRelSel_Sc1=TagHumRel_Sc1,IF($A296&lt;=$A$9,IF(NOT(ISNUMBER(PI_data_original!E296)),E295,PI_data_original!E296),E295),IF($A296&lt;=$A$9,IF(NOT(ISNUMBER(PI_data_original!AE296)),AE295,PI_data_original!AE296),AE295))</f>
        <v>28.549225193882013</v>
      </c>
      <c r="F296" s="95">
        <f>IF($A296&lt;=$A$9,IF(NOT(ISNUMBER(PI_data_original!F296)),F295,PI_data_original!F296),0)</f>
        <v>0</v>
      </c>
      <c r="G296" s="95">
        <f>IF($A296&lt;=$A$9,IF(NOT(ISNUMBER(PI_data_original!G296)),G295,PI_data_original!G296),0)</f>
        <v>0</v>
      </c>
      <c r="H296" s="95">
        <f>IF($A296&lt;=$A$9,IF(NOT(ISNUMBER(PI_data_original!H296)),H295,PI_data_original!H296),0)</f>
        <v>0</v>
      </c>
      <c r="I296" s="95">
        <f>IF($A296&lt;=$A$9,IF(NOT(ISNUMBER(PI_data_original!I296)),I295,PI_data_original!I296),0)</f>
        <v>0</v>
      </c>
      <c r="J296" s="95">
        <f>IF($A296&lt;=$A$9,IF(NOT(ISNUMBER(PI_data_original!J296)),J295,PI_data_original!J296),0)</f>
        <v>0</v>
      </c>
      <c r="K296" s="95">
        <f>IF($A296&lt;=$A$9,IF(NOT(ISNUMBER(PI_data_original!K296)),K295,PI_data_original!K296),0)</f>
        <v>0</v>
      </c>
      <c r="L296" s="95">
        <f>IF($A296&lt;=$A$9,IF(NOT(ISNUMBER(PI_data_original!L296)),L295,PI_data_original!L296),0)</f>
        <v>0</v>
      </c>
      <c r="M296" s="95">
        <f>IF($A296&lt;=$A$9,IF(NOT(ISNUMBER(PI_data_original!M296)),M295,PI_data_original!M296),0)</f>
        <v>0</v>
      </c>
      <c r="N296" s="95">
        <f>IF($A296&lt;=$A$9,IF(NOT(ISNUMBER(PI_data_original!N296)),N295,PI_data_original!N296),0)</f>
        <v>0</v>
      </c>
      <c r="O296" s="95">
        <f>IF($A296&lt;=$A$9,IF(NOT(ISNUMBER(PI_data_original!O296)),O295,PI_data_original!O296),0)</f>
        <v>0</v>
      </c>
      <c r="P296" s="95">
        <f>IF($A296&lt;=$A$9,IF(NOT(ISNUMBER(PI_data_original!P296)),P295,PI_data_original!P296),0)</f>
        <v>0</v>
      </c>
      <c r="Q296" s="95">
        <f>IF($A296&lt;=$A$9,IF(NOT(ISNUMBER(PI_data_original!Q296)),Q295,PI_data_original!Q296),0)</f>
        <v>0</v>
      </c>
      <c r="R296" s="95">
        <f>IF($A296&lt;=$A$9,IF(NOT(ISNUMBER(PI_data_original!R296)),R295,PI_data_original!R296),0)</f>
        <v>0</v>
      </c>
      <c r="S296" s="95">
        <f>IF($A296&lt;=$A$9,IF(NOT(ISNUMBER(PI_data_original!S296)),S295,PI_data_original!S296),0)</f>
        <v>0</v>
      </c>
      <c r="T296" s="95">
        <f>IF($A296&lt;=$A$9,IF(NOT(ISNUMBER(PI_data_original!T296)),T295,PI_data_original!T296),0)</f>
        <v>0</v>
      </c>
      <c r="U296" s="95">
        <f>IF($A296&lt;=$A$9,IF(NOT(ISNUMBER(PI_data_original!U296)),U295,PI_data_original!U296),0)</f>
        <v>0</v>
      </c>
      <c r="V296" s="95">
        <f>IF($A296&lt;=$A$9,IF(NOT(ISNUMBER(PI_data_original!V296)),V295,PI_data_original!V296),0)</f>
        <v>0</v>
      </c>
      <c r="W296" s="95">
        <f>IF($A296&lt;=$A$9,IF(NOT(ISNUMBER(PI_data_original!W296)),W295,PI_data_original!W296),0)</f>
        <v>0</v>
      </c>
      <c r="X296" s="95">
        <f>IF($A296&lt;=$A$9,IF(NOT(ISNUMBER(PI_data_original!X296)),X295,PI_data_original!X296),0)</f>
        <v>0</v>
      </c>
      <c r="Y296" s="95">
        <f>IF($A296&lt;=$A$9,IF(NOT(ISNUMBER(PI_data_original!Y296)),Y295,PI_data_original!Y296),0)</f>
        <v>0</v>
      </c>
      <c r="Z296" s="95">
        <f>IF($A296&lt;=$A$9,IF(NOT(ISNUMBER(PI_data_original!Z296)),Z295,PI_data_original!Z296),0)</f>
        <v>0</v>
      </c>
      <c r="AA296" s="95">
        <f>IF($A296&lt;=$A$9,IF(NOT(ISNUMBER(PI_data_original!AA296)),AA295,PI_data_original!AA296),0)</f>
        <v>0</v>
      </c>
      <c r="AB296" s="95">
        <f>IF($A296&lt;=$A$9,IF(NOT(ISNUMBER(PI_data_original!AB296)),AB295,PI_data_original!AB296),0)</f>
        <v>0</v>
      </c>
      <c r="AC296" s="95">
        <f>IF($A296&lt;=$A$9,IF(NOT(ISNUMBER(PI_data_original!AC296)),AC295,PI_data_original!AC296),0)</f>
        <v>0</v>
      </c>
      <c r="AD296" s="307">
        <f>IF(TagTempAmbSel_Sc2=TagTempAmb_Sc1,IF($A296&lt;=$A$9,IF(NOT(ISNUMBER(PI_data_original!D296)),D295,PI_data_original!D296),D295),IF($A296&lt;=$A$9,IF(NOT(ISNUMBER(PI_data_original!AD296)),AD295,PI_data_original!AD296),AD295))</f>
        <v>35.129991850107629</v>
      </c>
      <c r="AE296" s="307">
        <f>IF(TagHumRelSel_Sc2=TagHumRel_Sc1,IF($A296&lt;=$A$9,IF(NOT(ISNUMBER(PI_data_original!E296)),E295,PI_data_original!E296),E295),IF($A296&lt;=$A$9,IF(NOT(ISNUMBER(PI_data_original!AE296)),AE295,PI_data_original!AE296),AE295))</f>
        <v>30.128703536580311</v>
      </c>
      <c r="AF296" s="95">
        <f>IF($A296&lt;=$A$9,IF(NOT(ISNUMBER(PI_data_original!AF296)),AF295,PI_data_original!AF296),0)</f>
        <v>0</v>
      </c>
      <c r="AG296" s="95">
        <f>IF($A296&lt;=$A$9,IF(NOT(ISNUMBER(PI_data_original!AG296)),AG295,PI_data_original!AG296),0)</f>
        <v>0</v>
      </c>
      <c r="AH296" s="95">
        <f>IF($A296&lt;=$A$9,IF(NOT(ISNUMBER(PI_data_original!AH296)),AH295,PI_data_original!AH296),0)</f>
        <v>0</v>
      </c>
      <c r="AI296" s="95">
        <f>IF($A296&lt;=$A$9,IF(NOT(ISNUMBER(PI_data_original!AI296)),AI295,PI_data_original!AI296),0)</f>
        <v>0</v>
      </c>
      <c r="AJ296" s="95">
        <f>IF($A296&lt;=$A$9,IF(NOT(ISNUMBER(PI_data_original!AJ296)),AJ295,PI_data_original!AJ296),0)</f>
        <v>0</v>
      </c>
      <c r="AK296" s="95">
        <f>IF($A296&lt;=$A$9,IF(NOT(ISNUMBER(PI_data_original!AK296)),AK295,PI_data_original!AK296),0)</f>
        <v>0</v>
      </c>
      <c r="AL296" s="95">
        <f>IF($A296&lt;=$A$9,IF(NOT(ISNUMBER(PI_data_original!AL296)),AL295,PI_data_original!AL296),0)</f>
        <v>0</v>
      </c>
      <c r="AM296" s="95">
        <f>IF($A296&lt;=$A$9,IF(NOT(ISNUMBER(PI_data_original!AM296)),AM295,PI_data_original!AM296),0)</f>
        <v>0</v>
      </c>
      <c r="AN296" s="95">
        <f>IF($A296&lt;=$A$9,IF(NOT(ISNUMBER(PI_data_original!AN296)),AN295,PI_data_original!AN296),0)</f>
        <v>0</v>
      </c>
      <c r="AO296" s="95">
        <f>IF($A296&lt;=$A$9,IF(NOT(ISNUMBER(PI_data_original!AO296)),AO295,PI_data_original!AO296),0)</f>
        <v>0</v>
      </c>
      <c r="AP296" s="95">
        <f>IF($A296&lt;=$A$9,IF(NOT(ISNUMBER(PI_data_original!AP296)),AP295,PI_data_original!AP296),0)</f>
        <v>0</v>
      </c>
      <c r="AQ296" s="95">
        <f>IF($A296&lt;=$A$9,IF(NOT(ISNUMBER(PI_data_original!AQ296)),AQ295,PI_data_original!AQ296),0)</f>
        <v>0</v>
      </c>
      <c r="AR296" s="95">
        <f>IF($A296&lt;=$A$9,IF(NOT(ISNUMBER(PI_data_original!AR296)),AR295,PI_data_original!AR296),0)</f>
        <v>0</v>
      </c>
      <c r="AS296" s="95">
        <f>IF($A296&lt;=$A$9,IF(NOT(ISNUMBER(PI_data_original!AS296)),AS295,PI_data_original!AS296),0)</f>
        <v>0</v>
      </c>
      <c r="AT296" s="95">
        <f>IF($A296&lt;=$A$9,IF(NOT(ISNUMBER(PI_data_original!AT296)),AT295,PI_data_original!AT296),0)</f>
        <v>0</v>
      </c>
      <c r="AU296" s="95">
        <f>IF($A296&lt;=$A$9,IF(NOT(ISNUMBER(PI_data_original!AU296)),AU295,PI_data_original!AU296),0)</f>
        <v>0</v>
      </c>
      <c r="AV296" s="95">
        <f>IF($A296&lt;=$A$9,IF(NOT(ISNUMBER(PI_data_original!AV296)),AV295,PI_data_original!AV296),0)</f>
        <v>0</v>
      </c>
      <c r="AW296" s="95">
        <f>IF($A296&lt;=$A$9,IF(NOT(ISNUMBER(PI_data_original!AW296)),AW295,PI_data_original!AW296),0)</f>
        <v>0</v>
      </c>
      <c r="AY296" s="94">
        <f t="shared" si="181"/>
        <v>45873.989583332412</v>
      </c>
      <c r="AZ296" s="95">
        <f>IF($AY296&lt;=$AY$9,IF(NOT(ISNUMBER(PI_data_original!AZ296)),AZ295,PI_data_original!AZ296),0)</f>
        <v>0</v>
      </c>
      <c r="BA296" s="95">
        <f>IF($AY296&lt;=$AY$9,IF(NOT(ISNUMBER(PI_data_original!BA296)),BA295,PI_data_original!BA296),0)</f>
        <v>0</v>
      </c>
      <c r="BB296" s="95">
        <f>IF($AY296&lt;=$AY$9,IF(NOT(ISNUMBER(PI_data_original!BB296)),BB295,PI_data_original!BB296),0)</f>
        <v>0</v>
      </c>
      <c r="BC296" s="95">
        <f>IF($AY296&lt;=$AY$9,IF(NOT(ISNUMBER(PI_data_original!BC296)),BC295,PI_data_original!BC296),0)</f>
        <v>0</v>
      </c>
      <c r="BD296" s="95">
        <f>IF($AY296&lt;=$AY$9,IF(NOT(ISNUMBER(PI_data_original!BD296)),BD295,PI_data_original!BD296),0)</f>
        <v>0</v>
      </c>
      <c r="BE296" s="95">
        <f>IF($AY296&lt;=$AY$9,IF(NOT(ISNUMBER(PI_data_original!BE296)),BE295,PI_data_original!BE296),0)</f>
        <v>0</v>
      </c>
      <c r="BF296" s="95">
        <f>IF($AY296&lt;=$AY$9,IF(NOT(ISNUMBER(PI_data_original!BF296)),BF295,PI_data_original!BF296),0)</f>
        <v>0</v>
      </c>
      <c r="BG296" s="95">
        <f>IF($AY296&lt;=$AY$9,IF(NOT(ISNUMBER(PI_data_original!BG296)),BG295,PI_data_original!BG296),0)</f>
        <v>0</v>
      </c>
      <c r="BI296" s="61">
        <f>PI_data_original!BI296</f>
        <v>45873.447916666664</v>
      </c>
      <c r="BJ296" s="6">
        <f>IF($BI296&lt;=$BI$9,IF(NOT(ISNUMBER(PI_data_original!BJ296)),BJ295,PI_data_original!BJ296),0)</f>
        <v>28.22117811508776</v>
      </c>
      <c r="BK296" s="6">
        <f>IF($BI296&lt;=$BI$9,IF(NOT(ISNUMBER(PI_data_original!BK296)),BK295,PI_data_original!BK296),0)</f>
        <v>25.849593844943225</v>
      </c>
      <c r="BM296" s="6">
        <f t="shared" si="170"/>
        <v>45873.447916666664</v>
      </c>
      <c r="BN296" s="6" t="str">
        <f t="shared" si="171"/>
        <v>N/A</v>
      </c>
      <c r="BO296" s="6">
        <f t="shared" si="172"/>
        <v>45873.447916666664</v>
      </c>
      <c r="BP296" s="6" t="str">
        <f t="shared" si="173"/>
        <v>N/A</v>
      </c>
      <c r="BR296" s="6">
        <f t="shared" si="158"/>
        <v>0</v>
      </c>
      <c r="BS296" s="6">
        <f t="shared" si="159"/>
        <v>0</v>
      </c>
      <c r="BU296" s="6">
        <f t="shared" si="174"/>
        <v>0</v>
      </c>
      <c r="BV296" s="6">
        <f t="shared" si="175"/>
        <v>0</v>
      </c>
      <c r="BX296" s="292">
        <f t="shared" si="160"/>
        <v>45873.989583332412</v>
      </c>
      <c r="BY296" s="11">
        <f t="shared" si="186"/>
        <v>0</v>
      </c>
      <c r="BZ296" s="11">
        <f t="shared" si="186"/>
        <v>0</v>
      </c>
      <c r="CA296" s="11">
        <f t="shared" si="186"/>
        <v>0</v>
      </c>
      <c r="CB296" s="11">
        <f t="shared" si="186"/>
        <v>0</v>
      </c>
      <c r="CC296" s="11">
        <f>IF(Inicio!$C$22="Calderas",BY296+BZ296,CA296)</f>
        <v>0</v>
      </c>
      <c r="CD296" s="11">
        <f t="shared" si="161"/>
        <v>0</v>
      </c>
      <c r="CE296" s="11">
        <f t="shared" si="162"/>
        <v>0</v>
      </c>
      <c r="CF296" s="11">
        <f t="shared" si="163"/>
        <v>0</v>
      </c>
      <c r="CG296" s="11">
        <f t="shared" si="164"/>
        <v>0</v>
      </c>
      <c r="CH296" s="11">
        <f t="shared" si="176"/>
        <v>0</v>
      </c>
      <c r="CI296" s="11">
        <f t="shared" si="177"/>
        <v>0</v>
      </c>
      <c r="CJ296" s="11">
        <f t="shared" si="187"/>
        <v>0</v>
      </c>
      <c r="CK296" s="11">
        <f t="shared" si="187"/>
        <v>0</v>
      </c>
      <c r="CL296" s="11">
        <f t="shared" si="187"/>
        <v>0</v>
      </c>
      <c r="CM296" s="11">
        <f t="shared" si="187"/>
        <v>0</v>
      </c>
      <c r="CN296" s="281">
        <f>IF(Inicio!$O$22="Calderas",CJ296+CK296,CL296)</f>
        <v>0</v>
      </c>
      <c r="CO296" s="11">
        <f t="shared" si="165"/>
        <v>0</v>
      </c>
      <c r="CP296" s="11">
        <f t="shared" si="166"/>
        <v>0</v>
      </c>
      <c r="CQ296" s="11">
        <f t="shared" si="167"/>
        <v>0</v>
      </c>
      <c r="CR296" s="11">
        <f t="shared" si="168"/>
        <v>0</v>
      </c>
      <c r="CS296" s="11">
        <f t="shared" si="178"/>
        <v>0</v>
      </c>
      <c r="CT296" s="11">
        <f t="shared" si="179"/>
        <v>0</v>
      </c>
      <c r="CV296" s="293">
        <f t="shared" si="169"/>
        <v>45874.239583332179</v>
      </c>
      <c r="CW296" s="92">
        <f t="shared" si="188"/>
        <v>0</v>
      </c>
      <c r="CX296" s="92">
        <f t="shared" si="188"/>
        <v>0</v>
      </c>
      <c r="CY296" s="92">
        <f t="shared" si="188"/>
        <v>0</v>
      </c>
      <c r="CZ296" s="92">
        <f t="shared" si="188"/>
        <v>0</v>
      </c>
      <c r="DA296" s="92">
        <f t="shared" si="188"/>
        <v>0</v>
      </c>
      <c r="DB296" s="92">
        <f t="shared" si="188"/>
        <v>0</v>
      </c>
    </row>
    <row r="297" spans="1:106">
      <c r="A297" s="94">
        <f t="shared" si="180"/>
        <v>45874.243055554631</v>
      </c>
      <c r="B297" s="95">
        <f>IF($A297&lt;=$A$9,IF(NOT(ISNUMBER(PI_data_original!B297)),B296,PI_data_original!B297),0)</f>
        <v>0</v>
      </c>
      <c r="C297" s="95">
        <f>IF($A297&lt;=$A$9,IF(NOT(ISNUMBER(PI_data_original!C297)),C296,PI_data_original!C297),0)</f>
        <v>0</v>
      </c>
      <c r="D297" s="307">
        <f>IF(TagTempAmbSel_Sc1=TagTempAmb_Sc1,IF($A297&lt;=$A$9,IF(NOT(ISNUMBER(PI_data_original!D297)),D296,PI_data_original!D297),D296),IF($A297&lt;=$A$9,IF(NOT(ISNUMBER(PI_data_original!AD297)),AD296,PI_data_original!AD297),AD296))</f>
        <v>34.400001525878906</v>
      </c>
      <c r="E297" s="307">
        <f>IF(TagHumRelSel_Sc1=TagHumRel_Sc1,IF($A297&lt;=$A$9,IF(NOT(ISNUMBER(PI_data_original!E297)),E296,PI_data_original!E297),E296),IF($A297&lt;=$A$9,IF(NOT(ISNUMBER(PI_data_original!AE297)),AE296,PI_data_original!AE297),AE296))</f>
        <v>28.549225193882013</v>
      </c>
      <c r="F297" s="95">
        <f>IF($A297&lt;=$A$9,IF(NOT(ISNUMBER(PI_data_original!F297)),F296,PI_data_original!F297),0)</f>
        <v>0</v>
      </c>
      <c r="G297" s="95">
        <f>IF($A297&lt;=$A$9,IF(NOT(ISNUMBER(PI_data_original!G297)),G296,PI_data_original!G297),0)</f>
        <v>0</v>
      </c>
      <c r="H297" s="95">
        <f>IF($A297&lt;=$A$9,IF(NOT(ISNUMBER(PI_data_original!H297)),H296,PI_data_original!H297),0)</f>
        <v>0</v>
      </c>
      <c r="I297" s="95">
        <f>IF($A297&lt;=$A$9,IF(NOT(ISNUMBER(PI_data_original!I297)),I296,PI_data_original!I297),0)</f>
        <v>0</v>
      </c>
      <c r="J297" s="95">
        <f>IF($A297&lt;=$A$9,IF(NOT(ISNUMBER(PI_data_original!J297)),J296,PI_data_original!J297),0)</f>
        <v>0</v>
      </c>
      <c r="K297" s="95">
        <f>IF($A297&lt;=$A$9,IF(NOT(ISNUMBER(PI_data_original!K297)),K296,PI_data_original!K297),0)</f>
        <v>0</v>
      </c>
      <c r="L297" s="95">
        <f>IF($A297&lt;=$A$9,IF(NOT(ISNUMBER(PI_data_original!L297)),L296,PI_data_original!L297),0)</f>
        <v>0</v>
      </c>
      <c r="M297" s="95">
        <f>IF($A297&lt;=$A$9,IF(NOT(ISNUMBER(PI_data_original!M297)),M296,PI_data_original!M297),0)</f>
        <v>0</v>
      </c>
      <c r="N297" s="95">
        <f>IF($A297&lt;=$A$9,IF(NOT(ISNUMBER(PI_data_original!N297)),N296,PI_data_original!N297),0)</f>
        <v>0</v>
      </c>
      <c r="O297" s="95">
        <f>IF($A297&lt;=$A$9,IF(NOT(ISNUMBER(PI_data_original!O297)),O296,PI_data_original!O297),0)</f>
        <v>0</v>
      </c>
      <c r="P297" s="95">
        <f>IF($A297&lt;=$A$9,IF(NOT(ISNUMBER(PI_data_original!P297)),P296,PI_data_original!P297),0)</f>
        <v>0</v>
      </c>
      <c r="Q297" s="95">
        <f>IF($A297&lt;=$A$9,IF(NOT(ISNUMBER(PI_data_original!Q297)),Q296,PI_data_original!Q297),0)</f>
        <v>0</v>
      </c>
      <c r="R297" s="95">
        <f>IF($A297&lt;=$A$9,IF(NOT(ISNUMBER(PI_data_original!R297)),R296,PI_data_original!R297),0)</f>
        <v>0</v>
      </c>
      <c r="S297" s="95">
        <f>IF($A297&lt;=$A$9,IF(NOT(ISNUMBER(PI_data_original!S297)),S296,PI_data_original!S297),0)</f>
        <v>0</v>
      </c>
      <c r="T297" s="95">
        <f>IF($A297&lt;=$A$9,IF(NOT(ISNUMBER(PI_data_original!T297)),T296,PI_data_original!T297),0)</f>
        <v>0</v>
      </c>
      <c r="U297" s="95">
        <f>IF($A297&lt;=$A$9,IF(NOT(ISNUMBER(PI_data_original!U297)),U296,PI_data_original!U297),0)</f>
        <v>0</v>
      </c>
      <c r="V297" s="95">
        <f>IF($A297&lt;=$A$9,IF(NOT(ISNUMBER(PI_data_original!V297)),V296,PI_data_original!V297),0)</f>
        <v>0</v>
      </c>
      <c r="W297" s="95">
        <f>IF($A297&lt;=$A$9,IF(NOT(ISNUMBER(PI_data_original!W297)),W296,PI_data_original!W297),0)</f>
        <v>0</v>
      </c>
      <c r="X297" s="95">
        <f>IF($A297&lt;=$A$9,IF(NOT(ISNUMBER(PI_data_original!X297)),X296,PI_data_original!X297),0)</f>
        <v>0</v>
      </c>
      <c r="Y297" s="95">
        <f>IF($A297&lt;=$A$9,IF(NOT(ISNUMBER(PI_data_original!Y297)),Y296,PI_data_original!Y297),0)</f>
        <v>0</v>
      </c>
      <c r="Z297" s="95">
        <f>IF($A297&lt;=$A$9,IF(NOT(ISNUMBER(PI_data_original!Z297)),Z296,PI_data_original!Z297),0)</f>
        <v>0</v>
      </c>
      <c r="AA297" s="95">
        <f>IF($A297&lt;=$A$9,IF(NOT(ISNUMBER(PI_data_original!AA297)),AA296,PI_data_original!AA297),0)</f>
        <v>0</v>
      </c>
      <c r="AB297" s="95">
        <f>IF($A297&lt;=$A$9,IF(NOT(ISNUMBER(PI_data_original!AB297)),AB296,PI_data_original!AB297),0)</f>
        <v>0</v>
      </c>
      <c r="AC297" s="95">
        <f>IF($A297&lt;=$A$9,IF(NOT(ISNUMBER(PI_data_original!AC297)),AC296,PI_data_original!AC297),0)</f>
        <v>0</v>
      </c>
      <c r="AD297" s="307">
        <f>IF(TagTempAmbSel_Sc2=TagTempAmb_Sc1,IF($A297&lt;=$A$9,IF(NOT(ISNUMBER(PI_data_original!D297)),D296,PI_data_original!D297),D296),IF($A297&lt;=$A$9,IF(NOT(ISNUMBER(PI_data_original!AD297)),AD296,PI_data_original!AD297),AD296))</f>
        <v>35.129991850107629</v>
      </c>
      <c r="AE297" s="307">
        <f>IF(TagHumRelSel_Sc2=TagHumRel_Sc1,IF($A297&lt;=$A$9,IF(NOT(ISNUMBER(PI_data_original!E297)),E296,PI_data_original!E297),E296),IF($A297&lt;=$A$9,IF(NOT(ISNUMBER(PI_data_original!AE297)),AE296,PI_data_original!AE297),AE296))</f>
        <v>30.128703536580311</v>
      </c>
      <c r="AF297" s="95">
        <f>IF($A297&lt;=$A$9,IF(NOT(ISNUMBER(PI_data_original!AF297)),AF296,PI_data_original!AF297),0)</f>
        <v>0</v>
      </c>
      <c r="AG297" s="95">
        <f>IF($A297&lt;=$A$9,IF(NOT(ISNUMBER(PI_data_original!AG297)),AG296,PI_data_original!AG297),0)</f>
        <v>0</v>
      </c>
      <c r="AH297" s="95">
        <f>IF($A297&lt;=$A$9,IF(NOT(ISNUMBER(PI_data_original!AH297)),AH296,PI_data_original!AH297),0)</f>
        <v>0</v>
      </c>
      <c r="AI297" s="95">
        <f>IF($A297&lt;=$A$9,IF(NOT(ISNUMBER(PI_data_original!AI297)),AI296,PI_data_original!AI297),0)</f>
        <v>0</v>
      </c>
      <c r="AJ297" s="95">
        <f>IF($A297&lt;=$A$9,IF(NOT(ISNUMBER(PI_data_original!AJ297)),AJ296,PI_data_original!AJ297),0)</f>
        <v>0</v>
      </c>
      <c r="AK297" s="95">
        <f>IF($A297&lt;=$A$9,IF(NOT(ISNUMBER(PI_data_original!AK297)),AK296,PI_data_original!AK297),0)</f>
        <v>0</v>
      </c>
      <c r="AL297" s="95">
        <f>IF($A297&lt;=$A$9,IF(NOT(ISNUMBER(PI_data_original!AL297)),AL296,PI_data_original!AL297),0)</f>
        <v>0</v>
      </c>
      <c r="AM297" s="95">
        <f>IF($A297&lt;=$A$9,IF(NOT(ISNUMBER(PI_data_original!AM297)),AM296,PI_data_original!AM297),0)</f>
        <v>0</v>
      </c>
      <c r="AN297" s="95">
        <f>IF($A297&lt;=$A$9,IF(NOT(ISNUMBER(PI_data_original!AN297)),AN296,PI_data_original!AN297),0)</f>
        <v>0</v>
      </c>
      <c r="AO297" s="95">
        <f>IF($A297&lt;=$A$9,IF(NOT(ISNUMBER(PI_data_original!AO297)),AO296,PI_data_original!AO297),0)</f>
        <v>0</v>
      </c>
      <c r="AP297" s="95">
        <f>IF($A297&lt;=$A$9,IF(NOT(ISNUMBER(PI_data_original!AP297)),AP296,PI_data_original!AP297),0)</f>
        <v>0</v>
      </c>
      <c r="AQ297" s="95">
        <f>IF($A297&lt;=$A$9,IF(NOT(ISNUMBER(PI_data_original!AQ297)),AQ296,PI_data_original!AQ297),0)</f>
        <v>0</v>
      </c>
      <c r="AR297" s="95">
        <f>IF($A297&lt;=$A$9,IF(NOT(ISNUMBER(PI_data_original!AR297)),AR296,PI_data_original!AR297),0)</f>
        <v>0</v>
      </c>
      <c r="AS297" s="95">
        <f>IF($A297&lt;=$A$9,IF(NOT(ISNUMBER(PI_data_original!AS297)),AS296,PI_data_original!AS297),0)</f>
        <v>0</v>
      </c>
      <c r="AT297" s="95">
        <f>IF($A297&lt;=$A$9,IF(NOT(ISNUMBER(PI_data_original!AT297)),AT296,PI_data_original!AT297),0)</f>
        <v>0</v>
      </c>
      <c r="AU297" s="95">
        <f>IF($A297&lt;=$A$9,IF(NOT(ISNUMBER(PI_data_original!AU297)),AU296,PI_data_original!AU297),0)</f>
        <v>0</v>
      </c>
      <c r="AV297" s="95">
        <f>IF($A297&lt;=$A$9,IF(NOT(ISNUMBER(PI_data_original!AV297)),AV296,PI_data_original!AV297),0)</f>
        <v>0</v>
      </c>
      <c r="AW297" s="95">
        <f>IF($A297&lt;=$A$9,IF(NOT(ISNUMBER(PI_data_original!AW297)),AW296,PI_data_original!AW297),0)</f>
        <v>0</v>
      </c>
      <c r="AY297" s="94">
        <f t="shared" si="181"/>
        <v>45873.993055554631</v>
      </c>
      <c r="AZ297" s="95">
        <f>IF($AY297&lt;=$AY$9,IF(NOT(ISNUMBER(PI_data_original!AZ297)),AZ296,PI_data_original!AZ297),0)</f>
        <v>0</v>
      </c>
      <c r="BA297" s="95">
        <f>IF($AY297&lt;=$AY$9,IF(NOT(ISNUMBER(PI_data_original!BA297)),BA296,PI_data_original!BA297),0)</f>
        <v>0</v>
      </c>
      <c r="BB297" s="95">
        <f>IF($AY297&lt;=$AY$9,IF(NOT(ISNUMBER(PI_data_original!BB297)),BB296,PI_data_original!BB297),0)</f>
        <v>0</v>
      </c>
      <c r="BC297" s="95">
        <f>IF($AY297&lt;=$AY$9,IF(NOT(ISNUMBER(PI_data_original!BC297)),BC296,PI_data_original!BC297),0)</f>
        <v>0</v>
      </c>
      <c r="BD297" s="95">
        <f>IF($AY297&lt;=$AY$9,IF(NOT(ISNUMBER(PI_data_original!BD297)),BD296,PI_data_original!BD297),0)</f>
        <v>0</v>
      </c>
      <c r="BE297" s="95">
        <f>IF($AY297&lt;=$AY$9,IF(NOT(ISNUMBER(PI_data_original!BE297)),BE296,PI_data_original!BE297),0)</f>
        <v>0</v>
      </c>
      <c r="BF297" s="95">
        <f>IF($AY297&lt;=$AY$9,IF(NOT(ISNUMBER(PI_data_original!BF297)),BF296,PI_data_original!BF297),0)</f>
        <v>0</v>
      </c>
      <c r="BG297" s="95">
        <f>IF($AY297&lt;=$AY$9,IF(NOT(ISNUMBER(PI_data_original!BG297)),BG296,PI_data_original!BG297),0)</f>
        <v>0</v>
      </c>
      <c r="BI297" s="61">
        <f>PI_data_original!BI297</f>
        <v>45873.448611111111</v>
      </c>
      <c r="BJ297" s="6">
        <f>IF($BI297&lt;=$BI$9,IF(NOT(ISNUMBER(PI_data_original!BJ297)),BJ296,PI_data_original!BJ297),0)</f>
        <v>28.621215766271529</v>
      </c>
      <c r="BK297" s="6">
        <f>IF($BI297&lt;=$BI$9,IF(NOT(ISNUMBER(PI_data_original!BK297)),BK296,PI_data_original!BK297),0)</f>
        <v>26.235646135465149</v>
      </c>
      <c r="BM297" s="6">
        <f t="shared" si="170"/>
        <v>45873.448611111111</v>
      </c>
      <c r="BN297" s="6" t="str">
        <f t="shared" si="171"/>
        <v>N/A</v>
      </c>
      <c r="BO297" s="6">
        <f t="shared" si="172"/>
        <v>45873.448611111111</v>
      </c>
      <c r="BP297" s="6" t="str">
        <f t="shared" si="173"/>
        <v>N/A</v>
      </c>
      <c r="BR297" s="6">
        <f t="shared" si="158"/>
        <v>0</v>
      </c>
      <c r="BS297" s="6">
        <f t="shared" si="159"/>
        <v>0</v>
      </c>
      <c r="BU297" s="6">
        <f t="shared" si="174"/>
        <v>0</v>
      </c>
      <c r="BV297" s="6">
        <f t="shared" si="175"/>
        <v>0</v>
      </c>
      <c r="BX297" s="292">
        <f t="shared" si="160"/>
        <v>45873.993055554631</v>
      </c>
      <c r="BY297" s="11">
        <f t="shared" si="186"/>
        <v>0</v>
      </c>
      <c r="BZ297" s="11">
        <f t="shared" si="186"/>
        <v>0</v>
      </c>
      <c r="CA297" s="11">
        <f t="shared" si="186"/>
        <v>0</v>
      </c>
      <c r="CB297" s="11">
        <f t="shared" si="186"/>
        <v>0</v>
      </c>
      <c r="CC297" s="11">
        <f>IF(Inicio!$C$22="Calderas",BY297+BZ297,CA297)</f>
        <v>0</v>
      </c>
      <c r="CD297" s="11">
        <f t="shared" si="161"/>
        <v>0</v>
      </c>
      <c r="CE297" s="11">
        <f t="shared" si="162"/>
        <v>0</v>
      </c>
      <c r="CF297" s="11">
        <f t="shared" si="163"/>
        <v>0</v>
      </c>
      <c r="CG297" s="11">
        <f t="shared" si="164"/>
        <v>0</v>
      </c>
      <c r="CH297" s="11">
        <f t="shared" si="176"/>
        <v>0</v>
      </c>
      <c r="CI297" s="11">
        <f t="shared" si="177"/>
        <v>0</v>
      </c>
      <c r="CJ297" s="11">
        <f t="shared" si="187"/>
        <v>0</v>
      </c>
      <c r="CK297" s="11">
        <f t="shared" si="187"/>
        <v>0</v>
      </c>
      <c r="CL297" s="11">
        <f t="shared" si="187"/>
        <v>0</v>
      </c>
      <c r="CM297" s="11">
        <f t="shared" si="187"/>
        <v>0</v>
      </c>
      <c r="CN297" s="281">
        <f>IF(Inicio!$O$22="Calderas",CJ297+CK297,CL297)</f>
        <v>0</v>
      </c>
      <c r="CO297" s="11">
        <f t="shared" si="165"/>
        <v>0</v>
      </c>
      <c r="CP297" s="11">
        <f t="shared" si="166"/>
        <v>0</v>
      </c>
      <c r="CQ297" s="11">
        <f t="shared" si="167"/>
        <v>0</v>
      </c>
      <c r="CR297" s="11">
        <f t="shared" si="168"/>
        <v>0</v>
      </c>
      <c r="CS297" s="11">
        <f t="shared" si="178"/>
        <v>0</v>
      </c>
      <c r="CT297" s="11">
        <f t="shared" si="179"/>
        <v>0</v>
      </c>
      <c r="CV297" s="293">
        <f t="shared" si="169"/>
        <v>45874.243055554398</v>
      </c>
      <c r="CW297" s="92">
        <f t="shared" si="188"/>
        <v>0</v>
      </c>
      <c r="CX297" s="92">
        <f t="shared" si="188"/>
        <v>0</v>
      </c>
      <c r="CY297" s="92">
        <f t="shared" si="188"/>
        <v>0</v>
      </c>
      <c r="CZ297" s="92">
        <f t="shared" si="188"/>
        <v>0</v>
      </c>
      <c r="DA297" s="92">
        <f t="shared" si="188"/>
        <v>0</v>
      </c>
      <c r="DB297" s="92">
        <f t="shared" si="188"/>
        <v>0</v>
      </c>
    </row>
    <row r="298" spans="1:106">
      <c r="A298" s="94">
        <f t="shared" si="180"/>
        <v>45874.24652777685</v>
      </c>
      <c r="B298" s="95">
        <f>IF($A298&lt;=$A$9,IF(NOT(ISNUMBER(PI_data_original!B298)),B297,PI_data_original!B298),0)</f>
        <v>0</v>
      </c>
      <c r="C298" s="95">
        <f>IF($A298&lt;=$A$9,IF(NOT(ISNUMBER(PI_data_original!C298)),C297,PI_data_original!C298),0)</f>
        <v>0</v>
      </c>
      <c r="D298" s="307">
        <f>IF(TagTempAmbSel_Sc1=TagTempAmb_Sc1,IF($A298&lt;=$A$9,IF(NOT(ISNUMBER(PI_data_original!D298)),D297,PI_data_original!D298),D297),IF($A298&lt;=$A$9,IF(NOT(ISNUMBER(PI_data_original!AD298)),AD297,PI_data_original!AD298),AD297))</f>
        <v>34.400001525878906</v>
      </c>
      <c r="E298" s="307">
        <f>IF(TagHumRelSel_Sc1=TagHumRel_Sc1,IF($A298&lt;=$A$9,IF(NOT(ISNUMBER(PI_data_original!E298)),E297,PI_data_original!E298),E297),IF($A298&lt;=$A$9,IF(NOT(ISNUMBER(PI_data_original!AE298)),AE297,PI_data_original!AE298),AE297))</f>
        <v>28.549225193882013</v>
      </c>
      <c r="F298" s="95">
        <f>IF($A298&lt;=$A$9,IF(NOT(ISNUMBER(PI_data_original!F298)),F297,PI_data_original!F298),0)</f>
        <v>0</v>
      </c>
      <c r="G298" s="95">
        <f>IF($A298&lt;=$A$9,IF(NOT(ISNUMBER(PI_data_original!G298)),G297,PI_data_original!G298),0)</f>
        <v>0</v>
      </c>
      <c r="H298" s="95">
        <f>IF($A298&lt;=$A$9,IF(NOT(ISNUMBER(PI_data_original!H298)),H297,PI_data_original!H298),0)</f>
        <v>0</v>
      </c>
      <c r="I298" s="95">
        <f>IF($A298&lt;=$A$9,IF(NOT(ISNUMBER(PI_data_original!I298)),I297,PI_data_original!I298),0)</f>
        <v>0</v>
      </c>
      <c r="J298" s="95">
        <f>IF($A298&lt;=$A$9,IF(NOT(ISNUMBER(PI_data_original!J298)),J297,PI_data_original!J298),0)</f>
        <v>0</v>
      </c>
      <c r="K298" s="95">
        <f>IF($A298&lt;=$A$9,IF(NOT(ISNUMBER(PI_data_original!K298)),K297,PI_data_original!K298),0)</f>
        <v>0</v>
      </c>
      <c r="L298" s="95">
        <f>IF($A298&lt;=$A$9,IF(NOT(ISNUMBER(PI_data_original!L298)),L297,PI_data_original!L298),0)</f>
        <v>0</v>
      </c>
      <c r="M298" s="95">
        <f>IF($A298&lt;=$A$9,IF(NOT(ISNUMBER(PI_data_original!M298)),M297,PI_data_original!M298),0)</f>
        <v>0</v>
      </c>
      <c r="N298" s="95">
        <f>IF($A298&lt;=$A$9,IF(NOT(ISNUMBER(PI_data_original!N298)),N297,PI_data_original!N298),0)</f>
        <v>0</v>
      </c>
      <c r="O298" s="95">
        <f>IF($A298&lt;=$A$9,IF(NOT(ISNUMBER(PI_data_original!O298)),O297,PI_data_original!O298),0)</f>
        <v>0</v>
      </c>
      <c r="P298" s="95">
        <f>IF($A298&lt;=$A$9,IF(NOT(ISNUMBER(PI_data_original!P298)),P297,PI_data_original!P298),0)</f>
        <v>0</v>
      </c>
      <c r="Q298" s="95">
        <f>IF($A298&lt;=$A$9,IF(NOT(ISNUMBER(PI_data_original!Q298)),Q297,PI_data_original!Q298),0)</f>
        <v>0</v>
      </c>
      <c r="R298" s="95">
        <f>IF($A298&lt;=$A$9,IF(NOT(ISNUMBER(PI_data_original!R298)),R297,PI_data_original!R298),0)</f>
        <v>0</v>
      </c>
      <c r="S298" s="95">
        <f>IF($A298&lt;=$A$9,IF(NOT(ISNUMBER(PI_data_original!S298)),S297,PI_data_original!S298),0)</f>
        <v>0</v>
      </c>
      <c r="T298" s="95">
        <f>IF($A298&lt;=$A$9,IF(NOT(ISNUMBER(PI_data_original!T298)),T297,PI_data_original!T298),0)</f>
        <v>0</v>
      </c>
      <c r="U298" s="95">
        <f>IF($A298&lt;=$A$9,IF(NOT(ISNUMBER(PI_data_original!U298)),U297,PI_data_original!U298),0)</f>
        <v>0</v>
      </c>
      <c r="V298" s="95">
        <f>IF($A298&lt;=$A$9,IF(NOT(ISNUMBER(PI_data_original!V298)),V297,PI_data_original!V298),0)</f>
        <v>0</v>
      </c>
      <c r="W298" s="95">
        <f>IF($A298&lt;=$A$9,IF(NOT(ISNUMBER(PI_data_original!W298)),W297,PI_data_original!W298),0)</f>
        <v>0</v>
      </c>
      <c r="X298" s="95">
        <f>IF($A298&lt;=$A$9,IF(NOT(ISNUMBER(PI_data_original!X298)),X297,PI_data_original!X298),0)</f>
        <v>0</v>
      </c>
      <c r="Y298" s="95">
        <f>IF($A298&lt;=$A$9,IF(NOT(ISNUMBER(PI_data_original!Y298)),Y297,PI_data_original!Y298),0)</f>
        <v>0</v>
      </c>
      <c r="Z298" s="95">
        <f>IF($A298&lt;=$A$9,IF(NOT(ISNUMBER(PI_data_original!Z298)),Z297,PI_data_original!Z298),0)</f>
        <v>0</v>
      </c>
      <c r="AA298" s="95">
        <f>IF($A298&lt;=$A$9,IF(NOT(ISNUMBER(PI_data_original!AA298)),AA297,PI_data_original!AA298),0)</f>
        <v>0</v>
      </c>
      <c r="AB298" s="95">
        <f>IF($A298&lt;=$A$9,IF(NOT(ISNUMBER(PI_data_original!AB298)),AB297,PI_data_original!AB298),0)</f>
        <v>0</v>
      </c>
      <c r="AC298" s="95">
        <f>IF($A298&lt;=$A$9,IF(NOT(ISNUMBER(PI_data_original!AC298)),AC297,PI_data_original!AC298),0)</f>
        <v>0</v>
      </c>
      <c r="AD298" s="307">
        <f>IF(TagTempAmbSel_Sc2=TagTempAmb_Sc1,IF($A298&lt;=$A$9,IF(NOT(ISNUMBER(PI_data_original!D298)),D297,PI_data_original!D298),D297),IF($A298&lt;=$A$9,IF(NOT(ISNUMBER(PI_data_original!AD298)),AD297,PI_data_original!AD298),AD297))</f>
        <v>35.129991850107629</v>
      </c>
      <c r="AE298" s="307">
        <f>IF(TagHumRelSel_Sc2=TagHumRel_Sc1,IF($A298&lt;=$A$9,IF(NOT(ISNUMBER(PI_data_original!E298)),E297,PI_data_original!E298),E297),IF($A298&lt;=$A$9,IF(NOT(ISNUMBER(PI_data_original!AE298)),AE297,PI_data_original!AE298),AE297))</f>
        <v>30.128703536580311</v>
      </c>
      <c r="AF298" s="95">
        <f>IF($A298&lt;=$A$9,IF(NOT(ISNUMBER(PI_data_original!AF298)),AF297,PI_data_original!AF298),0)</f>
        <v>0</v>
      </c>
      <c r="AG298" s="95">
        <f>IF($A298&lt;=$A$9,IF(NOT(ISNUMBER(PI_data_original!AG298)),AG297,PI_data_original!AG298),0)</f>
        <v>0</v>
      </c>
      <c r="AH298" s="95">
        <f>IF($A298&lt;=$A$9,IF(NOT(ISNUMBER(PI_data_original!AH298)),AH297,PI_data_original!AH298),0)</f>
        <v>0</v>
      </c>
      <c r="AI298" s="95">
        <f>IF($A298&lt;=$A$9,IF(NOT(ISNUMBER(PI_data_original!AI298)),AI297,PI_data_original!AI298),0)</f>
        <v>0</v>
      </c>
      <c r="AJ298" s="95">
        <f>IF($A298&lt;=$A$9,IF(NOT(ISNUMBER(PI_data_original!AJ298)),AJ297,PI_data_original!AJ298),0)</f>
        <v>0</v>
      </c>
      <c r="AK298" s="95">
        <f>IF($A298&lt;=$A$9,IF(NOT(ISNUMBER(PI_data_original!AK298)),AK297,PI_data_original!AK298),0)</f>
        <v>0</v>
      </c>
      <c r="AL298" s="95">
        <f>IF($A298&lt;=$A$9,IF(NOT(ISNUMBER(PI_data_original!AL298)),AL297,PI_data_original!AL298),0)</f>
        <v>0</v>
      </c>
      <c r="AM298" s="95">
        <f>IF($A298&lt;=$A$9,IF(NOT(ISNUMBER(PI_data_original!AM298)),AM297,PI_data_original!AM298),0)</f>
        <v>0</v>
      </c>
      <c r="AN298" s="95">
        <f>IF($A298&lt;=$A$9,IF(NOT(ISNUMBER(PI_data_original!AN298)),AN297,PI_data_original!AN298),0)</f>
        <v>0</v>
      </c>
      <c r="AO298" s="95">
        <f>IF($A298&lt;=$A$9,IF(NOT(ISNUMBER(PI_data_original!AO298)),AO297,PI_data_original!AO298),0)</f>
        <v>0</v>
      </c>
      <c r="AP298" s="95">
        <f>IF($A298&lt;=$A$9,IF(NOT(ISNUMBER(PI_data_original!AP298)),AP297,PI_data_original!AP298),0)</f>
        <v>0</v>
      </c>
      <c r="AQ298" s="95">
        <f>IF($A298&lt;=$A$9,IF(NOT(ISNUMBER(PI_data_original!AQ298)),AQ297,PI_data_original!AQ298),0)</f>
        <v>0</v>
      </c>
      <c r="AR298" s="95">
        <f>IF($A298&lt;=$A$9,IF(NOT(ISNUMBER(PI_data_original!AR298)),AR297,PI_data_original!AR298),0)</f>
        <v>0</v>
      </c>
      <c r="AS298" s="95">
        <f>IF($A298&lt;=$A$9,IF(NOT(ISNUMBER(PI_data_original!AS298)),AS297,PI_data_original!AS298),0)</f>
        <v>0</v>
      </c>
      <c r="AT298" s="95">
        <f>IF($A298&lt;=$A$9,IF(NOT(ISNUMBER(PI_data_original!AT298)),AT297,PI_data_original!AT298),0)</f>
        <v>0</v>
      </c>
      <c r="AU298" s="95">
        <f>IF($A298&lt;=$A$9,IF(NOT(ISNUMBER(PI_data_original!AU298)),AU297,PI_data_original!AU298),0)</f>
        <v>0</v>
      </c>
      <c r="AV298" s="95">
        <f>IF($A298&lt;=$A$9,IF(NOT(ISNUMBER(PI_data_original!AV298)),AV297,PI_data_original!AV298),0)</f>
        <v>0</v>
      </c>
      <c r="AW298" s="95">
        <f>IF($A298&lt;=$A$9,IF(NOT(ISNUMBER(PI_data_original!AW298)),AW297,PI_data_original!AW298),0)</f>
        <v>0</v>
      </c>
      <c r="AY298" s="94">
        <f t="shared" si="181"/>
        <v>45873.99652777685</v>
      </c>
      <c r="AZ298" s="95">
        <f>IF($AY298&lt;=$AY$9,IF(NOT(ISNUMBER(PI_data_original!AZ298)),AZ297,PI_data_original!AZ298),0)</f>
        <v>0</v>
      </c>
      <c r="BA298" s="95">
        <f>IF($AY298&lt;=$AY$9,IF(NOT(ISNUMBER(PI_data_original!BA298)),BA297,PI_data_original!BA298),0)</f>
        <v>0</v>
      </c>
      <c r="BB298" s="95">
        <f>IF($AY298&lt;=$AY$9,IF(NOT(ISNUMBER(PI_data_original!BB298)),BB297,PI_data_original!BB298),0)</f>
        <v>0</v>
      </c>
      <c r="BC298" s="95">
        <f>IF($AY298&lt;=$AY$9,IF(NOT(ISNUMBER(PI_data_original!BC298)),BC297,PI_data_original!BC298),0)</f>
        <v>0</v>
      </c>
      <c r="BD298" s="95">
        <f>IF($AY298&lt;=$AY$9,IF(NOT(ISNUMBER(PI_data_original!BD298)),BD297,PI_data_original!BD298),0)</f>
        <v>0</v>
      </c>
      <c r="BE298" s="95">
        <f>IF($AY298&lt;=$AY$9,IF(NOT(ISNUMBER(PI_data_original!BE298)),BE297,PI_data_original!BE298),0)</f>
        <v>0</v>
      </c>
      <c r="BF298" s="95">
        <f>IF($AY298&lt;=$AY$9,IF(NOT(ISNUMBER(PI_data_original!BF298)),BF297,PI_data_original!BF298),0)</f>
        <v>0</v>
      </c>
      <c r="BG298" s="95">
        <f>IF($AY298&lt;=$AY$9,IF(NOT(ISNUMBER(PI_data_original!BG298)),BG297,PI_data_original!BG298),0)</f>
        <v>0</v>
      </c>
      <c r="BI298" s="61">
        <f>PI_data_original!BI298</f>
        <v>45873.449305555558</v>
      </c>
      <c r="BJ298" s="6">
        <f>IF($BI298&lt;=$BI$9,IF(NOT(ISNUMBER(PI_data_original!BJ298)),BJ297,PI_data_original!BJ298),0)</f>
        <v>29.109153594984129</v>
      </c>
      <c r="BK298" s="6">
        <f>IF($BI298&lt;=$BI$9,IF(NOT(ISNUMBER(PI_data_original!BK298)),BK297,PI_data_original!BK298),0)</f>
        <v>26.737603992471875</v>
      </c>
      <c r="BM298" s="6">
        <f t="shared" si="170"/>
        <v>45873.449305555558</v>
      </c>
      <c r="BN298" s="6" t="str">
        <f t="shared" si="171"/>
        <v>N/A</v>
      </c>
      <c r="BO298" s="6">
        <f t="shared" si="172"/>
        <v>45873.449305555558</v>
      </c>
      <c r="BP298" s="6" t="str">
        <f t="shared" si="173"/>
        <v>N/A</v>
      </c>
      <c r="BR298" s="6">
        <f t="shared" si="158"/>
        <v>0</v>
      </c>
      <c r="BS298" s="6">
        <f t="shared" si="159"/>
        <v>0</v>
      </c>
      <c r="BU298" s="6">
        <f t="shared" si="174"/>
        <v>0</v>
      </c>
      <c r="BV298" s="6">
        <f t="shared" si="175"/>
        <v>0</v>
      </c>
      <c r="BX298" s="292">
        <f t="shared" si="160"/>
        <v>45873.99652777685</v>
      </c>
      <c r="BY298" s="11">
        <f t="shared" si="186"/>
        <v>0</v>
      </c>
      <c r="BZ298" s="11">
        <f t="shared" si="186"/>
        <v>0</v>
      </c>
      <c r="CA298" s="11">
        <f t="shared" si="186"/>
        <v>0</v>
      </c>
      <c r="CB298" s="11">
        <f t="shared" si="186"/>
        <v>0</v>
      </c>
      <c r="CC298" s="11">
        <f>IF(Inicio!$C$22="Calderas",BY298+BZ298,CA298)</f>
        <v>0</v>
      </c>
      <c r="CD298" s="11">
        <f t="shared" si="161"/>
        <v>0</v>
      </c>
      <c r="CE298" s="11">
        <f t="shared" si="162"/>
        <v>0</v>
      </c>
      <c r="CF298" s="11">
        <f t="shared" si="163"/>
        <v>0</v>
      </c>
      <c r="CG298" s="11">
        <f t="shared" si="164"/>
        <v>0</v>
      </c>
      <c r="CH298" s="11">
        <f t="shared" si="176"/>
        <v>0</v>
      </c>
      <c r="CI298" s="11">
        <f t="shared" si="177"/>
        <v>0</v>
      </c>
      <c r="CJ298" s="11">
        <f t="shared" si="187"/>
        <v>0</v>
      </c>
      <c r="CK298" s="11">
        <f t="shared" si="187"/>
        <v>0</v>
      </c>
      <c r="CL298" s="11">
        <f t="shared" si="187"/>
        <v>0</v>
      </c>
      <c r="CM298" s="11">
        <f t="shared" si="187"/>
        <v>0</v>
      </c>
      <c r="CN298" s="281">
        <f>IF(Inicio!$O$22="Calderas",CJ298+CK298,CL298)</f>
        <v>0</v>
      </c>
      <c r="CO298" s="11">
        <f t="shared" si="165"/>
        <v>0</v>
      </c>
      <c r="CP298" s="11">
        <f t="shared" si="166"/>
        <v>0</v>
      </c>
      <c r="CQ298" s="11">
        <f t="shared" si="167"/>
        <v>0</v>
      </c>
      <c r="CR298" s="11">
        <f t="shared" si="168"/>
        <v>0</v>
      </c>
      <c r="CS298" s="11">
        <f t="shared" si="178"/>
        <v>0</v>
      </c>
      <c r="CT298" s="11">
        <f t="shared" si="179"/>
        <v>0</v>
      </c>
      <c r="CV298" s="293">
        <f t="shared" si="169"/>
        <v>45874.246527776617</v>
      </c>
      <c r="CW298" s="92">
        <f t="shared" si="188"/>
        <v>0</v>
      </c>
      <c r="CX298" s="92">
        <f t="shared" si="188"/>
        <v>0</v>
      </c>
      <c r="CY298" s="92">
        <f t="shared" si="188"/>
        <v>0</v>
      </c>
      <c r="CZ298" s="92">
        <f t="shared" si="188"/>
        <v>0</v>
      </c>
      <c r="DA298" s="92">
        <f t="shared" si="188"/>
        <v>0</v>
      </c>
      <c r="DB298" s="92">
        <f t="shared" si="188"/>
        <v>0</v>
      </c>
    </row>
    <row r="299" spans="1:106">
      <c r="A299" s="94"/>
      <c r="B299" s="11"/>
      <c r="C299" s="11"/>
      <c r="D299" s="11"/>
      <c r="E299" s="11"/>
      <c r="F299" s="11"/>
      <c r="G299" s="11"/>
      <c r="H299" s="11"/>
      <c r="I299" s="11"/>
      <c r="J299" s="11"/>
      <c r="K299" s="11"/>
      <c r="L299" s="11"/>
      <c r="M299" s="11"/>
      <c r="N299" s="11"/>
      <c r="AY299" s="94">
        <f t="shared" si="181"/>
        <v>45873.999999999069</v>
      </c>
      <c r="AZ299" s="95">
        <f>IF($AY299&lt;=$AY$9,IF(NOT(ISNUMBER(PI_data_original!AZ299)),AZ298,PI_data_original!AZ299),0)</f>
        <v>0</v>
      </c>
      <c r="BA299" s="95">
        <f>IF($AY299&lt;=$AY$9,IF(NOT(ISNUMBER(PI_data_original!BA299)),BA298,PI_data_original!BA299),0)</f>
        <v>0</v>
      </c>
      <c r="BB299" s="95">
        <f>IF($AY299&lt;=$AY$9,IF(NOT(ISNUMBER(PI_data_original!BB299)),BB298,PI_data_original!BB299),0)</f>
        <v>0</v>
      </c>
      <c r="BC299" s="95">
        <f>IF($AY299&lt;=$AY$9,IF(NOT(ISNUMBER(PI_data_original!BC299)),BC298,PI_data_original!BC299),0)</f>
        <v>0</v>
      </c>
      <c r="BD299" s="95">
        <f>IF($AY299&lt;=$AY$9,IF(NOT(ISNUMBER(PI_data_original!BD299)),BD298,PI_data_original!BD299),0)</f>
        <v>0</v>
      </c>
      <c r="BE299" s="95">
        <f>IF($AY299&lt;=$AY$9,IF(NOT(ISNUMBER(PI_data_original!BE299)),BE298,PI_data_original!BE299),0)</f>
        <v>0</v>
      </c>
      <c r="BF299" s="95">
        <f>IF($AY299&lt;=$AY$9,IF(NOT(ISNUMBER(PI_data_original!BF299)),BF298,PI_data_original!BF299),0)</f>
        <v>0</v>
      </c>
      <c r="BG299" s="95">
        <f>IF($AY299&lt;=$AY$9,IF(NOT(ISNUMBER(PI_data_original!BG299)),BG298,PI_data_original!BG299),0)</f>
        <v>0</v>
      </c>
      <c r="BI299" s="61">
        <f>PI_data_original!BI299</f>
        <v>45873.45</v>
      </c>
      <c r="BJ299" s="6">
        <f>IF($BI299&lt;=$BI$9,IF(NOT(ISNUMBER(PI_data_original!BJ299)),BJ298,PI_data_original!BJ299),0)</f>
        <v>29.801603868442513</v>
      </c>
      <c r="BK299" s="6">
        <f>IF($BI299&lt;=$BI$9,IF(NOT(ISNUMBER(PI_data_original!BK299)),BK298,PI_data_original!BK299),0)</f>
        <v>27.106398089063553</v>
      </c>
      <c r="BM299" s="6">
        <f t="shared" si="170"/>
        <v>45873.45</v>
      </c>
      <c r="BN299" s="6" t="str">
        <f t="shared" si="171"/>
        <v>N/A</v>
      </c>
      <c r="BO299" s="6">
        <f t="shared" si="172"/>
        <v>45873.45</v>
      </c>
      <c r="BP299" s="6" t="str">
        <f t="shared" si="173"/>
        <v>N/A</v>
      </c>
      <c r="CV299" s="61"/>
    </row>
    <row r="300" spans="1:106">
      <c r="A300" s="94"/>
      <c r="B300" s="11"/>
      <c r="C300" s="11"/>
      <c r="D300" s="11"/>
      <c r="E300" s="11"/>
      <c r="F300" s="11"/>
      <c r="G300" s="11"/>
      <c r="H300" s="11"/>
      <c r="I300" s="11"/>
      <c r="J300" s="11"/>
      <c r="K300" s="11"/>
      <c r="L300" s="11"/>
      <c r="M300" s="11"/>
      <c r="N300" s="11"/>
      <c r="AY300" s="94">
        <f t="shared" si="181"/>
        <v>45874.003472221288</v>
      </c>
      <c r="AZ300" s="95">
        <f>IF($AY300&lt;=$AY$9,IF(NOT(ISNUMBER(PI_data_original!AZ300)),AZ299,PI_data_original!AZ300),0)</f>
        <v>0</v>
      </c>
      <c r="BA300" s="95">
        <f>IF($AY300&lt;=$AY$9,IF(NOT(ISNUMBER(PI_data_original!BA300)),BA299,PI_data_original!BA300),0)</f>
        <v>0</v>
      </c>
      <c r="BB300" s="95">
        <f>IF($AY300&lt;=$AY$9,IF(NOT(ISNUMBER(PI_data_original!BB300)),BB299,PI_data_original!BB300),0)</f>
        <v>0</v>
      </c>
      <c r="BC300" s="95">
        <f>IF($AY300&lt;=$AY$9,IF(NOT(ISNUMBER(PI_data_original!BC300)),BC299,PI_data_original!BC300),0)</f>
        <v>0</v>
      </c>
      <c r="BD300" s="95">
        <f>IF($AY300&lt;=$AY$9,IF(NOT(ISNUMBER(PI_data_original!BD300)),BD299,PI_data_original!BD300),0)</f>
        <v>0</v>
      </c>
      <c r="BE300" s="95">
        <f>IF($AY300&lt;=$AY$9,IF(NOT(ISNUMBER(PI_data_original!BE300)),BE299,PI_data_original!BE300),0)</f>
        <v>0</v>
      </c>
      <c r="BF300" s="95">
        <f>IF($AY300&lt;=$AY$9,IF(NOT(ISNUMBER(PI_data_original!BF300)),BF299,PI_data_original!BF300),0)</f>
        <v>0</v>
      </c>
      <c r="BG300" s="95">
        <f>IF($AY300&lt;=$AY$9,IF(NOT(ISNUMBER(PI_data_original!BG300)),BG299,PI_data_original!BG300),0)</f>
        <v>0</v>
      </c>
      <c r="BI300" s="61">
        <f>PI_data_original!BI300</f>
        <v>45873.450694444444</v>
      </c>
      <c r="BJ300" s="6">
        <f>IF($BI300&lt;=$BI$9,IF(NOT(ISNUMBER(PI_data_original!BJ300)),BJ299,PI_data_original!BJ300),0)</f>
        <v>30.102714478457173</v>
      </c>
      <c r="BK300" s="6">
        <f>IF($BI300&lt;=$BI$9,IF(NOT(ISNUMBER(PI_data_original!BK300)),BK299,PI_data_original!BK300),0)</f>
        <v>27.63472535520226</v>
      </c>
      <c r="BM300" s="6">
        <f t="shared" si="170"/>
        <v>45873.450694444444</v>
      </c>
      <c r="BN300" s="6" t="str">
        <f t="shared" si="171"/>
        <v>N/A</v>
      </c>
      <c r="BO300" s="6">
        <f t="shared" si="172"/>
        <v>45873.450694444444</v>
      </c>
      <c r="BP300" s="6" t="str">
        <f t="shared" si="173"/>
        <v>N/A</v>
      </c>
      <c r="CV300" s="61"/>
    </row>
    <row r="301" spans="1:106">
      <c r="A301" s="94"/>
      <c r="B301" s="11"/>
      <c r="C301" s="11"/>
      <c r="D301" s="11"/>
      <c r="E301" s="11"/>
      <c r="F301" s="11"/>
      <c r="G301" s="11"/>
      <c r="H301" s="11"/>
      <c r="I301" s="11"/>
      <c r="J301" s="11"/>
      <c r="K301" s="11"/>
      <c r="L301" s="11"/>
      <c r="M301" s="11"/>
      <c r="N301" s="11"/>
      <c r="AY301" s="94">
        <f t="shared" si="181"/>
        <v>45874.006944443507</v>
      </c>
      <c r="AZ301" s="95">
        <f>IF($AY301&lt;=$AY$9,IF(NOT(ISNUMBER(PI_data_original!AZ301)),AZ300,PI_data_original!AZ301),0)</f>
        <v>0</v>
      </c>
      <c r="BA301" s="95">
        <f>IF($AY301&lt;=$AY$9,IF(NOT(ISNUMBER(PI_data_original!BA301)),BA300,PI_data_original!BA301),0)</f>
        <v>0</v>
      </c>
      <c r="BB301" s="95">
        <f>IF($AY301&lt;=$AY$9,IF(NOT(ISNUMBER(PI_data_original!BB301)),BB300,PI_data_original!BB301),0)</f>
        <v>0</v>
      </c>
      <c r="BC301" s="95">
        <f>IF($AY301&lt;=$AY$9,IF(NOT(ISNUMBER(PI_data_original!BC301)),BC300,PI_data_original!BC301),0)</f>
        <v>0</v>
      </c>
      <c r="BD301" s="95">
        <f>IF($AY301&lt;=$AY$9,IF(NOT(ISNUMBER(PI_data_original!BD301)),BD300,PI_data_original!BD301),0)</f>
        <v>0</v>
      </c>
      <c r="BE301" s="95">
        <f>IF($AY301&lt;=$AY$9,IF(NOT(ISNUMBER(PI_data_original!BE301)),BE300,PI_data_original!BE301),0)</f>
        <v>0</v>
      </c>
      <c r="BF301" s="95">
        <f>IF($AY301&lt;=$AY$9,IF(NOT(ISNUMBER(PI_data_original!BF301)),BF300,PI_data_original!BF301),0)</f>
        <v>0</v>
      </c>
      <c r="BG301" s="95">
        <f>IF($AY301&lt;=$AY$9,IF(NOT(ISNUMBER(PI_data_original!BG301)),BG300,PI_data_original!BG301),0)</f>
        <v>0</v>
      </c>
      <c r="BI301" s="61">
        <f>PI_data_original!BI301</f>
        <v>45873.451388888891</v>
      </c>
      <c r="BJ301" s="6">
        <f>IF($BI301&lt;=$BI$9,IF(NOT(ISNUMBER(PI_data_original!BJ301)),BJ300,PI_data_original!BJ301),0)</f>
        <v>30.387556014964847</v>
      </c>
      <c r="BK301" s="6">
        <f>IF($BI301&lt;=$BI$9,IF(NOT(ISNUMBER(PI_data_original!BK301)),BK300,PI_data_original!BK301),0)</f>
        <v>28.161476052041976</v>
      </c>
      <c r="BM301" s="6">
        <f t="shared" si="170"/>
        <v>45873.451388888891</v>
      </c>
      <c r="BN301" s="6" t="str">
        <f t="shared" si="171"/>
        <v>N/A</v>
      </c>
      <c r="BO301" s="6">
        <f t="shared" si="172"/>
        <v>45873.451388888891</v>
      </c>
      <c r="BP301" s="6" t="str">
        <f t="shared" si="173"/>
        <v>N/A</v>
      </c>
    </row>
    <row r="302" spans="1:106">
      <c r="A302" s="94"/>
      <c r="B302" s="11"/>
      <c r="C302" s="11"/>
      <c r="D302" s="11"/>
      <c r="E302" s="11"/>
      <c r="F302" s="11"/>
      <c r="G302" s="11"/>
      <c r="H302" s="11"/>
      <c r="I302" s="11"/>
      <c r="J302" s="11"/>
      <c r="K302" s="11"/>
      <c r="L302" s="11"/>
      <c r="M302" s="11"/>
      <c r="N302" s="11"/>
      <c r="AY302" s="94">
        <f t="shared" si="181"/>
        <v>45874.010416665726</v>
      </c>
      <c r="AZ302" s="95">
        <f>IF($AY302&lt;=$AY$9,IF(NOT(ISNUMBER(PI_data_original!AZ302)),AZ301,PI_data_original!AZ302),0)</f>
        <v>0</v>
      </c>
      <c r="BA302" s="95">
        <f>IF($AY302&lt;=$AY$9,IF(NOT(ISNUMBER(PI_data_original!BA302)),BA301,PI_data_original!BA302),0)</f>
        <v>0</v>
      </c>
      <c r="BB302" s="95">
        <f>IF($AY302&lt;=$AY$9,IF(NOT(ISNUMBER(PI_data_original!BB302)),BB301,PI_data_original!BB302),0)</f>
        <v>0</v>
      </c>
      <c r="BC302" s="95">
        <f>IF($AY302&lt;=$AY$9,IF(NOT(ISNUMBER(PI_data_original!BC302)),BC301,PI_data_original!BC302),0)</f>
        <v>0</v>
      </c>
      <c r="BD302" s="95">
        <f>IF($AY302&lt;=$AY$9,IF(NOT(ISNUMBER(PI_data_original!BD302)),BD301,PI_data_original!BD302),0)</f>
        <v>0</v>
      </c>
      <c r="BE302" s="95">
        <f>IF($AY302&lt;=$AY$9,IF(NOT(ISNUMBER(PI_data_original!BE302)),BE301,PI_data_original!BE302),0)</f>
        <v>0</v>
      </c>
      <c r="BF302" s="95">
        <f>IF($AY302&lt;=$AY$9,IF(NOT(ISNUMBER(PI_data_original!BF302)),BF301,PI_data_original!BF302),0)</f>
        <v>0</v>
      </c>
      <c r="BG302" s="95">
        <f>IF($AY302&lt;=$AY$9,IF(NOT(ISNUMBER(PI_data_original!BG302)),BG301,PI_data_original!BG302),0)</f>
        <v>0</v>
      </c>
      <c r="BI302" s="61">
        <f>PI_data_original!BI302</f>
        <v>45873.45208333333</v>
      </c>
      <c r="BJ302" s="6">
        <f>IF($BI302&lt;=$BI$9,IF(NOT(ISNUMBER(PI_data_original!BJ302)),BJ301,PI_data_original!BJ302),0)</f>
        <v>30.602771927859255</v>
      </c>
      <c r="BK302" s="6">
        <f>IF($BI302&lt;=$BI$9,IF(NOT(ISNUMBER(PI_data_original!BK302)),BK301,PI_data_original!BK302),0)</f>
        <v>28.489064009688029</v>
      </c>
      <c r="BM302" s="6">
        <f t="shared" si="170"/>
        <v>45873.45208333333</v>
      </c>
      <c r="BN302" s="6" t="str">
        <f t="shared" si="171"/>
        <v>N/A</v>
      </c>
      <c r="BO302" s="6">
        <f t="shared" si="172"/>
        <v>45873.45208333333</v>
      </c>
      <c r="BP302" s="6" t="str">
        <f t="shared" si="173"/>
        <v>N/A</v>
      </c>
    </row>
    <row r="303" spans="1:106">
      <c r="A303" s="94"/>
      <c r="B303" s="11"/>
      <c r="C303" s="11"/>
      <c r="D303" s="11"/>
      <c r="E303" s="11"/>
      <c r="F303" s="11"/>
      <c r="G303" s="11"/>
      <c r="H303" s="11"/>
      <c r="I303" s="11"/>
      <c r="J303" s="11"/>
      <c r="K303" s="11"/>
      <c r="L303" s="11"/>
      <c r="M303" s="11"/>
      <c r="N303" s="11"/>
      <c r="AY303" s="94">
        <f t="shared" si="181"/>
        <v>45874.013888887945</v>
      </c>
      <c r="AZ303" s="95">
        <f>IF($AY303&lt;=$AY$9,IF(NOT(ISNUMBER(PI_data_original!AZ303)),AZ302,PI_data_original!AZ303),0)</f>
        <v>0</v>
      </c>
      <c r="BA303" s="95">
        <f>IF($AY303&lt;=$AY$9,IF(NOT(ISNUMBER(PI_data_original!BA303)),BA302,PI_data_original!BA303),0)</f>
        <v>0</v>
      </c>
      <c r="BB303" s="95">
        <f>IF($AY303&lt;=$AY$9,IF(NOT(ISNUMBER(PI_data_original!BB303)),BB302,PI_data_original!BB303),0)</f>
        <v>0</v>
      </c>
      <c r="BC303" s="95">
        <f>IF($AY303&lt;=$AY$9,IF(NOT(ISNUMBER(PI_data_original!BC303)),BC302,PI_data_original!BC303),0)</f>
        <v>0</v>
      </c>
      <c r="BD303" s="95">
        <f>IF($AY303&lt;=$AY$9,IF(NOT(ISNUMBER(PI_data_original!BD303)),BD302,PI_data_original!BD303),0)</f>
        <v>0</v>
      </c>
      <c r="BE303" s="95">
        <f>IF($AY303&lt;=$AY$9,IF(NOT(ISNUMBER(PI_data_original!BE303)),BE302,PI_data_original!BE303),0)</f>
        <v>0</v>
      </c>
      <c r="BF303" s="95">
        <f>IF($AY303&lt;=$AY$9,IF(NOT(ISNUMBER(PI_data_original!BF303)),BF302,PI_data_original!BF303),0)</f>
        <v>0</v>
      </c>
      <c r="BG303" s="95">
        <f>IF($AY303&lt;=$AY$9,IF(NOT(ISNUMBER(PI_data_original!BG303)),BG302,PI_data_original!BG303),0)</f>
        <v>0</v>
      </c>
      <c r="BI303" s="61">
        <f>PI_data_original!BI303</f>
        <v>45873.452777777777</v>
      </c>
      <c r="BJ303" s="6">
        <f>IF($BI303&lt;=$BI$9,IF(NOT(ISNUMBER(PI_data_original!BJ303)),BJ302,PI_data_original!BJ303),0)</f>
        <v>30.984004132516336</v>
      </c>
      <c r="BK303" s="6">
        <f>IF($BI303&lt;=$BI$9,IF(NOT(ISNUMBER(PI_data_original!BK303)),BK302,PI_data_original!BK303),0)</f>
        <v>28.784315311112746</v>
      </c>
      <c r="BM303" s="6">
        <f t="shared" si="170"/>
        <v>45873.452777777777</v>
      </c>
      <c r="BN303" s="6" t="str">
        <f t="shared" si="171"/>
        <v>N/A</v>
      </c>
      <c r="BO303" s="6">
        <f t="shared" si="172"/>
        <v>45873.452777777777</v>
      </c>
      <c r="BP303" s="6" t="str">
        <f t="shared" si="173"/>
        <v>N/A</v>
      </c>
    </row>
    <row r="304" spans="1:106">
      <c r="A304" s="94"/>
      <c r="B304" s="11"/>
      <c r="C304" s="11"/>
      <c r="D304" s="11"/>
      <c r="E304" s="11"/>
      <c r="F304" s="11"/>
      <c r="G304" s="11"/>
      <c r="H304" s="11"/>
      <c r="I304" s="11"/>
      <c r="J304" s="11"/>
      <c r="K304" s="11"/>
      <c r="L304" s="11"/>
      <c r="M304" s="11"/>
      <c r="N304" s="11"/>
      <c r="AY304" s="94">
        <f t="shared" si="181"/>
        <v>45874.017361110164</v>
      </c>
      <c r="AZ304" s="95">
        <f>IF($AY304&lt;=$AY$9,IF(NOT(ISNUMBER(PI_data_original!AZ304)),AZ303,PI_data_original!AZ304),0)</f>
        <v>0</v>
      </c>
      <c r="BA304" s="95">
        <f>IF($AY304&lt;=$AY$9,IF(NOT(ISNUMBER(PI_data_original!BA304)),BA303,PI_data_original!BA304),0)</f>
        <v>0</v>
      </c>
      <c r="BB304" s="95">
        <f>IF($AY304&lt;=$AY$9,IF(NOT(ISNUMBER(PI_data_original!BB304)),BB303,PI_data_original!BB304),0)</f>
        <v>0</v>
      </c>
      <c r="BC304" s="95">
        <f>IF($AY304&lt;=$AY$9,IF(NOT(ISNUMBER(PI_data_original!BC304)),BC303,PI_data_original!BC304),0)</f>
        <v>0</v>
      </c>
      <c r="BD304" s="95">
        <f>IF($AY304&lt;=$AY$9,IF(NOT(ISNUMBER(PI_data_original!BD304)),BD303,PI_data_original!BD304),0)</f>
        <v>0</v>
      </c>
      <c r="BE304" s="95">
        <f>IF($AY304&lt;=$AY$9,IF(NOT(ISNUMBER(PI_data_original!BE304)),BE303,PI_data_original!BE304),0)</f>
        <v>0</v>
      </c>
      <c r="BF304" s="95">
        <f>IF($AY304&lt;=$AY$9,IF(NOT(ISNUMBER(PI_data_original!BF304)),BF303,PI_data_original!BF304),0)</f>
        <v>0</v>
      </c>
      <c r="BG304" s="95">
        <f>IF($AY304&lt;=$AY$9,IF(NOT(ISNUMBER(PI_data_original!BG304)),BG303,PI_data_original!BG304),0)</f>
        <v>0</v>
      </c>
      <c r="BI304" s="61">
        <f>PI_data_original!BI304</f>
        <v>45873.453472222223</v>
      </c>
      <c r="BJ304" s="6">
        <f>IF($BI304&lt;=$BI$9,IF(NOT(ISNUMBER(PI_data_original!BJ304)),BJ303,PI_data_original!BJ304),0)</f>
        <v>31.202887661804144</v>
      </c>
      <c r="BK304" s="6">
        <f>IF($BI304&lt;=$BI$9,IF(NOT(ISNUMBER(PI_data_original!BK304)),BK303,PI_data_original!BK304),0)</f>
        <v>29.158822819763465</v>
      </c>
      <c r="BM304" s="6">
        <f t="shared" si="170"/>
        <v>45873.453472222223</v>
      </c>
      <c r="BN304" s="6" t="str">
        <f t="shared" si="171"/>
        <v>N/A</v>
      </c>
      <c r="BO304" s="6">
        <f t="shared" si="172"/>
        <v>45873.453472222223</v>
      </c>
      <c r="BP304" s="6" t="str">
        <f t="shared" si="173"/>
        <v>N/A</v>
      </c>
    </row>
    <row r="305" spans="1:68">
      <c r="A305" s="94"/>
      <c r="B305" s="11"/>
      <c r="C305" s="11"/>
      <c r="D305" s="11"/>
      <c r="E305" s="11"/>
      <c r="F305" s="11"/>
      <c r="G305" s="11"/>
      <c r="H305" s="11"/>
      <c r="I305" s="11"/>
      <c r="J305" s="11"/>
      <c r="K305" s="11"/>
      <c r="L305" s="11"/>
      <c r="M305" s="11"/>
      <c r="N305" s="11"/>
      <c r="AY305" s="94">
        <f t="shared" si="181"/>
        <v>45874.020833332383</v>
      </c>
      <c r="AZ305" s="95">
        <f>IF($AY305&lt;=$AY$9,IF(NOT(ISNUMBER(PI_data_original!AZ305)),AZ304,PI_data_original!AZ305),0)</f>
        <v>0</v>
      </c>
      <c r="BA305" s="95">
        <f>IF($AY305&lt;=$AY$9,IF(NOT(ISNUMBER(PI_data_original!BA305)),BA304,PI_data_original!BA305),0)</f>
        <v>0</v>
      </c>
      <c r="BB305" s="95">
        <f>IF($AY305&lt;=$AY$9,IF(NOT(ISNUMBER(PI_data_original!BB305)),BB304,PI_data_original!BB305),0)</f>
        <v>0</v>
      </c>
      <c r="BC305" s="95">
        <f>IF($AY305&lt;=$AY$9,IF(NOT(ISNUMBER(PI_data_original!BC305)),BC304,PI_data_original!BC305),0)</f>
        <v>0</v>
      </c>
      <c r="BD305" s="95">
        <f>IF($AY305&lt;=$AY$9,IF(NOT(ISNUMBER(PI_data_original!BD305)),BD304,PI_data_original!BD305),0)</f>
        <v>0</v>
      </c>
      <c r="BE305" s="95">
        <f>IF($AY305&lt;=$AY$9,IF(NOT(ISNUMBER(PI_data_original!BE305)),BE304,PI_data_original!BE305),0)</f>
        <v>0</v>
      </c>
      <c r="BF305" s="95">
        <f>IF($AY305&lt;=$AY$9,IF(NOT(ISNUMBER(PI_data_original!BF305)),BF304,PI_data_original!BF305),0)</f>
        <v>0</v>
      </c>
      <c r="BG305" s="95">
        <f>IF($AY305&lt;=$AY$9,IF(NOT(ISNUMBER(PI_data_original!BG305)),BG304,PI_data_original!BG305),0)</f>
        <v>0</v>
      </c>
      <c r="BI305" s="61">
        <f>PI_data_original!BI305</f>
        <v>45873.45416666667</v>
      </c>
      <c r="BJ305" s="6">
        <f>IF($BI305&lt;=$BI$9,IF(NOT(ISNUMBER(PI_data_original!BJ305)),BJ304,PI_data_original!BJ305),0)</f>
        <v>31.408386823618571</v>
      </c>
      <c r="BK305" s="6">
        <f>IF($BI305&lt;=$BI$9,IF(NOT(ISNUMBER(PI_data_original!BK305)),BK304,PI_data_original!BK305),0)</f>
        <v>29.503939726199373</v>
      </c>
      <c r="BM305" s="6">
        <f t="shared" si="170"/>
        <v>45873.45416666667</v>
      </c>
      <c r="BN305" s="6" t="str">
        <f t="shared" si="171"/>
        <v>N/A</v>
      </c>
      <c r="BO305" s="6">
        <f t="shared" si="172"/>
        <v>45873.45416666667</v>
      </c>
      <c r="BP305" s="6" t="str">
        <f t="shared" si="173"/>
        <v>N/A</v>
      </c>
    </row>
    <row r="306" spans="1:68">
      <c r="A306" s="94"/>
      <c r="B306" s="11"/>
      <c r="C306" s="11"/>
      <c r="D306" s="11"/>
      <c r="E306" s="11"/>
      <c r="F306" s="11"/>
      <c r="G306" s="11"/>
      <c r="H306" s="11"/>
      <c r="I306" s="11"/>
      <c r="J306" s="11"/>
      <c r="K306" s="11"/>
      <c r="L306" s="11"/>
      <c r="M306" s="11"/>
      <c r="N306" s="11"/>
      <c r="AY306" s="94">
        <f t="shared" si="181"/>
        <v>45874.024305554602</v>
      </c>
      <c r="AZ306" s="95">
        <f>IF($AY306&lt;=$AY$9,IF(NOT(ISNUMBER(PI_data_original!AZ306)),AZ305,PI_data_original!AZ306),0)</f>
        <v>0</v>
      </c>
      <c r="BA306" s="95">
        <f>IF($AY306&lt;=$AY$9,IF(NOT(ISNUMBER(PI_data_original!BA306)),BA305,PI_data_original!BA306),0)</f>
        <v>0</v>
      </c>
      <c r="BB306" s="95">
        <f>IF($AY306&lt;=$AY$9,IF(NOT(ISNUMBER(PI_data_original!BB306)),BB305,PI_data_original!BB306),0)</f>
        <v>0</v>
      </c>
      <c r="BC306" s="95">
        <f>IF($AY306&lt;=$AY$9,IF(NOT(ISNUMBER(PI_data_original!BC306)),BC305,PI_data_original!BC306),0)</f>
        <v>0</v>
      </c>
      <c r="BD306" s="95">
        <f>IF($AY306&lt;=$AY$9,IF(NOT(ISNUMBER(PI_data_original!BD306)),BD305,PI_data_original!BD306),0)</f>
        <v>0</v>
      </c>
      <c r="BE306" s="95">
        <f>IF($AY306&lt;=$AY$9,IF(NOT(ISNUMBER(PI_data_original!BE306)),BE305,PI_data_original!BE306),0)</f>
        <v>0</v>
      </c>
      <c r="BF306" s="95">
        <f>IF($AY306&lt;=$AY$9,IF(NOT(ISNUMBER(PI_data_original!BF306)),BF305,PI_data_original!BF306),0)</f>
        <v>0</v>
      </c>
      <c r="BG306" s="95">
        <f>IF($AY306&lt;=$AY$9,IF(NOT(ISNUMBER(PI_data_original!BG306)),BG305,PI_data_original!BG306),0)</f>
        <v>0</v>
      </c>
      <c r="BI306" s="61">
        <f>PI_data_original!BI306</f>
        <v>45873.454861111109</v>
      </c>
      <c r="BJ306" s="6">
        <f>IF($BI306&lt;=$BI$9,IF(NOT(ISNUMBER(PI_data_original!BJ306)),BJ305,PI_data_original!BJ306),0)</f>
        <v>31.500973371516558</v>
      </c>
      <c r="BK306" s="6">
        <f>IF($BI306&lt;=$BI$9,IF(NOT(ISNUMBER(PI_data_original!BK306)),BK305,PI_data_original!BK306),0)</f>
        <v>29.861067805955184</v>
      </c>
      <c r="BM306" s="6">
        <f t="shared" si="170"/>
        <v>45873.454861111109</v>
      </c>
      <c r="BN306" s="6" t="str">
        <f t="shared" si="171"/>
        <v>N/A</v>
      </c>
      <c r="BO306" s="6">
        <f t="shared" si="172"/>
        <v>45873.454861111109</v>
      </c>
      <c r="BP306" s="6" t="str">
        <f t="shared" si="173"/>
        <v>N/A</v>
      </c>
    </row>
    <row r="307" spans="1:68">
      <c r="A307" s="94"/>
      <c r="B307" s="11"/>
      <c r="C307" s="11"/>
      <c r="D307" s="11"/>
      <c r="E307" s="11"/>
      <c r="F307" s="11"/>
      <c r="G307" s="11"/>
      <c r="H307" s="11"/>
      <c r="I307" s="11"/>
      <c r="J307" s="11"/>
      <c r="K307" s="11"/>
      <c r="L307" s="11"/>
      <c r="M307" s="11"/>
      <c r="N307" s="11"/>
      <c r="AY307" s="94">
        <f t="shared" si="181"/>
        <v>45874.027777776821</v>
      </c>
      <c r="AZ307" s="95">
        <f>IF($AY307&lt;=$AY$9,IF(NOT(ISNUMBER(PI_data_original!AZ307)),AZ306,PI_data_original!AZ307),0)</f>
        <v>0</v>
      </c>
      <c r="BA307" s="95">
        <f>IF($AY307&lt;=$AY$9,IF(NOT(ISNUMBER(PI_data_original!BA307)),BA306,PI_data_original!BA307),0)</f>
        <v>0</v>
      </c>
      <c r="BB307" s="95">
        <f>IF($AY307&lt;=$AY$9,IF(NOT(ISNUMBER(PI_data_original!BB307)),BB306,PI_data_original!BB307),0)</f>
        <v>0</v>
      </c>
      <c r="BC307" s="95">
        <f>IF($AY307&lt;=$AY$9,IF(NOT(ISNUMBER(PI_data_original!BC307)),BC306,PI_data_original!BC307),0)</f>
        <v>0</v>
      </c>
      <c r="BD307" s="95">
        <f>IF($AY307&lt;=$AY$9,IF(NOT(ISNUMBER(PI_data_original!BD307)),BD306,PI_data_original!BD307),0)</f>
        <v>0</v>
      </c>
      <c r="BE307" s="95">
        <f>IF($AY307&lt;=$AY$9,IF(NOT(ISNUMBER(PI_data_original!BE307)),BE306,PI_data_original!BE307),0)</f>
        <v>0</v>
      </c>
      <c r="BF307" s="95">
        <f>IF($AY307&lt;=$AY$9,IF(NOT(ISNUMBER(PI_data_original!BF307)),BF306,PI_data_original!BF307),0)</f>
        <v>0</v>
      </c>
      <c r="BG307" s="95">
        <f>IF($AY307&lt;=$AY$9,IF(NOT(ISNUMBER(PI_data_original!BG307)),BG306,PI_data_original!BG307),0)</f>
        <v>0</v>
      </c>
      <c r="BI307" s="61">
        <f>PI_data_original!BI307</f>
        <v>45873.455555555556</v>
      </c>
      <c r="BJ307" s="6">
        <f>IF($BI307&lt;=$BI$9,IF(NOT(ISNUMBER(PI_data_original!BJ307)),BJ306,PI_data_original!BJ307),0)</f>
        <v>31.7085137713804</v>
      </c>
      <c r="BK307" s="6">
        <f>IF($BI307&lt;=$BI$9,IF(NOT(ISNUMBER(PI_data_original!BK307)),BK306,PI_data_original!BK307),0)</f>
        <v>30.269936779136415</v>
      </c>
      <c r="BM307" s="6">
        <f t="shared" si="170"/>
        <v>45873.455555555556</v>
      </c>
      <c r="BN307" s="6" t="str">
        <f t="shared" si="171"/>
        <v>N/A</v>
      </c>
      <c r="BO307" s="6">
        <f t="shared" si="172"/>
        <v>45873.455555555556</v>
      </c>
      <c r="BP307" s="6" t="str">
        <f t="shared" si="173"/>
        <v>N/A</v>
      </c>
    </row>
    <row r="308" spans="1:68">
      <c r="A308" s="94"/>
      <c r="B308" s="11"/>
      <c r="C308" s="11"/>
      <c r="D308" s="11"/>
      <c r="E308" s="11"/>
      <c r="F308" s="11"/>
      <c r="G308" s="11"/>
      <c r="H308" s="11"/>
      <c r="I308" s="11"/>
      <c r="J308" s="11"/>
      <c r="K308" s="11"/>
      <c r="L308" s="11"/>
      <c r="M308" s="11"/>
      <c r="N308" s="11"/>
      <c r="AY308" s="94">
        <f t="shared" si="181"/>
        <v>45874.03124999904</v>
      </c>
      <c r="AZ308" s="95">
        <f>IF($AY308&lt;=$AY$9,IF(NOT(ISNUMBER(PI_data_original!AZ308)),AZ307,PI_data_original!AZ308),0)</f>
        <v>0</v>
      </c>
      <c r="BA308" s="95">
        <f>IF($AY308&lt;=$AY$9,IF(NOT(ISNUMBER(PI_data_original!BA308)),BA307,PI_data_original!BA308),0)</f>
        <v>0</v>
      </c>
      <c r="BB308" s="95">
        <f>IF($AY308&lt;=$AY$9,IF(NOT(ISNUMBER(PI_data_original!BB308)),BB307,PI_data_original!BB308),0)</f>
        <v>0</v>
      </c>
      <c r="BC308" s="95">
        <f>IF($AY308&lt;=$AY$9,IF(NOT(ISNUMBER(PI_data_original!BC308)),BC307,PI_data_original!BC308),0)</f>
        <v>0</v>
      </c>
      <c r="BD308" s="95">
        <f>IF($AY308&lt;=$AY$9,IF(NOT(ISNUMBER(PI_data_original!BD308)),BD307,PI_data_original!BD308),0)</f>
        <v>0</v>
      </c>
      <c r="BE308" s="95">
        <f>IF($AY308&lt;=$AY$9,IF(NOT(ISNUMBER(PI_data_original!BE308)),BE307,PI_data_original!BE308),0)</f>
        <v>0</v>
      </c>
      <c r="BF308" s="95">
        <f>IF($AY308&lt;=$AY$9,IF(NOT(ISNUMBER(PI_data_original!BF308)),BF307,PI_data_original!BF308),0)</f>
        <v>0</v>
      </c>
      <c r="BG308" s="95">
        <f>IF($AY308&lt;=$AY$9,IF(NOT(ISNUMBER(PI_data_original!BG308)),BG307,PI_data_original!BG308),0)</f>
        <v>0</v>
      </c>
      <c r="BI308" s="61">
        <f>PI_data_original!BI308</f>
        <v>45873.456250000003</v>
      </c>
      <c r="BJ308" s="6">
        <f>IF($BI308&lt;=$BI$9,IF(NOT(ISNUMBER(PI_data_original!BJ308)),BJ307,PI_data_original!BJ308),0)</f>
        <v>32.101141031557951</v>
      </c>
      <c r="BK308" s="6">
        <f>IF($BI308&lt;=$BI$9,IF(NOT(ISNUMBER(PI_data_original!BK308)),BK307,PI_data_original!BK308),0)</f>
        <v>30.616409789690021</v>
      </c>
      <c r="BM308" s="6">
        <f t="shared" si="170"/>
        <v>45873.456250000003</v>
      </c>
      <c r="BN308" s="6" t="str">
        <f t="shared" si="171"/>
        <v>N/A</v>
      </c>
      <c r="BO308" s="6">
        <f t="shared" si="172"/>
        <v>45873.456250000003</v>
      </c>
      <c r="BP308" s="6" t="str">
        <f t="shared" si="173"/>
        <v>N/A</v>
      </c>
    </row>
    <row r="309" spans="1:68">
      <c r="A309" s="94"/>
      <c r="B309" s="11"/>
      <c r="C309" s="11"/>
      <c r="D309" s="11"/>
      <c r="E309" s="11"/>
      <c r="F309" s="11"/>
      <c r="G309" s="11"/>
      <c r="H309" s="11"/>
      <c r="I309" s="11"/>
      <c r="J309" s="11"/>
      <c r="K309" s="11"/>
      <c r="L309" s="11"/>
      <c r="M309" s="11"/>
      <c r="N309" s="11"/>
      <c r="AY309" s="94">
        <f t="shared" si="181"/>
        <v>45874.034722221259</v>
      </c>
      <c r="AZ309" s="95">
        <f>IF($AY309&lt;=$AY$9,IF(NOT(ISNUMBER(PI_data_original!AZ309)),AZ308,PI_data_original!AZ309),0)</f>
        <v>0</v>
      </c>
      <c r="BA309" s="95">
        <f>IF($AY309&lt;=$AY$9,IF(NOT(ISNUMBER(PI_data_original!BA309)),BA308,PI_data_original!BA309),0)</f>
        <v>0</v>
      </c>
      <c r="BB309" s="95">
        <f>IF($AY309&lt;=$AY$9,IF(NOT(ISNUMBER(PI_data_original!BB309)),BB308,PI_data_original!BB309),0)</f>
        <v>0</v>
      </c>
      <c r="BC309" s="95">
        <f>IF($AY309&lt;=$AY$9,IF(NOT(ISNUMBER(PI_data_original!BC309)),BC308,PI_data_original!BC309),0)</f>
        <v>0</v>
      </c>
      <c r="BD309" s="95">
        <f>IF($AY309&lt;=$AY$9,IF(NOT(ISNUMBER(PI_data_original!BD309)),BD308,PI_data_original!BD309),0)</f>
        <v>0</v>
      </c>
      <c r="BE309" s="95">
        <f>IF($AY309&lt;=$AY$9,IF(NOT(ISNUMBER(PI_data_original!BE309)),BE308,PI_data_original!BE309),0)</f>
        <v>0</v>
      </c>
      <c r="BF309" s="95">
        <f>IF($AY309&lt;=$AY$9,IF(NOT(ISNUMBER(PI_data_original!BF309)),BF308,PI_data_original!BF309),0)</f>
        <v>0</v>
      </c>
      <c r="BG309" s="95">
        <f>IF($AY309&lt;=$AY$9,IF(NOT(ISNUMBER(PI_data_original!BG309)),BG308,PI_data_original!BG309),0)</f>
        <v>0</v>
      </c>
      <c r="BI309" s="61">
        <f>PI_data_original!BI309</f>
        <v>45873.456944444442</v>
      </c>
      <c r="BJ309" s="6">
        <f>IF($BI309&lt;=$BI$9,IF(NOT(ISNUMBER(PI_data_original!BJ309)),BJ308,PI_data_original!BJ309),0)</f>
        <v>32.487651345850942</v>
      </c>
      <c r="BK309" s="6">
        <f>IF($BI309&lt;=$BI$9,IF(NOT(ISNUMBER(PI_data_original!BK309)),BK308,PI_data_original!BK309),0)</f>
        <v>31.051905840549704</v>
      </c>
      <c r="BM309" s="6">
        <f t="shared" si="170"/>
        <v>45873.456944444442</v>
      </c>
      <c r="BN309" s="6" t="str">
        <f t="shared" si="171"/>
        <v>N/A</v>
      </c>
      <c r="BO309" s="6">
        <f t="shared" si="172"/>
        <v>45873.456944444442</v>
      </c>
      <c r="BP309" s="6" t="str">
        <f t="shared" si="173"/>
        <v>N/A</v>
      </c>
    </row>
    <row r="310" spans="1:68">
      <c r="A310" s="94"/>
      <c r="B310" s="11"/>
      <c r="C310" s="11"/>
      <c r="D310" s="11"/>
      <c r="E310" s="11"/>
      <c r="F310" s="11"/>
      <c r="G310" s="11"/>
      <c r="H310" s="11"/>
      <c r="I310" s="11"/>
      <c r="J310" s="11"/>
      <c r="K310" s="11"/>
      <c r="L310" s="11"/>
      <c r="M310" s="11"/>
      <c r="N310" s="11"/>
      <c r="AY310" s="94">
        <f t="shared" si="181"/>
        <v>45874.038194443478</v>
      </c>
      <c r="AZ310" s="95">
        <f>IF($AY310&lt;=$AY$9,IF(NOT(ISNUMBER(PI_data_original!AZ310)),AZ309,PI_data_original!AZ310),0)</f>
        <v>0</v>
      </c>
      <c r="BA310" s="95">
        <f>IF($AY310&lt;=$AY$9,IF(NOT(ISNUMBER(PI_data_original!BA310)),BA309,PI_data_original!BA310),0)</f>
        <v>0</v>
      </c>
      <c r="BB310" s="95">
        <f>IF($AY310&lt;=$AY$9,IF(NOT(ISNUMBER(PI_data_original!BB310)),BB309,PI_data_original!BB310),0)</f>
        <v>0</v>
      </c>
      <c r="BC310" s="95">
        <f>IF($AY310&lt;=$AY$9,IF(NOT(ISNUMBER(PI_data_original!BC310)),BC309,PI_data_original!BC310),0)</f>
        <v>0</v>
      </c>
      <c r="BD310" s="95">
        <f>IF($AY310&lt;=$AY$9,IF(NOT(ISNUMBER(PI_data_original!BD310)),BD309,PI_data_original!BD310),0)</f>
        <v>0</v>
      </c>
      <c r="BE310" s="95">
        <f>IF($AY310&lt;=$AY$9,IF(NOT(ISNUMBER(PI_data_original!BE310)),BE309,PI_data_original!BE310),0)</f>
        <v>0</v>
      </c>
      <c r="BF310" s="95">
        <f>IF($AY310&lt;=$AY$9,IF(NOT(ISNUMBER(PI_data_original!BF310)),BF309,PI_data_original!BF310),0)</f>
        <v>0</v>
      </c>
      <c r="BG310" s="95">
        <f>IF($AY310&lt;=$AY$9,IF(NOT(ISNUMBER(PI_data_original!BG310)),BG309,PI_data_original!BG310),0)</f>
        <v>0</v>
      </c>
      <c r="BI310" s="61">
        <f>PI_data_original!BI310</f>
        <v>45873.457638888889</v>
      </c>
      <c r="BJ310" s="6">
        <f>IF($BI310&lt;=$BI$9,IF(NOT(ISNUMBER(PI_data_original!BJ310)),BJ309,PI_data_original!BJ310),0)</f>
        <v>32.736406010842991</v>
      </c>
      <c r="BK310" s="6">
        <f>IF($BI310&lt;=$BI$9,IF(NOT(ISNUMBER(PI_data_original!BK310)),BK309,PI_data_original!BK310),0)</f>
        <v>31.402853580524219</v>
      </c>
      <c r="BM310" s="6">
        <f t="shared" si="170"/>
        <v>45873.457638888889</v>
      </c>
      <c r="BN310" s="6" t="str">
        <f t="shared" si="171"/>
        <v>N/A</v>
      </c>
      <c r="BO310" s="6">
        <f t="shared" si="172"/>
        <v>45873.457638888889</v>
      </c>
      <c r="BP310" s="6" t="str">
        <f t="shared" si="173"/>
        <v>N/A</v>
      </c>
    </row>
    <row r="311" spans="1:68">
      <c r="AY311" s="94">
        <f t="shared" si="181"/>
        <v>45874.041666665697</v>
      </c>
      <c r="AZ311" s="95">
        <f>IF($AY311&lt;=$AY$9,IF(NOT(ISNUMBER(PI_data_original!AZ311)),AZ310,PI_data_original!AZ311),0)</f>
        <v>0</v>
      </c>
      <c r="BA311" s="95">
        <f>IF($AY311&lt;=$AY$9,IF(NOT(ISNUMBER(PI_data_original!BA311)),BA310,PI_data_original!BA311),0)</f>
        <v>0</v>
      </c>
      <c r="BB311" s="95">
        <f>IF($AY311&lt;=$AY$9,IF(NOT(ISNUMBER(PI_data_original!BB311)),BB310,PI_data_original!BB311),0)</f>
        <v>0</v>
      </c>
      <c r="BC311" s="95">
        <f>IF($AY311&lt;=$AY$9,IF(NOT(ISNUMBER(PI_data_original!BC311)),BC310,PI_data_original!BC311),0)</f>
        <v>0</v>
      </c>
      <c r="BD311" s="95">
        <f>IF($AY311&lt;=$AY$9,IF(NOT(ISNUMBER(PI_data_original!BD311)),BD310,PI_data_original!BD311),0)</f>
        <v>0</v>
      </c>
      <c r="BE311" s="95">
        <f>IF($AY311&lt;=$AY$9,IF(NOT(ISNUMBER(PI_data_original!BE311)),BE310,PI_data_original!BE311),0)</f>
        <v>0</v>
      </c>
      <c r="BF311" s="95">
        <f>IF($AY311&lt;=$AY$9,IF(NOT(ISNUMBER(PI_data_original!BF311)),BF310,PI_data_original!BF311),0)</f>
        <v>0</v>
      </c>
      <c r="BG311" s="95">
        <f>IF($AY311&lt;=$AY$9,IF(NOT(ISNUMBER(PI_data_original!BG311)),BG310,PI_data_original!BG311),0)</f>
        <v>0</v>
      </c>
      <c r="BI311" s="61">
        <f>PI_data_original!BI311</f>
        <v>45873.458333333336</v>
      </c>
      <c r="BJ311" s="6">
        <f>IF($BI311&lt;=$BI$9,IF(NOT(ISNUMBER(PI_data_original!BJ311)),BJ310,PI_data_original!BJ311),0)</f>
        <v>32.778051920411635</v>
      </c>
      <c r="BK311" s="6">
        <f>IF($BI311&lt;=$BI$9,IF(NOT(ISNUMBER(PI_data_original!BK311)),BK310,PI_data_original!BK311),0)</f>
        <v>31.76976740753874</v>
      </c>
      <c r="BM311" s="6">
        <f t="shared" si="170"/>
        <v>45873.458333333336</v>
      </c>
      <c r="BN311" s="6" t="str">
        <f t="shared" si="171"/>
        <v>N/A</v>
      </c>
      <c r="BO311" s="6">
        <f t="shared" si="172"/>
        <v>45873.458333333336</v>
      </c>
      <c r="BP311" s="6" t="str">
        <f t="shared" si="173"/>
        <v>N/A</v>
      </c>
    </row>
    <row r="312" spans="1:68">
      <c r="AY312" s="94">
        <f t="shared" si="181"/>
        <v>45874.045138887916</v>
      </c>
      <c r="AZ312" s="95">
        <f>IF($AY312&lt;=$AY$9,IF(NOT(ISNUMBER(PI_data_original!AZ312)),AZ311,PI_data_original!AZ312),0)</f>
        <v>0</v>
      </c>
      <c r="BA312" s="95">
        <f>IF($AY312&lt;=$AY$9,IF(NOT(ISNUMBER(PI_data_original!BA312)),BA311,PI_data_original!BA312),0)</f>
        <v>0</v>
      </c>
      <c r="BB312" s="95">
        <f>IF($AY312&lt;=$AY$9,IF(NOT(ISNUMBER(PI_data_original!BB312)),BB311,PI_data_original!BB312),0)</f>
        <v>0</v>
      </c>
      <c r="BC312" s="95">
        <f>IF($AY312&lt;=$AY$9,IF(NOT(ISNUMBER(PI_data_original!BC312)),BC311,PI_data_original!BC312),0)</f>
        <v>0</v>
      </c>
      <c r="BD312" s="95">
        <f>IF($AY312&lt;=$AY$9,IF(NOT(ISNUMBER(PI_data_original!BD312)),BD311,PI_data_original!BD312),0)</f>
        <v>0</v>
      </c>
      <c r="BE312" s="95">
        <f>IF($AY312&lt;=$AY$9,IF(NOT(ISNUMBER(PI_data_original!BE312)),BE311,PI_data_original!BE312),0)</f>
        <v>0</v>
      </c>
      <c r="BF312" s="95">
        <f>IF($AY312&lt;=$AY$9,IF(NOT(ISNUMBER(PI_data_original!BF312)),BF311,PI_data_original!BF312),0)</f>
        <v>0</v>
      </c>
      <c r="BG312" s="95">
        <f>IF($AY312&lt;=$AY$9,IF(NOT(ISNUMBER(PI_data_original!BG312)),BG311,PI_data_original!BG312),0)</f>
        <v>0</v>
      </c>
      <c r="BI312" s="61">
        <f>PI_data_original!BI312</f>
        <v>45873.459027777775</v>
      </c>
      <c r="BJ312" s="6">
        <f>IF($BI312&lt;=$BI$9,IF(NOT(ISNUMBER(PI_data_original!BJ312)),BJ311,PI_data_original!BJ312),0)</f>
        <v>32.979433834364819</v>
      </c>
      <c r="BK312" s="6">
        <f>IF($BI312&lt;=$BI$9,IF(NOT(ISNUMBER(PI_data_original!BK312)),BK311,PI_data_original!BK312),0)</f>
        <v>32.094410528620195</v>
      </c>
      <c r="BM312" s="6">
        <f t="shared" si="170"/>
        <v>45873.459027777775</v>
      </c>
      <c r="BN312" s="6" t="str">
        <f t="shared" si="171"/>
        <v>N/A</v>
      </c>
      <c r="BO312" s="6">
        <f t="shared" si="172"/>
        <v>45873.459027777775</v>
      </c>
      <c r="BP312" s="6" t="str">
        <f t="shared" si="173"/>
        <v>N/A</v>
      </c>
    </row>
    <row r="313" spans="1:68">
      <c r="AY313" s="94">
        <f t="shared" si="181"/>
        <v>45874.048611110135</v>
      </c>
      <c r="AZ313" s="95">
        <f>IF($AY313&lt;=$AY$9,IF(NOT(ISNUMBER(PI_data_original!AZ313)),AZ312,PI_data_original!AZ313),0)</f>
        <v>0</v>
      </c>
      <c r="BA313" s="95">
        <f>IF($AY313&lt;=$AY$9,IF(NOT(ISNUMBER(PI_data_original!BA313)),BA312,PI_data_original!BA313),0)</f>
        <v>0</v>
      </c>
      <c r="BB313" s="95">
        <f>IF($AY313&lt;=$AY$9,IF(NOT(ISNUMBER(PI_data_original!BB313)),BB312,PI_data_original!BB313),0)</f>
        <v>0</v>
      </c>
      <c r="BC313" s="95">
        <f>IF($AY313&lt;=$AY$9,IF(NOT(ISNUMBER(PI_data_original!BC313)),BC312,PI_data_original!BC313),0)</f>
        <v>0</v>
      </c>
      <c r="BD313" s="95">
        <f>IF($AY313&lt;=$AY$9,IF(NOT(ISNUMBER(PI_data_original!BD313)),BD312,PI_data_original!BD313),0)</f>
        <v>0</v>
      </c>
      <c r="BE313" s="95">
        <f>IF($AY313&lt;=$AY$9,IF(NOT(ISNUMBER(PI_data_original!BE313)),BE312,PI_data_original!BE313),0)</f>
        <v>0</v>
      </c>
      <c r="BF313" s="95">
        <f>IF($AY313&lt;=$AY$9,IF(NOT(ISNUMBER(PI_data_original!BF313)),BF312,PI_data_original!BF313),0)</f>
        <v>0</v>
      </c>
      <c r="BG313" s="95">
        <f>IF($AY313&lt;=$AY$9,IF(NOT(ISNUMBER(PI_data_original!BG313)),BG312,PI_data_original!BG313),0)</f>
        <v>0</v>
      </c>
      <c r="BI313" s="61">
        <f>PI_data_original!BI313</f>
        <v>45873.459722222222</v>
      </c>
      <c r="BJ313" s="6">
        <f>IF($BI313&lt;=$BI$9,IF(NOT(ISNUMBER(PI_data_original!BJ313)),BJ312,PI_data_original!BJ313),0)</f>
        <v>33.429182271457947</v>
      </c>
      <c r="BK313" s="6">
        <f>IF($BI313&lt;=$BI$9,IF(NOT(ISNUMBER(PI_data_original!BK313)),BK312,PI_data_original!BK313),0)</f>
        <v>32.348085965112297</v>
      </c>
      <c r="BM313" s="6">
        <f t="shared" si="170"/>
        <v>45873.459722222222</v>
      </c>
      <c r="BN313" s="6" t="str">
        <f t="shared" si="171"/>
        <v>N/A</v>
      </c>
      <c r="BO313" s="6">
        <f t="shared" si="172"/>
        <v>45873.459722222222</v>
      </c>
      <c r="BP313" s="6" t="str">
        <f t="shared" si="173"/>
        <v>N/A</v>
      </c>
    </row>
    <row r="314" spans="1:68">
      <c r="AY314" s="94">
        <f t="shared" si="181"/>
        <v>45874.052083332354</v>
      </c>
      <c r="AZ314" s="95">
        <f>IF($AY314&lt;=$AY$9,IF(NOT(ISNUMBER(PI_data_original!AZ314)),AZ313,PI_data_original!AZ314),0)</f>
        <v>0</v>
      </c>
      <c r="BA314" s="95">
        <f>IF($AY314&lt;=$AY$9,IF(NOT(ISNUMBER(PI_data_original!BA314)),BA313,PI_data_original!BA314),0)</f>
        <v>0</v>
      </c>
      <c r="BB314" s="95">
        <f>IF($AY314&lt;=$AY$9,IF(NOT(ISNUMBER(PI_data_original!BB314)),BB313,PI_data_original!BB314),0)</f>
        <v>0</v>
      </c>
      <c r="BC314" s="95">
        <f>IF($AY314&lt;=$AY$9,IF(NOT(ISNUMBER(PI_data_original!BC314)),BC313,PI_data_original!BC314),0)</f>
        <v>0</v>
      </c>
      <c r="BD314" s="95">
        <f>IF($AY314&lt;=$AY$9,IF(NOT(ISNUMBER(PI_data_original!BD314)),BD313,PI_data_original!BD314),0)</f>
        <v>0</v>
      </c>
      <c r="BE314" s="95">
        <f>IF($AY314&lt;=$AY$9,IF(NOT(ISNUMBER(PI_data_original!BE314)),BE313,PI_data_original!BE314),0)</f>
        <v>0</v>
      </c>
      <c r="BF314" s="95">
        <f>IF($AY314&lt;=$AY$9,IF(NOT(ISNUMBER(PI_data_original!BF314)),BF313,PI_data_original!BF314),0)</f>
        <v>0</v>
      </c>
      <c r="BG314" s="95">
        <f>IF($AY314&lt;=$AY$9,IF(NOT(ISNUMBER(PI_data_original!BG314)),BG313,PI_data_original!BG314),0)</f>
        <v>0</v>
      </c>
      <c r="BI314" s="61">
        <f>PI_data_original!BI314</f>
        <v>45873.460416666669</v>
      </c>
      <c r="BJ314" s="6">
        <f>IF($BI314&lt;=$BI$9,IF(NOT(ISNUMBER(PI_data_original!BJ314)),BJ313,PI_data_original!BJ314),0)</f>
        <v>33.79456351639152</v>
      </c>
      <c r="BK314" s="6">
        <f>IF($BI314&lt;=$BI$9,IF(NOT(ISNUMBER(PI_data_original!BK314)),BK313,PI_data_original!BK314),0)</f>
        <v>32.643793282302575</v>
      </c>
      <c r="BM314" s="6">
        <f t="shared" si="170"/>
        <v>45873.460416666669</v>
      </c>
      <c r="BN314" s="6" t="str">
        <f t="shared" si="171"/>
        <v>N/A</v>
      </c>
      <c r="BO314" s="6">
        <f t="shared" si="172"/>
        <v>45873.460416666669</v>
      </c>
      <c r="BP314" s="6" t="str">
        <f t="shared" si="173"/>
        <v>N/A</v>
      </c>
    </row>
    <row r="315" spans="1:68">
      <c r="AY315" s="94">
        <f t="shared" si="181"/>
        <v>45874.055555554572</v>
      </c>
      <c r="AZ315" s="95">
        <f>IF($AY315&lt;=$AY$9,IF(NOT(ISNUMBER(PI_data_original!AZ315)),AZ314,PI_data_original!AZ315),0)</f>
        <v>0</v>
      </c>
      <c r="BA315" s="95">
        <f>IF($AY315&lt;=$AY$9,IF(NOT(ISNUMBER(PI_data_original!BA315)),BA314,PI_data_original!BA315),0)</f>
        <v>0</v>
      </c>
      <c r="BB315" s="95">
        <f>IF($AY315&lt;=$AY$9,IF(NOT(ISNUMBER(PI_data_original!BB315)),BB314,PI_data_original!BB315),0)</f>
        <v>0</v>
      </c>
      <c r="BC315" s="95">
        <f>IF($AY315&lt;=$AY$9,IF(NOT(ISNUMBER(PI_data_original!BC315)),BC314,PI_data_original!BC315),0)</f>
        <v>0</v>
      </c>
      <c r="BD315" s="95">
        <f>IF($AY315&lt;=$AY$9,IF(NOT(ISNUMBER(PI_data_original!BD315)),BD314,PI_data_original!BD315),0)</f>
        <v>0</v>
      </c>
      <c r="BE315" s="95">
        <f>IF($AY315&lt;=$AY$9,IF(NOT(ISNUMBER(PI_data_original!BE315)),BE314,PI_data_original!BE315),0)</f>
        <v>0</v>
      </c>
      <c r="BF315" s="95">
        <f>IF($AY315&lt;=$AY$9,IF(NOT(ISNUMBER(PI_data_original!BF315)),BF314,PI_data_original!BF315),0)</f>
        <v>0</v>
      </c>
      <c r="BG315" s="95">
        <f>IF($AY315&lt;=$AY$9,IF(NOT(ISNUMBER(PI_data_original!BG315)),BG314,PI_data_original!BG315),0)</f>
        <v>0</v>
      </c>
      <c r="BI315" s="61">
        <f>PI_data_original!BI315</f>
        <v>45873.461111111108</v>
      </c>
      <c r="BJ315" s="6">
        <f>IF($BI315&lt;=$BI$9,IF(NOT(ISNUMBER(PI_data_original!BJ315)),BJ314,PI_data_original!BJ315),0)</f>
        <v>34.177040832360966</v>
      </c>
      <c r="BK315" s="6">
        <f>IF($BI315&lt;=$BI$9,IF(NOT(ISNUMBER(PI_data_original!BK315)),BK314,PI_data_original!BK315),0)</f>
        <v>33.003342195827685</v>
      </c>
      <c r="BM315" s="6">
        <f t="shared" si="170"/>
        <v>45873.461111111108</v>
      </c>
      <c r="BN315" s="6" t="str">
        <f t="shared" si="171"/>
        <v>N/A</v>
      </c>
      <c r="BO315" s="6">
        <f t="shared" si="172"/>
        <v>45873.461111111108</v>
      </c>
      <c r="BP315" s="6" t="str">
        <f t="shared" si="173"/>
        <v>N/A</v>
      </c>
    </row>
    <row r="316" spans="1:68">
      <c r="AY316" s="94">
        <f t="shared" si="181"/>
        <v>45874.059027776791</v>
      </c>
      <c r="AZ316" s="95">
        <f>IF($AY316&lt;=$AY$9,IF(NOT(ISNUMBER(PI_data_original!AZ316)),AZ315,PI_data_original!AZ316),0)</f>
        <v>0</v>
      </c>
      <c r="BA316" s="95">
        <f>IF($AY316&lt;=$AY$9,IF(NOT(ISNUMBER(PI_data_original!BA316)),BA315,PI_data_original!BA316),0)</f>
        <v>0</v>
      </c>
      <c r="BB316" s="95">
        <f>IF($AY316&lt;=$AY$9,IF(NOT(ISNUMBER(PI_data_original!BB316)),BB315,PI_data_original!BB316),0)</f>
        <v>0</v>
      </c>
      <c r="BC316" s="95">
        <f>IF($AY316&lt;=$AY$9,IF(NOT(ISNUMBER(PI_data_original!BC316)),BC315,PI_data_original!BC316),0)</f>
        <v>0</v>
      </c>
      <c r="BD316" s="95">
        <f>IF($AY316&lt;=$AY$9,IF(NOT(ISNUMBER(PI_data_original!BD316)),BD315,PI_data_original!BD316),0)</f>
        <v>0</v>
      </c>
      <c r="BE316" s="95">
        <f>IF($AY316&lt;=$AY$9,IF(NOT(ISNUMBER(PI_data_original!BE316)),BE315,PI_data_original!BE316),0)</f>
        <v>0</v>
      </c>
      <c r="BF316" s="95">
        <f>IF($AY316&lt;=$AY$9,IF(NOT(ISNUMBER(PI_data_original!BF316)),BF315,PI_data_original!BF316),0)</f>
        <v>0</v>
      </c>
      <c r="BG316" s="95">
        <f>IF($AY316&lt;=$AY$9,IF(NOT(ISNUMBER(PI_data_original!BG316)),BG315,PI_data_original!BG316),0)</f>
        <v>0</v>
      </c>
      <c r="BI316" s="61">
        <f>PI_data_original!BI316</f>
        <v>45873.461805555555</v>
      </c>
      <c r="BJ316" s="6">
        <f>IF($BI316&lt;=$BI$9,IF(NOT(ISNUMBER(PI_data_original!BJ316)),BJ315,PI_data_original!BJ316),0)</f>
        <v>34.533832375372782</v>
      </c>
      <c r="BK316" s="6">
        <f>IF($BI316&lt;=$BI$9,IF(NOT(ISNUMBER(PI_data_original!BK316)),BK315,PI_data_original!BK316),0)</f>
        <v>33.253574430851963</v>
      </c>
      <c r="BM316" s="6">
        <f t="shared" si="170"/>
        <v>45873.461805555555</v>
      </c>
      <c r="BN316" s="6" t="str">
        <f t="shared" si="171"/>
        <v>N/A</v>
      </c>
      <c r="BO316" s="6">
        <f t="shared" si="172"/>
        <v>45873.461805555555</v>
      </c>
      <c r="BP316" s="6" t="str">
        <f t="shared" si="173"/>
        <v>N/A</v>
      </c>
    </row>
    <row r="317" spans="1:68">
      <c r="AY317" s="94">
        <f t="shared" si="181"/>
        <v>45874.06249999901</v>
      </c>
      <c r="AZ317" s="95">
        <f>IF($AY317&lt;=$AY$9,IF(NOT(ISNUMBER(PI_data_original!AZ317)),AZ316,PI_data_original!AZ317),0)</f>
        <v>0</v>
      </c>
      <c r="BA317" s="95">
        <f>IF($AY317&lt;=$AY$9,IF(NOT(ISNUMBER(PI_data_original!BA317)),BA316,PI_data_original!BA317),0)</f>
        <v>0</v>
      </c>
      <c r="BB317" s="95">
        <f>IF($AY317&lt;=$AY$9,IF(NOT(ISNUMBER(PI_data_original!BB317)),BB316,PI_data_original!BB317),0)</f>
        <v>0</v>
      </c>
      <c r="BC317" s="95">
        <f>IF($AY317&lt;=$AY$9,IF(NOT(ISNUMBER(PI_data_original!BC317)),BC316,PI_data_original!BC317),0)</f>
        <v>0</v>
      </c>
      <c r="BD317" s="95">
        <f>IF($AY317&lt;=$AY$9,IF(NOT(ISNUMBER(PI_data_original!BD317)),BD316,PI_data_original!BD317),0)</f>
        <v>0</v>
      </c>
      <c r="BE317" s="95">
        <f>IF($AY317&lt;=$AY$9,IF(NOT(ISNUMBER(PI_data_original!BE317)),BE316,PI_data_original!BE317),0)</f>
        <v>0</v>
      </c>
      <c r="BF317" s="95">
        <f>IF($AY317&lt;=$AY$9,IF(NOT(ISNUMBER(PI_data_original!BF317)),BF316,PI_data_original!BF317),0)</f>
        <v>0</v>
      </c>
      <c r="BG317" s="95">
        <f>IF($AY317&lt;=$AY$9,IF(NOT(ISNUMBER(PI_data_original!BG317)),BG316,PI_data_original!BG317),0)</f>
        <v>0</v>
      </c>
      <c r="BI317" s="61">
        <f>PI_data_original!BI317</f>
        <v>45873.462500000001</v>
      </c>
      <c r="BJ317" s="6">
        <f>IF($BI317&lt;=$BI$9,IF(NOT(ISNUMBER(PI_data_original!BJ317)),BJ316,PI_data_original!BJ317),0)</f>
        <v>34.843137822160848</v>
      </c>
      <c r="BK317" s="6">
        <f>IF($BI317&lt;=$BI$9,IF(NOT(ISNUMBER(PI_data_original!BK317)),BK316,PI_data_original!BK317),0)</f>
        <v>33.486812206017127</v>
      </c>
      <c r="BM317" s="6">
        <f t="shared" si="170"/>
        <v>45873.462500000001</v>
      </c>
      <c r="BN317" s="6" t="str">
        <f t="shared" si="171"/>
        <v>N/A</v>
      </c>
      <c r="BO317" s="6">
        <f t="shared" si="172"/>
        <v>45873.462500000001</v>
      </c>
      <c r="BP317" s="6" t="str">
        <f t="shared" si="173"/>
        <v>N/A</v>
      </c>
    </row>
    <row r="318" spans="1:68">
      <c r="AY318" s="94">
        <f t="shared" si="181"/>
        <v>45874.065972221229</v>
      </c>
      <c r="AZ318" s="95">
        <f>IF($AY318&lt;=$AY$9,IF(NOT(ISNUMBER(PI_data_original!AZ318)),AZ317,PI_data_original!AZ318),0)</f>
        <v>0</v>
      </c>
      <c r="BA318" s="95">
        <f>IF($AY318&lt;=$AY$9,IF(NOT(ISNUMBER(PI_data_original!BA318)),BA317,PI_data_original!BA318),0)</f>
        <v>0</v>
      </c>
      <c r="BB318" s="95">
        <f>IF($AY318&lt;=$AY$9,IF(NOT(ISNUMBER(PI_data_original!BB318)),BB317,PI_data_original!BB318),0)</f>
        <v>0</v>
      </c>
      <c r="BC318" s="95">
        <f>IF($AY318&lt;=$AY$9,IF(NOT(ISNUMBER(PI_data_original!BC318)),BC317,PI_data_original!BC318),0)</f>
        <v>0</v>
      </c>
      <c r="BD318" s="95">
        <f>IF($AY318&lt;=$AY$9,IF(NOT(ISNUMBER(PI_data_original!BD318)),BD317,PI_data_original!BD318),0)</f>
        <v>0</v>
      </c>
      <c r="BE318" s="95">
        <f>IF($AY318&lt;=$AY$9,IF(NOT(ISNUMBER(PI_data_original!BE318)),BE317,PI_data_original!BE318),0)</f>
        <v>0</v>
      </c>
      <c r="BF318" s="95">
        <f>IF($AY318&lt;=$AY$9,IF(NOT(ISNUMBER(PI_data_original!BF318)),BF317,PI_data_original!BF318),0)</f>
        <v>0</v>
      </c>
      <c r="BG318" s="95">
        <f>IF($AY318&lt;=$AY$9,IF(NOT(ISNUMBER(PI_data_original!BG318)),BG317,PI_data_original!BG318),0)</f>
        <v>0</v>
      </c>
      <c r="BI318" s="61">
        <f>PI_data_original!BI318</f>
        <v>45873.463194444441</v>
      </c>
      <c r="BJ318" s="6">
        <f>IF($BI318&lt;=$BI$9,IF(NOT(ISNUMBER(PI_data_original!BJ318)),BJ317,PI_data_original!BJ318),0)</f>
        <v>35.106956664226111</v>
      </c>
      <c r="BK318" s="6">
        <f>IF($BI318&lt;=$BI$9,IF(NOT(ISNUMBER(PI_data_original!BK318)),BK317,PI_data_original!BK318),0)</f>
        <v>33.723823535102888</v>
      </c>
      <c r="BM318" s="6">
        <f t="shared" si="170"/>
        <v>45873.463194444441</v>
      </c>
      <c r="BN318" s="6" t="str">
        <f t="shared" si="171"/>
        <v>N/A</v>
      </c>
      <c r="BO318" s="6">
        <f t="shared" si="172"/>
        <v>45873.463194444441</v>
      </c>
      <c r="BP318" s="6" t="str">
        <f t="shared" si="173"/>
        <v>N/A</v>
      </c>
    </row>
    <row r="319" spans="1:68">
      <c r="AY319" s="94">
        <f t="shared" si="181"/>
        <v>45874.069444443448</v>
      </c>
      <c r="AZ319" s="95">
        <f>IF($AY319&lt;=$AY$9,IF(NOT(ISNUMBER(PI_data_original!AZ319)),AZ318,PI_data_original!AZ319),0)</f>
        <v>0</v>
      </c>
      <c r="BA319" s="95">
        <f>IF($AY319&lt;=$AY$9,IF(NOT(ISNUMBER(PI_data_original!BA319)),BA318,PI_data_original!BA319),0)</f>
        <v>0</v>
      </c>
      <c r="BB319" s="95">
        <f>IF($AY319&lt;=$AY$9,IF(NOT(ISNUMBER(PI_data_original!BB319)),BB318,PI_data_original!BB319),0)</f>
        <v>0</v>
      </c>
      <c r="BC319" s="95">
        <f>IF($AY319&lt;=$AY$9,IF(NOT(ISNUMBER(PI_data_original!BC319)),BC318,PI_data_original!BC319),0)</f>
        <v>0</v>
      </c>
      <c r="BD319" s="95">
        <f>IF($AY319&lt;=$AY$9,IF(NOT(ISNUMBER(PI_data_original!BD319)),BD318,PI_data_original!BD319),0)</f>
        <v>0</v>
      </c>
      <c r="BE319" s="95">
        <f>IF($AY319&lt;=$AY$9,IF(NOT(ISNUMBER(PI_data_original!BE319)),BE318,PI_data_original!BE319),0)</f>
        <v>0</v>
      </c>
      <c r="BF319" s="95">
        <f>IF($AY319&lt;=$AY$9,IF(NOT(ISNUMBER(PI_data_original!BF319)),BF318,PI_data_original!BF319),0)</f>
        <v>0</v>
      </c>
      <c r="BG319" s="95">
        <f>IF($AY319&lt;=$AY$9,IF(NOT(ISNUMBER(PI_data_original!BG319)),BG318,PI_data_original!BG319),0)</f>
        <v>0</v>
      </c>
      <c r="BI319" s="61">
        <f>PI_data_original!BI319</f>
        <v>45873.463888888888</v>
      </c>
      <c r="BJ319" s="6">
        <f>IF($BI319&lt;=$BI$9,IF(NOT(ISNUMBER(PI_data_original!BJ319)),BJ318,PI_data_original!BJ319),0)</f>
        <v>35.390808448358221</v>
      </c>
      <c r="BK319" s="6">
        <f>IF($BI319&lt;=$BI$9,IF(NOT(ISNUMBER(PI_data_original!BK319)),BK318,PI_data_original!BK319),0)</f>
        <v>34.022719049678365</v>
      </c>
      <c r="BM319" s="6">
        <f t="shared" si="170"/>
        <v>45873.463888888888</v>
      </c>
      <c r="BN319" s="6" t="str">
        <f t="shared" si="171"/>
        <v>N/A</v>
      </c>
      <c r="BO319" s="6">
        <f t="shared" si="172"/>
        <v>45873.463888888888</v>
      </c>
      <c r="BP319" s="6" t="str">
        <f t="shared" si="173"/>
        <v>N/A</v>
      </c>
    </row>
    <row r="320" spans="1:68">
      <c r="AY320" s="94">
        <f t="shared" si="181"/>
        <v>45874.072916665667</v>
      </c>
      <c r="AZ320" s="95">
        <f>IF($AY320&lt;=$AY$9,IF(NOT(ISNUMBER(PI_data_original!AZ320)),AZ319,PI_data_original!AZ320),0)</f>
        <v>0</v>
      </c>
      <c r="BA320" s="95">
        <f>IF($AY320&lt;=$AY$9,IF(NOT(ISNUMBER(PI_data_original!BA320)),BA319,PI_data_original!BA320),0)</f>
        <v>0</v>
      </c>
      <c r="BB320" s="95">
        <f>IF($AY320&lt;=$AY$9,IF(NOT(ISNUMBER(PI_data_original!BB320)),BB319,PI_data_original!BB320),0)</f>
        <v>0</v>
      </c>
      <c r="BC320" s="95">
        <f>IF($AY320&lt;=$AY$9,IF(NOT(ISNUMBER(PI_data_original!BC320)),BC319,PI_data_original!BC320),0)</f>
        <v>0</v>
      </c>
      <c r="BD320" s="95">
        <f>IF($AY320&lt;=$AY$9,IF(NOT(ISNUMBER(PI_data_original!BD320)),BD319,PI_data_original!BD320),0)</f>
        <v>0</v>
      </c>
      <c r="BE320" s="95">
        <f>IF($AY320&lt;=$AY$9,IF(NOT(ISNUMBER(PI_data_original!BE320)),BE319,PI_data_original!BE320),0)</f>
        <v>0</v>
      </c>
      <c r="BF320" s="95">
        <f>IF($AY320&lt;=$AY$9,IF(NOT(ISNUMBER(PI_data_original!BF320)),BF319,PI_data_original!BF320),0)</f>
        <v>0</v>
      </c>
      <c r="BG320" s="95">
        <f>IF($AY320&lt;=$AY$9,IF(NOT(ISNUMBER(PI_data_original!BG320)),BG319,PI_data_original!BG320),0)</f>
        <v>0</v>
      </c>
      <c r="BI320" s="61">
        <f>PI_data_original!BI320</f>
        <v>45873.464583333334</v>
      </c>
      <c r="BJ320" s="6">
        <f>IF($BI320&lt;=$BI$9,IF(NOT(ISNUMBER(PI_data_original!BJ320)),BJ319,PI_data_original!BJ320),0)</f>
        <v>35.676046637138917</v>
      </c>
      <c r="BK320" s="6">
        <f>IF($BI320&lt;=$BI$9,IF(NOT(ISNUMBER(PI_data_original!BK320)),BK319,PI_data_original!BK320),0)</f>
        <v>34.315870756280901</v>
      </c>
      <c r="BM320" s="6">
        <f t="shared" si="170"/>
        <v>45873.464583333334</v>
      </c>
      <c r="BN320" s="6" t="str">
        <f t="shared" si="171"/>
        <v>N/A</v>
      </c>
      <c r="BO320" s="6">
        <f t="shared" si="172"/>
        <v>45873.464583333334</v>
      </c>
      <c r="BP320" s="6" t="str">
        <f t="shared" si="173"/>
        <v>N/A</v>
      </c>
    </row>
    <row r="321" spans="51:68">
      <c r="AY321" s="94">
        <f t="shared" si="181"/>
        <v>45874.076388887886</v>
      </c>
      <c r="AZ321" s="95">
        <f>IF($AY321&lt;=$AY$9,IF(NOT(ISNUMBER(PI_data_original!AZ321)),AZ320,PI_data_original!AZ321),0)</f>
        <v>0</v>
      </c>
      <c r="BA321" s="95">
        <f>IF($AY321&lt;=$AY$9,IF(NOT(ISNUMBER(PI_data_original!BA321)),BA320,PI_data_original!BA321),0)</f>
        <v>0</v>
      </c>
      <c r="BB321" s="95">
        <f>IF($AY321&lt;=$AY$9,IF(NOT(ISNUMBER(PI_data_original!BB321)),BB320,PI_data_original!BB321),0)</f>
        <v>0</v>
      </c>
      <c r="BC321" s="95">
        <f>IF($AY321&lt;=$AY$9,IF(NOT(ISNUMBER(PI_data_original!BC321)),BC320,PI_data_original!BC321),0)</f>
        <v>0</v>
      </c>
      <c r="BD321" s="95">
        <f>IF($AY321&lt;=$AY$9,IF(NOT(ISNUMBER(PI_data_original!BD321)),BD320,PI_data_original!BD321),0)</f>
        <v>0</v>
      </c>
      <c r="BE321" s="95">
        <f>IF($AY321&lt;=$AY$9,IF(NOT(ISNUMBER(PI_data_original!BE321)),BE320,PI_data_original!BE321),0)</f>
        <v>0</v>
      </c>
      <c r="BF321" s="95">
        <f>IF($AY321&lt;=$AY$9,IF(NOT(ISNUMBER(PI_data_original!BF321)),BF320,PI_data_original!BF321),0)</f>
        <v>0</v>
      </c>
      <c r="BG321" s="95">
        <f>IF($AY321&lt;=$AY$9,IF(NOT(ISNUMBER(PI_data_original!BG321)),BG320,PI_data_original!BG321),0)</f>
        <v>0</v>
      </c>
      <c r="BI321" s="61">
        <f>PI_data_original!BI321</f>
        <v>45873.465277777781</v>
      </c>
      <c r="BJ321" s="6">
        <f>IF($BI321&lt;=$BI$9,IF(NOT(ISNUMBER(PI_data_original!BJ321)),BJ320,PI_data_original!BJ321),0)</f>
        <v>35.978537236352729</v>
      </c>
      <c r="BK321" s="6">
        <f>IF($BI321&lt;=$BI$9,IF(NOT(ISNUMBER(PI_data_original!BK321)),BK320,PI_data_original!BK321),0)</f>
        <v>34.529971548417116</v>
      </c>
      <c r="BM321" s="6">
        <f t="shared" si="170"/>
        <v>45873.465277777781</v>
      </c>
      <c r="BN321" s="6" t="str">
        <f t="shared" si="171"/>
        <v>N/A</v>
      </c>
      <c r="BO321" s="6">
        <f t="shared" si="172"/>
        <v>45873.465277777781</v>
      </c>
      <c r="BP321" s="6" t="str">
        <f t="shared" si="173"/>
        <v>N/A</v>
      </c>
    </row>
    <row r="322" spans="51:68">
      <c r="AY322" s="94">
        <f t="shared" si="181"/>
        <v>45874.079861110105</v>
      </c>
      <c r="AZ322" s="95">
        <f>IF($AY322&lt;=$AY$9,IF(NOT(ISNUMBER(PI_data_original!AZ322)),AZ321,PI_data_original!AZ322),0)</f>
        <v>0</v>
      </c>
      <c r="BA322" s="95">
        <f>IF($AY322&lt;=$AY$9,IF(NOT(ISNUMBER(PI_data_original!BA322)),BA321,PI_data_original!BA322),0)</f>
        <v>0</v>
      </c>
      <c r="BB322" s="95">
        <f>IF($AY322&lt;=$AY$9,IF(NOT(ISNUMBER(PI_data_original!BB322)),BB321,PI_data_original!BB322),0)</f>
        <v>0</v>
      </c>
      <c r="BC322" s="95">
        <f>IF($AY322&lt;=$AY$9,IF(NOT(ISNUMBER(PI_data_original!BC322)),BC321,PI_data_original!BC322),0)</f>
        <v>0</v>
      </c>
      <c r="BD322" s="95">
        <f>IF($AY322&lt;=$AY$9,IF(NOT(ISNUMBER(PI_data_original!BD322)),BD321,PI_data_original!BD322),0)</f>
        <v>0</v>
      </c>
      <c r="BE322" s="95">
        <f>IF($AY322&lt;=$AY$9,IF(NOT(ISNUMBER(PI_data_original!BE322)),BE321,PI_data_original!BE322),0)</f>
        <v>0</v>
      </c>
      <c r="BF322" s="95">
        <f>IF($AY322&lt;=$AY$9,IF(NOT(ISNUMBER(PI_data_original!BF322)),BF321,PI_data_original!BF322),0)</f>
        <v>0</v>
      </c>
      <c r="BG322" s="95">
        <f>IF($AY322&lt;=$AY$9,IF(NOT(ISNUMBER(PI_data_original!BG322)),BG321,PI_data_original!BG322),0)</f>
        <v>0</v>
      </c>
      <c r="BI322" s="61">
        <f>PI_data_original!BI322</f>
        <v>45873.46597222222</v>
      </c>
      <c r="BJ322" s="6">
        <f>IF($BI322&lt;=$BI$9,IF(NOT(ISNUMBER(PI_data_original!BJ322)),BJ321,PI_data_original!BJ322),0)</f>
        <v>36.284055018103828</v>
      </c>
      <c r="BK322" s="6">
        <f>IF($BI322&lt;=$BI$9,IF(NOT(ISNUMBER(PI_data_original!BK322)),BK321,PI_data_original!BK322),0)</f>
        <v>34.644480047573794</v>
      </c>
      <c r="BM322" s="6">
        <f t="shared" si="170"/>
        <v>45873.46597222222</v>
      </c>
      <c r="BN322" s="6" t="str">
        <f t="shared" si="171"/>
        <v>N/A</v>
      </c>
      <c r="BO322" s="6">
        <f t="shared" si="172"/>
        <v>45873.46597222222</v>
      </c>
      <c r="BP322" s="6" t="str">
        <f t="shared" si="173"/>
        <v>N/A</v>
      </c>
    </row>
    <row r="323" spans="51:68">
      <c r="AY323" s="94">
        <f t="shared" si="181"/>
        <v>45874.083333332324</v>
      </c>
      <c r="AZ323" s="95">
        <f>IF($AY323&lt;=$AY$9,IF(NOT(ISNUMBER(PI_data_original!AZ323)),AZ322,PI_data_original!AZ323),0)</f>
        <v>0</v>
      </c>
      <c r="BA323" s="95">
        <f>IF($AY323&lt;=$AY$9,IF(NOT(ISNUMBER(PI_data_original!BA323)),BA322,PI_data_original!BA323),0)</f>
        <v>0</v>
      </c>
      <c r="BB323" s="95">
        <f>IF($AY323&lt;=$AY$9,IF(NOT(ISNUMBER(PI_data_original!BB323)),BB322,PI_data_original!BB323),0)</f>
        <v>0</v>
      </c>
      <c r="BC323" s="95">
        <f>IF($AY323&lt;=$AY$9,IF(NOT(ISNUMBER(PI_data_original!BC323)),BC322,PI_data_original!BC323),0)</f>
        <v>0</v>
      </c>
      <c r="BD323" s="95">
        <f>IF($AY323&lt;=$AY$9,IF(NOT(ISNUMBER(PI_data_original!BD323)),BD322,PI_data_original!BD323),0)</f>
        <v>0</v>
      </c>
      <c r="BE323" s="95">
        <f>IF($AY323&lt;=$AY$9,IF(NOT(ISNUMBER(PI_data_original!BE323)),BE322,PI_data_original!BE323),0)</f>
        <v>0</v>
      </c>
      <c r="BF323" s="95">
        <f>IF($AY323&lt;=$AY$9,IF(NOT(ISNUMBER(PI_data_original!BF323)),BF322,PI_data_original!BF323),0)</f>
        <v>0</v>
      </c>
      <c r="BG323" s="95">
        <f>IF($AY323&lt;=$AY$9,IF(NOT(ISNUMBER(PI_data_original!BG323)),BG322,PI_data_original!BG323),0)</f>
        <v>0</v>
      </c>
      <c r="BI323" s="61">
        <f>PI_data_original!BI323</f>
        <v>45873.466666666667</v>
      </c>
      <c r="BJ323" s="6">
        <f>IF($BI323&lt;=$BI$9,IF(NOT(ISNUMBER(PI_data_original!BJ323)),BJ322,PI_data_original!BJ323),0)</f>
        <v>36.586487054140392</v>
      </c>
      <c r="BK323" s="6">
        <f>IF($BI323&lt;=$BI$9,IF(NOT(ISNUMBER(PI_data_original!BK323)),BK322,PI_data_original!BK323),0)</f>
        <v>34.740461986519868</v>
      </c>
      <c r="BM323" s="6">
        <f t="shared" si="170"/>
        <v>45873.466666666667</v>
      </c>
      <c r="BN323" s="6" t="str">
        <f t="shared" si="171"/>
        <v>N/A</v>
      </c>
      <c r="BO323" s="6">
        <f t="shared" si="172"/>
        <v>45873.466666666667</v>
      </c>
      <c r="BP323" s="6" t="str">
        <f t="shared" si="173"/>
        <v>N/A</v>
      </c>
    </row>
    <row r="324" spans="51:68">
      <c r="AY324" s="94">
        <f t="shared" si="181"/>
        <v>45874.086805554543</v>
      </c>
      <c r="AZ324" s="95">
        <f>IF($AY324&lt;=$AY$9,IF(NOT(ISNUMBER(PI_data_original!AZ324)),AZ323,PI_data_original!AZ324),0)</f>
        <v>0</v>
      </c>
      <c r="BA324" s="95">
        <f>IF($AY324&lt;=$AY$9,IF(NOT(ISNUMBER(PI_data_original!BA324)),BA323,PI_data_original!BA324),0)</f>
        <v>0</v>
      </c>
      <c r="BB324" s="95">
        <f>IF($AY324&lt;=$AY$9,IF(NOT(ISNUMBER(PI_data_original!BB324)),BB323,PI_data_original!BB324),0)</f>
        <v>0</v>
      </c>
      <c r="BC324" s="95">
        <f>IF($AY324&lt;=$AY$9,IF(NOT(ISNUMBER(PI_data_original!BC324)),BC323,PI_data_original!BC324),0)</f>
        <v>0</v>
      </c>
      <c r="BD324" s="95">
        <f>IF($AY324&lt;=$AY$9,IF(NOT(ISNUMBER(PI_data_original!BD324)),BD323,PI_data_original!BD324),0)</f>
        <v>0</v>
      </c>
      <c r="BE324" s="95">
        <f>IF($AY324&lt;=$AY$9,IF(NOT(ISNUMBER(PI_data_original!BE324)),BE323,PI_data_original!BE324),0)</f>
        <v>0</v>
      </c>
      <c r="BF324" s="95">
        <f>IF($AY324&lt;=$AY$9,IF(NOT(ISNUMBER(PI_data_original!BF324)),BF323,PI_data_original!BF324),0)</f>
        <v>0</v>
      </c>
      <c r="BG324" s="95">
        <f>IF($AY324&lt;=$AY$9,IF(NOT(ISNUMBER(PI_data_original!BG324)),BG323,PI_data_original!BG324),0)</f>
        <v>0</v>
      </c>
      <c r="BI324" s="61">
        <f>PI_data_original!BI324</f>
        <v>45873.467361111114</v>
      </c>
      <c r="BJ324" s="6">
        <f>IF($BI324&lt;=$BI$9,IF(NOT(ISNUMBER(PI_data_original!BJ324)),BJ323,PI_data_original!BJ324),0)</f>
        <v>37.029225423573941</v>
      </c>
      <c r="BK324" s="6">
        <f>IF($BI324&lt;=$BI$9,IF(NOT(ISNUMBER(PI_data_original!BK324)),BK323,PI_data_original!BK324),0)</f>
        <v>34.713664772084286</v>
      </c>
      <c r="BM324" s="6">
        <f t="shared" si="170"/>
        <v>45873.467361111114</v>
      </c>
      <c r="BN324" s="6" t="str">
        <f t="shared" si="171"/>
        <v>N/A</v>
      </c>
      <c r="BO324" s="6">
        <f t="shared" si="172"/>
        <v>45873.467361111114</v>
      </c>
      <c r="BP324" s="6" t="str">
        <f t="shared" si="173"/>
        <v>N/A</v>
      </c>
    </row>
    <row r="325" spans="51:68">
      <c r="AY325" s="94">
        <f t="shared" si="181"/>
        <v>45874.090277776762</v>
      </c>
      <c r="AZ325" s="95">
        <f>IF($AY325&lt;=$AY$9,IF(NOT(ISNUMBER(PI_data_original!AZ325)),AZ324,PI_data_original!AZ325),0)</f>
        <v>0</v>
      </c>
      <c r="BA325" s="95">
        <f>IF($AY325&lt;=$AY$9,IF(NOT(ISNUMBER(PI_data_original!BA325)),BA324,PI_data_original!BA325),0)</f>
        <v>0</v>
      </c>
      <c r="BB325" s="95">
        <f>IF($AY325&lt;=$AY$9,IF(NOT(ISNUMBER(PI_data_original!BB325)),BB324,PI_data_original!BB325),0)</f>
        <v>0</v>
      </c>
      <c r="BC325" s="95">
        <f>IF($AY325&lt;=$AY$9,IF(NOT(ISNUMBER(PI_data_original!BC325)),BC324,PI_data_original!BC325),0)</f>
        <v>0</v>
      </c>
      <c r="BD325" s="95">
        <f>IF($AY325&lt;=$AY$9,IF(NOT(ISNUMBER(PI_data_original!BD325)),BD324,PI_data_original!BD325),0)</f>
        <v>0</v>
      </c>
      <c r="BE325" s="95">
        <f>IF($AY325&lt;=$AY$9,IF(NOT(ISNUMBER(PI_data_original!BE325)),BE324,PI_data_original!BE325),0)</f>
        <v>0</v>
      </c>
      <c r="BF325" s="95">
        <f>IF($AY325&lt;=$AY$9,IF(NOT(ISNUMBER(PI_data_original!BF325)),BF324,PI_data_original!BF325),0)</f>
        <v>0</v>
      </c>
      <c r="BG325" s="95">
        <f>IF($AY325&lt;=$AY$9,IF(NOT(ISNUMBER(PI_data_original!BG325)),BG324,PI_data_original!BG325),0)</f>
        <v>0</v>
      </c>
      <c r="BI325" s="61">
        <f>PI_data_original!BI325</f>
        <v>45873.468055555553</v>
      </c>
      <c r="BJ325" s="6">
        <f>IF($BI325&lt;=$BI$9,IF(NOT(ISNUMBER(PI_data_original!BJ325)),BJ324,PI_data_original!BJ325),0)</f>
        <v>37.250432159667071</v>
      </c>
      <c r="BK325" s="6">
        <f>IF($BI325&lt;=$BI$9,IF(NOT(ISNUMBER(PI_data_original!BK325)),BK324,PI_data_original!BK325),0)</f>
        <v>34.906698678675411</v>
      </c>
      <c r="BM325" s="6">
        <f t="shared" si="170"/>
        <v>45873.468055555553</v>
      </c>
      <c r="BN325" s="6" t="str">
        <f t="shared" si="171"/>
        <v>N/A</v>
      </c>
      <c r="BO325" s="6">
        <f t="shared" si="172"/>
        <v>45873.468055555553</v>
      </c>
      <c r="BP325" s="6" t="str">
        <f t="shared" si="173"/>
        <v>N/A</v>
      </c>
    </row>
    <row r="326" spans="51:68">
      <c r="AY326" s="94">
        <f t="shared" si="181"/>
        <v>45874.093749998981</v>
      </c>
      <c r="AZ326" s="95">
        <f>IF($AY326&lt;=$AY$9,IF(NOT(ISNUMBER(PI_data_original!AZ326)),AZ325,PI_data_original!AZ326),0)</f>
        <v>0</v>
      </c>
      <c r="BA326" s="95">
        <f>IF($AY326&lt;=$AY$9,IF(NOT(ISNUMBER(PI_data_original!BA326)),BA325,PI_data_original!BA326),0)</f>
        <v>0</v>
      </c>
      <c r="BB326" s="95">
        <f>IF($AY326&lt;=$AY$9,IF(NOT(ISNUMBER(PI_data_original!BB326)),BB325,PI_data_original!BB326),0)</f>
        <v>0</v>
      </c>
      <c r="BC326" s="95">
        <f>IF($AY326&lt;=$AY$9,IF(NOT(ISNUMBER(PI_data_original!BC326)),BC325,PI_data_original!BC326),0)</f>
        <v>0</v>
      </c>
      <c r="BD326" s="95">
        <f>IF($AY326&lt;=$AY$9,IF(NOT(ISNUMBER(PI_data_original!BD326)),BD325,PI_data_original!BD326),0)</f>
        <v>0</v>
      </c>
      <c r="BE326" s="95">
        <f>IF($AY326&lt;=$AY$9,IF(NOT(ISNUMBER(PI_data_original!BE326)),BE325,PI_data_original!BE326),0)</f>
        <v>0</v>
      </c>
      <c r="BF326" s="95">
        <f>IF($AY326&lt;=$AY$9,IF(NOT(ISNUMBER(PI_data_original!BF326)),BF325,PI_data_original!BF326),0)</f>
        <v>0</v>
      </c>
      <c r="BG326" s="95">
        <f>IF($AY326&lt;=$AY$9,IF(NOT(ISNUMBER(PI_data_original!BG326)),BG325,PI_data_original!BG326),0)</f>
        <v>0</v>
      </c>
      <c r="BI326" s="61">
        <f>PI_data_original!BI326</f>
        <v>45873.46875</v>
      </c>
      <c r="BJ326" s="6">
        <f>IF($BI326&lt;=$BI$9,IF(NOT(ISNUMBER(PI_data_original!BJ326)),BJ325,PI_data_original!BJ326),0)</f>
        <v>37.452403682100105</v>
      </c>
      <c r="BK326" s="6">
        <f>IF($BI326&lt;=$BI$9,IF(NOT(ISNUMBER(PI_data_original!BK326)),BK325,PI_data_original!BK326),0)</f>
        <v>35.167609037940892</v>
      </c>
      <c r="BM326" s="6">
        <f t="shared" si="170"/>
        <v>45873.46875</v>
      </c>
      <c r="BN326" s="6" t="str">
        <f t="shared" si="171"/>
        <v>N/A</v>
      </c>
      <c r="BO326" s="6">
        <f t="shared" si="172"/>
        <v>45873.46875</v>
      </c>
      <c r="BP326" s="6" t="str">
        <f t="shared" si="173"/>
        <v>N/A</v>
      </c>
    </row>
    <row r="327" spans="51:68">
      <c r="AY327" s="94">
        <f t="shared" si="181"/>
        <v>45874.0972222212</v>
      </c>
      <c r="AZ327" s="95">
        <f>IF($AY327&lt;=$AY$9,IF(NOT(ISNUMBER(PI_data_original!AZ327)),AZ326,PI_data_original!AZ327),0)</f>
        <v>0</v>
      </c>
      <c r="BA327" s="95">
        <f>IF($AY327&lt;=$AY$9,IF(NOT(ISNUMBER(PI_data_original!BA327)),BA326,PI_data_original!BA327),0)</f>
        <v>0</v>
      </c>
      <c r="BB327" s="95">
        <f>IF($AY327&lt;=$AY$9,IF(NOT(ISNUMBER(PI_data_original!BB327)),BB326,PI_data_original!BB327),0)</f>
        <v>0</v>
      </c>
      <c r="BC327" s="95">
        <f>IF($AY327&lt;=$AY$9,IF(NOT(ISNUMBER(PI_data_original!BC327)),BC326,PI_data_original!BC327),0)</f>
        <v>0</v>
      </c>
      <c r="BD327" s="95">
        <f>IF($AY327&lt;=$AY$9,IF(NOT(ISNUMBER(PI_data_original!BD327)),BD326,PI_data_original!BD327),0)</f>
        <v>0</v>
      </c>
      <c r="BE327" s="95">
        <f>IF($AY327&lt;=$AY$9,IF(NOT(ISNUMBER(PI_data_original!BE327)),BE326,PI_data_original!BE327),0)</f>
        <v>0</v>
      </c>
      <c r="BF327" s="95">
        <f>IF($AY327&lt;=$AY$9,IF(NOT(ISNUMBER(PI_data_original!BF327)),BF326,PI_data_original!BF327),0)</f>
        <v>0</v>
      </c>
      <c r="BG327" s="95">
        <f>IF($AY327&lt;=$AY$9,IF(NOT(ISNUMBER(PI_data_original!BG327)),BG326,PI_data_original!BG327),0)</f>
        <v>0</v>
      </c>
      <c r="BI327" s="61">
        <f>PI_data_original!BI327</f>
        <v>45873.469444444447</v>
      </c>
      <c r="BJ327" s="6">
        <f>IF($BI327&lt;=$BI$9,IF(NOT(ISNUMBER(PI_data_original!BJ327)),BJ326,PI_data_original!BJ327),0)</f>
        <v>37.542792496801923</v>
      </c>
      <c r="BK327" s="6">
        <f>IF($BI327&lt;=$BI$9,IF(NOT(ISNUMBER(PI_data_original!BK327)),BK326,PI_data_original!BK327),0)</f>
        <v>35.370733590936119</v>
      </c>
      <c r="BM327" s="6">
        <f t="shared" si="170"/>
        <v>45873.469444444447</v>
      </c>
      <c r="BN327" s="6" t="str">
        <f t="shared" si="171"/>
        <v>N/A</v>
      </c>
      <c r="BO327" s="6">
        <f t="shared" si="172"/>
        <v>45873.469444444447</v>
      </c>
      <c r="BP327" s="6" t="str">
        <f t="shared" si="173"/>
        <v>N/A</v>
      </c>
    </row>
    <row r="328" spans="51:68">
      <c r="AY328" s="94">
        <f t="shared" si="181"/>
        <v>45874.100694443419</v>
      </c>
      <c r="AZ328" s="95">
        <f>IF($AY328&lt;=$AY$9,IF(NOT(ISNUMBER(PI_data_original!AZ328)),AZ327,PI_data_original!AZ328),0)</f>
        <v>0</v>
      </c>
      <c r="BA328" s="95">
        <f>IF($AY328&lt;=$AY$9,IF(NOT(ISNUMBER(PI_data_original!BA328)),BA327,PI_data_original!BA328),0)</f>
        <v>0</v>
      </c>
      <c r="BB328" s="95">
        <f>IF($AY328&lt;=$AY$9,IF(NOT(ISNUMBER(PI_data_original!BB328)),BB327,PI_data_original!BB328),0)</f>
        <v>0</v>
      </c>
      <c r="BC328" s="95">
        <f>IF($AY328&lt;=$AY$9,IF(NOT(ISNUMBER(PI_data_original!BC328)),BC327,PI_data_original!BC328),0)</f>
        <v>0</v>
      </c>
      <c r="BD328" s="95">
        <f>IF($AY328&lt;=$AY$9,IF(NOT(ISNUMBER(PI_data_original!BD328)),BD327,PI_data_original!BD328),0)</f>
        <v>0</v>
      </c>
      <c r="BE328" s="95">
        <f>IF($AY328&lt;=$AY$9,IF(NOT(ISNUMBER(PI_data_original!BE328)),BE327,PI_data_original!BE328),0)</f>
        <v>0</v>
      </c>
      <c r="BF328" s="95">
        <f>IF($AY328&lt;=$AY$9,IF(NOT(ISNUMBER(PI_data_original!BF328)),BF327,PI_data_original!BF328),0)</f>
        <v>0</v>
      </c>
      <c r="BG328" s="95">
        <f>IF($AY328&lt;=$AY$9,IF(NOT(ISNUMBER(PI_data_original!BG328)),BG327,PI_data_original!BG328),0)</f>
        <v>0</v>
      </c>
      <c r="BI328" s="61">
        <f>PI_data_original!BI328</f>
        <v>45873.470138888886</v>
      </c>
      <c r="BJ328" s="6">
        <f>IF($BI328&lt;=$BI$9,IF(NOT(ISNUMBER(PI_data_original!BJ328)),BJ327,PI_data_original!BJ328),0)</f>
        <v>37.708241587376264</v>
      </c>
      <c r="BK328" s="6">
        <f>IF($BI328&lt;=$BI$9,IF(NOT(ISNUMBER(PI_data_original!BK328)),BK327,PI_data_original!BK328),0)</f>
        <v>35.619108503286476</v>
      </c>
      <c r="BM328" s="6">
        <f t="shared" si="170"/>
        <v>45873.470138888886</v>
      </c>
      <c r="BN328" s="6" t="str">
        <f t="shared" si="171"/>
        <v>N/A</v>
      </c>
      <c r="BO328" s="6">
        <f t="shared" si="172"/>
        <v>45873.470138888886</v>
      </c>
      <c r="BP328" s="6" t="str">
        <f t="shared" si="173"/>
        <v>N/A</v>
      </c>
    </row>
    <row r="329" spans="51:68">
      <c r="AY329" s="94">
        <f t="shared" si="181"/>
        <v>45874.104166665638</v>
      </c>
      <c r="AZ329" s="95">
        <f>IF($AY329&lt;=$AY$9,IF(NOT(ISNUMBER(PI_data_original!AZ329)),AZ328,PI_data_original!AZ329),0)</f>
        <v>0</v>
      </c>
      <c r="BA329" s="95">
        <f>IF($AY329&lt;=$AY$9,IF(NOT(ISNUMBER(PI_data_original!BA329)),BA328,PI_data_original!BA329),0)</f>
        <v>0</v>
      </c>
      <c r="BB329" s="95">
        <f>IF($AY329&lt;=$AY$9,IF(NOT(ISNUMBER(PI_data_original!BB329)),BB328,PI_data_original!BB329),0)</f>
        <v>0</v>
      </c>
      <c r="BC329" s="95">
        <f>IF($AY329&lt;=$AY$9,IF(NOT(ISNUMBER(PI_data_original!BC329)),BC328,PI_data_original!BC329),0)</f>
        <v>0</v>
      </c>
      <c r="BD329" s="95">
        <f>IF($AY329&lt;=$AY$9,IF(NOT(ISNUMBER(PI_data_original!BD329)),BD328,PI_data_original!BD329),0)</f>
        <v>0</v>
      </c>
      <c r="BE329" s="95">
        <f>IF($AY329&lt;=$AY$9,IF(NOT(ISNUMBER(PI_data_original!BE329)),BE328,PI_data_original!BE329),0)</f>
        <v>0</v>
      </c>
      <c r="BF329" s="95">
        <f>IF($AY329&lt;=$AY$9,IF(NOT(ISNUMBER(PI_data_original!BF329)),BF328,PI_data_original!BF329),0)</f>
        <v>0</v>
      </c>
      <c r="BG329" s="95">
        <f>IF($AY329&lt;=$AY$9,IF(NOT(ISNUMBER(PI_data_original!BG329)),BG328,PI_data_original!BG329),0)</f>
        <v>0</v>
      </c>
      <c r="BI329" s="61">
        <f>PI_data_original!BI329</f>
        <v>45873.470833333333</v>
      </c>
      <c r="BJ329" s="6">
        <f>IF($BI329&lt;=$BI$9,IF(NOT(ISNUMBER(PI_data_original!BJ329)),BJ328,PI_data_original!BJ329),0)</f>
        <v>37.943244953192426</v>
      </c>
      <c r="BK329" s="6">
        <f>IF($BI329&lt;=$BI$9,IF(NOT(ISNUMBER(PI_data_original!BK329)),BK328,PI_data_original!BK329),0)</f>
        <v>35.876319221674457</v>
      </c>
      <c r="BM329" s="6">
        <f t="shared" si="170"/>
        <v>45873.470833333333</v>
      </c>
      <c r="BN329" s="6" t="str">
        <f t="shared" si="171"/>
        <v>N/A</v>
      </c>
      <c r="BO329" s="6">
        <f t="shared" si="172"/>
        <v>45873.470833333333</v>
      </c>
      <c r="BP329" s="6" t="str">
        <f t="shared" si="173"/>
        <v>N/A</v>
      </c>
    </row>
    <row r="330" spans="51:68">
      <c r="AY330" s="94">
        <f t="shared" si="181"/>
        <v>45874.107638887857</v>
      </c>
      <c r="AZ330" s="95">
        <f>IF($AY330&lt;=$AY$9,IF(NOT(ISNUMBER(PI_data_original!AZ330)),AZ329,PI_data_original!AZ330),0)</f>
        <v>0</v>
      </c>
      <c r="BA330" s="95">
        <f>IF($AY330&lt;=$AY$9,IF(NOT(ISNUMBER(PI_data_original!BA330)),BA329,PI_data_original!BA330),0)</f>
        <v>0</v>
      </c>
      <c r="BB330" s="95">
        <f>IF($AY330&lt;=$AY$9,IF(NOT(ISNUMBER(PI_data_original!BB330)),BB329,PI_data_original!BB330),0)</f>
        <v>0</v>
      </c>
      <c r="BC330" s="95">
        <f>IF($AY330&lt;=$AY$9,IF(NOT(ISNUMBER(PI_data_original!BC330)),BC329,PI_data_original!BC330),0)</f>
        <v>0</v>
      </c>
      <c r="BD330" s="95">
        <f>IF($AY330&lt;=$AY$9,IF(NOT(ISNUMBER(PI_data_original!BD330)),BD329,PI_data_original!BD330),0)</f>
        <v>0</v>
      </c>
      <c r="BE330" s="95">
        <f>IF($AY330&lt;=$AY$9,IF(NOT(ISNUMBER(PI_data_original!BE330)),BE329,PI_data_original!BE330),0)</f>
        <v>0</v>
      </c>
      <c r="BF330" s="95">
        <f>IF($AY330&lt;=$AY$9,IF(NOT(ISNUMBER(PI_data_original!BF330)),BF329,PI_data_original!BF330),0)</f>
        <v>0</v>
      </c>
      <c r="BG330" s="95">
        <f>IF($AY330&lt;=$AY$9,IF(NOT(ISNUMBER(PI_data_original!BG330)),BG329,PI_data_original!BG330),0)</f>
        <v>0</v>
      </c>
      <c r="BI330" s="61">
        <f>PI_data_original!BI330</f>
        <v>45873.47152777778</v>
      </c>
      <c r="BJ330" s="6">
        <f>IF($BI330&lt;=$BI$9,IF(NOT(ISNUMBER(PI_data_original!BJ330)),BJ329,PI_data_original!BJ330),0)</f>
        <v>38.155746677598806</v>
      </c>
      <c r="BK330" s="6">
        <f>IF($BI330&lt;=$BI$9,IF(NOT(ISNUMBER(PI_data_original!BK330)),BK329,PI_data_original!BK330),0)</f>
        <v>36.095040735863435</v>
      </c>
      <c r="BM330" s="6">
        <f t="shared" si="170"/>
        <v>45873.47152777778</v>
      </c>
      <c r="BN330" s="6" t="str">
        <f t="shared" si="171"/>
        <v>N/A</v>
      </c>
      <c r="BO330" s="6">
        <f t="shared" si="172"/>
        <v>45873.47152777778</v>
      </c>
      <c r="BP330" s="6" t="str">
        <f t="shared" si="173"/>
        <v>N/A</v>
      </c>
    </row>
    <row r="331" spans="51:68">
      <c r="AY331" s="94">
        <f t="shared" si="181"/>
        <v>45874.111111110076</v>
      </c>
      <c r="AZ331" s="95">
        <f>IF($AY331&lt;=$AY$9,IF(NOT(ISNUMBER(PI_data_original!AZ331)),AZ330,PI_data_original!AZ331),0)</f>
        <v>0</v>
      </c>
      <c r="BA331" s="95">
        <f>IF($AY331&lt;=$AY$9,IF(NOT(ISNUMBER(PI_data_original!BA331)),BA330,PI_data_original!BA331),0)</f>
        <v>0</v>
      </c>
      <c r="BB331" s="95">
        <f>IF($AY331&lt;=$AY$9,IF(NOT(ISNUMBER(PI_data_original!BB331)),BB330,PI_data_original!BB331),0)</f>
        <v>0</v>
      </c>
      <c r="BC331" s="95">
        <f>IF($AY331&lt;=$AY$9,IF(NOT(ISNUMBER(PI_data_original!BC331)),BC330,PI_data_original!BC331),0)</f>
        <v>0</v>
      </c>
      <c r="BD331" s="95">
        <f>IF($AY331&lt;=$AY$9,IF(NOT(ISNUMBER(PI_data_original!BD331)),BD330,PI_data_original!BD331),0)</f>
        <v>0</v>
      </c>
      <c r="BE331" s="95">
        <f>IF($AY331&lt;=$AY$9,IF(NOT(ISNUMBER(PI_data_original!BE331)),BE330,PI_data_original!BE331),0)</f>
        <v>0</v>
      </c>
      <c r="BF331" s="95">
        <f>IF($AY331&lt;=$AY$9,IF(NOT(ISNUMBER(PI_data_original!BF331)),BF330,PI_data_original!BF331),0)</f>
        <v>0</v>
      </c>
      <c r="BG331" s="95">
        <f>IF($AY331&lt;=$AY$9,IF(NOT(ISNUMBER(PI_data_original!BG331)),BG330,PI_data_original!BG331),0)</f>
        <v>0</v>
      </c>
      <c r="BI331" s="61">
        <f>PI_data_original!BI331</f>
        <v>45873.472222222219</v>
      </c>
      <c r="BJ331" s="6">
        <f>IF($BI331&lt;=$BI$9,IF(NOT(ISNUMBER(PI_data_original!BJ331)),BJ330,PI_data_original!BJ331),0)</f>
        <v>38.346383760740558</v>
      </c>
      <c r="BK331" s="6">
        <f>IF($BI331&lt;=$BI$9,IF(NOT(ISNUMBER(PI_data_original!BK331)),BK330,PI_data_original!BK331),0)</f>
        <v>36.330651472492477</v>
      </c>
      <c r="BM331" s="6">
        <f t="shared" si="170"/>
        <v>45873.472222222219</v>
      </c>
      <c r="BN331" s="6" t="str">
        <f t="shared" si="171"/>
        <v>N/A</v>
      </c>
      <c r="BO331" s="6">
        <f t="shared" si="172"/>
        <v>45873.472222222219</v>
      </c>
      <c r="BP331" s="6" t="str">
        <f t="shared" si="173"/>
        <v>N/A</v>
      </c>
    </row>
    <row r="332" spans="51:68">
      <c r="AY332" s="94">
        <f t="shared" si="181"/>
        <v>45874.114583332295</v>
      </c>
      <c r="AZ332" s="95">
        <f>IF($AY332&lt;=$AY$9,IF(NOT(ISNUMBER(PI_data_original!AZ332)),AZ331,PI_data_original!AZ332),0)</f>
        <v>0</v>
      </c>
      <c r="BA332" s="95">
        <f>IF($AY332&lt;=$AY$9,IF(NOT(ISNUMBER(PI_data_original!BA332)),BA331,PI_data_original!BA332),0)</f>
        <v>0</v>
      </c>
      <c r="BB332" s="95">
        <f>IF($AY332&lt;=$AY$9,IF(NOT(ISNUMBER(PI_data_original!BB332)),BB331,PI_data_original!BB332),0)</f>
        <v>0</v>
      </c>
      <c r="BC332" s="95">
        <f>IF($AY332&lt;=$AY$9,IF(NOT(ISNUMBER(PI_data_original!BC332)),BC331,PI_data_original!BC332),0)</f>
        <v>0</v>
      </c>
      <c r="BD332" s="95">
        <f>IF($AY332&lt;=$AY$9,IF(NOT(ISNUMBER(PI_data_original!BD332)),BD331,PI_data_original!BD332),0)</f>
        <v>0</v>
      </c>
      <c r="BE332" s="95">
        <f>IF($AY332&lt;=$AY$9,IF(NOT(ISNUMBER(PI_data_original!BE332)),BE331,PI_data_original!BE332),0)</f>
        <v>0</v>
      </c>
      <c r="BF332" s="95">
        <f>IF($AY332&lt;=$AY$9,IF(NOT(ISNUMBER(PI_data_original!BF332)),BF331,PI_data_original!BF332),0)</f>
        <v>0</v>
      </c>
      <c r="BG332" s="95">
        <f>IF($AY332&lt;=$AY$9,IF(NOT(ISNUMBER(PI_data_original!BG332)),BG331,PI_data_original!BG332),0)</f>
        <v>0</v>
      </c>
      <c r="BI332" s="61">
        <f>PI_data_original!BI332</f>
        <v>45873.472916666666</v>
      </c>
      <c r="BJ332" s="6">
        <f>IF($BI332&lt;=$BI$9,IF(NOT(ISNUMBER(PI_data_original!BJ332)),BJ331,PI_data_original!BJ332),0)</f>
        <v>38.580418211549194</v>
      </c>
      <c r="BK332" s="6">
        <f>IF($BI332&lt;=$BI$9,IF(NOT(ISNUMBER(PI_data_original!BK332)),BK331,PI_data_original!BK332),0)</f>
        <v>36.535594232465456</v>
      </c>
      <c r="BM332" s="6">
        <f t="shared" ref="BM332:BM395" si="189">IF(BJ332&gt;1,$BI332)</f>
        <v>45873.472916666666</v>
      </c>
      <c r="BN332" s="6" t="str">
        <f t="shared" ref="BN332:BN395" si="190">IF(OR(AND(BM331=FALSE,ISNUMBER(BM332)),AND(ISNUMBER(BM332),BM333=FALSE)),BM332,"N/A")</f>
        <v>N/A</v>
      </c>
      <c r="BO332" s="6">
        <f t="shared" ref="BO332:BO395" si="191">IF(BK332&gt;1,$BI332)</f>
        <v>45873.472916666666</v>
      </c>
      <c r="BP332" s="6" t="str">
        <f t="shared" ref="BP332:BP395" si="192">IF(OR(AND(BO331=FALSE,ISNUMBER(BO332)),AND(ISNUMBER(BO332),BO333=FALSE)),BO332,"N/A")</f>
        <v>N/A</v>
      </c>
    </row>
    <row r="333" spans="51:68">
      <c r="AY333" s="94">
        <f t="shared" ref="AY333:AY370" si="193">AY332+1/24/12</f>
        <v>45874.118055554514</v>
      </c>
      <c r="AZ333" s="95">
        <f>IF($AY333&lt;=$AY$9,IF(NOT(ISNUMBER(PI_data_original!AZ333)),AZ332,PI_data_original!AZ333),0)</f>
        <v>0</v>
      </c>
      <c r="BA333" s="95">
        <f>IF($AY333&lt;=$AY$9,IF(NOT(ISNUMBER(PI_data_original!BA333)),BA332,PI_data_original!BA333),0)</f>
        <v>0</v>
      </c>
      <c r="BB333" s="95">
        <f>IF($AY333&lt;=$AY$9,IF(NOT(ISNUMBER(PI_data_original!BB333)),BB332,PI_data_original!BB333),0)</f>
        <v>0</v>
      </c>
      <c r="BC333" s="95">
        <f>IF($AY333&lt;=$AY$9,IF(NOT(ISNUMBER(PI_data_original!BC333)),BC332,PI_data_original!BC333),0)</f>
        <v>0</v>
      </c>
      <c r="BD333" s="95">
        <f>IF($AY333&lt;=$AY$9,IF(NOT(ISNUMBER(PI_data_original!BD333)),BD332,PI_data_original!BD333),0)</f>
        <v>0</v>
      </c>
      <c r="BE333" s="95">
        <f>IF($AY333&lt;=$AY$9,IF(NOT(ISNUMBER(PI_data_original!BE333)),BE332,PI_data_original!BE333),0)</f>
        <v>0</v>
      </c>
      <c r="BF333" s="95">
        <f>IF($AY333&lt;=$AY$9,IF(NOT(ISNUMBER(PI_data_original!BF333)),BF332,PI_data_original!BF333),0)</f>
        <v>0</v>
      </c>
      <c r="BG333" s="95">
        <f>IF($AY333&lt;=$AY$9,IF(NOT(ISNUMBER(PI_data_original!BG333)),BG332,PI_data_original!BG333),0)</f>
        <v>0</v>
      </c>
      <c r="BI333" s="61">
        <f>PI_data_original!BI333</f>
        <v>45873.473611111112</v>
      </c>
      <c r="BJ333" s="6">
        <f>IF($BI333&lt;=$BI$9,IF(NOT(ISNUMBER(PI_data_original!BJ333)),BJ332,PI_data_original!BJ333),0)</f>
        <v>38.66370117312097</v>
      </c>
      <c r="BK333" s="6">
        <f>IF($BI333&lt;=$BI$9,IF(NOT(ISNUMBER(PI_data_original!BK333)),BK332,PI_data_original!BK333),0)</f>
        <v>36.708816454509574</v>
      </c>
      <c r="BM333" s="6">
        <f t="shared" si="189"/>
        <v>45873.473611111112</v>
      </c>
      <c r="BN333" s="6" t="str">
        <f t="shared" si="190"/>
        <v>N/A</v>
      </c>
      <c r="BO333" s="6">
        <f t="shared" si="191"/>
        <v>45873.473611111112</v>
      </c>
      <c r="BP333" s="6" t="str">
        <f t="shared" si="192"/>
        <v>N/A</v>
      </c>
    </row>
    <row r="334" spans="51:68">
      <c r="AY334" s="94">
        <f t="shared" si="193"/>
        <v>45874.121527776733</v>
      </c>
      <c r="AZ334" s="95">
        <f>IF($AY334&lt;=$AY$9,IF(NOT(ISNUMBER(PI_data_original!AZ334)),AZ333,PI_data_original!AZ334),0)</f>
        <v>0</v>
      </c>
      <c r="BA334" s="95">
        <f>IF($AY334&lt;=$AY$9,IF(NOT(ISNUMBER(PI_data_original!BA334)),BA333,PI_data_original!BA334),0)</f>
        <v>0</v>
      </c>
      <c r="BB334" s="95">
        <f>IF($AY334&lt;=$AY$9,IF(NOT(ISNUMBER(PI_data_original!BB334)),BB333,PI_data_original!BB334),0)</f>
        <v>0</v>
      </c>
      <c r="BC334" s="95">
        <f>IF($AY334&lt;=$AY$9,IF(NOT(ISNUMBER(PI_data_original!BC334)),BC333,PI_data_original!BC334),0)</f>
        <v>0</v>
      </c>
      <c r="BD334" s="95">
        <f>IF($AY334&lt;=$AY$9,IF(NOT(ISNUMBER(PI_data_original!BD334)),BD333,PI_data_original!BD334),0)</f>
        <v>0</v>
      </c>
      <c r="BE334" s="95">
        <f>IF($AY334&lt;=$AY$9,IF(NOT(ISNUMBER(PI_data_original!BE334)),BE333,PI_data_original!BE334),0)</f>
        <v>0</v>
      </c>
      <c r="BF334" s="95">
        <f>IF($AY334&lt;=$AY$9,IF(NOT(ISNUMBER(PI_data_original!BF334)),BF333,PI_data_original!BF334),0)</f>
        <v>0</v>
      </c>
      <c r="BG334" s="95">
        <f>IF($AY334&lt;=$AY$9,IF(NOT(ISNUMBER(PI_data_original!BG334)),BG333,PI_data_original!BG334),0)</f>
        <v>0</v>
      </c>
      <c r="BI334" s="61">
        <f>PI_data_original!BI334</f>
        <v>45873.474305555559</v>
      </c>
      <c r="BJ334" s="6">
        <f>IF($BI334&lt;=$BI$9,IF(NOT(ISNUMBER(PI_data_original!BJ334)),BJ333,PI_data_original!BJ334),0)</f>
        <v>38.784306353369423</v>
      </c>
      <c r="BK334" s="6">
        <f>IF($BI334&lt;=$BI$9,IF(NOT(ISNUMBER(PI_data_original!BK334)),BK333,PI_data_original!BK334),0)</f>
        <v>36.882179674721449</v>
      </c>
      <c r="BM334" s="6">
        <f t="shared" si="189"/>
        <v>45873.474305555559</v>
      </c>
      <c r="BN334" s="6" t="str">
        <f t="shared" si="190"/>
        <v>N/A</v>
      </c>
      <c r="BO334" s="6">
        <f t="shared" si="191"/>
        <v>45873.474305555559</v>
      </c>
      <c r="BP334" s="6" t="str">
        <f t="shared" si="192"/>
        <v>N/A</v>
      </c>
    </row>
    <row r="335" spans="51:68">
      <c r="AY335" s="94">
        <f t="shared" si="193"/>
        <v>45874.124999998952</v>
      </c>
      <c r="AZ335" s="95">
        <f>IF($AY335&lt;=$AY$9,IF(NOT(ISNUMBER(PI_data_original!AZ335)),AZ334,PI_data_original!AZ335),0)</f>
        <v>0</v>
      </c>
      <c r="BA335" s="95">
        <f>IF($AY335&lt;=$AY$9,IF(NOT(ISNUMBER(PI_data_original!BA335)),BA334,PI_data_original!BA335),0)</f>
        <v>0</v>
      </c>
      <c r="BB335" s="95">
        <f>IF($AY335&lt;=$AY$9,IF(NOT(ISNUMBER(PI_data_original!BB335)),BB334,PI_data_original!BB335),0)</f>
        <v>0</v>
      </c>
      <c r="BC335" s="95">
        <f>IF($AY335&lt;=$AY$9,IF(NOT(ISNUMBER(PI_data_original!BC335)),BC334,PI_data_original!BC335),0)</f>
        <v>0</v>
      </c>
      <c r="BD335" s="95">
        <f>IF($AY335&lt;=$AY$9,IF(NOT(ISNUMBER(PI_data_original!BD335)),BD334,PI_data_original!BD335),0)</f>
        <v>0</v>
      </c>
      <c r="BE335" s="95">
        <f>IF($AY335&lt;=$AY$9,IF(NOT(ISNUMBER(PI_data_original!BE335)),BE334,PI_data_original!BE335),0)</f>
        <v>0</v>
      </c>
      <c r="BF335" s="95">
        <f>IF($AY335&lt;=$AY$9,IF(NOT(ISNUMBER(PI_data_original!BF335)),BF334,PI_data_original!BF335),0)</f>
        <v>0</v>
      </c>
      <c r="BG335" s="95">
        <f>IF($AY335&lt;=$AY$9,IF(NOT(ISNUMBER(PI_data_original!BG335)),BG334,PI_data_original!BG335),0)</f>
        <v>0</v>
      </c>
      <c r="BI335" s="61">
        <f>PI_data_original!BI335</f>
        <v>45873.474999999999</v>
      </c>
      <c r="BJ335" s="6">
        <f>IF($BI335&lt;=$BI$9,IF(NOT(ISNUMBER(PI_data_original!BJ335)),BJ334,PI_data_original!BJ335),0)</f>
        <v>39.041355765142399</v>
      </c>
      <c r="BK335" s="6">
        <f>IF($BI335&lt;=$BI$9,IF(NOT(ISNUMBER(PI_data_original!BK335)),BK334,PI_data_original!BK335),0)</f>
        <v>37.063197161066945</v>
      </c>
      <c r="BM335" s="6">
        <f t="shared" si="189"/>
        <v>45873.474999999999</v>
      </c>
      <c r="BN335" s="6" t="str">
        <f t="shared" si="190"/>
        <v>N/A</v>
      </c>
      <c r="BO335" s="6">
        <f t="shared" si="191"/>
        <v>45873.474999999999</v>
      </c>
      <c r="BP335" s="6" t="str">
        <f t="shared" si="192"/>
        <v>N/A</v>
      </c>
    </row>
    <row r="336" spans="51:68">
      <c r="AY336" s="94">
        <f t="shared" si="193"/>
        <v>45874.128472221171</v>
      </c>
      <c r="AZ336" s="95">
        <f>IF($AY336&lt;=$AY$9,IF(NOT(ISNUMBER(PI_data_original!AZ336)),AZ335,PI_data_original!AZ336),0)</f>
        <v>0</v>
      </c>
      <c r="BA336" s="95">
        <f>IF($AY336&lt;=$AY$9,IF(NOT(ISNUMBER(PI_data_original!BA336)),BA335,PI_data_original!BA336),0)</f>
        <v>0</v>
      </c>
      <c r="BB336" s="95">
        <f>IF($AY336&lt;=$AY$9,IF(NOT(ISNUMBER(PI_data_original!BB336)),BB335,PI_data_original!BB336),0)</f>
        <v>0</v>
      </c>
      <c r="BC336" s="95">
        <f>IF($AY336&lt;=$AY$9,IF(NOT(ISNUMBER(PI_data_original!BC336)),BC335,PI_data_original!BC336),0)</f>
        <v>0</v>
      </c>
      <c r="BD336" s="95">
        <f>IF($AY336&lt;=$AY$9,IF(NOT(ISNUMBER(PI_data_original!BD336)),BD335,PI_data_original!BD336),0)</f>
        <v>0</v>
      </c>
      <c r="BE336" s="95">
        <f>IF($AY336&lt;=$AY$9,IF(NOT(ISNUMBER(PI_data_original!BE336)),BE335,PI_data_original!BE336),0)</f>
        <v>0</v>
      </c>
      <c r="BF336" s="95">
        <f>IF($AY336&lt;=$AY$9,IF(NOT(ISNUMBER(PI_data_original!BF336)),BF335,PI_data_original!BF336),0)</f>
        <v>0</v>
      </c>
      <c r="BG336" s="95">
        <f>IF($AY336&lt;=$AY$9,IF(NOT(ISNUMBER(PI_data_original!BG336)),BG335,PI_data_original!BG336),0)</f>
        <v>0</v>
      </c>
      <c r="BI336" s="61">
        <f>PI_data_original!BI336</f>
        <v>45873.475694444445</v>
      </c>
      <c r="BJ336" s="6">
        <f>IF($BI336&lt;=$BI$9,IF(NOT(ISNUMBER(PI_data_original!BJ336)),BJ335,PI_data_original!BJ336),0)</f>
        <v>39.392678118600358</v>
      </c>
      <c r="BK336" s="6">
        <f>IF($BI336&lt;=$BI$9,IF(NOT(ISNUMBER(PI_data_original!BK336)),BK335,PI_data_original!BK336),0)</f>
        <v>37.284754869159102</v>
      </c>
      <c r="BM336" s="6">
        <f t="shared" si="189"/>
        <v>45873.475694444445</v>
      </c>
      <c r="BN336" s="6" t="str">
        <f t="shared" si="190"/>
        <v>N/A</v>
      </c>
      <c r="BO336" s="6">
        <f t="shared" si="191"/>
        <v>45873.475694444445</v>
      </c>
      <c r="BP336" s="6" t="str">
        <f t="shared" si="192"/>
        <v>N/A</v>
      </c>
    </row>
    <row r="337" spans="51:68">
      <c r="AY337" s="94">
        <f t="shared" si="193"/>
        <v>45874.13194444339</v>
      </c>
      <c r="AZ337" s="95">
        <f>IF($AY337&lt;=$AY$9,IF(NOT(ISNUMBER(PI_data_original!AZ337)),AZ336,PI_data_original!AZ337),0)</f>
        <v>0</v>
      </c>
      <c r="BA337" s="95">
        <f>IF($AY337&lt;=$AY$9,IF(NOT(ISNUMBER(PI_data_original!BA337)),BA336,PI_data_original!BA337),0)</f>
        <v>0</v>
      </c>
      <c r="BB337" s="95">
        <f>IF($AY337&lt;=$AY$9,IF(NOT(ISNUMBER(PI_data_original!BB337)),BB336,PI_data_original!BB337),0)</f>
        <v>0</v>
      </c>
      <c r="BC337" s="95">
        <f>IF($AY337&lt;=$AY$9,IF(NOT(ISNUMBER(PI_data_original!BC337)),BC336,PI_data_original!BC337),0)</f>
        <v>0</v>
      </c>
      <c r="BD337" s="95">
        <f>IF($AY337&lt;=$AY$9,IF(NOT(ISNUMBER(PI_data_original!BD337)),BD336,PI_data_original!BD337),0)</f>
        <v>0</v>
      </c>
      <c r="BE337" s="95">
        <f>IF($AY337&lt;=$AY$9,IF(NOT(ISNUMBER(PI_data_original!BE337)),BE336,PI_data_original!BE337),0)</f>
        <v>0</v>
      </c>
      <c r="BF337" s="95">
        <f>IF($AY337&lt;=$AY$9,IF(NOT(ISNUMBER(PI_data_original!BF337)),BF336,PI_data_original!BF337),0)</f>
        <v>0</v>
      </c>
      <c r="BG337" s="95">
        <f>IF($AY337&lt;=$AY$9,IF(NOT(ISNUMBER(PI_data_original!BG337)),BG336,PI_data_original!BG337),0)</f>
        <v>0</v>
      </c>
      <c r="BI337" s="61">
        <f>PI_data_original!BI337</f>
        <v>45873.476388888892</v>
      </c>
      <c r="BJ337" s="6">
        <f>IF($BI337&lt;=$BI$9,IF(NOT(ISNUMBER(PI_data_original!BJ337)),BJ336,PI_data_original!BJ337),0)</f>
        <v>39.684837276889603</v>
      </c>
      <c r="BK337" s="6">
        <f>IF($BI337&lt;=$BI$9,IF(NOT(ISNUMBER(PI_data_original!BK337)),BK336,PI_data_original!BK337),0)</f>
        <v>37.46719202218933</v>
      </c>
      <c r="BM337" s="6">
        <f t="shared" si="189"/>
        <v>45873.476388888892</v>
      </c>
      <c r="BN337" s="6" t="str">
        <f t="shared" si="190"/>
        <v>N/A</v>
      </c>
      <c r="BO337" s="6">
        <f t="shared" si="191"/>
        <v>45873.476388888892</v>
      </c>
      <c r="BP337" s="6" t="str">
        <f t="shared" si="192"/>
        <v>N/A</v>
      </c>
    </row>
    <row r="338" spans="51:68">
      <c r="AY338" s="94">
        <f t="shared" si="193"/>
        <v>45874.135416665609</v>
      </c>
      <c r="AZ338" s="95">
        <f>IF($AY338&lt;=$AY$9,IF(NOT(ISNUMBER(PI_data_original!AZ338)),AZ337,PI_data_original!AZ338),0)</f>
        <v>0</v>
      </c>
      <c r="BA338" s="95">
        <f>IF($AY338&lt;=$AY$9,IF(NOT(ISNUMBER(PI_data_original!BA338)),BA337,PI_data_original!BA338),0)</f>
        <v>0</v>
      </c>
      <c r="BB338" s="95">
        <f>IF($AY338&lt;=$AY$9,IF(NOT(ISNUMBER(PI_data_original!BB338)),BB337,PI_data_original!BB338),0)</f>
        <v>0</v>
      </c>
      <c r="BC338" s="95">
        <f>IF($AY338&lt;=$AY$9,IF(NOT(ISNUMBER(PI_data_original!BC338)),BC337,PI_data_original!BC338),0)</f>
        <v>0</v>
      </c>
      <c r="BD338" s="95">
        <f>IF($AY338&lt;=$AY$9,IF(NOT(ISNUMBER(PI_data_original!BD338)),BD337,PI_data_original!BD338),0)</f>
        <v>0</v>
      </c>
      <c r="BE338" s="95">
        <f>IF($AY338&lt;=$AY$9,IF(NOT(ISNUMBER(PI_data_original!BE338)),BE337,PI_data_original!BE338),0)</f>
        <v>0</v>
      </c>
      <c r="BF338" s="95">
        <f>IF($AY338&lt;=$AY$9,IF(NOT(ISNUMBER(PI_data_original!BF338)),BF337,PI_data_original!BF338),0)</f>
        <v>0</v>
      </c>
      <c r="BG338" s="95">
        <f>IF($AY338&lt;=$AY$9,IF(NOT(ISNUMBER(PI_data_original!BG338)),BG337,PI_data_original!BG338),0)</f>
        <v>0</v>
      </c>
      <c r="BI338" s="61">
        <f>PI_data_original!BI338</f>
        <v>45873.477083333331</v>
      </c>
      <c r="BJ338" s="6">
        <f>IF($BI338&lt;=$BI$9,IF(NOT(ISNUMBER(PI_data_original!BJ338)),BJ337,PI_data_original!BJ338),0)</f>
        <v>39.931095579667776</v>
      </c>
      <c r="BK338" s="6">
        <f>IF($BI338&lt;=$BI$9,IF(NOT(ISNUMBER(PI_data_original!BK338)),BK337,PI_data_original!BK338),0)</f>
        <v>37.618803060660987</v>
      </c>
      <c r="BM338" s="6">
        <f t="shared" si="189"/>
        <v>45873.477083333331</v>
      </c>
      <c r="BN338" s="6" t="str">
        <f t="shared" si="190"/>
        <v>N/A</v>
      </c>
      <c r="BO338" s="6">
        <f t="shared" si="191"/>
        <v>45873.477083333331</v>
      </c>
      <c r="BP338" s="6" t="str">
        <f t="shared" si="192"/>
        <v>N/A</v>
      </c>
    </row>
    <row r="339" spans="51:68">
      <c r="AY339" s="94">
        <f t="shared" si="193"/>
        <v>45874.138888887828</v>
      </c>
      <c r="AZ339" s="95">
        <f>IF($AY339&lt;=$AY$9,IF(NOT(ISNUMBER(PI_data_original!AZ339)),AZ338,PI_data_original!AZ339),0)</f>
        <v>0</v>
      </c>
      <c r="BA339" s="95">
        <f>IF($AY339&lt;=$AY$9,IF(NOT(ISNUMBER(PI_data_original!BA339)),BA338,PI_data_original!BA339),0)</f>
        <v>0</v>
      </c>
      <c r="BB339" s="95">
        <f>IF($AY339&lt;=$AY$9,IF(NOT(ISNUMBER(PI_data_original!BB339)),BB338,PI_data_original!BB339),0)</f>
        <v>0</v>
      </c>
      <c r="BC339" s="95">
        <f>IF($AY339&lt;=$AY$9,IF(NOT(ISNUMBER(PI_data_original!BC339)),BC338,PI_data_original!BC339),0)</f>
        <v>0</v>
      </c>
      <c r="BD339" s="95">
        <f>IF($AY339&lt;=$AY$9,IF(NOT(ISNUMBER(PI_data_original!BD339)),BD338,PI_data_original!BD339),0)</f>
        <v>0</v>
      </c>
      <c r="BE339" s="95">
        <f>IF($AY339&lt;=$AY$9,IF(NOT(ISNUMBER(PI_data_original!BE339)),BE338,PI_data_original!BE339),0)</f>
        <v>0</v>
      </c>
      <c r="BF339" s="95">
        <f>IF($AY339&lt;=$AY$9,IF(NOT(ISNUMBER(PI_data_original!BF339)),BF338,PI_data_original!BF339),0)</f>
        <v>0</v>
      </c>
      <c r="BG339" s="95">
        <f>IF($AY339&lt;=$AY$9,IF(NOT(ISNUMBER(PI_data_original!BG339)),BG338,PI_data_original!BG339),0)</f>
        <v>0</v>
      </c>
      <c r="BI339" s="61">
        <f>PI_data_original!BI339</f>
        <v>45873.477777777778</v>
      </c>
      <c r="BJ339" s="6">
        <f>IF($BI339&lt;=$BI$9,IF(NOT(ISNUMBER(PI_data_original!BJ339)),BJ338,PI_data_original!BJ339),0)</f>
        <v>40.145774528978201</v>
      </c>
      <c r="BK339" s="6">
        <f>IF($BI339&lt;=$BI$9,IF(NOT(ISNUMBER(PI_data_original!BK339)),BK338,PI_data_original!BK339),0)</f>
        <v>37.766223701116544</v>
      </c>
      <c r="BM339" s="6">
        <f t="shared" si="189"/>
        <v>45873.477777777778</v>
      </c>
      <c r="BN339" s="6" t="str">
        <f t="shared" si="190"/>
        <v>N/A</v>
      </c>
      <c r="BO339" s="6">
        <f t="shared" si="191"/>
        <v>45873.477777777778</v>
      </c>
      <c r="BP339" s="6" t="str">
        <f t="shared" si="192"/>
        <v>N/A</v>
      </c>
    </row>
    <row r="340" spans="51:68">
      <c r="AY340" s="94">
        <f t="shared" si="193"/>
        <v>45874.142361110047</v>
      </c>
      <c r="AZ340" s="95">
        <f>IF($AY340&lt;=$AY$9,IF(NOT(ISNUMBER(PI_data_original!AZ340)),AZ339,PI_data_original!AZ340),0)</f>
        <v>0</v>
      </c>
      <c r="BA340" s="95">
        <f>IF($AY340&lt;=$AY$9,IF(NOT(ISNUMBER(PI_data_original!BA340)),BA339,PI_data_original!BA340),0)</f>
        <v>0</v>
      </c>
      <c r="BB340" s="95">
        <f>IF($AY340&lt;=$AY$9,IF(NOT(ISNUMBER(PI_data_original!BB340)),BB339,PI_data_original!BB340),0)</f>
        <v>0</v>
      </c>
      <c r="BC340" s="95">
        <f>IF($AY340&lt;=$AY$9,IF(NOT(ISNUMBER(PI_data_original!BC340)),BC339,PI_data_original!BC340),0)</f>
        <v>0</v>
      </c>
      <c r="BD340" s="95">
        <f>IF($AY340&lt;=$AY$9,IF(NOT(ISNUMBER(PI_data_original!BD340)),BD339,PI_data_original!BD340),0)</f>
        <v>0</v>
      </c>
      <c r="BE340" s="95">
        <f>IF($AY340&lt;=$AY$9,IF(NOT(ISNUMBER(PI_data_original!BE340)),BE339,PI_data_original!BE340),0)</f>
        <v>0</v>
      </c>
      <c r="BF340" s="95">
        <f>IF($AY340&lt;=$AY$9,IF(NOT(ISNUMBER(PI_data_original!BF340)),BF339,PI_data_original!BF340),0)</f>
        <v>0</v>
      </c>
      <c r="BG340" s="95">
        <f>IF($AY340&lt;=$AY$9,IF(NOT(ISNUMBER(PI_data_original!BG340)),BG339,PI_data_original!BG340),0)</f>
        <v>0</v>
      </c>
      <c r="BI340" s="61">
        <f>PI_data_original!BI340</f>
        <v>45873.478472222225</v>
      </c>
      <c r="BJ340" s="6">
        <f>IF($BI340&lt;=$BI$9,IF(NOT(ISNUMBER(PI_data_original!BJ340)),BJ339,PI_data_original!BJ340),0)</f>
        <v>40.228125805983915</v>
      </c>
      <c r="BK340" s="6">
        <f>IF($BI340&lt;=$BI$9,IF(NOT(ISNUMBER(PI_data_original!BK340)),BK339,PI_data_original!BK340),0)</f>
        <v>37.966718592190077</v>
      </c>
      <c r="BM340" s="6">
        <f t="shared" si="189"/>
        <v>45873.478472222225</v>
      </c>
      <c r="BN340" s="6" t="str">
        <f t="shared" si="190"/>
        <v>N/A</v>
      </c>
      <c r="BO340" s="6">
        <f t="shared" si="191"/>
        <v>45873.478472222225</v>
      </c>
      <c r="BP340" s="6" t="str">
        <f t="shared" si="192"/>
        <v>N/A</v>
      </c>
    </row>
    <row r="341" spans="51:68">
      <c r="AY341" s="94">
        <f t="shared" si="193"/>
        <v>45874.145833332266</v>
      </c>
      <c r="AZ341" s="95">
        <f>IF($AY341&lt;=$AY$9,IF(NOT(ISNUMBER(PI_data_original!AZ341)),AZ340,PI_data_original!AZ341),0)</f>
        <v>0</v>
      </c>
      <c r="BA341" s="95">
        <f>IF($AY341&lt;=$AY$9,IF(NOT(ISNUMBER(PI_data_original!BA341)),BA340,PI_data_original!BA341),0)</f>
        <v>0</v>
      </c>
      <c r="BB341" s="95">
        <f>IF($AY341&lt;=$AY$9,IF(NOT(ISNUMBER(PI_data_original!BB341)),BB340,PI_data_original!BB341),0)</f>
        <v>0</v>
      </c>
      <c r="BC341" s="95">
        <f>IF($AY341&lt;=$AY$9,IF(NOT(ISNUMBER(PI_data_original!BC341)),BC340,PI_data_original!BC341),0)</f>
        <v>0</v>
      </c>
      <c r="BD341" s="95">
        <f>IF($AY341&lt;=$AY$9,IF(NOT(ISNUMBER(PI_data_original!BD341)),BD340,PI_data_original!BD341),0)</f>
        <v>0</v>
      </c>
      <c r="BE341" s="95">
        <f>IF($AY341&lt;=$AY$9,IF(NOT(ISNUMBER(PI_data_original!BE341)),BE340,PI_data_original!BE341),0)</f>
        <v>0</v>
      </c>
      <c r="BF341" s="95">
        <f>IF($AY341&lt;=$AY$9,IF(NOT(ISNUMBER(PI_data_original!BF341)),BF340,PI_data_original!BF341),0)</f>
        <v>0</v>
      </c>
      <c r="BG341" s="95">
        <f>IF($AY341&lt;=$AY$9,IF(NOT(ISNUMBER(PI_data_original!BG341)),BG340,PI_data_original!BG341),0)</f>
        <v>0</v>
      </c>
      <c r="BI341" s="61">
        <f>PI_data_original!BI341</f>
        <v>45873.479166666664</v>
      </c>
      <c r="BJ341" s="6">
        <f>IF($BI341&lt;=$BI$9,IF(NOT(ISNUMBER(PI_data_original!BJ341)),BJ340,PI_data_original!BJ341),0)</f>
        <v>40.258949884692157</v>
      </c>
      <c r="BK341" s="6">
        <f>IF($BI341&lt;=$BI$9,IF(NOT(ISNUMBER(PI_data_original!BK341)),BK340,PI_data_original!BK341),0)</f>
        <v>38.106454983824378</v>
      </c>
      <c r="BM341" s="6">
        <f t="shared" si="189"/>
        <v>45873.479166666664</v>
      </c>
      <c r="BN341" s="6" t="str">
        <f t="shared" si="190"/>
        <v>N/A</v>
      </c>
      <c r="BO341" s="6">
        <f t="shared" si="191"/>
        <v>45873.479166666664</v>
      </c>
      <c r="BP341" s="6" t="str">
        <f t="shared" si="192"/>
        <v>N/A</v>
      </c>
    </row>
    <row r="342" spans="51:68">
      <c r="AY342" s="94">
        <f t="shared" si="193"/>
        <v>45874.149305554485</v>
      </c>
      <c r="AZ342" s="95">
        <f>IF($AY342&lt;=$AY$9,IF(NOT(ISNUMBER(PI_data_original!AZ342)),AZ341,PI_data_original!AZ342),0)</f>
        <v>0</v>
      </c>
      <c r="BA342" s="95">
        <f>IF($AY342&lt;=$AY$9,IF(NOT(ISNUMBER(PI_data_original!BA342)),BA341,PI_data_original!BA342),0)</f>
        <v>0</v>
      </c>
      <c r="BB342" s="95">
        <f>IF($AY342&lt;=$AY$9,IF(NOT(ISNUMBER(PI_data_original!BB342)),BB341,PI_data_original!BB342),0)</f>
        <v>0</v>
      </c>
      <c r="BC342" s="95">
        <f>IF($AY342&lt;=$AY$9,IF(NOT(ISNUMBER(PI_data_original!BC342)),BC341,PI_data_original!BC342),0)</f>
        <v>0</v>
      </c>
      <c r="BD342" s="95">
        <f>IF($AY342&lt;=$AY$9,IF(NOT(ISNUMBER(PI_data_original!BD342)),BD341,PI_data_original!BD342),0)</f>
        <v>0</v>
      </c>
      <c r="BE342" s="95">
        <f>IF($AY342&lt;=$AY$9,IF(NOT(ISNUMBER(PI_data_original!BE342)),BE341,PI_data_original!BE342),0)</f>
        <v>0</v>
      </c>
      <c r="BF342" s="95">
        <f>IF($AY342&lt;=$AY$9,IF(NOT(ISNUMBER(PI_data_original!BF342)),BF341,PI_data_original!BF342),0)</f>
        <v>0</v>
      </c>
      <c r="BG342" s="95">
        <f>IF($AY342&lt;=$AY$9,IF(NOT(ISNUMBER(PI_data_original!BG342)),BG341,PI_data_original!BG342),0)</f>
        <v>0</v>
      </c>
      <c r="BI342" s="61">
        <f>PI_data_original!BI342</f>
        <v>45873.479861111111</v>
      </c>
      <c r="BJ342" s="6">
        <f>IF($BI342&lt;=$BI$9,IF(NOT(ISNUMBER(PI_data_original!BJ342)),BJ341,PI_data_original!BJ342),0)</f>
        <v>40.250662141408462</v>
      </c>
      <c r="BK342" s="6">
        <f>IF($BI342&lt;=$BI$9,IF(NOT(ISNUMBER(PI_data_original!BK342)),BK341,PI_data_original!BK342),0)</f>
        <v>38.278530468127329</v>
      </c>
      <c r="BM342" s="6">
        <f t="shared" si="189"/>
        <v>45873.479861111111</v>
      </c>
      <c r="BN342" s="6" t="str">
        <f t="shared" si="190"/>
        <v>N/A</v>
      </c>
      <c r="BO342" s="6">
        <f t="shared" si="191"/>
        <v>45873.479861111111</v>
      </c>
      <c r="BP342" s="6" t="str">
        <f t="shared" si="192"/>
        <v>N/A</v>
      </c>
    </row>
    <row r="343" spans="51:68">
      <c r="AY343" s="94">
        <f t="shared" si="193"/>
        <v>45874.152777776704</v>
      </c>
      <c r="AZ343" s="95">
        <f>IF($AY343&lt;=$AY$9,IF(NOT(ISNUMBER(PI_data_original!AZ343)),AZ342,PI_data_original!AZ343),0)</f>
        <v>0</v>
      </c>
      <c r="BA343" s="95">
        <f>IF($AY343&lt;=$AY$9,IF(NOT(ISNUMBER(PI_data_original!BA343)),BA342,PI_data_original!BA343),0)</f>
        <v>0</v>
      </c>
      <c r="BB343" s="95">
        <f>IF($AY343&lt;=$AY$9,IF(NOT(ISNUMBER(PI_data_original!BB343)),BB342,PI_data_original!BB343),0)</f>
        <v>0</v>
      </c>
      <c r="BC343" s="95">
        <f>IF($AY343&lt;=$AY$9,IF(NOT(ISNUMBER(PI_data_original!BC343)),BC342,PI_data_original!BC343),0)</f>
        <v>0</v>
      </c>
      <c r="BD343" s="95">
        <f>IF($AY343&lt;=$AY$9,IF(NOT(ISNUMBER(PI_data_original!BD343)),BD342,PI_data_original!BD343),0)</f>
        <v>0</v>
      </c>
      <c r="BE343" s="95">
        <f>IF($AY343&lt;=$AY$9,IF(NOT(ISNUMBER(PI_data_original!BE343)),BE342,PI_data_original!BE343),0)</f>
        <v>0</v>
      </c>
      <c r="BF343" s="95">
        <f>IF($AY343&lt;=$AY$9,IF(NOT(ISNUMBER(PI_data_original!BF343)),BF342,PI_data_original!BF343),0)</f>
        <v>0</v>
      </c>
      <c r="BG343" s="95">
        <f>IF($AY343&lt;=$AY$9,IF(NOT(ISNUMBER(PI_data_original!BG343)),BG342,PI_data_original!BG343),0)</f>
        <v>0</v>
      </c>
      <c r="BI343" s="61">
        <f>PI_data_original!BI343</f>
        <v>45873.480555555558</v>
      </c>
      <c r="BJ343" s="6">
        <f>IF($BI343&lt;=$BI$9,IF(NOT(ISNUMBER(PI_data_original!BJ343)),BJ342,PI_data_original!BJ343),0)</f>
        <v>40.190588588372187</v>
      </c>
      <c r="BK343" s="6">
        <f>IF($BI343&lt;=$BI$9,IF(NOT(ISNUMBER(PI_data_original!BK343)),BK342,PI_data_original!BK343),0)</f>
        <v>38.470206182269848</v>
      </c>
      <c r="BM343" s="6">
        <f t="shared" si="189"/>
        <v>45873.480555555558</v>
      </c>
      <c r="BN343" s="6" t="str">
        <f t="shared" si="190"/>
        <v>N/A</v>
      </c>
      <c r="BO343" s="6">
        <f t="shared" si="191"/>
        <v>45873.480555555558</v>
      </c>
      <c r="BP343" s="6" t="str">
        <f t="shared" si="192"/>
        <v>N/A</v>
      </c>
    </row>
    <row r="344" spans="51:68">
      <c r="AY344" s="94">
        <f t="shared" si="193"/>
        <v>45874.156249998923</v>
      </c>
      <c r="AZ344" s="95">
        <f>IF($AY344&lt;=$AY$9,IF(NOT(ISNUMBER(PI_data_original!AZ344)),AZ343,PI_data_original!AZ344),0)</f>
        <v>0</v>
      </c>
      <c r="BA344" s="95">
        <f>IF($AY344&lt;=$AY$9,IF(NOT(ISNUMBER(PI_data_original!BA344)),BA343,PI_data_original!BA344),0)</f>
        <v>0</v>
      </c>
      <c r="BB344" s="95">
        <f>IF($AY344&lt;=$AY$9,IF(NOT(ISNUMBER(PI_data_original!BB344)),BB343,PI_data_original!BB344),0)</f>
        <v>0</v>
      </c>
      <c r="BC344" s="95">
        <f>IF($AY344&lt;=$AY$9,IF(NOT(ISNUMBER(PI_data_original!BC344)),BC343,PI_data_original!BC344),0)</f>
        <v>0</v>
      </c>
      <c r="BD344" s="95">
        <f>IF($AY344&lt;=$AY$9,IF(NOT(ISNUMBER(PI_data_original!BD344)),BD343,PI_data_original!BD344),0)</f>
        <v>0</v>
      </c>
      <c r="BE344" s="95">
        <f>IF($AY344&lt;=$AY$9,IF(NOT(ISNUMBER(PI_data_original!BE344)),BE343,PI_data_original!BE344),0)</f>
        <v>0</v>
      </c>
      <c r="BF344" s="95">
        <f>IF($AY344&lt;=$AY$9,IF(NOT(ISNUMBER(PI_data_original!BF344)),BF343,PI_data_original!BF344),0)</f>
        <v>0</v>
      </c>
      <c r="BG344" s="95">
        <f>IF($AY344&lt;=$AY$9,IF(NOT(ISNUMBER(PI_data_original!BG344)),BG343,PI_data_original!BG344),0)</f>
        <v>0</v>
      </c>
      <c r="BI344" s="61">
        <f>PI_data_original!BI344</f>
        <v>45873.481249999997</v>
      </c>
      <c r="BJ344" s="6">
        <f>IF($BI344&lt;=$BI$9,IF(NOT(ISNUMBER(PI_data_original!BJ344)),BJ343,PI_data_original!BJ344),0)</f>
        <v>40.189069380781731</v>
      </c>
      <c r="BK344" s="6">
        <f>IF($BI344&lt;=$BI$9,IF(NOT(ISNUMBER(PI_data_original!BK344)),BK343,PI_data_original!BK344),0)</f>
        <v>38.686014914936429</v>
      </c>
      <c r="BM344" s="6">
        <f t="shared" si="189"/>
        <v>45873.481249999997</v>
      </c>
      <c r="BN344" s="6" t="str">
        <f t="shared" si="190"/>
        <v>N/A</v>
      </c>
      <c r="BO344" s="6">
        <f t="shared" si="191"/>
        <v>45873.481249999997</v>
      </c>
      <c r="BP344" s="6" t="str">
        <f t="shared" si="192"/>
        <v>N/A</v>
      </c>
    </row>
    <row r="345" spans="51:68">
      <c r="AY345" s="94">
        <f t="shared" si="193"/>
        <v>45874.159722221142</v>
      </c>
      <c r="AZ345" s="95">
        <f>IF($AY345&lt;=$AY$9,IF(NOT(ISNUMBER(PI_data_original!AZ345)),AZ344,PI_data_original!AZ345),0)</f>
        <v>0</v>
      </c>
      <c r="BA345" s="95">
        <f>IF($AY345&lt;=$AY$9,IF(NOT(ISNUMBER(PI_data_original!BA345)),BA344,PI_data_original!BA345),0)</f>
        <v>0</v>
      </c>
      <c r="BB345" s="95">
        <f>IF($AY345&lt;=$AY$9,IF(NOT(ISNUMBER(PI_data_original!BB345)),BB344,PI_data_original!BB345),0)</f>
        <v>0</v>
      </c>
      <c r="BC345" s="95">
        <f>IF($AY345&lt;=$AY$9,IF(NOT(ISNUMBER(PI_data_original!BC345)),BC344,PI_data_original!BC345),0)</f>
        <v>0</v>
      </c>
      <c r="BD345" s="95">
        <f>IF($AY345&lt;=$AY$9,IF(NOT(ISNUMBER(PI_data_original!BD345)),BD344,PI_data_original!BD345),0)</f>
        <v>0</v>
      </c>
      <c r="BE345" s="95">
        <f>IF($AY345&lt;=$AY$9,IF(NOT(ISNUMBER(PI_data_original!BE345)),BE344,PI_data_original!BE345),0)</f>
        <v>0</v>
      </c>
      <c r="BF345" s="95">
        <f>IF($AY345&lt;=$AY$9,IF(NOT(ISNUMBER(PI_data_original!BF345)),BF344,PI_data_original!BF345),0)</f>
        <v>0</v>
      </c>
      <c r="BG345" s="95">
        <f>IF($AY345&lt;=$AY$9,IF(NOT(ISNUMBER(PI_data_original!BG345)),BG344,PI_data_original!BG345),0)</f>
        <v>0</v>
      </c>
      <c r="BI345" s="61">
        <f>PI_data_original!BI345</f>
        <v>45873.481944444444</v>
      </c>
      <c r="BJ345" s="6">
        <f>IF($BI345&lt;=$BI$9,IF(NOT(ISNUMBER(PI_data_original!BJ345)),BJ344,PI_data_original!BJ345),0)</f>
        <v>40.148023895809693</v>
      </c>
      <c r="BK345" s="6">
        <f>IF($BI345&lt;=$BI$9,IF(NOT(ISNUMBER(PI_data_original!BK345)),BK344,PI_data_original!BK345),0)</f>
        <v>38.792480228628413</v>
      </c>
      <c r="BM345" s="6">
        <f t="shared" si="189"/>
        <v>45873.481944444444</v>
      </c>
      <c r="BN345" s="6" t="str">
        <f t="shared" si="190"/>
        <v>N/A</v>
      </c>
      <c r="BO345" s="6">
        <f t="shared" si="191"/>
        <v>45873.481944444444</v>
      </c>
      <c r="BP345" s="6" t="str">
        <f t="shared" si="192"/>
        <v>N/A</v>
      </c>
    </row>
    <row r="346" spans="51:68">
      <c r="AY346" s="94">
        <f t="shared" si="193"/>
        <v>45874.163194443361</v>
      </c>
      <c r="AZ346" s="95">
        <f>IF($AY346&lt;=$AY$9,IF(NOT(ISNUMBER(PI_data_original!AZ346)),AZ345,PI_data_original!AZ346),0)</f>
        <v>0</v>
      </c>
      <c r="BA346" s="95">
        <f>IF($AY346&lt;=$AY$9,IF(NOT(ISNUMBER(PI_data_original!BA346)),BA345,PI_data_original!BA346),0)</f>
        <v>0</v>
      </c>
      <c r="BB346" s="95">
        <f>IF($AY346&lt;=$AY$9,IF(NOT(ISNUMBER(PI_data_original!BB346)),BB345,PI_data_original!BB346),0)</f>
        <v>0</v>
      </c>
      <c r="BC346" s="95">
        <f>IF($AY346&lt;=$AY$9,IF(NOT(ISNUMBER(PI_data_original!BC346)),BC345,PI_data_original!BC346),0)</f>
        <v>0</v>
      </c>
      <c r="BD346" s="95">
        <f>IF($AY346&lt;=$AY$9,IF(NOT(ISNUMBER(PI_data_original!BD346)),BD345,PI_data_original!BD346),0)</f>
        <v>0</v>
      </c>
      <c r="BE346" s="95">
        <f>IF($AY346&lt;=$AY$9,IF(NOT(ISNUMBER(PI_data_original!BE346)),BE345,PI_data_original!BE346),0)</f>
        <v>0</v>
      </c>
      <c r="BF346" s="95">
        <f>IF($AY346&lt;=$AY$9,IF(NOT(ISNUMBER(PI_data_original!BF346)),BF345,PI_data_original!BF346),0)</f>
        <v>0</v>
      </c>
      <c r="BG346" s="95">
        <f>IF($AY346&lt;=$AY$9,IF(NOT(ISNUMBER(PI_data_original!BG346)),BG345,PI_data_original!BG346),0)</f>
        <v>0</v>
      </c>
      <c r="BI346" s="61">
        <f>PI_data_original!BI346</f>
        <v>45873.482638888891</v>
      </c>
      <c r="BJ346" s="6">
        <f>IF($BI346&lt;=$BI$9,IF(NOT(ISNUMBER(PI_data_original!BJ346)),BJ345,PI_data_original!BJ346),0)</f>
        <v>40.164913414981541</v>
      </c>
      <c r="BK346" s="6">
        <f>IF($BI346&lt;=$BI$9,IF(NOT(ISNUMBER(PI_data_original!BK346)),BK345,PI_data_original!BK346),0)</f>
        <v>38.845680505863143</v>
      </c>
      <c r="BM346" s="6">
        <f t="shared" si="189"/>
        <v>45873.482638888891</v>
      </c>
      <c r="BN346" s="6" t="str">
        <f t="shared" si="190"/>
        <v>N/A</v>
      </c>
      <c r="BO346" s="6">
        <f t="shared" si="191"/>
        <v>45873.482638888891</v>
      </c>
      <c r="BP346" s="6" t="str">
        <f t="shared" si="192"/>
        <v>N/A</v>
      </c>
    </row>
    <row r="347" spans="51:68">
      <c r="AY347" s="94">
        <f t="shared" si="193"/>
        <v>45874.16666666558</v>
      </c>
      <c r="AZ347" s="95">
        <f>IF($AY347&lt;=$AY$9,IF(NOT(ISNUMBER(PI_data_original!AZ347)),AZ346,PI_data_original!AZ347),0)</f>
        <v>0</v>
      </c>
      <c r="BA347" s="95">
        <f>IF($AY347&lt;=$AY$9,IF(NOT(ISNUMBER(PI_data_original!BA347)),BA346,PI_data_original!BA347),0)</f>
        <v>0</v>
      </c>
      <c r="BB347" s="95">
        <f>IF($AY347&lt;=$AY$9,IF(NOT(ISNUMBER(PI_data_original!BB347)),BB346,PI_data_original!BB347),0)</f>
        <v>0</v>
      </c>
      <c r="BC347" s="95">
        <f>IF($AY347&lt;=$AY$9,IF(NOT(ISNUMBER(PI_data_original!BC347)),BC346,PI_data_original!BC347),0)</f>
        <v>0</v>
      </c>
      <c r="BD347" s="95">
        <f>IF($AY347&lt;=$AY$9,IF(NOT(ISNUMBER(PI_data_original!BD347)),BD346,PI_data_original!BD347),0)</f>
        <v>0</v>
      </c>
      <c r="BE347" s="95">
        <f>IF($AY347&lt;=$AY$9,IF(NOT(ISNUMBER(PI_data_original!BE347)),BE346,PI_data_original!BE347),0)</f>
        <v>0</v>
      </c>
      <c r="BF347" s="95">
        <f>IF($AY347&lt;=$AY$9,IF(NOT(ISNUMBER(PI_data_original!BF347)),BF346,PI_data_original!BF347),0)</f>
        <v>0</v>
      </c>
      <c r="BG347" s="95">
        <f>IF($AY347&lt;=$AY$9,IF(NOT(ISNUMBER(PI_data_original!BG347)),BG346,PI_data_original!BG347),0)</f>
        <v>0</v>
      </c>
      <c r="BI347" s="61">
        <f>PI_data_original!BI347</f>
        <v>45873.48333333333</v>
      </c>
      <c r="BJ347" s="6">
        <f>IF($BI347&lt;=$BI$9,IF(NOT(ISNUMBER(PI_data_original!BJ347)),BJ346,PI_data_original!BJ347),0)</f>
        <v>40.190634171855677</v>
      </c>
      <c r="BK347" s="6">
        <f>IF($BI347&lt;=$BI$9,IF(NOT(ISNUMBER(PI_data_original!BK347)),BK346,PI_data_original!BK347),0)</f>
        <v>38.897551440941406</v>
      </c>
      <c r="BM347" s="6">
        <f t="shared" si="189"/>
        <v>45873.48333333333</v>
      </c>
      <c r="BN347" s="6" t="str">
        <f t="shared" si="190"/>
        <v>N/A</v>
      </c>
      <c r="BO347" s="6">
        <f t="shared" si="191"/>
        <v>45873.48333333333</v>
      </c>
      <c r="BP347" s="6" t="str">
        <f t="shared" si="192"/>
        <v>N/A</v>
      </c>
    </row>
    <row r="348" spans="51:68">
      <c r="AY348" s="94">
        <f t="shared" si="193"/>
        <v>45874.170138887799</v>
      </c>
      <c r="AZ348" s="95">
        <f>IF($AY348&lt;=$AY$9,IF(NOT(ISNUMBER(PI_data_original!AZ348)),AZ347,PI_data_original!AZ348),0)</f>
        <v>0</v>
      </c>
      <c r="BA348" s="95">
        <f>IF($AY348&lt;=$AY$9,IF(NOT(ISNUMBER(PI_data_original!BA348)),BA347,PI_data_original!BA348),0)</f>
        <v>0</v>
      </c>
      <c r="BB348" s="95">
        <f>IF($AY348&lt;=$AY$9,IF(NOT(ISNUMBER(PI_data_original!BB348)),BB347,PI_data_original!BB348),0)</f>
        <v>0</v>
      </c>
      <c r="BC348" s="95">
        <f>IF($AY348&lt;=$AY$9,IF(NOT(ISNUMBER(PI_data_original!BC348)),BC347,PI_data_original!BC348),0)</f>
        <v>0</v>
      </c>
      <c r="BD348" s="95">
        <f>IF($AY348&lt;=$AY$9,IF(NOT(ISNUMBER(PI_data_original!BD348)),BD347,PI_data_original!BD348),0)</f>
        <v>0</v>
      </c>
      <c r="BE348" s="95">
        <f>IF($AY348&lt;=$AY$9,IF(NOT(ISNUMBER(PI_data_original!BE348)),BE347,PI_data_original!BE348),0)</f>
        <v>0</v>
      </c>
      <c r="BF348" s="95">
        <f>IF($AY348&lt;=$AY$9,IF(NOT(ISNUMBER(PI_data_original!BF348)),BF347,PI_data_original!BF348),0)</f>
        <v>0</v>
      </c>
      <c r="BG348" s="95">
        <f>IF($AY348&lt;=$AY$9,IF(NOT(ISNUMBER(PI_data_original!BG348)),BG347,PI_data_original!BG348),0)</f>
        <v>0</v>
      </c>
      <c r="BI348" s="61">
        <f>PI_data_original!BI348</f>
        <v>45873.484027777777</v>
      </c>
      <c r="BJ348" s="6">
        <f>IF($BI348&lt;=$BI$9,IF(NOT(ISNUMBER(PI_data_original!BJ348)),BJ347,PI_data_original!BJ348),0)</f>
        <v>40.299583505869705</v>
      </c>
      <c r="BK348" s="6">
        <f>IF($BI348&lt;=$BI$9,IF(NOT(ISNUMBER(PI_data_original!BK348)),BK347,PI_data_original!BK348),0)</f>
        <v>39.023951903156252</v>
      </c>
      <c r="BM348" s="6">
        <f t="shared" si="189"/>
        <v>45873.484027777777</v>
      </c>
      <c r="BN348" s="6" t="str">
        <f t="shared" si="190"/>
        <v>N/A</v>
      </c>
      <c r="BO348" s="6">
        <f t="shared" si="191"/>
        <v>45873.484027777777</v>
      </c>
      <c r="BP348" s="6" t="str">
        <f t="shared" si="192"/>
        <v>N/A</v>
      </c>
    </row>
    <row r="349" spans="51:68">
      <c r="AY349" s="94">
        <f t="shared" si="193"/>
        <v>45874.173611110018</v>
      </c>
      <c r="AZ349" s="95">
        <f>IF($AY349&lt;=$AY$9,IF(NOT(ISNUMBER(PI_data_original!AZ349)),AZ348,PI_data_original!AZ349),0)</f>
        <v>0</v>
      </c>
      <c r="BA349" s="95">
        <f>IF($AY349&lt;=$AY$9,IF(NOT(ISNUMBER(PI_data_original!BA349)),BA348,PI_data_original!BA349),0)</f>
        <v>0</v>
      </c>
      <c r="BB349" s="95">
        <f>IF($AY349&lt;=$AY$9,IF(NOT(ISNUMBER(PI_data_original!BB349)),BB348,PI_data_original!BB349),0)</f>
        <v>0</v>
      </c>
      <c r="BC349" s="95">
        <f>IF($AY349&lt;=$AY$9,IF(NOT(ISNUMBER(PI_data_original!BC349)),BC348,PI_data_original!BC349),0)</f>
        <v>0</v>
      </c>
      <c r="BD349" s="95">
        <f>IF($AY349&lt;=$AY$9,IF(NOT(ISNUMBER(PI_data_original!BD349)),BD348,PI_data_original!BD349),0)</f>
        <v>0</v>
      </c>
      <c r="BE349" s="95">
        <f>IF($AY349&lt;=$AY$9,IF(NOT(ISNUMBER(PI_data_original!BE349)),BE348,PI_data_original!BE349),0)</f>
        <v>0</v>
      </c>
      <c r="BF349" s="95">
        <f>IF($AY349&lt;=$AY$9,IF(NOT(ISNUMBER(PI_data_original!BF349)),BF348,PI_data_original!BF349),0)</f>
        <v>0</v>
      </c>
      <c r="BG349" s="95">
        <f>IF($AY349&lt;=$AY$9,IF(NOT(ISNUMBER(PI_data_original!BG349)),BG348,PI_data_original!BG349),0)</f>
        <v>0</v>
      </c>
      <c r="BI349" s="61">
        <f>PI_data_original!BI349</f>
        <v>45873.484722222223</v>
      </c>
      <c r="BJ349" s="6">
        <f>IF($BI349&lt;=$BI$9,IF(NOT(ISNUMBER(PI_data_original!BJ349)),BJ348,PI_data_original!BJ349),0)</f>
        <v>40.418535535666656</v>
      </c>
      <c r="BK349" s="6">
        <f>IF($BI349&lt;=$BI$9,IF(NOT(ISNUMBER(PI_data_original!BK349)),BK348,PI_data_original!BK349),0)</f>
        <v>39.123455787305183</v>
      </c>
      <c r="BM349" s="6">
        <f t="shared" si="189"/>
        <v>45873.484722222223</v>
      </c>
      <c r="BN349" s="6" t="str">
        <f t="shared" si="190"/>
        <v>N/A</v>
      </c>
      <c r="BO349" s="6">
        <f t="shared" si="191"/>
        <v>45873.484722222223</v>
      </c>
      <c r="BP349" s="6" t="str">
        <f t="shared" si="192"/>
        <v>N/A</v>
      </c>
    </row>
    <row r="350" spans="51:68">
      <c r="AY350" s="94">
        <f t="shared" si="193"/>
        <v>45874.177083332237</v>
      </c>
      <c r="AZ350" s="95">
        <f>IF($AY350&lt;=$AY$9,IF(NOT(ISNUMBER(PI_data_original!AZ350)),AZ349,PI_data_original!AZ350),0)</f>
        <v>0</v>
      </c>
      <c r="BA350" s="95">
        <f>IF($AY350&lt;=$AY$9,IF(NOT(ISNUMBER(PI_data_original!BA350)),BA349,PI_data_original!BA350),0)</f>
        <v>0</v>
      </c>
      <c r="BB350" s="95">
        <f>IF($AY350&lt;=$AY$9,IF(NOT(ISNUMBER(PI_data_original!BB350)),BB349,PI_data_original!BB350),0)</f>
        <v>0</v>
      </c>
      <c r="BC350" s="95">
        <f>IF($AY350&lt;=$AY$9,IF(NOT(ISNUMBER(PI_data_original!BC350)),BC349,PI_data_original!BC350),0)</f>
        <v>0</v>
      </c>
      <c r="BD350" s="95">
        <f>IF($AY350&lt;=$AY$9,IF(NOT(ISNUMBER(PI_data_original!BD350)),BD349,PI_data_original!BD350),0)</f>
        <v>0</v>
      </c>
      <c r="BE350" s="95">
        <f>IF($AY350&lt;=$AY$9,IF(NOT(ISNUMBER(PI_data_original!BE350)),BE349,PI_data_original!BE350),0)</f>
        <v>0</v>
      </c>
      <c r="BF350" s="95">
        <f>IF($AY350&lt;=$AY$9,IF(NOT(ISNUMBER(PI_data_original!BF350)),BF349,PI_data_original!BF350),0)</f>
        <v>0</v>
      </c>
      <c r="BG350" s="95">
        <f>IF($AY350&lt;=$AY$9,IF(NOT(ISNUMBER(PI_data_original!BG350)),BG349,PI_data_original!BG350),0)</f>
        <v>0</v>
      </c>
      <c r="BI350" s="61">
        <f>PI_data_original!BI350</f>
        <v>45873.48541666667</v>
      </c>
      <c r="BJ350" s="6">
        <f>IF($BI350&lt;=$BI$9,IF(NOT(ISNUMBER(PI_data_original!BJ350)),BJ349,PI_data_original!BJ350),0)</f>
        <v>40.609339083235781</v>
      </c>
      <c r="BK350" s="6">
        <f>IF($BI350&lt;=$BI$9,IF(NOT(ISNUMBER(PI_data_original!BK350)),BK349,PI_data_original!BK350),0)</f>
        <v>39.198095848665346</v>
      </c>
      <c r="BM350" s="6">
        <f t="shared" si="189"/>
        <v>45873.48541666667</v>
      </c>
      <c r="BN350" s="6" t="str">
        <f t="shared" si="190"/>
        <v>N/A</v>
      </c>
      <c r="BO350" s="6">
        <f t="shared" si="191"/>
        <v>45873.48541666667</v>
      </c>
      <c r="BP350" s="6" t="str">
        <f t="shared" si="192"/>
        <v>N/A</v>
      </c>
    </row>
    <row r="351" spans="51:68">
      <c r="AY351" s="94">
        <f t="shared" si="193"/>
        <v>45874.180555554456</v>
      </c>
      <c r="AZ351" s="95">
        <f>IF($AY351&lt;=$AY$9,IF(NOT(ISNUMBER(PI_data_original!AZ351)),AZ350,PI_data_original!AZ351),0)</f>
        <v>0</v>
      </c>
      <c r="BA351" s="95">
        <f>IF($AY351&lt;=$AY$9,IF(NOT(ISNUMBER(PI_data_original!BA351)),BA350,PI_data_original!BA351),0)</f>
        <v>0</v>
      </c>
      <c r="BB351" s="95">
        <f>IF($AY351&lt;=$AY$9,IF(NOT(ISNUMBER(PI_data_original!BB351)),BB350,PI_data_original!BB351),0)</f>
        <v>0</v>
      </c>
      <c r="BC351" s="95">
        <f>IF($AY351&lt;=$AY$9,IF(NOT(ISNUMBER(PI_data_original!BC351)),BC350,PI_data_original!BC351),0)</f>
        <v>0</v>
      </c>
      <c r="BD351" s="95">
        <f>IF($AY351&lt;=$AY$9,IF(NOT(ISNUMBER(PI_data_original!BD351)),BD350,PI_data_original!BD351),0)</f>
        <v>0</v>
      </c>
      <c r="BE351" s="95">
        <f>IF($AY351&lt;=$AY$9,IF(NOT(ISNUMBER(PI_data_original!BE351)),BE350,PI_data_original!BE351),0)</f>
        <v>0</v>
      </c>
      <c r="BF351" s="95">
        <f>IF($AY351&lt;=$AY$9,IF(NOT(ISNUMBER(PI_data_original!BF351)),BF350,PI_data_original!BF351),0)</f>
        <v>0</v>
      </c>
      <c r="BG351" s="95">
        <f>IF($AY351&lt;=$AY$9,IF(NOT(ISNUMBER(PI_data_original!BG351)),BG350,PI_data_original!BG351),0)</f>
        <v>0</v>
      </c>
      <c r="BI351" s="61">
        <f>PI_data_original!BI351</f>
        <v>45873.486111111109</v>
      </c>
      <c r="BJ351" s="6">
        <f>IF($BI351&lt;=$BI$9,IF(NOT(ISNUMBER(PI_data_original!BJ351)),BJ350,PI_data_original!BJ351),0)</f>
        <v>40.81347103568546</v>
      </c>
      <c r="BK351" s="6">
        <f>IF($BI351&lt;=$BI$9,IF(NOT(ISNUMBER(PI_data_original!BK351)),BK350,PI_data_original!BK351),0)</f>
        <v>39.302512583177275</v>
      </c>
      <c r="BM351" s="6">
        <f t="shared" si="189"/>
        <v>45873.486111111109</v>
      </c>
      <c r="BN351" s="6" t="str">
        <f t="shared" si="190"/>
        <v>N/A</v>
      </c>
      <c r="BO351" s="6">
        <f t="shared" si="191"/>
        <v>45873.486111111109</v>
      </c>
      <c r="BP351" s="6" t="str">
        <f t="shared" si="192"/>
        <v>N/A</v>
      </c>
    </row>
    <row r="352" spans="51:68">
      <c r="AY352" s="94">
        <f t="shared" si="193"/>
        <v>45874.184027776675</v>
      </c>
      <c r="AZ352" s="95">
        <f>IF($AY352&lt;=$AY$9,IF(NOT(ISNUMBER(PI_data_original!AZ352)),AZ351,PI_data_original!AZ352),0)</f>
        <v>0</v>
      </c>
      <c r="BA352" s="95">
        <f>IF($AY352&lt;=$AY$9,IF(NOT(ISNUMBER(PI_data_original!BA352)),BA351,PI_data_original!BA352),0)</f>
        <v>0</v>
      </c>
      <c r="BB352" s="95">
        <f>IF($AY352&lt;=$AY$9,IF(NOT(ISNUMBER(PI_data_original!BB352)),BB351,PI_data_original!BB352),0)</f>
        <v>0</v>
      </c>
      <c r="BC352" s="95">
        <f>IF($AY352&lt;=$AY$9,IF(NOT(ISNUMBER(PI_data_original!BC352)),BC351,PI_data_original!BC352),0)</f>
        <v>0</v>
      </c>
      <c r="BD352" s="95">
        <f>IF($AY352&lt;=$AY$9,IF(NOT(ISNUMBER(PI_data_original!BD352)),BD351,PI_data_original!BD352),0)</f>
        <v>0</v>
      </c>
      <c r="BE352" s="95">
        <f>IF($AY352&lt;=$AY$9,IF(NOT(ISNUMBER(PI_data_original!BE352)),BE351,PI_data_original!BE352),0)</f>
        <v>0</v>
      </c>
      <c r="BF352" s="95">
        <f>IF($AY352&lt;=$AY$9,IF(NOT(ISNUMBER(PI_data_original!BF352)),BF351,PI_data_original!BF352),0)</f>
        <v>0</v>
      </c>
      <c r="BG352" s="95">
        <f>IF($AY352&lt;=$AY$9,IF(NOT(ISNUMBER(PI_data_original!BG352)),BG351,PI_data_original!BG352),0)</f>
        <v>0</v>
      </c>
      <c r="BI352" s="61">
        <f>PI_data_original!BI352</f>
        <v>45873.486805555556</v>
      </c>
      <c r="BJ352" s="6">
        <f>IF($BI352&lt;=$BI$9,IF(NOT(ISNUMBER(PI_data_original!BJ352)),BJ351,PI_data_original!BJ352),0)</f>
        <v>41.007982942233745</v>
      </c>
      <c r="BK352" s="6">
        <f>IF($BI352&lt;=$BI$9,IF(NOT(ISNUMBER(PI_data_original!BK352)),BK351,PI_data_original!BK352),0)</f>
        <v>39.474560787889864</v>
      </c>
      <c r="BM352" s="6">
        <f t="shared" si="189"/>
        <v>45873.486805555556</v>
      </c>
      <c r="BN352" s="6" t="str">
        <f t="shared" si="190"/>
        <v>N/A</v>
      </c>
      <c r="BO352" s="6">
        <f t="shared" si="191"/>
        <v>45873.486805555556</v>
      </c>
      <c r="BP352" s="6" t="str">
        <f t="shared" si="192"/>
        <v>N/A</v>
      </c>
    </row>
    <row r="353" spans="51:68">
      <c r="AY353" s="94">
        <f t="shared" si="193"/>
        <v>45874.187499998894</v>
      </c>
      <c r="AZ353" s="95">
        <f>IF($AY353&lt;=$AY$9,IF(NOT(ISNUMBER(PI_data_original!AZ353)),AZ352,PI_data_original!AZ353),0)</f>
        <v>0</v>
      </c>
      <c r="BA353" s="95">
        <f>IF($AY353&lt;=$AY$9,IF(NOT(ISNUMBER(PI_data_original!BA353)),BA352,PI_data_original!BA353),0)</f>
        <v>0</v>
      </c>
      <c r="BB353" s="95">
        <f>IF($AY353&lt;=$AY$9,IF(NOT(ISNUMBER(PI_data_original!BB353)),BB352,PI_data_original!BB353),0)</f>
        <v>0</v>
      </c>
      <c r="BC353" s="95">
        <f>IF($AY353&lt;=$AY$9,IF(NOT(ISNUMBER(PI_data_original!BC353)),BC352,PI_data_original!BC353),0)</f>
        <v>0</v>
      </c>
      <c r="BD353" s="95">
        <f>IF($AY353&lt;=$AY$9,IF(NOT(ISNUMBER(PI_data_original!BD353)),BD352,PI_data_original!BD353),0)</f>
        <v>0</v>
      </c>
      <c r="BE353" s="95">
        <f>IF($AY353&lt;=$AY$9,IF(NOT(ISNUMBER(PI_data_original!BE353)),BE352,PI_data_original!BE353),0)</f>
        <v>0</v>
      </c>
      <c r="BF353" s="95">
        <f>IF($AY353&lt;=$AY$9,IF(NOT(ISNUMBER(PI_data_original!BF353)),BF352,PI_data_original!BF353),0)</f>
        <v>0</v>
      </c>
      <c r="BG353" s="95">
        <f>IF($AY353&lt;=$AY$9,IF(NOT(ISNUMBER(PI_data_original!BG353)),BG352,PI_data_original!BG353),0)</f>
        <v>0</v>
      </c>
      <c r="BI353" s="61">
        <f>PI_data_original!BI353</f>
        <v>45873.487500000003</v>
      </c>
      <c r="BJ353" s="6">
        <f>IF($BI353&lt;=$BI$9,IF(NOT(ISNUMBER(PI_data_original!BJ353)),BJ352,PI_data_original!BJ353),0)</f>
        <v>41.137993869148055</v>
      </c>
      <c r="BK353" s="6">
        <f>IF($BI353&lt;=$BI$9,IF(NOT(ISNUMBER(PI_data_original!BK353)),BK352,PI_data_original!BK353),0)</f>
        <v>39.715978116586598</v>
      </c>
      <c r="BM353" s="6">
        <f t="shared" si="189"/>
        <v>45873.487500000003</v>
      </c>
      <c r="BN353" s="6" t="str">
        <f t="shared" si="190"/>
        <v>N/A</v>
      </c>
      <c r="BO353" s="6">
        <f t="shared" si="191"/>
        <v>45873.487500000003</v>
      </c>
      <c r="BP353" s="6" t="str">
        <f t="shared" si="192"/>
        <v>N/A</v>
      </c>
    </row>
    <row r="354" spans="51:68">
      <c r="AY354" s="94">
        <f t="shared" si="193"/>
        <v>45874.190972221113</v>
      </c>
      <c r="AZ354" s="95">
        <f>IF($AY354&lt;=$AY$9,IF(NOT(ISNUMBER(PI_data_original!AZ354)),AZ353,PI_data_original!AZ354),0)</f>
        <v>0</v>
      </c>
      <c r="BA354" s="95">
        <f>IF($AY354&lt;=$AY$9,IF(NOT(ISNUMBER(PI_data_original!BA354)),BA353,PI_data_original!BA354),0)</f>
        <v>0</v>
      </c>
      <c r="BB354" s="95">
        <f>IF($AY354&lt;=$AY$9,IF(NOT(ISNUMBER(PI_data_original!BB354)),BB353,PI_data_original!BB354),0)</f>
        <v>0</v>
      </c>
      <c r="BC354" s="95">
        <f>IF($AY354&lt;=$AY$9,IF(NOT(ISNUMBER(PI_data_original!BC354)),BC353,PI_data_original!BC354),0)</f>
        <v>0</v>
      </c>
      <c r="BD354" s="95">
        <f>IF($AY354&lt;=$AY$9,IF(NOT(ISNUMBER(PI_data_original!BD354)),BD353,PI_data_original!BD354),0)</f>
        <v>0</v>
      </c>
      <c r="BE354" s="95">
        <f>IF($AY354&lt;=$AY$9,IF(NOT(ISNUMBER(PI_data_original!BE354)),BE353,PI_data_original!BE354),0)</f>
        <v>0</v>
      </c>
      <c r="BF354" s="95">
        <f>IF($AY354&lt;=$AY$9,IF(NOT(ISNUMBER(PI_data_original!BF354)),BF353,PI_data_original!BF354),0)</f>
        <v>0</v>
      </c>
      <c r="BG354" s="95">
        <f>IF($AY354&lt;=$AY$9,IF(NOT(ISNUMBER(PI_data_original!BG354)),BG353,PI_data_original!BG354),0)</f>
        <v>0</v>
      </c>
      <c r="BI354" s="61">
        <f>PI_data_original!BI354</f>
        <v>45873.488194444442</v>
      </c>
      <c r="BJ354" s="6">
        <f>IF($BI354&lt;=$BI$9,IF(NOT(ISNUMBER(PI_data_original!BJ354)),BJ353,PI_data_original!BJ354),0)</f>
        <v>41.367602991235927</v>
      </c>
      <c r="BK354" s="6">
        <f>IF($BI354&lt;=$BI$9,IF(NOT(ISNUMBER(PI_data_original!BK354)),BK353,PI_data_original!BK354),0)</f>
        <v>39.940019565746788</v>
      </c>
      <c r="BM354" s="6">
        <f t="shared" si="189"/>
        <v>45873.488194444442</v>
      </c>
      <c r="BN354" s="6" t="str">
        <f t="shared" si="190"/>
        <v>N/A</v>
      </c>
      <c r="BO354" s="6">
        <f t="shared" si="191"/>
        <v>45873.488194444442</v>
      </c>
      <c r="BP354" s="6" t="str">
        <f t="shared" si="192"/>
        <v>N/A</v>
      </c>
    </row>
    <row r="355" spans="51:68">
      <c r="AY355" s="94">
        <f t="shared" si="193"/>
        <v>45874.194444443332</v>
      </c>
      <c r="AZ355" s="95">
        <f>IF($AY355&lt;=$AY$9,IF(NOT(ISNUMBER(PI_data_original!AZ355)),AZ354,PI_data_original!AZ355),0)</f>
        <v>0</v>
      </c>
      <c r="BA355" s="95">
        <f>IF($AY355&lt;=$AY$9,IF(NOT(ISNUMBER(PI_data_original!BA355)),BA354,PI_data_original!BA355),0)</f>
        <v>0</v>
      </c>
      <c r="BB355" s="95">
        <f>IF($AY355&lt;=$AY$9,IF(NOT(ISNUMBER(PI_data_original!BB355)),BB354,PI_data_original!BB355),0)</f>
        <v>0</v>
      </c>
      <c r="BC355" s="95">
        <f>IF($AY355&lt;=$AY$9,IF(NOT(ISNUMBER(PI_data_original!BC355)),BC354,PI_data_original!BC355),0)</f>
        <v>0</v>
      </c>
      <c r="BD355" s="95">
        <f>IF($AY355&lt;=$AY$9,IF(NOT(ISNUMBER(PI_data_original!BD355)),BD354,PI_data_original!BD355),0)</f>
        <v>0</v>
      </c>
      <c r="BE355" s="95">
        <f>IF($AY355&lt;=$AY$9,IF(NOT(ISNUMBER(PI_data_original!BE355)),BE354,PI_data_original!BE355),0)</f>
        <v>0</v>
      </c>
      <c r="BF355" s="95">
        <f>IF($AY355&lt;=$AY$9,IF(NOT(ISNUMBER(PI_data_original!BF355)),BF354,PI_data_original!BF355),0)</f>
        <v>0</v>
      </c>
      <c r="BG355" s="95">
        <f>IF($AY355&lt;=$AY$9,IF(NOT(ISNUMBER(PI_data_original!BG355)),BG354,PI_data_original!BG355),0)</f>
        <v>0</v>
      </c>
      <c r="BI355" s="61">
        <f>PI_data_original!BI355</f>
        <v>45873.488888888889</v>
      </c>
      <c r="BJ355" s="6">
        <f>IF($BI355&lt;=$BI$9,IF(NOT(ISNUMBER(PI_data_original!BJ355)),BJ354,PI_data_original!BJ355),0)</f>
        <v>41.581834587165837</v>
      </c>
      <c r="BK355" s="6">
        <f>IF($BI355&lt;=$BI$9,IF(NOT(ISNUMBER(PI_data_original!BK355)),BK354,PI_data_original!BK355),0)</f>
        <v>40.059235672270219</v>
      </c>
      <c r="BM355" s="6">
        <f t="shared" si="189"/>
        <v>45873.488888888889</v>
      </c>
      <c r="BN355" s="6" t="str">
        <f t="shared" si="190"/>
        <v>N/A</v>
      </c>
      <c r="BO355" s="6">
        <f t="shared" si="191"/>
        <v>45873.488888888889</v>
      </c>
      <c r="BP355" s="6" t="str">
        <f t="shared" si="192"/>
        <v>N/A</v>
      </c>
    </row>
    <row r="356" spans="51:68">
      <c r="AY356" s="94">
        <f t="shared" si="193"/>
        <v>45874.197916665551</v>
      </c>
      <c r="AZ356" s="95">
        <f>IF($AY356&lt;=$AY$9,IF(NOT(ISNUMBER(PI_data_original!AZ356)),AZ355,PI_data_original!AZ356),0)</f>
        <v>0</v>
      </c>
      <c r="BA356" s="95">
        <f>IF($AY356&lt;=$AY$9,IF(NOT(ISNUMBER(PI_data_original!BA356)),BA355,PI_data_original!BA356),0)</f>
        <v>0</v>
      </c>
      <c r="BB356" s="95">
        <f>IF($AY356&lt;=$AY$9,IF(NOT(ISNUMBER(PI_data_original!BB356)),BB355,PI_data_original!BB356),0)</f>
        <v>0</v>
      </c>
      <c r="BC356" s="95">
        <f>IF($AY356&lt;=$AY$9,IF(NOT(ISNUMBER(PI_data_original!BC356)),BC355,PI_data_original!BC356),0)</f>
        <v>0</v>
      </c>
      <c r="BD356" s="95">
        <f>IF($AY356&lt;=$AY$9,IF(NOT(ISNUMBER(PI_data_original!BD356)),BD355,PI_data_original!BD356),0)</f>
        <v>0</v>
      </c>
      <c r="BE356" s="95">
        <f>IF($AY356&lt;=$AY$9,IF(NOT(ISNUMBER(PI_data_original!BE356)),BE355,PI_data_original!BE356),0)</f>
        <v>0</v>
      </c>
      <c r="BF356" s="95">
        <f>IF($AY356&lt;=$AY$9,IF(NOT(ISNUMBER(PI_data_original!BF356)),BF355,PI_data_original!BF356),0)</f>
        <v>0</v>
      </c>
      <c r="BG356" s="95">
        <f>IF($AY356&lt;=$AY$9,IF(NOT(ISNUMBER(PI_data_original!BG356)),BG355,PI_data_original!BG356),0)</f>
        <v>0</v>
      </c>
      <c r="BI356" s="61">
        <f>PI_data_original!BI356</f>
        <v>45873.489583333336</v>
      </c>
      <c r="BJ356" s="6">
        <f>IF($BI356&lt;=$BI$9,IF(NOT(ISNUMBER(PI_data_original!BJ356)),BJ355,PI_data_original!BJ356),0)</f>
        <v>41.786404295081141</v>
      </c>
      <c r="BK356" s="6">
        <f>IF($BI356&lt;=$BI$9,IF(NOT(ISNUMBER(PI_data_original!BK356)),BK355,PI_data_original!BK356),0)</f>
        <v>40.22608273149477</v>
      </c>
      <c r="BM356" s="6">
        <f t="shared" si="189"/>
        <v>45873.489583333336</v>
      </c>
      <c r="BN356" s="6" t="str">
        <f t="shared" si="190"/>
        <v>N/A</v>
      </c>
      <c r="BO356" s="6">
        <f t="shared" si="191"/>
        <v>45873.489583333336</v>
      </c>
      <c r="BP356" s="6" t="str">
        <f t="shared" si="192"/>
        <v>N/A</v>
      </c>
    </row>
    <row r="357" spans="51:68">
      <c r="AY357" s="94">
        <f t="shared" si="193"/>
        <v>45874.20138888777</v>
      </c>
      <c r="AZ357" s="95">
        <f>IF($AY357&lt;=$AY$9,IF(NOT(ISNUMBER(PI_data_original!AZ357)),AZ356,PI_data_original!AZ357),0)</f>
        <v>0</v>
      </c>
      <c r="BA357" s="95">
        <f>IF($AY357&lt;=$AY$9,IF(NOT(ISNUMBER(PI_data_original!BA357)),BA356,PI_data_original!BA357),0)</f>
        <v>0</v>
      </c>
      <c r="BB357" s="95">
        <f>IF($AY357&lt;=$AY$9,IF(NOT(ISNUMBER(PI_data_original!BB357)),BB356,PI_data_original!BB357),0)</f>
        <v>0</v>
      </c>
      <c r="BC357" s="95">
        <f>IF($AY357&lt;=$AY$9,IF(NOT(ISNUMBER(PI_data_original!BC357)),BC356,PI_data_original!BC357),0)</f>
        <v>0</v>
      </c>
      <c r="BD357" s="95">
        <f>IF($AY357&lt;=$AY$9,IF(NOT(ISNUMBER(PI_data_original!BD357)),BD356,PI_data_original!BD357),0)</f>
        <v>0</v>
      </c>
      <c r="BE357" s="95">
        <f>IF($AY357&lt;=$AY$9,IF(NOT(ISNUMBER(PI_data_original!BE357)),BE356,PI_data_original!BE357),0)</f>
        <v>0</v>
      </c>
      <c r="BF357" s="95">
        <f>IF($AY357&lt;=$AY$9,IF(NOT(ISNUMBER(PI_data_original!BF357)),BF356,PI_data_original!BF357),0)</f>
        <v>0</v>
      </c>
      <c r="BG357" s="95">
        <f>IF($AY357&lt;=$AY$9,IF(NOT(ISNUMBER(PI_data_original!BG357)),BG356,PI_data_original!BG357),0)</f>
        <v>0</v>
      </c>
      <c r="BI357" s="61">
        <f>PI_data_original!BI357</f>
        <v>45873.490277777775</v>
      </c>
      <c r="BJ357" s="6">
        <f>IF($BI357&lt;=$BI$9,IF(NOT(ISNUMBER(PI_data_original!BJ357)),BJ356,PI_data_original!BJ357),0)</f>
        <v>42.020569431343709</v>
      </c>
      <c r="BK357" s="6">
        <f>IF($BI357&lt;=$BI$9,IF(NOT(ISNUMBER(PI_data_original!BK357)),BK356,PI_data_original!BK357),0)</f>
        <v>40.380125427536413</v>
      </c>
      <c r="BM357" s="6">
        <f t="shared" si="189"/>
        <v>45873.490277777775</v>
      </c>
      <c r="BN357" s="6" t="str">
        <f t="shared" si="190"/>
        <v>N/A</v>
      </c>
      <c r="BO357" s="6">
        <f t="shared" si="191"/>
        <v>45873.490277777775</v>
      </c>
      <c r="BP357" s="6" t="str">
        <f t="shared" si="192"/>
        <v>N/A</v>
      </c>
    </row>
    <row r="358" spans="51:68">
      <c r="AY358" s="94">
        <f t="shared" si="193"/>
        <v>45874.204861109989</v>
      </c>
      <c r="AZ358" s="95">
        <f>IF($AY358&lt;=$AY$9,IF(NOT(ISNUMBER(PI_data_original!AZ358)),AZ357,PI_data_original!AZ358),0)</f>
        <v>0</v>
      </c>
      <c r="BA358" s="95">
        <f>IF($AY358&lt;=$AY$9,IF(NOT(ISNUMBER(PI_data_original!BA358)),BA357,PI_data_original!BA358),0)</f>
        <v>0</v>
      </c>
      <c r="BB358" s="95">
        <f>IF($AY358&lt;=$AY$9,IF(NOT(ISNUMBER(PI_data_original!BB358)),BB357,PI_data_original!BB358),0)</f>
        <v>0</v>
      </c>
      <c r="BC358" s="95">
        <f>IF($AY358&lt;=$AY$9,IF(NOT(ISNUMBER(PI_data_original!BC358)),BC357,PI_data_original!BC358),0)</f>
        <v>0</v>
      </c>
      <c r="BD358" s="95">
        <f>IF($AY358&lt;=$AY$9,IF(NOT(ISNUMBER(PI_data_original!BD358)),BD357,PI_data_original!BD358),0)</f>
        <v>0</v>
      </c>
      <c r="BE358" s="95">
        <f>IF($AY358&lt;=$AY$9,IF(NOT(ISNUMBER(PI_data_original!BE358)),BE357,PI_data_original!BE358),0)</f>
        <v>0</v>
      </c>
      <c r="BF358" s="95">
        <f>IF($AY358&lt;=$AY$9,IF(NOT(ISNUMBER(PI_data_original!BF358)),BF357,PI_data_original!BF358),0)</f>
        <v>0</v>
      </c>
      <c r="BG358" s="95">
        <f>IF($AY358&lt;=$AY$9,IF(NOT(ISNUMBER(PI_data_original!BG358)),BG357,PI_data_original!BG358),0)</f>
        <v>0</v>
      </c>
      <c r="BI358" s="61">
        <f>PI_data_original!BI358</f>
        <v>45873.490972222222</v>
      </c>
      <c r="BJ358" s="6">
        <f>IF($BI358&lt;=$BI$9,IF(NOT(ISNUMBER(PI_data_original!BJ358)),BJ357,PI_data_original!BJ358),0)</f>
        <v>42.347467429230967</v>
      </c>
      <c r="BK358" s="6">
        <f>IF($BI358&lt;=$BI$9,IF(NOT(ISNUMBER(PI_data_original!BK358)),BK357,PI_data_original!BK358),0)</f>
        <v>40.51279666017134</v>
      </c>
      <c r="BM358" s="6">
        <f t="shared" si="189"/>
        <v>45873.490972222222</v>
      </c>
      <c r="BN358" s="6" t="str">
        <f t="shared" si="190"/>
        <v>N/A</v>
      </c>
      <c r="BO358" s="6">
        <f t="shared" si="191"/>
        <v>45873.490972222222</v>
      </c>
      <c r="BP358" s="6" t="str">
        <f t="shared" si="192"/>
        <v>N/A</v>
      </c>
    </row>
    <row r="359" spans="51:68">
      <c r="AY359" s="94">
        <f t="shared" si="193"/>
        <v>45874.208333332208</v>
      </c>
      <c r="AZ359" s="95">
        <f>IF($AY359&lt;=$AY$9,IF(NOT(ISNUMBER(PI_data_original!AZ359)),AZ358,PI_data_original!AZ359),0)</f>
        <v>0</v>
      </c>
      <c r="BA359" s="95">
        <f>IF($AY359&lt;=$AY$9,IF(NOT(ISNUMBER(PI_data_original!BA359)),BA358,PI_data_original!BA359),0)</f>
        <v>0</v>
      </c>
      <c r="BB359" s="95">
        <f>IF($AY359&lt;=$AY$9,IF(NOT(ISNUMBER(PI_data_original!BB359)),BB358,PI_data_original!BB359),0)</f>
        <v>0</v>
      </c>
      <c r="BC359" s="95">
        <f>IF($AY359&lt;=$AY$9,IF(NOT(ISNUMBER(PI_data_original!BC359)),BC358,PI_data_original!BC359),0)</f>
        <v>0</v>
      </c>
      <c r="BD359" s="95">
        <f>IF($AY359&lt;=$AY$9,IF(NOT(ISNUMBER(PI_data_original!BD359)),BD358,PI_data_original!BD359),0)</f>
        <v>0</v>
      </c>
      <c r="BE359" s="95">
        <f>IF($AY359&lt;=$AY$9,IF(NOT(ISNUMBER(PI_data_original!BE359)),BE358,PI_data_original!BE359),0)</f>
        <v>0</v>
      </c>
      <c r="BF359" s="95">
        <f>IF($AY359&lt;=$AY$9,IF(NOT(ISNUMBER(PI_data_original!BF359)),BF358,PI_data_original!BF359),0)</f>
        <v>0</v>
      </c>
      <c r="BG359" s="95">
        <f>IF($AY359&lt;=$AY$9,IF(NOT(ISNUMBER(PI_data_original!BG359)),BG358,PI_data_original!BG359),0)</f>
        <v>0</v>
      </c>
      <c r="BI359" s="61">
        <f>PI_data_original!BI359</f>
        <v>45873.491666666669</v>
      </c>
      <c r="BJ359" s="6">
        <f>IF($BI359&lt;=$BI$9,IF(NOT(ISNUMBER(PI_data_original!BJ359)),BJ358,PI_data_original!BJ359),0)</f>
        <v>42.488525887219204</v>
      </c>
      <c r="BK359" s="6">
        <f>IF($BI359&lt;=$BI$9,IF(NOT(ISNUMBER(PI_data_original!BK359)),BK358,PI_data_original!BK359),0)</f>
        <v>40.573397187657726</v>
      </c>
      <c r="BM359" s="6">
        <f t="shared" si="189"/>
        <v>45873.491666666669</v>
      </c>
      <c r="BN359" s="6" t="str">
        <f t="shared" si="190"/>
        <v>N/A</v>
      </c>
      <c r="BO359" s="6">
        <f t="shared" si="191"/>
        <v>45873.491666666669</v>
      </c>
      <c r="BP359" s="6" t="str">
        <f t="shared" si="192"/>
        <v>N/A</v>
      </c>
    </row>
    <row r="360" spans="51:68">
      <c r="AY360" s="94">
        <f t="shared" si="193"/>
        <v>45874.211805554427</v>
      </c>
      <c r="AZ360" s="95">
        <f>IF($AY360&lt;=$AY$9,IF(NOT(ISNUMBER(PI_data_original!AZ360)),AZ359,PI_data_original!AZ360),0)</f>
        <v>0</v>
      </c>
      <c r="BA360" s="95">
        <f>IF($AY360&lt;=$AY$9,IF(NOT(ISNUMBER(PI_data_original!BA360)),BA359,PI_data_original!BA360),0)</f>
        <v>0</v>
      </c>
      <c r="BB360" s="95">
        <f>IF($AY360&lt;=$AY$9,IF(NOT(ISNUMBER(PI_data_original!BB360)),BB359,PI_data_original!BB360),0)</f>
        <v>0</v>
      </c>
      <c r="BC360" s="95">
        <f>IF($AY360&lt;=$AY$9,IF(NOT(ISNUMBER(PI_data_original!BC360)),BC359,PI_data_original!BC360),0)</f>
        <v>0</v>
      </c>
      <c r="BD360" s="95">
        <f>IF($AY360&lt;=$AY$9,IF(NOT(ISNUMBER(PI_data_original!BD360)),BD359,PI_data_original!BD360),0)</f>
        <v>0</v>
      </c>
      <c r="BE360" s="95">
        <f>IF($AY360&lt;=$AY$9,IF(NOT(ISNUMBER(PI_data_original!BE360)),BE359,PI_data_original!BE360),0)</f>
        <v>0</v>
      </c>
      <c r="BF360" s="95">
        <f>IF($AY360&lt;=$AY$9,IF(NOT(ISNUMBER(PI_data_original!BF360)),BF359,PI_data_original!BF360),0)</f>
        <v>0</v>
      </c>
      <c r="BG360" s="95">
        <f>IF($AY360&lt;=$AY$9,IF(NOT(ISNUMBER(PI_data_original!BG360)),BG359,PI_data_original!BG360),0)</f>
        <v>0</v>
      </c>
      <c r="BI360" s="61">
        <f>PI_data_original!BI360</f>
        <v>45873.492361111108</v>
      </c>
      <c r="BJ360" s="6">
        <f>IF($BI360&lt;=$BI$9,IF(NOT(ISNUMBER(PI_data_original!BJ360)),BJ359,PI_data_original!BJ360),0)</f>
        <v>42.585713657915768</v>
      </c>
      <c r="BK360" s="6">
        <f>IF($BI360&lt;=$BI$9,IF(NOT(ISNUMBER(PI_data_original!BK360)),BK359,PI_data_original!BK360),0)</f>
        <v>40.686807958579067</v>
      </c>
      <c r="BM360" s="6">
        <f t="shared" si="189"/>
        <v>45873.492361111108</v>
      </c>
      <c r="BN360" s="6" t="str">
        <f t="shared" si="190"/>
        <v>N/A</v>
      </c>
      <c r="BO360" s="6">
        <f t="shared" si="191"/>
        <v>45873.492361111108</v>
      </c>
      <c r="BP360" s="6" t="str">
        <f t="shared" si="192"/>
        <v>N/A</v>
      </c>
    </row>
    <row r="361" spans="51:68">
      <c r="AY361" s="94">
        <f t="shared" si="193"/>
        <v>45874.215277776646</v>
      </c>
      <c r="AZ361" s="95">
        <f>IF($AY361&lt;=$AY$9,IF(NOT(ISNUMBER(PI_data_original!AZ361)),AZ360,PI_data_original!AZ361),0)</f>
        <v>0</v>
      </c>
      <c r="BA361" s="95">
        <f>IF($AY361&lt;=$AY$9,IF(NOT(ISNUMBER(PI_data_original!BA361)),BA360,PI_data_original!BA361),0)</f>
        <v>0</v>
      </c>
      <c r="BB361" s="95">
        <f>IF($AY361&lt;=$AY$9,IF(NOT(ISNUMBER(PI_data_original!BB361)),BB360,PI_data_original!BB361),0)</f>
        <v>0</v>
      </c>
      <c r="BC361" s="95">
        <f>IF($AY361&lt;=$AY$9,IF(NOT(ISNUMBER(PI_data_original!BC361)),BC360,PI_data_original!BC361),0)</f>
        <v>0</v>
      </c>
      <c r="BD361" s="95">
        <f>IF($AY361&lt;=$AY$9,IF(NOT(ISNUMBER(PI_data_original!BD361)),BD360,PI_data_original!BD361),0)</f>
        <v>0</v>
      </c>
      <c r="BE361" s="95">
        <f>IF($AY361&lt;=$AY$9,IF(NOT(ISNUMBER(PI_data_original!BE361)),BE360,PI_data_original!BE361),0)</f>
        <v>0</v>
      </c>
      <c r="BF361" s="95">
        <f>IF($AY361&lt;=$AY$9,IF(NOT(ISNUMBER(PI_data_original!BF361)),BF360,PI_data_original!BF361),0)</f>
        <v>0</v>
      </c>
      <c r="BG361" s="95">
        <f>IF($AY361&lt;=$AY$9,IF(NOT(ISNUMBER(PI_data_original!BG361)),BG360,PI_data_original!BG361),0)</f>
        <v>0</v>
      </c>
      <c r="BI361" s="61">
        <f>PI_data_original!BI361</f>
        <v>45873.493055555555</v>
      </c>
      <c r="BJ361" s="6">
        <f>IF($BI361&lt;=$BI$9,IF(NOT(ISNUMBER(PI_data_original!BJ361)),BJ360,PI_data_original!BJ361),0)</f>
        <v>42.78530055617864</v>
      </c>
      <c r="BK361" s="6">
        <f>IF($BI361&lt;=$BI$9,IF(NOT(ISNUMBER(PI_data_original!BK361)),BK360,PI_data_original!BK361),0)</f>
        <v>40.709779336385573</v>
      </c>
      <c r="BM361" s="6">
        <f t="shared" si="189"/>
        <v>45873.493055555555</v>
      </c>
      <c r="BN361" s="6" t="str">
        <f t="shared" si="190"/>
        <v>N/A</v>
      </c>
      <c r="BO361" s="6">
        <f t="shared" si="191"/>
        <v>45873.493055555555</v>
      </c>
      <c r="BP361" s="6" t="str">
        <f t="shared" si="192"/>
        <v>N/A</v>
      </c>
    </row>
    <row r="362" spans="51:68">
      <c r="AY362" s="94">
        <f t="shared" si="193"/>
        <v>45874.218749998865</v>
      </c>
      <c r="AZ362" s="95">
        <f>IF($AY362&lt;=$AY$9,IF(NOT(ISNUMBER(PI_data_original!AZ362)),AZ361,PI_data_original!AZ362),0)</f>
        <v>0</v>
      </c>
      <c r="BA362" s="95">
        <f>IF($AY362&lt;=$AY$9,IF(NOT(ISNUMBER(PI_data_original!BA362)),BA361,PI_data_original!BA362),0)</f>
        <v>0</v>
      </c>
      <c r="BB362" s="95">
        <f>IF($AY362&lt;=$AY$9,IF(NOT(ISNUMBER(PI_data_original!BB362)),BB361,PI_data_original!BB362),0)</f>
        <v>0</v>
      </c>
      <c r="BC362" s="95">
        <f>IF($AY362&lt;=$AY$9,IF(NOT(ISNUMBER(PI_data_original!BC362)),BC361,PI_data_original!BC362),0)</f>
        <v>0</v>
      </c>
      <c r="BD362" s="95">
        <f>IF($AY362&lt;=$AY$9,IF(NOT(ISNUMBER(PI_data_original!BD362)),BD361,PI_data_original!BD362),0)</f>
        <v>0</v>
      </c>
      <c r="BE362" s="95">
        <f>IF($AY362&lt;=$AY$9,IF(NOT(ISNUMBER(PI_data_original!BE362)),BE361,PI_data_original!BE362),0)</f>
        <v>0</v>
      </c>
      <c r="BF362" s="95">
        <f>IF($AY362&lt;=$AY$9,IF(NOT(ISNUMBER(PI_data_original!BF362)),BF361,PI_data_original!BF362),0)</f>
        <v>0</v>
      </c>
      <c r="BG362" s="95">
        <f>IF($AY362&lt;=$AY$9,IF(NOT(ISNUMBER(PI_data_original!BG362)),BG361,PI_data_original!BG362),0)</f>
        <v>0</v>
      </c>
      <c r="BI362" s="61">
        <f>PI_data_original!BI362</f>
        <v>45873.493750000001</v>
      </c>
      <c r="BJ362" s="6">
        <f>IF($BI362&lt;=$BI$9,IF(NOT(ISNUMBER(PI_data_original!BJ362)),BJ361,PI_data_original!BJ362),0)</f>
        <v>42.976450827900628</v>
      </c>
      <c r="BK362" s="6">
        <f>IF($BI362&lt;=$BI$9,IF(NOT(ISNUMBER(PI_data_original!BK362)),BK361,PI_data_original!BK362),0)</f>
        <v>40.780996673546305</v>
      </c>
      <c r="BM362" s="6">
        <f t="shared" si="189"/>
        <v>45873.493750000001</v>
      </c>
      <c r="BN362" s="6" t="str">
        <f t="shared" si="190"/>
        <v>N/A</v>
      </c>
      <c r="BO362" s="6">
        <f t="shared" si="191"/>
        <v>45873.493750000001</v>
      </c>
      <c r="BP362" s="6" t="str">
        <f t="shared" si="192"/>
        <v>N/A</v>
      </c>
    </row>
    <row r="363" spans="51:68">
      <c r="AY363" s="94">
        <f t="shared" si="193"/>
        <v>45874.222222221084</v>
      </c>
      <c r="AZ363" s="95">
        <f>IF($AY363&lt;=$AY$9,IF(NOT(ISNUMBER(PI_data_original!AZ363)),AZ362,PI_data_original!AZ363),0)</f>
        <v>0</v>
      </c>
      <c r="BA363" s="95">
        <f>IF($AY363&lt;=$AY$9,IF(NOT(ISNUMBER(PI_data_original!BA363)),BA362,PI_data_original!BA363),0)</f>
        <v>0</v>
      </c>
      <c r="BB363" s="95">
        <f>IF($AY363&lt;=$AY$9,IF(NOT(ISNUMBER(PI_data_original!BB363)),BB362,PI_data_original!BB363),0)</f>
        <v>0</v>
      </c>
      <c r="BC363" s="95">
        <f>IF($AY363&lt;=$AY$9,IF(NOT(ISNUMBER(PI_data_original!BC363)),BC362,PI_data_original!BC363),0)</f>
        <v>0</v>
      </c>
      <c r="BD363" s="95">
        <f>IF($AY363&lt;=$AY$9,IF(NOT(ISNUMBER(PI_data_original!BD363)),BD362,PI_data_original!BD363),0)</f>
        <v>0</v>
      </c>
      <c r="BE363" s="95">
        <f>IF($AY363&lt;=$AY$9,IF(NOT(ISNUMBER(PI_data_original!BE363)),BE362,PI_data_original!BE363),0)</f>
        <v>0</v>
      </c>
      <c r="BF363" s="95">
        <f>IF($AY363&lt;=$AY$9,IF(NOT(ISNUMBER(PI_data_original!BF363)),BF362,PI_data_original!BF363),0)</f>
        <v>0</v>
      </c>
      <c r="BG363" s="95">
        <f>IF($AY363&lt;=$AY$9,IF(NOT(ISNUMBER(PI_data_original!BG363)),BG362,PI_data_original!BG363),0)</f>
        <v>0</v>
      </c>
      <c r="BI363" s="61">
        <f>PI_data_original!BI363</f>
        <v>45873.494444444441</v>
      </c>
      <c r="BJ363" s="6">
        <f>IF($BI363&lt;=$BI$9,IF(NOT(ISNUMBER(PI_data_original!BJ363)),BJ362,PI_data_original!BJ363),0)</f>
        <v>43.082653907374556</v>
      </c>
      <c r="BK363" s="6">
        <f>IF($BI363&lt;=$BI$9,IF(NOT(ISNUMBER(PI_data_original!BK363)),BK362,PI_data_original!BK363),0)</f>
        <v>40.851285093270221</v>
      </c>
      <c r="BM363" s="6">
        <f t="shared" si="189"/>
        <v>45873.494444444441</v>
      </c>
      <c r="BN363" s="6" t="str">
        <f t="shared" si="190"/>
        <v>N/A</v>
      </c>
      <c r="BO363" s="6">
        <f t="shared" si="191"/>
        <v>45873.494444444441</v>
      </c>
      <c r="BP363" s="6" t="str">
        <f t="shared" si="192"/>
        <v>N/A</v>
      </c>
    </row>
    <row r="364" spans="51:68">
      <c r="AY364" s="94">
        <f t="shared" si="193"/>
        <v>45874.225694443303</v>
      </c>
      <c r="AZ364" s="95">
        <f>IF($AY364&lt;=$AY$9,IF(NOT(ISNUMBER(PI_data_original!AZ364)),AZ363,PI_data_original!AZ364),0)</f>
        <v>0</v>
      </c>
      <c r="BA364" s="95">
        <f>IF($AY364&lt;=$AY$9,IF(NOT(ISNUMBER(PI_data_original!BA364)),BA363,PI_data_original!BA364),0)</f>
        <v>0</v>
      </c>
      <c r="BB364" s="95">
        <f>IF($AY364&lt;=$AY$9,IF(NOT(ISNUMBER(PI_data_original!BB364)),BB363,PI_data_original!BB364),0)</f>
        <v>0</v>
      </c>
      <c r="BC364" s="95">
        <f>IF($AY364&lt;=$AY$9,IF(NOT(ISNUMBER(PI_data_original!BC364)),BC363,PI_data_original!BC364),0)</f>
        <v>0</v>
      </c>
      <c r="BD364" s="95">
        <f>IF($AY364&lt;=$AY$9,IF(NOT(ISNUMBER(PI_data_original!BD364)),BD363,PI_data_original!BD364),0)</f>
        <v>0</v>
      </c>
      <c r="BE364" s="95">
        <f>IF($AY364&lt;=$AY$9,IF(NOT(ISNUMBER(PI_data_original!BE364)),BE363,PI_data_original!BE364),0)</f>
        <v>0</v>
      </c>
      <c r="BF364" s="95">
        <f>IF($AY364&lt;=$AY$9,IF(NOT(ISNUMBER(PI_data_original!BF364)),BF363,PI_data_original!BF364),0)</f>
        <v>0</v>
      </c>
      <c r="BG364" s="95">
        <f>IF($AY364&lt;=$AY$9,IF(NOT(ISNUMBER(PI_data_original!BG364)),BG363,PI_data_original!BG364),0)</f>
        <v>0</v>
      </c>
      <c r="BI364" s="61">
        <f>PI_data_original!BI364</f>
        <v>45873.495138888888</v>
      </c>
      <c r="BJ364" s="6">
        <f>IF($BI364&lt;=$BI$9,IF(NOT(ISNUMBER(PI_data_original!BJ364)),BJ363,PI_data_original!BJ364),0)</f>
        <v>43.2055224596266</v>
      </c>
      <c r="BK364" s="6">
        <f>IF($BI364&lt;=$BI$9,IF(NOT(ISNUMBER(PI_data_original!BK364)),BK363,PI_data_original!BK364),0)</f>
        <v>40.955714875741521</v>
      </c>
      <c r="BM364" s="6">
        <f t="shared" si="189"/>
        <v>45873.495138888888</v>
      </c>
      <c r="BN364" s="6" t="str">
        <f t="shared" si="190"/>
        <v>N/A</v>
      </c>
      <c r="BO364" s="6">
        <f t="shared" si="191"/>
        <v>45873.495138888888</v>
      </c>
      <c r="BP364" s="6" t="str">
        <f t="shared" si="192"/>
        <v>N/A</v>
      </c>
    </row>
    <row r="365" spans="51:68">
      <c r="AY365" s="94">
        <f t="shared" si="193"/>
        <v>45874.229166665522</v>
      </c>
      <c r="AZ365" s="95">
        <f>IF($AY365&lt;=$AY$9,IF(NOT(ISNUMBER(PI_data_original!AZ365)),AZ364,PI_data_original!AZ365),0)</f>
        <v>0</v>
      </c>
      <c r="BA365" s="95">
        <f>IF($AY365&lt;=$AY$9,IF(NOT(ISNUMBER(PI_data_original!BA365)),BA364,PI_data_original!BA365),0)</f>
        <v>0</v>
      </c>
      <c r="BB365" s="95">
        <f>IF($AY365&lt;=$AY$9,IF(NOT(ISNUMBER(PI_data_original!BB365)),BB364,PI_data_original!BB365),0)</f>
        <v>0</v>
      </c>
      <c r="BC365" s="95">
        <f>IF($AY365&lt;=$AY$9,IF(NOT(ISNUMBER(PI_data_original!BC365)),BC364,PI_data_original!BC365),0)</f>
        <v>0</v>
      </c>
      <c r="BD365" s="95">
        <f>IF($AY365&lt;=$AY$9,IF(NOT(ISNUMBER(PI_data_original!BD365)),BD364,PI_data_original!BD365),0)</f>
        <v>0</v>
      </c>
      <c r="BE365" s="95">
        <f>IF($AY365&lt;=$AY$9,IF(NOT(ISNUMBER(PI_data_original!BE365)),BE364,PI_data_original!BE365),0)</f>
        <v>0</v>
      </c>
      <c r="BF365" s="95">
        <f>IF($AY365&lt;=$AY$9,IF(NOT(ISNUMBER(PI_data_original!BF365)),BF364,PI_data_original!BF365),0)</f>
        <v>0</v>
      </c>
      <c r="BG365" s="95">
        <f>IF($AY365&lt;=$AY$9,IF(NOT(ISNUMBER(PI_data_original!BG365)),BG364,PI_data_original!BG365),0)</f>
        <v>0</v>
      </c>
      <c r="BI365" s="61">
        <f>PI_data_original!BI365</f>
        <v>45873.495833333334</v>
      </c>
      <c r="BJ365" s="6">
        <f>IF($BI365&lt;=$BI$9,IF(NOT(ISNUMBER(PI_data_original!BJ365)),BJ364,PI_data_original!BJ365),0)</f>
        <v>43.321215560824911</v>
      </c>
      <c r="BK365" s="6">
        <f>IF($BI365&lt;=$BI$9,IF(NOT(ISNUMBER(PI_data_original!BK365)),BK364,PI_data_original!BK365),0)</f>
        <v>41.078616316967882</v>
      </c>
      <c r="BM365" s="6">
        <f t="shared" si="189"/>
        <v>45873.495833333334</v>
      </c>
      <c r="BN365" s="6" t="str">
        <f t="shared" si="190"/>
        <v>N/A</v>
      </c>
      <c r="BO365" s="6">
        <f t="shared" si="191"/>
        <v>45873.495833333334</v>
      </c>
      <c r="BP365" s="6" t="str">
        <f t="shared" si="192"/>
        <v>N/A</v>
      </c>
    </row>
    <row r="366" spans="51:68">
      <c r="AY366" s="94">
        <f t="shared" si="193"/>
        <v>45874.232638887741</v>
      </c>
      <c r="AZ366" s="95">
        <f>IF($AY366&lt;=$AY$9,IF(NOT(ISNUMBER(PI_data_original!AZ366)),AZ365,PI_data_original!AZ366),0)</f>
        <v>0</v>
      </c>
      <c r="BA366" s="95">
        <f>IF($AY366&lt;=$AY$9,IF(NOT(ISNUMBER(PI_data_original!BA366)),BA365,PI_data_original!BA366),0)</f>
        <v>0</v>
      </c>
      <c r="BB366" s="95">
        <f>IF($AY366&lt;=$AY$9,IF(NOT(ISNUMBER(PI_data_original!BB366)),BB365,PI_data_original!BB366),0)</f>
        <v>0</v>
      </c>
      <c r="BC366" s="95">
        <f>IF($AY366&lt;=$AY$9,IF(NOT(ISNUMBER(PI_data_original!BC366)),BC365,PI_data_original!BC366),0)</f>
        <v>0</v>
      </c>
      <c r="BD366" s="95">
        <f>IF($AY366&lt;=$AY$9,IF(NOT(ISNUMBER(PI_data_original!BD366)),BD365,PI_data_original!BD366),0)</f>
        <v>0</v>
      </c>
      <c r="BE366" s="95">
        <f>IF($AY366&lt;=$AY$9,IF(NOT(ISNUMBER(PI_data_original!BE366)),BE365,PI_data_original!BE366),0)</f>
        <v>0</v>
      </c>
      <c r="BF366" s="95">
        <f>IF($AY366&lt;=$AY$9,IF(NOT(ISNUMBER(PI_data_original!BF366)),BF365,PI_data_original!BF366),0)</f>
        <v>0</v>
      </c>
      <c r="BG366" s="95">
        <f>IF($AY366&lt;=$AY$9,IF(NOT(ISNUMBER(PI_data_original!BG366)),BG365,PI_data_original!BG366),0)</f>
        <v>0</v>
      </c>
      <c r="BI366" s="61">
        <f>PI_data_original!BI366</f>
        <v>45873.496527777781</v>
      </c>
      <c r="BJ366" s="6">
        <f>IF($BI366&lt;=$BI$9,IF(NOT(ISNUMBER(PI_data_original!BJ366)),BJ365,PI_data_original!BJ366),0)</f>
        <v>43.411902779500316</v>
      </c>
      <c r="BK366" s="6">
        <f>IF($BI366&lt;=$BI$9,IF(NOT(ISNUMBER(PI_data_original!BK366)),BK365,PI_data_original!BK366),0)</f>
        <v>41.223004417251289</v>
      </c>
      <c r="BM366" s="6">
        <f t="shared" si="189"/>
        <v>45873.496527777781</v>
      </c>
      <c r="BN366" s="6" t="str">
        <f t="shared" si="190"/>
        <v>N/A</v>
      </c>
      <c r="BO366" s="6">
        <f t="shared" si="191"/>
        <v>45873.496527777781</v>
      </c>
      <c r="BP366" s="6" t="str">
        <f t="shared" si="192"/>
        <v>N/A</v>
      </c>
    </row>
    <row r="367" spans="51:68">
      <c r="AY367" s="94">
        <f t="shared" si="193"/>
        <v>45874.23611110996</v>
      </c>
      <c r="AZ367" s="95">
        <f>IF($AY367&lt;=$AY$9,IF(NOT(ISNUMBER(PI_data_original!AZ367)),AZ366,PI_data_original!AZ367),0)</f>
        <v>0</v>
      </c>
      <c r="BA367" s="95">
        <f>IF($AY367&lt;=$AY$9,IF(NOT(ISNUMBER(PI_data_original!BA367)),BA366,PI_data_original!BA367),0)</f>
        <v>0</v>
      </c>
      <c r="BB367" s="95">
        <f>IF($AY367&lt;=$AY$9,IF(NOT(ISNUMBER(PI_data_original!BB367)),BB366,PI_data_original!BB367),0)</f>
        <v>0</v>
      </c>
      <c r="BC367" s="95">
        <f>IF($AY367&lt;=$AY$9,IF(NOT(ISNUMBER(PI_data_original!BC367)),BC366,PI_data_original!BC367),0)</f>
        <v>0</v>
      </c>
      <c r="BD367" s="95">
        <f>IF($AY367&lt;=$AY$9,IF(NOT(ISNUMBER(PI_data_original!BD367)),BD366,PI_data_original!BD367),0)</f>
        <v>0</v>
      </c>
      <c r="BE367" s="95">
        <f>IF($AY367&lt;=$AY$9,IF(NOT(ISNUMBER(PI_data_original!BE367)),BE366,PI_data_original!BE367),0)</f>
        <v>0</v>
      </c>
      <c r="BF367" s="95">
        <f>IF($AY367&lt;=$AY$9,IF(NOT(ISNUMBER(PI_data_original!BF367)),BF366,PI_data_original!BF367),0)</f>
        <v>0</v>
      </c>
      <c r="BG367" s="95">
        <f>IF($AY367&lt;=$AY$9,IF(NOT(ISNUMBER(PI_data_original!BG367)),BG366,PI_data_original!BG367),0)</f>
        <v>0</v>
      </c>
      <c r="BI367" s="61">
        <f>PI_data_original!BI367</f>
        <v>45873.49722222222</v>
      </c>
      <c r="BJ367" s="6">
        <f>IF($BI367&lt;=$BI$9,IF(NOT(ISNUMBER(PI_data_original!BJ367)),BJ366,PI_data_original!BJ367),0)</f>
        <v>43.52698781161795</v>
      </c>
      <c r="BK367" s="6">
        <f>IF($BI367&lt;=$BI$9,IF(NOT(ISNUMBER(PI_data_original!BK367)),BK366,PI_data_original!BK367),0)</f>
        <v>41.31125390985995</v>
      </c>
      <c r="BM367" s="6">
        <f t="shared" si="189"/>
        <v>45873.49722222222</v>
      </c>
      <c r="BN367" s="6" t="str">
        <f t="shared" si="190"/>
        <v>N/A</v>
      </c>
      <c r="BO367" s="6">
        <f t="shared" si="191"/>
        <v>45873.49722222222</v>
      </c>
      <c r="BP367" s="6" t="str">
        <f t="shared" si="192"/>
        <v>N/A</v>
      </c>
    </row>
    <row r="368" spans="51:68">
      <c r="AY368" s="94">
        <f t="shared" si="193"/>
        <v>45874.239583332179</v>
      </c>
      <c r="AZ368" s="95">
        <f>IF($AY368&lt;=$AY$9,IF(NOT(ISNUMBER(PI_data_original!AZ368)),AZ367,PI_data_original!AZ368),0)</f>
        <v>0</v>
      </c>
      <c r="BA368" s="95">
        <f>IF($AY368&lt;=$AY$9,IF(NOT(ISNUMBER(PI_data_original!BA368)),BA367,PI_data_original!BA368),0)</f>
        <v>0</v>
      </c>
      <c r="BB368" s="95">
        <f>IF($AY368&lt;=$AY$9,IF(NOT(ISNUMBER(PI_data_original!BB368)),BB367,PI_data_original!BB368),0)</f>
        <v>0</v>
      </c>
      <c r="BC368" s="95">
        <f>IF($AY368&lt;=$AY$9,IF(NOT(ISNUMBER(PI_data_original!BC368)),BC367,PI_data_original!BC368),0)</f>
        <v>0</v>
      </c>
      <c r="BD368" s="95">
        <f>IF($AY368&lt;=$AY$9,IF(NOT(ISNUMBER(PI_data_original!BD368)),BD367,PI_data_original!BD368),0)</f>
        <v>0</v>
      </c>
      <c r="BE368" s="95">
        <f>IF($AY368&lt;=$AY$9,IF(NOT(ISNUMBER(PI_data_original!BE368)),BE367,PI_data_original!BE368),0)</f>
        <v>0</v>
      </c>
      <c r="BF368" s="95">
        <f>IF($AY368&lt;=$AY$9,IF(NOT(ISNUMBER(PI_data_original!BF368)),BF367,PI_data_original!BF368),0)</f>
        <v>0</v>
      </c>
      <c r="BG368" s="95">
        <f>IF($AY368&lt;=$AY$9,IF(NOT(ISNUMBER(PI_data_original!BG368)),BG367,PI_data_original!BG368),0)</f>
        <v>0</v>
      </c>
      <c r="BI368" s="61">
        <f>PI_data_original!BI368</f>
        <v>45873.497916666667</v>
      </c>
      <c r="BJ368" s="6">
        <f>IF($BI368&lt;=$BI$9,IF(NOT(ISNUMBER(PI_data_original!BJ368)),BJ367,PI_data_original!BJ368),0)</f>
        <v>43.629464204267059</v>
      </c>
      <c r="BK368" s="6">
        <f>IF($BI368&lt;=$BI$9,IF(NOT(ISNUMBER(PI_data_original!BK368)),BK367,PI_data_original!BK368),0)</f>
        <v>41.425919972545117</v>
      </c>
      <c r="BM368" s="6">
        <f t="shared" si="189"/>
        <v>45873.497916666667</v>
      </c>
      <c r="BN368" s="6" t="str">
        <f t="shared" si="190"/>
        <v>N/A</v>
      </c>
      <c r="BO368" s="6">
        <f t="shared" si="191"/>
        <v>45873.497916666667</v>
      </c>
      <c r="BP368" s="6" t="str">
        <f t="shared" si="192"/>
        <v>N/A</v>
      </c>
    </row>
    <row r="369" spans="51:68">
      <c r="AY369" s="94">
        <f t="shared" si="193"/>
        <v>45874.243055554398</v>
      </c>
      <c r="AZ369" s="95">
        <f>IF($AY369&lt;=$AY$9,IF(NOT(ISNUMBER(PI_data_original!AZ369)),AZ368,PI_data_original!AZ369),0)</f>
        <v>0</v>
      </c>
      <c r="BA369" s="95">
        <f>IF($AY369&lt;=$AY$9,IF(NOT(ISNUMBER(PI_data_original!BA369)),BA368,PI_data_original!BA369),0)</f>
        <v>0</v>
      </c>
      <c r="BB369" s="95">
        <f>IF($AY369&lt;=$AY$9,IF(NOT(ISNUMBER(PI_data_original!BB369)),BB368,PI_data_original!BB369),0)</f>
        <v>0</v>
      </c>
      <c r="BC369" s="95">
        <f>IF($AY369&lt;=$AY$9,IF(NOT(ISNUMBER(PI_data_original!BC369)),BC368,PI_data_original!BC369),0)</f>
        <v>0</v>
      </c>
      <c r="BD369" s="95">
        <f>IF($AY369&lt;=$AY$9,IF(NOT(ISNUMBER(PI_data_original!BD369)),BD368,PI_data_original!BD369),0)</f>
        <v>0</v>
      </c>
      <c r="BE369" s="95">
        <f>IF($AY369&lt;=$AY$9,IF(NOT(ISNUMBER(PI_data_original!BE369)),BE368,PI_data_original!BE369),0)</f>
        <v>0</v>
      </c>
      <c r="BF369" s="95">
        <f>IF($AY369&lt;=$AY$9,IF(NOT(ISNUMBER(PI_data_original!BF369)),BF368,PI_data_original!BF369),0)</f>
        <v>0</v>
      </c>
      <c r="BG369" s="95">
        <f>IF($AY369&lt;=$AY$9,IF(NOT(ISNUMBER(PI_data_original!BG369)),BG368,PI_data_original!BG369),0)</f>
        <v>0</v>
      </c>
      <c r="BI369" s="61">
        <f>PI_data_original!BI369</f>
        <v>45873.498611111114</v>
      </c>
      <c r="BJ369" s="6">
        <f>IF($BI369&lt;=$BI$9,IF(NOT(ISNUMBER(PI_data_original!BJ369)),BJ368,PI_data_original!BJ369),0)</f>
        <v>43.736222680624522</v>
      </c>
      <c r="BK369" s="6">
        <f>IF($BI369&lt;=$BI$9,IF(NOT(ISNUMBER(PI_data_original!BK369)),BK368,PI_data_original!BK369),0)</f>
        <v>41.600491681259768</v>
      </c>
      <c r="BM369" s="6">
        <f t="shared" si="189"/>
        <v>45873.498611111114</v>
      </c>
      <c r="BN369" s="6" t="str">
        <f t="shared" si="190"/>
        <v>N/A</v>
      </c>
      <c r="BO369" s="6">
        <f t="shared" si="191"/>
        <v>45873.498611111114</v>
      </c>
      <c r="BP369" s="6" t="str">
        <f t="shared" si="192"/>
        <v>N/A</v>
      </c>
    </row>
    <row r="370" spans="51:68">
      <c r="AY370" s="94">
        <f t="shared" si="193"/>
        <v>45874.246527776617</v>
      </c>
      <c r="AZ370" s="95">
        <f>IF($AY370&lt;=$AY$9,IF(NOT(ISNUMBER(PI_data_original!AZ370)),AZ369,PI_data_original!AZ370),0)</f>
        <v>0</v>
      </c>
      <c r="BA370" s="95">
        <f>IF($AY370&lt;=$AY$9,IF(NOT(ISNUMBER(PI_data_original!BA370)),BA369,PI_data_original!BA370),0)</f>
        <v>0</v>
      </c>
      <c r="BB370" s="95">
        <f>IF($AY370&lt;=$AY$9,IF(NOT(ISNUMBER(PI_data_original!BB370)),BB369,PI_data_original!BB370),0)</f>
        <v>0</v>
      </c>
      <c r="BC370" s="95">
        <f>IF($AY370&lt;=$AY$9,IF(NOT(ISNUMBER(PI_data_original!BC370)),BC369,PI_data_original!BC370),0)</f>
        <v>0</v>
      </c>
      <c r="BD370" s="95">
        <f>IF($AY370&lt;=$AY$9,IF(NOT(ISNUMBER(PI_data_original!BD370)),BD369,PI_data_original!BD370),0)</f>
        <v>0</v>
      </c>
      <c r="BE370" s="95">
        <f>IF($AY370&lt;=$AY$9,IF(NOT(ISNUMBER(PI_data_original!BE370)),BE369,PI_data_original!BE370),0)</f>
        <v>0</v>
      </c>
      <c r="BF370" s="95">
        <f>IF($AY370&lt;=$AY$9,IF(NOT(ISNUMBER(PI_data_original!BF370)),BF369,PI_data_original!BF370),0)</f>
        <v>0</v>
      </c>
      <c r="BG370" s="95">
        <f>IF($AY370&lt;=$AY$9,IF(NOT(ISNUMBER(PI_data_original!BG370)),BG369,PI_data_original!BG370),0)</f>
        <v>0</v>
      </c>
      <c r="BI370" s="61">
        <f>PI_data_original!BI370</f>
        <v>45873.499305555553</v>
      </c>
      <c r="BJ370" s="6">
        <f>IF($BI370&lt;=$BI$9,IF(NOT(ISNUMBER(PI_data_original!BJ370)),BJ369,PI_data_original!BJ370),0)</f>
        <v>43.873276884827064</v>
      </c>
      <c r="BK370" s="6">
        <f>IF($BI370&lt;=$BI$9,IF(NOT(ISNUMBER(PI_data_original!BK370)),BK369,PI_data_original!BK370),0)</f>
        <v>41.741014050733298</v>
      </c>
      <c r="BM370" s="6">
        <f t="shared" si="189"/>
        <v>45873.499305555553</v>
      </c>
      <c r="BN370" s="6" t="str">
        <f t="shared" si="190"/>
        <v>N/A</v>
      </c>
      <c r="BO370" s="6">
        <f t="shared" si="191"/>
        <v>45873.499305555553</v>
      </c>
      <c r="BP370" s="6" t="str">
        <f t="shared" si="192"/>
        <v>N/A</v>
      </c>
    </row>
    <row r="371" spans="51:68">
      <c r="AY371" s="94"/>
      <c r="AZ371" s="95"/>
      <c r="BA371" s="95"/>
      <c r="BB371" s="95"/>
      <c r="BC371" s="95"/>
      <c r="BD371" s="95"/>
      <c r="BE371" s="95"/>
      <c r="BF371" s="95"/>
      <c r="BG371" s="95"/>
      <c r="BI371" s="61">
        <f>PI_data_original!BI371</f>
        <v>45873.5</v>
      </c>
      <c r="BJ371" s="6">
        <f>IF($BI371&lt;=$BI$9,IF(NOT(ISNUMBER(PI_data_original!BJ371)),BJ370,PI_data_original!BJ371),0)</f>
        <v>44.015595153756642</v>
      </c>
      <c r="BK371" s="6">
        <f>IF($BI371&lt;=$BI$9,IF(NOT(ISNUMBER(PI_data_original!BK371)),BK370,PI_data_original!BK371),0)</f>
        <v>41.887042364646319</v>
      </c>
      <c r="BM371" s="6">
        <f t="shared" si="189"/>
        <v>45873.5</v>
      </c>
      <c r="BN371" s="6" t="str">
        <f t="shared" si="190"/>
        <v>N/A</v>
      </c>
      <c r="BO371" s="6">
        <f t="shared" si="191"/>
        <v>45873.5</v>
      </c>
      <c r="BP371" s="6" t="str">
        <f t="shared" si="192"/>
        <v>N/A</v>
      </c>
    </row>
    <row r="372" spans="51:68">
      <c r="AY372" s="94"/>
      <c r="AZ372" s="95"/>
      <c r="BA372" s="95"/>
      <c r="BB372" s="95"/>
      <c r="BC372" s="95"/>
      <c r="BD372" s="95"/>
      <c r="BE372" s="95"/>
      <c r="BF372" s="95"/>
      <c r="BG372" s="95"/>
      <c r="BI372" s="61">
        <f>PI_data_original!BI372</f>
        <v>45873.500694444447</v>
      </c>
      <c r="BJ372" s="6">
        <f>IF($BI372&lt;=$BI$9,IF(NOT(ISNUMBER(PI_data_original!BJ372)),BJ371,PI_data_original!BJ372),0)</f>
        <v>44.095787760607216</v>
      </c>
      <c r="BK372" s="6">
        <f>IF($BI372&lt;=$BI$9,IF(NOT(ISNUMBER(PI_data_original!BK372)),BK371,PI_data_original!BK372),0)</f>
        <v>41.890686551072996</v>
      </c>
      <c r="BM372" s="6">
        <f t="shared" si="189"/>
        <v>45873.500694444447</v>
      </c>
      <c r="BN372" s="6" t="str">
        <f t="shared" si="190"/>
        <v>N/A</v>
      </c>
      <c r="BO372" s="6">
        <f t="shared" si="191"/>
        <v>45873.500694444447</v>
      </c>
      <c r="BP372" s="6" t="str">
        <f t="shared" si="192"/>
        <v>N/A</v>
      </c>
    </row>
    <row r="373" spans="51:68">
      <c r="AY373" s="94"/>
      <c r="AZ373" s="95"/>
      <c r="BA373" s="95"/>
      <c r="BB373" s="95"/>
      <c r="BC373" s="95"/>
      <c r="BD373" s="95"/>
      <c r="BE373" s="95"/>
      <c r="BF373" s="95"/>
      <c r="BG373" s="95"/>
      <c r="BI373" s="61">
        <f>PI_data_original!BI373</f>
        <v>45873.501388888886</v>
      </c>
      <c r="BJ373" s="6">
        <f>IF($BI373&lt;=$BI$9,IF(NOT(ISNUMBER(PI_data_original!BJ373)),BJ372,PI_data_original!BJ373),0)</f>
        <v>44.224963581062504</v>
      </c>
      <c r="BK373" s="6">
        <f>IF($BI373&lt;=$BI$9,IF(NOT(ISNUMBER(PI_data_original!BK373)),BK372,PI_data_original!BK373),0)</f>
        <v>42.002485696343378</v>
      </c>
      <c r="BM373" s="6">
        <f t="shared" si="189"/>
        <v>45873.501388888886</v>
      </c>
      <c r="BN373" s="6" t="str">
        <f t="shared" si="190"/>
        <v>N/A</v>
      </c>
      <c r="BO373" s="6">
        <f t="shared" si="191"/>
        <v>45873.501388888886</v>
      </c>
      <c r="BP373" s="6" t="str">
        <f t="shared" si="192"/>
        <v>N/A</v>
      </c>
    </row>
    <row r="374" spans="51:68">
      <c r="AY374" s="94"/>
      <c r="AZ374" s="95"/>
      <c r="BA374" s="95"/>
      <c r="BB374" s="95"/>
      <c r="BC374" s="95"/>
      <c r="BD374" s="95"/>
      <c r="BE374" s="95"/>
      <c r="BF374" s="95"/>
      <c r="BG374" s="95"/>
      <c r="BI374" s="61">
        <f>PI_data_original!BI374</f>
        <v>45873.502083333333</v>
      </c>
      <c r="BJ374" s="6">
        <f>IF($BI374&lt;=$BI$9,IF(NOT(ISNUMBER(PI_data_original!BJ374)),BJ373,PI_data_original!BJ374),0)</f>
        <v>44.27531364476441</v>
      </c>
      <c r="BK374" s="6">
        <f>IF($BI374&lt;=$BI$9,IF(NOT(ISNUMBER(PI_data_original!BK374)),BK373,PI_data_original!BK374),0)</f>
        <v>42.190629756703473</v>
      </c>
      <c r="BM374" s="6">
        <f t="shared" si="189"/>
        <v>45873.502083333333</v>
      </c>
      <c r="BN374" s="6" t="str">
        <f t="shared" si="190"/>
        <v>N/A</v>
      </c>
      <c r="BO374" s="6">
        <f t="shared" si="191"/>
        <v>45873.502083333333</v>
      </c>
      <c r="BP374" s="6" t="str">
        <f t="shared" si="192"/>
        <v>N/A</v>
      </c>
    </row>
    <row r="375" spans="51:68">
      <c r="AY375" s="94"/>
      <c r="AZ375" s="95"/>
      <c r="BA375" s="95"/>
      <c r="BB375" s="95"/>
      <c r="BC375" s="95"/>
      <c r="BD375" s="95"/>
      <c r="BE375" s="95"/>
      <c r="BF375" s="95"/>
      <c r="BG375" s="95"/>
      <c r="BI375" s="61">
        <f>PI_data_original!BI375</f>
        <v>45873.50277777778</v>
      </c>
      <c r="BJ375" s="6">
        <f>IF($BI375&lt;=$BI$9,IF(NOT(ISNUMBER(PI_data_original!BJ375)),BJ374,PI_data_original!BJ375),0)</f>
        <v>44.331157997259112</v>
      </c>
      <c r="BK375" s="6">
        <f>IF($BI375&lt;=$BI$9,IF(NOT(ISNUMBER(PI_data_original!BK375)),BK374,PI_data_original!BK375),0)</f>
        <v>42.241494805183343</v>
      </c>
      <c r="BM375" s="6">
        <f t="shared" si="189"/>
        <v>45873.50277777778</v>
      </c>
      <c r="BN375" s="6" t="str">
        <f t="shared" si="190"/>
        <v>N/A</v>
      </c>
      <c r="BO375" s="6">
        <f t="shared" si="191"/>
        <v>45873.50277777778</v>
      </c>
      <c r="BP375" s="6" t="str">
        <f t="shared" si="192"/>
        <v>N/A</v>
      </c>
    </row>
    <row r="376" spans="51:68">
      <c r="AY376" s="94"/>
      <c r="AZ376" s="95"/>
      <c r="BA376" s="95"/>
      <c r="BB376" s="95"/>
      <c r="BC376" s="95"/>
      <c r="BD376" s="95"/>
      <c r="BE376" s="95"/>
      <c r="BF376" s="95"/>
      <c r="BG376" s="95"/>
      <c r="BI376" s="61">
        <f>PI_data_original!BI376</f>
        <v>45873.503472222219</v>
      </c>
      <c r="BJ376" s="6">
        <f>IF($BI376&lt;=$BI$9,IF(NOT(ISNUMBER(PI_data_original!BJ376)),BJ375,PI_data_original!BJ376),0)</f>
        <v>44.383569036606886</v>
      </c>
      <c r="BK376" s="6">
        <f>IF($BI376&lt;=$BI$9,IF(NOT(ISNUMBER(PI_data_original!BK376)),BK375,PI_data_original!BK376),0)</f>
        <v>42.279545781662897</v>
      </c>
      <c r="BM376" s="6">
        <f t="shared" si="189"/>
        <v>45873.503472222219</v>
      </c>
      <c r="BN376" s="6" t="str">
        <f t="shared" si="190"/>
        <v>N/A</v>
      </c>
      <c r="BO376" s="6">
        <f t="shared" si="191"/>
        <v>45873.503472222219</v>
      </c>
      <c r="BP376" s="6" t="str">
        <f t="shared" si="192"/>
        <v>N/A</v>
      </c>
    </row>
    <row r="377" spans="51:68">
      <c r="AY377" s="94"/>
      <c r="AZ377" s="95"/>
      <c r="BA377" s="95"/>
      <c r="BB377" s="95"/>
      <c r="BC377" s="95"/>
      <c r="BD377" s="95"/>
      <c r="BE377" s="95"/>
      <c r="BF377" s="95"/>
      <c r="BG377" s="95"/>
      <c r="BI377" s="61">
        <f>PI_data_original!BI377</f>
        <v>45873.504166666666</v>
      </c>
      <c r="BJ377" s="6">
        <f>IF($BI377&lt;=$BI$9,IF(NOT(ISNUMBER(PI_data_original!BJ377)),BJ376,PI_data_original!BJ377),0)</f>
        <v>44.496018142319933</v>
      </c>
      <c r="BK377" s="6">
        <f>IF($BI377&lt;=$BI$9,IF(NOT(ISNUMBER(PI_data_original!BK377)),BK376,PI_data_original!BK377),0)</f>
        <v>42.341193936186301</v>
      </c>
      <c r="BM377" s="6">
        <f t="shared" si="189"/>
        <v>45873.504166666666</v>
      </c>
      <c r="BN377" s="6" t="str">
        <f t="shared" si="190"/>
        <v>N/A</v>
      </c>
      <c r="BO377" s="6">
        <f t="shared" si="191"/>
        <v>45873.504166666666</v>
      </c>
      <c r="BP377" s="6" t="str">
        <f t="shared" si="192"/>
        <v>N/A</v>
      </c>
    </row>
    <row r="378" spans="51:68">
      <c r="AY378" s="94"/>
      <c r="AZ378" s="95"/>
      <c r="BA378" s="95"/>
      <c r="BB378" s="95"/>
      <c r="BC378" s="95"/>
      <c r="BD378" s="95"/>
      <c r="BE378" s="95"/>
      <c r="BF378" s="95"/>
      <c r="BG378" s="95"/>
      <c r="BI378" s="61">
        <f>PI_data_original!BI378</f>
        <v>45873.504861111112</v>
      </c>
      <c r="BJ378" s="6">
        <f>IF($BI378&lt;=$BI$9,IF(NOT(ISNUMBER(PI_data_original!BJ378)),BJ377,PI_data_original!BJ378),0)</f>
        <v>44.538351527638071</v>
      </c>
      <c r="BK378" s="6">
        <f>IF($BI378&lt;=$BI$9,IF(NOT(ISNUMBER(PI_data_original!BK378)),BK377,PI_data_original!BK378),0)</f>
        <v>42.353177581960232</v>
      </c>
      <c r="BM378" s="6">
        <f t="shared" si="189"/>
        <v>45873.504861111112</v>
      </c>
      <c r="BN378" s="6" t="str">
        <f t="shared" si="190"/>
        <v>N/A</v>
      </c>
      <c r="BO378" s="6">
        <f t="shared" si="191"/>
        <v>45873.504861111112</v>
      </c>
      <c r="BP378" s="6" t="str">
        <f t="shared" si="192"/>
        <v>N/A</v>
      </c>
    </row>
    <row r="379" spans="51:68">
      <c r="AY379" s="94"/>
      <c r="AZ379" s="95"/>
      <c r="BA379" s="95"/>
      <c r="BB379" s="95"/>
      <c r="BC379" s="95"/>
      <c r="BD379" s="95"/>
      <c r="BE379" s="95"/>
      <c r="BF379" s="95"/>
      <c r="BG379" s="95"/>
      <c r="BI379" s="61">
        <f>PI_data_original!BI379</f>
        <v>45873.505555555559</v>
      </c>
      <c r="BJ379" s="6">
        <f>IF($BI379&lt;=$BI$9,IF(NOT(ISNUMBER(PI_data_original!BJ379)),BJ378,PI_data_original!BJ379),0)</f>
        <v>44.649434486217245</v>
      </c>
      <c r="BK379" s="6">
        <f>IF($BI379&lt;=$BI$9,IF(NOT(ISNUMBER(PI_data_original!BK379)),BK378,PI_data_original!BK379),0)</f>
        <v>42.351171162304908</v>
      </c>
      <c r="BM379" s="6">
        <f t="shared" si="189"/>
        <v>45873.505555555559</v>
      </c>
      <c r="BN379" s="6" t="str">
        <f t="shared" si="190"/>
        <v>N/A</v>
      </c>
      <c r="BO379" s="6">
        <f t="shared" si="191"/>
        <v>45873.505555555559</v>
      </c>
      <c r="BP379" s="6" t="str">
        <f t="shared" si="192"/>
        <v>N/A</v>
      </c>
    </row>
    <row r="380" spans="51:68">
      <c r="AY380" s="94"/>
      <c r="AZ380" s="95"/>
      <c r="BA380" s="95"/>
      <c r="BB380" s="95"/>
      <c r="BC380" s="95"/>
      <c r="BD380" s="95"/>
      <c r="BE380" s="95"/>
      <c r="BF380" s="95"/>
      <c r="BG380" s="95"/>
      <c r="BI380" s="61">
        <f>PI_data_original!BI380</f>
        <v>45873.506249999999</v>
      </c>
      <c r="BJ380" s="6">
        <f>IF($BI380&lt;=$BI$9,IF(NOT(ISNUMBER(PI_data_original!BJ380)),BJ379,PI_data_original!BJ380),0)</f>
        <v>44.707737454628166</v>
      </c>
      <c r="BK380" s="6">
        <f>IF($BI380&lt;=$BI$9,IF(NOT(ISNUMBER(PI_data_original!BK380)),BK379,PI_data_original!BK380),0)</f>
        <v>42.442019098004408</v>
      </c>
      <c r="BM380" s="6">
        <f t="shared" si="189"/>
        <v>45873.506249999999</v>
      </c>
      <c r="BN380" s="6" t="str">
        <f t="shared" si="190"/>
        <v>N/A</v>
      </c>
      <c r="BO380" s="6">
        <f t="shared" si="191"/>
        <v>45873.506249999999</v>
      </c>
      <c r="BP380" s="6" t="str">
        <f t="shared" si="192"/>
        <v>N/A</v>
      </c>
    </row>
    <row r="381" spans="51:68">
      <c r="AY381" s="94"/>
      <c r="AZ381" s="95"/>
      <c r="BA381" s="95"/>
      <c r="BB381" s="95"/>
      <c r="BC381" s="95"/>
      <c r="BD381" s="95"/>
      <c r="BE381" s="95"/>
      <c r="BF381" s="95"/>
      <c r="BG381" s="95"/>
      <c r="BI381" s="61">
        <f>PI_data_original!BI381</f>
        <v>45873.506944444445</v>
      </c>
      <c r="BJ381" s="6">
        <f>IF($BI381&lt;=$BI$9,IF(NOT(ISNUMBER(PI_data_original!BJ381)),BJ380,PI_data_original!BJ381),0)</f>
        <v>44.700216326739479</v>
      </c>
      <c r="BK381" s="6">
        <f>IF($BI381&lt;=$BI$9,IF(NOT(ISNUMBER(PI_data_original!BK381)),BK380,PI_data_original!BK381),0)</f>
        <v>42.47128125972857</v>
      </c>
      <c r="BM381" s="6">
        <f t="shared" si="189"/>
        <v>45873.506944444445</v>
      </c>
      <c r="BN381" s="6" t="str">
        <f t="shared" si="190"/>
        <v>N/A</v>
      </c>
      <c r="BO381" s="6">
        <f t="shared" si="191"/>
        <v>45873.506944444445</v>
      </c>
      <c r="BP381" s="6" t="str">
        <f t="shared" si="192"/>
        <v>N/A</v>
      </c>
    </row>
    <row r="382" spans="51:68">
      <c r="AY382" s="94"/>
      <c r="AZ382" s="95"/>
      <c r="BA382" s="95"/>
      <c r="BB382" s="95"/>
      <c r="BC382" s="95"/>
      <c r="BD382" s="95"/>
      <c r="BE382" s="95"/>
      <c r="BF382" s="95"/>
      <c r="BG382" s="95"/>
      <c r="BI382" s="61">
        <f>PI_data_original!BI382</f>
        <v>45873.507638888892</v>
      </c>
      <c r="BJ382" s="6">
        <f>IF($BI382&lt;=$BI$9,IF(NOT(ISNUMBER(PI_data_original!BJ382)),BJ381,PI_data_original!BJ382),0)</f>
        <v>44.814199424107137</v>
      </c>
      <c r="BK382" s="6">
        <f>IF($BI382&lt;=$BI$9,IF(NOT(ISNUMBER(PI_data_original!BK382)),BK381,PI_data_original!BK382),0)</f>
        <v>42.5349037612309</v>
      </c>
      <c r="BM382" s="6">
        <f t="shared" si="189"/>
        <v>45873.507638888892</v>
      </c>
      <c r="BN382" s="6" t="str">
        <f t="shared" si="190"/>
        <v>N/A</v>
      </c>
      <c r="BO382" s="6">
        <f t="shared" si="191"/>
        <v>45873.507638888892</v>
      </c>
      <c r="BP382" s="6" t="str">
        <f t="shared" si="192"/>
        <v>N/A</v>
      </c>
    </row>
    <row r="383" spans="51:68">
      <c r="AY383" s="94"/>
      <c r="BI383" s="61">
        <f>PI_data_original!BI383</f>
        <v>45873.508333333331</v>
      </c>
      <c r="BJ383" s="6">
        <f>IF($BI383&lt;=$BI$9,IF(NOT(ISNUMBER(PI_data_original!BJ383)),BJ382,PI_data_original!BJ383),0)</f>
        <v>44.919989372625409</v>
      </c>
      <c r="BK383" s="6">
        <f>IF($BI383&lt;=$BI$9,IF(NOT(ISNUMBER(PI_data_original!BK383)),BK382,PI_data_original!BK383),0)</f>
        <v>42.646982808130446</v>
      </c>
      <c r="BM383" s="6">
        <f t="shared" si="189"/>
        <v>45873.508333333331</v>
      </c>
      <c r="BN383" s="6" t="str">
        <f t="shared" si="190"/>
        <v>N/A</v>
      </c>
      <c r="BO383" s="6">
        <f t="shared" si="191"/>
        <v>45873.508333333331</v>
      </c>
      <c r="BP383" s="6" t="str">
        <f t="shared" si="192"/>
        <v>N/A</v>
      </c>
    </row>
    <row r="384" spans="51:68">
      <c r="BI384" s="61">
        <f>PI_data_original!BI384</f>
        <v>45873.509027777778</v>
      </c>
      <c r="BJ384" s="6">
        <f>IF($BI384&lt;=$BI$9,IF(NOT(ISNUMBER(PI_data_original!BJ384)),BJ383,PI_data_original!BJ384),0)</f>
        <v>44.994035111387561</v>
      </c>
      <c r="BK384" s="6">
        <f>IF($BI384&lt;=$BI$9,IF(NOT(ISNUMBER(PI_data_original!BK384)),BK383,PI_data_original!BK384),0)</f>
        <v>42.758313997639291</v>
      </c>
      <c r="BM384" s="6">
        <f t="shared" si="189"/>
        <v>45873.509027777778</v>
      </c>
      <c r="BN384" s="6" t="str">
        <f t="shared" si="190"/>
        <v>N/A</v>
      </c>
      <c r="BO384" s="6">
        <f t="shared" si="191"/>
        <v>45873.509027777778</v>
      </c>
      <c r="BP384" s="6" t="str">
        <f t="shared" si="192"/>
        <v>N/A</v>
      </c>
    </row>
    <row r="385" spans="61:68">
      <c r="BI385" s="61">
        <f>PI_data_original!BI385</f>
        <v>45873.509722222225</v>
      </c>
      <c r="BJ385" s="6">
        <f>IF($BI385&lt;=$BI$9,IF(NOT(ISNUMBER(PI_data_original!BJ385)),BJ384,PI_data_original!BJ385),0)</f>
        <v>45.012242764252626</v>
      </c>
      <c r="BK385" s="6">
        <f>IF($BI385&lt;=$BI$9,IF(NOT(ISNUMBER(PI_data_original!BK385)),BK384,PI_data_original!BK385),0)</f>
        <v>42.863686485991117</v>
      </c>
      <c r="BM385" s="6">
        <f t="shared" si="189"/>
        <v>45873.509722222225</v>
      </c>
      <c r="BN385" s="6" t="str">
        <f t="shared" si="190"/>
        <v>N/A</v>
      </c>
      <c r="BO385" s="6">
        <f t="shared" si="191"/>
        <v>45873.509722222225</v>
      </c>
      <c r="BP385" s="6" t="str">
        <f t="shared" si="192"/>
        <v>N/A</v>
      </c>
    </row>
    <row r="386" spans="61:68">
      <c r="BI386" s="61">
        <f>PI_data_original!BI386</f>
        <v>45873.510416666664</v>
      </c>
      <c r="BJ386" s="6">
        <f>IF($BI386&lt;=$BI$9,IF(NOT(ISNUMBER(PI_data_original!BJ386)),BJ385,PI_data_original!BJ386),0)</f>
        <v>44.987299627534526</v>
      </c>
      <c r="BK386" s="6">
        <f>IF($BI386&lt;=$BI$9,IF(NOT(ISNUMBER(PI_data_original!BK386)),BK385,PI_data_original!BK386),0)</f>
        <v>42.946612986332447</v>
      </c>
      <c r="BM386" s="6">
        <f t="shared" si="189"/>
        <v>45873.510416666664</v>
      </c>
      <c r="BN386" s="6" t="str">
        <f t="shared" si="190"/>
        <v>N/A</v>
      </c>
      <c r="BO386" s="6">
        <f t="shared" si="191"/>
        <v>45873.510416666664</v>
      </c>
      <c r="BP386" s="6" t="str">
        <f t="shared" si="192"/>
        <v>N/A</v>
      </c>
    </row>
    <row r="387" spans="61:68">
      <c r="BI387" s="61">
        <f>PI_data_original!BI387</f>
        <v>45873.511111111111</v>
      </c>
      <c r="BJ387" s="6">
        <f>IF($BI387&lt;=$BI$9,IF(NOT(ISNUMBER(PI_data_original!BJ387)),BJ386,PI_data_original!BJ387),0)</f>
        <v>45.115629174023098</v>
      </c>
      <c r="BK387" s="6">
        <f>IF($BI387&lt;=$BI$9,IF(NOT(ISNUMBER(PI_data_original!BK387)),BK386,PI_data_original!BK387),0)</f>
        <v>42.988074257276502</v>
      </c>
      <c r="BM387" s="6">
        <f t="shared" si="189"/>
        <v>45873.511111111111</v>
      </c>
      <c r="BN387" s="6" t="str">
        <f t="shared" si="190"/>
        <v>N/A</v>
      </c>
      <c r="BO387" s="6">
        <f t="shared" si="191"/>
        <v>45873.511111111111</v>
      </c>
      <c r="BP387" s="6" t="str">
        <f t="shared" si="192"/>
        <v>N/A</v>
      </c>
    </row>
    <row r="388" spans="61:68">
      <c r="BI388" s="61">
        <f>PI_data_original!BI388</f>
        <v>45873.511805555558</v>
      </c>
      <c r="BJ388" s="6">
        <f>IF($BI388&lt;=$BI$9,IF(NOT(ISNUMBER(PI_data_original!BJ388)),BJ387,PI_data_original!BJ388),0)</f>
        <v>45.154831426154523</v>
      </c>
      <c r="BK388" s="6">
        <f>IF($BI388&lt;=$BI$9,IF(NOT(ISNUMBER(PI_data_original!BK388)),BK387,PI_data_original!BK388),0)</f>
        <v>43.052137254758854</v>
      </c>
      <c r="BM388" s="6">
        <f t="shared" si="189"/>
        <v>45873.511805555558</v>
      </c>
      <c r="BN388" s="6" t="str">
        <f t="shared" si="190"/>
        <v>N/A</v>
      </c>
      <c r="BO388" s="6">
        <f t="shared" si="191"/>
        <v>45873.511805555558</v>
      </c>
      <c r="BP388" s="6" t="str">
        <f t="shared" si="192"/>
        <v>N/A</v>
      </c>
    </row>
    <row r="389" spans="61:68">
      <c r="BI389" s="61">
        <f>PI_data_original!BI389</f>
        <v>45873.512499999997</v>
      </c>
      <c r="BJ389" s="6">
        <f>IF($BI389&lt;=$BI$9,IF(NOT(ISNUMBER(PI_data_original!BJ389)),BJ388,PI_data_original!BJ389),0)</f>
        <v>45.221426308697765</v>
      </c>
      <c r="BK389" s="6">
        <f>IF($BI389&lt;=$BI$9,IF(NOT(ISNUMBER(PI_data_original!BK389)),BK388,PI_data_original!BK389),0)</f>
        <v>43.046884894516445</v>
      </c>
      <c r="BM389" s="6">
        <f t="shared" si="189"/>
        <v>45873.512499999997</v>
      </c>
      <c r="BN389" s="6" t="str">
        <f t="shared" si="190"/>
        <v>N/A</v>
      </c>
      <c r="BO389" s="6">
        <f t="shared" si="191"/>
        <v>45873.512499999997</v>
      </c>
      <c r="BP389" s="6" t="str">
        <f t="shared" si="192"/>
        <v>N/A</v>
      </c>
    </row>
    <row r="390" spans="61:68">
      <c r="BI390" s="61">
        <f>PI_data_original!BI390</f>
        <v>45873.513194444444</v>
      </c>
      <c r="BJ390" s="6">
        <f>IF($BI390&lt;=$BI$9,IF(NOT(ISNUMBER(PI_data_original!BJ390)),BJ389,PI_data_original!BJ390),0)</f>
        <v>45.263060844984039</v>
      </c>
      <c r="BK390" s="6">
        <f>IF($BI390&lt;=$BI$9,IF(NOT(ISNUMBER(PI_data_original!BK390)),BK389,PI_data_original!BK390),0)</f>
        <v>43.050667260673762</v>
      </c>
      <c r="BM390" s="6">
        <f t="shared" si="189"/>
        <v>45873.513194444444</v>
      </c>
      <c r="BN390" s="6" t="str">
        <f t="shared" si="190"/>
        <v>N/A</v>
      </c>
      <c r="BO390" s="6">
        <f t="shared" si="191"/>
        <v>45873.513194444444</v>
      </c>
      <c r="BP390" s="6" t="str">
        <f t="shared" si="192"/>
        <v>N/A</v>
      </c>
    </row>
    <row r="391" spans="61:68">
      <c r="BI391" s="61">
        <f>PI_data_original!BI391</f>
        <v>45873.513888888891</v>
      </c>
      <c r="BJ391" s="6">
        <f>IF($BI391&lt;=$BI$9,IF(NOT(ISNUMBER(PI_data_original!BJ391)),BJ390,PI_data_original!BJ391),0)</f>
        <v>45.329367552782941</v>
      </c>
      <c r="BK391" s="6">
        <f>IF($BI391&lt;=$BI$9,IF(NOT(ISNUMBER(PI_data_original!BK391)),BK390,PI_data_original!BK391),0)</f>
        <v>43.090907673835865</v>
      </c>
      <c r="BM391" s="6">
        <f t="shared" si="189"/>
        <v>45873.513888888891</v>
      </c>
      <c r="BN391" s="6" t="str">
        <f t="shared" si="190"/>
        <v>N/A</v>
      </c>
      <c r="BO391" s="6">
        <f t="shared" si="191"/>
        <v>45873.513888888891</v>
      </c>
      <c r="BP391" s="6" t="str">
        <f t="shared" si="192"/>
        <v>N/A</v>
      </c>
    </row>
    <row r="392" spans="61:68">
      <c r="BI392" s="61">
        <f>PI_data_original!BI392</f>
        <v>45873.51458333333</v>
      </c>
      <c r="BJ392" s="6">
        <f>IF($BI392&lt;=$BI$9,IF(NOT(ISNUMBER(PI_data_original!BJ392)),BJ391,PI_data_original!BJ392),0)</f>
        <v>45.295027729131007</v>
      </c>
      <c r="BK392" s="6">
        <f>IF($BI392&lt;=$BI$9,IF(NOT(ISNUMBER(PI_data_original!BK392)),BK391,PI_data_original!BK392),0)</f>
        <v>43.087011178147058</v>
      </c>
      <c r="BM392" s="6">
        <f t="shared" si="189"/>
        <v>45873.51458333333</v>
      </c>
      <c r="BN392" s="6" t="str">
        <f t="shared" si="190"/>
        <v>N/A</v>
      </c>
      <c r="BO392" s="6">
        <f t="shared" si="191"/>
        <v>45873.51458333333</v>
      </c>
      <c r="BP392" s="6" t="str">
        <f t="shared" si="192"/>
        <v>N/A</v>
      </c>
    </row>
    <row r="393" spans="61:68">
      <c r="BI393" s="61">
        <f>PI_data_original!BI393</f>
        <v>45873.515277777777</v>
      </c>
      <c r="BJ393" s="6">
        <f>IF($BI393&lt;=$BI$9,IF(NOT(ISNUMBER(PI_data_original!BJ393)),BJ392,PI_data_original!BJ393),0)</f>
        <v>45.306644396124867</v>
      </c>
      <c r="BK393" s="6">
        <f>IF($BI393&lt;=$BI$9,IF(NOT(ISNUMBER(PI_data_original!BK393)),BK392,PI_data_original!BK393),0)</f>
        <v>43.137313432749878</v>
      </c>
      <c r="BM393" s="6">
        <f t="shared" si="189"/>
        <v>45873.515277777777</v>
      </c>
      <c r="BN393" s="6" t="str">
        <f t="shared" si="190"/>
        <v>N/A</v>
      </c>
      <c r="BO393" s="6">
        <f t="shared" si="191"/>
        <v>45873.515277777777</v>
      </c>
      <c r="BP393" s="6" t="str">
        <f t="shared" si="192"/>
        <v>N/A</v>
      </c>
    </row>
    <row r="394" spans="61:68">
      <c r="BI394" s="61">
        <f>PI_data_original!BI394</f>
        <v>45873.515972222223</v>
      </c>
      <c r="BJ394" s="6">
        <f>IF($BI394&lt;=$BI$9,IF(NOT(ISNUMBER(PI_data_original!BJ394)),BJ393,PI_data_original!BJ394),0)</f>
        <v>45.377256730662786</v>
      </c>
      <c r="BK394" s="6">
        <f>IF($BI394&lt;=$BI$9,IF(NOT(ISNUMBER(PI_data_original!BK394)),BK393,PI_data_original!BK394),0)</f>
        <v>43.211344426402427</v>
      </c>
      <c r="BM394" s="6">
        <f t="shared" si="189"/>
        <v>45873.515972222223</v>
      </c>
      <c r="BN394" s="6" t="str">
        <f t="shared" si="190"/>
        <v>N/A</v>
      </c>
      <c r="BO394" s="6">
        <f t="shared" si="191"/>
        <v>45873.515972222223</v>
      </c>
      <c r="BP394" s="6" t="str">
        <f t="shared" si="192"/>
        <v>N/A</v>
      </c>
    </row>
    <row r="395" spans="61:68">
      <c r="BI395" s="61">
        <f>PI_data_original!BI395</f>
        <v>45873.51666666667</v>
      </c>
      <c r="BJ395" s="6">
        <f>IF($BI395&lt;=$BI$9,IF(NOT(ISNUMBER(PI_data_original!BJ395)),BJ394,PI_data_original!BJ395),0)</f>
        <v>45.441322117602894</v>
      </c>
      <c r="BK395" s="6">
        <f>IF($BI395&lt;=$BI$9,IF(NOT(ISNUMBER(PI_data_original!BK395)),BK394,PI_data_original!BK395),0)</f>
        <v>43.277490769610701</v>
      </c>
      <c r="BM395" s="6">
        <f t="shared" si="189"/>
        <v>45873.51666666667</v>
      </c>
      <c r="BN395" s="6" t="str">
        <f t="shared" si="190"/>
        <v>N/A</v>
      </c>
      <c r="BO395" s="6">
        <f t="shared" si="191"/>
        <v>45873.51666666667</v>
      </c>
      <c r="BP395" s="6" t="str">
        <f t="shared" si="192"/>
        <v>N/A</v>
      </c>
    </row>
    <row r="396" spans="61:68">
      <c r="BI396" s="61">
        <f>PI_data_original!BI396</f>
        <v>45873.517361111109</v>
      </c>
      <c r="BJ396" s="6">
        <f>IF($BI396&lt;=$BI$9,IF(NOT(ISNUMBER(PI_data_original!BJ396)),BJ395,PI_data_original!BJ396),0)</f>
        <v>45.466350388930238</v>
      </c>
      <c r="BK396" s="6">
        <f>IF($BI396&lt;=$BI$9,IF(NOT(ISNUMBER(PI_data_original!BK396)),BK395,PI_data_original!BK396),0)</f>
        <v>43.317455128826261</v>
      </c>
      <c r="BM396" s="6">
        <f t="shared" ref="BM396:BM459" si="194">IF(BJ396&gt;1,$BI396)</f>
        <v>45873.517361111109</v>
      </c>
      <c r="BN396" s="6" t="str">
        <f t="shared" ref="BN396:BN459" si="195">IF(OR(AND(BM395=FALSE,ISNUMBER(BM396)),AND(ISNUMBER(BM396),BM397=FALSE)),BM396,"N/A")</f>
        <v>N/A</v>
      </c>
      <c r="BO396" s="6">
        <f t="shared" ref="BO396:BO459" si="196">IF(BK396&gt;1,$BI396)</f>
        <v>45873.517361111109</v>
      </c>
      <c r="BP396" s="6" t="str">
        <f t="shared" ref="BP396:BP459" si="197">IF(OR(AND(BO395=FALSE,ISNUMBER(BO396)),AND(ISNUMBER(BO396),BO397=FALSE)),BO396,"N/A")</f>
        <v>N/A</v>
      </c>
    </row>
    <row r="397" spans="61:68">
      <c r="BI397" s="61">
        <f>PI_data_original!BI397</f>
        <v>45873.518055555556</v>
      </c>
      <c r="BJ397" s="6">
        <f>IF($BI397&lt;=$BI$9,IF(NOT(ISNUMBER(PI_data_original!BJ397)),BJ396,PI_data_original!BJ397),0)</f>
        <v>45.477583122758737</v>
      </c>
      <c r="BK397" s="6">
        <f>IF($BI397&lt;=$BI$9,IF(NOT(ISNUMBER(PI_data_original!BK397)),BK396,PI_data_original!BK397),0)</f>
        <v>43.366160112862417</v>
      </c>
      <c r="BM397" s="6">
        <f t="shared" si="194"/>
        <v>45873.518055555556</v>
      </c>
      <c r="BN397" s="6" t="str">
        <f t="shared" si="195"/>
        <v>N/A</v>
      </c>
      <c r="BO397" s="6">
        <f t="shared" si="196"/>
        <v>45873.518055555556</v>
      </c>
      <c r="BP397" s="6" t="str">
        <f t="shared" si="197"/>
        <v>N/A</v>
      </c>
    </row>
    <row r="398" spans="61:68">
      <c r="BI398" s="61">
        <f>PI_data_original!BI398</f>
        <v>45873.518750000003</v>
      </c>
      <c r="BJ398" s="6">
        <f>IF($BI398&lt;=$BI$9,IF(NOT(ISNUMBER(PI_data_original!BJ398)),BJ397,PI_data_original!BJ398),0)</f>
        <v>45.493823311052203</v>
      </c>
      <c r="BK398" s="6">
        <f>IF($BI398&lt;=$BI$9,IF(NOT(ISNUMBER(PI_data_original!BK398)),BK397,PI_data_original!BK398),0)</f>
        <v>43.413841589967689</v>
      </c>
      <c r="BM398" s="6">
        <f t="shared" si="194"/>
        <v>45873.518750000003</v>
      </c>
      <c r="BN398" s="6" t="str">
        <f t="shared" si="195"/>
        <v>N/A</v>
      </c>
      <c r="BO398" s="6">
        <f t="shared" si="196"/>
        <v>45873.518750000003</v>
      </c>
      <c r="BP398" s="6" t="str">
        <f t="shared" si="197"/>
        <v>N/A</v>
      </c>
    </row>
    <row r="399" spans="61:68">
      <c r="BI399" s="61">
        <f>PI_data_original!BI399</f>
        <v>45873.519444444442</v>
      </c>
      <c r="BJ399" s="6">
        <f>IF($BI399&lt;=$BI$9,IF(NOT(ISNUMBER(PI_data_original!BJ399)),BJ398,PI_data_original!BJ399),0)</f>
        <v>45.489292319107584</v>
      </c>
      <c r="BK399" s="6">
        <f>IF($BI399&lt;=$BI$9,IF(NOT(ISNUMBER(PI_data_original!BK399)),BK398,PI_data_original!BK399),0)</f>
        <v>43.474396638022469</v>
      </c>
      <c r="BM399" s="6">
        <f t="shared" si="194"/>
        <v>45873.519444444442</v>
      </c>
      <c r="BN399" s="6" t="str">
        <f t="shared" si="195"/>
        <v>N/A</v>
      </c>
      <c r="BO399" s="6">
        <f t="shared" si="196"/>
        <v>45873.519444444442</v>
      </c>
      <c r="BP399" s="6" t="str">
        <f t="shared" si="197"/>
        <v>N/A</v>
      </c>
    </row>
    <row r="400" spans="61:68">
      <c r="BI400" s="61">
        <f>PI_data_original!BI400</f>
        <v>45873.520138888889</v>
      </c>
      <c r="BJ400" s="6">
        <f>IF($BI400&lt;=$BI$9,IF(NOT(ISNUMBER(PI_data_original!BJ400)),BJ399,PI_data_original!BJ400),0)</f>
        <v>45.466427871076235</v>
      </c>
      <c r="BK400" s="6">
        <f>IF($BI400&lt;=$BI$9,IF(NOT(ISNUMBER(PI_data_original!BK400)),BK399,PI_data_original!BK400),0)</f>
        <v>43.490961463265762</v>
      </c>
      <c r="BM400" s="6">
        <f t="shared" si="194"/>
        <v>45873.520138888889</v>
      </c>
      <c r="BN400" s="6" t="str">
        <f t="shared" si="195"/>
        <v>N/A</v>
      </c>
      <c r="BO400" s="6">
        <f t="shared" si="196"/>
        <v>45873.520138888889</v>
      </c>
      <c r="BP400" s="6" t="str">
        <f t="shared" si="197"/>
        <v>N/A</v>
      </c>
    </row>
    <row r="401" spans="61:68">
      <c r="BI401" s="61">
        <f>PI_data_original!BI401</f>
        <v>45873.520833333336</v>
      </c>
      <c r="BJ401" s="6">
        <f>IF($BI401&lt;=$BI$9,IF(NOT(ISNUMBER(PI_data_original!BJ401)),BJ400,PI_data_original!BJ401),0)</f>
        <v>45.489246960766408</v>
      </c>
      <c r="BK401" s="6">
        <f>IF($BI401&lt;=$BI$9,IF(NOT(ISNUMBER(PI_data_original!BK401)),BK400,PI_data_original!BK401),0)</f>
        <v>43.57247389651662</v>
      </c>
      <c r="BM401" s="6">
        <f t="shared" si="194"/>
        <v>45873.520833333336</v>
      </c>
      <c r="BN401" s="6" t="str">
        <f t="shared" si="195"/>
        <v>N/A</v>
      </c>
      <c r="BO401" s="6">
        <f t="shared" si="196"/>
        <v>45873.520833333336</v>
      </c>
      <c r="BP401" s="6" t="str">
        <f t="shared" si="197"/>
        <v>N/A</v>
      </c>
    </row>
    <row r="402" spans="61:68">
      <c r="BI402" s="61">
        <f>PI_data_original!BI402</f>
        <v>45873.521527777775</v>
      </c>
      <c r="BJ402" s="6">
        <f>IF($BI402&lt;=$BI$9,IF(NOT(ISNUMBER(PI_data_original!BJ402)),BJ401,PI_data_original!BJ402),0)</f>
        <v>45.550954334057742</v>
      </c>
      <c r="BK402" s="6">
        <f>IF($BI402&lt;=$BI$9,IF(NOT(ISNUMBER(PI_data_original!BK402)),BK401,PI_data_original!BK402),0)</f>
        <v>43.552958932486305</v>
      </c>
      <c r="BM402" s="6">
        <f t="shared" si="194"/>
        <v>45873.521527777775</v>
      </c>
      <c r="BN402" s="6" t="str">
        <f t="shared" si="195"/>
        <v>N/A</v>
      </c>
      <c r="BO402" s="6">
        <f t="shared" si="196"/>
        <v>45873.521527777775</v>
      </c>
      <c r="BP402" s="6" t="str">
        <f t="shared" si="197"/>
        <v>N/A</v>
      </c>
    </row>
    <row r="403" spans="61:68">
      <c r="BI403" s="61">
        <f>PI_data_original!BI403</f>
        <v>45873.522222222222</v>
      </c>
      <c r="BJ403" s="6">
        <f>IF($BI403&lt;=$BI$9,IF(NOT(ISNUMBER(PI_data_original!BJ403)),BJ402,PI_data_original!BJ403),0)</f>
        <v>45.616964096166654</v>
      </c>
      <c r="BK403" s="6">
        <f>IF($BI403&lt;=$BI$9,IF(NOT(ISNUMBER(PI_data_original!BK403)),BK402,PI_data_original!BK403),0)</f>
        <v>43.652510027700153</v>
      </c>
      <c r="BM403" s="6">
        <f t="shared" si="194"/>
        <v>45873.522222222222</v>
      </c>
      <c r="BN403" s="6" t="str">
        <f t="shared" si="195"/>
        <v>N/A</v>
      </c>
      <c r="BO403" s="6">
        <f t="shared" si="196"/>
        <v>45873.522222222222</v>
      </c>
      <c r="BP403" s="6" t="str">
        <f t="shared" si="197"/>
        <v>N/A</v>
      </c>
    </row>
    <row r="404" spans="61:68">
      <c r="BI404" s="61">
        <f>PI_data_original!BI404</f>
        <v>45873.522916666669</v>
      </c>
      <c r="BJ404" s="6">
        <f>IF($BI404&lt;=$BI$9,IF(NOT(ISNUMBER(PI_data_original!BJ404)),BJ403,PI_data_original!BJ404),0)</f>
        <v>45.787407175205878</v>
      </c>
      <c r="BK404" s="6">
        <f>IF($BI404&lt;=$BI$9,IF(NOT(ISNUMBER(PI_data_original!BK404)),BK403,PI_data_original!BK404),0)</f>
        <v>43.682546568254104</v>
      </c>
      <c r="BM404" s="6">
        <f t="shared" si="194"/>
        <v>45873.522916666669</v>
      </c>
      <c r="BN404" s="6" t="str">
        <f t="shared" si="195"/>
        <v>N/A</v>
      </c>
      <c r="BO404" s="6">
        <f t="shared" si="196"/>
        <v>45873.522916666669</v>
      </c>
      <c r="BP404" s="6" t="str">
        <f t="shared" si="197"/>
        <v>N/A</v>
      </c>
    </row>
    <row r="405" spans="61:68">
      <c r="BI405" s="61">
        <f>PI_data_original!BI405</f>
        <v>45873.523611111108</v>
      </c>
      <c r="BJ405" s="6">
        <f>IF($BI405&lt;=$BI$9,IF(NOT(ISNUMBER(PI_data_original!BJ405)),BJ404,PI_data_original!BJ405),0)</f>
        <v>45.789424497093123</v>
      </c>
      <c r="BK405" s="6">
        <f>IF($BI405&lt;=$BI$9,IF(NOT(ISNUMBER(PI_data_original!BK405)),BK404,PI_data_original!BK405),0)</f>
        <v>43.728830569698424</v>
      </c>
      <c r="BM405" s="6">
        <f t="shared" si="194"/>
        <v>45873.523611111108</v>
      </c>
      <c r="BN405" s="6" t="str">
        <f t="shared" si="195"/>
        <v>N/A</v>
      </c>
      <c r="BO405" s="6">
        <f t="shared" si="196"/>
        <v>45873.523611111108</v>
      </c>
      <c r="BP405" s="6" t="str">
        <f t="shared" si="197"/>
        <v>N/A</v>
      </c>
    </row>
    <row r="406" spans="61:68">
      <c r="BI406" s="61">
        <f>PI_data_original!BI406</f>
        <v>45873.524305555555</v>
      </c>
      <c r="BJ406" s="6">
        <f>IF($BI406&lt;=$BI$9,IF(NOT(ISNUMBER(PI_data_original!BJ406)),BJ405,PI_data_original!BJ406),0)</f>
        <v>45.798522623408537</v>
      </c>
      <c r="BK406" s="6">
        <f>IF($BI406&lt;=$BI$9,IF(NOT(ISNUMBER(PI_data_original!BK406)),BK405,PI_data_original!BK406),0)</f>
        <v>43.75702999654348</v>
      </c>
      <c r="BM406" s="6">
        <f t="shared" si="194"/>
        <v>45873.524305555555</v>
      </c>
      <c r="BN406" s="6" t="str">
        <f t="shared" si="195"/>
        <v>N/A</v>
      </c>
      <c r="BO406" s="6">
        <f t="shared" si="196"/>
        <v>45873.524305555555</v>
      </c>
      <c r="BP406" s="6" t="str">
        <f t="shared" si="197"/>
        <v>N/A</v>
      </c>
    </row>
    <row r="407" spans="61:68">
      <c r="BI407" s="61">
        <f>PI_data_original!BI407</f>
        <v>45873.525000000001</v>
      </c>
      <c r="BJ407" s="6">
        <f>IF($BI407&lt;=$BI$9,IF(NOT(ISNUMBER(PI_data_original!BJ407)),BJ406,PI_data_original!BJ407),0)</f>
        <v>45.818360248071443</v>
      </c>
      <c r="BK407" s="6">
        <f>IF($BI407&lt;=$BI$9,IF(NOT(ISNUMBER(PI_data_original!BK407)),BK406,PI_data_original!BK407),0)</f>
        <v>43.788294548462247</v>
      </c>
      <c r="BM407" s="6">
        <f t="shared" si="194"/>
        <v>45873.525000000001</v>
      </c>
      <c r="BN407" s="6" t="str">
        <f t="shared" si="195"/>
        <v>N/A</v>
      </c>
      <c r="BO407" s="6">
        <f t="shared" si="196"/>
        <v>45873.525000000001</v>
      </c>
      <c r="BP407" s="6" t="str">
        <f t="shared" si="197"/>
        <v>N/A</v>
      </c>
    </row>
    <row r="408" spans="61:68">
      <c r="BI408" s="61">
        <f>PI_data_original!BI408</f>
        <v>45873.525694444441</v>
      </c>
      <c r="BJ408" s="6">
        <f>IF($BI408&lt;=$BI$9,IF(NOT(ISNUMBER(PI_data_original!BJ408)),BJ407,PI_data_original!BJ408),0)</f>
        <v>45.799946952946023</v>
      </c>
      <c r="BK408" s="6">
        <f>IF($BI408&lt;=$BI$9,IF(NOT(ISNUMBER(PI_data_original!BK408)),BK407,PI_data_original!BK408),0)</f>
        <v>43.858435651017743</v>
      </c>
      <c r="BM408" s="6">
        <f t="shared" si="194"/>
        <v>45873.525694444441</v>
      </c>
      <c r="BN408" s="6" t="str">
        <f t="shared" si="195"/>
        <v>N/A</v>
      </c>
      <c r="BO408" s="6">
        <f t="shared" si="196"/>
        <v>45873.525694444441</v>
      </c>
      <c r="BP408" s="6" t="str">
        <f t="shared" si="197"/>
        <v>N/A</v>
      </c>
    </row>
    <row r="409" spans="61:68">
      <c r="BI409" s="61">
        <f>PI_data_original!BI409</f>
        <v>45873.526388888888</v>
      </c>
      <c r="BJ409" s="6">
        <f>IF($BI409&lt;=$BI$9,IF(NOT(ISNUMBER(PI_data_original!BJ409)),BJ408,PI_data_original!BJ409),0)</f>
        <v>45.774846542267177</v>
      </c>
      <c r="BK409" s="6">
        <f>IF($BI409&lt;=$BI$9,IF(NOT(ISNUMBER(PI_data_original!BK409)),BK408,PI_data_original!BK409),0)</f>
        <v>43.915605486330371</v>
      </c>
      <c r="BM409" s="6">
        <f t="shared" si="194"/>
        <v>45873.526388888888</v>
      </c>
      <c r="BN409" s="6" t="str">
        <f t="shared" si="195"/>
        <v>N/A</v>
      </c>
      <c r="BO409" s="6">
        <f t="shared" si="196"/>
        <v>45873.526388888888</v>
      </c>
      <c r="BP409" s="6" t="str">
        <f t="shared" si="197"/>
        <v>N/A</v>
      </c>
    </row>
    <row r="410" spans="61:68">
      <c r="BI410" s="61">
        <f>PI_data_original!BI410</f>
        <v>45873.527083333334</v>
      </c>
      <c r="BJ410" s="6">
        <f>IF($BI410&lt;=$BI$9,IF(NOT(ISNUMBER(PI_data_original!BJ410)),BJ409,PI_data_original!BJ410),0)</f>
        <v>45.852600175220047</v>
      </c>
      <c r="BK410" s="6">
        <f>IF($BI410&lt;=$BI$9,IF(NOT(ISNUMBER(PI_data_original!BK410)),BK409,PI_data_original!BK410),0)</f>
        <v>43.975842711092895</v>
      </c>
      <c r="BM410" s="6">
        <f t="shared" si="194"/>
        <v>45873.527083333334</v>
      </c>
      <c r="BN410" s="6" t="str">
        <f t="shared" si="195"/>
        <v>N/A</v>
      </c>
      <c r="BO410" s="6">
        <f t="shared" si="196"/>
        <v>45873.527083333334</v>
      </c>
      <c r="BP410" s="6" t="str">
        <f t="shared" si="197"/>
        <v>N/A</v>
      </c>
    </row>
    <row r="411" spans="61:68">
      <c r="BI411" s="61">
        <f>PI_data_original!BI411</f>
        <v>45873.527777777781</v>
      </c>
      <c r="BJ411" s="6">
        <f>IF($BI411&lt;=$BI$9,IF(NOT(ISNUMBER(PI_data_original!BJ411)),BJ410,PI_data_original!BJ411),0)</f>
        <v>45.875581874263744</v>
      </c>
      <c r="BK411" s="6">
        <f>IF($BI411&lt;=$BI$9,IF(NOT(ISNUMBER(PI_data_original!BK411)),BK410,PI_data_original!BK411),0)</f>
        <v>44.048129579846432</v>
      </c>
      <c r="BM411" s="6">
        <f t="shared" si="194"/>
        <v>45873.527777777781</v>
      </c>
      <c r="BN411" s="6" t="str">
        <f t="shared" si="195"/>
        <v>N/A</v>
      </c>
      <c r="BO411" s="6">
        <f t="shared" si="196"/>
        <v>45873.527777777781</v>
      </c>
      <c r="BP411" s="6" t="str">
        <f t="shared" si="197"/>
        <v>N/A</v>
      </c>
    </row>
    <row r="412" spans="61:68">
      <c r="BI412" s="61">
        <f>PI_data_original!BI412</f>
        <v>45873.52847222222</v>
      </c>
      <c r="BJ412" s="6">
        <f>IF($BI412&lt;=$BI$9,IF(NOT(ISNUMBER(PI_data_original!BJ412)),BJ411,PI_data_original!BJ412),0)</f>
        <v>45.931013521207539</v>
      </c>
      <c r="BK412" s="6">
        <f>IF($BI412&lt;=$BI$9,IF(NOT(ISNUMBER(PI_data_original!BK412)),BK411,PI_data_original!BK412),0)</f>
        <v>44.034149792822788</v>
      </c>
      <c r="BM412" s="6">
        <f t="shared" si="194"/>
        <v>45873.52847222222</v>
      </c>
      <c r="BN412" s="6" t="str">
        <f t="shared" si="195"/>
        <v>N/A</v>
      </c>
      <c r="BO412" s="6">
        <f t="shared" si="196"/>
        <v>45873.52847222222</v>
      </c>
      <c r="BP412" s="6" t="str">
        <f t="shared" si="197"/>
        <v>N/A</v>
      </c>
    </row>
    <row r="413" spans="61:68">
      <c r="BI413" s="61">
        <f>PI_data_original!BI413</f>
        <v>45873.529166666667</v>
      </c>
      <c r="BJ413" s="6">
        <f>IF($BI413&lt;=$BI$9,IF(NOT(ISNUMBER(PI_data_original!BJ413)),BJ412,PI_data_original!BJ413),0)</f>
        <v>45.967019503888103</v>
      </c>
      <c r="BK413" s="6">
        <f>IF($BI413&lt;=$BI$9,IF(NOT(ISNUMBER(PI_data_original!BK413)),BK412,PI_data_original!BK413),0)</f>
        <v>44.09182436916025</v>
      </c>
      <c r="BM413" s="6">
        <f t="shared" si="194"/>
        <v>45873.529166666667</v>
      </c>
      <c r="BN413" s="6" t="str">
        <f t="shared" si="195"/>
        <v>N/A</v>
      </c>
      <c r="BO413" s="6">
        <f t="shared" si="196"/>
        <v>45873.529166666667</v>
      </c>
      <c r="BP413" s="6" t="str">
        <f t="shared" si="197"/>
        <v>N/A</v>
      </c>
    </row>
    <row r="414" spans="61:68">
      <c r="BI414" s="61">
        <f>PI_data_original!BI414</f>
        <v>45873.529861111114</v>
      </c>
      <c r="BJ414" s="6">
        <f>IF($BI414&lt;=$BI$9,IF(NOT(ISNUMBER(PI_data_original!BJ414)),BJ413,PI_data_original!BJ414),0)</f>
        <v>46.001815564629119</v>
      </c>
      <c r="BK414" s="6">
        <f>IF($BI414&lt;=$BI$9,IF(NOT(ISNUMBER(PI_data_original!BK414)),BK413,PI_data_original!BK414),0)</f>
        <v>44.069806083947881</v>
      </c>
      <c r="BM414" s="6">
        <f t="shared" si="194"/>
        <v>45873.529861111114</v>
      </c>
      <c r="BN414" s="6" t="str">
        <f t="shared" si="195"/>
        <v>N/A</v>
      </c>
      <c r="BO414" s="6">
        <f t="shared" si="196"/>
        <v>45873.529861111114</v>
      </c>
      <c r="BP414" s="6" t="str">
        <f t="shared" si="197"/>
        <v>N/A</v>
      </c>
    </row>
    <row r="415" spans="61:68">
      <c r="BI415" s="61">
        <f>PI_data_original!BI415</f>
        <v>45873.530555555553</v>
      </c>
      <c r="BJ415" s="6">
        <f>IF($BI415&lt;=$BI$9,IF(NOT(ISNUMBER(PI_data_original!BJ415)),BJ414,PI_data_original!BJ415),0)</f>
        <v>45.986508396744767</v>
      </c>
      <c r="BK415" s="6">
        <f>IF($BI415&lt;=$BI$9,IF(NOT(ISNUMBER(PI_data_original!BK415)),BK414,PI_data_original!BK415),0)</f>
        <v>44.03713654231337</v>
      </c>
      <c r="BM415" s="6">
        <f t="shared" si="194"/>
        <v>45873.530555555553</v>
      </c>
      <c r="BN415" s="6" t="str">
        <f t="shared" si="195"/>
        <v>N/A</v>
      </c>
      <c r="BO415" s="6">
        <f t="shared" si="196"/>
        <v>45873.530555555553</v>
      </c>
      <c r="BP415" s="6" t="str">
        <f t="shared" si="197"/>
        <v>N/A</v>
      </c>
    </row>
    <row r="416" spans="61:68">
      <c r="BI416" s="61">
        <f>PI_data_original!BI416</f>
        <v>45873.53125</v>
      </c>
      <c r="BJ416" s="6">
        <f>IF($BI416&lt;=$BI$9,IF(NOT(ISNUMBER(PI_data_original!BJ416)),BJ415,PI_data_original!BJ416),0)</f>
        <v>46.071098482383555</v>
      </c>
      <c r="BK416" s="6">
        <f>IF($BI416&lt;=$BI$9,IF(NOT(ISNUMBER(PI_data_original!BK416)),BK415,PI_data_original!BK416),0)</f>
        <v>44.051728288999698</v>
      </c>
      <c r="BM416" s="6">
        <f t="shared" si="194"/>
        <v>45873.53125</v>
      </c>
      <c r="BN416" s="6" t="str">
        <f t="shared" si="195"/>
        <v>N/A</v>
      </c>
      <c r="BO416" s="6">
        <f t="shared" si="196"/>
        <v>45873.53125</v>
      </c>
      <c r="BP416" s="6" t="str">
        <f t="shared" si="197"/>
        <v>N/A</v>
      </c>
    </row>
    <row r="417" spans="61:68">
      <c r="BI417" s="61">
        <f>PI_data_original!BI417</f>
        <v>45873.531944444447</v>
      </c>
      <c r="BJ417" s="6">
        <f>IF($BI417&lt;=$BI$9,IF(NOT(ISNUMBER(PI_data_original!BJ417)),BJ416,PI_data_original!BJ417),0)</f>
        <v>46.028367778450914</v>
      </c>
      <c r="BK417" s="6">
        <f>IF($BI417&lt;=$BI$9,IF(NOT(ISNUMBER(PI_data_original!BK417)),BK416,PI_data_original!BK417),0)</f>
        <v>44.050243954968103</v>
      </c>
      <c r="BM417" s="6">
        <f t="shared" si="194"/>
        <v>45873.531944444447</v>
      </c>
      <c r="BN417" s="6" t="str">
        <f t="shared" si="195"/>
        <v>N/A</v>
      </c>
      <c r="BO417" s="6">
        <f t="shared" si="196"/>
        <v>45873.531944444447</v>
      </c>
      <c r="BP417" s="6" t="str">
        <f t="shared" si="197"/>
        <v>N/A</v>
      </c>
    </row>
    <row r="418" spans="61:68">
      <c r="BI418" s="61">
        <f>PI_data_original!BI418</f>
        <v>45873.532638888886</v>
      </c>
      <c r="BJ418" s="6">
        <f>IF($BI418&lt;=$BI$9,IF(NOT(ISNUMBER(PI_data_original!BJ418)),BJ417,PI_data_original!BJ418),0)</f>
        <v>46.055418996403283</v>
      </c>
      <c r="BK418" s="6">
        <f>IF($BI418&lt;=$BI$9,IF(NOT(ISNUMBER(PI_data_original!BK418)),BK417,PI_data_original!BK418),0)</f>
        <v>44.073718262573685</v>
      </c>
      <c r="BM418" s="6">
        <f t="shared" si="194"/>
        <v>45873.532638888886</v>
      </c>
      <c r="BN418" s="6" t="str">
        <f t="shared" si="195"/>
        <v>N/A</v>
      </c>
      <c r="BO418" s="6">
        <f t="shared" si="196"/>
        <v>45873.532638888886</v>
      </c>
      <c r="BP418" s="6" t="str">
        <f t="shared" si="197"/>
        <v>N/A</v>
      </c>
    </row>
    <row r="419" spans="61:68">
      <c r="BI419" s="61">
        <f>PI_data_original!BI419</f>
        <v>45873.533333333333</v>
      </c>
      <c r="BJ419" s="6">
        <f>IF($BI419&lt;=$BI$9,IF(NOT(ISNUMBER(PI_data_original!BJ419)),BJ418,PI_data_original!BJ419),0)</f>
        <v>46.112125658778247</v>
      </c>
      <c r="BK419" s="6">
        <f>IF($BI419&lt;=$BI$9,IF(NOT(ISNUMBER(PI_data_original!BK419)),BK418,PI_data_original!BK419),0)</f>
        <v>43.999587233885244</v>
      </c>
      <c r="BM419" s="6">
        <f t="shared" si="194"/>
        <v>45873.533333333333</v>
      </c>
      <c r="BN419" s="6" t="str">
        <f t="shared" si="195"/>
        <v>N/A</v>
      </c>
      <c r="BO419" s="6">
        <f t="shared" si="196"/>
        <v>45873.533333333333</v>
      </c>
      <c r="BP419" s="6" t="str">
        <f t="shared" si="197"/>
        <v>N/A</v>
      </c>
    </row>
    <row r="420" spans="61:68">
      <c r="BI420" s="61">
        <f>PI_data_original!BI420</f>
        <v>45873.53402777778</v>
      </c>
      <c r="BJ420" s="6">
        <f>IF($BI420&lt;=$BI$9,IF(NOT(ISNUMBER(PI_data_original!BJ420)),BJ419,PI_data_original!BJ420),0)</f>
        <v>46.192379802511468</v>
      </c>
      <c r="BK420" s="6">
        <f>IF($BI420&lt;=$BI$9,IF(NOT(ISNUMBER(PI_data_original!BK420)),BK419,PI_data_original!BK420),0)</f>
        <v>43.982814993233887</v>
      </c>
      <c r="BM420" s="6">
        <f t="shared" si="194"/>
        <v>45873.53402777778</v>
      </c>
      <c r="BN420" s="6" t="str">
        <f t="shared" si="195"/>
        <v>N/A</v>
      </c>
      <c r="BO420" s="6">
        <f t="shared" si="196"/>
        <v>45873.53402777778</v>
      </c>
      <c r="BP420" s="6" t="str">
        <f t="shared" si="197"/>
        <v>N/A</v>
      </c>
    </row>
    <row r="421" spans="61:68">
      <c r="BI421" s="61">
        <f>PI_data_original!BI421</f>
        <v>45873.534722222219</v>
      </c>
      <c r="BJ421" s="6">
        <f>IF($BI421&lt;=$BI$9,IF(NOT(ISNUMBER(PI_data_original!BJ421)),BJ420,PI_data_original!BJ421),0)</f>
        <v>46.265536636622279</v>
      </c>
      <c r="BK421" s="6">
        <f>IF($BI421&lt;=$BI$9,IF(NOT(ISNUMBER(PI_data_original!BK421)),BK420,PI_data_original!BK421),0)</f>
        <v>43.986357916620122</v>
      </c>
      <c r="BM421" s="6">
        <f t="shared" si="194"/>
        <v>45873.534722222219</v>
      </c>
      <c r="BN421" s="6" t="str">
        <f t="shared" si="195"/>
        <v>N/A</v>
      </c>
      <c r="BO421" s="6">
        <f t="shared" si="196"/>
        <v>45873.534722222219</v>
      </c>
      <c r="BP421" s="6" t="str">
        <f t="shared" si="197"/>
        <v>N/A</v>
      </c>
    </row>
    <row r="422" spans="61:68">
      <c r="BI422" s="61">
        <f>PI_data_original!BI422</f>
        <v>45873.535416666666</v>
      </c>
      <c r="BJ422" s="6">
        <f>IF($BI422&lt;=$BI$9,IF(NOT(ISNUMBER(PI_data_original!BJ422)),BJ421,PI_data_original!BJ422),0)</f>
        <v>46.277873448312207</v>
      </c>
      <c r="BK422" s="6">
        <f>IF($BI422&lt;=$BI$9,IF(NOT(ISNUMBER(PI_data_original!BK422)),BK421,PI_data_original!BK422),0)</f>
        <v>43.994512028316727</v>
      </c>
      <c r="BM422" s="6">
        <f t="shared" si="194"/>
        <v>45873.535416666666</v>
      </c>
      <c r="BN422" s="6" t="str">
        <f t="shared" si="195"/>
        <v>N/A</v>
      </c>
      <c r="BO422" s="6">
        <f t="shared" si="196"/>
        <v>45873.535416666666</v>
      </c>
      <c r="BP422" s="6" t="str">
        <f t="shared" si="197"/>
        <v>N/A</v>
      </c>
    </row>
    <row r="423" spans="61:68">
      <c r="BI423" s="61">
        <f>PI_data_original!BI423</f>
        <v>45873.536111111112</v>
      </c>
      <c r="BJ423" s="6">
        <f>IF($BI423&lt;=$BI$9,IF(NOT(ISNUMBER(PI_data_original!BJ423)),BJ422,PI_data_original!BJ423),0)</f>
        <v>46.297815326773282</v>
      </c>
      <c r="BK423" s="6">
        <f>IF($BI423&lt;=$BI$9,IF(NOT(ISNUMBER(PI_data_original!BK423)),BK422,PI_data_original!BK423),0)</f>
        <v>44.007311910911071</v>
      </c>
      <c r="BM423" s="6">
        <f t="shared" si="194"/>
        <v>45873.536111111112</v>
      </c>
      <c r="BN423" s="6" t="str">
        <f t="shared" si="195"/>
        <v>N/A</v>
      </c>
      <c r="BO423" s="6">
        <f t="shared" si="196"/>
        <v>45873.536111111112</v>
      </c>
      <c r="BP423" s="6" t="str">
        <f t="shared" si="197"/>
        <v>N/A</v>
      </c>
    </row>
    <row r="424" spans="61:68">
      <c r="BI424" s="61">
        <f>PI_data_original!BI424</f>
        <v>45873.536805555559</v>
      </c>
      <c r="BJ424" s="6">
        <f>IF($BI424&lt;=$BI$9,IF(NOT(ISNUMBER(PI_data_original!BJ424)),BJ423,PI_data_original!BJ424),0)</f>
        <v>46.244105638908735</v>
      </c>
      <c r="BK424" s="6">
        <f>IF($BI424&lt;=$BI$9,IF(NOT(ISNUMBER(PI_data_original!BK424)),BK423,PI_data_original!BK424),0)</f>
        <v>43.999263773446408</v>
      </c>
      <c r="BM424" s="6">
        <f t="shared" si="194"/>
        <v>45873.536805555559</v>
      </c>
      <c r="BN424" s="6" t="str">
        <f t="shared" si="195"/>
        <v>N/A</v>
      </c>
      <c r="BO424" s="6">
        <f t="shared" si="196"/>
        <v>45873.536805555559</v>
      </c>
      <c r="BP424" s="6" t="str">
        <f t="shared" si="197"/>
        <v>N/A</v>
      </c>
    </row>
    <row r="425" spans="61:68">
      <c r="BI425" s="61">
        <f>PI_data_original!BI425</f>
        <v>45873.537499999999</v>
      </c>
      <c r="BJ425" s="6">
        <f>IF($BI425&lt;=$BI$9,IF(NOT(ISNUMBER(PI_data_original!BJ425)),BJ424,PI_data_original!BJ425),0)</f>
        <v>46.269671891409217</v>
      </c>
      <c r="BK425" s="6">
        <f>IF($BI425&lt;=$BI$9,IF(NOT(ISNUMBER(PI_data_original!BK425)),BK424,PI_data_original!BK425),0)</f>
        <v>44.047221628247904</v>
      </c>
      <c r="BM425" s="6">
        <f t="shared" si="194"/>
        <v>45873.537499999999</v>
      </c>
      <c r="BN425" s="6" t="str">
        <f t="shared" si="195"/>
        <v>N/A</v>
      </c>
      <c r="BO425" s="6">
        <f t="shared" si="196"/>
        <v>45873.537499999999</v>
      </c>
      <c r="BP425" s="6" t="str">
        <f t="shared" si="197"/>
        <v>N/A</v>
      </c>
    </row>
    <row r="426" spans="61:68">
      <c r="BI426" s="61">
        <f>PI_data_original!BI426</f>
        <v>45873.538194444445</v>
      </c>
      <c r="BJ426" s="6">
        <f>IF($BI426&lt;=$BI$9,IF(NOT(ISNUMBER(PI_data_original!BJ426)),BJ425,PI_data_original!BJ426),0)</f>
        <v>46.258143694744035</v>
      </c>
      <c r="BK426" s="6">
        <f>IF($BI426&lt;=$BI$9,IF(NOT(ISNUMBER(PI_data_original!BK426)),BK425,PI_data_original!BK426),0)</f>
        <v>44.060433756295382</v>
      </c>
      <c r="BM426" s="6">
        <f t="shared" si="194"/>
        <v>45873.538194444445</v>
      </c>
      <c r="BN426" s="6" t="str">
        <f t="shared" si="195"/>
        <v>N/A</v>
      </c>
      <c r="BO426" s="6">
        <f t="shared" si="196"/>
        <v>45873.538194444445</v>
      </c>
      <c r="BP426" s="6" t="str">
        <f t="shared" si="197"/>
        <v>N/A</v>
      </c>
    </row>
    <row r="427" spans="61:68">
      <c r="BI427" s="61">
        <f>PI_data_original!BI427</f>
        <v>45873.538888888892</v>
      </c>
      <c r="BJ427" s="6">
        <f>IF($BI427&lt;=$BI$9,IF(NOT(ISNUMBER(PI_data_original!BJ427)),BJ426,PI_data_original!BJ427),0)</f>
        <v>46.250077317464708</v>
      </c>
      <c r="BK427" s="6">
        <f>IF($BI427&lt;=$BI$9,IF(NOT(ISNUMBER(PI_data_original!BK427)),BK426,PI_data_original!BK427),0)</f>
        <v>44.052458128672825</v>
      </c>
      <c r="BM427" s="6">
        <f t="shared" si="194"/>
        <v>45873.538888888892</v>
      </c>
      <c r="BN427" s="6" t="str">
        <f t="shared" si="195"/>
        <v>N/A</v>
      </c>
      <c r="BO427" s="6">
        <f t="shared" si="196"/>
        <v>45873.538888888892</v>
      </c>
      <c r="BP427" s="6" t="str">
        <f t="shared" si="197"/>
        <v>N/A</v>
      </c>
    </row>
    <row r="428" spans="61:68">
      <c r="BI428" s="61">
        <f>PI_data_original!BI428</f>
        <v>45873.539583333331</v>
      </c>
      <c r="BJ428" s="6">
        <f>IF($BI428&lt;=$BI$9,IF(NOT(ISNUMBER(PI_data_original!BJ428)),BJ427,PI_data_original!BJ428),0)</f>
        <v>46.279608068016408</v>
      </c>
      <c r="BK428" s="6">
        <f>IF($BI428&lt;=$BI$9,IF(NOT(ISNUMBER(PI_data_original!BK428)),BK427,PI_data_original!BK428),0)</f>
        <v>44.077466701041622</v>
      </c>
      <c r="BM428" s="6">
        <f t="shared" si="194"/>
        <v>45873.539583333331</v>
      </c>
      <c r="BN428" s="6" t="str">
        <f t="shared" si="195"/>
        <v>N/A</v>
      </c>
      <c r="BO428" s="6">
        <f t="shared" si="196"/>
        <v>45873.539583333331</v>
      </c>
      <c r="BP428" s="6" t="str">
        <f t="shared" si="197"/>
        <v>N/A</v>
      </c>
    </row>
    <row r="429" spans="61:68">
      <c r="BI429" s="61">
        <f>PI_data_original!BI429</f>
        <v>45873.540277777778</v>
      </c>
      <c r="BJ429" s="6">
        <f>IF($BI429&lt;=$BI$9,IF(NOT(ISNUMBER(PI_data_original!BJ429)),BJ428,PI_data_original!BJ429),0)</f>
        <v>46.356480560562055</v>
      </c>
      <c r="BK429" s="6">
        <f>IF($BI429&lt;=$BI$9,IF(NOT(ISNUMBER(PI_data_original!BK429)),BK428,PI_data_original!BK429),0)</f>
        <v>44.09963993696941</v>
      </c>
      <c r="BM429" s="6">
        <f t="shared" si="194"/>
        <v>45873.540277777778</v>
      </c>
      <c r="BN429" s="6" t="str">
        <f t="shared" si="195"/>
        <v>N/A</v>
      </c>
      <c r="BO429" s="6">
        <f t="shared" si="196"/>
        <v>45873.540277777778</v>
      </c>
      <c r="BP429" s="6" t="str">
        <f t="shared" si="197"/>
        <v>N/A</v>
      </c>
    </row>
    <row r="430" spans="61:68">
      <c r="BI430" s="61">
        <f>PI_data_original!BI430</f>
        <v>45873.540972222225</v>
      </c>
      <c r="BJ430" s="6">
        <f>IF($BI430&lt;=$BI$9,IF(NOT(ISNUMBER(PI_data_original!BJ430)),BJ429,PI_data_original!BJ430),0)</f>
        <v>46.381547296050286</v>
      </c>
      <c r="BK430" s="6">
        <f>IF($BI430&lt;=$BI$9,IF(NOT(ISNUMBER(PI_data_original!BK430)),BK429,PI_data_original!BK430),0)</f>
        <v>44.099359661277077</v>
      </c>
      <c r="BM430" s="6">
        <f t="shared" si="194"/>
        <v>45873.540972222225</v>
      </c>
      <c r="BN430" s="6" t="str">
        <f t="shared" si="195"/>
        <v>N/A</v>
      </c>
      <c r="BO430" s="6">
        <f t="shared" si="196"/>
        <v>45873.540972222225</v>
      </c>
      <c r="BP430" s="6" t="str">
        <f t="shared" si="197"/>
        <v>N/A</v>
      </c>
    </row>
    <row r="431" spans="61:68">
      <c r="BI431" s="61">
        <f>PI_data_original!BI431</f>
        <v>45873.541666666664</v>
      </c>
      <c r="BJ431" s="6">
        <f>IF($BI431&lt;=$BI$9,IF(NOT(ISNUMBER(PI_data_original!BJ431)),BJ430,PI_data_original!BJ431),0)</f>
        <v>46.398896128705488</v>
      </c>
      <c r="BK431" s="6">
        <f>IF($BI431&lt;=$BI$9,IF(NOT(ISNUMBER(PI_data_original!BK431)),BK430,PI_data_original!BK431),0)</f>
        <v>44.096566086625302</v>
      </c>
      <c r="BM431" s="6">
        <f t="shared" si="194"/>
        <v>45873.541666666664</v>
      </c>
      <c r="BN431" s="6" t="str">
        <f t="shared" si="195"/>
        <v>N/A</v>
      </c>
      <c r="BO431" s="6">
        <f t="shared" si="196"/>
        <v>45873.541666666664</v>
      </c>
      <c r="BP431" s="6" t="str">
        <f t="shared" si="197"/>
        <v>N/A</v>
      </c>
    </row>
    <row r="432" spans="61:68">
      <c r="BI432" s="61">
        <f>PI_data_original!BI432</f>
        <v>45873.542361111111</v>
      </c>
      <c r="BJ432" s="6">
        <f>IF($BI432&lt;=$BI$9,IF(NOT(ISNUMBER(PI_data_original!BJ432)),BJ431,PI_data_original!BJ432),0)</f>
        <v>46.409303273667575</v>
      </c>
      <c r="BK432" s="6">
        <f>IF($BI432&lt;=$BI$9,IF(NOT(ISNUMBER(PI_data_original!BK432)),BK431,PI_data_original!BK432),0)</f>
        <v>44.068509727444294</v>
      </c>
      <c r="BM432" s="6">
        <f t="shared" si="194"/>
        <v>45873.542361111111</v>
      </c>
      <c r="BN432" s="6" t="str">
        <f t="shared" si="195"/>
        <v>N/A</v>
      </c>
      <c r="BO432" s="6">
        <f t="shared" si="196"/>
        <v>45873.542361111111</v>
      </c>
      <c r="BP432" s="6" t="str">
        <f t="shared" si="197"/>
        <v>N/A</v>
      </c>
    </row>
    <row r="433" spans="61:68">
      <c r="BI433" s="61">
        <f>PI_data_original!BI433</f>
        <v>45873.543055555558</v>
      </c>
      <c r="BJ433" s="6">
        <f>IF($BI433&lt;=$BI$9,IF(NOT(ISNUMBER(PI_data_original!BJ433)),BJ432,PI_data_original!BJ433),0)</f>
        <v>46.394234860887771</v>
      </c>
      <c r="BK433" s="6">
        <f>IF($BI433&lt;=$BI$9,IF(NOT(ISNUMBER(PI_data_original!BK433)),BK432,PI_data_original!BK433),0)</f>
        <v>44.086180441340169</v>
      </c>
      <c r="BM433" s="6">
        <f t="shared" si="194"/>
        <v>45873.543055555558</v>
      </c>
      <c r="BN433" s="6" t="str">
        <f t="shared" si="195"/>
        <v>N/A</v>
      </c>
      <c r="BO433" s="6">
        <f t="shared" si="196"/>
        <v>45873.543055555558</v>
      </c>
      <c r="BP433" s="6" t="str">
        <f t="shared" si="197"/>
        <v>N/A</v>
      </c>
    </row>
    <row r="434" spans="61:68">
      <c r="BI434" s="61">
        <f>PI_data_original!BI434</f>
        <v>45873.543749999997</v>
      </c>
      <c r="BJ434" s="6">
        <f>IF($BI434&lt;=$BI$9,IF(NOT(ISNUMBER(PI_data_original!BJ434)),BJ433,PI_data_original!BJ434),0)</f>
        <v>46.413831288646634</v>
      </c>
      <c r="BK434" s="6">
        <f>IF($BI434&lt;=$BI$9,IF(NOT(ISNUMBER(PI_data_original!BK434)),BK433,PI_data_original!BK434),0)</f>
        <v>44.108465362665505</v>
      </c>
      <c r="BM434" s="6">
        <f t="shared" si="194"/>
        <v>45873.543749999997</v>
      </c>
      <c r="BN434" s="6" t="str">
        <f t="shared" si="195"/>
        <v>N/A</v>
      </c>
      <c r="BO434" s="6">
        <f t="shared" si="196"/>
        <v>45873.543749999997</v>
      </c>
      <c r="BP434" s="6" t="str">
        <f t="shared" si="197"/>
        <v>N/A</v>
      </c>
    </row>
    <row r="435" spans="61:68">
      <c r="BI435" s="61">
        <f>PI_data_original!BI435</f>
        <v>45873.544444444444</v>
      </c>
      <c r="BJ435" s="6">
        <f>IF($BI435&lt;=$BI$9,IF(NOT(ISNUMBER(PI_data_original!BJ435)),BJ434,PI_data_original!BJ435),0)</f>
        <v>46.433110026393663</v>
      </c>
      <c r="BK435" s="6">
        <f>IF($BI435&lt;=$BI$9,IF(NOT(ISNUMBER(PI_data_original!BK435)),BK434,PI_data_original!BK435),0)</f>
        <v>44.100324432413984</v>
      </c>
      <c r="BM435" s="6">
        <f t="shared" si="194"/>
        <v>45873.544444444444</v>
      </c>
      <c r="BN435" s="6" t="str">
        <f t="shared" si="195"/>
        <v>N/A</v>
      </c>
      <c r="BO435" s="6">
        <f t="shared" si="196"/>
        <v>45873.544444444444</v>
      </c>
      <c r="BP435" s="6" t="str">
        <f t="shared" si="197"/>
        <v>N/A</v>
      </c>
    </row>
    <row r="436" spans="61:68">
      <c r="BI436" s="61">
        <f>PI_data_original!BI436</f>
        <v>45873.545138888891</v>
      </c>
      <c r="BJ436" s="6">
        <f>IF($BI436&lt;=$BI$9,IF(NOT(ISNUMBER(PI_data_original!BJ436)),BJ435,PI_data_original!BJ436),0)</f>
        <v>46.524772593775729</v>
      </c>
      <c r="BK436" s="6">
        <f>IF($BI436&lt;=$BI$9,IF(NOT(ISNUMBER(PI_data_original!BK436)),BK435,PI_data_original!BK436),0)</f>
        <v>44.07614529467584</v>
      </c>
      <c r="BM436" s="6">
        <f t="shared" si="194"/>
        <v>45873.545138888891</v>
      </c>
      <c r="BN436" s="6" t="str">
        <f t="shared" si="195"/>
        <v>N/A</v>
      </c>
      <c r="BO436" s="6">
        <f t="shared" si="196"/>
        <v>45873.545138888891</v>
      </c>
      <c r="BP436" s="6" t="str">
        <f t="shared" si="197"/>
        <v>N/A</v>
      </c>
    </row>
    <row r="437" spans="61:68">
      <c r="BI437" s="61">
        <f>PI_data_original!BI437</f>
        <v>45873.54583333333</v>
      </c>
      <c r="BJ437" s="6">
        <f>IF($BI437&lt;=$BI$9,IF(NOT(ISNUMBER(PI_data_original!BJ437)),BJ436,PI_data_original!BJ437),0)</f>
        <v>46.537757669438967</v>
      </c>
      <c r="BK437" s="6">
        <f>IF($BI437&lt;=$BI$9,IF(NOT(ISNUMBER(PI_data_original!BK437)),BK436,PI_data_original!BK437),0)</f>
        <v>44.08648660484512</v>
      </c>
      <c r="BM437" s="6">
        <f t="shared" si="194"/>
        <v>45873.54583333333</v>
      </c>
      <c r="BN437" s="6" t="str">
        <f t="shared" si="195"/>
        <v>N/A</v>
      </c>
      <c r="BO437" s="6">
        <f t="shared" si="196"/>
        <v>45873.54583333333</v>
      </c>
      <c r="BP437" s="6" t="str">
        <f t="shared" si="197"/>
        <v>N/A</v>
      </c>
    </row>
    <row r="438" spans="61:68">
      <c r="BI438" s="61">
        <f>PI_data_original!BI438</f>
        <v>45873.546527777777</v>
      </c>
      <c r="BJ438" s="6">
        <f>IF($BI438&lt;=$BI$9,IF(NOT(ISNUMBER(PI_data_original!BJ438)),BJ437,PI_data_original!BJ438),0)</f>
        <v>46.536518582510368</v>
      </c>
      <c r="BK438" s="6">
        <f>IF($BI438&lt;=$BI$9,IF(NOT(ISNUMBER(PI_data_original!BK438)),BK437,PI_data_original!BK438),0)</f>
        <v>44.137233305143418</v>
      </c>
      <c r="BM438" s="6">
        <f t="shared" si="194"/>
        <v>45873.546527777777</v>
      </c>
      <c r="BN438" s="6" t="str">
        <f t="shared" si="195"/>
        <v>N/A</v>
      </c>
      <c r="BO438" s="6">
        <f t="shared" si="196"/>
        <v>45873.546527777777</v>
      </c>
      <c r="BP438" s="6" t="str">
        <f t="shared" si="197"/>
        <v>N/A</v>
      </c>
    </row>
    <row r="439" spans="61:68">
      <c r="BI439" s="61">
        <f>PI_data_original!BI439</f>
        <v>45873.547222222223</v>
      </c>
      <c r="BJ439" s="6">
        <f>IF($BI439&lt;=$BI$9,IF(NOT(ISNUMBER(PI_data_original!BJ439)),BJ438,PI_data_original!BJ439),0)</f>
        <v>46.565360680709531</v>
      </c>
      <c r="BK439" s="6">
        <f>IF($BI439&lt;=$BI$9,IF(NOT(ISNUMBER(PI_data_original!BK439)),BK438,PI_data_original!BK439),0)</f>
        <v>44.172020579807139</v>
      </c>
      <c r="BM439" s="6">
        <f t="shared" si="194"/>
        <v>45873.547222222223</v>
      </c>
      <c r="BN439" s="6" t="str">
        <f t="shared" si="195"/>
        <v>N/A</v>
      </c>
      <c r="BO439" s="6">
        <f t="shared" si="196"/>
        <v>45873.547222222223</v>
      </c>
      <c r="BP439" s="6" t="str">
        <f t="shared" si="197"/>
        <v>N/A</v>
      </c>
    </row>
    <row r="440" spans="61:68">
      <c r="BI440" s="61">
        <f>PI_data_original!BI440</f>
        <v>45873.54791666667</v>
      </c>
      <c r="BJ440" s="6">
        <f>IF($BI440&lt;=$BI$9,IF(NOT(ISNUMBER(PI_data_original!BJ440)),BJ439,PI_data_original!BJ440),0)</f>
        <v>46.557237228783528</v>
      </c>
      <c r="BK440" s="6">
        <f>IF($BI440&lt;=$BI$9,IF(NOT(ISNUMBER(PI_data_original!BK440)),BK439,PI_data_original!BK440),0)</f>
        <v>44.200255533078675</v>
      </c>
      <c r="BM440" s="6">
        <f t="shared" si="194"/>
        <v>45873.54791666667</v>
      </c>
      <c r="BN440" s="6" t="str">
        <f t="shared" si="195"/>
        <v>N/A</v>
      </c>
      <c r="BO440" s="6">
        <f t="shared" si="196"/>
        <v>45873.54791666667</v>
      </c>
      <c r="BP440" s="6" t="str">
        <f t="shared" si="197"/>
        <v>N/A</v>
      </c>
    </row>
    <row r="441" spans="61:68">
      <c r="BI441" s="61">
        <f>PI_data_original!BI441</f>
        <v>45873.548611111109</v>
      </c>
      <c r="BJ441" s="6">
        <f>IF($BI441&lt;=$BI$9,IF(NOT(ISNUMBER(PI_data_original!BJ441)),BJ440,PI_data_original!BJ441),0)</f>
        <v>46.58103275206566</v>
      </c>
      <c r="BK441" s="6">
        <f>IF($BI441&lt;=$BI$9,IF(NOT(ISNUMBER(PI_data_original!BK441)),BK440,PI_data_original!BK441),0)</f>
        <v>44.236323361494641</v>
      </c>
      <c r="BM441" s="6">
        <f t="shared" si="194"/>
        <v>45873.548611111109</v>
      </c>
      <c r="BN441" s="6" t="str">
        <f t="shared" si="195"/>
        <v>N/A</v>
      </c>
      <c r="BO441" s="6">
        <f t="shared" si="196"/>
        <v>45873.548611111109</v>
      </c>
      <c r="BP441" s="6" t="str">
        <f t="shared" si="197"/>
        <v>N/A</v>
      </c>
    </row>
    <row r="442" spans="61:68">
      <c r="BI442" s="61">
        <f>PI_data_original!BI442</f>
        <v>45873.549305555556</v>
      </c>
      <c r="BJ442" s="6">
        <f>IF($BI442&lt;=$BI$9,IF(NOT(ISNUMBER(PI_data_original!BJ442)),BJ441,PI_data_original!BJ442),0)</f>
        <v>46.597950528275945</v>
      </c>
      <c r="BK442" s="6">
        <f>IF($BI442&lt;=$BI$9,IF(NOT(ISNUMBER(PI_data_original!BK442)),BK441,PI_data_original!BK442),0)</f>
        <v>44.300993517394012</v>
      </c>
      <c r="BM442" s="6">
        <f t="shared" si="194"/>
        <v>45873.549305555556</v>
      </c>
      <c r="BN442" s="6" t="str">
        <f t="shared" si="195"/>
        <v>N/A</v>
      </c>
      <c r="BO442" s="6">
        <f t="shared" si="196"/>
        <v>45873.549305555556</v>
      </c>
      <c r="BP442" s="6" t="str">
        <f t="shared" si="197"/>
        <v>N/A</v>
      </c>
    </row>
    <row r="443" spans="61:68">
      <c r="BI443" s="61">
        <f>PI_data_original!BI443</f>
        <v>45873.55</v>
      </c>
      <c r="BJ443" s="6">
        <f>IF($BI443&lt;=$BI$9,IF(NOT(ISNUMBER(PI_data_original!BJ443)),BJ442,PI_data_original!BJ443),0)</f>
        <v>46.666397164216249</v>
      </c>
      <c r="BK443" s="6">
        <f>IF($BI443&lt;=$BI$9,IF(NOT(ISNUMBER(PI_data_original!BK443)),BK442,PI_data_original!BK443),0)</f>
        <v>44.365199105471895</v>
      </c>
      <c r="BM443" s="6">
        <f t="shared" si="194"/>
        <v>45873.55</v>
      </c>
      <c r="BN443" s="6" t="str">
        <f t="shared" si="195"/>
        <v>N/A</v>
      </c>
      <c r="BO443" s="6">
        <f t="shared" si="196"/>
        <v>45873.55</v>
      </c>
      <c r="BP443" s="6" t="str">
        <f t="shared" si="197"/>
        <v>N/A</v>
      </c>
    </row>
    <row r="444" spans="61:68">
      <c r="BI444" s="61">
        <f>PI_data_original!BI444</f>
        <v>45873.550694444442</v>
      </c>
      <c r="BJ444" s="6">
        <f>IF($BI444&lt;=$BI$9,IF(NOT(ISNUMBER(PI_data_original!BJ444)),BJ443,PI_data_original!BJ444),0)</f>
        <v>46.665092077624131</v>
      </c>
      <c r="BK444" s="6">
        <f>IF($BI444&lt;=$BI$9,IF(NOT(ISNUMBER(PI_data_original!BK444)),BK443,PI_data_original!BK444),0)</f>
        <v>44.369447632962142</v>
      </c>
      <c r="BM444" s="6">
        <f t="shared" si="194"/>
        <v>45873.550694444442</v>
      </c>
      <c r="BN444" s="6" t="str">
        <f t="shared" si="195"/>
        <v>N/A</v>
      </c>
      <c r="BO444" s="6">
        <f t="shared" si="196"/>
        <v>45873.550694444442</v>
      </c>
      <c r="BP444" s="6" t="str">
        <f t="shared" si="197"/>
        <v>N/A</v>
      </c>
    </row>
    <row r="445" spans="61:68">
      <c r="BI445" s="61">
        <f>PI_data_original!BI445</f>
        <v>45873.551388888889</v>
      </c>
      <c r="BJ445" s="6">
        <f>IF($BI445&lt;=$BI$9,IF(NOT(ISNUMBER(PI_data_original!BJ445)),BJ444,PI_data_original!BJ445),0)</f>
        <v>46.702534967498956</v>
      </c>
      <c r="BK445" s="6">
        <f>IF($BI445&lt;=$BI$9,IF(NOT(ISNUMBER(PI_data_original!BK445)),BK444,PI_data_original!BK445),0)</f>
        <v>44.432218631085966</v>
      </c>
      <c r="BM445" s="6">
        <f t="shared" si="194"/>
        <v>45873.551388888889</v>
      </c>
      <c r="BN445" s="6" t="str">
        <f t="shared" si="195"/>
        <v>N/A</v>
      </c>
      <c r="BO445" s="6">
        <f t="shared" si="196"/>
        <v>45873.551388888889</v>
      </c>
      <c r="BP445" s="6" t="str">
        <f t="shared" si="197"/>
        <v>N/A</v>
      </c>
    </row>
    <row r="446" spans="61:68">
      <c r="BI446" s="61">
        <f>PI_data_original!BI446</f>
        <v>45873.552083333336</v>
      </c>
      <c r="BJ446" s="6">
        <f>IF($BI446&lt;=$BI$9,IF(NOT(ISNUMBER(PI_data_original!BJ446)),BJ445,PI_data_original!BJ446),0)</f>
        <v>46.74149206571898</v>
      </c>
      <c r="BK446" s="6">
        <f>IF($BI446&lt;=$BI$9,IF(NOT(ISNUMBER(PI_data_original!BK446)),BK445,PI_data_original!BK446),0)</f>
        <v>44.539808915935026</v>
      </c>
      <c r="BM446" s="6">
        <f t="shared" si="194"/>
        <v>45873.552083333336</v>
      </c>
      <c r="BN446" s="6" t="str">
        <f t="shared" si="195"/>
        <v>N/A</v>
      </c>
      <c r="BO446" s="6">
        <f t="shared" si="196"/>
        <v>45873.552083333336</v>
      </c>
      <c r="BP446" s="6" t="str">
        <f t="shared" si="197"/>
        <v>N/A</v>
      </c>
    </row>
    <row r="447" spans="61:68">
      <c r="BI447" s="61">
        <f>PI_data_original!BI447</f>
        <v>45873.552777777775</v>
      </c>
      <c r="BJ447" s="6">
        <f>IF($BI447&lt;=$BI$9,IF(NOT(ISNUMBER(PI_data_original!BJ447)),BJ446,PI_data_original!BJ447),0)</f>
        <v>46.752375081499999</v>
      </c>
      <c r="BK447" s="6">
        <f>IF($BI447&lt;=$BI$9,IF(NOT(ISNUMBER(PI_data_original!BK447)),BK446,PI_data_original!BK447),0)</f>
        <v>44.510155645623669</v>
      </c>
      <c r="BM447" s="6">
        <f t="shared" si="194"/>
        <v>45873.552777777775</v>
      </c>
      <c r="BN447" s="6" t="str">
        <f t="shared" si="195"/>
        <v>N/A</v>
      </c>
      <c r="BO447" s="6">
        <f t="shared" si="196"/>
        <v>45873.552777777775</v>
      </c>
      <c r="BP447" s="6" t="str">
        <f t="shared" si="197"/>
        <v>N/A</v>
      </c>
    </row>
    <row r="448" spans="61:68">
      <c r="BI448" s="61">
        <f>PI_data_original!BI448</f>
        <v>45873.553472222222</v>
      </c>
      <c r="BJ448" s="6">
        <f>IF($BI448&lt;=$BI$9,IF(NOT(ISNUMBER(PI_data_original!BJ448)),BJ447,PI_data_original!BJ448),0)</f>
        <v>46.75986117517688</v>
      </c>
      <c r="BK448" s="6">
        <f>IF($BI448&lt;=$BI$9,IF(NOT(ISNUMBER(PI_data_original!BK448)),BK447,PI_data_original!BK448),0)</f>
        <v>44.524717030456216</v>
      </c>
      <c r="BM448" s="6">
        <f t="shared" si="194"/>
        <v>45873.553472222222</v>
      </c>
      <c r="BN448" s="6" t="str">
        <f t="shared" si="195"/>
        <v>N/A</v>
      </c>
      <c r="BO448" s="6">
        <f t="shared" si="196"/>
        <v>45873.553472222222</v>
      </c>
      <c r="BP448" s="6" t="str">
        <f t="shared" si="197"/>
        <v>N/A</v>
      </c>
    </row>
    <row r="449" spans="61:68">
      <c r="BI449" s="61">
        <f>PI_data_original!BI449</f>
        <v>45873.554166666669</v>
      </c>
      <c r="BJ449" s="6">
        <f>IF($BI449&lt;=$BI$9,IF(NOT(ISNUMBER(PI_data_original!BJ449)),BJ448,PI_data_original!BJ449),0)</f>
        <v>46.787835403493801</v>
      </c>
      <c r="BK449" s="6">
        <f>IF($BI449&lt;=$BI$9,IF(NOT(ISNUMBER(PI_data_original!BK449)),BK448,PI_data_original!BK449),0)</f>
        <v>44.59795557135034</v>
      </c>
      <c r="BM449" s="6">
        <f t="shared" si="194"/>
        <v>45873.554166666669</v>
      </c>
      <c r="BN449" s="6" t="str">
        <f t="shared" si="195"/>
        <v>N/A</v>
      </c>
      <c r="BO449" s="6">
        <f t="shared" si="196"/>
        <v>45873.554166666669</v>
      </c>
      <c r="BP449" s="6" t="str">
        <f t="shared" si="197"/>
        <v>N/A</v>
      </c>
    </row>
    <row r="450" spans="61:68">
      <c r="BI450" s="61">
        <f>PI_data_original!BI450</f>
        <v>45873.554861111108</v>
      </c>
      <c r="BJ450" s="6">
        <f>IF($BI450&lt;=$BI$9,IF(NOT(ISNUMBER(PI_data_original!BJ450)),BJ449,PI_data_original!BJ450),0)</f>
        <v>46.854213279076951</v>
      </c>
      <c r="BK450" s="6">
        <f>IF($BI450&lt;=$BI$9,IF(NOT(ISNUMBER(PI_data_original!BK450)),BK449,PI_data_original!BK450),0)</f>
        <v>44.660271171874236</v>
      </c>
      <c r="BM450" s="6">
        <f t="shared" si="194"/>
        <v>45873.554861111108</v>
      </c>
      <c r="BN450" s="6" t="str">
        <f t="shared" si="195"/>
        <v>N/A</v>
      </c>
      <c r="BO450" s="6">
        <f t="shared" si="196"/>
        <v>45873.554861111108</v>
      </c>
      <c r="BP450" s="6" t="str">
        <f t="shared" si="197"/>
        <v>N/A</v>
      </c>
    </row>
    <row r="451" spans="61:68">
      <c r="BI451" s="61">
        <f>PI_data_original!BI451</f>
        <v>45873.555555555555</v>
      </c>
      <c r="BJ451" s="6">
        <f>IF($BI451&lt;=$BI$9,IF(NOT(ISNUMBER(PI_data_original!BJ451)),BJ450,PI_data_original!BJ451),0)</f>
        <v>46.887576366445586</v>
      </c>
      <c r="BK451" s="6">
        <f>IF($BI451&lt;=$BI$9,IF(NOT(ISNUMBER(PI_data_original!BK451)),BK450,PI_data_original!BK451),0)</f>
        <v>44.640460889345682</v>
      </c>
      <c r="BM451" s="6">
        <f t="shared" si="194"/>
        <v>45873.555555555555</v>
      </c>
      <c r="BN451" s="6" t="str">
        <f t="shared" si="195"/>
        <v>N/A</v>
      </c>
      <c r="BO451" s="6">
        <f t="shared" si="196"/>
        <v>45873.555555555555</v>
      </c>
      <c r="BP451" s="6" t="str">
        <f t="shared" si="197"/>
        <v>N/A</v>
      </c>
    </row>
    <row r="452" spans="61:68">
      <c r="BI452" s="61">
        <f>PI_data_original!BI452</f>
        <v>45873.556250000001</v>
      </c>
      <c r="BJ452" s="6">
        <f>IF($BI452&lt;=$BI$9,IF(NOT(ISNUMBER(PI_data_original!BJ452)),BJ451,PI_data_original!BJ452),0)</f>
        <v>46.897210717638352</v>
      </c>
      <c r="BK452" s="6">
        <f>IF($BI452&lt;=$BI$9,IF(NOT(ISNUMBER(PI_data_original!BK452)),BK451,PI_data_original!BK452),0)</f>
        <v>44.653621987327838</v>
      </c>
      <c r="BM452" s="6">
        <f t="shared" si="194"/>
        <v>45873.556250000001</v>
      </c>
      <c r="BN452" s="6" t="str">
        <f t="shared" si="195"/>
        <v>N/A</v>
      </c>
      <c r="BO452" s="6">
        <f t="shared" si="196"/>
        <v>45873.556250000001</v>
      </c>
      <c r="BP452" s="6" t="str">
        <f t="shared" si="197"/>
        <v>N/A</v>
      </c>
    </row>
    <row r="453" spans="61:68">
      <c r="BI453" s="61">
        <f>PI_data_original!BI453</f>
        <v>45873.556944444441</v>
      </c>
      <c r="BJ453" s="6">
        <f>IF($BI453&lt;=$BI$9,IF(NOT(ISNUMBER(PI_data_original!BJ453)),BJ452,PI_data_original!BJ453),0)</f>
        <v>46.962649503735584</v>
      </c>
      <c r="BK453" s="6">
        <f>IF($BI453&lt;=$BI$9,IF(NOT(ISNUMBER(PI_data_original!BK453)),BK452,PI_data_original!BK453),0)</f>
        <v>44.713689441400021</v>
      </c>
      <c r="BM453" s="6">
        <f t="shared" si="194"/>
        <v>45873.556944444441</v>
      </c>
      <c r="BN453" s="6" t="str">
        <f t="shared" si="195"/>
        <v>N/A</v>
      </c>
      <c r="BO453" s="6">
        <f t="shared" si="196"/>
        <v>45873.556944444441</v>
      </c>
      <c r="BP453" s="6" t="str">
        <f t="shared" si="197"/>
        <v>N/A</v>
      </c>
    </row>
    <row r="454" spans="61:68">
      <c r="BI454" s="61">
        <f>PI_data_original!BI454</f>
        <v>45873.557638888888</v>
      </c>
      <c r="BJ454" s="6">
        <f>IF($BI454&lt;=$BI$9,IF(NOT(ISNUMBER(PI_data_original!BJ454)),BJ453,PI_data_original!BJ454),0)</f>
        <v>46.930906196590435</v>
      </c>
      <c r="BK454" s="6">
        <f>IF($BI454&lt;=$BI$9,IF(NOT(ISNUMBER(PI_data_original!BK454)),BK453,PI_data_original!BK454),0)</f>
        <v>44.701622762124693</v>
      </c>
      <c r="BM454" s="6">
        <f t="shared" si="194"/>
        <v>45873.557638888888</v>
      </c>
      <c r="BN454" s="6" t="str">
        <f t="shared" si="195"/>
        <v>N/A</v>
      </c>
      <c r="BO454" s="6">
        <f t="shared" si="196"/>
        <v>45873.557638888888</v>
      </c>
      <c r="BP454" s="6" t="str">
        <f t="shared" si="197"/>
        <v>N/A</v>
      </c>
    </row>
    <row r="455" spans="61:68">
      <c r="BI455" s="61">
        <f>PI_data_original!BI455</f>
        <v>45873.558333333334</v>
      </c>
      <c r="BJ455" s="6">
        <f>IF($BI455&lt;=$BI$9,IF(NOT(ISNUMBER(PI_data_original!BJ455)),BJ454,PI_data_original!BJ455),0)</f>
        <v>46.948398757155438</v>
      </c>
      <c r="BK455" s="6">
        <f>IF($BI455&lt;=$BI$9,IF(NOT(ISNUMBER(PI_data_original!BK455)),BK454,PI_data_original!BK455),0)</f>
        <v>44.725601313539634</v>
      </c>
      <c r="BM455" s="6">
        <f t="shared" si="194"/>
        <v>45873.558333333334</v>
      </c>
      <c r="BN455" s="6" t="str">
        <f t="shared" si="195"/>
        <v>N/A</v>
      </c>
      <c r="BO455" s="6">
        <f t="shared" si="196"/>
        <v>45873.558333333334</v>
      </c>
      <c r="BP455" s="6" t="str">
        <f t="shared" si="197"/>
        <v>N/A</v>
      </c>
    </row>
    <row r="456" spans="61:68">
      <c r="BI456" s="61">
        <f>PI_data_original!BI456</f>
        <v>45873.559027777781</v>
      </c>
      <c r="BJ456" s="6">
        <f>IF($BI456&lt;=$BI$9,IF(NOT(ISNUMBER(PI_data_original!BJ456)),BJ455,PI_data_original!BJ456),0)</f>
        <v>46.958467151414759</v>
      </c>
      <c r="BK456" s="6">
        <f>IF($BI456&lt;=$BI$9,IF(NOT(ISNUMBER(PI_data_original!BK456)),BK455,PI_data_original!BK456),0)</f>
        <v>44.646535788930038</v>
      </c>
      <c r="BM456" s="6">
        <f t="shared" si="194"/>
        <v>45873.559027777781</v>
      </c>
      <c r="BN456" s="6" t="str">
        <f t="shared" si="195"/>
        <v>N/A</v>
      </c>
      <c r="BO456" s="6">
        <f t="shared" si="196"/>
        <v>45873.559027777781</v>
      </c>
      <c r="BP456" s="6" t="str">
        <f t="shared" si="197"/>
        <v>N/A</v>
      </c>
    </row>
    <row r="457" spans="61:68">
      <c r="BI457" s="61">
        <f>PI_data_original!BI457</f>
        <v>45873.55972222222</v>
      </c>
      <c r="BJ457" s="6">
        <f>IF($BI457&lt;=$BI$9,IF(NOT(ISNUMBER(PI_data_original!BJ457)),BJ456,PI_data_original!BJ457),0)</f>
        <v>46.977762656126785</v>
      </c>
      <c r="BK457" s="6">
        <f>IF($BI457&lt;=$BI$9,IF(NOT(ISNUMBER(PI_data_original!BK457)),BK456,PI_data_original!BK457),0)</f>
        <v>44.561215123404864</v>
      </c>
      <c r="BM457" s="6">
        <f t="shared" si="194"/>
        <v>45873.55972222222</v>
      </c>
      <c r="BN457" s="6" t="str">
        <f t="shared" si="195"/>
        <v>N/A</v>
      </c>
      <c r="BO457" s="6">
        <f t="shared" si="196"/>
        <v>45873.55972222222</v>
      </c>
      <c r="BP457" s="6" t="str">
        <f t="shared" si="197"/>
        <v>N/A</v>
      </c>
    </row>
    <row r="458" spans="61:68">
      <c r="BI458" s="61">
        <f>PI_data_original!BI458</f>
        <v>45873.560416666667</v>
      </c>
      <c r="BJ458" s="6">
        <f>IF($BI458&lt;=$BI$9,IF(NOT(ISNUMBER(PI_data_original!BJ458)),BJ457,PI_data_original!BJ458),0)</f>
        <v>46.982093745749083</v>
      </c>
      <c r="BK458" s="6">
        <f>IF($BI458&lt;=$BI$9,IF(NOT(ISNUMBER(PI_data_original!BK458)),BK457,PI_data_original!BK458),0)</f>
        <v>44.483062335200295</v>
      </c>
      <c r="BM458" s="6">
        <f t="shared" si="194"/>
        <v>45873.560416666667</v>
      </c>
      <c r="BN458" s="6" t="str">
        <f t="shared" si="195"/>
        <v>N/A</v>
      </c>
      <c r="BO458" s="6">
        <f t="shared" si="196"/>
        <v>45873.560416666667</v>
      </c>
      <c r="BP458" s="6" t="str">
        <f t="shared" si="197"/>
        <v>N/A</v>
      </c>
    </row>
    <row r="459" spans="61:68">
      <c r="BI459" s="61">
        <f>PI_data_original!BI459</f>
        <v>45873.561111111114</v>
      </c>
      <c r="BJ459" s="6">
        <f>IF($BI459&lt;=$BI$9,IF(NOT(ISNUMBER(PI_data_original!BJ459)),BJ458,PI_data_original!BJ459),0)</f>
        <v>46.968386023774457</v>
      </c>
      <c r="BK459" s="6">
        <f>IF($BI459&lt;=$BI$9,IF(NOT(ISNUMBER(PI_data_original!BK459)),BK458,PI_data_original!BK459),0)</f>
        <v>44.415393192912347</v>
      </c>
      <c r="BM459" s="6">
        <f t="shared" si="194"/>
        <v>45873.561111111114</v>
      </c>
      <c r="BN459" s="6" t="str">
        <f t="shared" si="195"/>
        <v>N/A</v>
      </c>
      <c r="BO459" s="6">
        <f t="shared" si="196"/>
        <v>45873.561111111114</v>
      </c>
      <c r="BP459" s="6" t="str">
        <f t="shared" si="197"/>
        <v>N/A</v>
      </c>
    </row>
    <row r="460" spans="61:68">
      <c r="BI460" s="61">
        <f>PI_data_original!BI460</f>
        <v>45873.561805555553</v>
      </c>
      <c r="BJ460" s="6">
        <f>IF($BI460&lt;=$BI$9,IF(NOT(ISNUMBER(PI_data_original!BJ460)),BJ459,PI_data_original!BJ460),0)</f>
        <v>47.018090595966747</v>
      </c>
      <c r="BK460" s="6">
        <f>IF($BI460&lt;=$BI$9,IF(NOT(ISNUMBER(PI_data_original!BK460)),BK459,PI_data_original!BK460),0)</f>
        <v>44.354391405771587</v>
      </c>
      <c r="BM460" s="6">
        <f t="shared" ref="BM460:BM523" si="198">IF(BJ460&gt;1,$BI460)</f>
        <v>45873.561805555553</v>
      </c>
      <c r="BN460" s="6" t="str">
        <f t="shared" ref="BN460:BN523" si="199">IF(OR(AND(BM459=FALSE,ISNUMBER(BM460)),AND(ISNUMBER(BM460),BM461=FALSE)),BM460,"N/A")</f>
        <v>N/A</v>
      </c>
      <c r="BO460" s="6">
        <f t="shared" ref="BO460:BO523" si="200">IF(BK460&gt;1,$BI460)</f>
        <v>45873.561805555553</v>
      </c>
      <c r="BP460" s="6" t="str">
        <f t="shared" ref="BP460:BP523" si="201">IF(OR(AND(BO459=FALSE,ISNUMBER(BO460)),AND(ISNUMBER(BO460),BO461=FALSE)),BO460,"N/A")</f>
        <v>N/A</v>
      </c>
    </row>
    <row r="461" spans="61:68">
      <c r="BI461" s="61">
        <f>PI_data_original!BI461</f>
        <v>45873.5625</v>
      </c>
      <c r="BJ461" s="6">
        <f>IF($BI461&lt;=$BI$9,IF(NOT(ISNUMBER(PI_data_original!BJ461)),BJ460,PI_data_original!BJ461),0)</f>
        <v>47.025870686578529</v>
      </c>
      <c r="BK461" s="6">
        <f>IF($BI461&lt;=$BI$9,IF(NOT(ISNUMBER(PI_data_original!BK461)),BK460,PI_data_original!BK461),0)</f>
        <v>44.306320145149385</v>
      </c>
      <c r="BM461" s="6">
        <f t="shared" si="198"/>
        <v>45873.5625</v>
      </c>
      <c r="BN461" s="6" t="str">
        <f t="shared" si="199"/>
        <v>N/A</v>
      </c>
      <c r="BO461" s="6">
        <f t="shared" si="200"/>
        <v>45873.5625</v>
      </c>
      <c r="BP461" s="6" t="str">
        <f t="shared" si="201"/>
        <v>N/A</v>
      </c>
    </row>
    <row r="462" spans="61:68">
      <c r="BI462" s="61">
        <f>PI_data_original!BI462</f>
        <v>45873.563194444447</v>
      </c>
      <c r="BJ462" s="6">
        <f>IF($BI462&lt;=$BI$9,IF(NOT(ISNUMBER(PI_data_original!BJ462)),BJ461,PI_data_original!BJ462),0)</f>
        <v>47.060938692115094</v>
      </c>
      <c r="BK462" s="6">
        <f>IF($BI462&lt;=$BI$9,IF(NOT(ISNUMBER(PI_data_original!BK462)),BK461,PI_data_original!BK462),0)</f>
        <v>44.30669430270575</v>
      </c>
      <c r="BM462" s="6">
        <f t="shared" si="198"/>
        <v>45873.563194444447</v>
      </c>
      <c r="BN462" s="6" t="str">
        <f t="shared" si="199"/>
        <v>N/A</v>
      </c>
      <c r="BO462" s="6">
        <f t="shared" si="200"/>
        <v>45873.563194444447</v>
      </c>
      <c r="BP462" s="6" t="str">
        <f t="shared" si="201"/>
        <v>N/A</v>
      </c>
    </row>
    <row r="463" spans="61:68">
      <c r="BI463" s="61">
        <f>PI_data_original!BI463</f>
        <v>45873.563888888886</v>
      </c>
      <c r="BJ463" s="6">
        <f>IF($BI463&lt;=$BI$9,IF(NOT(ISNUMBER(PI_data_original!BJ463)),BJ462,PI_data_original!BJ463),0)</f>
        <v>47.086916841519951</v>
      </c>
      <c r="BK463" s="6">
        <f>IF($BI463&lt;=$BI$9,IF(NOT(ISNUMBER(PI_data_original!BK463)),BK462,PI_data_original!BK463),0)</f>
        <v>44.322312014753336</v>
      </c>
      <c r="BM463" s="6">
        <f t="shared" si="198"/>
        <v>45873.563888888886</v>
      </c>
      <c r="BN463" s="6" t="str">
        <f t="shared" si="199"/>
        <v>N/A</v>
      </c>
      <c r="BO463" s="6">
        <f t="shared" si="200"/>
        <v>45873.563888888886</v>
      </c>
      <c r="BP463" s="6" t="str">
        <f t="shared" si="201"/>
        <v>N/A</v>
      </c>
    </row>
    <row r="464" spans="61:68">
      <c r="BI464" s="61">
        <f>PI_data_original!BI464</f>
        <v>45873.564583333333</v>
      </c>
      <c r="BJ464" s="6">
        <f>IF($BI464&lt;=$BI$9,IF(NOT(ISNUMBER(PI_data_original!BJ464)),BJ463,PI_data_original!BJ464),0)</f>
        <v>47.038941053148115</v>
      </c>
      <c r="BK464" s="6">
        <f>IF($BI464&lt;=$BI$9,IF(NOT(ISNUMBER(PI_data_original!BK464)),BK463,PI_data_original!BK464),0)</f>
        <v>44.327891359923278</v>
      </c>
      <c r="BM464" s="6">
        <f t="shared" si="198"/>
        <v>45873.564583333333</v>
      </c>
      <c r="BN464" s="6" t="str">
        <f t="shared" si="199"/>
        <v>N/A</v>
      </c>
      <c r="BO464" s="6">
        <f t="shared" si="200"/>
        <v>45873.564583333333</v>
      </c>
      <c r="BP464" s="6" t="str">
        <f t="shared" si="201"/>
        <v>N/A</v>
      </c>
    </row>
    <row r="465" spans="61:68">
      <c r="BI465" s="61">
        <f>PI_data_original!BI465</f>
        <v>45873.56527777778</v>
      </c>
      <c r="BJ465" s="6">
        <f>IF($BI465&lt;=$BI$9,IF(NOT(ISNUMBER(PI_data_original!BJ465)),BJ464,PI_data_original!BJ465),0)</f>
        <v>47.131500194462205</v>
      </c>
      <c r="BK465" s="6">
        <f>IF($BI465&lt;=$BI$9,IF(NOT(ISNUMBER(PI_data_original!BK465)),BK464,PI_data_original!BK465),0)</f>
        <v>44.422005595920382</v>
      </c>
      <c r="BM465" s="6">
        <f t="shared" si="198"/>
        <v>45873.56527777778</v>
      </c>
      <c r="BN465" s="6" t="str">
        <f t="shared" si="199"/>
        <v>N/A</v>
      </c>
      <c r="BO465" s="6">
        <f t="shared" si="200"/>
        <v>45873.56527777778</v>
      </c>
      <c r="BP465" s="6" t="str">
        <f t="shared" si="201"/>
        <v>N/A</v>
      </c>
    </row>
    <row r="466" spans="61:68">
      <c r="BI466" s="61">
        <f>PI_data_original!BI466</f>
        <v>45873.565972222219</v>
      </c>
      <c r="BJ466" s="6">
        <f>IF($BI466&lt;=$BI$9,IF(NOT(ISNUMBER(PI_data_original!BJ466)),BJ465,PI_data_original!BJ466),0)</f>
        <v>47.14616552257295</v>
      </c>
      <c r="BK466" s="6">
        <f>IF($BI466&lt;=$BI$9,IF(NOT(ISNUMBER(PI_data_original!BK466)),BK465,PI_data_original!BK466),0)</f>
        <v>44.505650433716923</v>
      </c>
      <c r="BM466" s="6">
        <f t="shared" si="198"/>
        <v>45873.565972222219</v>
      </c>
      <c r="BN466" s="6" t="str">
        <f t="shared" si="199"/>
        <v>N/A</v>
      </c>
      <c r="BO466" s="6">
        <f t="shared" si="200"/>
        <v>45873.565972222219</v>
      </c>
      <c r="BP466" s="6" t="str">
        <f t="shared" si="201"/>
        <v>N/A</v>
      </c>
    </row>
    <row r="467" spans="61:68">
      <c r="BI467" s="61">
        <f>PI_data_original!BI467</f>
        <v>45873.566666666666</v>
      </c>
      <c r="BJ467" s="6">
        <f>IF($BI467&lt;=$BI$9,IF(NOT(ISNUMBER(PI_data_original!BJ467)),BJ466,PI_data_original!BJ467),0)</f>
        <v>47.097039682776625</v>
      </c>
      <c r="BK467" s="6">
        <f>IF($BI467&lt;=$BI$9,IF(NOT(ISNUMBER(PI_data_original!BK467)),BK466,PI_data_original!BK467),0)</f>
        <v>44.526518650869285</v>
      </c>
      <c r="BM467" s="6">
        <f t="shared" si="198"/>
        <v>45873.566666666666</v>
      </c>
      <c r="BN467" s="6" t="str">
        <f t="shared" si="199"/>
        <v>N/A</v>
      </c>
      <c r="BO467" s="6">
        <f t="shared" si="200"/>
        <v>45873.566666666666</v>
      </c>
      <c r="BP467" s="6" t="str">
        <f t="shared" si="201"/>
        <v>N/A</v>
      </c>
    </row>
    <row r="468" spans="61:68">
      <c r="BI468" s="61">
        <f>PI_data_original!BI468</f>
        <v>45873.567361111112</v>
      </c>
      <c r="BJ468" s="6">
        <f>IF($BI468&lt;=$BI$9,IF(NOT(ISNUMBER(PI_data_original!BJ468)),BJ467,PI_data_original!BJ468),0)</f>
        <v>47.117959486950085</v>
      </c>
      <c r="BK468" s="6">
        <f>IF($BI468&lt;=$BI$9,IF(NOT(ISNUMBER(PI_data_original!BK468)),BK467,PI_data_original!BK468),0)</f>
        <v>44.646269333279648</v>
      </c>
      <c r="BM468" s="6">
        <f t="shared" si="198"/>
        <v>45873.567361111112</v>
      </c>
      <c r="BN468" s="6" t="str">
        <f t="shared" si="199"/>
        <v>N/A</v>
      </c>
      <c r="BO468" s="6">
        <f t="shared" si="200"/>
        <v>45873.567361111112</v>
      </c>
      <c r="BP468" s="6" t="str">
        <f t="shared" si="201"/>
        <v>N/A</v>
      </c>
    </row>
    <row r="469" spans="61:68">
      <c r="BI469" s="61">
        <f>PI_data_original!BI469</f>
        <v>45873.568055555559</v>
      </c>
      <c r="BJ469" s="6">
        <f>IF($BI469&lt;=$BI$9,IF(NOT(ISNUMBER(PI_data_original!BJ469)),BJ468,PI_data_original!BJ469),0)</f>
        <v>47.106211467553173</v>
      </c>
      <c r="BK469" s="6">
        <f>IF($BI469&lt;=$BI$9,IF(NOT(ISNUMBER(PI_data_original!BK469)),BK468,PI_data_original!BK469),0)</f>
        <v>44.756694722467408</v>
      </c>
      <c r="BM469" s="6">
        <f t="shared" si="198"/>
        <v>45873.568055555559</v>
      </c>
      <c r="BN469" s="6" t="str">
        <f t="shared" si="199"/>
        <v>N/A</v>
      </c>
      <c r="BO469" s="6">
        <f t="shared" si="200"/>
        <v>45873.568055555559</v>
      </c>
      <c r="BP469" s="6" t="str">
        <f t="shared" si="201"/>
        <v>N/A</v>
      </c>
    </row>
    <row r="470" spans="61:68">
      <c r="BI470" s="61">
        <f>PI_data_original!BI470</f>
        <v>45873.568749999999</v>
      </c>
      <c r="BJ470" s="6">
        <f>IF($BI470&lt;=$BI$9,IF(NOT(ISNUMBER(PI_data_original!BJ470)),BJ469,PI_data_original!BJ470),0)</f>
        <v>47.136504271238671</v>
      </c>
      <c r="BK470" s="6">
        <f>IF($BI470&lt;=$BI$9,IF(NOT(ISNUMBER(PI_data_original!BK470)),BK469,PI_data_original!BK470),0)</f>
        <v>44.848524809865395</v>
      </c>
      <c r="BM470" s="6">
        <f t="shared" si="198"/>
        <v>45873.568749999999</v>
      </c>
      <c r="BN470" s="6" t="str">
        <f t="shared" si="199"/>
        <v>N/A</v>
      </c>
      <c r="BO470" s="6">
        <f t="shared" si="200"/>
        <v>45873.568749999999</v>
      </c>
      <c r="BP470" s="6" t="str">
        <f t="shared" si="201"/>
        <v>N/A</v>
      </c>
    </row>
    <row r="471" spans="61:68">
      <c r="BI471" s="61">
        <f>PI_data_original!BI471</f>
        <v>45873.569444444445</v>
      </c>
      <c r="BJ471" s="6">
        <f>IF($BI471&lt;=$BI$9,IF(NOT(ISNUMBER(PI_data_original!BJ471)),BJ470,PI_data_original!BJ471),0)</f>
        <v>47.158443487383266</v>
      </c>
      <c r="BK471" s="6">
        <f>IF($BI471&lt;=$BI$9,IF(NOT(ISNUMBER(PI_data_original!BK471)),BK470,PI_data_original!BK471),0)</f>
        <v>44.941834603387697</v>
      </c>
      <c r="BM471" s="6">
        <f t="shared" si="198"/>
        <v>45873.569444444445</v>
      </c>
      <c r="BN471" s="6" t="str">
        <f t="shared" si="199"/>
        <v>N/A</v>
      </c>
      <c r="BO471" s="6">
        <f t="shared" si="200"/>
        <v>45873.569444444445</v>
      </c>
      <c r="BP471" s="6" t="str">
        <f t="shared" si="201"/>
        <v>N/A</v>
      </c>
    </row>
    <row r="472" spans="61:68">
      <c r="BI472" s="61">
        <f>PI_data_original!BI472</f>
        <v>45873.570138888892</v>
      </c>
      <c r="BJ472" s="6">
        <f>IF($BI472&lt;=$BI$9,IF(NOT(ISNUMBER(PI_data_original!BJ472)),BJ471,PI_data_original!BJ472),0)</f>
        <v>47.201180596327241</v>
      </c>
      <c r="BK472" s="6">
        <f>IF($BI472&lt;=$BI$9,IF(NOT(ISNUMBER(PI_data_original!BK472)),BK471,PI_data_original!BK472),0)</f>
        <v>45.037675259421775</v>
      </c>
      <c r="BM472" s="6">
        <f t="shared" si="198"/>
        <v>45873.570138888892</v>
      </c>
      <c r="BN472" s="6" t="str">
        <f t="shared" si="199"/>
        <v>N/A</v>
      </c>
      <c r="BO472" s="6">
        <f t="shared" si="200"/>
        <v>45873.570138888892</v>
      </c>
      <c r="BP472" s="6" t="str">
        <f t="shared" si="201"/>
        <v>N/A</v>
      </c>
    </row>
    <row r="473" spans="61:68">
      <c r="BI473" s="61">
        <f>PI_data_original!BI473</f>
        <v>45873.570833333331</v>
      </c>
      <c r="BJ473" s="6">
        <f>IF($BI473&lt;=$BI$9,IF(NOT(ISNUMBER(PI_data_original!BJ473)),BJ472,PI_data_original!BJ473),0)</f>
        <v>47.247947896413862</v>
      </c>
      <c r="BK473" s="6">
        <f>IF($BI473&lt;=$BI$9,IF(NOT(ISNUMBER(PI_data_original!BK473)),BK472,PI_data_original!BK473),0)</f>
        <v>45.121197427919746</v>
      </c>
      <c r="BM473" s="6">
        <f t="shared" si="198"/>
        <v>45873.570833333331</v>
      </c>
      <c r="BN473" s="6" t="str">
        <f t="shared" si="199"/>
        <v>N/A</v>
      </c>
      <c r="BO473" s="6">
        <f t="shared" si="200"/>
        <v>45873.570833333331</v>
      </c>
      <c r="BP473" s="6" t="str">
        <f t="shared" si="201"/>
        <v>N/A</v>
      </c>
    </row>
    <row r="474" spans="61:68">
      <c r="BI474" s="61">
        <f>PI_data_original!BI474</f>
        <v>45873.571527777778</v>
      </c>
      <c r="BJ474" s="6">
        <f>IF($BI474&lt;=$BI$9,IF(NOT(ISNUMBER(PI_data_original!BJ474)),BJ473,PI_data_original!BJ474),0)</f>
        <v>47.289056496388497</v>
      </c>
      <c r="BK474" s="6">
        <f>IF($BI474&lt;=$BI$9,IF(NOT(ISNUMBER(PI_data_original!BK474)),BK473,PI_data_original!BK474),0)</f>
        <v>45.240540046039492</v>
      </c>
      <c r="BM474" s="6">
        <f t="shared" si="198"/>
        <v>45873.571527777778</v>
      </c>
      <c r="BN474" s="6" t="str">
        <f t="shared" si="199"/>
        <v>N/A</v>
      </c>
      <c r="BO474" s="6">
        <f t="shared" si="200"/>
        <v>45873.571527777778</v>
      </c>
      <c r="BP474" s="6" t="str">
        <f t="shared" si="201"/>
        <v>N/A</v>
      </c>
    </row>
    <row r="475" spans="61:68">
      <c r="BI475" s="61">
        <f>PI_data_original!BI475</f>
        <v>45873.572222222225</v>
      </c>
      <c r="BJ475" s="6">
        <f>IF($BI475&lt;=$BI$9,IF(NOT(ISNUMBER(PI_data_original!BJ475)),BJ474,PI_data_original!BJ475),0)</f>
        <v>47.358175665794178</v>
      </c>
      <c r="BK475" s="6">
        <f>IF($BI475&lt;=$BI$9,IF(NOT(ISNUMBER(PI_data_original!BK475)),BK474,PI_data_original!BK475),0)</f>
        <v>45.342680938245088</v>
      </c>
      <c r="BM475" s="6">
        <f t="shared" si="198"/>
        <v>45873.572222222225</v>
      </c>
      <c r="BN475" s="6" t="str">
        <f t="shared" si="199"/>
        <v>N/A</v>
      </c>
      <c r="BO475" s="6">
        <f t="shared" si="200"/>
        <v>45873.572222222225</v>
      </c>
      <c r="BP475" s="6" t="str">
        <f t="shared" si="201"/>
        <v>N/A</v>
      </c>
    </row>
    <row r="476" spans="61:68">
      <c r="BI476" s="61">
        <f>PI_data_original!BI476</f>
        <v>45873.572916666664</v>
      </c>
      <c r="BJ476" s="6">
        <f>IF($BI476&lt;=$BI$9,IF(NOT(ISNUMBER(PI_data_original!BJ476)),BJ475,PI_data_original!BJ476),0)</f>
        <v>47.399464523001512</v>
      </c>
      <c r="BK476" s="6">
        <f>IF($BI476&lt;=$BI$9,IF(NOT(ISNUMBER(PI_data_original!BK476)),BK475,PI_data_original!BK476),0)</f>
        <v>45.427381108026538</v>
      </c>
      <c r="BM476" s="6">
        <f t="shared" si="198"/>
        <v>45873.572916666664</v>
      </c>
      <c r="BN476" s="6" t="str">
        <f t="shared" si="199"/>
        <v>N/A</v>
      </c>
      <c r="BO476" s="6">
        <f t="shared" si="200"/>
        <v>45873.572916666664</v>
      </c>
      <c r="BP476" s="6" t="str">
        <f t="shared" si="201"/>
        <v>N/A</v>
      </c>
    </row>
    <row r="477" spans="61:68">
      <c r="BI477" s="61">
        <f>PI_data_original!BI477</f>
        <v>45873.573611111111</v>
      </c>
      <c r="BJ477" s="6">
        <f>IF($BI477&lt;=$BI$9,IF(NOT(ISNUMBER(PI_data_original!BJ477)),BJ476,PI_data_original!BJ477),0)</f>
        <v>47.427170560080036</v>
      </c>
      <c r="BK477" s="6">
        <f>IF($BI477&lt;=$BI$9,IF(NOT(ISNUMBER(PI_data_original!BK477)),BK476,PI_data_original!BK477),0)</f>
        <v>45.495626348600439</v>
      </c>
      <c r="BM477" s="6">
        <f t="shared" si="198"/>
        <v>45873.573611111111</v>
      </c>
      <c r="BN477" s="6" t="str">
        <f t="shared" si="199"/>
        <v>N/A</v>
      </c>
      <c r="BO477" s="6">
        <f t="shared" si="200"/>
        <v>45873.573611111111</v>
      </c>
      <c r="BP477" s="6" t="str">
        <f t="shared" si="201"/>
        <v>N/A</v>
      </c>
    </row>
    <row r="478" spans="61:68">
      <c r="BI478" s="61">
        <f>PI_data_original!BI478</f>
        <v>45873.574305555558</v>
      </c>
      <c r="BJ478" s="6">
        <f>IF($BI478&lt;=$BI$9,IF(NOT(ISNUMBER(PI_data_original!BJ478)),BJ477,PI_data_original!BJ478),0)</f>
        <v>47.41598335453164</v>
      </c>
      <c r="BK478" s="6">
        <f>IF($BI478&lt;=$BI$9,IF(NOT(ISNUMBER(PI_data_original!BK478)),BK477,PI_data_original!BK478),0)</f>
        <v>45.534592652973103</v>
      </c>
      <c r="BM478" s="6">
        <f t="shared" si="198"/>
        <v>45873.574305555558</v>
      </c>
      <c r="BN478" s="6" t="str">
        <f t="shared" si="199"/>
        <v>N/A</v>
      </c>
      <c r="BO478" s="6">
        <f t="shared" si="200"/>
        <v>45873.574305555558</v>
      </c>
      <c r="BP478" s="6" t="str">
        <f t="shared" si="201"/>
        <v>N/A</v>
      </c>
    </row>
    <row r="479" spans="61:68">
      <c r="BI479" s="61">
        <f>PI_data_original!BI479</f>
        <v>45873.574999999997</v>
      </c>
      <c r="BJ479" s="6">
        <f>IF($BI479&lt;=$BI$9,IF(NOT(ISNUMBER(PI_data_original!BJ479)),BJ478,PI_data_original!BJ479),0)</f>
        <v>47.43868863635295</v>
      </c>
      <c r="BK479" s="6">
        <f>IF($BI479&lt;=$BI$9,IF(NOT(ISNUMBER(PI_data_original!BK479)),BK478,PI_data_original!BK479),0)</f>
        <v>45.576255874894557</v>
      </c>
      <c r="BM479" s="6">
        <f t="shared" si="198"/>
        <v>45873.574999999997</v>
      </c>
      <c r="BN479" s="6" t="str">
        <f t="shared" si="199"/>
        <v>N/A</v>
      </c>
      <c r="BO479" s="6">
        <f t="shared" si="200"/>
        <v>45873.574999999997</v>
      </c>
      <c r="BP479" s="6" t="str">
        <f t="shared" si="201"/>
        <v>N/A</v>
      </c>
    </row>
    <row r="480" spans="61:68">
      <c r="BI480" s="61">
        <f>PI_data_original!BI480</f>
        <v>45873.575694444444</v>
      </c>
      <c r="BJ480" s="6">
        <f>IF($BI480&lt;=$BI$9,IF(NOT(ISNUMBER(PI_data_original!BJ480)),BJ479,PI_data_original!BJ480),0)</f>
        <v>47.471095505022859</v>
      </c>
      <c r="BK480" s="6">
        <f>IF($BI480&lt;=$BI$9,IF(NOT(ISNUMBER(PI_data_original!BK480)),BK479,PI_data_original!BK480),0)</f>
        <v>45.666485305321814</v>
      </c>
      <c r="BM480" s="6">
        <f t="shared" si="198"/>
        <v>45873.575694444444</v>
      </c>
      <c r="BN480" s="6" t="str">
        <f t="shared" si="199"/>
        <v>N/A</v>
      </c>
      <c r="BO480" s="6">
        <f t="shared" si="200"/>
        <v>45873.575694444444</v>
      </c>
      <c r="BP480" s="6" t="str">
        <f t="shared" si="201"/>
        <v>N/A</v>
      </c>
    </row>
    <row r="481" spans="61:68">
      <c r="BI481" s="61">
        <f>PI_data_original!BI481</f>
        <v>45873.576388888891</v>
      </c>
      <c r="BJ481" s="6">
        <f>IF($BI481&lt;=$BI$9,IF(NOT(ISNUMBER(PI_data_original!BJ481)),BJ480,PI_data_original!BJ481),0)</f>
        <v>47.485906955238946</v>
      </c>
      <c r="BK481" s="6">
        <f>IF($BI481&lt;=$BI$9,IF(NOT(ISNUMBER(PI_data_original!BK481)),BK480,PI_data_original!BK481),0)</f>
        <v>45.702910496252429</v>
      </c>
      <c r="BM481" s="6">
        <f t="shared" si="198"/>
        <v>45873.576388888891</v>
      </c>
      <c r="BN481" s="6" t="str">
        <f t="shared" si="199"/>
        <v>N/A</v>
      </c>
      <c r="BO481" s="6">
        <f t="shared" si="200"/>
        <v>45873.576388888891</v>
      </c>
      <c r="BP481" s="6" t="str">
        <f t="shared" si="201"/>
        <v>N/A</v>
      </c>
    </row>
    <row r="482" spans="61:68">
      <c r="BI482" s="61">
        <f>PI_data_original!BI482</f>
        <v>45873.57708333333</v>
      </c>
      <c r="BJ482" s="6">
        <f>IF($BI482&lt;=$BI$9,IF(NOT(ISNUMBER(PI_data_original!BJ482)),BJ481,PI_data_original!BJ482),0)</f>
        <v>47.565548700594967</v>
      </c>
      <c r="BK482" s="6">
        <f>IF($BI482&lt;=$BI$9,IF(NOT(ISNUMBER(PI_data_original!BK482)),BK481,PI_data_original!BK482),0)</f>
        <v>45.769860770457747</v>
      </c>
      <c r="BM482" s="6">
        <f t="shared" si="198"/>
        <v>45873.57708333333</v>
      </c>
      <c r="BN482" s="6" t="str">
        <f t="shared" si="199"/>
        <v>N/A</v>
      </c>
      <c r="BO482" s="6">
        <f t="shared" si="200"/>
        <v>45873.57708333333</v>
      </c>
      <c r="BP482" s="6" t="str">
        <f t="shared" si="201"/>
        <v>N/A</v>
      </c>
    </row>
    <row r="483" spans="61:68">
      <c r="BI483" s="61">
        <f>PI_data_original!BI483</f>
        <v>45873.577777777777</v>
      </c>
      <c r="BJ483" s="6">
        <f>IF($BI483&lt;=$BI$9,IF(NOT(ISNUMBER(PI_data_original!BJ483)),BJ482,PI_data_original!BJ483),0)</f>
        <v>47.587207471711736</v>
      </c>
      <c r="BK483" s="6">
        <f>IF($BI483&lt;=$BI$9,IF(NOT(ISNUMBER(PI_data_original!BK483)),BK482,PI_data_original!BK483),0)</f>
        <v>45.822857080869021</v>
      </c>
      <c r="BM483" s="6">
        <f t="shared" si="198"/>
        <v>45873.577777777777</v>
      </c>
      <c r="BN483" s="6" t="str">
        <f t="shared" si="199"/>
        <v>N/A</v>
      </c>
      <c r="BO483" s="6">
        <f t="shared" si="200"/>
        <v>45873.577777777777</v>
      </c>
      <c r="BP483" s="6" t="str">
        <f t="shared" si="201"/>
        <v>N/A</v>
      </c>
    </row>
    <row r="484" spans="61:68">
      <c r="BI484" s="61">
        <f>PI_data_original!BI484</f>
        <v>45873.578472222223</v>
      </c>
      <c r="BJ484" s="6">
        <f>IF($BI484&lt;=$BI$9,IF(NOT(ISNUMBER(PI_data_original!BJ484)),BJ483,PI_data_original!BJ484),0)</f>
        <v>47.628869604872342</v>
      </c>
      <c r="BK484" s="6">
        <f>IF($BI484&lt;=$BI$9,IF(NOT(ISNUMBER(PI_data_original!BK484)),BK483,PI_data_original!BK484),0)</f>
        <v>45.820295967008981</v>
      </c>
      <c r="BM484" s="6">
        <f t="shared" si="198"/>
        <v>45873.578472222223</v>
      </c>
      <c r="BN484" s="6" t="str">
        <f t="shared" si="199"/>
        <v>N/A</v>
      </c>
      <c r="BO484" s="6">
        <f t="shared" si="200"/>
        <v>45873.578472222223</v>
      </c>
      <c r="BP484" s="6" t="str">
        <f t="shared" si="201"/>
        <v>N/A</v>
      </c>
    </row>
    <row r="485" spans="61:68">
      <c r="BI485" s="61">
        <f>PI_data_original!BI485</f>
        <v>45873.57916666667</v>
      </c>
      <c r="BJ485" s="6">
        <f>IF($BI485&lt;=$BI$9,IF(NOT(ISNUMBER(PI_data_original!BJ485)),BJ484,PI_data_original!BJ485),0)</f>
        <v>47.782972509721539</v>
      </c>
      <c r="BK485" s="6">
        <f>IF($BI485&lt;=$BI$9,IF(NOT(ISNUMBER(PI_data_original!BK485)),BK484,PI_data_original!BK485),0)</f>
        <v>45.908819202593115</v>
      </c>
      <c r="BM485" s="6">
        <f t="shared" si="198"/>
        <v>45873.57916666667</v>
      </c>
      <c r="BN485" s="6" t="str">
        <f t="shared" si="199"/>
        <v>N/A</v>
      </c>
      <c r="BO485" s="6">
        <f t="shared" si="200"/>
        <v>45873.57916666667</v>
      </c>
      <c r="BP485" s="6" t="str">
        <f t="shared" si="201"/>
        <v>N/A</v>
      </c>
    </row>
    <row r="486" spans="61:68">
      <c r="BI486" s="61">
        <f>PI_data_original!BI486</f>
        <v>45873.579861111109</v>
      </c>
      <c r="BJ486" s="6">
        <f>IF($BI486&lt;=$BI$9,IF(NOT(ISNUMBER(PI_data_original!BJ486)),BJ485,PI_data_original!BJ486),0)</f>
        <v>47.91367701097127</v>
      </c>
      <c r="BK486" s="6">
        <f>IF($BI486&lt;=$BI$9,IF(NOT(ISNUMBER(PI_data_original!BK486)),BK485,PI_data_original!BK486),0)</f>
        <v>45.990842549162693</v>
      </c>
      <c r="BM486" s="6">
        <f t="shared" si="198"/>
        <v>45873.579861111109</v>
      </c>
      <c r="BN486" s="6" t="str">
        <f t="shared" si="199"/>
        <v>N/A</v>
      </c>
      <c r="BO486" s="6">
        <f t="shared" si="200"/>
        <v>45873.579861111109</v>
      </c>
      <c r="BP486" s="6" t="str">
        <f t="shared" si="201"/>
        <v>N/A</v>
      </c>
    </row>
    <row r="487" spans="61:68">
      <c r="BI487" s="61">
        <f>PI_data_original!BI487</f>
        <v>45873.580555555556</v>
      </c>
      <c r="BJ487" s="6">
        <f>IF($BI487&lt;=$BI$9,IF(NOT(ISNUMBER(PI_data_original!BJ487)),BJ486,PI_data_original!BJ487),0)</f>
        <v>48.009411866231098</v>
      </c>
      <c r="BK487" s="6">
        <f>IF($BI487&lt;=$BI$9,IF(NOT(ISNUMBER(PI_data_original!BK487)),BK486,PI_data_original!BK487),0)</f>
        <v>46.088103928021809</v>
      </c>
      <c r="BM487" s="6">
        <f t="shared" si="198"/>
        <v>45873.580555555556</v>
      </c>
      <c r="BN487" s="6" t="str">
        <f t="shared" si="199"/>
        <v>N/A</v>
      </c>
      <c r="BO487" s="6">
        <f t="shared" si="200"/>
        <v>45873.580555555556</v>
      </c>
      <c r="BP487" s="6" t="str">
        <f t="shared" si="201"/>
        <v>N/A</v>
      </c>
    </row>
    <row r="488" spans="61:68">
      <c r="BI488" s="61">
        <f>PI_data_original!BI488</f>
        <v>45873.581250000003</v>
      </c>
      <c r="BJ488" s="6">
        <f>IF($BI488&lt;=$BI$9,IF(NOT(ISNUMBER(PI_data_original!BJ488)),BJ487,PI_data_original!BJ488),0)</f>
        <v>48.096288223193746</v>
      </c>
      <c r="BK488" s="6">
        <f>IF($BI488&lt;=$BI$9,IF(NOT(ISNUMBER(PI_data_original!BK488)),BK487,PI_data_original!BK488),0)</f>
        <v>46.170824994972023</v>
      </c>
      <c r="BM488" s="6">
        <f t="shared" si="198"/>
        <v>45873.581250000003</v>
      </c>
      <c r="BN488" s="6" t="str">
        <f t="shared" si="199"/>
        <v>N/A</v>
      </c>
      <c r="BO488" s="6">
        <f t="shared" si="200"/>
        <v>45873.581250000003</v>
      </c>
      <c r="BP488" s="6" t="str">
        <f t="shared" si="201"/>
        <v>N/A</v>
      </c>
    </row>
    <row r="489" spans="61:68">
      <c r="BI489" s="61">
        <f>PI_data_original!BI489</f>
        <v>45873.581944444442</v>
      </c>
      <c r="BJ489" s="6">
        <f>IF($BI489&lt;=$BI$9,IF(NOT(ISNUMBER(PI_data_original!BJ489)),BJ488,PI_data_original!BJ489),0)</f>
        <v>48.18609006508381</v>
      </c>
      <c r="BK489" s="6">
        <f>IF($BI489&lt;=$BI$9,IF(NOT(ISNUMBER(PI_data_original!BK489)),BK488,PI_data_original!BK489),0)</f>
        <v>46.312216614850669</v>
      </c>
      <c r="BM489" s="6">
        <f t="shared" si="198"/>
        <v>45873.581944444442</v>
      </c>
      <c r="BN489" s="6" t="str">
        <f t="shared" si="199"/>
        <v>N/A</v>
      </c>
      <c r="BO489" s="6">
        <f t="shared" si="200"/>
        <v>45873.581944444442</v>
      </c>
      <c r="BP489" s="6" t="str">
        <f t="shared" si="201"/>
        <v>N/A</v>
      </c>
    </row>
    <row r="490" spans="61:68">
      <c r="BI490" s="61">
        <f>PI_data_original!BI490</f>
        <v>45873.582638888889</v>
      </c>
      <c r="BJ490" s="6">
        <f>IF($BI490&lt;=$BI$9,IF(NOT(ISNUMBER(PI_data_original!BJ490)),BJ489,PI_data_original!BJ490),0)</f>
        <v>48.146987663960232</v>
      </c>
      <c r="BK490" s="6">
        <f>IF($BI490&lt;=$BI$9,IF(NOT(ISNUMBER(PI_data_original!BK490)),BK489,PI_data_original!BK490),0)</f>
        <v>46.474432035466307</v>
      </c>
      <c r="BM490" s="6">
        <f t="shared" si="198"/>
        <v>45873.582638888889</v>
      </c>
      <c r="BN490" s="6" t="str">
        <f t="shared" si="199"/>
        <v>N/A</v>
      </c>
      <c r="BO490" s="6">
        <f t="shared" si="200"/>
        <v>45873.582638888889</v>
      </c>
      <c r="BP490" s="6" t="str">
        <f t="shared" si="201"/>
        <v>N/A</v>
      </c>
    </row>
    <row r="491" spans="61:68">
      <c r="BI491" s="61">
        <f>PI_data_original!BI491</f>
        <v>45873.583333333336</v>
      </c>
      <c r="BJ491" s="6">
        <f>IF($BI491&lt;=$BI$9,IF(NOT(ISNUMBER(PI_data_original!BJ491)),BJ490,PI_data_original!BJ491),0)</f>
        <v>48.242572271266305</v>
      </c>
      <c r="BK491" s="6">
        <f>IF($BI491&lt;=$BI$9,IF(NOT(ISNUMBER(PI_data_original!BK491)),BK490,PI_data_original!BK491),0)</f>
        <v>46.629725622723619</v>
      </c>
      <c r="BM491" s="6">
        <f t="shared" si="198"/>
        <v>45873.583333333336</v>
      </c>
      <c r="BN491" s="6" t="str">
        <f t="shared" si="199"/>
        <v>N/A</v>
      </c>
      <c r="BO491" s="6">
        <f t="shared" si="200"/>
        <v>45873.583333333336</v>
      </c>
      <c r="BP491" s="6" t="str">
        <f t="shared" si="201"/>
        <v>N/A</v>
      </c>
    </row>
    <row r="492" spans="61:68">
      <c r="BI492" s="61">
        <f>PI_data_original!BI492</f>
        <v>45873.584027777775</v>
      </c>
      <c r="BJ492" s="6">
        <f>IF($BI492&lt;=$BI$9,IF(NOT(ISNUMBER(PI_data_original!BJ492)),BJ491,PI_data_original!BJ492),0)</f>
        <v>48.325765871944711</v>
      </c>
      <c r="BK492" s="6">
        <f>IF($BI492&lt;=$BI$9,IF(NOT(ISNUMBER(PI_data_original!BK492)),BK491,PI_data_original!BK492),0)</f>
        <v>46.706205718033125</v>
      </c>
      <c r="BM492" s="6">
        <f t="shared" si="198"/>
        <v>45873.584027777775</v>
      </c>
      <c r="BN492" s="6" t="str">
        <f t="shared" si="199"/>
        <v>N/A</v>
      </c>
      <c r="BO492" s="6">
        <f t="shared" si="200"/>
        <v>45873.584027777775</v>
      </c>
      <c r="BP492" s="6" t="str">
        <f t="shared" si="201"/>
        <v>N/A</v>
      </c>
    </row>
    <row r="493" spans="61:68">
      <c r="BI493" s="61">
        <f>PI_data_original!BI493</f>
        <v>45873.584722222222</v>
      </c>
      <c r="BJ493" s="6">
        <f>IF($BI493&lt;=$BI$9,IF(NOT(ISNUMBER(PI_data_original!BJ493)),BJ492,PI_data_original!BJ493),0)</f>
        <v>48.33447108745505</v>
      </c>
      <c r="BK493" s="6">
        <f>IF($BI493&lt;=$BI$9,IF(NOT(ISNUMBER(PI_data_original!BK493)),BK492,PI_data_original!BK493),0)</f>
        <v>46.8645146923566</v>
      </c>
      <c r="BM493" s="6">
        <f t="shared" si="198"/>
        <v>45873.584722222222</v>
      </c>
      <c r="BN493" s="6" t="str">
        <f t="shared" si="199"/>
        <v>N/A</v>
      </c>
      <c r="BO493" s="6">
        <f t="shared" si="200"/>
        <v>45873.584722222222</v>
      </c>
      <c r="BP493" s="6" t="str">
        <f t="shared" si="201"/>
        <v>N/A</v>
      </c>
    </row>
    <row r="494" spans="61:68">
      <c r="BI494" s="61">
        <f>PI_data_original!BI494</f>
        <v>45873.585416666669</v>
      </c>
      <c r="BJ494" s="6">
        <f>IF($BI494&lt;=$BI$9,IF(NOT(ISNUMBER(PI_data_original!BJ494)),BJ493,PI_data_original!BJ494),0)</f>
        <v>48.345462984483717</v>
      </c>
      <c r="BK494" s="6">
        <f>IF($BI494&lt;=$BI$9,IF(NOT(ISNUMBER(PI_data_original!BK494)),BK493,PI_data_original!BK494),0)</f>
        <v>46.960631159151738</v>
      </c>
      <c r="BM494" s="6">
        <f t="shared" si="198"/>
        <v>45873.585416666669</v>
      </c>
      <c r="BN494" s="6" t="str">
        <f t="shared" si="199"/>
        <v>N/A</v>
      </c>
      <c r="BO494" s="6">
        <f t="shared" si="200"/>
        <v>45873.585416666669</v>
      </c>
      <c r="BP494" s="6" t="str">
        <f t="shared" si="201"/>
        <v>N/A</v>
      </c>
    </row>
    <row r="495" spans="61:68">
      <c r="BI495" s="61">
        <f>PI_data_original!BI495</f>
        <v>45873.586111111108</v>
      </c>
      <c r="BJ495" s="6">
        <f>IF($BI495&lt;=$BI$9,IF(NOT(ISNUMBER(PI_data_original!BJ495)),BJ494,PI_data_original!BJ495),0)</f>
        <v>48.478190239431569</v>
      </c>
      <c r="BK495" s="6">
        <f>IF($BI495&lt;=$BI$9,IF(NOT(ISNUMBER(PI_data_original!BK495)),BK494,PI_data_original!BK495),0)</f>
        <v>47.145783901507727</v>
      </c>
      <c r="BM495" s="6">
        <f t="shared" si="198"/>
        <v>45873.586111111108</v>
      </c>
      <c r="BN495" s="6" t="str">
        <f t="shared" si="199"/>
        <v>N/A</v>
      </c>
      <c r="BO495" s="6">
        <f t="shared" si="200"/>
        <v>45873.586111111108</v>
      </c>
      <c r="BP495" s="6" t="str">
        <f t="shared" si="201"/>
        <v>N/A</v>
      </c>
    </row>
    <row r="496" spans="61:68">
      <c r="BI496" s="61">
        <f>PI_data_original!BI496</f>
        <v>45873.586805555555</v>
      </c>
      <c r="BJ496" s="6">
        <f>IF($BI496&lt;=$BI$9,IF(NOT(ISNUMBER(PI_data_original!BJ496)),BJ495,PI_data_original!BJ496),0)</f>
        <v>48.525684357536839</v>
      </c>
      <c r="BK496" s="6">
        <f>IF($BI496&lt;=$BI$9,IF(NOT(ISNUMBER(PI_data_original!BK496)),BK495,PI_data_original!BK496),0)</f>
        <v>47.276468013615286</v>
      </c>
      <c r="BM496" s="6">
        <f t="shared" si="198"/>
        <v>45873.586805555555</v>
      </c>
      <c r="BN496" s="6" t="str">
        <f t="shared" si="199"/>
        <v>N/A</v>
      </c>
      <c r="BO496" s="6">
        <f t="shared" si="200"/>
        <v>45873.586805555555</v>
      </c>
      <c r="BP496" s="6" t="str">
        <f t="shared" si="201"/>
        <v>N/A</v>
      </c>
    </row>
    <row r="497" spans="61:68">
      <c r="BI497" s="61">
        <f>PI_data_original!BI497</f>
        <v>45873.587500000001</v>
      </c>
      <c r="BJ497" s="6">
        <f>IF($BI497&lt;=$BI$9,IF(NOT(ISNUMBER(PI_data_original!BJ497)),BJ496,PI_data_original!BJ497),0)</f>
        <v>48.56303210947226</v>
      </c>
      <c r="BK497" s="6">
        <f>IF($BI497&lt;=$BI$9,IF(NOT(ISNUMBER(PI_data_original!BK497)),BK496,PI_data_original!BK497),0)</f>
        <v>47.445891331836926</v>
      </c>
      <c r="BM497" s="6">
        <f t="shared" si="198"/>
        <v>45873.587500000001</v>
      </c>
      <c r="BN497" s="6" t="str">
        <f t="shared" si="199"/>
        <v>N/A</v>
      </c>
      <c r="BO497" s="6">
        <f t="shared" si="200"/>
        <v>45873.587500000001</v>
      </c>
      <c r="BP497" s="6" t="str">
        <f t="shared" si="201"/>
        <v>N/A</v>
      </c>
    </row>
    <row r="498" spans="61:68">
      <c r="BI498" s="61">
        <f>PI_data_original!BI498</f>
        <v>45873.588194444441</v>
      </c>
      <c r="BJ498" s="6">
        <f>IF($BI498&lt;=$BI$9,IF(NOT(ISNUMBER(PI_data_original!BJ498)),BJ497,PI_data_original!BJ498),0)</f>
        <v>48.612481662568477</v>
      </c>
      <c r="BK498" s="6">
        <f>IF($BI498&lt;=$BI$9,IF(NOT(ISNUMBER(PI_data_original!BK498)),BK497,PI_data_original!BK498),0)</f>
        <v>47.62647989524114</v>
      </c>
      <c r="BM498" s="6">
        <f t="shared" si="198"/>
        <v>45873.588194444441</v>
      </c>
      <c r="BN498" s="6" t="str">
        <f t="shared" si="199"/>
        <v>N/A</v>
      </c>
      <c r="BO498" s="6">
        <f t="shared" si="200"/>
        <v>45873.588194444441</v>
      </c>
      <c r="BP498" s="6" t="str">
        <f t="shared" si="201"/>
        <v>N/A</v>
      </c>
    </row>
    <row r="499" spans="61:68">
      <c r="BI499" s="61">
        <f>PI_data_original!BI499</f>
        <v>45873.588888888888</v>
      </c>
      <c r="BJ499" s="6">
        <f>IF($BI499&lt;=$BI$9,IF(NOT(ISNUMBER(PI_data_original!BJ499)),BJ498,PI_data_original!BJ499),0)</f>
        <v>48.641408679881195</v>
      </c>
      <c r="BK499" s="6">
        <f>IF($BI499&lt;=$BI$9,IF(NOT(ISNUMBER(PI_data_original!BK499)),BK498,PI_data_original!BK499),0)</f>
        <v>47.732799151062522</v>
      </c>
      <c r="BM499" s="6">
        <f t="shared" si="198"/>
        <v>45873.588888888888</v>
      </c>
      <c r="BN499" s="6" t="str">
        <f t="shared" si="199"/>
        <v>N/A</v>
      </c>
      <c r="BO499" s="6">
        <f t="shared" si="200"/>
        <v>45873.588888888888</v>
      </c>
      <c r="BP499" s="6" t="str">
        <f t="shared" si="201"/>
        <v>N/A</v>
      </c>
    </row>
    <row r="500" spans="61:68">
      <c r="BI500" s="61">
        <f>PI_data_original!BI500</f>
        <v>45873.589583333334</v>
      </c>
      <c r="BJ500" s="6">
        <f>IF($BI500&lt;=$BI$9,IF(NOT(ISNUMBER(PI_data_original!BJ500)),BJ499,PI_data_original!BJ500),0)</f>
        <v>48.654924321572345</v>
      </c>
      <c r="BK500" s="6">
        <f>IF($BI500&lt;=$BI$9,IF(NOT(ISNUMBER(PI_data_original!BK500)),BK499,PI_data_original!BK500),0)</f>
        <v>47.785249144352598</v>
      </c>
      <c r="BM500" s="6">
        <f t="shared" si="198"/>
        <v>45873.589583333334</v>
      </c>
      <c r="BN500" s="6" t="str">
        <f t="shared" si="199"/>
        <v>N/A</v>
      </c>
      <c r="BO500" s="6">
        <f t="shared" si="200"/>
        <v>45873.589583333334</v>
      </c>
      <c r="BP500" s="6" t="str">
        <f t="shared" si="201"/>
        <v>N/A</v>
      </c>
    </row>
    <row r="501" spans="61:68">
      <c r="BI501" s="61">
        <f>PI_data_original!BI501</f>
        <v>45873.590277777781</v>
      </c>
      <c r="BJ501" s="6">
        <f>IF($BI501&lt;=$BI$9,IF(NOT(ISNUMBER(PI_data_original!BJ501)),BJ500,PI_data_original!BJ501),0)</f>
        <v>48.723512703388231</v>
      </c>
      <c r="BK501" s="6">
        <f>IF($BI501&lt;=$BI$9,IF(NOT(ISNUMBER(PI_data_original!BK501)),BK500,PI_data_original!BK501),0)</f>
        <v>47.857579760641599</v>
      </c>
      <c r="BM501" s="6">
        <f t="shared" si="198"/>
        <v>45873.590277777781</v>
      </c>
      <c r="BN501" s="6" t="str">
        <f t="shared" si="199"/>
        <v>N/A</v>
      </c>
      <c r="BO501" s="6">
        <f t="shared" si="200"/>
        <v>45873.590277777781</v>
      </c>
      <c r="BP501" s="6" t="str">
        <f t="shared" si="201"/>
        <v>N/A</v>
      </c>
    </row>
    <row r="502" spans="61:68">
      <c r="BI502" s="61">
        <f>PI_data_original!BI502</f>
        <v>45873.59097222222</v>
      </c>
      <c r="BJ502" s="6">
        <f>IF($BI502&lt;=$BI$9,IF(NOT(ISNUMBER(PI_data_original!BJ502)),BJ501,PI_data_original!BJ502),0)</f>
        <v>48.795782609819831</v>
      </c>
      <c r="BK502" s="6">
        <f>IF($BI502&lt;=$BI$9,IF(NOT(ISNUMBER(PI_data_original!BK502)),BK501,PI_data_original!BK502),0)</f>
        <v>47.948075852696022</v>
      </c>
      <c r="BM502" s="6">
        <f t="shared" si="198"/>
        <v>45873.59097222222</v>
      </c>
      <c r="BN502" s="6" t="str">
        <f t="shared" si="199"/>
        <v>N/A</v>
      </c>
      <c r="BO502" s="6">
        <f t="shared" si="200"/>
        <v>45873.59097222222</v>
      </c>
      <c r="BP502" s="6" t="str">
        <f t="shared" si="201"/>
        <v>N/A</v>
      </c>
    </row>
    <row r="503" spans="61:68">
      <c r="BI503" s="61">
        <f>PI_data_original!BI503</f>
        <v>45873.591666666667</v>
      </c>
      <c r="BJ503" s="6">
        <f>IF($BI503&lt;=$BI$9,IF(NOT(ISNUMBER(PI_data_original!BJ503)),BJ502,PI_data_original!BJ503),0)</f>
        <v>48.921519703298827</v>
      </c>
      <c r="BK503" s="6">
        <f>IF($BI503&lt;=$BI$9,IF(NOT(ISNUMBER(PI_data_original!BK503)),BK502,PI_data_original!BK503),0)</f>
        <v>47.993999048995917</v>
      </c>
      <c r="BM503" s="6">
        <f t="shared" si="198"/>
        <v>45873.591666666667</v>
      </c>
      <c r="BN503" s="6" t="str">
        <f t="shared" si="199"/>
        <v>N/A</v>
      </c>
      <c r="BO503" s="6">
        <f t="shared" si="200"/>
        <v>45873.591666666667</v>
      </c>
      <c r="BP503" s="6" t="str">
        <f t="shared" si="201"/>
        <v>N/A</v>
      </c>
    </row>
    <row r="504" spans="61:68">
      <c r="BI504" s="61">
        <f>PI_data_original!BI504</f>
        <v>45873.592361111114</v>
      </c>
      <c r="BJ504" s="6">
        <f>IF($BI504&lt;=$BI$9,IF(NOT(ISNUMBER(PI_data_original!BJ504)),BJ503,PI_data_original!BJ504),0)</f>
        <v>48.989205779465671</v>
      </c>
      <c r="BK504" s="6">
        <f>IF($BI504&lt;=$BI$9,IF(NOT(ISNUMBER(PI_data_original!BK504)),BK503,PI_data_original!BK504),0)</f>
        <v>48.075206298317354</v>
      </c>
      <c r="BM504" s="6">
        <f t="shared" si="198"/>
        <v>45873.592361111114</v>
      </c>
      <c r="BN504" s="6" t="str">
        <f t="shared" si="199"/>
        <v>N/A</v>
      </c>
      <c r="BO504" s="6">
        <f t="shared" si="200"/>
        <v>45873.592361111114</v>
      </c>
      <c r="BP504" s="6" t="str">
        <f t="shared" si="201"/>
        <v>N/A</v>
      </c>
    </row>
    <row r="505" spans="61:68">
      <c r="BI505" s="61">
        <f>PI_data_original!BI505</f>
        <v>45873.593055555553</v>
      </c>
      <c r="BJ505" s="6">
        <f>IF($BI505&lt;=$BI$9,IF(NOT(ISNUMBER(PI_data_original!BJ505)),BJ504,PI_data_original!BJ505),0)</f>
        <v>49.031473078143286</v>
      </c>
      <c r="BK505" s="6">
        <f>IF($BI505&lt;=$BI$9,IF(NOT(ISNUMBER(PI_data_original!BK505)),BK504,PI_data_original!BK505),0)</f>
        <v>48.189407179071736</v>
      </c>
      <c r="BM505" s="6">
        <f t="shared" si="198"/>
        <v>45873.593055555553</v>
      </c>
      <c r="BN505" s="6" t="str">
        <f t="shared" si="199"/>
        <v>N/A</v>
      </c>
      <c r="BO505" s="6">
        <f t="shared" si="200"/>
        <v>45873.593055555553</v>
      </c>
      <c r="BP505" s="6" t="str">
        <f t="shared" si="201"/>
        <v>N/A</v>
      </c>
    </row>
    <row r="506" spans="61:68">
      <c r="BI506" s="61">
        <f>PI_data_original!BI506</f>
        <v>45873.59375</v>
      </c>
      <c r="BJ506" s="6">
        <f>IF($BI506&lt;=$BI$9,IF(NOT(ISNUMBER(PI_data_original!BJ506)),BJ505,PI_data_original!BJ506),0)</f>
        <v>49.1335146983374</v>
      </c>
      <c r="BK506" s="6">
        <f>IF($BI506&lt;=$BI$9,IF(NOT(ISNUMBER(PI_data_original!BK506)),BK505,PI_data_original!BK506),0)</f>
        <v>48.275956358705997</v>
      </c>
      <c r="BM506" s="6">
        <f t="shared" si="198"/>
        <v>45873.59375</v>
      </c>
      <c r="BN506" s="6" t="str">
        <f t="shared" si="199"/>
        <v>N/A</v>
      </c>
      <c r="BO506" s="6">
        <f t="shared" si="200"/>
        <v>45873.59375</v>
      </c>
      <c r="BP506" s="6" t="str">
        <f t="shared" si="201"/>
        <v>N/A</v>
      </c>
    </row>
    <row r="507" spans="61:68">
      <c r="BI507" s="61">
        <f>PI_data_original!BI507</f>
        <v>45873.594444444447</v>
      </c>
      <c r="BJ507" s="6">
        <f>IF($BI507&lt;=$BI$9,IF(NOT(ISNUMBER(PI_data_original!BJ507)),BJ506,PI_data_original!BJ507),0)</f>
        <v>49.214140783080339</v>
      </c>
      <c r="BK507" s="6">
        <f>IF($BI507&lt;=$BI$9,IF(NOT(ISNUMBER(PI_data_original!BK507)),BK506,PI_data_original!BK507),0)</f>
        <v>48.328236435822738</v>
      </c>
      <c r="BM507" s="6">
        <f t="shared" si="198"/>
        <v>45873.594444444447</v>
      </c>
      <c r="BN507" s="6" t="str">
        <f t="shared" si="199"/>
        <v>N/A</v>
      </c>
      <c r="BO507" s="6">
        <f t="shared" si="200"/>
        <v>45873.594444444447</v>
      </c>
      <c r="BP507" s="6" t="str">
        <f t="shared" si="201"/>
        <v>N/A</v>
      </c>
    </row>
    <row r="508" spans="61:68">
      <c r="BI508" s="61">
        <f>PI_data_original!BI508</f>
        <v>45873.595138888886</v>
      </c>
      <c r="BJ508" s="6">
        <f>IF($BI508&lt;=$BI$9,IF(NOT(ISNUMBER(PI_data_original!BJ508)),BJ507,PI_data_original!BJ508),0)</f>
        <v>49.303473492271522</v>
      </c>
      <c r="BK508" s="6">
        <f>IF($BI508&lt;=$BI$9,IF(NOT(ISNUMBER(PI_data_original!BK508)),BK507,PI_data_original!BK508),0)</f>
        <v>48.372242989498389</v>
      </c>
      <c r="BM508" s="6">
        <f t="shared" si="198"/>
        <v>45873.595138888886</v>
      </c>
      <c r="BN508" s="6" t="str">
        <f t="shared" si="199"/>
        <v>N/A</v>
      </c>
      <c r="BO508" s="6">
        <f t="shared" si="200"/>
        <v>45873.595138888886</v>
      </c>
      <c r="BP508" s="6" t="str">
        <f t="shared" si="201"/>
        <v>N/A</v>
      </c>
    </row>
    <row r="509" spans="61:68">
      <c r="BI509" s="61">
        <f>PI_data_original!BI509</f>
        <v>45873.595833333333</v>
      </c>
      <c r="BJ509" s="6">
        <f>IF($BI509&lt;=$BI$9,IF(NOT(ISNUMBER(PI_data_original!BJ509)),BJ508,PI_data_original!BJ509),0)</f>
        <v>49.383631172728094</v>
      </c>
      <c r="BK509" s="6">
        <f>IF($BI509&lt;=$BI$9,IF(NOT(ISNUMBER(PI_data_original!BK509)),BK508,PI_data_original!BK509),0)</f>
        <v>48.393311099043856</v>
      </c>
      <c r="BM509" s="6">
        <f t="shared" si="198"/>
        <v>45873.595833333333</v>
      </c>
      <c r="BN509" s="6" t="str">
        <f t="shared" si="199"/>
        <v>N/A</v>
      </c>
      <c r="BO509" s="6">
        <f t="shared" si="200"/>
        <v>45873.595833333333</v>
      </c>
      <c r="BP509" s="6" t="str">
        <f t="shared" si="201"/>
        <v>N/A</v>
      </c>
    </row>
    <row r="510" spans="61:68">
      <c r="BI510" s="61">
        <f>PI_data_original!BI510</f>
        <v>45873.59652777778</v>
      </c>
      <c r="BJ510" s="6">
        <f>IF($BI510&lt;=$BI$9,IF(NOT(ISNUMBER(PI_data_original!BJ510)),BJ509,PI_data_original!BJ510),0)</f>
        <v>49.529964547560503</v>
      </c>
      <c r="BK510" s="6">
        <f>IF($BI510&lt;=$BI$9,IF(NOT(ISNUMBER(PI_data_original!BK510)),BK509,PI_data_original!BK510),0)</f>
        <v>48.434713939514467</v>
      </c>
      <c r="BM510" s="6">
        <f t="shared" si="198"/>
        <v>45873.59652777778</v>
      </c>
      <c r="BN510" s="6" t="str">
        <f t="shared" si="199"/>
        <v>N/A</v>
      </c>
      <c r="BO510" s="6">
        <f t="shared" si="200"/>
        <v>45873.59652777778</v>
      </c>
      <c r="BP510" s="6" t="str">
        <f t="shared" si="201"/>
        <v>N/A</v>
      </c>
    </row>
    <row r="511" spans="61:68">
      <c r="BI511" s="61">
        <f>PI_data_original!BI511</f>
        <v>45873.597222222219</v>
      </c>
      <c r="BJ511" s="6">
        <f>IF($BI511&lt;=$BI$9,IF(NOT(ISNUMBER(PI_data_original!BJ511)),BJ510,PI_data_original!BJ511),0)</f>
        <v>49.595681425321942</v>
      </c>
      <c r="BK511" s="6">
        <f>IF($BI511&lt;=$BI$9,IF(NOT(ISNUMBER(PI_data_original!BK511)),BK510,PI_data_original!BK511),0)</f>
        <v>48.471561028545963</v>
      </c>
      <c r="BM511" s="6">
        <f t="shared" si="198"/>
        <v>45873.597222222219</v>
      </c>
      <c r="BN511" s="6" t="str">
        <f t="shared" si="199"/>
        <v>N/A</v>
      </c>
      <c r="BO511" s="6">
        <f t="shared" si="200"/>
        <v>45873.597222222219</v>
      </c>
      <c r="BP511" s="6" t="str">
        <f t="shared" si="201"/>
        <v>N/A</v>
      </c>
    </row>
    <row r="512" spans="61:68">
      <c r="BI512" s="61">
        <f>PI_data_original!BI512</f>
        <v>45873.597916666666</v>
      </c>
      <c r="BJ512" s="6">
        <f>IF($BI512&lt;=$BI$9,IF(NOT(ISNUMBER(PI_data_original!BJ512)),BJ511,PI_data_original!BJ512),0)</f>
        <v>49.726112798975215</v>
      </c>
      <c r="BK512" s="6">
        <f>IF($BI512&lt;=$BI$9,IF(NOT(ISNUMBER(PI_data_original!BK512)),BK511,PI_data_original!BK512),0)</f>
        <v>48.487392270181125</v>
      </c>
      <c r="BM512" s="6">
        <f t="shared" si="198"/>
        <v>45873.597916666666</v>
      </c>
      <c r="BN512" s="6" t="str">
        <f t="shared" si="199"/>
        <v>N/A</v>
      </c>
      <c r="BO512" s="6">
        <f t="shared" si="200"/>
        <v>45873.597916666666</v>
      </c>
      <c r="BP512" s="6" t="str">
        <f t="shared" si="201"/>
        <v>N/A</v>
      </c>
    </row>
    <row r="513" spans="61:68">
      <c r="BI513" s="61">
        <f>PI_data_original!BI513</f>
        <v>45873.598611111112</v>
      </c>
      <c r="BJ513" s="6">
        <f>IF($BI513&lt;=$BI$9,IF(NOT(ISNUMBER(PI_data_original!BJ513)),BJ512,PI_data_original!BJ513),0)</f>
        <v>49.733085406215345</v>
      </c>
      <c r="BK513" s="6">
        <f>IF($BI513&lt;=$BI$9,IF(NOT(ISNUMBER(PI_data_original!BK513)),BK512,PI_data_original!BK513),0)</f>
        <v>48.49978017738686</v>
      </c>
      <c r="BM513" s="6">
        <f t="shared" si="198"/>
        <v>45873.598611111112</v>
      </c>
      <c r="BN513" s="6" t="str">
        <f t="shared" si="199"/>
        <v>N/A</v>
      </c>
      <c r="BO513" s="6">
        <f t="shared" si="200"/>
        <v>45873.598611111112</v>
      </c>
      <c r="BP513" s="6" t="str">
        <f t="shared" si="201"/>
        <v>N/A</v>
      </c>
    </row>
    <row r="514" spans="61:68">
      <c r="BI514" s="61">
        <f>PI_data_original!BI514</f>
        <v>45873.599305555559</v>
      </c>
      <c r="BJ514" s="6">
        <f>IF($BI514&lt;=$BI$9,IF(NOT(ISNUMBER(PI_data_original!BJ514)),BJ513,PI_data_original!BJ514),0)</f>
        <v>49.792583370337404</v>
      </c>
      <c r="BK514" s="6">
        <f>IF($BI514&lt;=$BI$9,IF(NOT(ISNUMBER(PI_data_original!BK514)),BK513,PI_data_original!BK514),0)</f>
        <v>48.457513185961417</v>
      </c>
      <c r="BM514" s="6">
        <f t="shared" si="198"/>
        <v>45873.599305555559</v>
      </c>
      <c r="BN514" s="6" t="str">
        <f t="shared" si="199"/>
        <v>N/A</v>
      </c>
      <c r="BO514" s="6">
        <f t="shared" si="200"/>
        <v>45873.599305555559</v>
      </c>
      <c r="BP514" s="6" t="str">
        <f t="shared" si="201"/>
        <v>N/A</v>
      </c>
    </row>
    <row r="515" spans="61:68">
      <c r="BI515" s="61">
        <f>PI_data_original!BI515</f>
        <v>45873.599999999999</v>
      </c>
      <c r="BJ515" s="6">
        <f>IF($BI515&lt;=$BI$9,IF(NOT(ISNUMBER(PI_data_original!BJ515)),BJ514,PI_data_original!BJ515),0)</f>
        <v>49.850323173991569</v>
      </c>
      <c r="BK515" s="6">
        <f>IF($BI515&lt;=$BI$9,IF(NOT(ISNUMBER(PI_data_original!BK515)),BK514,PI_data_original!BK515),0)</f>
        <v>48.458005538687651</v>
      </c>
      <c r="BM515" s="6">
        <f t="shared" si="198"/>
        <v>45873.599999999999</v>
      </c>
      <c r="BN515" s="6" t="str">
        <f t="shared" si="199"/>
        <v>N/A</v>
      </c>
      <c r="BO515" s="6">
        <f t="shared" si="200"/>
        <v>45873.599999999999</v>
      </c>
      <c r="BP515" s="6" t="str">
        <f t="shared" si="201"/>
        <v>N/A</v>
      </c>
    </row>
    <row r="516" spans="61:68">
      <c r="BI516" s="61">
        <f>PI_data_original!BI516</f>
        <v>45873.600694444445</v>
      </c>
      <c r="BJ516" s="6">
        <f>IF($BI516&lt;=$BI$9,IF(NOT(ISNUMBER(PI_data_original!BJ516)),BJ515,PI_data_original!BJ516),0)</f>
        <v>49.914723998347995</v>
      </c>
      <c r="BK516" s="6">
        <f>IF($BI516&lt;=$BI$9,IF(NOT(ISNUMBER(PI_data_original!BK516)),BK515,PI_data_original!BK516),0)</f>
        <v>48.460286335646593</v>
      </c>
      <c r="BM516" s="6">
        <f t="shared" si="198"/>
        <v>45873.600694444445</v>
      </c>
      <c r="BN516" s="6" t="str">
        <f t="shared" si="199"/>
        <v>N/A</v>
      </c>
      <c r="BO516" s="6">
        <f t="shared" si="200"/>
        <v>45873.600694444445</v>
      </c>
      <c r="BP516" s="6" t="str">
        <f t="shared" si="201"/>
        <v>N/A</v>
      </c>
    </row>
    <row r="517" spans="61:68">
      <c r="BI517" s="61">
        <f>PI_data_original!BI517</f>
        <v>45873.601388888892</v>
      </c>
      <c r="BJ517" s="6">
        <f>IF($BI517&lt;=$BI$9,IF(NOT(ISNUMBER(PI_data_original!BJ517)),BJ516,PI_data_original!BJ517),0)</f>
        <v>49.940852680194737</v>
      </c>
      <c r="BK517" s="6">
        <f>IF($BI517&lt;=$BI$9,IF(NOT(ISNUMBER(PI_data_original!BK517)),BK516,PI_data_original!BK517),0)</f>
        <v>48.419590033324532</v>
      </c>
      <c r="BM517" s="6">
        <f t="shared" si="198"/>
        <v>45873.601388888892</v>
      </c>
      <c r="BN517" s="6" t="str">
        <f t="shared" si="199"/>
        <v>N/A</v>
      </c>
      <c r="BO517" s="6">
        <f t="shared" si="200"/>
        <v>45873.601388888892</v>
      </c>
      <c r="BP517" s="6" t="str">
        <f t="shared" si="201"/>
        <v>N/A</v>
      </c>
    </row>
    <row r="518" spans="61:68">
      <c r="BI518" s="61">
        <f>PI_data_original!BI518</f>
        <v>45873.602083333331</v>
      </c>
      <c r="BJ518" s="6">
        <f>IF($BI518&lt;=$BI$9,IF(NOT(ISNUMBER(PI_data_original!BJ518)),BJ517,PI_data_original!BJ518),0)</f>
        <v>49.957703794815103</v>
      </c>
      <c r="BK518" s="6">
        <f>IF($BI518&lt;=$BI$9,IF(NOT(ISNUMBER(PI_data_original!BK518)),BK517,PI_data_original!BK518),0)</f>
        <v>48.385116491296678</v>
      </c>
      <c r="BM518" s="6">
        <f t="shared" si="198"/>
        <v>45873.602083333331</v>
      </c>
      <c r="BN518" s="6" t="str">
        <f t="shared" si="199"/>
        <v>N/A</v>
      </c>
      <c r="BO518" s="6">
        <f t="shared" si="200"/>
        <v>45873.602083333331</v>
      </c>
      <c r="BP518" s="6" t="str">
        <f t="shared" si="201"/>
        <v>N/A</v>
      </c>
    </row>
    <row r="519" spans="61:68">
      <c r="BI519" s="61">
        <f>PI_data_original!BI519</f>
        <v>45873.602777777778</v>
      </c>
      <c r="BJ519" s="6">
        <f>IF($BI519&lt;=$BI$9,IF(NOT(ISNUMBER(PI_data_original!BJ519)),BJ518,PI_data_original!BJ519),0)</f>
        <v>49.963823121208712</v>
      </c>
      <c r="BK519" s="6">
        <f>IF($BI519&lt;=$BI$9,IF(NOT(ISNUMBER(PI_data_original!BK519)),BK518,PI_data_original!BK519),0)</f>
        <v>48.350930272300339</v>
      </c>
      <c r="BM519" s="6">
        <f t="shared" si="198"/>
        <v>45873.602777777778</v>
      </c>
      <c r="BN519" s="6" t="str">
        <f t="shared" si="199"/>
        <v>N/A</v>
      </c>
      <c r="BO519" s="6">
        <f t="shared" si="200"/>
        <v>45873.602777777778</v>
      </c>
      <c r="BP519" s="6" t="str">
        <f t="shared" si="201"/>
        <v>N/A</v>
      </c>
    </row>
    <row r="520" spans="61:68">
      <c r="BI520" s="61">
        <f>PI_data_original!BI520</f>
        <v>45873.603472222225</v>
      </c>
      <c r="BJ520" s="6">
        <f>IF($BI520&lt;=$BI$9,IF(NOT(ISNUMBER(PI_data_original!BJ520)),BJ519,PI_data_original!BJ520),0)</f>
        <v>49.988720741818931</v>
      </c>
      <c r="BK520" s="6">
        <f>IF($BI520&lt;=$BI$9,IF(NOT(ISNUMBER(PI_data_original!BK520)),BK519,PI_data_original!BK520),0)</f>
        <v>48.291322886133678</v>
      </c>
      <c r="BM520" s="6">
        <f t="shared" si="198"/>
        <v>45873.603472222225</v>
      </c>
      <c r="BN520" s="6" t="str">
        <f t="shared" si="199"/>
        <v>N/A</v>
      </c>
      <c r="BO520" s="6">
        <f t="shared" si="200"/>
        <v>45873.603472222225</v>
      </c>
      <c r="BP520" s="6" t="str">
        <f t="shared" si="201"/>
        <v>N/A</v>
      </c>
    </row>
    <row r="521" spans="61:68">
      <c r="BI521" s="61">
        <f>PI_data_original!BI521</f>
        <v>45873.604166666664</v>
      </c>
      <c r="BJ521" s="6">
        <f>IF($BI521&lt;=$BI$9,IF(NOT(ISNUMBER(PI_data_original!BJ521)),BJ520,PI_data_original!BJ521),0)</f>
        <v>50.019544569171167</v>
      </c>
      <c r="BK521" s="6">
        <f>IF($BI521&lt;=$BI$9,IF(NOT(ISNUMBER(PI_data_original!BK521)),BK520,PI_data_original!BK521),0)</f>
        <v>48.297117441855015</v>
      </c>
      <c r="BM521" s="6">
        <f t="shared" si="198"/>
        <v>45873.604166666664</v>
      </c>
      <c r="BN521" s="6" t="str">
        <f t="shared" si="199"/>
        <v>N/A</v>
      </c>
      <c r="BO521" s="6">
        <f t="shared" si="200"/>
        <v>45873.604166666664</v>
      </c>
      <c r="BP521" s="6" t="str">
        <f t="shared" si="201"/>
        <v>N/A</v>
      </c>
    </row>
    <row r="522" spans="61:68">
      <c r="BI522" s="61">
        <f>PI_data_original!BI522</f>
        <v>45873.604861111111</v>
      </c>
      <c r="BJ522" s="6">
        <f>IF($BI522&lt;=$BI$9,IF(NOT(ISNUMBER(PI_data_original!BJ522)),BJ521,PI_data_original!BJ522),0)</f>
        <v>50.037159967443891</v>
      </c>
      <c r="BK522" s="6">
        <f>IF($BI522&lt;=$BI$9,IF(NOT(ISNUMBER(PI_data_original!BK522)),BK521,PI_data_original!BK522),0)</f>
        <v>48.306870324619148</v>
      </c>
      <c r="BM522" s="6">
        <f t="shared" si="198"/>
        <v>45873.604861111111</v>
      </c>
      <c r="BN522" s="6" t="str">
        <f t="shared" si="199"/>
        <v>N/A</v>
      </c>
      <c r="BO522" s="6">
        <f t="shared" si="200"/>
        <v>45873.604861111111</v>
      </c>
      <c r="BP522" s="6" t="str">
        <f t="shared" si="201"/>
        <v>N/A</v>
      </c>
    </row>
    <row r="523" spans="61:68">
      <c r="BI523" s="61">
        <f>PI_data_original!BI523</f>
        <v>45873.605555555558</v>
      </c>
      <c r="BJ523" s="6">
        <f>IF($BI523&lt;=$BI$9,IF(NOT(ISNUMBER(PI_data_original!BJ523)),BJ522,PI_data_original!BJ523),0)</f>
        <v>50.033381610518887</v>
      </c>
      <c r="BK523" s="6">
        <f>IF($BI523&lt;=$BI$9,IF(NOT(ISNUMBER(PI_data_original!BK523)),BK522,PI_data_original!BK523),0)</f>
        <v>48.216194677261782</v>
      </c>
      <c r="BM523" s="6">
        <f t="shared" si="198"/>
        <v>45873.605555555558</v>
      </c>
      <c r="BN523" s="6" t="str">
        <f t="shared" si="199"/>
        <v>N/A</v>
      </c>
      <c r="BO523" s="6">
        <f t="shared" si="200"/>
        <v>45873.605555555558</v>
      </c>
      <c r="BP523" s="6" t="str">
        <f t="shared" si="201"/>
        <v>N/A</v>
      </c>
    </row>
    <row r="524" spans="61:68">
      <c r="BI524" s="61">
        <f>PI_data_original!BI524</f>
        <v>45873.606249999997</v>
      </c>
      <c r="BJ524" s="6">
        <f>IF($BI524&lt;=$BI$9,IF(NOT(ISNUMBER(PI_data_original!BJ524)),BJ523,PI_data_original!BJ524),0)</f>
        <v>50.035681193330177</v>
      </c>
      <c r="BK524" s="6">
        <f>IF($BI524&lt;=$BI$9,IF(NOT(ISNUMBER(PI_data_original!BK524)),BK523,PI_data_original!BK524),0)</f>
        <v>48.159907604338031</v>
      </c>
      <c r="BM524" s="6">
        <f t="shared" ref="BM524:BM587" si="202">IF(BJ524&gt;1,$BI524)</f>
        <v>45873.606249999997</v>
      </c>
      <c r="BN524" s="6" t="str">
        <f t="shared" ref="BN524:BN587" si="203">IF(OR(AND(BM523=FALSE,ISNUMBER(BM524)),AND(ISNUMBER(BM524),BM525=FALSE)),BM524,"N/A")</f>
        <v>N/A</v>
      </c>
      <c r="BO524" s="6">
        <f t="shared" ref="BO524:BO587" si="204">IF(BK524&gt;1,$BI524)</f>
        <v>45873.606249999997</v>
      </c>
      <c r="BP524" s="6" t="str">
        <f t="shared" ref="BP524:BP587" si="205">IF(OR(AND(BO523=FALSE,ISNUMBER(BO524)),AND(ISNUMBER(BO524),BO525=FALSE)),BO524,"N/A")</f>
        <v>N/A</v>
      </c>
    </row>
    <row r="525" spans="61:68">
      <c r="BI525" s="61">
        <f>PI_data_original!BI525</f>
        <v>45873.606944444444</v>
      </c>
      <c r="BJ525" s="6">
        <f>IF($BI525&lt;=$BI$9,IF(NOT(ISNUMBER(PI_data_original!BJ525)),BJ524,PI_data_original!BJ525),0)</f>
        <v>50.052790365931131</v>
      </c>
      <c r="BK525" s="6">
        <f>IF($BI525&lt;=$BI$9,IF(NOT(ISNUMBER(PI_data_original!BK525)),BK524,PI_data_original!BK525),0)</f>
        <v>48.10773110692012</v>
      </c>
      <c r="BM525" s="6">
        <f t="shared" si="202"/>
        <v>45873.606944444444</v>
      </c>
      <c r="BN525" s="6" t="str">
        <f t="shared" si="203"/>
        <v>N/A</v>
      </c>
      <c r="BO525" s="6">
        <f t="shared" si="204"/>
        <v>45873.606944444444</v>
      </c>
      <c r="BP525" s="6" t="str">
        <f t="shared" si="205"/>
        <v>N/A</v>
      </c>
    </row>
    <row r="526" spans="61:68">
      <c r="BI526" s="61">
        <f>PI_data_original!BI526</f>
        <v>45873.607638888891</v>
      </c>
      <c r="BJ526" s="6">
        <f>IF($BI526&lt;=$BI$9,IF(NOT(ISNUMBER(PI_data_original!BJ526)),BJ525,PI_data_original!BJ526),0)</f>
        <v>50.034483151435914</v>
      </c>
      <c r="BK526" s="6">
        <f>IF($BI526&lt;=$BI$9,IF(NOT(ISNUMBER(PI_data_original!BK526)),BK525,PI_data_original!BK526),0)</f>
        <v>48.041632679580559</v>
      </c>
      <c r="BM526" s="6">
        <f t="shared" si="202"/>
        <v>45873.607638888891</v>
      </c>
      <c r="BN526" s="6" t="str">
        <f t="shared" si="203"/>
        <v>N/A</v>
      </c>
      <c r="BO526" s="6">
        <f t="shared" si="204"/>
        <v>45873.607638888891</v>
      </c>
      <c r="BP526" s="6" t="str">
        <f t="shared" si="205"/>
        <v>N/A</v>
      </c>
    </row>
    <row r="527" spans="61:68">
      <c r="BI527" s="61">
        <f>PI_data_original!BI527</f>
        <v>45873.60833333333</v>
      </c>
      <c r="BJ527" s="6">
        <f>IF($BI527&lt;=$BI$9,IF(NOT(ISNUMBER(PI_data_original!BJ527)),BJ526,PI_data_original!BJ527),0)</f>
        <v>50.030901420790535</v>
      </c>
      <c r="BK527" s="6">
        <f>IF($BI527&lt;=$BI$9,IF(NOT(ISNUMBER(PI_data_original!BK527)),BK526,PI_data_original!BK527),0)</f>
        <v>47.973225325303559</v>
      </c>
      <c r="BM527" s="6">
        <f t="shared" si="202"/>
        <v>45873.60833333333</v>
      </c>
      <c r="BN527" s="6" t="str">
        <f t="shared" si="203"/>
        <v>N/A</v>
      </c>
      <c r="BO527" s="6">
        <f t="shared" si="204"/>
        <v>45873.60833333333</v>
      </c>
      <c r="BP527" s="6" t="str">
        <f t="shared" si="205"/>
        <v>N/A</v>
      </c>
    </row>
    <row r="528" spans="61:68">
      <c r="BI528" s="61">
        <f>PI_data_original!BI528</f>
        <v>45873.609027777777</v>
      </c>
      <c r="BJ528" s="6">
        <f>IF($BI528&lt;=$BI$9,IF(NOT(ISNUMBER(PI_data_original!BJ528)),BJ527,PI_data_original!BJ528),0)</f>
        <v>50.075849704809634</v>
      </c>
      <c r="BK528" s="6">
        <f>IF($BI528&lt;=$BI$9,IF(NOT(ISNUMBER(PI_data_original!BK528)),BK527,PI_data_original!BK528),0)</f>
        <v>47.945329846954067</v>
      </c>
      <c r="BM528" s="6">
        <f t="shared" si="202"/>
        <v>45873.609027777777</v>
      </c>
      <c r="BN528" s="6" t="str">
        <f t="shared" si="203"/>
        <v>N/A</v>
      </c>
      <c r="BO528" s="6">
        <f t="shared" si="204"/>
        <v>45873.609027777777</v>
      </c>
      <c r="BP528" s="6" t="str">
        <f t="shared" si="205"/>
        <v>N/A</v>
      </c>
    </row>
    <row r="529" spans="61:68">
      <c r="BI529" s="61">
        <f>PI_data_original!BI529</f>
        <v>45873.609722222223</v>
      </c>
      <c r="BJ529" s="6">
        <f>IF($BI529&lt;=$BI$9,IF(NOT(ISNUMBER(PI_data_original!BJ529)),BJ528,PI_data_original!BJ529),0)</f>
        <v>50.072348572196766</v>
      </c>
      <c r="BK529" s="6">
        <f>IF($BI529&lt;=$BI$9,IF(NOT(ISNUMBER(PI_data_original!BK529)),BK528,PI_data_original!BK529),0)</f>
        <v>47.924847303188329</v>
      </c>
      <c r="BM529" s="6">
        <f t="shared" si="202"/>
        <v>45873.609722222223</v>
      </c>
      <c r="BN529" s="6" t="str">
        <f t="shared" si="203"/>
        <v>N/A</v>
      </c>
      <c r="BO529" s="6">
        <f t="shared" si="204"/>
        <v>45873.609722222223</v>
      </c>
      <c r="BP529" s="6" t="str">
        <f t="shared" si="205"/>
        <v>N/A</v>
      </c>
    </row>
    <row r="530" spans="61:68">
      <c r="BI530" s="61">
        <f>PI_data_original!BI530</f>
        <v>45873.61041666667</v>
      </c>
      <c r="BJ530" s="6">
        <f>IF($BI530&lt;=$BI$9,IF(NOT(ISNUMBER(PI_data_original!BJ530)),BJ529,PI_data_original!BJ530),0)</f>
        <v>50.018679265890185</v>
      </c>
      <c r="BK530" s="6">
        <f>IF($BI530&lt;=$BI$9,IF(NOT(ISNUMBER(PI_data_original!BK530)),BK529,PI_data_original!BK530),0)</f>
        <v>47.870740679416116</v>
      </c>
      <c r="BM530" s="6">
        <f t="shared" si="202"/>
        <v>45873.61041666667</v>
      </c>
      <c r="BN530" s="6" t="str">
        <f t="shared" si="203"/>
        <v>N/A</v>
      </c>
      <c r="BO530" s="6">
        <f t="shared" si="204"/>
        <v>45873.61041666667</v>
      </c>
      <c r="BP530" s="6" t="str">
        <f t="shared" si="205"/>
        <v>N/A</v>
      </c>
    </row>
    <row r="531" spans="61:68">
      <c r="BI531" s="61">
        <f>PI_data_original!BI531</f>
        <v>45873.611111111109</v>
      </c>
      <c r="BJ531" s="6">
        <f>IF($BI531&lt;=$BI$9,IF(NOT(ISNUMBER(PI_data_original!BJ531)),BJ530,PI_data_original!BJ531),0)</f>
        <v>50.002959584830521</v>
      </c>
      <c r="BK531" s="6">
        <f>IF($BI531&lt;=$BI$9,IF(NOT(ISNUMBER(PI_data_original!BK531)),BK530,PI_data_original!BK531),0)</f>
        <v>47.864067298340231</v>
      </c>
      <c r="BM531" s="6">
        <f t="shared" si="202"/>
        <v>45873.611111111109</v>
      </c>
      <c r="BN531" s="6" t="str">
        <f t="shared" si="203"/>
        <v>N/A</v>
      </c>
      <c r="BO531" s="6">
        <f t="shared" si="204"/>
        <v>45873.611111111109</v>
      </c>
      <c r="BP531" s="6" t="str">
        <f t="shared" si="205"/>
        <v>N/A</v>
      </c>
    </row>
    <row r="532" spans="61:68">
      <c r="BI532" s="61">
        <f>PI_data_original!BI532</f>
        <v>45873.611805555556</v>
      </c>
      <c r="BJ532" s="6">
        <f>IF($BI532&lt;=$BI$9,IF(NOT(ISNUMBER(PI_data_original!BJ532)),BJ531,PI_data_original!BJ532),0)</f>
        <v>50.025996596369374</v>
      </c>
      <c r="BK532" s="6">
        <f>IF($BI532&lt;=$BI$9,IF(NOT(ISNUMBER(PI_data_original!BK532)),BK531,PI_data_original!BK532),0)</f>
        <v>47.886880153259334</v>
      </c>
      <c r="BM532" s="6">
        <f t="shared" si="202"/>
        <v>45873.611805555556</v>
      </c>
      <c r="BN532" s="6" t="str">
        <f t="shared" si="203"/>
        <v>N/A</v>
      </c>
      <c r="BO532" s="6">
        <f t="shared" si="204"/>
        <v>45873.611805555556</v>
      </c>
      <c r="BP532" s="6" t="str">
        <f t="shared" si="205"/>
        <v>N/A</v>
      </c>
    </row>
    <row r="533" spans="61:68">
      <c r="BI533" s="61">
        <f>PI_data_original!BI533</f>
        <v>45873.612500000003</v>
      </c>
      <c r="BJ533" s="6">
        <f>IF($BI533&lt;=$BI$9,IF(NOT(ISNUMBER(PI_data_original!BJ533)),BJ532,PI_data_original!BJ533),0)</f>
        <v>50.006542436482938</v>
      </c>
      <c r="BK533" s="6">
        <f>IF($BI533&lt;=$BI$9,IF(NOT(ISNUMBER(PI_data_original!BK533)),BK532,PI_data_original!BK533),0)</f>
        <v>47.819095121863469</v>
      </c>
      <c r="BM533" s="6">
        <f t="shared" si="202"/>
        <v>45873.612500000003</v>
      </c>
      <c r="BN533" s="6" t="str">
        <f t="shared" si="203"/>
        <v>N/A</v>
      </c>
      <c r="BO533" s="6">
        <f t="shared" si="204"/>
        <v>45873.612500000003</v>
      </c>
      <c r="BP533" s="6" t="str">
        <f t="shared" si="205"/>
        <v>N/A</v>
      </c>
    </row>
    <row r="534" spans="61:68">
      <c r="BI534" s="61">
        <f>PI_data_original!BI534</f>
        <v>45873.613194444442</v>
      </c>
      <c r="BJ534" s="6">
        <f>IF($BI534&lt;=$BI$9,IF(NOT(ISNUMBER(PI_data_original!BJ534)),BJ533,PI_data_original!BJ534),0)</f>
        <v>49.97510723054689</v>
      </c>
      <c r="BK534" s="6">
        <f>IF($BI534&lt;=$BI$9,IF(NOT(ISNUMBER(PI_data_original!BK534)),BK533,PI_data_original!BK534),0)</f>
        <v>47.807111024569053</v>
      </c>
      <c r="BM534" s="6">
        <f t="shared" si="202"/>
        <v>45873.613194444442</v>
      </c>
      <c r="BN534" s="6" t="str">
        <f t="shared" si="203"/>
        <v>N/A</v>
      </c>
      <c r="BO534" s="6">
        <f t="shared" si="204"/>
        <v>45873.613194444442</v>
      </c>
      <c r="BP534" s="6" t="str">
        <f t="shared" si="205"/>
        <v>N/A</v>
      </c>
    </row>
    <row r="535" spans="61:68">
      <c r="BI535" s="61">
        <f>PI_data_original!BI535</f>
        <v>45873.613888888889</v>
      </c>
      <c r="BJ535" s="6">
        <f>IF($BI535&lt;=$BI$9,IF(NOT(ISNUMBER(PI_data_original!BJ535)),BJ534,PI_data_original!BJ535),0)</f>
        <v>49.914805985884449</v>
      </c>
      <c r="BK535" s="6">
        <f>IF($BI535&lt;=$BI$9,IF(NOT(ISNUMBER(PI_data_original!BK535)),BK534,PI_data_original!BK535),0)</f>
        <v>47.785897034251896</v>
      </c>
      <c r="BM535" s="6">
        <f t="shared" si="202"/>
        <v>45873.613888888889</v>
      </c>
      <c r="BN535" s="6" t="str">
        <f t="shared" si="203"/>
        <v>N/A</v>
      </c>
      <c r="BO535" s="6">
        <f t="shared" si="204"/>
        <v>45873.613888888889</v>
      </c>
      <c r="BP535" s="6" t="str">
        <f t="shared" si="205"/>
        <v>N/A</v>
      </c>
    </row>
    <row r="536" spans="61:68">
      <c r="BI536" s="61">
        <f>PI_data_original!BI536</f>
        <v>45873.614583333336</v>
      </c>
      <c r="BJ536" s="6">
        <f>IF($BI536&lt;=$BI$9,IF(NOT(ISNUMBER(PI_data_original!BJ536)),BJ535,PI_data_original!BJ536),0)</f>
        <v>49.844501949975843</v>
      </c>
      <c r="BK536" s="6">
        <f>IF($BI536&lt;=$BI$9,IF(NOT(ISNUMBER(PI_data_original!BK536)),BK535,PI_data_original!BK536),0)</f>
        <v>47.742005211461745</v>
      </c>
      <c r="BM536" s="6">
        <f t="shared" si="202"/>
        <v>45873.614583333336</v>
      </c>
      <c r="BN536" s="6" t="str">
        <f t="shared" si="203"/>
        <v>N/A</v>
      </c>
      <c r="BO536" s="6">
        <f t="shared" si="204"/>
        <v>45873.614583333336</v>
      </c>
      <c r="BP536" s="6" t="str">
        <f t="shared" si="205"/>
        <v>N/A</v>
      </c>
    </row>
    <row r="537" spans="61:68">
      <c r="BI537" s="61">
        <f>PI_data_original!BI537</f>
        <v>45873.615277777775</v>
      </c>
      <c r="BJ537" s="6">
        <f>IF($BI537&lt;=$BI$9,IF(NOT(ISNUMBER(PI_data_original!BJ537)),BJ536,PI_data_original!BJ537),0)</f>
        <v>49.835255117615283</v>
      </c>
      <c r="BK537" s="6">
        <f>IF($BI537&lt;=$BI$9,IF(NOT(ISNUMBER(PI_data_original!BK537)),BK536,PI_data_original!BK537),0)</f>
        <v>47.71124509615985</v>
      </c>
      <c r="BM537" s="6">
        <f t="shared" si="202"/>
        <v>45873.615277777775</v>
      </c>
      <c r="BN537" s="6" t="str">
        <f t="shared" si="203"/>
        <v>N/A</v>
      </c>
      <c r="BO537" s="6">
        <f t="shared" si="204"/>
        <v>45873.615277777775</v>
      </c>
      <c r="BP537" s="6" t="str">
        <f t="shared" si="205"/>
        <v>N/A</v>
      </c>
    </row>
    <row r="538" spans="61:68">
      <c r="BI538" s="61">
        <f>PI_data_original!BI538</f>
        <v>45873.615972222222</v>
      </c>
      <c r="BJ538" s="6">
        <f>IF($BI538&lt;=$BI$9,IF(NOT(ISNUMBER(PI_data_original!BJ538)),BJ537,PI_data_original!BJ538),0)</f>
        <v>49.808661744232268</v>
      </c>
      <c r="BK538" s="6">
        <f>IF($BI538&lt;=$BI$9,IF(NOT(ISNUMBER(PI_data_original!BK538)),BK537,PI_data_original!BK538),0)</f>
        <v>47.633881592719902</v>
      </c>
      <c r="BM538" s="6">
        <f t="shared" si="202"/>
        <v>45873.615972222222</v>
      </c>
      <c r="BN538" s="6" t="str">
        <f t="shared" si="203"/>
        <v>N/A</v>
      </c>
      <c r="BO538" s="6">
        <f t="shared" si="204"/>
        <v>45873.615972222222</v>
      </c>
      <c r="BP538" s="6" t="str">
        <f t="shared" si="205"/>
        <v>N/A</v>
      </c>
    </row>
    <row r="539" spans="61:68">
      <c r="BI539" s="61">
        <f>PI_data_original!BI539</f>
        <v>45873.616666666669</v>
      </c>
      <c r="BJ539" s="6">
        <f>IF($BI539&lt;=$BI$9,IF(NOT(ISNUMBER(PI_data_original!BJ539)),BJ538,PI_data_original!BJ539),0)</f>
        <v>49.840415042001297</v>
      </c>
      <c r="BK539" s="6">
        <f>IF($BI539&lt;=$BI$9,IF(NOT(ISNUMBER(PI_data_original!BK539)),BK538,PI_data_original!BK539),0)</f>
        <v>47.521680895052349</v>
      </c>
      <c r="BM539" s="6">
        <f t="shared" si="202"/>
        <v>45873.616666666669</v>
      </c>
      <c r="BN539" s="6" t="str">
        <f t="shared" si="203"/>
        <v>N/A</v>
      </c>
      <c r="BO539" s="6">
        <f t="shared" si="204"/>
        <v>45873.616666666669</v>
      </c>
      <c r="BP539" s="6" t="str">
        <f t="shared" si="205"/>
        <v>N/A</v>
      </c>
    </row>
    <row r="540" spans="61:68">
      <c r="BI540" s="61">
        <f>PI_data_original!BI540</f>
        <v>45873.617361111108</v>
      </c>
      <c r="BJ540" s="6">
        <f>IF($BI540&lt;=$BI$9,IF(NOT(ISNUMBER(PI_data_original!BJ540)),BJ539,PI_data_original!BJ540),0)</f>
        <v>49.76174652142155</v>
      </c>
      <c r="BK540" s="6">
        <f>IF($BI540&lt;=$BI$9,IF(NOT(ISNUMBER(PI_data_original!BK540)),BK539,PI_data_original!BK540),0)</f>
        <v>47.422864423008235</v>
      </c>
      <c r="BM540" s="6">
        <f t="shared" si="202"/>
        <v>45873.617361111108</v>
      </c>
      <c r="BN540" s="6" t="str">
        <f t="shared" si="203"/>
        <v>N/A</v>
      </c>
      <c r="BO540" s="6">
        <f t="shared" si="204"/>
        <v>45873.617361111108</v>
      </c>
      <c r="BP540" s="6" t="str">
        <f t="shared" si="205"/>
        <v>N/A</v>
      </c>
    </row>
    <row r="541" spans="61:68">
      <c r="BI541" s="61">
        <f>PI_data_original!BI541</f>
        <v>45873.618055555555</v>
      </c>
      <c r="BJ541" s="6">
        <f>IF($BI541&lt;=$BI$9,IF(NOT(ISNUMBER(PI_data_original!BJ541)),BJ540,PI_data_original!BJ541),0)</f>
        <v>49.647829918134491</v>
      </c>
      <c r="BK541" s="6">
        <f>IF($BI541&lt;=$BI$9,IF(NOT(ISNUMBER(PI_data_original!BK541)),BK540,PI_data_original!BK541),0)</f>
        <v>47.282731369125869</v>
      </c>
      <c r="BM541" s="6">
        <f t="shared" si="202"/>
        <v>45873.618055555555</v>
      </c>
      <c r="BN541" s="6" t="str">
        <f t="shared" si="203"/>
        <v>N/A</v>
      </c>
      <c r="BO541" s="6">
        <f t="shared" si="204"/>
        <v>45873.618055555555</v>
      </c>
      <c r="BP541" s="6" t="str">
        <f t="shared" si="205"/>
        <v>N/A</v>
      </c>
    </row>
    <row r="542" spans="61:68">
      <c r="BI542" s="61">
        <f>PI_data_original!BI542</f>
        <v>45873.618750000001</v>
      </c>
      <c r="BJ542" s="6">
        <f>IF($BI542&lt;=$BI$9,IF(NOT(ISNUMBER(PI_data_original!BJ542)),BJ541,PI_data_original!BJ542),0)</f>
        <v>49.634303000856036</v>
      </c>
      <c r="BK542" s="6">
        <f>IF($BI542&lt;=$BI$9,IF(NOT(ISNUMBER(PI_data_original!BK542)),BK541,PI_data_original!BK542),0)</f>
        <v>47.15737334015671</v>
      </c>
      <c r="BM542" s="6">
        <f t="shared" si="202"/>
        <v>45873.618750000001</v>
      </c>
      <c r="BN542" s="6" t="str">
        <f t="shared" si="203"/>
        <v>N/A</v>
      </c>
      <c r="BO542" s="6">
        <f t="shared" si="204"/>
        <v>45873.618750000001</v>
      </c>
      <c r="BP542" s="6" t="str">
        <f t="shared" si="205"/>
        <v>N/A</v>
      </c>
    </row>
    <row r="543" spans="61:68">
      <c r="BI543" s="61">
        <f>PI_data_original!BI543</f>
        <v>45873.619444444441</v>
      </c>
      <c r="BJ543" s="6">
        <f>IF($BI543&lt;=$BI$9,IF(NOT(ISNUMBER(PI_data_original!BJ543)),BJ542,PI_data_original!BJ543),0)</f>
        <v>49.58633777290062</v>
      </c>
      <c r="BK543" s="6">
        <f>IF($BI543&lt;=$BI$9,IF(NOT(ISNUMBER(PI_data_original!BK543)),BK542,PI_data_original!BK543),0)</f>
        <v>47.039056215196219</v>
      </c>
      <c r="BM543" s="6">
        <f t="shared" si="202"/>
        <v>45873.619444444441</v>
      </c>
      <c r="BN543" s="6" t="str">
        <f t="shared" si="203"/>
        <v>N/A</v>
      </c>
      <c r="BO543" s="6">
        <f t="shared" si="204"/>
        <v>45873.619444444441</v>
      </c>
      <c r="BP543" s="6" t="str">
        <f t="shared" si="205"/>
        <v>N/A</v>
      </c>
    </row>
    <row r="544" spans="61:68">
      <c r="BI544" s="61">
        <f>PI_data_original!BI544</f>
        <v>45873.620138888888</v>
      </c>
      <c r="BJ544" s="6">
        <f>IF($BI544&lt;=$BI$9,IF(NOT(ISNUMBER(PI_data_original!BJ544)),BJ543,PI_data_original!BJ544),0)</f>
        <v>49.514284557498122</v>
      </c>
      <c r="BK544" s="6">
        <f>IF($BI544&lt;=$BI$9,IF(NOT(ISNUMBER(PI_data_original!BK544)),BK543,PI_data_original!BK544),0)</f>
        <v>46.972428046339971</v>
      </c>
      <c r="BM544" s="6">
        <f t="shared" si="202"/>
        <v>45873.620138888888</v>
      </c>
      <c r="BN544" s="6" t="str">
        <f t="shared" si="203"/>
        <v>N/A</v>
      </c>
      <c r="BO544" s="6">
        <f t="shared" si="204"/>
        <v>45873.620138888888</v>
      </c>
      <c r="BP544" s="6" t="str">
        <f t="shared" si="205"/>
        <v>N/A</v>
      </c>
    </row>
    <row r="545" spans="61:68">
      <c r="BI545" s="61">
        <f>PI_data_original!BI545</f>
        <v>45873.620833333334</v>
      </c>
      <c r="BJ545" s="6">
        <f>IF($BI545&lt;=$BI$9,IF(NOT(ISNUMBER(PI_data_original!BJ545)),BJ544,PI_data_original!BJ545),0)</f>
        <v>49.474371872722173</v>
      </c>
      <c r="BK545" s="6">
        <f>IF($BI545&lt;=$BI$9,IF(NOT(ISNUMBER(PI_data_original!BK545)),BK544,PI_data_original!BK545),0)</f>
        <v>46.867174169586626</v>
      </c>
      <c r="BM545" s="6">
        <f t="shared" si="202"/>
        <v>45873.620833333334</v>
      </c>
      <c r="BN545" s="6" t="str">
        <f t="shared" si="203"/>
        <v>N/A</v>
      </c>
      <c r="BO545" s="6">
        <f t="shared" si="204"/>
        <v>45873.620833333334</v>
      </c>
      <c r="BP545" s="6" t="str">
        <f t="shared" si="205"/>
        <v>N/A</v>
      </c>
    </row>
    <row r="546" spans="61:68">
      <c r="BI546" s="61">
        <f>PI_data_original!BI546</f>
        <v>45873.621527777781</v>
      </c>
      <c r="BJ546" s="6">
        <f>IF($BI546&lt;=$BI$9,IF(NOT(ISNUMBER(PI_data_original!BJ546)),BJ545,PI_data_original!BJ546),0)</f>
        <v>49.369621372293331</v>
      </c>
      <c r="BK546" s="6">
        <f>IF($BI546&lt;=$BI$9,IF(NOT(ISNUMBER(PI_data_original!BK546)),BK545,PI_data_original!BK546),0)</f>
        <v>46.751565655793208</v>
      </c>
      <c r="BM546" s="6">
        <f t="shared" si="202"/>
        <v>45873.621527777781</v>
      </c>
      <c r="BN546" s="6" t="str">
        <f t="shared" si="203"/>
        <v>N/A</v>
      </c>
      <c r="BO546" s="6">
        <f t="shared" si="204"/>
        <v>45873.621527777781</v>
      </c>
      <c r="BP546" s="6" t="str">
        <f t="shared" si="205"/>
        <v>N/A</v>
      </c>
    </row>
    <row r="547" spans="61:68">
      <c r="BI547" s="61">
        <f>PI_data_original!BI547</f>
        <v>45873.62222222222</v>
      </c>
      <c r="BJ547" s="6">
        <f>IF($BI547&lt;=$BI$9,IF(NOT(ISNUMBER(PI_data_original!BJ547)),BJ546,PI_data_original!BJ547),0)</f>
        <v>49.262748554897506</v>
      </c>
      <c r="BK547" s="6">
        <f>IF($BI547&lt;=$BI$9,IF(NOT(ISNUMBER(PI_data_original!BK547)),BK546,PI_data_original!BK547),0)</f>
        <v>46.689569147263867</v>
      </c>
      <c r="BM547" s="6">
        <f t="shared" si="202"/>
        <v>45873.62222222222</v>
      </c>
      <c r="BN547" s="6" t="str">
        <f t="shared" si="203"/>
        <v>N/A</v>
      </c>
      <c r="BO547" s="6">
        <f t="shared" si="204"/>
        <v>45873.62222222222</v>
      </c>
      <c r="BP547" s="6" t="str">
        <f t="shared" si="205"/>
        <v>N/A</v>
      </c>
    </row>
    <row r="548" spans="61:68">
      <c r="BI548" s="61">
        <f>PI_data_original!BI548</f>
        <v>45873.622916666667</v>
      </c>
      <c r="BJ548" s="6">
        <f>IF($BI548&lt;=$BI$9,IF(NOT(ISNUMBER(PI_data_original!BJ548)),BJ547,PI_data_original!BJ548),0)</f>
        <v>49.156454169857135</v>
      </c>
      <c r="BK548" s="6">
        <f>IF($BI548&lt;=$BI$9,IF(NOT(ISNUMBER(PI_data_original!BK548)),BK547,PI_data_original!BK548),0)</f>
        <v>46.608423443399467</v>
      </c>
      <c r="BM548" s="6">
        <f t="shared" si="202"/>
        <v>45873.622916666667</v>
      </c>
      <c r="BN548" s="6" t="str">
        <f t="shared" si="203"/>
        <v>N/A</v>
      </c>
      <c r="BO548" s="6">
        <f t="shared" si="204"/>
        <v>45873.622916666667</v>
      </c>
      <c r="BP548" s="6" t="str">
        <f t="shared" si="205"/>
        <v>N/A</v>
      </c>
    </row>
    <row r="549" spans="61:68">
      <c r="BI549" s="61">
        <f>PI_data_original!BI549</f>
        <v>45873.623611111114</v>
      </c>
      <c r="BJ549" s="6">
        <f>IF($BI549&lt;=$BI$9,IF(NOT(ISNUMBER(PI_data_original!BJ549)),BJ548,PI_data_original!BJ549),0)</f>
        <v>49.077235767483565</v>
      </c>
      <c r="BK549" s="6">
        <f>IF($BI549&lt;=$BI$9,IF(NOT(ISNUMBER(PI_data_original!BK549)),BK548,PI_data_original!BK549),0)</f>
        <v>46.549041660560789</v>
      </c>
      <c r="BM549" s="6">
        <f t="shared" si="202"/>
        <v>45873.623611111114</v>
      </c>
      <c r="BN549" s="6" t="str">
        <f t="shared" si="203"/>
        <v>N/A</v>
      </c>
      <c r="BO549" s="6">
        <f t="shared" si="204"/>
        <v>45873.623611111114</v>
      </c>
      <c r="BP549" s="6" t="str">
        <f t="shared" si="205"/>
        <v>N/A</v>
      </c>
    </row>
    <row r="550" spans="61:68">
      <c r="BI550" s="61">
        <f>PI_data_original!BI550</f>
        <v>45873.624305555553</v>
      </c>
      <c r="BJ550" s="6">
        <f>IF($BI550&lt;=$BI$9,IF(NOT(ISNUMBER(PI_data_original!BJ550)),BJ549,PI_data_original!BJ550),0)</f>
        <v>49.00429778851467</v>
      </c>
      <c r="BK550" s="6">
        <f>IF($BI550&lt;=$BI$9,IF(NOT(ISNUMBER(PI_data_original!BK550)),BK549,PI_data_original!BK550),0)</f>
        <v>46.468014463932526</v>
      </c>
      <c r="BM550" s="6">
        <f t="shared" si="202"/>
        <v>45873.624305555553</v>
      </c>
      <c r="BN550" s="6" t="str">
        <f t="shared" si="203"/>
        <v>N/A</v>
      </c>
      <c r="BO550" s="6">
        <f t="shared" si="204"/>
        <v>45873.624305555553</v>
      </c>
      <c r="BP550" s="6" t="str">
        <f t="shared" si="205"/>
        <v>N/A</v>
      </c>
    </row>
    <row r="551" spans="61:68">
      <c r="BI551" s="61">
        <f>PI_data_original!BI551</f>
        <v>45873.625</v>
      </c>
      <c r="BJ551" s="6">
        <f>IF($BI551&lt;=$BI$9,IF(NOT(ISNUMBER(PI_data_original!BJ551)),BJ550,PI_data_original!BJ551),0)</f>
        <v>48.925796188727901</v>
      </c>
      <c r="BK551" s="6">
        <f>IF($BI551&lt;=$BI$9,IF(NOT(ISNUMBER(PI_data_original!BK551)),BK550,PI_data_original!BK551),0)</f>
        <v>46.408759413889811</v>
      </c>
      <c r="BM551" s="6">
        <f t="shared" si="202"/>
        <v>45873.625</v>
      </c>
      <c r="BN551" s="6" t="str">
        <f t="shared" si="203"/>
        <v>N/A</v>
      </c>
      <c r="BO551" s="6">
        <f t="shared" si="204"/>
        <v>45873.625</v>
      </c>
      <c r="BP551" s="6" t="str">
        <f t="shared" si="205"/>
        <v>N/A</v>
      </c>
    </row>
    <row r="552" spans="61:68">
      <c r="BI552" s="61">
        <f>PI_data_original!BI552</f>
        <v>45873.625694444447</v>
      </c>
      <c r="BJ552" s="6">
        <f>IF($BI552&lt;=$BI$9,IF(NOT(ISNUMBER(PI_data_original!BJ552)),BJ551,PI_data_original!BJ552),0)</f>
        <v>48.89151746179256</v>
      </c>
      <c r="BK552" s="6">
        <f>IF($BI552&lt;=$BI$9,IF(NOT(ISNUMBER(PI_data_original!BK552)),BK551,PI_data_original!BK552),0)</f>
        <v>46.3111482775859</v>
      </c>
      <c r="BM552" s="6">
        <f t="shared" si="202"/>
        <v>45873.625694444447</v>
      </c>
      <c r="BN552" s="6" t="str">
        <f t="shared" si="203"/>
        <v>N/A</v>
      </c>
      <c r="BO552" s="6">
        <f t="shared" si="204"/>
        <v>45873.625694444447</v>
      </c>
      <c r="BP552" s="6" t="str">
        <f t="shared" si="205"/>
        <v>N/A</v>
      </c>
    </row>
    <row r="553" spans="61:68">
      <c r="BI553" s="61">
        <f>PI_data_original!BI553</f>
        <v>45873.626388888886</v>
      </c>
      <c r="BJ553" s="6">
        <f>IF($BI553&lt;=$BI$9,IF(NOT(ISNUMBER(PI_data_original!BJ553)),BJ552,PI_data_original!BJ553),0)</f>
        <v>48.882932214687344</v>
      </c>
      <c r="BK553" s="6">
        <f>IF($BI553&lt;=$BI$9,IF(NOT(ISNUMBER(PI_data_original!BK553)),BK552,PI_data_original!BK553),0)</f>
        <v>46.351550069040009</v>
      </c>
      <c r="BM553" s="6">
        <f t="shared" si="202"/>
        <v>45873.626388888886</v>
      </c>
      <c r="BN553" s="6" t="str">
        <f t="shared" si="203"/>
        <v>N/A</v>
      </c>
      <c r="BO553" s="6">
        <f t="shared" si="204"/>
        <v>45873.626388888886</v>
      </c>
      <c r="BP553" s="6" t="str">
        <f t="shared" si="205"/>
        <v>N/A</v>
      </c>
    </row>
    <row r="554" spans="61:68">
      <c r="BI554" s="61">
        <f>PI_data_original!BI554</f>
        <v>45873.627083333333</v>
      </c>
      <c r="BJ554" s="6">
        <f>IF($BI554&lt;=$BI$9,IF(NOT(ISNUMBER(PI_data_original!BJ554)),BJ553,PI_data_original!BJ554),0)</f>
        <v>48.860574515261291</v>
      </c>
      <c r="BK554" s="6">
        <f>IF($BI554&lt;=$BI$9,IF(NOT(ISNUMBER(PI_data_original!BK554)),BK553,PI_data_original!BK554),0)</f>
        <v>46.319488603361926</v>
      </c>
      <c r="BM554" s="6">
        <f t="shared" si="202"/>
        <v>45873.627083333333</v>
      </c>
      <c r="BN554" s="6" t="str">
        <f t="shared" si="203"/>
        <v>N/A</v>
      </c>
      <c r="BO554" s="6">
        <f t="shared" si="204"/>
        <v>45873.627083333333</v>
      </c>
      <c r="BP554" s="6" t="str">
        <f t="shared" si="205"/>
        <v>N/A</v>
      </c>
    </row>
    <row r="555" spans="61:68">
      <c r="BI555" s="61">
        <f>PI_data_original!BI555</f>
        <v>45873.62777777778</v>
      </c>
      <c r="BJ555" s="6">
        <f>IF($BI555&lt;=$BI$9,IF(NOT(ISNUMBER(PI_data_original!BJ555)),BJ554,PI_data_original!BJ555),0)</f>
        <v>48.793258111883262</v>
      </c>
      <c r="BK555" s="6">
        <f>IF($BI555&lt;=$BI$9,IF(NOT(ISNUMBER(PI_data_original!BK555)),BK554,PI_data_original!BK555),0)</f>
        <v>46.27404580580837</v>
      </c>
      <c r="BM555" s="6">
        <f t="shared" si="202"/>
        <v>45873.62777777778</v>
      </c>
      <c r="BN555" s="6" t="str">
        <f t="shared" si="203"/>
        <v>N/A</v>
      </c>
      <c r="BO555" s="6">
        <f t="shared" si="204"/>
        <v>45873.62777777778</v>
      </c>
      <c r="BP555" s="6" t="str">
        <f t="shared" si="205"/>
        <v>N/A</v>
      </c>
    </row>
    <row r="556" spans="61:68">
      <c r="BI556" s="61">
        <f>PI_data_original!BI556</f>
        <v>45873.628472222219</v>
      </c>
      <c r="BJ556" s="6">
        <f>IF($BI556&lt;=$BI$9,IF(NOT(ISNUMBER(PI_data_original!BJ556)),BJ555,PI_data_original!BJ556),0)</f>
        <v>48.803805453183941</v>
      </c>
      <c r="BK556" s="6">
        <f>IF($BI556&lt;=$BI$9,IF(NOT(ISNUMBER(PI_data_original!BK556)),BK555,PI_data_original!BK556),0)</f>
        <v>46.233316015070336</v>
      </c>
      <c r="BM556" s="6">
        <f t="shared" si="202"/>
        <v>45873.628472222219</v>
      </c>
      <c r="BN556" s="6" t="str">
        <f t="shared" si="203"/>
        <v>N/A</v>
      </c>
      <c r="BO556" s="6">
        <f t="shared" si="204"/>
        <v>45873.628472222219</v>
      </c>
      <c r="BP556" s="6" t="str">
        <f t="shared" si="205"/>
        <v>N/A</v>
      </c>
    </row>
    <row r="557" spans="61:68">
      <c r="BI557" s="61">
        <f>PI_data_original!BI557</f>
        <v>45873.629166666666</v>
      </c>
      <c r="BJ557" s="6">
        <f>IF($BI557&lt;=$BI$9,IF(NOT(ISNUMBER(PI_data_original!BJ557)),BJ556,PI_data_original!BJ557),0)</f>
        <v>48.757827519369371</v>
      </c>
      <c r="BK557" s="6">
        <f>IF($BI557&lt;=$BI$9,IF(NOT(ISNUMBER(PI_data_original!BK557)),BK556,PI_data_original!BK557),0)</f>
        <v>46.203984440485378</v>
      </c>
      <c r="BM557" s="6">
        <f t="shared" si="202"/>
        <v>45873.629166666666</v>
      </c>
      <c r="BN557" s="6" t="str">
        <f t="shared" si="203"/>
        <v>N/A</v>
      </c>
      <c r="BO557" s="6">
        <f t="shared" si="204"/>
        <v>45873.629166666666</v>
      </c>
      <c r="BP557" s="6" t="str">
        <f t="shared" si="205"/>
        <v>N/A</v>
      </c>
    </row>
    <row r="558" spans="61:68">
      <c r="BI558" s="61">
        <f>PI_data_original!BI558</f>
        <v>45873.629861111112</v>
      </c>
      <c r="BJ558" s="6">
        <f>IF($BI558&lt;=$BI$9,IF(NOT(ISNUMBER(PI_data_original!BJ558)),BJ557,PI_data_original!BJ558),0)</f>
        <v>48.781799701381019</v>
      </c>
      <c r="BK558" s="6">
        <f>IF($BI558&lt;=$BI$9,IF(NOT(ISNUMBER(PI_data_original!BK558)),BK557,PI_data_original!BK558),0)</f>
        <v>46.171782226752384</v>
      </c>
      <c r="BM558" s="6">
        <f t="shared" si="202"/>
        <v>45873.629861111112</v>
      </c>
      <c r="BN558" s="6" t="str">
        <f t="shared" si="203"/>
        <v>N/A</v>
      </c>
      <c r="BO558" s="6">
        <f t="shared" si="204"/>
        <v>45873.629861111112</v>
      </c>
      <c r="BP558" s="6" t="str">
        <f t="shared" si="205"/>
        <v>N/A</v>
      </c>
    </row>
    <row r="559" spans="61:68">
      <c r="BI559" s="61">
        <f>PI_data_original!BI559</f>
        <v>45873.630555555559</v>
      </c>
      <c r="BJ559" s="6">
        <f>IF($BI559&lt;=$BI$9,IF(NOT(ISNUMBER(PI_data_original!BJ559)),BJ558,PI_data_original!BJ559),0)</f>
        <v>48.8034856725304</v>
      </c>
      <c r="BK559" s="6">
        <f>IF($BI559&lt;=$BI$9,IF(NOT(ISNUMBER(PI_data_original!BK559)),BK558,PI_data_original!BK559),0)</f>
        <v>46.102759319336059</v>
      </c>
      <c r="BM559" s="6">
        <f t="shared" si="202"/>
        <v>45873.630555555559</v>
      </c>
      <c r="BN559" s="6" t="str">
        <f t="shared" si="203"/>
        <v>N/A</v>
      </c>
      <c r="BO559" s="6">
        <f t="shared" si="204"/>
        <v>45873.630555555559</v>
      </c>
      <c r="BP559" s="6" t="str">
        <f t="shared" si="205"/>
        <v>N/A</v>
      </c>
    </row>
    <row r="560" spans="61:68">
      <c r="BI560" s="61">
        <f>PI_data_original!BI560</f>
        <v>45873.631249999999</v>
      </c>
      <c r="BJ560" s="6">
        <f>IF($BI560&lt;=$BI$9,IF(NOT(ISNUMBER(PI_data_original!BJ560)),BJ559,PI_data_original!BJ560),0)</f>
        <v>48.830376457103768</v>
      </c>
      <c r="BK560" s="6">
        <f>IF($BI560&lt;=$BI$9,IF(NOT(ISNUMBER(PI_data_original!BK560)),BK559,PI_data_original!BK560),0)</f>
        <v>46.027896611988588</v>
      </c>
      <c r="BM560" s="6">
        <f t="shared" si="202"/>
        <v>45873.631249999999</v>
      </c>
      <c r="BN560" s="6" t="str">
        <f t="shared" si="203"/>
        <v>N/A</v>
      </c>
      <c r="BO560" s="6">
        <f t="shared" si="204"/>
        <v>45873.631249999999</v>
      </c>
      <c r="BP560" s="6" t="str">
        <f t="shared" si="205"/>
        <v>N/A</v>
      </c>
    </row>
    <row r="561" spans="61:68">
      <c r="BI561" s="61">
        <f>PI_data_original!BI561</f>
        <v>45873.631944444445</v>
      </c>
      <c r="BJ561" s="6">
        <f>IF($BI561&lt;=$BI$9,IF(NOT(ISNUMBER(PI_data_original!BJ561)),BJ560,PI_data_original!BJ561),0)</f>
        <v>48.846935840751321</v>
      </c>
      <c r="BK561" s="6">
        <f>IF($BI561&lt;=$BI$9,IF(NOT(ISNUMBER(PI_data_original!BK561)),BK560,PI_data_original!BK561),0)</f>
        <v>45.938700322202308</v>
      </c>
      <c r="BM561" s="6">
        <f t="shared" si="202"/>
        <v>45873.631944444445</v>
      </c>
      <c r="BN561" s="6" t="str">
        <f t="shared" si="203"/>
        <v>N/A</v>
      </c>
      <c r="BO561" s="6">
        <f t="shared" si="204"/>
        <v>45873.631944444445</v>
      </c>
      <c r="BP561" s="6" t="str">
        <f t="shared" si="205"/>
        <v>N/A</v>
      </c>
    </row>
    <row r="562" spans="61:68">
      <c r="BI562" s="61">
        <f>PI_data_original!BI562</f>
        <v>45873.632638888892</v>
      </c>
      <c r="BJ562" s="6">
        <f>IF($BI562&lt;=$BI$9,IF(NOT(ISNUMBER(PI_data_original!BJ562)),BJ561,PI_data_original!BJ562),0)</f>
        <v>48.82927494988423</v>
      </c>
      <c r="BK562" s="6">
        <f>IF($BI562&lt;=$BI$9,IF(NOT(ISNUMBER(PI_data_original!BK562)),BK561,PI_data_original!BK562),0)</f>
        <v>45.942828266246643</v>
      </c>
      <c r="BM562" s="6">
        <f t="shared" si="202"/>
        <v>45873.632638888892</v>
      </c>
      <c r="BN562" s="6" t="str">
        <f t="shared" si="203"/>
        <v>N/A</v>
      </c>
      <c r="BO562" s="6">
        <f t="shared" si="204"/>
        <v>45873.632638888892</v>
      </c>
      <c r="BP562" s="6" t="str">
        <f t="shared" si="205"/>
        <v>N/A</v>
      </c>
    </row>
    <row r="563" spans="61:68">
      <c r="BI563" s="61">
        <f>PI_data_original!BI563</f>
        <v>45873.633333333331</v>
      </c>
      <c r="BJ563" s="6">
        <f>IF($BI563&lt;=$BI$9,IF(NOT(ISNUMBER(PI_data_original!BJ563)),BJ562,PI_data_original!BJ563),0)</f>
        <v>48.829708486935843</v>
      </c>
      <c r="BK563" s="6">
        <f>IF($BI563&lt;=$BI$9,IF(NOT(ISNUMBER(PI_data_original!BK563)),BK562,PI_data_original!BK563),0)</f>
        <v>45.880857185968004</v>
      </c>
      <c r="BM563" s="6">
        <f t="shared" si="202"/>
        <v>45873.633333333331</v>
      </c>
      <c r="BN563" s="6" t="str">
        <f t="shared" si="203"/>
        <v>N/A</v>
      </c>
      <c r="BO563" s="6">
        <f t="shared" si="204"/>
        <v>45873.633333333331</v>
      </c>
      <c r="BP563" s="6" t="str">
        <f t="shared" si="205"/>
        <v>N/A</v>
      </c>
    </row>
    <row r="564" spans="61:68">
      <c r="BI564" s="61">
        <f>PI_data_original!BI564</f>
        <v>45873.634027777778</v>
      </c>
      <c r="BJ564" s="6">
        <f>IF($BI564&lt;=$BI$9,IF(NOT(ISNUMBER(PI_data_original!BJ564)),BJ563,PI_data_original!BJ564),0)</f>
        <v>48.877829352766078</v>
      </c>
      <c r="BK564" s="6">
        <f>IF($BI564&lt;=$BI$9,IF(NOT(ISNUMBER(PI_data_original!BK564)),BK563,PI_data_original!BK564),0)</f>
        <v>45.8034700026938</v>
      </c>
      <c r="BM564" s="6">
        <f t="shared" si="202"/>
        <v>45873.634027777778</v>
      </c>
      <c r="BN564" s="6" t="str">
        <f t="shared" si="203"/>
        <v>N/A</v>
      </c>
      <c r="BO564" s="6">
        <f t="shared" si="204"/>
        <v>45873.634027777778</v>
      </c>
      <c r="BP564" s="6" t="str">
        <f t="shared" si="205"/>
        <v>N/A</v>
      </c>
    </row>
    <row r="565" spans="61:68">
      <c r="BI565" s="61">
        <f>PI_data_original!BI565</f>
        <v>45873.634722222225</v>
      </c>
      <c r="BJ565" s="6">
        <f>IF($BI565&lt;=$BI$9,IF(NOT(ISNUMBER(PI_data_original!BJ565)),BJ564,PI_data_original!BJ565),0)</f>
        <v>48.872915218734569</v>
      </c>
      <c r="BK565" s="6">
        <f>IF($BI565&lt;=$BI$9,IF(NOT(ISNUMBER(PI_data_original!BK565)),BK564,PI_data_original!BK565),0)</f>
        <v>45.776150182356908</v>
      </c>
      <c r="BM565" s="6">
        <f t="shared" si="202"/>
        <v>45873.634722222225</v>
      </c>
      <c r="BN565" s="6" t="str">
        <f t="shared" si="203"/>
        <v>N/A</v>
      </c>
      <c r="BO565" s="6">
        <f t="shared" si="204"/>
        <v>45873.634722222225</v>
      </c>
      <c r="BP565" s="6" t="str">
        <f t="shared" si="205"/>
        <v>N/A</v>
      </c>
    </row>
    <row r="566" spans="61:68">
      <c r="BI566" s="61">
        <f>PI_data_original!BI566</f>
        <v>45873.635416666664</v>
      </c>
      <c r="BJ566" s="6">
        <f>IF($BI566&lt;=$BI$9,IF(NOT(ISNUMBER(PI_data_original!BJ566)),BJ565,PI_data_original!BJ566),0)</f>
        <v>48.805625066957184</v>
      </c>
      <c r="BK566" s="6">
        <f>IF($BI566&lt;=$BI$9,IF(NOT(ISNUMBER(PI_data_original!BK566)),BK565,PI_data_original!BK566),0)</f>
        <v>45.70404068319089</v>
      </c>
      <c r="BM566" s="6">
        <f t="shared" si="202"/>
        <v>45873.635416666664</v>
      </c>
      <c r="BN566" s="6" t="str">
        <f t="shared" si="203"/>
        <v>N/A</v>
      </c>
      <c r="BO566" s="6">
        <f t="shared" si="204"/>
        <v>45873.635416666664</v>
      </c>
      <c r="BP566" s="6" t="str">
        <f t="shared" si="205"/>
        <v>N/A</v>
      </c>
    </row>
    <row r="567" spans="61:68">
      <c r="BI567" s="61">
        <f>PI_data_original!BI567</f>
        <v>45873.636111111111</v>
      </c>
      <c r="BJ567" s="6">
        <f>IF($BI567&lt;=$BI$9,IF(NOT(ISNUMBER(PI_data_original!BJ567)),BJ566,PI_data_original!BJ567),0)</f>
        <v>48.835179871426028</v>
      </c>
      <c r="BK567" s="6">
        <f>IF($BI567&lt;=$BI$9,IF(NOT(ISNUMBER(PI_data_original!BK567)),BK566,PI_data_original!BK567),0)</f>
        <v>45.641757311876923</v>
      </c>
      <c r="BM567" s="6">
        <f t="shared" si="202"/>
        <v>45873.636111111111</v>
      </c>
      <c r="BN567" s="6" t="str">
        <f t="shared" si="203"/>
        <v>N/A</v>
      </c>
      <c r="BO567" s="6">
        <f t="shared" si="204"/>
        <v>45873.636111111111</v>
      </c>
      <c r="BP567" s="6" t="str">
        <f t="shared" si="205"/>
        <v>N/A</v>
      </c>
    </row>
    <row r="568" spans="61:68">
      <c r="BI568" s="61">
        <f>PI_data_original!BI568</f>
        <v>45873.636805555558</v>
      </c>
      <c r="BJ568" s="6">
        <f>IF($BI568&lt;=$BI$9,IF(NOT(ISNUMBER(PI_data_original!BJ568)),BJ567,PI_data_original!BJ568),0)</f>
        <v>48.765375823592663</v>
      </c>
      <c r="BK568" s="6">
        <f>IF($BI568&lt;=$BI$9,IF(NOT(ISNUMBER(PI_data_original!BK568)),BK567,PI_data_original!BK568),0)</f>
        <v>45.603262649599941</v>
      </c>
      <c r="BM568" s="6">
        <f t="shared" si="202"/>
        <v>45873.636805555558</v>
      </c>
      <c r="BN568" s="6" t="str">
        <f t="shared" si="203"/>
        <v>N/A</v>
      </c>
      <c r="BO568" s="6">
        <f t="shared" si="204"/>
        <v>45873.636805555558</v>
      </c>
      <c r="BP568" s="6" t="str">
        <f t="shared" si="205"/>
        <v>N/A</v>
      </c>
    </row>
    <row r="569" spans="61:68">
      <c r="BI569" s="61">
        <f>PI_data_original!BI569</f>
        <v>45873.637499999997</v>
      </c>
      <c r="BJ569" s="6">
        <f>IF($BI569&lt;=$BI$9,IF(NOT(ISNUMBER(PI_data_original!BJ569)),BJ568,PI_data_original!BJ569),0)</f>
        <v>48.799838383531331</v>
      </c>
      <c r="BK569" s="6">
        <f>IF($BI569&lt;=$BI$9,IF(NOT(ISNUMBER(PI_data_original!BK569)),BK568,PI_data_original!BK569),0)</f>
        <v>45.546161121695512</v>
      </c>
      <c r="BM569" s="6">
        <f t="shared" si="202"/>
        <v>45873.637499999997</v>
      </c>
      <c r="BN569" s="6" t="str">
        <f t="shared" si="203"/>
        <v>N/A</v>
      </c>
      <c r="BO569" s="6">
        <f t="shared" si="204"/>
        <v>45873.637499999997</v>
      </c>
      <c r="BP569" s="6" t="str">
        <f t="shared" si="205"/>
        <v>N/A</v>
      </c>
    </row>
    <row r="570" spans="61:68">
      <c r="BI570" s="61">
        <f>PI_data_original!BI570</f>
        <v>45873.638194444444</v>
      </c>
      <c r="BJ570" s="6">
        <f>IF($BI570&lt;=$BI$9,IF(NOT(ISNUMBER(PI_data_original!BJ570)),BJ569,PI_data_original!BJ570),0)</f>
        <v>48.721010779022571</v>
      </c>
      <c r="BK570" s="6">
        <f>IF($BI570&lt;=$BI$9,IF(NOT(ISNUMBER(PI_data_original!BK570)),BK569,PI_data_original!BK570),0)</f>
        <v>45.473586731317752</v>
      </c>
      <c r="BM570" s="6">
        <f t="shared" si="202"/>
        <v>45873.638194444444</v>
      </c>
      <c r="BN570" s="6" t="str">
        <f t="shared" si="203"/>
        <v>N/A</v>
      </c>
      <c r="BO570" s="6">
        <f t="shared" si="204"/>
        <v>45873.638194444444</v>
      </c>
      <c r="BP570" s="6" t="str">
        <f t="shared" si="205"/>
        <v>N/A</v>
      </c>
    </row>
    <row r="571" spans="61:68">
      <c r="BI571" s="61">
        <f>PI_data_original!BI571</f>
        <v>45873.638888888891</v>
      </c>
      <c r="BJ571" s="6">
        <f>IF($BI571&lt;=$BI$9,IF(NOT(ISNUMBER(PI_data_original!BJ571)),BJ570,PI_data_original!BJ571),0)</f>
        <v>48.65605601066855</v>
      </c>
      <c r="BK571" s="6">
        <f>IF($BI571&lt;=$BI$9,IF(NOT(ISNUMBER(PI_data_original!BK571)),BK570,PI_data_original!BK571),0)</f>
        <v>45.433242627322969</v>
      </c>
      <c r="BM571" s="6">
        <f t="shared" si="202"/>
        <v>45873.638888888891</v>
      </c>
      <c r="BN571" s="6" t="str">
        <f t="shared" si="203"/>
        <v>N/A</v>
      </c>
      <c r="BO571" s="6">
        <f t="shared" si="204"/>
        <v>45873.638888888891</v>
      </c>
      <c r="BP571" s="6" t="str">
        <f t="shared" si="205"/>
        <v>N/A</v>
      </c>
    </row>
    <row r="572" spans="61:68">
      <c r="BI572" s="61">
        <f>PI_data_original!BI572</f>
        <v>45873.63958333333</v>
      </c>
      <c r="BJ572" s="6">
        <f>IF($BI572&lt;=$BI$9,IF(NOT(ISNUMBER(PI_data_original!BJ572)),BJ571,PI_data_original!BJ572),0)</f>
        <v>48.552768343775625</v>
      </c>
      <c r="BK572" s="6">
        <f>IF($BI572&lt;=$BI$9,IF(NOT(ISNUMBER(PI_data_original!BK572)),BK571,PI_data_original!BK572),0)</f>
        <v>45.369324772220367</v>
      </c>
      <c r="BM572" s="6">
        <f t="shared" si="202"/>
        <v>45873.63958333333</v>
      </c>
      <c r="BN572" s="6" t="str">
        <f t="shared" si="203"/>
        <v>N/A</v>
      </c>
      <c r="BO572" s="6">
        <f t="shared" si="204"/>
        <v>45873.63958333333</v>
      </c>
      <c r="BP572" s="6" t="str">
        <f t="shared" si="205"/>
        <v>N/A</v>
      </c>
    </row>
    <row r="573" spans="61:68">
      <c r="BI573" s="61">
        <f>PI_data_original!BI573</f>
        <v>45873.640277777777</v>
      </c>
      <c r="BJ573" s="6">
        <f>IF($BI573&lt;=$BI$9,IF(NOT(ISNUMBER(PI_data_original!BJ573)),BJ572,PI_data_original!BJ573),0)</f>
        <v>48.396423770273842</v>
      </c>
      <c r="BK573" s="6">
        <f>IF($BI573&lt;=$BI$9,IF(NOT(ISNUMBER(PI_data_original!BK573)),BK572,PI_data_original!BK573),0)</f>
        <v>45.311673804257424</v>
      </c>
      <c r="BM573" s="6">
        <f t="shared" si="202"/>
        <v>45873.640277777777</v>
      </c>
      <c r="BN573" s="6" t="str">
        <f t="shared" si="203"/>
        <v>N/A</v>
      </c>
      <c r="BO573" s="6">
        <f t="shared" si="204"/>
        <v>45873.640277777777</v>
      </c>
      <c r="BP573" s="6" t="str">
        <f t="shared" si="205"/>
        <v>N/A</v>
      </c>
    </row>
    <row r="574" spans="61:68">
      <c r="BI574" s="61">
        <f>PI_data_original!BI574</f>
        <v>45873.640972222223</v>
      </c>
      <c r="BJ574" s="6">
        <f>IF($BI574&lt;=$BI$9,IF(NOT(ISNUMBER(PI_data_original!BJ574)),BJ573,PI_data_original!BJ574),0)</f>
        <v>48.308098309503613</v>
      </c>
      <c r="BK574" s="6">
        <f>IF($BI574&lt;=$BI$9,IF(NOT(ISNUMBER(PI_data_original!BK574)),BK573,PI_data_original!BK574),0)</f>
        <v>45.190873515399502</v>
      </c>
      <c r="BM574" s="6">
        <f t="shared" si="202"/>
        <v>45873.640972222223</v>
      </c>
      <c r="BN574" s="6" t="str">
        <f t="shared" si="203"/>
        <v>N/A</v>
      </c>
      <c r="BO574" s="6">
        <f t="shared" si="204"/>
        <v>45873.640972222223</v>
      </c>
      <c r="BP574" s="6" t="str">
        <f t="shared" si="205"/>
        <v>N/A</v>
      </c>
    </row>
    <row r="575" spans="61:68">
      <c r="BI575" s="61">
        <f>PI_data_original!BI575</f>
        <v>45873.64166666667</v>
      </c>
      <c r="BJ575" s="6">
        <f>IF($BI575&lt;=$BI$9,IF(NOT(ISNUMBER(PI_data_original!BJ575)),BJ574,PI_data_original!BJ575),0)</f>
        <v>48.187756581017872</v>
      </c>
      <c r="BK575" s="6">
        <f>IF($BI575&lt;=$BI$9,IF(NOT(ISNUMBER(PI_data_original!BK575)),BK574,PI_data_original!BK575),0)</f>
        <v>45.125394471515854</v>
      </c>
      <c r="BM575" s="6">
        <f t="shared" si="202"/>
        <v>45873.64166666667</v>
      </c>
      <c r="BN575" s="6" t="str">
        <f t="shared" si="203"/>
        <v>N/A</v>
      </c>
      <c r="BO575" s="6">
        <f t="shared" si="204"/>
        <v>45873.64166666667</v>
      </c>
      <c r="BP575" s="6" t="str">
        <f t="shared" si="205"/>
        <v>N/A</v>
      </c>
    </row>
    <row r="576" spans="61:68">
      <c r="BI576" s="61">
        <f>PI_data_original!BI576</f>
        <v>45873.642361111109</v>
      </c>
      <c r="BJ576" s="6">
        <f>IF($BI576&lt;=$BI$9,IF(NOT(ISNUMBER(PI_data_original!BJ576)),BJ575,PI_data_original!BJ576),0)</f>
        <v>48.027329587668007</v>
      </c>
      <c r="BK576" s="6">
        <f>IF($BI576&lt;=$BI$9,IF(NOT(ISNUMBER(PI_data_original!BK576)),BK575,PI_data_original!BK576),0)</f>
        <v>45.002772448834691</v>
      </c>
      <c r="BM576" s="6">
        <f t="shared" si="202"/>
        <v>45873.642361111109</v>
      </c>
      <c r="BN576" s="6" t="str">
        <f t="shared" si="203"/>
        <v>N/A</v>
      </c>
      <c r="BO576" s="6">
        <f t="shared" si="204"/>
        <v>45873.642361111109</v>
      </c>
      <c r="BP576" s="6" t="str">
        <f t="shared" si="205"/>
        <v>N/A</v>
      </c>
    </row>
    <row r="577" spans="61:68">
      <c r="BI577" s="61">
        <f>PI_data_original!BI577</f>
        <v>45873.643055555556</v>
      </c>
      <c r="BJ577" s="6">
        <f>IF($BI577&lt;=$BI$9,IF(NOT(ISNUMBER(PI_data_original!BJ577)),BJ576,PI_data_original!BJ577),0)</f>
        <v>47.870088322224412</v>
      </c>
      <c r="BK577" s="6">
        <f>IF($BI577&lt;=$BI$9,IF(NOT(ISNUMBER(PI_data_original!BK577)),BK576,PI_data_original!BK577),0)</f>
        <v>44.861134876102717</v>
      </c>
      <c r="BM577" s="6">
        <f t="shared" si="202"/>
        <v>45873.643055555556</v>
      </c>
      <c r="BN577" s="6" t="str">
        <f t="shared" si="203"/>
        <v>N/A</v>
      </c>
      <c r="BO577" s="6">
        <f t="shared" si="204"/>
        <v>45873.643055555556</v>
      </c>
      <c r="BP577" s="6" t="str">
        <f t="shared" si="205"/>
        <v>N/A</v>
      </c>
    </row>
    <row r="578" spans="61:68">
      <c r="BI578" s="61">
        <f>PI_data_original!BI578</f>
        <v>45873.643750000003</v>
      </c>
      <c r="BJ578" s="6">
        <f>IF($BI578&lt;=$BI$9,IF(NOT(ISNUMBER(PI_data_original!BJ578)),BJ577,PI_data_original!BJ578),0)</f>
        <v>47.759474103938075</v>
      </c>
      <c r="BK578" s="6">
        <f>IF($BI578&lt;=$BI$9,IF(NOT(ISNUMBER(PI_data_original!BK578)),BK577,PI_data_original!BK578),0)</f>
        <v>44.733902900555208</v>
      </c>
      <c r="BM578" s="6">
        <f t="shared" si="202"/>
        <v>45873.643750000003</v>
      </c>
      <c r="BN578" s="6" t="str">
        <f t="shared" si="203"/>
        <v>N/A</v>
      </c>
      <c r="BO578" s="6">
        <f t="shared" si="204"/>
        <v>45873.643750000003</v>
      </c>
      <c r="BP578" s="6" t="str">
        <f t="shared" si="205"/>
        <v>N/A</v>
      </c>
    </row>
    <row r="579" spans="61:68">
      <c r="BI579" s="61">
        <f>PI_data_original!BI579</f>
        <v>45873.644444444442</v>
      </c>
      <c r="BJ579" s="6">
        <f>IF($BI579&lt;=$BI$9,IF(NOT(ISNUMBER(PI_data_original!BJ579)),BJ578,PI_data_original!BJ579),0)</f>
        <v>47.620409195796654</v>
      </c>
      <c r="BK579" s="6">
        <f>IF($BI579&lt;=$BI$9,IF(NOT(ISNUMBER(PI_data_original!BK579)),BK578,PI_data_original!BK579),0)</f>
        <v>44.593415605346507</v>
      </c>
      <c r="BM579" s="6">
        <f t="shared" si="202"/>
        <v>45873.644444444442</v>
      </c>
      <c r="BN579" s="6" t="str">
        <f t="shared" si="203"/>
        <v>N/A</v>
      </c>
      <c r="BO579" s="6">
        <f t="shared" si="204"/>
        <v>45873.644444444442</v>
      </c>
      <c r="BP579" s="6" t="str">
        <f t="shared" si="205"/>
        <v>N/A</v>
      </c>
    </row>
    <row r="580" spans="61:68">
      <c r="BI580" s="61">
        <f>PI_data_original!BI580</f>
        <v>45873.645138888889</v>
      </c>
      <c r="BJ580" s="6">
        <f>IF($BI580&lt;=$BI$9,IF(NOT(ISNUMBER(PI_data_original!BJ580)),BJ579,PI_data_original!BJ580),0)</f>
        <v>47.573487173109996</v>
      </c>
      <c r="BK580" s="6">
        <f>IF($BI580&lt;=$BI$9,IF(NOT(ISNUMBER(PI_data_original!BK580)),BK579,PI_data_original!BK580),0)</f>
        <v>44.600844402080504</v>
      </c>
      <c r="BM580" s="6">
        <f t="shared" si="202"/>
        <v>45873.645138888889</v>
      </c>
      <c r="BN580" s="6" t="str">
        <f t="shared" si="203"/>
        <v>N/A</v>
      </c>
      <c r="BO580" s="6">
        <f t="shared" si="204"/>
        <v>45873.645138888889</v>
      </c>
      <c r="BP580" s="6" t="str">
        <f t="shared" si="205"/>
        <v>N/A</v>
      </c>
    </row>
    <row r="581" spans="61:68">
      <c r="BI581" s="61">
        <f>PI_data_original!BI581</f>
        <v>45873.645833333336</v>
      </c>
      <c r="BJ581" s="6">
        <f>IF($BI581&lt;=$BI$9,IF(NOT(ISNUMBER(PI_data_original!BJ581)),BJ580,PI_data_original!BJ581),0)</f>
        <v>47.457012117479579</v>
      </c>
      <c r="BK581" s="6">
        <f>IF($BI581&lt;=$BI$9,IF(NOT(ISNUMBER(PI_data_original!BK581)),BK580,PI_data_original!BK581),0)</f>
        <v>44.489935910390528</v>
      </c>
      <c r="BM581" s="6">
        <f t="shared" si="202"/>
        <v>45873.645833333336</v>
      </c>
      <c r="BN581" s="6" t="str">
        <f t="shared" si="203"/>
        <v>N/A</v>
      </c>
      <c r="BO581" s="6">
        <f t="shared" si="204"/>
        <v>45873.645833333336</v>
      </c>
      <c r="BP581" s="6" t="str">
        <f t="shared" si="205"/>
        <v>N/A</v>
      </c>
    </row>
    <row r="582" spans="61:68">
      <c r="BI582" s="61">
        <f>PI_data_original!BI582</f>
        <v>45873.646527777775</v>
      </c>
      <c r="BJ582" s="6">
        <f>IF($BI582&lt;=$BI$9,IF(NOT(ISNUMBER(PI_data_original!BJ582)),BJ581,PI_data_original!BJ582),0)</f>
        <v>47.456190697674295</v>
      </c>
      <c r="BK582" s="6">
        <f>IF($BI582&lt;=$BI$9,IF(NOT(ISNUMBER(PI_data_original!BK582)),BK581,PI_data_original!BK582),0)</f>
        <v>44.402963754495211</v>
      </c>
      <c r="BM582" s="6">
        <f t="shared" si="202"/>
        <v>45873.646527777775</v>
      </c>
      <c r="BN582" s="6" t="str">
        <f t="shared" si="203"/>
        <v>N/A</v>
      </c>
      <c r="BO582" s="6">
        <f t="shared" si="204"/>
        <v>45873.646527777775</v>
      </c>
      <c r="BP582" s="6" t="str">
        <f t="shared" si="205"/>
        <v>N/A</v>
      </c>
    </row>
    <row r="583" spans="61:68">
      <c r="BI583" s="61">
        <f>PI_data_original!BI583</f>
        <v>45873.647222222222</v>
      </c>
      <c r="BJ583" s="6">
        <f>IF($BI583&lt;=$BI$9,IF(NOT(ISNUMBER(PI_data_original!BJ583)),BJ582,PI_data_original!BJ583),0)</f>
        <v>47.505436387409851</v>
      </c>
      <c r="BK583" s="6">
        <f>IF($BI583&lt;=$BI$9,IF(NOT(ISNUMBER(PI_data_original!BK583)),BK582,PI_data_original!BK583),0)</f>
        <v>44.365054890049187</v>
      </c>
      <c r="BM583" s="6">
        <f t="shared" si="202"/>
        <v>45873.647222222222</v>
      </c>
      <c r="BN583" s="6" t="str">
        <f t="shared" si="203"/>
        <v>N/A</v>
      </c>
      <c r="BO583" s="6">
        <f t="shared" si="204"/>
        <v>45873.647222222222</v>
      </c>
      <c r="BP583" s="6" t="str">
        <f t="shared" si="205"/>
        <v>N/A</v>
      </c>
    </row>
    <row r="584" spans="61:68">
      <c r="BI584" s="61">
        <f>PI_data_original!BI584</f>
        <v>45873.647916666669</v>
      </c>
      <c r="BJ584" s="6">
        <f>IF($BI584&lt;=$BI$9,IF(NOT(ISNUMBER(PI_data_original!BJ584)),BJ583,PI_data_original!BJ584),0)</f>
        <v>47.542254329652863</v>
      </c>
      <c r="BK584" s="6">
        <f>IF($BI584&lt;=$BI$9,IF(NOT(ISNUMBER(PI_data_original!BK584)),BK583,PI_data_original!BK584),0)</f>
        <v>44.381815825880935</v>
      </c>
      <c r="BM584" s="6">
        <f t="shared" si="202"/>
        <v>45873.647916666669</v>
      </c>
      <c r="BN584" s="6" t="str">
        <f t="shared" si="203"/>
        <v>N/A</v>
      </c>
      <c r="BO584" s="6">
        <f t="shared" si="204"/>
        <v>45873.647916666669</v>
      </c>
      <c r="BP584" s="6" t="str">
        <f t="shared" si="205"/>
        <v>N/A</v>
      </c>
    </row>
    <row r="585" spans="61:68">
      <c r="BI585" s="61">
        <f>PI_data_original!BI585</f>
        <v>45873.648611111108</v>
      </c>
      <c r="BJ585" s="6">
        <f>IF($BI585&lt;=$BI$9,IF(NOT(ISNUMBER(PI_data_original!BJ585)),BJ584,PI_data_original!BJ585),0)</f>
        <v>47.512243322989711</v>
      </c>
      <c r="BK585" s="6">
        <f>IF($BI585&lt;=$BI$9,IF(NOT(ISNUMBER(PI_data_original!BK585)),BK584,PI_data_original!BK585),0)</f>
        <v>44.387807777935301</v>
      </c>
      <c r="BM585" s="6">
        <f t="shared" si="202"/>
        <v>45873.648611111108</v>
      </c>
      <c r="BN585" s="6" t="str">
        <f t="shared" si="203"/>
        <v>N/A</v>
      </c>
      <c r="BO585" s="6">
        <f t="shared" si="204"/>
        <v>45873.648611111108</v>
      </c>
      <c r="BP585" s="6" t="str">
        <f t="shared" si="205"/>
        <v>N/A</v>
      </c>
    </row>
    <row r="586" spans="61:68">
      <c r="BI586" s="61">
        <f>PI_data_original!BI586</f>
        <v>45873.649305555555</v>
      </c>
      <c r="BJ586" s="6">
        <f>IF($BI586&lt;=$BI$9,IF(NOT(ISNUMBER(PI_data_original!BJ586)),BJ585,PI_data_original!BJ586),0)</f>
        <v>47.573640406129591</v>
      </c>
      <c r="BK586" s="6">
        <f>IF($BI586&lt;=$BI$9,IF(NOT(ISNUMBER(PI_data_original!BK586)),BK585,PI_data_original!BK586),0)</f>
        <v>44.367034693217178</v>
      </c>
      <c r="BM586" s="6">
        <f t="shared" si="202"/>
        <v>45873.649305555555</v>
      </c>
      <c r="BN586" s="6" t="str">
        <f t="shared" si="203"/>
        <v>N/A</v>
      </c>
      <c r="BO586" s="6">
        <f t="shared" si="204"/>
        <v>45873.649305555555</v>
      </c>
      <c r="BP586" s="6" t="str">
        <f t="shared" si="205"/>
        <v>N/A</v>
      </c>
    </row>
    <row r="587" spans="61:68">
      <c r="BI587" s="61">
        <f>PI_data_original!BI587</f>
        <v>45873.65</v>
      </c>
      <c r="BJ587" s="6">
        <f>IF($BI587&lt;=$BI$9,IF(NOT(ISNUMBER(PI_data_original!BJ587)),BJ586,PI_data_original!BJ587),0)</f>
        <v>47.584987693839324</v>
      </c>
      <c r="BK587" s="6">
        <f>IF($BI587&lt;=$BI$9,IF(NOT(ISNUMBER(PI_data_original!BK587)),BK586,PI_data_original!BK587),0)</f>
        <v>44.354368930283286</v>
      </c>
      <c r="BM587" s="6">
        <f t="shared" si="202"/>
        <v>45873.65</v>
      </c>
      <c r="BN587" s="6" t="str">
        <f t="shared" si="203"/>
        <v>N/A</v>
      </c>
      <c r="BO587" s="6">
        <f t="shared" si="204"/>
        <v>45873.65</v>
      </c>
      <c r="BP587" s="6" t="str">
        <f t="shared" si="205"/>
        <v>N/A</v>
      </c>
    </row>
    <row r="588" spans="61:68">
      <c r="BI588" s="61">
        <f>PI_data_original!BI588</f>
        <v>45873.650694444441</v>
      </c>
      <c r="BJ588" s="6">
        <f>IF($BI588&lt;=$BI$9,IF(NOT(ISNUMBER(PI_data_original!BJ588)),BJ587,PI_data_original!BJ588),0)</f>
        <v>47.472429808279699</v>
      </c>
      <c r="BK588" s="6">
        <f>IF($BI588&lt;=$BI$9,IF(NOT(ISNUMBER(PI_data_original!BK588)),BK587,PI_data_original!BK588),0)</f>
        <v>44.338815461141714</v>
      </c>
      <c r="BM588" s="6">
        <f t="shared" ref="BM588:BM651" si="206">IF(BJ588&gt;1,$BI588)</f>
        <v>45873.650694444441</v>
      </c>
      <c r="BN588" s="6" t="str">
        <f t="shared" ref="BN588:BN651" si="207">IF(OR(AND(BM587=FALSE,ISNUMBER(BM588)),AND(ISNUMBER(BM588),BM589=FALSE)),BM588,"N/A")</f>
        <v>N/A</v>
      </c>
      <c r="BO588" s="6">
        <f t="shared" ref="BO588:BO651" si="208">IF(BK588&gt;1,$BI588)</f>
        <v>45873.650694444441</v>
      </c>
      <c r="BP588" s="6" t="str">
        <f t="shared" ref="BP588:BP651" si="209">IF(OR(AND(BO587=FALSE,ISNUMBER(BO588)),AND(ISNUMBER(BO588),BO589=FALSE)),BO588,"N/A")</f>
        <v>N/A</v>
      </c>
    </row>
    <row r="589" spans="61:68">
      <c r="BI589" s="61">
        <f>PI_data_original!BI589</f>
        <v>45873.651388888888</v>
      </c>
      <c r="BJ589" s="6">
        <f>IF($BI589&lt;=$BI$9,IF(NOT(ISNUMBER(PI_data_original!BJ589)),BJ588,PI_data_original!BJ589),0)</f>
        <v>47.456720179350512</v>
      </c>
      <c r="BK589" s="6">
        <f>IF($BI589&lt;=$BI$9,IF(NOT(ISNUMBER(PI_data_original!BK589)),BK588,PI_data_original!BK589),0)</f>
        <v>44.37031523216752</v>
      </c>
      <c r="BM589" s="6">
        <f t="shared" si="206"/>
        <v>45873.651388888888</v>
      </c>
      <c r="BN589" s="6" t="str">
        <f t="shared" si="207"/>
        <v>N/A</v>
      </c>
      <c r="BO589" s="6">
        <f t="shared" si="208"/>
        <v>45873.651388888888</v>
      </c>
      <c r="BP589" s="6" t="str">
        <f t="shared" si="209"/>
        <v>N/A</v>
      </c>
    </row>
    <row r="590" spans="61:68">
      <c r="BI590" s="61">
        <f>PI_data_original!BI590</f>
        <v>45873.652083333334</v>
      </c>
      <c r="BJ590" s="6">
        <f>IF($BI590&lt;=$BI$9,IF(NOT(ISNUMBER(PI_data_original!BJ590)),BJ589,PI_data_original!BJ590),0)</f>
        <v>47.351175599309734</v>
      </c>
      <c r="BK590" s="6">
        <f>IF($BI590&lt;=$BI$9,IF(NOT(ISNUMBER(PI_data_original!BK590)),BK589,PI_data_original!BK590),0)</f>
        <v>44.410153512991151</v>
      </c>
      <c r="BM590" s="6">
        <f t="shared" si="206"/>
        <v>45873.652083333334</v>
      </c>
      <c r="BN590" s="6" t="str">
        <f t="shared" si="207"/>
        <v>N/A</v>
      </c>
      <c r="BO590" s="6">
        <f t="shared" si="208"/>
        <v>45873.652083333334</v>
      </c>
      <c r="BP590" s="6" t="str">
        <f t="shared" si="209"/>
        <v>N/A</v>
      </c>
    </row>
    <row r="591" spans="61:68">
      <c r="BI591" s="61">
        <f>PI_data_original!BI591</f>
        <v>45873.652777777781</v>
      </c>
      <c r="BJ591" s="6">
        <f>IF($BI591&lt;=$BI$9,IF(NOT(ISNUMBER(PI_data_original!BJ591)),BJ590,PI_data_original!BJ591),0)</f>
        <v>47.249133385699636</v>
      </c>
      <c r="BK591" s="6">
        <f>IF($BI591&lt;=$BI$9,IF(NOT(ISNUMBER(PI_data_original!BK591)),BK590,PI_data_original!BK591),0)</f>
        <v>44.358871203809571</v>
      </c>
      <c r="BM591" s="6">
        <f t="shared" si="206"/>
        <v>45873.652777777781</v>
      </c>
      <c r="BN591" s="6" t="str">
        <f t="shared" si="207"/>
        <v>N/A</v>
      </c>
      <c r="BO591" s="6">
        <f t="shared" si="208"/>
        <v>45873.652777777781</v>
      </c>
      <c r="BP591" s="6" t="str">
        <f t="shared" si="209"/>
        <v>N/A</v>
      </c>
    </row>
    <row r="592" spans="61:68">
      <c r="BI592" s="61">
        <f>PI_data_original!BI592</f>
        <v>45873.65347222222</v>
      </c>
      <c r="BJ592" s="6">
        <f>IF($BI592&lt;=$BI$9,IF(NOT(ISNUMBER(PI_data_original!BJ592)),BJ591,PI_data_original!BJ592),0)</f>
        <v>47.200446310468401</v>
      </c>
      <c r="BK592" s="6">
        <f>IF($BI592&lt;=$BI$9,IF(NOT(ISNUMBER(PI_data_original!BK592)),BK591,PI_data_original!BK592),0)</f>
        <v>44.3303739266969</v>
      </c>
      <c r="BM592" s="6">
        <f t="shared" si="206"/>
        <v>45873.65347222222</v>
      </c>
      <c r="BN592" s="6" t="str">
        <f t="shared" si="207"/>
        <v>N/A</v>
      </c>
      <c r="BO592" s="6">
        <f t="shared" si="208"/>
        <v>45873.65347222222</v>
      </c>
      <c r="BP592" s="6" t="str">
        <f t="shared" si="209"/>
        <v>N/A</v>
      </c>
    </row>
    <row r="593" spans="61:68">
      <c r="BI593" s="61">
        <f>PI_data_original!BI593</f>
        <v>45873.654166666667</v>
      </c>
      <c r="BJ593" s="6">
        <f>IF($BI593&lt;=$BI$9,IF(NOT(ISNUMBER(PI_data_original!BJ593)),BJ592,PI_data_original!BJ593),0)</f>
        <v>47.183000793196605</v>
      </c>
      <c r="BK593" s="6">
        <f>IF($BI593&lt;=$BI$9,IF(NOT(ISNUMBER(PI_data_original!BK593)),BK592,PI_data_original!BK593),0)</f>
        <v>44.296449671590921</v>
      </c>
      <c r="BM593" s="6">
        <f t="shared" si="206"/>
        <v>45873.654166666667</v>
      </c>
      <c r="BN593" s="6" t="str">
        <f t="shared" si="207"/>
        <v>N/A</v>
      </c>
      <c r="BO593" s="6">
        <f t="shared" si="208"/>
        <v>45873.654166666667</v>
      </c>
      <c r="BP593" s="6" t="str">
        <f t="shared" si="209"/>
        <v>N/A</v>
      </c>
    </row>
    <row r="594" spans="61:68">
      <c r="BI594" s="61">
        <f>PI_data_original!BI594</f>
        <v>45873.654861111114</v>
      </c>
      <c r="BJ594" s="6">
        <f>IF($BI594&lt;=$BI$9,IF(NOT(ISNUMBER(PI_data_original!BJ594)),BJ593,PI_data_original!BJ594),0)</f>
        <v>47.071182944563439</v>
      </c>
      <c r="BK594" s="6">
        <f>IF($BI594&lt;=$BI$9,IF(NOT(ISNUMBER(PI_data_original!BK594)),BK593,PI_data_original!BK594),0)</f>
        <v>44.276947336227728</v>
      </c>
      <c r="BM594" s="6">
        <f t="shared" si="206"/>
        <v>45873.654861111114</v>
      </c>
      <c r="BN594" s="6" t="str">
        <f t="shared" si="207"/>
        <v>N/A</v>
      </c>
      <c r="BO594" s="6">
        <f t="shared" si="208"/>
        <v>45873.654861111114</v>
      </c>
      <c r="BP594" s="6" t="str">
        <f t="shared" si="209"/>
        <v>N/A</v>
      </c>
    </row>
    <row r="595" spans="61:68">
      <c r="BI595" s="61">
        <f>PI_data_original!BI595</f>
        <v>45873.655555555553</v>
      </c>
      <c r="BJ595" s="6">
        <f>IF($BI595&lt;=$BI$9,IF(NOT(ISNUMBER(PI_data_original!BJ595)),BJ594,PI_data_original!BJ595),0)</f>
        <v>47.113957491413963</v>
      </c>
      <c r="BK595" s="6">
        <f>IF($BI595&lt;=$BI$9,IF(NOT(ISNUMBER(PI_data_original!BK595)),BK594,PI_data_original!BK595),0)</f>
        <v>44.26556208617702</v>
      </c>
      <c r="BM595" s="6">
        <f t="shared" si="206"/>
        <v>45873.655555555553</v>
      </c>
      <c r="BN595" s="6" t="str">
        <f t="shared" si="207"/>
        <v>N/A</v>
      </c>
      <c r="BO595" s="6">
        <f t="shared" si="208"/>
        <v>45873.655555555553</v>
      </c>
      <c r="BP595" s="6" t="str">
        <f t="shared" si="209"/>
        <v>N/A</v>
      </c>
    </row>
    <row r="596" spans="61:68">
      <c r="BI596" s="61">
        <f>PI_data_original!BI596</f>
        <v>45873.65625</v>
      </c>
      <c r="BJ596" s="6">
        <f>IF($BI596&lt;=$BI$9,IF(NOT(ISNUMBER(PI_data_original!BJ596)),BJ595,PI_data_original!BJ596),0)</f>
        <v>47.097815098852138</v>
      </c>
      <c r="BK596" s="6">
        <f>IF($BI596&lt;=$BI$9,IF(NOT(ISNUMBER(PI_data_original!BK596)),BK595,PI_data_original!BK596),0)</f>
        <v>44.325708616799062</v>
      </c>
      <c r="BM596" s="6">
        <f t="shared" si="206"/>
        <v>45873.65625</v>
      </c>
      <c r="BN596" s="6" t="str">
        <f t="shared" si="207"/>
        <v>N/A</v>
      </c>
      <c r="BO596" s="6">
        <f t="shared" si="208"/>
        <v>45873.65625</v>
      </c>
      <c r="BP596" s="6" t="str">
        <f t="shared" si="209"/>
        <v>N/A</v>
      </c>
    </row>
    <row r="597" spans="61:68">
      <c r="BI597" s="61">
        <f>PI_data_original!BI597</f>
        <v>45873.656944444447</v>
      </c>
      <c r="BJ597" s="6">
        <f>IF($BI597&lt;=$BI$9,IF(NOT(ISNUMBER(PI_data_original!BJ597)),BJ596,PI_data_original!BJ597),0)</f>
        <v>47.177197431115886</v>
      </c>
      <c r="BK597" s="6">
        <f>IF($BI597&lt;=$BI$9,IF(NOT(ISNUMBER(PI_data_original!BK597)),BK596,PI_data_original!BK597),0)</f>
        <v>44.221178951586381</v>
      </c>
      <c r="BM597" s="6">
        <f t="shared" si="206"/>
        <v>45873.656944444447</v>
      </c>
      <c r="BN597" s="6" t="str">
        <f t="shared" si="207"/>
        <v>N/A</v>
      </c>
      <c r="BO597" s="6">
        <f t="shared" si="208"/>
        <v>45873.656944444447</v>
      </c>
      <c r="BP597" s="6" t="str">
        <f t="shared" si="209"/>
        <v>N/A</v>
      </c>
    </row>
    <row r="598" spans="61:68">
      <c r="BI598" s="61">
        <f>PI_data_original!BI598</f>
        <v>45873.657638888886</v>
      </c>
      <c r="BJ598" s="6">
        <f>IF($BI598&lt;=$BI$9,IF(NOT(ISNUMBER(PI_data_original!BJ598)),BJ597,PI_data_original!BJ598),0)</f>
        <v>47.203345996579444</v>
      </c>
      <c r="BK598" s="6">
        <f>IF($BI598&lt;=$BI$9,IF(NOT(ISNUMBER(PI_data_original!BK598)),BK597,PI_data_original!BK598),0)</f>
        <v>44.184189226846762</v>
      </c>
      <c r="BM598" s="6">
        <f t="shared" si="206"/>
        <v>45873.657638888886</v>
      </c>
      <c r="BN598" s="6" t="str">
        <f t="shared" si="207"/>
        <v>N/A</v>
      </c>
      <c r="BO598" s="6">
        <f t="shared" si="208"/>
        <v>45873.657638888886</v>
      </c>
      <c r="BP598" s="6" t="str">
        <f t="shared" si="209"/>
        <v>N/A</v>
      </c>
    </row>
    <row r="599" spans="61:68">
      <c r="BI599" s="61">
        <f>PI_data_original!BI599</f>
        <v>45873.658333333333</v>
      </c>
      <c r="BJ599" s="6">
        <f>IF($BI599&lt;=$BI$9,IF(NOT(ISNUMBER(PI_data_original!BJ599)),BJ598,PI_data_original!BJ599),0)</f>
        <v>47.194618007398553</v>
      </c>
      <c r="BK599" s="6">
        <f>IF($BI599&lt;=$BI$9,IF(NOT(ISNUMBER(PI_data_original!BK599)),BK598,PI_data_original!BK599),0)</f>
        <v>44.151165921787332</v>
      </c>
      <c r="BM599" s="6">
        <f t="shared" si="206"/>
        <v>45873.658333333333</v>
      </c>
      <c r="BN599" s="6" t="str">
        <f t="shared" si="207"/>
        <v>N/A</v>
      </c>
      <c r="BO599" s="6">
        <f t="shared" si="208"/>
        <v>45873.658333333333</v>
      </c>
      <c r="BP599" s="6" t="str">
        <f t="shared" si="209"/>
        <v>N/A</v>
      </c>
    </row>
    <row r="600" spans="61:68">
      <c r="BI600" s="61">
        <f>PI_data_original!BI600</f>
        <v>45873.65902777778</v>
      </c>
      <c r="BJ600" s="6">
        <f>IF($BI600&lt;=$BI$9,IF(NOT(ISNUMBER(PI_data_original!BJ600)),BJ599,PI_data_original!BJ600),0)</f>
        <v>47.197111822431758</v>
      </c>
      <c r="BK600" s="6">
        <f>IF($BI600&lt;=$BI$9,IF(NOT(ISNUMBER(PI_data_original!BK600)),BK599,PI_data_original!BK600),0)</f>
        <v>44.129306721171957</v>
      </c>
      <c r="BM600" s="6">
        <f t="shared" si="206"/>
        <v>45873.65902777778</v>
      </c>
      <c r="BN600" s="6" t="str">
        <f t="shared" si="207"/>
        <v>N/A</v>
      </c>
      <c r="BO600" s="6">
        <f t="shared" si="208"/>
        <v>45873.65902777778</v>
      </c>
      <c r="BP600" s="6" t="str">
        <f t="shared" si="209"/>
        <v>N/A</v>
      </c>
    </row>
    <row r="601" spans="61:68">
      <c r="BI601" s="61">
        <f>PI_data_original!BI601</f>
        <v>45873.659722222219</v>
      </c>
      <c r="BJ601" s="6">
        <f>IF($BI601&lt;=$BI$9,IF(NOT(ISNUMBER(PI_data_original!BJ601)),BJ600,PI_data_original!BJ601),0)</f>
        <v>47.185709422491797</v>
      </c>
      <c r="BK601" s="6">
        <f>IF($BI601&lt;=$BI$9,IF(NOT(ISNUMBER(PI_data_original!BK601)),BK600,PI_data_original!BK601),0)</f>
        <v>44.018882383056727</v>
      </c>
      <c r="BM601" s="6">
        <f t="shared" si="206"/>
        <v>45873.659722222219</v>
      </c>
      <c r="BN601" s="6" t="str">
        <f t="shared" si="207"/>
        <v>N/A</v>
      </c>
      <c r="BO601" s="6">
        <f t="shared" si="208"/>
        <v>45873.659722222219</v>
      </c>
      <c r="BP601" s="6" t="str">
        <f t="shared" si="209"/>
        <v>N/A</v>
      </c>
    </row>
    <row r="602" spans="61:68">
      <c r="BI602" s="61">
        <f>PI_data_original!BI602</f>
        <v>45873.660416666666</v>
      </c>
      <c r="BJ602" s="6">
        <f>IF($BI602&lt;=$BI$9,IF(NOT(ISNUMBER(PI_data_original!BJ602)),BJ601,PI_data_original!BJ602),0)</f>
        <v>47.092694589050197</v>
      </c>
      <c r="BK602" s="6">
        <f>IF($BI602&lt;=$BI$9,IF(NOT(ISNUMBER(PI_data_original!BK602)),BK601,PI_data_original!BK602),0)</f>
        <v>44.099167682523451</v>
      </c>
      <c r="BM602" s="6">
        <f t="shared" si="206"/>
        <v>45873.660416666666</v>
      </c>
      <c r="BN602" s="6" t="str">
        <f t="shared" si="207"/>
        <v>N/A</v>
      </c>
      <c r="BO602" s="6">
        <f t="shared" si="208"/>
        <v>45873.660416666666</v>
      </c>
      <c r="BP602" s="6" t="str">
        <f t="shared" si="209"/>
        <v>N/A</v>
      </c>
    </row>
    <row r="603" spans="61:68">
      <c r="BI603" s="61">
        <f>PI_data_original!BI603</f>
        <v>45873.661111111112</v>
      </c>
      <c r="BJ603" s="6">
        <f>IF($BI603&lt;=$BI$9,IF(NOT(ISNUMBER(PI_data_original!BJ603)),BJ602,PI_data_original!BJ603),0)</f>
        <v>47.055191695033116</v>
      </c>
      <c r="BK603" s="6">
        <f>IF($BI603&lt;=$BI$9,IF(NOT(ISNUMBER(PI_data_original!BK603)),BK602,PI_data_original!BK603),0)</f>
        <v>44.156826734676478</v>
      </c>
      <c r="BM603" s="6">
        <f t="shared" si="206"/>
        <v>45873.661111111112</v>
      </c>
      <c r="BN603" s="6" t="str">
        <f t="shared" si="207"/>
        <v>N/A</v>
      </c>
      <c r="BO603" s="6">
        <f t="shared" si="208"/>
        <v>45873.661111111112</v>
      </c>
      <c r="BP603" s="6" t="str">
        <f t="shared" si="209"/>
        <v>N/A</v>
      </c>
    </row>
    <row r="604" spans="61:68">
      <c r="BI604" s="61">
        <f>PI_data_original!BI604</f>
        <v>45873.661805555559</v>
      </c>
      <c r="BJ604" s="6">
        <f>IF($BI604&lt;=$BI$9,IF(NOT(ISNUMBER(PI_data_original!BJ604)),BJ603,PI_data_original!BJ604),0)</f>
        <v>47.002057516816443</v>
      </c>
      <c r="BK604" s="6">
        <f>IF($BI604&lt;=$BI$9,IF(NOT(ISNUMBER(PI_data_original!BK604)),BK603,PI_data_original!BK604),0)</f>
        <v>44.313405709966631</v>
      </c>
      <c r="BM604" s="6">
        <f t="shared" si="206"/>
        <v>45873.661805555559</v>
      </c>
      <c r="BN604" s="6" t="str">
        <f t="shared" si="207"/>
        <v>N/A</v>
      </c>
      <c r="BO604" s="6">
        <f t="shared" si="208"/>
        <v>45873.661805555559</v>
      </c>
      <c r="BP604" s="6" t="str">
        <f t="shared" si="209"/>
        <v>N/A</v>
      </c>
    </row>
    <row r="605" spans="61:68">
      <c r="BI605" s="61">
        <f>PI_data_original!BI605</f>
        <v>45873.662499999999</v>
      </c>
      <c r="BJ605" s="6">
        <f>IF($BI605&lt;=$BI$9,IF(NOT(ISNUMBER(PI_data_original!BJ605)),BJ604,PI_data_original!BJ605),0)</f>
        <v>47.02448584075934</v>
      </c>
      <c r="BK605" s="6">
        <f>IF($BI605&lt;=$BI$9,IF(NOT(ISNUMBER(PI_data_original!BK605)),BK604,PI_data_original!BK605),0)</f>
        <v>44.498427774548759</v>
      </c>
      <c r="BM605" s="6">
        <f t="shared" si="206"/>
        <v>45873.662499999999</v>
      </c>
      <c r="BN605" s="6" t="str">
        <f t="shared" si="207"/>
        <v>N/A</v>
      </c>
      <c r="BO605" s="6">
        <f t="shared" si="208"/>
        <v>45873.662499999999</v>
      </c>
      <c r="BP605" s="6" t="str">
        <f t="shared" si="209"/>
        <v>N/A</v>
      </c>
    </row>
    <row r="606" spans="61:68">
      <c r="BI606" s="61">
        <f>PI_data_original!BI606</f>
        <v>45873.663194444445</v>
      </c>
      <c r="BJ606" s="6">
        <f>IF($BI606&lt;=$BI$9,IF(NOT(ISNUMBER(PI_data_original!BJ606)),BJ605,PI_data_original!BJ606),0)</f>
        <v>46.87674033004226</v>
      </c>
      <c r="BK606" s="6">
        <f>IF($BI606&lt;=$BI$9,IF(NOT(ISNUMBER(PI_data_original!BK606)),BK605,PI_data_original!BK606),0)</f>
        <v>44.654082032543037</v>
      </c>
      <c r="BM606" s="6">
        <f t="shared" si="206"/>
        <v>45873.663194444445</v>
      </c>
      <c r="BN606" s="6" t="str">
        <f t="shared" si="207"/>
        <v>N/A</v>
      </c>
      <c r="BO606" s="6">
        <f t="shared" si="208"/>
        <v>45873.663194444445</v>
      </c>
      <c r="BP606" s="6" t="str">
        <f t="shared" si="209"/>
        <v>N/A</v>
      </c>
    </row>
    <row r="607" spans="61:68">
      <c r="BI607" s="61">
        <f>PI_data_original!BI607</f>
        <v>45873.663888888892</v>
      </c>
      <c r="BJ607" s="6">
        <f>IF($BI607&lt;=$BI$9,IF(NOT(ISNUMBER(PI_data_original!BJ607)),BJ606,PI_data_original!BJ607),0)</f>
        <v>46.821584583779796</v>
      </c>
      <c r="BK607" s="6">
        <f>IF($BI607&lt;=$BI$9,IF(NOT(ISNUMBER(PI_data_original!BK607)),BK606,PI_data_original!BK607),0)</f>
        <v>44.771994154551422</v>
      </c>
      <c r="BM607" s="6">
        <f t="shared" si="206"/>
        <v>45873.663888888892</v>
      </c>
      <c r="BN607" s="6" t="str">
        <f t="shared" si="207"/>
        <v>N/A</v>
      </c>
      <c r="BO607" s="6">
        <f t="shared" si="208"/>
        <v>45873.663888888892</v>
      </c>
      <c r="BP607" s="6" t="str">
        <f t="shared" si="209"/>
        <v>N/A</v>
      </c>
    </row>
    <row r="608" spans="61:68">
      <c r="BI608" s="61">
        <f>PI_data_original!BI608</f>
        <v>45873.664583333331</v>
      </c>
      <c r="BJ608" s="6">
        <f>IF($BI608&lt;=$BI$9,IF(NOT(ISNUMBER(PI_data_original!BJ608)),BJ607,PI_data_original!BJ608),0)</f>
        <v>46.785945487202824</v>
      </c>
      <c r="BK608" s="6">
        <f>IF($BI608&lt;=$BI$9,IF(NOT(ISNUMBER(PI_data_original!BK608)),BK607,PI_data_original!BK608),0)</f>
        <v>44.844701809862492</v>
      </c>
      <c r="BM608" s="6">
        <f t="shared" si="206"/>
        <v>45873.664583333331</v>
      </c>
      <c r="BN608" s="6" t="str">
        <f t="shared" si="207"/>
        <v>N/A</v>
      </c>
      <c r="BO608" s="6">
        <f t="shared" si="208"/>
        <v>45873.664583333331</v>
      </c>
      <c r="BP608" s="6" t="str">
        <f t="shared" si="209"/>
        <v>N/A</v>
      </c>
    </row>
    <row r="609" spans="61:68">
      <c r="BI609" s="61">
        <f>PI_data_original!BI609</f>
        <v>45873.665277777778</v>
      </c>
      <c r="BJ609" s="6">
        <f>IF($BI609&lt;=$BI$9,IF(NOT(ISNUMBER(PI_data_original!BJ609)),BJ608,PI_data_original!BJ609),0)</f>
        <v>46.617128344579406</v>
      </c>
      <c r="BK609" s="6">
        <f>IF($BI609&lt;=$BI$9,IF(NOT(ISNUMBER(PI_data_original!BK609)),BK608,PI_data_original!BK609),0)</f>
        <v>44.868404578636415</v>
      </c>
      <c r="BM609" s="6">
        <f t="shared" si="206"/>
        <v>45873.665277777778</v>
      </c>
      <c r="BN609" s="6" t="str">
        <f t="shared" si="207"/>
        <v>N/A</v>
      </c>
      <c r="BO609" s="6">
        <f t="shared" si="208"/>
        <v>45873.665277777778</v>
      </c>
      <c r="BP609" s="6" t="str">
        <f t="shared" si="209"/>
        <v>N/A</v>
      </c>
    </row>
    <row r="610" spans="61:68">
      <c r="BI610" s="61">
        <f>PI_data_original!BI610</f>
        <v>45873.665972222225</v>
      </c>
      <c r="BJ610" s="6">
        <f>IF($BI610&lt;=$BI$9,IF(NOT(ISNUMBER(PI_data_original!BJ610)),BJ609,PI_data_original!BJ610),0)</f>
        <v>46.540074582769066</v>
      </c>
      <c r="BK610" s="6">
        <f>IF($BI610&lt;=$BI$9,IF(NOT(ISNUMBER(PI_data_original!BK610)),BK609,PI_data_original!BK610),0)</f>
        <v>44.829054548284013</v>
      </c>
      <c r="BM610" s="6">
        <f t="shared" si="206"/>
        <v>45873.665972222225</v>
      </c>
      <c r="BN610" s="6" t="str">
        <f t="shared" si="207"/>
        <v>N/A</v>
      </c>
      <c r="BO610" s="6">
        <f t="shared" si="208"/>
        <v>45873.665972222225</v>
      </c>
      <c r="BP610" s="6" t="str">
        <f t="shared" si="209"/>
        <v>N/A</v>
      </c>
    </row>
    <row r="611" spans="61:68">
      <c r="BI611" s="61">
        <f>PI_data_original!BI611</f>
        <v>45873.666666666664</v>
      </c>
      <c r="BJ611" s="6">
        <f>IF($BI611&lt;=$BI$9,IF(NOT(ISNUMBER(PI_data_original!BJ611)),BJ610,PI_data_original!BJ611),0)</f>
        <v>46.526146234189554</v>
      </c>
      <c r="BK611" s="6">
        <f>IF($BI611&lt;=$BI$9,IF(NOT(ISNUMBER(PI_data_original!BK611)),BK610,PI_data_original!BK611),0)</f>
        <v>44.71308738051674</v>
      </c>
      <c r="BM611" s="6">
        <f t="shared" si="206"/>
        <v>45873.666666666664</v>
      </c>
      <c r="BN611" s="6" t="str">
        <f t="shared" si="207"/>
        <v>N/A</v>
      </c>
      <c r="BO611" s="6">
        <f t="shared" si="208"/>
        <v>45873.666666666664</v>
      </c>
      <c r="BP611" s="6" t="str">
        <f t="shared" si="209"/>
        <v>N/A</v>
      </c>
    </row>
    <row r="612" spans="61:68">
      <c r="BI612" s="61">
        <f>PI_data_original!BI612</f>
        <v>45873.667361111111</v>
      </c>
      <c r="BJ612" s="6">
        <f>IF($BI612&lt;=$BI$9,IF(NOT(ISNUMBER(PI_data_original!BJ612)),BJ611,PI_data_original!BJ612),0)</f>
        <v>46.436625621252425</v>
      </c>
      <c r="BK612" s="6">
        <f>IF($BI612&lt;=$BI$9,IF(NOT(ISNUMBER(PI_data_original!BK612)),BK611,PI_data_original!BK612),0)</f>
        <v>44.652483908040018</v>
      </c>
      <c r="BM612" s="6">
        <f t="shared" si="206"/>
        <v>45873.667361111111</v>
      </c>
      <c r="BN612" s="6" t="str">
        <f t="shared" si="207"/>
        <v>N/A</v>
      </c>
      <c r="BO612" s="6">
        <f t="shared" si="208"/>
        <v>45873.667361111111</v>
      </c>
      <c r="BP612" s="6" t="str">
        <f t="shared" si="209"/>
        <v>N/A</v>
      </c>
    </row>
    <row r="613" spans="61:68">
      <c r="BI613" s="61">
        <f>PI_data_original!BI613</f>
        <v>45873.668055555558</v>
      </c>
      <c r="BJ613" s="6">
        <f>IF($BI613&lt;=$BI$9,IF(NOT(ISNUMBER(PI_data_original!BJ613)),BJ612,PI_data_original!BJ613),0)</f>
        <v>46.317249775796633</v>
      </c>
      <c r="BK613" s="6">
        <f>IF($BI613&lt;=$BI$9,IF(NOT(ISNUMBER(PI_data_original!BK613)),BK612,PI_data_original!BK613),0)</f>
        <v>44.5274644920977</v>
      </c>
      <c r="BM613" s="6">
        <f t="shared" si="206"/>
        <v>45873.668055555558</v>
      </c>
      <c r="BN613" s="6" t="str">
        <f t="shared" si="207"/>
        <v>N/A</v>
      </c>
      <c r="BO613" s="6">
        <f t="shared" si="208"/>
        <v>45873.668055555558</v>
      </c>
      <c r="BP613" s="6" t="str">
        <f t="shared" si="209"/>
        <v>N/A</v>
      </c>
    </row>
    <row r="614" spans="61:68">
      <c r="BI614" s="61">
        <f>PI_data_original!BI614</f>
        <v>45873.668749999997</v>
      </c>
      <c r="BJ614" s="6">
        <f>IF($BI614&lt;=$BI$9,IF(NOT(ISNUMBER(PI_data_original!BJ614)),BJ613,PI_data_original!BJ614),0)</f>
        <v>46.191216705774579</v>
      </c>
      <c r="BK614" s="6">
        <f>IF($BI614&lt;=$BI$9,IF(NOT(ISNUMBER(PI_data_original!BK614)),BK613,PI_data_original!BK614),0)</f>
        <v>44.416419382197184</v>
      </c>
      <c r="BM614" s="6">
        <f t="shared" si="206"/>
        <v>45873.668749999997</v>
      </c>
      <c r="BN614" s="6" t="str">
        <f t="shared" si="207"/>
        <v>N/A</v>
      </c>
      <c r="BO614" s="6">
        <f t="shared" si="208"/>
        <v>45873.668749999997</v>
      </c>
      <c r="BP614" s="6" t="str">
        <f t="shared" si="209"/>
        <v>N/A</v>
      </c>
    </row>
    <row r="615" spans="61:68">
      <c r="BI615" s="61">
        <f>PI_data_original!BI615</f>
        <v>45873.669444444444</v>
      </c>
      <c r="BJ615" s="6">
        <f>IF($BI615&lt;=$BI$9,IF(NOT(ISNUMBER(PI_data_original!BJ615)),BJ614,PI_data_original!BJ615),0)</f>
        <v>46.018549687719556</v>
      </c>
      <c r="BK615" s="6">
        <f>IF($BI615&lt;=$BI$9,IF(NOT(ISNUMBER(PI_data_original!BK615)),BK614,PI_data_original!BK615),0)</f>
        <v>44.295125898895279</v>
      </c>
      <c r="BM615" s="6">
        <f t="shared" si="206"/>
        <v>45873.669444444444</v>
      </c>
      <c r="BN615" s="6" t="str">
        <f t="shared" si="207"/>
        <v>N/A</v>
      </c>
      <c r="BO615" s="6">
        <f t="shared" si="208"/>
        <v>45873.669444444444</v>
      </c>
      <c r="BP615" s="6" t="str">
        <f t="shared" si="209"/>
        <v>N/A</v>
      </c>
    </row>
    <row r="616" spans="61:68">
      <c r="BI616" s="61">
        <f>PI_data_original!BI616</f>
        <v>45873.670138888891</v>
      </c>
      <c r="BJ616" s="6">
        <f>IF($BI616&lt;=$BI$9,IF(NOT(ISNUMBER(PI_data_original!BJ616)),BJ615,PI_data_original!BJ616),0)</f>
        <v>45.824733721855225</v>
      </c>
      <c r="BK616" s="6">
        <f>IF($BI616&lt;=$BI$9,IF(NOT(ISNUMBER(PI_data_original!BK616)),BK615,PI_data_original!BK616),0)</f>
        <v>44.165351165907865</v>
      </c>
      <c r="BM616" s="6">
        <f t="shared" si="206"/>
        <v>45873.670138888891</v>
      </c>
      <c r="BN616" s="6" t="str">
        <f t="shared" si="207"/>
        <v>N/A</v>
      </c>
      <c r="BO616" s="6">
        <f t="shared" si="208"/>
        <v>45873.670138888891</v>
      </c>
      <c r="BP616" s="6" t="str">
        <f t="shared" si="209"/>
        <v>N/A</v>
      </c>
    </row>
    <row r="617" spans="61:68">
      <c r="BI617" s="61">
        <f>PI_data_original!BI617</f>
        <v>45873.67083333333</v>
      </c>
      <c r="BJ617" s="6">
        <f>IF($BI617&lt;=$BI$9,IF(NOT(ISNUMBER(PI_data_original!BJ617)),BJ616,PI_data_original!BJ617),0)</f>
        <v>45.676161403512154</v>
      </c>
      <c r="BK617" s="6">
        <f>IF($BI617&lt;=$BI$9,IF(NOT(ISNUMBER(PI_data_original!BK617)),BK616,PI_data_original!BK617),0)</f>
        <v>43.957213002012438</v>
      </c>
      <c r="BM617" s="6">
        <f t="shared" si="206"/>
        <v>45873.67083333333</v>
      </c>
      <c r="BN617" s="6" t="str">
        <f t="shared" si="207"/>
        <v>N/A</v>
      </c>
      <c r="BO617" s="6">
        <f t="shared" si="208"/>
        <v>45873.67083333333</v>
      </c>
      <c r="BP617" s="6" t="str">
        <f t="shared" si="209"/>
        <v>N/A</v>
      </c>
    </row>
    <row r="618" spans="61:68">
      <c r="BI618" s="61">
        <f>PI_data_original!BI618</f>
        <v>45873.671527777777</v>
      </c>
      <c r="BJ618" s="6">
        <f>IF($BI618&lt;=$BI$9,IF(NOT(ISNUMBER(PI_data_original!BJ618)),BJ617,PI_data_original!BJ618),0)</f>
        <v>45.543688579981655</v>
      </c>
      <c r="BK618" s="6">
        <f>IF($BI618&lt;=$BI$9,IF(NOT(ISNUMBER(PI_data_original!BK618)),BK617,PI_data_original!BK618),0)</f>
        <v>43.720966593903363</v>
      </c>
      <c r="BM618" s="6">
        <f t="shared" si="206"/>
        <v>45873.671527777777</v>
      </c>
      <c r="BN618" s="6" t="str">
        <f t="shared" si="207"/>
        <v>N/A</v>
      </c>
      <c r="BO618" s="6">
        <f t="shared" si="208"/>
        <v>45873.671527777777</v>
      </c>
      <c r="BP618" s="6" t="str">
        <f t="shared" si="209"/>
        <v>N/A</v>
      </c>
    </row>
    <row r="619" spans="61:68">
      <c r="BI619" s="61">
        <f>PI_data_original!BI619</f>
        <v>45873.672222222223</v>
      </c>
      <c r="BJ619" s="6">
        <f>IF($BI619&lt;=$BI$9,IF(NOT(ISNUMBER(PI_data_original!BJ619)),BJ618,PI_data_original!BJ619),0)</f>
        <v>45.386522916026443</v>
      </c>
      <c r="BK619" s="6">
        <f>IF($BI619&lt;=$BI$9,IF(NOT(ISNUMBER(PI_data_original!BK619)),BK618,PI_data_original!BK619),0)</f>
        <v>43.575932639915777</v>
      </c>
      <c r="BM619" s="6">
        <f t="shared" si="206"/>
        <v>45873.672222222223</v>
      </c>
      <c r="BN619" s="6" t="str">
        <f t="shared" si="207"/>
        <v>N/A</v>
      </c>
      <c r="BO619" s="6">
        <f t="shared" si="208"/>
        <v>45873.672222222223</v>
      </c>
      <c r="BP619" s="6" t="str">
        <f t="shared" si="209"/>
        <v>N/A</v>
      </c>
    </row>
    <row r="620" spans="61:68">
      <c r="BI620" s="61">
        <f>PI_data_original!BI620</f>
        <v>45873.67291666667</v>
      </c>
      <c r="BJ620" s="6">
        <f>IF($BI620&lt;=$BI$9,IF(NOT(ISNUMBER(PI_data_original!BJ620)),BJ619,PI_data_original!BJ620),0)</f>
        <v>45.293232432130708</v>
      </c>
      <c r="BK620" s="6">
        <f>IF($BI620&lt;=$BI$9,IF(NOT(ISNUMBER(PI_data_original!BK620)),BK619,PI_data_original!BK620),0)</f>
        <v>43.459956941382664</v>
      </c>
      <c r="BM620" s="6">
        <f t="shared" si="206"/>
        <v>45873.67291666667</v>
      </c>
      <c r="BN620" s="6" t="str">
        <f t="shared" si="207"/>
        <v>N/A</v>
      </c>
      <c r="BO620" s="6">
        <f t="shared" si="208"/>
        <v>45873.67291666667</v>
      </c>
      <c r="BP620" s="6" t="str">
        <f t="shared" si="209"/>
        <v>N/A</v>
      </c>
    </row>
    <row r="621" spans="61:68">
      <c r="BI621" s="61">
        <f>PI_data_original!BI621</f>
        <v>45873.673611111109</v>
      </c>
      <c r="BJ621" s="6">
        <f>IF($BI621&lt;=$BI$9,IF(NOT(ISNUMBER(PI_data_original!BJ621)),BJ620,PI_data_original!BJ621),0)</f>
        <v>45.15036215343067</v>
      </c>
      <c r="BK621" s="6">
        <f>IF($BI621&lt;=$BI$9,IF(NOT(ISNUMBER(PI_data_original!BK621)),BK620,PI_data_original!BK621),0)</f>
        <v>43.417108853647619</v>
      </c>
      <c r="BM621" s="6">
        <f t="shared" si="206"/>
        <v>45873.673611111109</v>
      </c>
      <c r="BN621" s="6" t="str">
        <f t="shared" si="207"/>
        <v>N/A</v>
      </c>
      <c r="BO621" s="6">
        <f t="shared" si="208"/>
        <v>45873.673611111109</v>
      </c>
      <c r="BP621" s="6" t="str">
        <f t="shared" si="209"/>
        <v>N/A</v>
      </c>
    </row>
    <row r="622" spans="61:68">
      <c r="BI622" s="61">
        <f>PI_data_original!BI622</f>
        <v>45873.674305555556</v>
      </c>
      <c r="BJ622" s="6">
        <f>IF($BI622&lt;=$BI$9,IF(NOT(ISNUMBER(PI_data_original!BJ622)),BJ621,PI_data_original!BJ622),0)</f>
        <v>45.118967195871726</v>
      </c>
      <c r="BK622" s="6">
        <f>IF($BI622&lt;=$BI$9,IF(NOT(ISNUMBER(PI_data_original!BK622)),BK621,PI_data_original!BK622),0)</f>
        <v>43.285843843540768</v>
      </c>
      <c r="BM622" s="6">
        <f t="shared" si="206"/>
        <v>45873.674305555556</v>
      </c>
      <c r="BN622" s="6" t="str">
        <f t="shared" si="207"/>
        <v>N/A</v>
      </c>
      <c r="BO622" s="6">
        <f t="shared" si="208"/>
        <v>45873.674305555556</v>
      </c>
      <c r="BP622" s="6" t="str">
        <f t="shared" si="209"/>
        <v>N/A</v>
      </c>
    </row>
    <row r="623" spans="61:68">
      <c r="BI623" s="61">
        <f>PI_data_original!BI623</f>
        <v>45873.675000000003</v>
      </c>
      <c r="BJ623" s="6">
        <f>IF($BI623&lt;=$BI$9,IF(NOT(ISNUMBER(PI_data_original!BJ623)),BJ622,PI_data_original!BJ623),0)</f>
        <v>45.023015874012877</v>
      </c>
      <c r="BK623" s="6">
        <f>IF($BI623&lt;=$BI$9,IF(NOT(ISNUMBER(PI_data_original!BK623)),BK622,PI_data_original!BK623),0)</f>
        <v>43.247620885550937</v>
      </c>
      <c r="BM623" s="6">
        <f t="shared" si="206"/>
        <v>45873.675000000003</v>
      </c>
      <c r="BN623" s="6" t="str">
        <f t="shared" si="207"/>
        <v>N/A</v>
      </c>
      <c r="BO623" s="6">
        <f t="shared" si="208"/>
        <v>45873.675000000003</v>
      </c>
      <c r="BP623" s="6" t="str">
        <f t="shared" si="209"/>
        <v>N/A</v>
      </c>
    </row>
    <row r="624" spans="61:68">
      <c r="BI624" s="61">
        <f>PI_data_original!BI624</f>
        <v>45873.675694444442</v>
      </c>
      <c r="BJ624" s="6">
        <f>IF($BI624&lt;=$BI$9,IF(NOT(ISNUMBER(PI_data_original!BJ624)),BJ623,PI_data_original!BJ624),0)</f>
        <v>45.001990703425456</v>
      </c>
      <c r="BK624" s="6">
        <f>IF($BI624&lt;=$BI$9,IF(NOT(ISNUMBER(PI_data_original!BK624)),BK623,PI_data_original!BK624),0)</f>
        <v>43.139917037907821</v>
      </c>
      <c r="BM624" s="6">
        <f t="shared" si="206"/>
        <v>45873.675694444442</v>
      </c>
      <c r="BN624" s="6" t="str">
        <f t="shared" si="207"/>
        <v>N/A</v>
      </c>
      <c r="BO624" s="6">
        <f t="shared" si="208"/>
        <v>45873.675694444442</v>
      </c>
      <c r="BP624" s="6" t="str">
        <f t="shared" si="209"/>
        <v>N/A</v>
      </c>
    </row>
    <row r="625" spans="61:68">
      <c r="BI625" s="61">
        <f>PI_data_original!BI625</f>
        <v>45873.676388888889</v>
      </c>
      <c r="BJ625" s="6">
        <f>IF($BI625&lt;=$BI$9,IF(NOT(ISNUMBER(PI_data_original!BJ625)),BJ624,PI_data_original!BJ625),0)</f>
        <v>44.875869683147307</v>
      </c>
      <c r="BK625" s="6">
        <f>IF($BI625&lt;=$BI$9,IF(NOT(ISNUMBER(PI_data_original!BK625)),BK624,PI_data_original!BK625),0)</f>
        <v>43.079197245032603</v>
      </c>
      <c r="BM625" s="6">
        <f t="shared" si="206"/>
        <v>45873.676388888889</v>
      </c>
      <c r="BN625" s="6" t="str">
        <f t="shared" si="207"/>
        <v>N/A</v>
      </c>
      <c r="BO625" s="6">
        <f t="shared" si="208"/>
        <v>45873.676388888889</v>
      </c>
      <c r="BP625" s="6" t="str">
        <f t="shared" si="209"/>
        <v>N/A</v>
      </c>
    </row>
    <row r="626" spans="61:68">
      <c r="BI626" s="61">
        <f>PI_data_original!BI626</f>
        <v>45873.677083333336</v>
      </c>
      <c r="BJ626" s="6">
        <f>IF($BI626&lt;=$BI$9,IF(NOT(ISNUMBER(PI_data_original!BJ626)),BJ625,PI_data_original!BJ626),0)</f>
        <v>44.735248412595624</v>
      </c>
      <c r="BK626" s="6">
        <f>IF($BI626&lt;=$BI$9,IF(NOT(ISNUMBER(PI_data_original!BK626)),BK625,PI_data_original!BK626),0)</f>
        <v>42.979252169767641</v>
      </c>
      <c r="BM626" s="6">
        <f t="shared" si="206"/>
        <v>45873.677083333336</v>
      </c>
      <c r="BN626" s="6" t="str">
        <f t="shared" si="207"/>
        <v>N/A</v>
      </c>
      <c r="BO626" s="6">
        <f t="shared" si="208"/>
        <v>45873.677083333336</v>
      </c>
      <c r="BP626" s="6" t="str">
        <f t="shared" si="209"/>
        <v>N/A</v>
      </c>
    </row>
    <row r="627" spans="61:68">
      <c r="BI627" s="61">
        <f>PI_data_original!BI627</f>
        <v>45873.677777777775</v>
      </c>
      <c r="BJ627" s="6">
        <f>IF($BI627&lt;=$BI$9,IF(NOT(ISNUMBER(PI_data_original!BJ627)),BJ626,PI_data_original!BJ627),0)</f>
        <v>44.789191787214193</v>
      </c>
      <c r="BK627" s="6">
        <f>IF($BI627&lt;=$BI$9,IF(NOT(ISNUMBER(PI_data_original!BK627)),BK626,PI_data_original!BK627),0)</f>
        <v>42.896786787109555</v>
      </c>
      <c r="BM627" s="6">
        <f t="shared" si="206"/>
        <v>45873.677777777775</v>
      </c>
      <c r="BN627" s="6" t="str">
        <f t="shared" si="207"/>
        <v>N/A</v>
      </c>
      <c r="BO627" s="6">
        <f t="shared" si="208"/>
        <v>45873.677777777775</v>
      </c>
      <c r="BP627" s="6" t="str">
        <f t="shared" si="209"/>
        <v>N/A</v>
      </c>
    </row>
    <row r="628" spans="61:68">
      <c r="BI628" s="61">
        <f>PI_data_original!BI628</f>
        <v>45873.678472222222</v>
      </c>
      <c r="BJ628" s="6">
        <f>IF($BI628&lt;=$BI$9,IF(NOT(ISNUMBER(PI_data_original!BJ628)),BJ627,PI_data_original!BJ628),0)</f>
        <v>44.824479848557608</v>
      </c>
      <c r="BK628" s="6">
        <f>IF($BI628&lt;=$BI$9,IF(NOT(ISNUMBER(PI_data_original!BK628)),BK627,PI_data_original!BK628),0)</f>
        <v>42.726081009700735</v>
      </c>
      <c r="BM628" s="6">
        <f t="shared" si="206"/>
        <v>45873.678472222222</v>
      </c>
      <c r="BN628" s="6" t="str">
        <f t="shared" si="207"/>
        <v>N/A</v>
      </c>
      <c r="BO628" s="6">
        <f t="shared" si="208"/>
        <v>45873.678472222222</v>
      </c>
      <c r="BP628" s="6" t="str">
        <f t="shared" si="209"/>
        <v>N/A</v>
      </c>
    </row>
    <row r="629" spans="61:68">
      <c r="BI629" s="61">
        <f>PI_data_original!BI629</f>
        <v>45873.679166666669</v>
      </c>
      <c r="BJ629" s="6">
        <f>IF($BI629&lt;=$BI$9,IF(NOT(ISNUMBER(PI_data_original!BJ629)),BJ628,PI_data_original!BJ629),0)</f>
        <v>44.896045789131911</v>
      </c>
      <c r="BK629" s="6">
        <f>IF($BI629&lt;=$BI$9,IF(NOT(ISNUMBER(PI_data_original!BK629)),BK628,PI_data_original!BK629),0)</f>
        <v>42.603788783158706</v>
      </c>
      <c r="BM629" s="6">
        <f t="shared" si="206"/>
        <v>45873.679166666669</v>
      </c>
      <c r="BN629" s="6" t="str">
        <f t="shared" si="207"/>
        <v>N/A</v>
      </c>
      <c r="BO629" s="6">
        <f t="shared" si="208"/>
        <v>45873.679166666669</v>
      </c>
      <c r="BP629" s="6" t="str">
        <f t="shared" si="209"/>
        <v>N/A</v>
      </c>
    </row>
    <row r="630" spans="61:68">
      <c r="BI630" s="61">
        <f>PI_data_original!BI630</f>
        <v>45873.679861111108</v>
      </c>
      <c r="BJ630" s="6">
        <f>IF($BI630&lt;=$BI$9,IF(NOT(ISNUMBER(PI_data_original!BJ630)),BJ629,PI_data_original!BJ630),0)</f>
        <v>44.99302470684411</v>
      </c>
      <c r="BK630" s="6">
        <f>IF($BI630&lt;=$BI$9,IF(NOT(ISNUMBER(PI_data_original!BK630)),BK629,PI_data_original!BK630),0)</f>
        <v>42.504083896006229</v>
      </c>
      <c r="BM630" s="6">
        <f t="shared" si="206"/>
        <v>45873.679861111108</v>
      </c>
      <c r="BN630" s="6" t="str">
        <f t="shared" si="207"/>
        <v>N/A</v>
      </c>
      <c r="BO630" s="6">
        <f t="shared" si="208"/>
        <v>45873.679861111108</v>
      </c>
      <c r="BP630" s="6" t="str">
        <f t="shared" si="209"/>
        <v>N/A</v>
      </c>
    </row>
    <row r="631" spans="61:68">
      <c r="BI631" s="61">
        <f>PI_data_original!BI631</f>
        <v>45873.680555555555</v>
      </c>
      <c r="BJ631" s="6">
        <f>IF($BI631&lt;=$BI$9,IF(NOT(ISNUMBER(PI_data_original!BJ631)),BJ630,PI_data_original!BJ631),0)</f>
        <v>45.132606626997209</v>
      </c>
      <c r="BK631" s="6">
        <f>IF($BI631&lt;=$BI$9,IF(NOT(ISNUMBER(PI_data_original!BK631)),BK630,PI_data_original!BK631),0)</f>
        <v>42.411742507662133</v>
      </c>
      <c r="BM631" s="6">
        <f t="shared" si="206"/>
        <v>45873.680555555555</v>
      </c>
      <c r="BN631" s="6" t="str">
        <f t="shared" si="207"/>
        <v>N/A</v>
      </c>
      <c r="BO631" s="6">
        <f t="shared" si="208"/>
        <v>45873.680555555555</v>
      </c>
      <c r="BP631" s="6" t="str">
        <f t="shared" si="209"/>
        <v>N/A</v>
      </c>
    </row>
    <row r="632" spans="61:68">
      <c r="BI632" s="61">
        <f>PI_data_original!BI632</f>
        <v>45873.681250000001</v>
      </c>
      <c r="BJ632" s="6">
        <f>IF($BI632&lt;=$BI$9,IF(NOT(ISNUMBER(PI_data_original!BJ632)),BJ631,PI_data_original!BJ632),0)</f>
        <v>45.264212637925972</v>
      </c>
      <c r="BK632" s="6">
        <f>IF($BI632&lt;=$BI$9,IF(NOT(ISNUMBER(PI_data_original!BK632)),BK631,PI_data_original!BK632),0)</f>
        <v>42.299872482394974</v>
      </c>
      <c r="BM632" s="6">
        <f t="shared" si="206"/>
        <v>45873.681250000001</v>
      </c>
      <c r="BN632" s="6" t="str">
        <f t="shared" si="207"/>
        <v>N/A</v>
      </c>
      <c r="BO632" s="6">
        <f t="shared" si="208"/>
        <v>45873.681250000001</v>
      </c>
      <c r="BP632" s="6" t="str">
        <f t="shared" si="209"/>
        <v>N/A</v>
      </c>
    </row>
    <row r="633" spans="61:68">
      <c r="BI633" s="61">
        <f>PI_data_original!BI633</f>
        <v>45873.681944444441</v>
      </c>
      <c r="BJ633" s="6">
        <f>IF($BI633&lt;=$BI$9,IF(NOT(ISNUMBER(PI_data_original!BJ633)),BJ632,PI_data_original!BJ633),0)</f>
        <v>45.327654585433486</v>
      </c>
      <c r="BK633" s="6">
        <f>IF($BI633&lt;=$BI$9,IF(NOT(ISNUMBER(PI_data_original!BK633)),BK632,PI_data_original!BK633),0)</f>
        <v>42.206898087997629</v>
      </c>
      <c r="BM633" s="6">
        <f t="shared" si="206"/>
        <v>45873.681944444441</v>
      </c>
      <c r="BN633" s="6" t="str">
        <f t="shared" si="207"/>
        <v>N/A</v>
      </c>
      <c r="BO633" s="6">
        <f t="shared" si="208"/>
        <v>45873.681944444441</v>
      </c>
      <c r="BP633" s="6" t="str">
        <f t="shared" si="209"/>
        <v>N/A</v>
      </c>
    </row>
    <row r="634" spans="61:68">
      <c r="BI634" s="61">
        <f>PI_data_original!BI634</f>
        <v>45873.682638888888</v>
      </c>
      <c r="BJ634" s="6">
        <f>IF($BI634&lt;=$BI$9,IF(NOT(ISNUMBER(PI_data_original!BJ634)),BJ633,PI_data_original!BJ634),0)</f>
        <v>45.19380162658198</v>
      </c>
      <c r="BK634" s="6">
        <f>IF($BI634&lt;=$BI$9,IF(NOT(ISNUMBER(PI_data_original!BK634)),BK633,PI_data_original!BK634),0)</f>
        <v>42.140354859913252</v>
      </c>
      <c r="BM634" s="6">
        <f t="shared" si="206"/>
        <v>45873.682638888888</v>
      </c>
      <c r="BN634" s="6" t="str">
        <f t="shared" si="207"/>
        <v>N/A</v>
      </c>
      <c r="BO634" s="6">
        <f t="shared" si="208"/>
        <v>45873.682638888888</v>
      </c>
      <c r="BP634" s="6" t="str">
        <f t="shared" si="209"/>
        <v>N/A</v>
      </c>
    </row>
    <row r="635" spans="61:68">
      <c r="BI635" s="61">
        <f>PI_data_original!BI635</f>
        <v>45873.683333333334</v>
      </c>
      <c r="BJ635" s="6">
        <f>IF($BI635&lt;=$BI$9,IF(NOT(ISNUMBER(PI_data_original!BJ635)),BJ634,PI_data_original!BJ635),0)</f>
        <v>45.205968204011164</v>
      </c>
      <c r="BK635" s="6">
        <f>IF($BI635&lt;=$BI$9,IF(NOT(ISNUMBER(PI_data_original!BK635)),BK634,PI_data_original!BK635),0)</f>
        <v>42.047549875537236</v>
      </c>
      <c r="BM635" s="6">
        <f t="shared" si="206"/>
        <v>45873.683333333334</v>
      </c>
      <c r="BN635" s="6" t="str">
        <f t="shared" si="207"/>
        <v>N/A</v>
      </c>
      <c r="BO635" s="6">
        <f t="shared" si="208"/>
        <v>45873.683333333334</v>
      </c>
      <c r="BP635" s="6" t="str">
        <f t="shared" si="209"/>
        <v>N/A</v>
      </c>
    </row>
    <row r="636" spans="61:68">
      <c r="BI636" s="61">
        <f>PI_data_original!BI636</f>
        <v>45873.684027777781</v>
      </c>
      <c r="BJ636" s="6">
        <f>IF($BI636&lt;=$BI$9,IF(NOT(ISNUMBER(PI_data_original!BJ636)),BJ635,PI_data_original!BJ636),0)</f>
        <v>45.057409635269195</v>
      </c>
      <c r="BK636" s="6">
        <f>IF($BI636&lt;=$BI$9,IF(NOT(ISNUMBER(PI_data_original!BK636)),BK635,PI_data_original!BK636),0)</f>
        <v>42.077600646977849</v>
      </c>
      <c r="BM636" s="6">
        <f t="shared" si="206"/>
        <v>45873.684027777781</v>
      </c>
      <c r="BN636" s="6" t="str">
        <f t="shared" si="207"/>
        <v>N/A</v>
      </c>
      <c r="BO636" s="6">
        <f t="shared" si="208"/>
        <v>45873.684027777781</v>
      </c>
      <c r="BP636" s="6" t="str">
        <f t="shared" si="209"/>
        <v>N/A</v>
      </c>
    </row>
    <row r="637" spans="61:68">
      <c r="BI637" s="61">
        <f>PI_data_original!BI637</f>
        <v>45873.68472222222</v>
      </c>
      <c r="BJ637" s="6">
        <f>IF($BI637&lt;=$BI$9,IF(NOT(ISNUMBER(PI_data_original!BJ637)),BJ636,PI_data_original!BJ637),0)</f>
        <v>45.084966052388886</v>
      </c>
      <c r="BK637" s="6">
        <f>IF($BI637&lt;=$BI$9,IF(NOT(ISNUMBER(PI_data_original!BK637)),BK636,PI_data_original!BK637),0)</f>
        <v>42.009039256913404</v>
      </c>
      <c r="BM637" s="6">
        <f t="shared" si="206"/>
        <v>45873.68472222222</v>
      </c>
      <c r="BN637" s="6" t="str">
        <f t="shared" si="207"/>
        <v>N/A</v>
      </c>
      <c r="BO637" s="6">
        <f t="shared" si="208"/>
        <v>45873.68472222222</v>
      </c>
      <c r="BP637" s="6" t="str">
        <f t="shared" si="209"/>
        <v>N/A</v>
      </c>
    </row>
    <row r="638" spans="61:68">
      <c r="BI638" s="61">
        <f>PI_data_original!BI638</f>
        <v>45873.685416666667</v>
      </c>
      <c r="BJ638" s="6">
        <f>IF($BI638&lt;=$BI$9,IF(NOT(ISNUMBER(PI_data_original!BJ638)),BJ637,PI_data_original!BJ638),0)</f>
        <v>45.034315663439024</v>
      </c>
      <c r="BK638" s="6">
        <f>IF($BI638&lt;=$BI$9,IF(NOT(ISNUMBER(PI_data_original!BK638)),BK637,PI_data_original!BK638),0)</f>
        <v>41.943830480478489</v>
      </c>
      <c r="BM638" s="6">
        <f t="shared" si="206"/>
        <v>45873.685416666667</v>
      </c>
      <c r="BN638" s="6" t="str">
        <f t="shared" si="207"/>
        <v>N/A</v>
      </c>
      <c r="BO638" s="6">
        <f t="shared" si="208"/>
        <v>45873.685416666667</v>
      </c>
      <c r="BP638" s="6" t="str">
        <f t="shared" si="209"/>
        <v>N/A</v>
      </c>
    </row>
    <row r="639" spans="61:68">
      <c r="BI639" s="61">
        <f>PI_data_original!BI639</f>
        <v>45873.686111111114</v>
      </c>
      <c r="BJ639" s="6">
        <f>IF($BI639&lt;=$BI$9,IF(NOT(ISNUMBER(PI_data_original!BJ639)),BJ638,PI_data_original!BJ639),0)</f>
        <v>45.051797602867737</v>
      </c>
      <c r="BK639" s="6">
        <f>IF($BI639&lt;=$BI$9,IF(NOT(ISNUMBER(PI_data_original!BK639)),BK638,PI_data_original!BK639),0)</f>
        <v>41.92415912007791</v>
      </c>
      <c r="BM639" s="6">
        <f t="shared" si="206"/>
        <v>45873.686111111114</v>
      </c>
      <c r="BN639" s="6" t="str">
        <f t="shared" si="207"/>
        <v>N/A</v>
      </c>
      <c r="BO639" s="6">
        <f t="shared" si="208"/>
        <v>45873.686111111114</v>
      </c>
      <c r="BP639" s="6" t="str">
        <f t="shared" si="209"/>
        <v>N/A</v>
      </c>
    </row>
    <row r="640" spans="61:68">
      <c r="BI640" s="61">
        <f>PI_data_original!BI640</f>
        <v>45873.686805555553</v>
      </c>
      <c r="BJ640" s="6">
        <f>IF($BI640&lt;=$BI$9,IF(NOT(ISNUMBER(PI_data_original!BJ640)),BJ639,PI_data_original!BJ640),0)</f>
        <v>45.054841365757284</v>
      </c>
      <c r="BK640" s="6">
        <f>IF($BI640&lt;=$BI$9,IF(NOT(ISNUMBER(PI_data_original!BK640)),BK639,PI_data_original!BK640),0)</f>
        <v>41.886562710271299</v>
      </c>
      <c r="BM640" s="6">
        <f t="shared" si="206"/>
        <v>45873.686805555553</v>
      </c>
      <c r="BN640" s="6" t="str">
        <f t="shared" si="207"/>
        <v>N/A</v>
      </c>
      <c r="BO640" s="6">
        <f t="shared" si="208"/>
        <v>45873.686805555553</v>
      </c>
      <c r="BP640" s="6" t="str">
        <f t="shared" si="209"/>
        <v>N/A</v>
      </c>
    </row>
    <row r="641" spans="61:68">
      <c r="BI641" s="61">
        <f>PI_data_original!BI641</f>
        <v>45873.6875</v>
      </c>
      <c r="BJ641" s="6">
        <f>IF($BI641&lt;=$BI$9,IF(NOT(ISNUMBER(PI_data_original!BJ641)),BJ640,PI_data_original!BJ641),0)</f>
        <v>45.06601191368447</v>
      </c>
      <c r="BK641" s="6">
        <f>IF($BI641&lt;=$BI$9,IF(NOT(ISNUMBER(PI_data_original!BK641)),BK640,PI_data_original!BK641),0)</f>
        <v>41.908532559327782</v>
      </c>
      <c r="BM641" s="6">
        <f t="shared" si="206"/>
        <v>45873.6875</v>
      </c>
      <c r="BN641" s="6" t="str">
        <f t="shared" si="207"/>
        <v>N/A</v>
      </c>
      <c r="BO641" s="6">
        <f t="shared" si="208"/>
        <v>45873.6875</v>
      </c>
      <c r="BP641" s="6" t="str">
        <f t="shared" si="209"/>
        <v>N/A</v>
      </c>
    </row>
    <row r="642" spans="61:68">
      <c r="BI642" s="61">
        <f>PI_data_original!BI642</f>
        <v>45873.688194444447</v>
      </c>
      <c r="BJ642" s="6">
        <f>IF($BI642&lt;=$BI$9,IF(NOT(ISNUMBER(PI_data_original!BJ642)),BJ641,PI_data_original!BJ642),0)</f>
        <v>45.012485699230069</v>
      </c>
      <c r="BK642" s="6">
        <f>IF($BI642&lt;=$BI$9,IF(NOT(ISNUMBER(PI_data_original!BK642)),BK641,PI_data_original!BK642),0)</f>
        <v>41.834146727428241</v>
      </c>
      <c r="BM642" s="6">
        <f t="shared" si="206"/>
        <v>45873.688194444447</v>
      </c>
      <c r="BN642" s="6" t="str">
        <f t="shared" si="207"/>
        <v>N/A</v>
      </c>
      <c r="BO642" s="6">
        <f t="shared" si="208"/>
        <v>45873.688194444447</v>
      </c>
      <c r="BP642" s="6" t="str">
        <f t="shared" si="209"/>
        <v>N/A</v>
      </c>
    </row>
    <row r="643" spans="61:68">
      <c r="BI643" s="61">
        <f>PI_data_original!BI643</f>
        <v>45873.688888888886</v>
      </c>
      <c r="BJ643" s="6">
        <f>IF($BI643&lt;=$BI$9,IF(NOT(ISNUMBER(PI_data_original!BJ643)),BJ642,PI_data_original!BJ643),0)</f>
        <v>44.96859623178932</v>
      </c>
      <c r="BK643" s="6">
        <f>IF($BI643&lt;=$BI$9,IF(NOT(ISNUMBER(PI_data_original!BK643)),BK642,PI_data_original!BK643),0)</f>
        <v>41.805354348244329</v>
      </c>
      <c r="BM643" s="6">
        <f t="shared" si="206"/>
        <v>45873.688888888886</v>
      </c>
      <c r="BN643" s="6" t="str">
        <f t="shared" si="207"/>
        <v>N/A</v>
      </c>
      <c r="BO643" s="6">
        <f t="shared" si="208"/>
        <v>45873.688888888886</v>
      </c>
      <c r="BP643" s="6" t="str">
        <f t="shared" si="209"/>
        <v>N/A</v>
      </c>
    </row>
    <row r="644" spans="61:68">
      <c r="BI644" s="61">
        <f>PI_data_original!BI644</f>
        <v>45873.689583333333</v>
      </c>
      <c r="BJ644" s="6">
        <f>IF($BI644&lt;=$BI$9,IF(NOT(ISNUMBER(PI_data_original!BJ644)),BJ643,PI_data_original!BJ644),0)</f>
        <v>44.963872567168792</v>
      </c>
      <c r="BK644" s="6">
        <f>IF($BI644&lt;=$BI$9,IF(NOT(ISNUMBER(PI_data_original!BK644)),BK643,PI_data_original!BK644),0)</f>
        <v>41.779421279608442</v>
      </c>
      <c r="BM644" s="6">
        <f t="shared" si="206"/>
        <v>45873.689583333333</v>
      </c>
      <c r="BN644" s="6" t="str">
        <f t="shared" si="207"/>
        <v>N/A</v>
      </c>
      <c r="BO644" s="6">
        <f t="shared" si="208"/>
        <v>45873.689583333333</v>
      </c>
      <c r="BP644" s="6" t="str">
        <f t="shared" si="209"/>
        <v>N/A</v>
      </c>
    </row>
    <row r="645" spans="61:68">
      <c r="BI645" s="61">
        <f>PI_data_original!BI645</f>
        <v>45873.69027777778</v>
      </c>
      <c r="BJ645" s="6">
        <f>IF($BI645&lt;=$BI$9,IF(NOT(ISNUMBER(PI_data_original!BJ645)),BJ644,PI_data_original!BJ645),0)</f>
        <v>44.839800444839163</v>
      </c>
      <c r="BK645" s="6">
        <f>IF($BI645&lt;=$BI$9,IF(NOT(ISNUMBER(PI_data_original!BK645)),BK644,PI_data_original!BK645),0)</f>
        <v>41.796257920355991</v>
      </c>
      <c r="BM645" s="6">
        <f t="shared" si="206"/>
        <v>45873.69027777778</v>
      </c>
      <c r="BN645" s="6" t="str">
        <f t="shared" si="207"/>
        <v>N/A</v>
      </c>
      <c r="BO645" s="6">
        <f t="shared" si="208"/>
        <v>45873.69027777778</v>
      </c>
      <c r="BP645" s="6" t="str">
        <f t="shared" si="209"/>
        <v>N/A</v>
      </c>
    </row>
    <row r="646" spans="61:68">
      <c r="BI646" s="61">
        <f>PI_data_original!BI646</f>
        <v>45873.690972222219</v>
      </c>
      <c r="BJ646" s="6">
        <f>IF($BI646&lt;=$BI$9,IF(NOT(ISNUMBER(PI_data_original!BJ646)),BJ645,PI_data_original!BJ646),0)</f>
        <v>44.76752493963378</v>
      </c>
      <c r="BK646" s="6">
        <f>IF($BI646&lt;=$BI$9,IF(NOT(ISNUMBER(PI_data_original!BK646)),BK645,PI_data_original!BK646),0)</f>
        <v>41.763650872410061</v>
      </c>
      <c r="BM646" s="6">
        <f t="shared" si="206"/>
        <v>45873.690972222219</v>
      </c>
      <c r="BN646" s="6" t="str">
        <f t="shared" si="207"/>
        <v>N/A</v>
      </c>
      <c r="BO646" s="6">
        <f t="shared" si="208"/>
        <v>45873.690972222219</v>
      </c>
      <c r="BP646" s="6" t="str">
        <f t="shared" si="209"/>
        <v>N/A</v>
      </c>
    </row>
    <row r="647" spans="61:68">
      <c r="BI647" s="61">
        <f>PI_data_original!BI647</f>
        <v>45873.691666666666</v>
      </c>
      <c r="BJ647" s="6">
        <f>IF($BI647&lt;=$BI$9,IF(NOT(ISNUMBER(PI_data_original!BJ647)),BJ646,PI_data_original!BJ647),0)</f>
        <v>44.659142609640845</v>
      </c>
      <c r="BK647" s="6">
        <f>IF($BI647&lt;=$BI$9,IF(NOT(ISNUMBER(PI_data_original!BK647)),BK646,PI_data_original!BK647),0)</f>
        <v>41.717509755402247</v>
      </c>
      <c r="BM647" s="6">
        <f t="shared" si="206"/>
        <v>45873.691666666666</v>
      </c>
      <c r="BN647" s="6" t="str">
        <f t="shared" si="207"/>
        <v>N/A</v>
      </c>
      <c r="BO647" s="6">
        <f t="shared" si="208"/>
        <v>45873.691666666666</v>
      </c>
      <c r="BP647" s="6" t="str">
        <f t="shared" si="209"/>
        <v>N/A</v>
      </c>
    </row>
    <row r="648" spans="61:68">
      <c r="BI648" s="61">
        <f>PI_data_original!BI648</f>
        <v>45873.692361111112</v>
      </c>
      <c r="BJ648" s="6">
        <f>IF($BI648&lt;=$BI$9,IF(NOT(ISNUMBER(PI_data_original!BJ648)),BJ647,PI_data_original!BJ648),0)</f>
        <v>44.600671672189378</v>
      </c>
      <c r="BK648" s="6">
        <f>IF($BI648&lt;=$BI$9,IF(NOT(ISNUMBER(PI_data_original!BK648)),BK647,PI_data_original!BK648),0)</f>
        <v>41.66527312996358</v>
      </c>
      <c r="BM648" s="6">
        <f t="shared" si="206"/>
        <v>45873.692361111112</v>
      </c>
      <c r="BN648" s="6" t="str">
        <f t="shared" si="207"/>
        <v>N/A</v>
      </c>
      <c r="BO648" s="6">
        <f t="shared" si="208"/>
        <v>45873.692361111112</v>
      </c>
      <c r="BP648" s="6" t="str">
        <f t="shared" si="209"/>
        <v>N/A</v>
      </c>
    </row>
    <row r="649" spans="61:68">
      <c r="BI649" s="61">
        <f>PI_data_original!BI649</f>
        <v>45873.693055555559</v>
      </c>
      <c r="BJ649" s="6">
        <f>IF($BI649&lt;=$BI$9,IF(NOT(ISNUMBER(PI_data_original!BJ649)),BJ648,PI_data_original!BJ649),0)</f>
        <v>44.498021333237055</v>
      </c>
      <c r="BK649" s="6">
        <f>IF($BI649&lt;=$BI$9,IF(NOT(ISNUMBER(PI_data_original!BK649)),BK648,PI_data_original!BK649),0)</f>
        <v>41.600220856040515</v>
      </c>
      <c r="BM649" s="6">
        <f t="shared" si="206"/>
        <v>45873.693055555559</v>
      </c>
      <c r="BN649" s="6" t="str">
        <f t="shared" si="207"/>
        <v>N/A</v>
      </c>
      <c r="BO649" s="6">
        <f t="shared" si="208"/>
        <v>45873.693055555559</v>
      </c>
      <c r="BP649" s="6" t="str">
        <f t="shared" si="209"/>
        <v>N/A</v>
      </c>
    </row>
    <row r="650" spans="61:68">
      <c r="BI650" s="61">
        <f>PI_data_original!BI650</f>
        <v>45873.693749999999</v>
      </c>
      <c r="BJ650" s="6">
        <f>IF($BI650&lt;=$BI$9,IF(NOT(ISNUMBER(PI_data_original!BJ650)),BJ649,PI_data_original!BJ650),0)</f>
        <v>44.369534661416537</v>
      </c>
      <c r="BK650" s="6">
        <f>IF($BI650&lt;=$BI$9,IF(NOT(ISNUMBER(PI_data_original!BK650)),BK649,PI_data_original!BK650),0)</f>
        <v>41.592821876462949</v>
      </c>
      <c r="BM650" s="6">
        <f t="shared" si="206"/>
        <v>45873.693749999999</v>
      </c>
      <c r="BN650" s="6" t="str">
        <f t="shared" si="207"/>
        <v>N/A</v>
      </c>
      <c r="BO650" s="6">
        <f t="shared" si="208"/>
        <v>45873.693749999999</v>
      </c>
      <c r="BP650" s="6" t="str">
        <f t="shared" si="209"/>
        <v>N/A</v>
      </c>
    </row>
    <row r="651" spans="61:68">
      <c r="BI651" s="61">
        <f>PI_data_original!BI651</f>
        <v>45873.694444444445</v>
      </c>
      <c r="BJ651" s="6">
        <f>IF($BI651&lt;=$BI$9,IF(NOT(ISNUMBER(PI_data_original!BJ651)),BJ650,PI_data_original!BJ651),0)</f>
        <v>44.266187588078914</v>
      </c>
      <c r="BK651" s="6">
        <f>IF($BI651&lt;=$BI$9,IF(NOT(ISNUMBER(PI_data_original!BK651)),BK650,PI_data_original!BK651),0)</f>
        <v>41.726595370212898</v>
      </c>
      <c r="BM651" s="6">
        <f t="shared" si="206"/>
        <v>45873.694444444445</v>
      </c>
      <c r="BN651" s="6" t="str">
        <f t="shared" si="207"/>
        <v>N/A</v>
      </c>
      <c r="BO651" s="6">
        <f t="shared" si="208"/>
        <v>45873.694444444445</v>
      </c>
      <c r="BP651" s="6" t="str">
        <f t="shared" si="209"/>
        <v>N/A</v>
      </c>
    </row>
    <row r="652" spans="61:68">
      <c r="BI652" s="61">
        <f>PI_data_original!BI652</f>
        <v>45873.695138888892</v>
      </c>
      <c r="BJ652" s="6">
        <f>IF($BI652&lt;=$BI$9,IF(NOT(ISNUMBER(PI_data_original!BJ652)),BJ651,PI_data_original!BJ652),0)</f>
        <v>44.112063167464989</v>
      </c>
      <c r="BK652" s="6">
        <f>IF($BI652&lt;=$BI$9,IF(NOT(ISNUMBER(PI_data_original!BK652)),BK651,PI_data_original!BK652),0)</f>
        <v>41.792814792812216</v>
      </c>
      <c r="BM652" s="6">
        <f t="shared" ref="BM652:BM715" si="210">IF(BJ652&gt;1,$BI652)</f>
        <v>45873.695138888892</v>
      </c>
      <c r="BN652" s="6" t="str">
        <f t="shared" ref="BN652:BN715" si="211">IF(OR(AND(BM651=FALSE,ISNUMBER(BM652)),AND(ISNUMBER(BM652),BM653=FALSE)),BM652,"N/A")</f>
        <v>N/A</v>
      </c>
      <c r="BO652" s="6">
        <f t="shared" ref="BO652:BO715" si="212">IF(BK652&gt;1,$BI652)</f>
        <v>45873.695138888892</v>
      </c>
      <c r="BP652" s="6" t="str">
        <f t="shared" ref="BP652:BP715" si="213">IF(OR(AND(BO651=FALSE,ISNUMBER(BO652)),AND(ISNUMBER(BO652),BO653=FALSE)),BO652,"N/A")</f>
        <v>N/A</v>
      </c>
    </row>
    <row r="653" spans="61:68">
      <c r="BI653" s="61">
        <f>PI_data_original!BI653</f>
        <v>45873.695833333331</v>
      </c>
      <c r="BJ653" s="6">
        <f>IF($BI653&lt;=$BI$9,IF(NOT(ISNUMBER(PI_data_original!BJ653)),BJ652,PI_data_original!BJ653),0)</f>
        <v>44.003246175975526</v>
      </c>
      <c r="BK653" s="6">
        <f>IF($BI653&lt;=$BI$9,IF(NOT(ISNUMBER(PI_data_original!BK653)),BK652,PI_data_original!BK653),0)</f>
        <v>41.818353678397578</v>
      </c>
      <c r="BM653" s="6">
        <f t="shared" si="210"/>
        <v>45873.695833333331</v>
      </c>
      <c r="BN653" s="6" t="str">
        <f t="shared" si="211"/>
        <v>N/A</v>
      </c>
      <c r="BO653" s="6">
        <f t="shared" si="212"/>
        <v>45873.695833333331</v>
      </c>
      <c r="BP653" s="6" t="str">
        <f t="shared" si="213"/>
        <v>N/A</v>
      </c>
    </row>
    <row r="654" spans="61:68">
      <c r="BI654" s="61">
        <f>PI_data_original!BI654</f>
        <v>45873.696527777778</v>
      </c>
      <c r="BJ654" s="6">
        <f>IF($BI654&lt;=$BI$9,IF(NOT(ISNUMBER(PI_data_original!BJ654)),BJ653,PI_data_original!BJ654),0)</f>
        <v>43.872888412254078</v>
      </c>
      <c r="BK654" s="6">
        <f>IF($BI654&lt;=$BI$9,IF(NOT(ISNUMBER(PI_data_original!BK654)),BK653,PI_data_original!BK654),0)</f>
        <v>41.831710473025524</v>
      </c>
      <c r="BM654" s="6">
        <f t="shared" si="210"/>
        <v>45873.696527777778</v>
      </c>
      <c r="BN654" s="6" t="str">
        <f t="shared" si="211"/>
        <v>N/A</v>
      </c>
      <c r="BO654" s="6">
        <f t="shared" si="212"/>
        <v>45873.696527777778</v>
      </c>
      <c r="BP654" s="6" t="str">
        <f t="shared" si="213"/>
        <v>N/A</v>
      </c>
    </row>
    <row r="655" spans="61:68">
      <c r="BI655" s="61">
        <f>PI_data_original!BI655</f>
        <v>45873.697222222225</v>
      </c>
      <c r="BJ655" s="6">
        <f>IF($BI655&lt;=$BI$9,IF(NOT(ISNUMBER(PI_data_original!BJ655)),BJ654,PI_data_original!BJ655),0)</f>
        <v>43.678950004274171</v>
      </c>
      <c r="BK655" s="6">
        <f>IF($BI655&lt;=$BI$9,IF(NOT(ISNUMBER(PI_data_original!BK655)),BK654,PI_data_original!BK655),0)</f>
        <v>41.883477814745831</v>
      </c>
      <c r="BM655" s="6">
        <f t="shared" si="210"/>
        <v>45873.697222222225</v>
      </c>
      <c r="BN655" s="6" t="str">
        <f t="shared" si="211"/>
        <v>N/A</v>
      </c>
      <c r="BO655" s="6">
        <f t="shared" si="212"/>
        <v>45873.697222222225</v>
      </c>
      <c r="BP655" s="6" t="str">
        <f t="shared" si="213"/>
        <v>N/A</v>
      </c>
    </row>
    <row r="656" spans="61:68">
      <c r="BI656" s="61">
        <f>PI_data_original!BI656</f>
        <v>45873.697916666664</v>
      </c>
      <c r="BJ656" s="6">
        <f>IF($BI656&lt;=$BI$9,IF(NOT(ISNUMBER(PI_data_original!BJ656)),BJ655,PI_data_original!BJ656),0)</f>
        <v>43.539352041109851</v>
      </c>
      <c r="BK656" s="6">
        <f>IF($BI656&lt;=$BI$9,IF(NOT(ISNUMBER(PI_data_original!BK656)),BK655,PI_data_original!BK656),0)</f>
        <v>41.833930112172496</v>
      </c>
      <c r="BM656" s="6">
        <f t="shared" si="210"/>
        <v>45873.697916666664</v>
      </c>
      <c r="BN656" s="6" t="str">
        <f t="shared" si="211"/>
        <v>N/A</v>
      </c>
      <c r="BO656" s="6">
        <f t="shared" si="212"/>
        <v>45873.697916666664</v>
      </c>
      <c r="BP656" s="6" t="str">
        <f t="shared" si="213"/>
        <v>N/A</v>
      </c>
    </row>
    <row r="657" spans="61:68">
      <c r="BI657" s="61">
        <f>PI_data_original!BI657</f>
        <v>45873.698611111111</v>
      </c>
      <c r="BJ657" s="6">
        <f>IF($BI657&lt;=$BI$9,IF(NOT(ISNUMBER(PI_data_original!BJ657)),BJ656,PI_data_original!BJ657),0)</f>
        <v>43.383535279111832</v>
      </c>
      <c r="BK657" s="6">
        <f>IF($BI657&lt;=$BI$9,IF(NOT(ISNUMBER(PI_data_original!BK657)),BK656,PI_data_original!BK657),0)</f>
        <v>41.717878232760604</v>
      </c>
      <c r="BM657" s="6">
        <f t="shared" si="210"/>
        <v>45873.698611111111</v>
      </c>
      <c r="BN657" s="6" t="str">
        <f t="shared" si="211"/>
        <v>N/A</v>
      </c>
      <c r="BO657" s="6">
        <f t="shared" si="212"/>
        <v>45873.698611111111</v>
      </c>
      <c r="BP657" s="6" t="str">
        <f t="shared" si="213"/>
        <v>N/A</v>
      </c>
    </row>
    <row r="658" spans="61:68">
      <c r="BI658" s="61">
        <f>PI_data_original!BI658</f>
        <v>45873.699305555558</v>
      </c>
      <c r="BJ658" s="6">
        <f>IF($BI658&lt;=$BI$9,IF(NOT(ISNUMBER(PI_data_original!BJ658)),BJ657,PI_data_original!BJ658),0)</f>
        <v>43.24394072846485</v>
      </c>
      <c r="BK658" s="6">
        <f>IF($BI658&lt;=$BI$9,IF(NOT(ISNUMBER(PI_data_original!BK658)),BK657,PI_data_original!BK658),0)</f>
        <v>41.571522660321378</v>
      </c>
      <c r="BM658" s="6">
        <f t="shared" si="210"/>
        <v>45873.699305555558</v>
      </c>
      <c r="BN658" s="6" t="str">
        <f t="shared" si="211"/>
        <v>N/A</v>
      </c>
      <c r="BO658" s="6">
        <f t="shared" si="212"/>
        <v>45873.699305555558</v>
      </c>
      <c r="BP658" s="6" t="str">
        <f t="shared" si="213"/>
        <v>N/A</v>
      </c>
    </row>
    <row r="659" spans="61:68">
      <c r="BI659" s="61">
        <f>PI_data_original!BI659</f>
        <v>45873.7</v>
      </c>
      <c r="BJ659" s="6">
        <f>IF($BI659&lt;=$BI$9,IF(NOT(ISNUMBER(PI_data_original!BJ659)),BJ658,PI_data_original!BJ659),0)</f>
        <v>43.282237301756339</v>
      </c>
      <c r="BK659" s="6">
        <f>IF($BI659&lt;=$BI$9,IF(NOT(ISNUMBER(PI_data_original!BK659)),BK658,PI_data_original!BK659),0)</f>
        <v>41.514452029041571</v>
      </c>
      <c r="BM659" s="6">
        <f t="shared" si="210"/>
        <v>45873.7</v>
      </c>
      <c r="BN659" s="6" t="str">
        <f t="shared" si="211"/>
        <v>N/A</v>
      </c>
      <c r="BO659" s="6">
        <f t="shared" si="212"/>
        <v>45873.7</v>
      </c>
      <c r="BP659" s="6" t="str">
        <f t="shared" si="213"/>
        <v>N/A</v>
      </c>
    </row>
    <row r="660" spans="61:68">
      <c r="BI660" s="61">
        <f>PI_data_original!BI660</f>
        <v>45873.700694444444</v>
      </c>
      <c r="BJ660" s="6">
        <f>IF($BI660&lt;=$BI$9,IF(NOT(ISNUMBER(PI_data_original!BJ660)),BJ659,PI_data_original!BJ660),0)</f>
        <v>43.119973482191078</v>
      </c>
      <c r="BK660" s="6">
        <f>IF($BI660&lt;=$BI$9,IF(NOT(ISNUMBER(PI_data_original!BK660)),BK659,PI_data_original!BK660),0)</f>
        <v>41.387214853295291</v>
      </c>
      <c r="BM660" s="6">
        <f t="shared" si="210"/>
        <v>45873.700694444444</v>
      </c>
      <c r="BN660" s="6" t="str">
        <f t="shared" si="211"/>
        <v>N/A</v>
      </c>
      <c r="BO660" s="6">
        <f t="shared" si="212"/>
        <v>45873.700694444444</v>
      </c>
      <c r="BP660" s="6" t="str">
        <f t="shared" si="213"/>
        <v>N/A</v>
      </c>
    </row>
    <row r="661" spans="61:68">
      <c r="BI661" s="61">
        <f>PI_data_original!BI661</f>
        <v>45873.701388888891</v>
      </c>
      <c r="BJ661" s="6">
        <f>IF($BI661&lt;=$BI$9,IF(NOT(ISNUMBER(PI_data_original!BJ661)),BJ660,PI_data_original!BJ661),0)</f>
        <v>43.004545589808608</v>
      </c>
      <c r="BK661" s="6">
        <f>IF($BI661&lt;=$BI$9,IF(NOT(ISNUMBER(PI_data_original!BK661)),BK660,PI_data_original!BK661),0)</f>
        <v>41.182992420426395</v>
      </c>
      <c r="BM661" s="6">
        <f t="shared" si="210"/>
        <v>45873.701388888891</v>
      </c>
      <c r="BN661" s="6" t="str">
        <f t="shared" si="211"/>
        <v>N/A</v>
      </c>
      <c r="BO661" s="6">
        <f t="shared" si="212"/>
        <v>45873.701388888891</v>
      </c>
      <c r="BP661" s="6" t="str">
        <f t="shared" si="213"/>
        <v>N/A</v>
      </c>
    </row>
    <row r="662" spans="61:68">
      <c r="BI662" s="61">
        <f>PI_data_original!BI662</f>
        <v>45873.70208333333</v>
      </c>
      <c r="BJ662" s="6">
        <f>IF($BI662&lt;=$BI$9,IF(NOT(ISNUMBER(PI_data_original!BJ662)),BJ661,PI_data_original!BJ662),0)</f>
        <v>42.836481163652167</v>
      </c>
      <c r="BK662" s="6">
        <f>IF($BI662&lt;=$BI$9,IF(NOT(ISNUMBER(PI_data_original!BK662)),BK661,PI_data_original!BK662),0)</f>
        <v>40.967597892782472</v>
      </c>
      <c r="BM662" s="6">
        <f t="shared" si="210"/>
        <v>45873.70208333333</v>
      </c>
      <c r="BN662" s="6" t="str">
        <f t="shared" si="211"/>
        <v>N/A</v>
      </c>
      <c r="BO662" s="6">
        <f t="shared" si="212"/>
        <v>45873.70208333333</v>
      </c>
      <c r="BP662" s="6" t="str">
        <f t="shared" si="213"/>
        <v>N/A</v>
      </c>
    </row>
    <row r="663" spans="61:68">
      <c r="BI663" s="61">
        <f>PI_data_original!BI663</f>
        <v>45873.702777777777</v>
      </c>
      <c r="BJ663" s="6">
        <f>IF($BI663&lt;=$BI$9,IF(NOT(ISNUMBER(PI_data_original!BJ663)),BJ662,PI_data_original!BJ663),0)</f>
        <v>42.677589303908846</v>
      </c>
      <c r="BK663" s="6">
        <f>IF($BI663&lt;=$BI$9,IF(NOT(ISNUMBER(PI_data_original!BK663)),BK662,PI_data_original!BK663),0)</f>
        <v>40.751827117865567</v>
      </c>
      <c r="BM663" s="6">
        <f t="shared" si="210"/>
        <v>45873.702777777777</v>
      </c>
      <c r="BN663" s="6" t="str">
        <f t="shared" si="211"/>
        <v>N/A</v>
      </c>
      <c r="BO663" s="6">
        <f t="shared" si="212"/>
        <v>45873.702777777777</v>
      </c>
      <c r="BP663" s="6" t="str">
        <f t="shared" si="213"/>
        <v>N/A</v>
      </c>
    </row>
    <row r="664" spans="61:68">
      <c r="BI664" s="61">
        <f>PI_data_original!BI664</f>
        <v>45873.703472222223</v>
      </c>
      <c r="BJ664" s="6">
        <f>IF($BI664&lt;=$BI$9,IF(NOT(ISNUMBER(PI_data_original!BJ664)),BJ663,PI_data_original!BJ664),0)</f>
        <v>42.542278823515318</v>
      </c>
      <c r="BK664" s="6">
        <f>IF($BI664&lt;=$BI$9,IF(NOT(ISNUMBER(PI_data_original!BK664)),BK663,PI_data_original!BK664),0)</f>
        <v>40.551541791420775</v>
      </c>
      <c r="BM664" s="6">
        <f t="shared" si="210"/>
        <v>45873.703472222223</v>
      </c>
      <c r="BN664" s="6" t="str">
        <f t="shared" si="211"/>
        <v>N/A</v>
      </c>
      <c r="BO664" s="6">
        <f t="shared" si="212"/>
        <v>45873.703472222223</v>
      </c>
      <c r="BP664" s="6" t="str">
        <f t="shared" si="213"/>
        <v>N/A</v>
      </c>
    </row>
    <row r="665" spans="61:68">
      <c r="BI665" s="61">
        <f>PI_data_original!BI665</f>
        <v>45873.70416666667</v>
      </c>
      <c r="BJ665" s="6">
        <f>IF($BI665&lt;=$BI$9,IF(NOT(ISNUMBER(PI_data_original!BJ665)),BJ664,PI_data_original!BJ665),0)</f>
        <v>42.500815639343031</v>
      </c>
      <c r="BK665" s="6">
        <f>IF($BI665&lt;=$BI$9,IF(NOT(ISNUMBER(PI_data_original!BK665)),BK664,PI_data_original!BK665),0)</f>
        <v>40.512671402226644</v>
      </c>
      <c r="BM665" s="6">
        <f t="shared" si="210"/>
        <v>45873.70416666667</v>
      </c>
      <c r="BN665" s="6" t="str">
        <f t="shared" si="211"/>
        <v>N/A</v>
      </c>
      <c r="BO665" s="6">
        <f t="shared" si="212"/>
        <v>45873.70416666667</v>
      </c>
      <c r="BP665" s="6" t="str">
        <f t="shared" si="213"/>
        <v>N/A</v>
      </c>
    </row>
    <row r="666" spans="61:68">
      <c r="BI666" s="61">
        <f>PI_data_original!BI666</f>
        <v>45873.704861111109</v>
      </c>
      <c r="BJ666" s="6">
        <f>IF($BI666&lt;=$BI$9,IF(NOT(ISNUMBER(PI_data_original!BJ666)),BJ665,PI_data_original!BJ666),0)</f>
        <v>42.453253975206543</v>
      </c>
      <c r="BK666" s="6">
        <f>IF($BI666&lt;=$BI$9,IF(NOT(ISNUMBER(PI_data_original!BK666)),BK665,PI_data_original!BK666),0)</f>
        <v>40.625012348335865</v>
      </c>
      <c r="BM666" s="6">
        <f t="shared" si="210"/>
        <v>45873.704861111109</v>
      </c>
      <c r="BN666" s="6" t="str">
        <f t="shared" si="211"/>
        <v>N/A</v>
      </c>
      <c r="BO666" s="6">
        <f t="shared" si="212"/>
        <v>45873.704861111109</v>
      </c>
      <c r="BP666" s="6" t="str">
        <f t="shared" si="213"/>
        <v>N/A</v>
      </c>
    </row>
    <row r="667" spans="61:68">
      <c r="BI667" s="61">
        <f>PI_data_original!BI667</f>
        <v>45873.705555555556</v>
      </c>
      <c r="BJ667" s="6">
        <f>IF($BI667&lt;=$BI$9,IF(NOT(ISNUMBER(PI_data_original!BJ667)),BJ666,PI_data_original!BJ667),0)</f>
        <v>42.466762189853469</v>
      </c>
      <c r="BK667" s="6">
        <f>IF($BI667&lt;=$BI$9,IF(NOT(ISNUMBER(PI_data_original!BK667)),BK666,PI_data_original!BK667),0)</f>
        <v>40.711008883173342</v>
      </c>
      <c r="BM667" s="6">
        <f t="shared" si="210"/>
        <v>45873.705555555556</v>
      </c>
      <c r="BN667" s="6" t="str">
        <f t="shared" si="211"/>
        <v>N/A</v>
      </c>
      <c r="BO667" s="6">
        <f t="shared" si="212"/>
        <v>45873.705555555556</v>
      </c>
      <c r="BP667" s="6" t="str">
        <f t="shared" si="213"/>
        <v>N/A</v>
      </c>
    </row>
    <row r="668" spans="61:68">
      <c r="BI668" s="61">
        <f>PI_data_original!BI668</f>
        <v>45873.706250000003</v>
      </c>
      <c r="BJ668" s="6">
        <f>IF($BI668&lt;=$BI$9,IF(NOT(ISNUMBER(PI_data_original!BJ668)),BJ667,PI_data_original!BJ668),0)</f>
        <v>42.440495947875121</v>
      </c>
      <c r="BK668" s="6">
        <f>IF($BI668&lt;=$BI$9,IF(NOT(ISNUMBER(PI_data_original!BK668)),BK667,PI_data_original!BK668),0)</f>
        <v>40.804318108081617</v>
      </c>
      <c r="BM668" s="6">
        <f t="shared" si="210"/>
        <v>45873.706250000003</v>
      </c>
      <c r="BN668" s="6" t="str">
        <f t="shared" si="211"/>
        <v>N/A</v>
      </c>
      <c r="BO668" s="6">
        <f t="shared" si="212"/>
        <v>45873.706250000003</v>
      </c>
      <c r="BP668" s="6" t="str">
        <f t="shared" si="213"/>
        <v>N/A</v>
      </c>
    </row>
    <row r="669" spans="61:68">
      <c r="BI669" s="61">
        <f>PI_data_original!BI669</f>
        <v>45873.706944444442</v>
      </c>
      <c r="BJ669" s="6">
        <f>IF($BI669&lt;=$BI$9,IF(NOT(ISNUMBER(PI_data_original!BJ669)),BJ668,PI_data_original!BJ669),0)</f>
        <v>42.391024488652327</v>
      </c>
      <c r="BK669" s="6">
        <f>IF($BI669&lt;=$BI$9,IF(NOT(ISNUMBER(PI_data_original!BK669)),BK668,PI_data_original!BK669),0)</f>
        <v>40.854458719464247</v>
      </c>
      <c r="BM669" s="6">
        <f t="shared" si="210"/>
        <v>45873.706944444442</v>
      </c>
      <c r="BN669" s="6" t="str">
        <f t="shared" si="211"/>
        <v>N/A</v>
      </c>
      <c r="BO669" s="6">
        <f t="shared" si="212"/>
        <v>45873.706944444442</v>
      </c>
      <c r="BP669" s="6" t="str">
        <f t="shared" si="213"/>
        <v>N/A</v>
      </c>
    </row>
    <row r="670" spans="61:68">
      <c r="BI670" s="61">
        <f>PI_data_original!BI670</f>
        <v>45873.707638888889</v>
      </c>
      <c r="BJ670" s="6">
        <f>IF($BI670&lt;=$BI$9,IF(NOT(ISNUMBER(PI_data_original!BJ670)),BJ669,PI_data_original!BJ670),0)</f>
        <v>42.320969861994818</v>
      </c>
      <c r="BK670" s="6">
        <f>IF($BI670&lt;=$BI$9,IF(NOT(ISNUMBER(PI_data_original!BK670)),BK669,PI_data_original!BK670),0)</f>
        <v>40.886308055072412</v>
      </c>
      <c r="BM670" s="6">
        <f t="shared" si="210"/>
        <v>45873.707638888889</v>
      </c>
      <c r="BN670" s="6" t="str">
        <f t="shared" si="211"/>
        <v>N/A</v>
      </c>
      <c r="BO670" s="6">
        <f t="shared" si="212"/>
        <v>45873.707638888889</v>
      </c>
      <c r="BP670" s="6" t="str">
        <f t="shared" si="213"/>
        <v>N/A</v>
      </c>
    </row>
    <row r="671" spans="61:68">
      <c r="BI671" s="61">
        <f>PI_data_original!BI671</f>
        <v>45873.708333333336</v>
      </c>
      <c r="BJ671" s="6">
        <f>IF($BI671&lt;=$BI$9,IF(NOT(ISNUMBER(PI_data_original!BJ671)),BJ670,PI_data_original!BJ671),0)</f>
        <v>42.335601779785634</v>
      </c>
      <c r="BK671" s="6">
        <f>IF($BI671&lt;=$BI$9,IF(NOT(ISNUMBER(PI_data_original!BK671)),BK670,PI_data_original!BK671),0)</f>
        <v>40.850011601553803</v>
      </c>
      <c r="BM671" s="6">
        <f t="shared" si="210"/>
        <v>45873.708333333336</v>
      </c>
      <c r="BN671" s="6" t="str">
        <f t="shared" si="211"/>
        <v>N/A</v>
      </c>
      <c r="BO671" s="6">
        <f t="shared" si="212"/>
        <v>45873.708333333336</v>
      </c>
      <c r="BP671" s="6" t="str">
        <f t="shared" si="213"/>
        <v>N/A</v>
      </c>
    </row>
    <row r="672" spans="61:68">
      <c r="BI672" s="61">
        <f>PI_data_original!BI672</f>
        <v>45873.709027777775</v>
      </c>
      <c r="BJ672" s="6">
        <f>IF($BI672&lt;=$BI$9,IF(NOT(ISNUMBER(PI_data_original!BJ672)),BJ671,PI_data_original!BJ672),0)</f>
        <v>42.22822908355365</v>
      </c>
      <c r="BK672" s="6">
        <f>IF($BI672&lt;=$BI$9,IF(NOT(ISNUMBER(PI_data_original!BK672)),BK671,PI_data_original!BK672),0)</f>
        <v>40.758909797790359</v>
      </c>
      <c r="BM672" s="6">
        <f t="shared" si="210"/>
        <v>45873.709027777775</v>
      </c>
      <c r="BN672" s="6" t="str">
        <f t="shared" si="211"/>
        <v>N/A</v>
      </c>
      <c r="BO672" s="6">
        <f t="shared" si="212"/>
        <v>45873.709027777775</v>
      </c>
      <c r="BP672" s="6" t="str">
        <f t="shared" si="213"/>
        <v>N/A</v>
      </c>
    </row>
    <row r="673" spans="61:68">
      <c r="BI673" s="61">
        <f>PI_data_original!BI673</f>
        <v>45873.709722222222</v>
      </c>
      <c r="BJ673" s="6">
        <f>IF($BI673&lt;=$BI$9,IF(NOT(ISNUMBER(PI_data_original!BJ673)),BJ672,PI_data_original!BJ673),0)</f>
        <v>42.112303355422426</v>
      </c>
      <c r="BK673" s="6">
        <f>IF($BI673&lt;=$BI$9,IF(NOT(ISNUMBER(PI_data_original!BK673)),BK672,PI_data_original!BK673),0)</f>
        <v>40.632868694620385</v>
      </c>
      <c r="BM673" s="6">
        <f t="shared" si="210"/>
        <v>45873.709722222222</v>
      </c>
      <c r="BN673" s="6" t="str">
        <f t="shared" si="211"/>
        <v>N/A</v>
      </c>
      <c r="BO673" s="6">
        <f t="shared" si="212"/>
        <v>45873.709722222222</v>
      </c>
      <c r="BP673" s="6" t="str">
        <f t="shared" si="213"/>
        <v>N/A</v>
      </c>
    </row>
    <row r="674" spans="61:68">
      <c r="BI674" s="61">
        <f>PI_data_original!BI674</f>
        <v>45873.710416666669</v>
      </c>
      <c r="BJ674" s="6">
        <f>IF($BI674&lt;=$BI$9,IF(NOT(ISNUMBER(PI_data_original!BJ674)),BJ673,PI_data_original!BJ674),0)</f>
        <v>41.914414336011667</v>
      </c>
      <c r="BK674" s="6">
        <f>IF($BI674&lt;=$BI$9,IF(NOT(ISNUMBER(PI_data_original!BK674)),BK673,PI_data_original!BK674),0)</f>
        <v>40.493315151877901</v>
      </c>
      <c r="BM674" s="6">
        <f t="shared" si="210"/>
        <v>45873.710416666669</v>
      </c>
      <c r="BN674" s="6" t="str">
        <f t="shared" si="211"/>
        <v>N/A</v>
      </c>
      <c r="BO674" s="6">
        <f t="shared" si="212"/>
        <v>45873.710416666669</v>
      </c>
      <c r="BP674" s="6" t="str">
        <f t="shared" si="213"/>
        <v>N/A</v>
      </c>
    </row>
    <row r="675" spans="61:68">
      <c r="BI675" s="61">
        <f>PI_data_original!BI675</f>
        <v>45873.711111111108</v>
      </c>
      <c r="BJ675" s="6">
        <f>IF($BI675&lt;=$BI$9,IF(NOT(ISNUMBER(PI_data_original!BJ675)),BJ674,PI_data_original!BJ675),0)</f>
        <v>41.696019324165448</v>
      </c>
      <c r="BK675" s="6">
        <f>IF($BI675&lt;=$BI$9,IF(NOT(ISNUMBER(PI_data_original!BK675)),BK674,PI_data_original!BK675),0)</f>
        <v>40.332550159681723</v>
      </c>
      <c r="BM675" s="6">
        <f t="shared" si="210"/>
        <v>45873.711111111108</v>
      </c>
      <c r="BN675" s="6" t="str">
        <f t="shared" si="211"/>
        <v>N/A</v>
      </c>
      <c r="BO675" s="6">
        <f t="shared" si="212"/>
        <v>45873.711111111108</v>
      </c>
      <c r="BP675" s="6" t="str">
        <f t="shared" si="213"/>
        <v>N/A</v>
      </c>
    </row>
    <row r="676" spans="61:68">
      <c r="BI676" s="61">
        <f>PI_data_original!BI676</f>
        <v>45873.711805555555</v>
      </c>
      <c r="BJ676" s="6">
        <f>IF($BI676&lt;=$BI$9,IF(NOT(ISNUMBER(PI_data_original!BJ676)),BJ675,PI_data_original!BJ676),0)</f>
        <v>41.455962098211053</v>
      </c>
      <c r="BK676" s="6">
        <f>IF($BI676&lt;=$BI$9,IF(NOT(ISNUMBER(PI_data_original!BK676)),BK675,PI_data_original!BK676),0)</f>
        <v>40.176308033453914</v>
      </c>
      <c r="BM676" s="6">
        <f t="shared" si="210"/>
        <v>45873.711805555555</v>
      </c>
      <c r="BN676" s="6" t="str">
        <f t="shared" si="211"/>
        <v>N/A</v>
      </c>
      <c r="BO676" s="6">
        <f t="shared" si="212"/>
        <v>45873.711805555555</v>
      </c>
      <c r="BP676" s="6" t="str">
        <f t="shared" si="213"/>
        <v>N/A</v>
      </c>
    </row>
    <row r="677" spans="61:68">
      <c r="BI677" s="61">
        <f>PI_data_original!BI677</f>
        <v>45873.712500000001</v>
      </c>
      <c r="BJ677" s="6">
        <f>IF($BI677&lt;=$BI$9,IF(NOT(ISNUMBER(PI_data_original!BJ677)),BJ676,PI_data_original!BJ677),0)</f>
        <v>41.17523772313691</v>
      </c>
      <c r="BK677" s="6">
        <f>IF($BI677&lt;=$BI$9,IF(NOT(ISNUMBER(PI_data_original!BK677)),BK676,PI_data_original!BK677),0)</f>
        <v>39.943093341307183</v>
      </c>
      <c r="BM677" s="6">
        <f t="shared" si="210"/>
        <v>45873.712500000001</v>
      </c>
      <c r="BN677" s="6" t="str">
        <f t="shared" si="211"/>
        <v>N/A</v>
      </c>
      <c r="BO677" s="6">
        <f t="shared" si="212"/>
        <v>45873.712500000001</v>
      </c>
      <c r="BP677" s="6" t="str">
        <f t="shared" si="213"/>
        <v>N/A</v>
      </c>
    </row>
    <row r="678" spans="61:68">
      <c r="BI678" s="61">
        <f>PI_data_original!BI678</f>
        <v>45873.713194444441</v>
      </c>
      <c r="BJ678" s="6">
        <f>IF($BI678&lt;=$BI$9,IF(NOT(ISNUMBER(PI_data_original!BJ678)),BJ677,PI_data_original!BJ678),0)</f>
        <v>40.940718975626616</v>
      </c>
      <c r="BK678" s="6">
        <f>IF($BI678&lt;=$BI$9,IF(NOT(ISNUMBER(PI_data_original!BK678)),BK677,PI_data_original!BK678),0)</f>
        <v>39.669039707441897</v>
      </c>
      <c r="BM678" s="6">
        <f t="shared" si="210"/>
        <v>45873.713194444441</v>
      </c>
      <c r="BN678" s="6" t="str">
        <f t="shared" si="211"/>
        <v>N/A</v>
      </c>
      <c r="BO678" s="6">
        <f t="shared" si="212"/>
        <v>45873.713194444441</v>
      </c>
      <c r="BP678" s="6" t="str">
        <f t="shared" si="213"/>
        <v>N/A</v>
      </c>
    </row>
    <row r="679" spans="61:68">
      <c r="BI679" s="61">
        <f>PI_data_original!BI679</f>
        <v>45873.713888888888</v>
      </c>
      <c r="BJ679" s="6">
        <f>IF($BI679&lt;=$BI$9,IF(NOT(ISNUMBER(PI_data_original!BJ679)),BJ678,PI_data_original!BJ679),0)</f>
        <v>40.700088266738007</v>
      </c>
      <c r="BK679" s="6">
        <f>IF($BI679&lt;=$BI$9,IF(NOT(ISNUMBER(PI_data_original!BK679)),BK678,PI_data_original!BK679),0)</f>
        <v>39.403446110040043</v>
      </c>
      <c r="BM679" s="6">
        <f t="shared" si="210"/>
        <v>45873.713888888888</v>
      </c>
      <c r="BN679" s="6" t="str">
        <f t="shared" si="211"/>
        <v>N/A</v>
      </c>
      <c r="BO679" s="6">
        <f t="shared" si="212"/>
        <v>45873.713888888888</v>
      </c>
      <c r="BP679" s="6" t="str">
        <f t="shared" si="213"/>
        <v>N/A</v>
      </c>
    </row>
    <row r="680" spans="61:68">
      <c r="BI680" s="61">
        <f>PI_data_original!BI680</f>
        <v>45873.714583333334</v>
      </c>
      <c r="BJ680" s="6">
        <f>IF($BI680&lt;=$BI$9,IF(NOT(ISNUMBER(PI_data_original!BJ680)),BJ679,PI_data_original!BJ680),0)</f>
        <v>40.4701497076396</v>
      </c>
      <c r="BK680" s="6">
        <f>IF($BI680&lt;=$BI$9,IF(NOT(ISNUMBER(PI_data_original!BK680)),BK679,PI_data_original!BK680),0)</f>
        <v>39.09022954850024</v>
      </c>
      <c r="BM680" s="6">
        <f t="shared" si="210"/>
        <v>45873.714583333334</v>
      </c>
      <c r="BN680" s="6" t="str">
        <f t="shared" si="211"/>
        <v>N/A</v>
      </c>
      <c r="BO680" s="6">
        <f t="shared" si="212"/>
        <v>45873.714583333334</v>
      </c>
      <c r="BP680" s="6" t="str">
        <f t="shared" si="213"/>
        <v>N/A</v>
      </c>
    </row>
    <row r="681" spans="61:68">
      <c r="BI681" s="61">
        <f>PI_data_original!BI681</f>
        <v>45873.715277777781</v>
      </c>
      <c r="BJ681" s="6">
        <f>IF($BI681&lt;=$BI$9,IF(NOT(ISNUMBER(PI_data_original!BJ681)),BJ680,PI_data_original!BJ681),0)</f>
        <v>40.254613527991381</v>
      </c>
      <c r="BK681" s="6">
        <f>IF($BI681&lt;=$BI$9,IF(NOT(ISNUMBER(PI_data_original!BK681)),BK680,PI_data_original!BK681),0)</f>
        <v>38.886301019471148</v>
      </c>
      <c r="BM681" s="6">
        <f t="shared" si="210"/>
        <v>45873.715277777781</v>
      </c>
      <c r="BN681" s="6" t="str">
        <f t="shared" si="211"/>
        <v>N/A</v>
      </c>
      <c r="BO681" s="6">
        <f t="shared" si="212"/>
        <v>45873.715277777781</v>
      </c>
      <c r="BP681" s="6" t="str">
        <f t="shared" si="213"/>
        <v>N/A</v>
      </c>
    </row>
    <row r="682" spans="61:68">
      <c r="BI682" s="61">
        <f>PI_data_original!BI682</f>
        <v>45873.71597222222</v>
      </c>
      <c r="BJ682" s="6">
        <f>IF($BI682&lt;=$BI$9,IF(NOT(ISNUMBER(PI_data_original!BJ682)),BJ681,PI_data_original!BJ682),0)</f>
        <v>39.987922023479427</v>
      </c>
      <c r="BK682" s="6">
        <f>IF($BI682&lt;=$BI$9,IF(NOT(ISNUMBER(PI_data_original!BK682)),BK681,PI_data_original!BK682),0)</f>
        <v>38.601019959843526</v>
      </c>
      <c r="BM682" s="6">
        <f t="shared" si="210"/>
        <v>45873.71597222222</v>
      </c>
      <c r="BN682" s="6" t="str">
        <f t="shared" si="211"/>
        <v>N/A</v>
      </c>
      <c r="BO682" s="6">
        <f t="shared" si="212"/>
        <v>45873.71597222222</v>
      </c>
      <c r="BP682" s="6" t="str">
        <f t="shared" si="213"/>
        <v>N/A</v>
      </c>
    </row>
    <row r="683" spans="61:68">
      <c r="BI683" s="61">
        <f>PI_data_original!BI683</f>
        <v>45873.716666666667</v>
      </c>
      <c r="BJ683" s="6">
        <f>IF($BI683&lt;=$BI$9,IF(NOT(ISNUMBER(PI_data_original!BJ683)),BJ682,PI_data_original!BJ683),0)</f>
        <v>39.759461075996448</v>
      </c>
      <c r="BK683" s="6">
        <f>IF($BI683&lt;=$BI$9,IF(NOT(ISNUMBER(PI_data_original!BK683)),BK682,PI_data_original!BK683),0)</f>
        <v>38.406137592219551</v>
      </c>
      <c r="BM683" s="6">
        <f t="shared" si="210"/>
        <v>45873.716666666667</v>
      </c>
      <c r="BN683" s="6" t="str">
        <f t="shared" si="211"/>
        <v>N/A</v>
      </c>
      <c r="BO683" s="6">
        <f t="shared" si="212"/>
        <v>45873.716666666667</v>
      </c>
      <c r="BP683" s="6" t="str">
        <f t="shared" si="213"/>
        <v>N/A</v>
      </c>
    </row>
    <row r="684" spans="61:68">
      <c r="BI684" s="61">
        <f>PI_data_original!BI684</f>
        <v>45873.717361111114</v>
      </c>
      <c r="BJ684" s="6">
        <f>IF($BI684&lt;=$BI$9,IF(NOT(ISNUMBER(PI_data_original!BJ684)),BJ683,PI_data_original!BJ684),0)</f>
        <v>39.583941167167993</v>
      </c>
      <c r="BK684" s="6">
        <f>IF($BI684&lt;=$BI$9,IF(NOT(ISNUMBER(PI_data_original!BK684)),BK683,PI_data_original!BK684),0)</f>
        <v>38.181206694913811</v>
      </c>
      <c r="BM684" s="6">
        <f t="shared" si="210"/>
        <v>45873.717361111114</v>
      </c>
      <c r="BN684" s="6" t="str">
        <f t="shared" si="211"/>
        <v>N/A</v>
      </c>
      <c r="BO684" s="6">
        <f t="shared" si="212"/>
        <v>45873.717361111114</v>
      </c>
      <c r="BP684" s="6" t="str">
        <f t="shared" si="213"/>
        <v>N/A</v>
      </c>
    </row>
    <row r="685" spans="61:68">
      <c r="BI685" s="61">
        <f>PI_data_original!BI685</f>
        <v>45873.718055555553</v>
      </c>
      <c r="BJ685" s="6">
        <f>IF($BI685&lt;=$BI$9,IF(NOT(ISNUMBER(PI_data_original!BJ685)),BJ684,PI_data_original!BJ685),0)</f>
        <v>39.329526806105576</v>
      </c>
      <c r="BK685" s="6">
        <f>IF($BI685&lt;=$BI$9,IF(NOT(ISNUMBER(PI_data_original!BK685)),BK684,PI_data_original!BK685),0)</f>
        <v>38.077419669331036</v>
      </c>
      <c r="BM685" s="6">
        <f t="shared" si="210"/>
        <v>45873.718055555553</v>
      </c>
      <c r="BN685" s="6" t="str">
        <f t="shared" si="211"/>
        <v>N/A</v>
      </c>
      <c r="BO685" s="6">
        <f t="shared" si="212"/>
        <v>45873.718055555553</v>
      </c>
      <c r="BP685" s="6" t="str">
        <f t="shared" si="213"/>
        <v>N/A</v>
      </c>
    </row>
    <row r="686" spans="61:68">
      <c r="BI686" s="61">
        <f>PI_data_original!BI686</f>
        <v>45873.71875</v>
      </c>
      <c r="BJ686" s="6">
        <f>IF($BI686&lt;=$BI$9,IF(NOT(ISNUMBER(PI_data_original!BJ686)),BJ685,PI_data_original!BJ686),0)</f>
        <v>39.148043907268296</v>
      </c>
      <c r="BK686" s="6">
        <f>IF($BI686&lt;=$BI$9,IF(NOT(ISNUMBER(PI_data_original!BK686)),BK685,PI_data_original!BK686),0)</f>
        <v>37.94296114827624</v>
      </c>
      <c r="BM686" s="6">
        <f t="shared" si="210"/>
        <v>45873.71875</v>
      </c>
      <c r="BN686" s="6" t="str">
        <f t="shared" si="211"/>
        <v>N/A</v>
      </c>
      <c r="BO686" s="6">
        <f t="shared" si="212"/>
        <v>45873.71875</v>
      </c>
      <c r="BP686" s="6" t="str">
        <f t="shared" si="213"/>
        <v>N/A</v>
      </c>
    </row>
    <row r="687" spans="61:68">
      <c r="BI687" s="61">
        <f>PI_data_original!BI687</f>
        <v>45873.719444444447</v>
      </c>
      <c r="BJ687" s="6">
        <f>IF($BI687&lt;=$BI$9,IF(NOT(ISNUMBER(PI_data_original!BJ687)),BJ686,PI_data_original!BJ687),0)</f>
        <v>38.930023613746734</v>
      </c>
      <c r="BK687" s="6">
        <f>IF($BI687&lt;=$BI$9,IF(NOT(ISNUMBER(PI_data_original!BK687)),BK686,PI_data_original!BK687),0)</f>
        <v>37.914732625116571</v>
      </c>
      <c r="BM687" s="6">
        <f t="shared" si="210"/>
        <v>45873.719444444447</v>
      </c>
      <c r="BN687" s="6" t="str">
        <f t="shared" si="211"/>
        <v>N/A</v>
      </c>
      <c r="BO687" s="6">
        <f t="shared" si="212"/>
        <v>45873.719444444447</v>
      </c>
      <c r="BP687" s="6" t="str">
        <f t="shared" si="213"/>
        <v>N/A</v>
      </c>
    </row>
    <row r="688" spans="61:68">
      <c r="BI688" s="61">
        <f>PI_data_original!BI688</f>
        <v>45873.720138888886</v>
      </c>
      <c r="BJ688" s="6">
        <f>IF($BI688&lt;=$BI$9,IF(NOT(ISNUMBER(PI_data_original!BJ688)),BJ687,PI_data_original!BJ688),0)</f>
        <v>38.789697973246319</v>
      </c>
      <c r="BK688" s="6">
        <f>IF($BI688&lt;=$BI$9,IF(NOT(ISNUMBER(PI_data_original!BK688)),BK687,PI_data_original!BK688),0)</f>
        <v>37.86057808738024</v>
      </c>
      <c r="BM688" s="6">
        <f t="shared" si="210"/>
        <v>45873.720138888886</v>
      </c>
      <c r="BN688" s="6" t="str">
        <f t="shared" si="211"/>
        <v>N/A</v>
      </c>
      <c r="BO688" s="6">
        <f t="shared" si="212"/>
        <v>45873.720138888886</v>
      </c>
      <c r="BP688" s="6" t="str">
        <f t="shared" si="213"/>
        <v>N/A</v>
      </c>
    </row>
    <row r="689" spans="61:68">
      <c r="BI689" s="61">
        <f>PI_data_original!BI689</f>
        <v>45873.720833333333</v>
      </c>
      <c r="BJ689" s="6">
        <f>IF($BI689&lt;=$BI$9,IF(NOT(ISNUMBER(PI_data_original!BJ689)),BJ688,PI_data_original!BJ689),0)</f>
        <v>38.603073893199294</v>
      </c>
      <c r="BK689" s="6">
        <f>IF($BI689&lt;=$BI$9,IF(NOT(ISNUMBER(PI_data_original!BK689)),BK688,PI_data_original!BK689),0)</f>
        <v>37.807606714215311</v>
      </c>
      <c r="BM689" s="6">
        <f t="shared" si="210"/>
        <v>45873.720833333333</v>
      </c>
      <c r="BN689" s="6" t="str">
        <f t="shared" si="211"/>
        <v>N/A</v>
      </c>
      <c r="BO689" s="6">
        <f t="shared" si="212"/>
        <v>45873.720833333333</v>
      </c>
      <c r="BP689" s="6" t="str">
        <f t="shared" si="213"/>
        <v>N/A</v>
      </c>
    </row>
    <row r="690" spans="61:68">
      <c r="BI690" s="61">
        <f>PI_data_original!BI690</f>
        <v>45873.72152777778</v>
      </c>
      <c r="BJ690" s="6">
        <f>IF($BI690&lt;=$BI$9,IF(NOT(ISNUMBER(PI_data_original!BJ690)),BJ689,PI_data_original!BJ690),0)</f>
        <v>38.384793218634648</v>
      </c>
      <c r="BK690" s="6">
        <f>IF($BI690&lt;=$BI$9,IF(NOT(ISNUMBER(PI_data_original!BK690)),BK689,PI_data_original!BK690),0)</f>
        <v>37.741092456836178</v>
      </c>
      <c r="BM690" s="6">
        <f t="shared" si="210"/>
        <v>45873.72152777778</v>
      </c>
      <c r="BN690" s="6" t="str">
        <f t="shared" si="211"/>
        <v>N/A</v>
      </c>
      <c r="BO690" s="6">
        <f t="shared" si="212"/>
        <v>45873.72152777778</v>
      </c>
      <c r="BP690" s="6" t="str">
        <f t="shared" si="213"/>
        <v>N/A</v>
      </c>
    </row>
    <row r="691" spans="61:68">
      <c r="BI691" s="61">
        <f>PI_data_original!BI691</f>
        <v>45873.722222222219</v>
      </c>
      <c r="BJ691" s="6">
        <f>IF($BI691&lt;=$BI$9,IF(NOT(ISNUMBER(PI_data_original!BJ691)),BJ690,PI_data_original!BJ691),0)</f>
        <v>38.268611353725227</v>
      </c>
      <c r="BK691" s="6">
        <f>IF($BI691&lt;=$BI$9,IF(NOT(ISNUMBER(PI_data_original!BK691)),BK690,PI_data_original!BK691),0)</f>
        <v>37.70901018944285</v>
      </c>
      <c r="BM691" s="6">
        <f t="shared" si="210"/>
        <v>45873.722222222219</v>
      </c>
      <c r="BN691" s="6" t="str">
        <f t="shared" si="211"/>
        <v>N/A</v>
      </c>
      <c r="BO691" s="6">
        <f t="shared" si="212"/>
        <v>45873.722222222219</v>
      </c>
      <c r="BP691" s="6" t="str">
        <f t="shared" si="213"/>
        <v>N/A</v>
      </c>
    </row>
    <row r="692" spans="61:68">
      <c r="BI692" s="61">
        <f>PI_data_original!BI692</f>
        <v>45873.722916666666</v>
      </c>
      <c r="BJ692" s="6">
        <f>IF($BI692&lt;=$BI$9,IF(NOT(ISNUMBER(PI_data_original!BJ692)),BJ691,PI_data_original!BJ692),0)</f>
        <v>38.108956282573381</v>
      </c>
      <c r="BK692" s="6">
        <f>IF($BI692&lt;=$BI$9,IF(NOT(ISNUMBER(PI_data_original!BK692)),BK691,PI_data_original!BK692),0)</f>
        <v>37.608215070034753</v>
      </c>
      <c r="BM692" s="6">
        <f t="shared" si="210"/>
        <v>45873.722916666666</v>
      </c>
      <c r="BN692" s="6" t="str">
        <f t="shared" si="211"/>
        <v>N/A</v>
      </c>
      <c r="BO692" s="6">
        <f t="shared" si="212"/>
        <v>45873.722916666666</v>
      </c>
      <c r="BP692" s="6" t="str">
        <f t="shared" si="213"/>
        <v>N/A</v>
      </c>
    </row>
    <row r="693" spans="61:68">
      <c r="BI693" s="61">
        <f>PI_data_original!BI693</f>
        <v>45873.723611111112</v>
      </c>
      <c r="BJ693" s="6">
        <f>IF($BI693&lt;=$BI$9,IF(NOT(ISNUMBER(PI_data_original!BJ693)),BJ692,PI_data_original!BJ693),0)</f>
        <v>37.999847527936751</v>
      </c>
      <c r="BK693" s="6">
        <f>IF($BI693&lt;=$BI$9,IF(NOT(ISNUMBER(PI_data_original!BK693)),BK692,PI_data_original!BK693),0)</f>
        <v>37.47088168387841</v>
      </c>
      <c r="BM693" s="6">
        <f t="shared" si="210"/>
        <v>45873.723611111112</v>
      </c>
      <c r="BN693" s="6" t="str">
        <f t="shared" si="211"/>
        <v>N/A</v>
      </c>
      <c r="BO693" s="6">
        <f t="shared" si="212"/>
        <v>45873.723611111112</v>
      </c>
      <c r="BP693" s="6" t="str">
        <f t="shared" si="213"/>
        <v>N/A</v>
      </c>
    </row>
    <row r="694" spans="61:68">
      <c r="BI694" s="61">
        <f>PI_data_original!BI694</f>
        <v>45873.724305555559</v>
      </c>
      <c r="BJ694" s="6">
        <f>IF($BI694&lt;=$BI$9,IF(NOT(ISNUMBER(PI_data_original!BJ694)),BJ693,PI_data_original!BJ694),0)</f>
        <v>37.859374031897822</v>
      </c>
      <c r="BK694" s="6">
        <f>IF($BI694&lt;=$BI$9,IF(NOT(ISNUMBER(PI_data_original!BK694)),BK693,PI_data_original!BK694),0)</f>
        <v>37.36557104084384</v>
      </c>
      <c r="BM694" s="6">
        <f t="shared" si="210"/>
        <v>45873.724305555559</v>
      </c>
      <c r="BN694" s="6" t="str">
        <f t="shared" si="211"/>
        <v>N/A</v>
      </c>
      <c r="BO694" s="6">
        <f t="shared" si="212"/>
        <v>45873.724305555559</v>
      </c>
      <c r="BP694" s="6" t="str">
        <f t="shared" si="213"/>
        <v>N/A</v>
      </c>
    </row>
    <row r="695" spans="61:68">
      <c r="BI695" s="61">
        <f>PI_data_original!BI695</f>
        <v>45873.724999999999</v>
      </c>
      <c r="BJ695" s="6">
        <f>IF($BI695&lt;=$BI$9,IF(NOT(ISNUMBER(PI_data_original!BJ695)),BJ694,PI_data_original!BJ695),0)</f>
        <v>37.713065907818809</v>
      </c>
      <c r="BK695" s="6">
        <f>IF($BI695&lt;=$BI$9,IF(NOT(ISNUMBER(PI_data_original!BK695)),BK694,PI_data_original!BK695),0)</f>
        <v>37.204613940239746</v>
      </c>
      <c r="BM695" s="6">
        <f t="shared" si="210"/>
        <v>45873.724999999999</v>
      </c>
      <c r="BN695" s="6" t="str">
        <f t="shared" si="211"/>
        <v>N/A</v>
      </c>
      <c r="BO695" s="6">
        <f t="shared" si="212"/>
        <v>45873.724999999999</v>
      </c>
      <c r="BP695" s="6" t="str">
        <f t="shared" si="213"/>
        <v>N/A</v>
      </c>
    </row>
    <row r="696" spans="61:68">
      <c r="BI696" s="61">
        <f>PI_data_original!BI696</f>
        <v>45873.725694444445</v>
      </c>
      <c r="BJ696" s="6">
        <f>IF($BI696&lt;=$BI$9,IF(NOT(ISNUMBER(PI_data_original!BJ696)),BJ695,PI_data_original!BJ696),0)</f>
        <v>37.656750999488466</v>
      </c>
      <c r="BK696" s="6">
        <f>IF($BI696&lt;=$BI$9,IF(NOT(ISNUMBER(PI_data_original!BK696)),BK695,PI_data_original!BK696),0)</f>
        <v>37.109487483076983</v>
      </c>
      <c r="BM696" s="6">
        <f t="shared" si="210"/>
        <v>45873.725694444445</v>
      </c>
      <c r="BN696" s="6" t="str">
        <f t="shared" si="211"/>
        <v>N/A</v>
      </c>
      <c r="BO696" s="6">
        <f t="shared" si="212"/>
        <v>45873.725694444445</v>
      </c>
      <c r="BP696" s="6" t="str">
        <f t="shared" si="213"/>
        <v>N/A</v>
      </c>
    </row>
    <row r="697" spans="61:68">
      <c r="BI697" s="61">
        <f>PI_data_original!BI697</f>
        <v>45873.726388888892</v>
      </c>
      <c r="BJ697" s="6">
        <f>IF($BI697&lt;=$BI$9,IF(NOT(ISNUMBER(PI_data_original!BJ697)),BJ696,PI_data_original!BJ697),0)</f>
        <v>37.547105555271479</v>
      </c>
      <c r="BK697" s="6">
        <f>IF($BI697&lt;=$BI$9,IF(NOT(ISNUMBER(PI_data_original!BK697)),BK696,PI_data_original!BK697),0)</f>
        <v>37.125464585829704</v>
      </c>
      <c r="BM697" s="6">
        <f t="shared" si="210"/>
        <v>45873.726388888892</v>
      </c>
      <c r="BN697" s="6" t="str">
        <f t="shared" si="211"/>
        <v>N/A</v>
      </c>
      <c r="BO697" s="6">
        <f t="shared" si="212"/>
        <v>45873.726388888892</v>
      </c>
      <c r="BP697" s="6" t="str">
        <f t="shared" si="213"/>
        <v>N/A</v>
      </c>
    </row>
    <row r="698" spans="61:68">
      <c r="BI698" s="61">
        <f>PI_data_original!BI698</f>
        <v>45873.727083333331</v>
      </c>
      <c r="BJ698" s="6">
        <f>IF($BI698&lt;=$BI$9,IF(NOT(ISNUMBER(PI_data_original!BJ698)),BJ697,PI_data_original!BJ698),0)</f>
        <v>37.494068146368868</v>
      </c>
      <c r="BK698" s="6">
        <f>IF($BI698&lt;=$BI$9,IF(NOT(ISNUMBER(PI_data_original!BK698)),BK697,PI_data_original!BK698),0)</f>
        <v>37.140529155193036</v>
      </c>
      <c r="BM698" s="6">
        <f t="shared" si="210"/>
        <v>45873.727083333331</v>
      </c>
      <c r="BN698" s="6" t="str">
        <f t="shared" si="211"/>
        <v>N/A</v>
      </c>
      <c r="BO698" s="6">
        <f t="shared" si="212"/>
        <v>45873.727083333331</v>
      </c>
      <c r="BP698" s="6" t="str">
        <f t="shared" si="213"/>
        <v>N/A</v>
      </c>
    </row>
    <row r="699" spans="61:68">
      <c r="BI699" s="61">
        <f>PI_data_original!BI699</f>
        <v>45873.727777777778</v>
      </c>
      <c r="BJ699" s="6">
        <f>IF($BI699&lt;=$BI$9,IF(NOT(ISNUMBER(PI_data_original!BJ699)),BJ698,PI_data_original!BJ699),0)</f>
        <v>37.392900659416846</v>
      </c>
      <c r="BK699" s="6">
        <f>IF($BI699&lt;=$BI$9,IF(NOT(ISNUMBER(PI_data_original!BK699)),BK698,PI_data_original!BK699),0)</f>
        <v>37.170990119070026</v>
      </c>
      <c r="BM699" s="6">
        <f t="shared" si="210"/>
        <v>45873.727777777778</v>
      </c>
      <c r="BN699" s="6" t="str">
        <f t="shared" si="211"/>
        <v>N/A</v>
      </c>
      <c r="BO699" s="6">
        <f t="shared" si="212"/>
        <v>45873.727777777778</v>
      </c>
      <c r="BP699" s="6" t="str">
        <f t="shared" si="213"/>
        <v>N/A</v>
      </c>
    </row>
    <row r="700" spans="61:68">
      <c r="BI700" s="61">
        <f>PI_data_original!BI700</f>
        <v>45873.728472222225</v>
      </c>
      <c r="BJ700" s="6">
        <f>IF($BI700&lt;=$BI$9,IF(NOT(ISNUMBER(PI_data_original!BJ700)),BJ699,PI_data_original!BJ700),0)</f>
        <v>37.335739046985168</v>
      </c>
      <c r="BK700" s="6">
        <f>IF($BI700&lt;=$BI$9,IF(NOT(ISNUMBER(PI_data_original!BK700)),BK699,PI_data_original!BK700),0)</f>
        <v>37.172268736782854</v>
      </c>
      <c r="BM700" s="6">
        <f t="shared" si="210"/>
        <v>45873.728472222225</v>
      </c>
      <c r="BN700" s="6" t="str">
        <f t="shared" si="211"/>
        <v>N/A</v>
      </c>
      <c r="BO700" s="6">
        <f t="shared" si="212"/>
        <v>45873.728472222225</v>
      </c>
      <c r="BP700" s="6" t="str">
        <f t="shared" si="213"/>
        <v>N/A</v>
      </c>
    </row>
    <row r="701" spans="61:68">
      <c r="BI701" s="61">
        <f>PI_data_original!BI701</f>
        <v>45873.729166666664</v>
      </c>
      <c r="BJ701" s="6">
        <f>IF($BI701&lt;=$BI$9,IF(NOT(ISNUMBER(PI_data_original!BJ701)),BJ700,PI_data_original!BJ701),0)</f>
        <v>37.280193375199033</v>
      </c>
      <c r="BK701" s="6">
        <f>IF($BI701&lt;=$BI$9,IF(NOT(ISNUMBER(PI_data_original!BK701)),BK700,PI_data_original!BK701),0)</f>
        <v>37.158748335566059</v>
      </c>
      <c r="BM701" s="6">
        <f t="shared" si="210"/>
        <v>45873.729166666664</v>
      </c>
      <c r="BN701" s="6" t="str">
        <f t="shared" si="211"/>
        <v>N/A</v>
      </c>
      <c r="BO701" s="6">
        <f t="shared" si="212"/>
        <v>45873.729166666664</v>
      </c>
      <c r="BP701" s="6" t="str">
        <f t="shared" si="213"/>
        <v>N/A</v>
      </c>
    </row>
    <row r="702" spans="61:68">
      <c r="BI702" s="61">
        <f>PI_data_original!BI702</f>
        <v>45873.729861111111</v>
      </c>
      <c r="BJ702" s="6">
        <f>IF($BI702&lt;=$BI$9,IF(NOT(ISNUMBER(PI_data_original!BJ702)),BJ701,PI_data_original!BJ702),0)</f>
        <v>37.250027854157004</v>
      </c>
      <c r="BK702" s="6">
        <f>IF($BI702&lt;=$BI$9,IF(NOT(ISNUMBER(PI_data_original!BK702)),BK701,PI_data_original!BK702),0)</f>
        <v>37.066644453046003</v>
      </c>
      <c r="BM702" s="6">
        <f t="shared" si="210"/>
        <v>45873.729861111111</v>
      </c>
      <c r="BN702" s="6" t="str">
        <f t="shared" si="211"/>
        <v>N/A</v>
      </c>
      <c r="BO702" s="6">
        <f t="shared" si="212"/>
        <v>45873.729861111111</v>
      </c>
      <c r="BP702" s="6" t="str">
        <f t="shared" si="213"/>
        <v>N/A</v>
      </c>
    </row>
    <row r="703" spans="61:68">
      <c r="BI703" s="61">
        <f>PI_data_original!BI703</f>
        <v>45873.730555555558</v>
      </c>
      <c r="BJ703" s="6">
        <f>IF($BI703&lt;=$BI$9,IF(NOT(ISNUMBER(PI_data_original!BJ703)),BJ702,PI_data_original!BJ703),0)</f>
        <v>37.142994577675594</v>
      </c>
      <c r="BK703" s="6">
        <f>IF($BI703&lt;=$BI$9,IF(NOT(ISNUMBER(PI_data_original!BK703)),BK702,PI_data_original!BK703),0)</f>
        <v>36.935600768847287</v>
      </c>
      <c r="BM703" s="6">
        <f t="shared" si="210"/>
        <v>45873.730555555558</v>
      </c>
      <c r="BN703" s="6" t="str">
        <f t="shared" si="211"/>
        <v>N/A</v>
      </c>
      <c r="BO703" s="6">
        <f t="shared" si="212"/>
        <v>45873.730555555558</v>
      </c>
      <c r="BP703" s="6" t="str">
        <f t="shared" si="213"/>
        <v>N/A</v>
      </c>
    </row>
    <row r="704" spans="61:68">
      <c r="BI704" s="61">
        <f>PI_data_original!BI704</f>
        <v>45873.731249999997</v>
      </c>
      <c r="BJ704" s="6">
        <f>IF($BI704&lt;=$BI$9,IF(NOT(ISNUMBER(PI_data_original!BJ704)),BJ703,PI_data_original!BJ704),0)</f>
        <v>37.100097272547764</v>
      </c>
      <c r="BK704" s="6">
        <f>IF($BI704&lt;=$BI$9,IF(NOT(ISNUMBER(PI_data_original!BK704)),BK703,PI_data_original!BK704),0)</f>
        <v>36.815058486750864</v>
      </c>
      <c r="BM704" s="6">
        <f t="shared" si="210"/>
        <v>45873.731249999997</v>
      </c>
      <c r="BN704" s="6" t="str">
        <f t="shared" si="211"/>
        <v>N/A</v>
      </c>
      <c r="BO704" s="6">
        <f t="shared" si="212"/>
        <v>45873.731249999997</v>
      </c>
      <c r="BP704" s="6" t="str">
        <f t="shared" si="213"/>
        <v>N/A</v>
      </c>
    </row>
    <row r="705" spans="61:68">
      <c r="BI705" s="61">
        <f>PI_data_original!BI705</f>
        <v>45873.731944444444</v>
      </c>
      <c r="BJ705" s="6">
        <f>IF($BI705&lt;=$BI$9,IF(NOT(ISNUMBER(PI_data_original!BJ705)),BJ704,PI_data_original!BJ705),0)</f>
        <v>37.036032326515056</v>
      </c>
      <c r="BK705" s="6">
        <f>IF($BI705&lt;=$BI$9,IF(NOT(ISNUMBER(PI_data_original!BK705)),BK704,PI_data_original!BK705),0)</f>
        <v>36.693781639791723</v>
      </c>
      <c r="BM705" s="6">
        <f t="shared" si="210"/>
        <v>45873.731944444444</v>
      </c>
      <c r="BN705" s="6" t="str">
        <f t="shared" si="211"/>
        <v>N/A</v>
      </c>
      <c r="BO705" s="6">
        <f t="shared" si="212"/>
        <v>45873.731944444444</v>
      </c>
      <c r="BP705" s="6" t="str">
        <f t="shared" si="213"/>
        <v>N/A</v>
      </c>
    </row>
    <row r="706" spans="61:68">
      <c r="BI706" s="61">
        <f>PI_data_original!BI706</f>
        <v>45873.732638888891</v>
      </c>
      <c r="BJ706" s="6">
        <f>IF($BI706&lt;=$BI$9,IF(NOT(ISNUMBER(PI_data_original!BJ706)),BJ705,PI_data_original!BJ706),0)</f>
        <v>36.981950414297117</v>
      </c>
      <c r="BK706" s="6">
        <f>IF($BI706&lt;=$BI$9,IF(NOT(ISNUMBER(PI_data_original!BK706)),BK705,PI_data_original!BK706),0)</f>
        <v>36.581943231658038</v>
      </c>
      <c r="BM706" s="6">
        <f t="shared" si="210"/>
        <v>45873.732638888891</v>
      </c>
      <c r="BN706" s="6" t="str">
        <f t="shared" si="211"/>
        <v>N/A</v>
      </c>
      <c r="BO706" s="6">
        <f t="shared" si="212"/>
        <v>45873.732638888891</v>
      </c>
      <c r="BP706" s="6" t="str">
        <f t="shared" si="213"/>
        <v>N/A</v>
      </c>
    </row>
    <row r="707" spans="61:68">
      <c r="BI707" s="61">
        <f>PI_data_original!BI707</f>
        <v>45873.73333333333</v>
      </c>
      <c r="BJ707" s="6">
        <f>IF($BI707&lt;=$BI$9,IF(NOT(ISNUMBER(PI_data_original!BJ707)),BJ706,PI_data_original!BJ707),0)</f>
        <v>36.867571934439155</v>
      </c>
      <c r="BK707" s="6">
        <f>IF($BI707&lt;=$BI$9,IF(NOT(ISNUMBER(PI_data_original!BK707)),BK706,PI_data_original!BK707),0)</f>
        <v>36.39289881772482</v>
      </c>
      <c r="BM707" s="6">
        <f t="shared" si="210"/>
        <v>45873.73333333333</v>
      </c>
      <c r="BN707" s="6" t="str">
        <f t="shared" si="211"/>
        <v>N/A</v>
      </c>
      <c r="BO707" s="6">
        <f t="shared" si="212"/>
        <v>45873.73333333333</v>
      </c>
      <c r="BP707" s="6" t="str">
        <f t="shared" si="213"/>
        <v>N/A</v>
      </c>
    </row>
    <row r="708" spans="61:68">
      <c r="BI708" s="61">
        <f>PI_data_original!BI708</f>
        <v>45873.734027777777</v>
      </c>
      <c r="BJ708" s="6">
        <f>IF($BI708&lt;=$BI$9,IF(NOT(ISNUMBER(PI_data_original!BJ708)),BJ707,PI_data_original!BJ708),0)</f>
        <v>36.862500339311879</v>
      </c>
      <c r="BK708" s="6">
        <f>IF($BI708&lt;=$BI$9,IF(NOT(ISNUMBER(PI_data_original!BK708)),BK707,PI_data_original!BK708),0)</f>
        <v>36.280462119323488</v>
      </c>
      <c r="BM708" s="6">
        <f t="shared" si="210"/>
        <v>45873.734027777777</v>
      </c>
      <c r="BN708" s="6" t="str">
        <f t="shared" si="211"/>
        <v>N/A</v>
      </c>
      <c r="BO708" s="6">
        <f t="shared" si="212"/>
        <v>45873.734027777777</v>
      </c>
      <c r="BP708" s="6" t="str">
        <f t="shared" si="213"/>
        <v>N/A</v>
      </c>
    </row>
    <row r="709" spans="61:68">
      <c r="BI709" s="61">
        <f>PI_data_original!BI709</f>
        <v>45873.734722222223</v>
      </c>
      <c r="BJ709" s="6">
        <f>IF($BI709&lt;=$BI$9,IF(NOT(ISNUMBER(PI_data_original!BJ709)),BJ708,PI_data_original!BJ709),0)</f>
        <v>36.844112812132856</v>
      </c>
      <c r="BK709" s="6">
        <f>IF($BI709&lt;=$BI$9,IF(NOT(ISNUMBER(PI_data_original!BK709)),BK708,PI_data_original!BK709),0)</f>
        <v>36.161164271003102</v>
      </c>
      <c r="BM709" s="6">
        <f t="shared" si="210"/>
        <v>45873.734722222223</v>
      </c>
      <c r="BN709" s="6" t="str">
        <f t="shared" si="211"/>
        <v>N/A</v>
      </c>
      <c r="BO709" s="6">
        <f t="shared" si="212"/>
        <v>45873.734722222223</v>
      </c>
      <c r="BP709" s="6" t="str">
        <f t="shared" si="213"/>
        <v>N/A</v>
      </c>
    </row>
    <row r="710" spans="61:68">
      <c r="BI710" s="61">
        <f>PI_data_original!BI710</f>
        <v>45873.73541666667</v>
      </c>
      <c r="BJ710" s="6">
        <f>IF($BI710&lt;=$BI$9,IF(NOT(ISNUMBER(PI_data_original!BJ710)),BJ709,PI_data_original!BJ710),0)</f>
        <v>36.792984980044807</v>
      </c>
      <c r="BK710" s="6">
        <f>IF($BI710&lt;=$BI$9,IF(NOT(ISNUMBER(PI_data_original!BK710)),BK709,PI_data_original!BK710),0)</f>
        <v>36.032270939015056</v>
      </c>
      <c r="BM710" s="6">
        <f t="shared" si="210"/>
        <v>45873.73541666667</v>
      </c>
      <c r="BN710" s="6" t="str">
        <f t="shared" si="211"/>
        <v>N/A</v>
      </c>
      <c r="BO710" s="6">
        <f t="shared" si="212"/>
        <v>45873.73541666667</v>
      </c>
      <c r="BP710" s="6" t="str">
        <f t="shared" si="213"/>
        <v>N/A</v>
      </c>
    </row>
    <row r="711" spans="61:68">
      <c r="BI711" s="61">
        <f>PI_data_original!BI711</f>
        <v>45873.736111111109</v>
      </c>
      <c r="BJ711" s="6">
        <f>IF($BI711&lt;=$BI$9,IF(NOT(ISNUMBER(PI_data_original!BJ711)),BJ710,PI_data_original!BJ711),0)</f>
        <v>36.78023114429913</v>
      </c>
      <c r="BK711" s="6">
        <f>IF($BI711&lt;=$BI$9,IF(NOT(ISNUMBER(PI_data_original!BK711)),BK710,PI_data_original!BK711),0)</f>
        <v>35.891396349695079</v>
      </c>
      <c r="BM711" s="6">
        <f t="shared" si="210"/>
        <v>45873.736111111109</v>
      </c>
      <c r="BN711" s="6" t="str">
        <f t="shared" si="211"/>
        <v>N/A</v>
      </c>
      <c r="BO711" s="6">
        <f t="shared" si="212"/>
        <v>45873.736111111109</v>
      </c>
      <c r="BP711" s="6" t="str">
        <f t="shared" si="213"/>
        <v>N/A</v>
      </c>
    </row>
    <row r="712" spans="61:68">
      <c r="BI712" s="61">
        <f>PI_data_original!BI712</f>
        <v>45873.736805555556</v>
      </c>
      <c r="BJ712" s="6">
        <f>IF($BI712&lt;=$BI$9,IF(NOT(ISNUMBER(PI_data_original!BJ712)),BJ711,PI_data_original!BJ712),0)</f>
        <v>36.793721957530138</v>
      </c>
      <c r="BK712" s="6">
        <f>IF($BI712&lt;=$BI$9,IF(NOT(ISNUMBER(PI_data_original!BK712)),BK711,PI_data_original!BK712),0)</f>
        <v>35.748914059653245</v>
      </c>
      <c r="BM712" s="6">
        <f t="shared" si="210"/>
        <v>45873.736805555556</v>
      </c>
      <c r="BN712" s="6" t="str">
        <f t="shared" si="211"/>
        <v>N/A</v>
      </c>
      <c r="BO712" s="6">
        <f t="shared" si="212"/>
        <v>45873.736805555556</v>
      </c>
      <c r="BP712" s="6" t="str">
        <f t="shared" si="213"/>
        <v>N/A</v>
      </c>
    </row>
    <row r="713" spans="61:68">
      <c r="BI713" s="61">
        <f>PI_data_original!BI713</f>
        <v>45873.737500000003</v>
      </c>
      <c r="BJ713" s="6">
        <f>IF($BI713&lt;=$BI$9,IF(NOT(ISNUMBER(PI_data_original!BJ713)),BJ712,PI_data_original!BJ713),0)</f>
        <v>36.792845220630618</v>
      </c>
      <c r="BK713" s="6">
        <f>IF($BI713&lt;=$BI$9,IF(NOT(ISNUMBER(PI_data_original!BK713)),BK712,PI_data_original!BK713),0)</f>
        <v>35.572779593404341</v>
      </c>
      <c r="BM713" s="6">
        <f t="shared" si="210"/>
        <v>45873.737500000003</v>
      </c>
      <c r="BN713" s="6" t="str">
        <f t="shared" si="211"/>
        <v>N/A</v>
      </c>
      <c r="BO713" s="6">
        <f t="shared" si="212"/>
        <v>45873.737500000003</v>
      </c>
      <c r="BP713" s="6" t="str">
        <f t="shared" si="213"/>
        <v>N/A</v>
      </c>
    </row>
    <row r="714" spans="61:68">
      <c r="BI714" s="61">
        <f>PI_data_original!BI714</f>
        <v>45873.738194444442</v>
      </c>
      <c r="BJ714" s="6">
        <f>IF($BI714&lt;=$BI$9,IF(NOT(ISNUMBER(PI_data_original!BJ714)),BJ713,PI_data_original!BJ714),0)</f>
        <v>36.876993995255184</v>
      </c>
      <c r="BK714" s="6">
        <f>IF($BI714&lt;=$BI$9,IF(NOT(ISNUMBER(PI_data_original!BK714)),BK713,PI_data_original!BK714),0)</f>
        <v>35.501862358858105</v>
      </c>
      <c r="BM714" s="6">
        <f t="shared" si="210"/>
        <v>45873.738194444442</v>
      </c>
      <c r="BN714" s="6" t="str">
        <f t="shared" si="211"/>
        <v>N/A</v>
      </c>
      <c r="BO714" s="6">
        <f t="shared" si="212"/>
        <v>45873.738194444442</v>
      </c>
      <c r="BP714" s="6" t="str">
        <f t="shared" si="213"/>
        <v>N/A</v>
      </c>
    </row>
    <row r="715" spans="61:68">
      <c r="BI715" s="61">
        <f>PI_data_original!BI715</f>
        <v>45873.738888888889</v>
      </c>
      <c r="BJ715" s="6">
        <f>IF($BI715&lt;=$BI$9,IF(NOT(ISNUMBER(PI_data_original!BJ715)),BJ714,PI_data_original!BJ715),0)</f>
        <v>36.754022689362856</v>
      </c>
      <c r="BK715" s="6">
        <f>IF($BI715&lt;=$BI$9,IF(NOT(ISNUMBER(PI_data_original!BK715)),BK714,PI_data_original!BK715),0)</f>
        <v>35.33899444703367</v>
      </c>
      <c r="BM715" s="6">
        <f t="shared" si="210"/>
        <v>45873.738888888889</v>
      </c>
      <c r="BN715" s="6" t="str">
        <f t="shared" si="211"/>
        <v>N/A</v>
      </c>
      <c r="BO715" s="6">
        <f t="shared" si="212"/>
        <v>45873.738888888889</v>
      </c>
      <c r="BP715" s="6" t="str">
        <f t="shared" si="213"/>
        <v>N/A</v>
      </c>
    </row>
    <row r="716" spans="61:68">
      <c r="BI716" s="61">
        <f>PI_data_original!BI716</f>
        <v>45873.739583333336</v>
      </c>
      <c r="BJ716" s="6">
        <f>IF($BI716&lt;=$BI$9,IF(NOT(ISNUMBER(PI_data_original!BJ716)),BJ715,PI_data_original!BJ716),0)</f>
        <v>36.923504710446188</v>
      </c>
      <c r="BK716" s="6">
        <f>IF($BI716&lt;=$BI$9,IF(NOT(ISNUMBER(PI_data_original!BK716)),BK715,PI_data_original!BK716),0)</f>
        <v>35.270089725094834</v>
      </c>
      <c r="BM716" s="6">
        <f t="shared" ref="BM716:BM779" si="214">IF(BJ716&gt;1,$BI716)</f>
        <v>45873.739583333336</v>
      </c>
      <c r="BN716" s="6" t="str">
        <f t="shared" ref="BN716:BN779" si="215">IF(OR(AND(BM715=FALSE,ISNUMBER(BM716)),AND(ISNUMBER(BM716),BM717=FALSE)),BM716,"N/A")</f>
        <v>N/A</v>
      </c>
      <c r="BO716" s="6">
        <f t="shared" ref="BO716:BO779" si="216">IF(BK716&gt;1,$BI716)</f>
        <v>45873.739583333336</v>
      </c>
      <c r="BP716" s="6" t="str">
        <f t="shared" ref="BP716:BP779" si="217">IF(OR(AND(BO715=FALSE,ISNUMBER(BO716)),AND(ISNUMBER(BO716),BO717=FALSE)),BO716,"N/A")</f>
        <v>N/A</v>
      </c>
    </row>
    <row r="717" spans="61:68">
      <c r="BI717" s="61">
        <f>PI_data_original!BI717</f>
        <v>45873.740277777775</v>
      </c>
      <c r="BJ717" s="6">
        <f>IF($BI717&lt;=$BI$9,IF(NOT(ISNUMBER(PI_data_original!BJ717)),BJ716,PI_data_original!BJ717),0)</f>
        <v>37.077514463527741</v>
      </c>
      <c r="BK717" s="6">
        <f>IF($BI717&lt;=$BI$9,IF(NOT(ISNUMBER(PI_data_original!BK717)),BK716,PI_data_original!BK717),0)</f>
        <v>35.199946644940205</v>
      </c>
      <c r="BM717" s="6">
        <f t="shared" si="214"/>
        <v>45873.740277777775</v>
      </c>
      <c r="BN717" s="6" t="str">
        <f t="shared" si="215"/>
        <v>N/A</v>
      </c>
      <c r="BO717" s="6">
        <f t="shared" si="216"/>
        <v>45873.740277777775</v>
      </c>
      <c r="BP717" s="6" t="str">
        <f t="shared" si="217"/>
        <v>N/A</v>
      </c>
    </row>
    <row r="718" spans="61:68">
      <c r="BI718" s="61">
        <f>PI_data_original!BI718</f>
        <v>45873.740972222222</v>
      </c>
      <c r="BJ718" s="6">
        <f>IF($BI718&lt;=$BI$9,IF(NOT(ISNUMBER(PI_data_original!BJ718)),BJ717,PI_data_original!BJ718),0)</f>
        <v>37.291883361746777</v>
      </c>
      <c r="BK718" s="6">
        <f>IF($BI718&lt;=$BI$9,IF(NOT(ISNUMBER(PI_data_original!BK718)),BK717,PI_data_original!BK718),0)</f>
        <v>35.064101224945261</v>
      </c>
      <c r="BM718" s="6">
        <f t="shared" si="214"/>
        <v>45873.740972222222</v>
      </c>
      <c r="BN718" s="6" t="str">
        <f t="shared" si="215"/>
        <v>N/A</v>
      </c>
      <c r="BO718" s="6">
        <f t="shared" si="216"/>
        <v>45873.740972222222</v>
      </c>
      <c r="BP718" s="6" t="str">
        <f t="shared" si="217"/>
        <v>N/A</v>
      </c>
    </row>
    <row r="719" spans="61:68">
      <c r="BI719" s="61">
        <f>PI_data_original!BI719</f>
        <v>45873.741666666669</v>
      </c>
      <c r="BJ719" s="6">
        <f>IF($BI719&lt;=$BI$9,IF(NOT(ISNUMBER(PI_data_original!BJ719)),BJ718,PI_data_original!BJ719),0)</f>
        <v>37.344333371589194</v>
      </c>
      <c r="BK719" s="6">
        <f>IF($BI719&lt;=$BI$9,IF(NOT(ISNUMBER(PI_data_original!BK719)),BK718,PI_data_original!BK719),0)</f>
        <v>34.929629824797757</v>
      </c>
      <c r="BM719" s="6">
        <f t="shared" si="214"/>
        <v>45873.741666666669</v>
      </c>
      <c r="BN719" s="6" t="str">
        <f t="shared" si="215"/>
        <v>N/A</v>
      </c>
      <c r="BO719" s="6">
        <f t="shared" si="216"/>
        <v>45873.741666666669</v>
      </c>
      <c r="BP719" s="6" t="str">
        <f t="shared" si="217"/>
        <v>N/A</v>
      </c>
    </row>
    <row r="720" spans="61:68">
      <c r="BI720" s="61">
        <f>PI_data_original!BI720</f>
        <v>45873.742361111108</v>
      </c>
      <c r="BJ720" s="6">
        <f>IF($BI720&lt;=$BI$9,IF(NOT(ISNUMBER(PI_data_original!BJ720)),BJ719,PI_data_original!BJ720),0)</f>
        <v>37.389838618989828</v>
      </c>
      <c r="BK720" s="6">
        <f>IF($BI720&lt;=$BI$9,IF(NOT(ISNUMBER(PI_data_original!BK720)),BK719,PI_data_original!BK720),0)</f>
        <v>34.8332034544297</v>
      </c>
      <c r="BM720" s="6">
        <f t="shared" si="214"/>
        <v>45873.742361111108</v>
      </c>
      <c r="BN720" s="6" t="str">
        <f t="shared" si="215"/>
        <v>N/A</v>
      </c>
      <c r="BO720" s="6">
        <f t="shared" si="216"/>
        <v>45873.742361111108</v>
      </c>
      <c r="BP720" s="6" t="str">
        <f t="shared" si="217"/>
        <v>N/A</v>
      </c>
    </row>
    <row r="721" spans="61:68">
      <c r="BI721" s="61">
        <f>PI_data_original!BI721</f>
        <v>45873.743055555555</v>
      </c>
      <c r="BJ721" s="6">
        <f>IF($BI721&lt;=$BI$9,IF(NOT(ISNUMBER(PI_data_original!BJ721)),BJ720,PI_data_original!BJ721),0)</f>
        <v>37.422719101715394</v>
      </c>
      <c r="BK721" s="6">
        <f>IF($BI721&lt;=$BI$9,IF(NOT(ISNUMBER(PI_data_original!BK721)),BK720,PI_data_original!BK721),0)</f>
        <v>34.770273900023177</v>
      </c>
      <c r="BM721" s="6">
        <f t="shared" si="214"/>
        <v>45873.743055555555</v>
      </c>
      <c r="BN721" s="6" t="str">
        <f t="shared" si="215"/>
        <v>N/A</v>
      </c>
      <c r="BO721" s="6">
        <f t="shared" si="216"/>
        <v>45873.743055555555</v>
      </c>
      <c r="BP721" s="6" t="str">
        <f t="shared" si="217"/>
        <v>N/A</v>
      </c>
    </row>
    <row r="722" spans="61:68">
      <c r="BI722" s="61">
        <f>PI_data_original!BI722</f>
        <v>45873.743750000001</v>
      </c>
      <c r="BJ722" s="6">
        <f>IF($BI722&lt;=$BI$9,IF(NOT(ISNUMBER(PI_data_original!BJ722)),BJ721,PI_data_original!BJ722),0)</f>
        <v>37.368239080182327</v>
      </c>
      <c r="BK722" s="6">
        <f>IF($BI722&lt;=$BI$9,IF(NOT(ISNUMBER(PI_data_original!BK722)),BK721,PI_data_original!BK722),0)</f>
        <v>34.68460080039808</v>
      </c>
      <c r="BM722" s="6">
        <f t="shared" si="214"/>
        <v>45873.743750000001</v>
      </c>
      <c r="BN722" s="6" t="str">
        <f t="shared" si="215"/>
        <v>N/A</v>
      </c>
      <c r="BO722" s="6">
        <f t="shared" si="216"/>
        <v>45873.743750000001</v>
      </c>
      <c r="BP722" s="6" t="str">
        <f t="shared" si="217"/>
        <v>N/A</v>
      </c>
    </row>
    <row r="723" spans="61:68">
      <c r="BI723" s="61">
        <f>PI_data_original!BI723</f>
        <v>45873.744444444441</v>
      </c>
      <c r="BJ723" s="6">
        <f>IF($BI723&lt;=$BI$9,IF(NOT(ISNUMBER(PI_data_original!BJ723)),BJ722,PI_data_original!BJ723),0)</f>
        <v>37.362777599448002</v>
      </c>
      <c r="BK723" s="6">
        <f>IF($BI723&lt;=$BI$9,IF(NOT(ISNUMBER(PI_data_original!BK723)),BK722,PI_data_original!BK723),0)</f>
        <v>34.560923756938628</v>
      </c>
      <c r="BM723" s="6">
        <f t="shared" si="214"/>
        <v>45873.744444444441</v>
      </c>
      <c r="BN723" s="6" t="str">
        <f t="shared" si="215"/>
        <v>N/A</v>
      </c>
      <c r="BO723" s="6">
        <f t="shared" si="216"/>
        <v>45873.744444444441</v>
      </c>
      <c r="BP723" s="6" t="str">
        <f t="shared" si="217"/>
        <v>N/A</v>
      </c>
    </row>
    <row r="724" spans="61:68">
      <c r="BI724" s="61">
        <f>PI_data_original!BI724</f>
        <v>45873.745138888888</v>
      </c>
      <c r="BJ724" s="6">
        <f>IF($BI724&lt;=$BI$9,IF(NOT(ISNUMBER(PI_data_original!BJ724)),BJ723,PI_data_original!BJ724),0)</f>
        <v>37.278786983923958</v>
      </c>
      <c r="BK724" s="6">
        <f>IF($BI724&lt;=$BI$9,IF(NOT(ISNUMBER(PI_data_original!BK724)),BK723,PI_data_original!BK724),0)</f>
        <v>34.47466628712769</v>
      </c>
      <c r="BM724" s="6">
        <f t="shared" si="214"/>
        <v>45873.745138888888</v>
      </c>
      <c r="BN724" s="6" t="str">
        <f t="shared" si="215"/>
        <v>N/A</v>
      </c>
      <c r="BO724" s="6">
        <f t="shared" si="216"/>
        <v>45873.745138888888</v>
      </c>
      <c r="BP724" s="6" t="str">
        <f t="shared" si="217"/>
        <v>N/A</v>
      </c>
    </row>
    <row r="725" spans="61:68">
      <c r="BI725" s="61">
        <f>PI_data_original!BI725</f>
        <v>45873.745833333334</v>
      </c>
      <c r="BJ725" s="6">
        <f>IF($BI725&lt;=$BI$9,IF(NOT(ISNUMBER(PI_data_original!BJ725)),BJ724,PI_data_original!BJ725),0)</f>
        <v>37.217278452147625</v>
      </c>
      <c r="BK725" s="6">
        <f>IF($BI725&lt;=$BI$9,IF(NOT(ISNUMBER(PI_data_original!BK725)),BK724,PI_data_original!BK725),0)</f>
        <v>34.44012259698642</v>
      </c>
      <c r="BM725" s="6">
        <f t="shared" si="214"/>
        <v>45873.745833333334</v>
      </c>
      <c r="BN725" s="6" t="str">
        <f t="shared" si="215"/>
        <v>N/A</v>
      </c>
      <c r="BO725" s="6">
        <f t="shared" si="216"/>
        <v>45873.745833333334</v>
      </c>
      <c r="BP725" s="6" t="str">
        <f t="shared" si="217"/>
        <v>N/A</v>
      </c>
    </row>
    <row r="726" spans="61:68">
      <c r="BI726" s="61">
        <f>PI_data_original!BI726</f>
        <v>45873.746527777781</v>
      </c>
      <c r="BJ726" s="6">
        <f>IF($BI726&lt;=$BI$9,IF(NOT(ISNUMBER(PI_data_original!BJ726)),BJ725,PI_data_original!BJ726),0)</f>
        <v>37.186913293391427</v>
      </c>
      <c r="BK726" s="6">
        <f>IF($BI726&lt;=$BI$9,IF(NOT(ISNUMBER(PI_data_original!BK726)),BK725,PI_data_original!BK726),0)</f>
        <v>34.324745586250643</v>
      </c>
      <c r="BM726" s="6">
        <f t="shared" si="214"/>
        <v>45873.746527777781</v>
      </c>
      <c r="BN726" s="6" t="str">
        <f t="shared" si="215"/>
        <v>N/A</v>
      </c>
      <c r="BO726" s="6">
        <f t="shared" si="216"/>
        <v>45873.746527777781</v>
      </c>
      <c r="BP726" s="6" t="str">
        <f t="shared" si="217"/>
        <v>N/A</v>
      </c>
    </row>
    <row r="727" spans="61:68">
      <c r="BI727" s="61">
        <f>PI_data_original!BI727</f>
        <v>45873.74722222222</v>
      </c>
      <c r="BJ727" s="6">
        <f>IF($BI727&lt;=$BI$9,IF(NOT(ISNUMBER(PI_data_original!BJ727)),BJ726,PI_data_original!BJ727),0)</f>
        <v>37.274191853779669</v>
      </c>
      <c r="BK727" s="6">
        <f>IF($BI727&lt;=$BI$9,IF(NOT(ISNUMBER(PI_data_original!BK727)),BK726,PI_data_original!BK727),0)</f>
        <v>34.266997690728886</v>
      </c>
      <c r="BM727" s="6">
        <f t="shared" si="214"/>
        <v>45873.74722222222</v>
      </c>
      <c r="BN727" s="6" t="str">
        <f t="shared" si="215"/>
        <v>N/A</v>
      </c>
      <c r="BO727" s="6">
        <f t="shared" si="216"/>
        <v>45873.74722222222</v>
      </c>
      <c r="BP727" s="6" t="str">
        <f t="shared" si="217"/>
        <v>N/A</v>
      </c>
    </row>
    <row r="728" spans="61:68">
      <c r="BI728" s="61">
        <f>PI_data_original!BI728</f>
        <v>45873.747916666667</v>
      </c>
      <c r="BJ728" s="6">
        <f>IF($BI728&lt;=$BI$9,IF(NOT(ISNUMBER(PI_data_original!BJ728)),BJ727,PI_data_original!BJ728),0)</f>
        <v>37.361815011299861</v>
      </c>
      <c r="BK728" s="6">
        <f>IF($BI728&lt;=$BI$9,IF(NOT(ISNUMBER(PI_data_original!BK728)),BK727,PI_data_original!BK728),0)</f>
        <v>34.256426018334629</v>
      </c>
      <c r="BM728" s="6">
        <f t="shared" si="214"/>
        <v>45873.747916666667</v>
      </c>
      <c r="BN728" s="6" t="str">
        <f t="shared" si="215"/>
        <v>N/A</v>
      </c>
      <c r="BO728" s="6">
        <f t="shared" si="216"/>
        <v>45873.747916666667</v>
      </c>
      <c r="BP728" s="6" t="str">
        <f t="shared" si="217"/>
        <v>N/A</v>
      </c>
    </row>
    <row r="729" spans="61:68">
      <c r="BI729" s="61">
        <f>PI_data_original!BI729</f>
        <v>45873.748611111114</v>
      </c>
      <c r="BJ729" s="6">
        <f>IF($BI729&lt;=$BI$9,IF(NOT(ISNUMBER(PI_data_original!BJ729)),BJ728,PI_data_original!BJ729),0)</f>
        <v>37.486256517542479</v>
      </c>
      <c r="BK729" s="6">
        <f>IF($BI729&lt;=$BI$9,IF(NOT(ISNUMBER(PI_data_original!BK729)),BK728,PI_data_original!BK729),0)</f>
        <v>34.205821226862746</v>
      </c>
      <c r="BM729" s="6">
        <f t="shared" si="214"/>
        <v>45873.748611111114</v>
      </c>
      <c r="BN729" s="6" t="str">
        <f t="shared" si="215"/>
        <v>N/A</v>
      </c>
      <c r="BO729" s="6">
        <f t="shared" si="216"/>
        <v>45873.748611111114</v>
      </c>
      <c r="BP729" s="6" t="str">
        <f t="shared" si="217"/>
        <v>N/A</v>
      </c>
    </row>
    <row r="730" spans="61:68">
      <c r="BI730" s="61">
        <f>PI_data_original!BI730</f>
        <v>45873.749305555553</v>
      </c>
      <c r="BJ730" s="6">
        <f>IF($BI730&lt;=$BI$9,IF(NOT(ISNUMBER(PI_data_original!BJ730)),BJ729,PI_data_original!BJ730),0)</f>
        <v>37.615098908736528</v>
      </c>
      <c r="BK730" s="6">
        <f>IF($BI730&lt;=$BI$9,IF(NOT(ISNUMBER(PI_data_original!BK730)),BK729,PI_data_original!BK730),0)</f>
        <v>34.208936913143198</v>
      </c>
      <c r="BM730" s="6">
        <f t="shared" si="214"/>
        <v>45873.749305555553</v>
      </c>
      <c r="BN730" s="6" t="str">
        <f t="shared" si="215"/>
        <v>N/A</v>
      </c>
      <c r="BO730" s="6">
        <f t="shared" si="216"/>
        <v>45873.749305555553</v>
      </c>
      <c r="BP730" s="6" t="str">
        <f t="shared" si="217"/>
        <v>N/A</v>
      </c>
    </row>
    <row r="731" spans="61:68">
      <c r="BI731" s="61">
        <f>PI_data_original!BI731</f>
        <v>45873.75</v>
      </c>
      <c r="BJ731" s="6">
        <f>IF($BI731&lt;=$BI$9,IF(NOT(ISNUMBER(PI_data_original!BJ731)),BJ730,PI_data_original!BJ731),0)</f>
        <v>37.575740162558183</v>
      </c>
      <c r="BK731" s="6">
        <f>IF($BI731&lt;=$BI$9,IF(NOT(ISNUMBER(PI_data_original!BK731)),BK730,PI_data_original!BK731),0)</f>
        <v>34.161565287515074</v>
      </c>
      <c r="BM731" s="6">
        <f t="shared" si="214"/>
        <v>45873.75</v>
      </c>
      <c r="BN731" s="6" t="str">
        <f t="shared" si="215"/>
        <v>N/A</v>
      </c>
      <c r="BO731" s="6">
        <f t="shared" si="216"/>
        <v>45873.75</v>
      </c>
      <c r="BP731" s="6" t="str">
        <f t="shared" si="217"/>
        <v>N/A</v>
      </c>
    </row>
    <row r="732" spans="61:68">
      <c r="BI732" s="61">
        <f>PI_data_original!BI732</f>
        <v>45873.750694444447</v>
      </c>
      <c r="BJ732" s="6">
        <f>IF($BI732&lt;=$BI$9,IF(NOT(ISNUMBER(PI_data_original!BJ732)),BJ731,PI_data_original!BJ732),0)</f>
        <v>37.588130653825424</v>
      </c>
      <c r="BK732" s="6">
        <f>IF($BI732&lt;=$BI$9,IF(NOT(ISNUMBER(PI_data_original!BK732)),BK731,PI_data_original!BK732),0)</f>
        <v>34.160524409298098</v>
      </c>
      <c r="BM732" s="6">
        <f t="shared" si="214"/>
        <v>45873.750694444447</v>
      </c>
      <c r="BN732" s="6" t="str">
        <f t="shared" si="215"/>
        <v>N/A</v>
      </c>
      <c r="BO732" s="6">
        <f t="shared" si="216"/>
        <v>45873.750694444447</v>
      </c>
      <c r="BP732" s="6" t="str">
        <f t="shared" si="217"/>
        <v>N/A</v>
      </c>
    </row>
    <row r="733" spans="61:68">
      <c r="BI733" s="61">
        <f>PI_data_original!BI733</f>
        <v>45873.751388888886</v>
      </c>
      <c r="BJ733" s="6">
        <f>IF($BI733&lt;=$BI$9,IF(NOT(ISNUMBER(PI_data_original!BJ733)),BJ732,PI_data_original!BJ733),0)</f>
        <v>37.415231054893333</v>
      </c>
      <c r="BK733" s="6">
        <f>IF($BI733&lt;=$BI$9,IF(NOT(ISNUMBER(PI_data_original!BK733)),BK732,PI_data_original!BK733),0)</f>
        <v>34.018591733967405</v>
      </c>
      <c r="BM733" s="6">
        <f t="shared" si="214"/>
        <v>45873.751388888886</v>
      </c>
      <c r="BN733" s="6" t="str">
        <f t="shared" si="215"/>
        <v>N/A</v>
      </c>
      <c r="BO733" s="6">
        <f t="shared" si="216"/>
        <v>45873.751388888886</v>
      </c>
      <c r="BP733" s="6" t="str">
        <f t="shared" si="217"/>
        <v>N/A</v>
      </c>
    </row>
    <row r="734" spans="61:68">
      <c r="BI734" s="61">
        <f>PI_data_original!BI734</f>
        <v>45873.752083333333</v>
      </c>
      <c r="BJ734" s="6">
        <f>IF($BI734&lt;=$BI$9,IF(NOT(ISNUMBER(PI_data_original!BJ734)),BJ733,PI_data_original!BJ734),0)</f>
        <v>37.303302297794147</v>
      </c>
      <c r="BK734" s="6">
        <f>IF($BI734&lt;=$BI$9,IF(NOT(ISNUMBER(PI_data_original!BK734)),BK733,PI_data_original!BK734),0)</f>
        <v>34.002138241919276</v>
      </c>
      <c r="BM734" s="6">
        <f t="shared" si="214"/>
        <v>45873.752083333333</v>
      </c>
      <c r="BN734" s="6" t="str">
        <f t="shared" si="215"/>
        <v>N/A</v>
      </c>
      <c r="BO734" s="6">
        <f t="shared" si="216"/>
        <v>45873.752083333333</v>
      </c>
      <c r="BP734" s="6" t="str">
        <f t="shared" si="217"/>
        <v>N/A</v>
      </c>
    </row>
    <row r="735" spans="61:68">
      <c r="BI735" s="61">
        <f>PI_data_original!BI735</f>
        <v>45873.75277777778</v>
      </c>
      <c r="BJ735" s="6">
        <f>IF($BI735&lt;=$BI$9,IF(NOT(ISNUMBER(PI_data_original!BJ735)),BJ734,PI_data_original!BJ735),0)</f>
        <v>37.079313852607889</v>
      </c>
      <c r="BK735" s="6">
        <f>IF($BI735&lt;=$BI$9,IF(NOT(ISNUMBER(PI_data_original!BK735)),BK734,PI_data_original!BK735),0)</f>
        <v>33.862299247872699</v>
      </c>
      <c r="BM735" s="6">
        <f t="shared" si="214"/>
        <v>45873.75277777778</v>
      </c>
      <c r="BN735" s="6" t="str">
        <f t="shared" si="215"/>
        <v>N/A</v>
      </c>
      <c r="BO735" s="6">
        <f t="shared" si="216"/>
        <v>45873.75277777778</v>
      </c>
      <c r="BP735" s="6" t="str">
        <f t="shared" si="217"/>
        <v>N/A</v>
      </c>
    </row>
    <row r="736" spans="61:68">
      <c r="BI736" s="61">
        <f>PI_data_original!BI736</f>
        <v>45873.753472222219</v>
      </c>
      <c r="BJ736" s="6">
        <f>IF($BI736&lt;=$BI$9,IF(NOT(ISNUMBER(PI_data_original!BJ736)),BJ735,PI_data_original!BJ736),0)</f>
        <v>36.899926998318314</v>
      </c>
      <c r="BK736" s="6">
        <f>IF($BI736&lt;=$BI$9,IF(NOT(ISNUMBER(PI_data_original!BK736)),BK735,PI_data_original!BK736),0)</f>
        <v>33.77041703493461</v>
      </c>
      <c r="BM736" s="6">
        <f t="shared" si="214"/>
        <v>45873.753472222219</v>
      </c>
      <c r="BN736" s="6" t="str">
        <f t="shared" si="215"/>
        <v>N/A</v>
      </c>
      <c r="BO736" s="6">
        <f t="shared" si="216"/>
        <v>45873.753472222219</v>
      </c>
      <c r="BP736" s="6" t="str">
        <f t="shared" si="217"/>
        <v>N/A</v>
      </c>
    </row>
    <row r="737" spans="61:68">
      <c r="BI737" s="61">
        <f>PI_data_original!BI737</f>
        <v>45873.754166666666</v>
      </c>
      <c r="BJ737" s="6">
        <f>IF($BI737&lt;=$BI$9,IF(NOT(ISNUMBER(PI_data_original!BJ737)),BJ736,PI_data_original!BJ737),0)</f>
        <v>36.760723252830488</v>
      </c>
      <c r="BK737" s="6">
        <f>IF($BI737&lt;=$BI$9,IF(NOT(ISNUMBER(PI_data_original!BK737)),BK736,PI_data_original!BK737),0)</f>
        <v>33.710474764238235</v>
      </c>
      <c r="BM737" s="6">
        <f t="shared" si="214"/>
        <v>45873.754166666666</v>
      </c>
      <c r="BN737" s="6" t="str">
        <f t="shared" si="215"/>
        <v>N/A</v>
      </c>
      <c r="BO737" s="6">
        <f t="shared" si="216"/>
        <v>45873.754166666666</v>
      </c>
      <c r="BP737" s="6" t="str">
        <f t="shared" si="217"/>
        <v>N/A</v>
      </c>
    </row>
    <row r="738" spans="61:68">
      <c r="BI738" s="61">
        <f>PI_data_original!BI738</f>
        <v>45873.754861111112</v>
      </c>
      <c r="BJ738" s="6">
        <f>IF($BI738&lt;=$BI$9,IF(NOT(ISNUMBER(PI_data_original!BJ738)),BJ737,PI_data_original!BJ738),0)</f>
        <v>36.573079204445065</v>
      </c>
      <c r="BK738" s="6">
        <f>IF($BI738&lt;=$BI$9,IF(NOT(ISNUMBER(PI_data_original!BK738)),BK737,PI_data_original!BK738),0)</f>
        <v>33.594417686824031</v>
      </c>
      <c r="BM738" s="6">
        <f t="shared" si="214"/>
        <v>45873.754861111112</v>
      </c>
      <c r="BN738" s="6" t="str">
        <f t="shared" si="215"/>
        <v>N/A</v>
      </c>
      <c r="BO738" s="6">
        <f t="shared" si="216"/>
        <v>45873.754861111112</v>
      </c>
      <c r="BP738" s="6" t="str">
        <f t="shared" si="217"/>
        <v>N/A</v>
      </c>
    </row>
    <row r="739" spans="61:68">
      <c r="BI739" s="61">
        <f>PI_data_original!BI739</f>
        <v>45873.755555555559</v>
      </c>
      <c r="BJ739" s="6">
        <f>IF($BI739&lt;=$BI$9,IF(NOT(ISNUMBER(PI_data_original!BJ739)),BJ738,PI_data_original!BJ739),0)</f>
        <v>36.475231997336415</v>
      </c>
      <c r="BK739" s="6">
        <f>IF($BI739&lt;=$BI$9,IF(NOT(ISNUMBER(PI_data_original!BK739)),BK738,PI_data_original!BK739),0)</f>
        <v>33.423112547159626</v>
      </c>
      <c r="BM739" s="6">
        <f t="shared" si="214"/>
        <v>45873.755555555559</v>
      </c>
      <c r="BN739" s="6" t="str">
        <f t="shared" si="215"/>
        <v>N/A</v>
      </c>
      <c r="BO739" s="6">
        <f t="shared" si="216"/>
        <v>45873.755555555559</v>
      </c>
      <c r="BP739" s="6" t="str">
        <f t="shared" si="217"/>
        <v>N/A</v>
      </c>
    </row>
    <row r="740" spans="61:68">
      <c r="BI740" s="61">
        <f>PI_data_original!BI740</f>
        <v>45873.756249999999</v>
      </c>
      <c r="BJ740" s="6">
        <f>IF($BI740&lt;=$BI$9,IF(NOT(ISNUMBER(PI_data_original!BJ740)),BJ739,PI_data_original!BJ740),0)</f>
        <v>36.413738960355168</v>
      </c>
      <c r="BK740" s="6">
        <f>IF($BI740&lt;=$BI$9,IF(NOT(ISNUMBER(PI_data_original!BK740)),BK739,PI_data_original!BK740),0)</f>
        <v>33.246897649060188</v>
      </c>
      <c r="BM740" s="6">
        <f t="shared" si="214"/>
        <v>45873.756249999999</v>
      </c>
      <c r="BN740" s="6" t="str">
        <f t="shared" si="215"/>
        <v>N/A</v>
      </c>
      <c r="BO740" s="6">
        <f t="shared" si="216"/>
        <v>45873.756249999999</v>
      </c>
      <c r="BP740" s="6" t="str">
        <f t="shared" si="217"/>
        <v>N/A</v>
      </c>
    </row>
    <row r="741" spans="61:68">
      <c r="BI741" s="61">
        <f>PI_data_original!BI741</f>
        <v>45873.756944444445</v>
      </c>
      <c r="BJ741" s="6">
        <f>IF($BI741&lt;=$BI$9,IF(NOT(ISNUMBER(PI_data_original!BJ741)),BJ740,PI_data_original!BJ741),0)</f>
        <v>36.358186719825014</v>
      </c>
      <c r="BK741" s="6">
        <f>IF($BI741&lt;=$BI$9,IF(NOT(ISNUMBER(PI_data_original!BK741)),BK740,PI_data_original!BK741),0)</f>
        <v>33.116123021922355</v>
      </c>
      <c r="BM741" s="6">
        <f t="shared" si="214"/>
        <v>45873.756944444445</v>
      </c>
      <c r="BN741" s="6" t="str">
        <f t="shared" si="215"/>
        <v>N/A</v>
      </c>
      <c r="BO741" s="6">
        <f t="shared" si="216"/>
        <v>45873.756944444445</v>
      </c>
      <c r="BP741" s="6" t="str">
        <f t="shared" si="217"/>
        <v>N/A</v>
      </c>
    </row>
    <row r="742" spans="61:68">
      <c r="BI742" s="61">
        <f>PI_data_original!BI742</f>
        <v>45873.757638888892</v>
      </c>
      <c r="BJ742" s="6">
        <f>IF($BI742&lt;=$BI$9,IF(NOT(ISNUMBER(PI_data_original!BJ742)),BJ741,PI_data_original!BJ742),0)</f>
        <v>36.295993422893112</v>
      </c>
      <c r="BK742" s="6">
        <f>IF($BI742&lt;=$BI$9,IF(NOT(ISNUMBER(PI_data_original!BK742)),BK741,PI_data_original!BK742),0)</f>
        <v>32.931089646133223</v>
      </c>
      <c r="BM742" s="6">
        <f t="shared" si="214"/>
        <v>45873.757638888892</v>
      </c>
      <c r="BN742" s="6" t="str">
        <f t="shared" si="215"/>
        <v>N/A</v>
      </c>
      <c r="BO742" s="6">
        <f t="shared" si="216"/>
        <v>45873.757638888892</v>
      </c>
      <c r="BP742" s="6" t="str">
        <f t="shared" si="217"/>
        <v>N/A</v>
      </c>
    </row>
    <row r="743" spans="61:68">
      <c r="BI743" s="61">
        <f>PI_data_original!BI743</f>
        <v>45873.758333333331</v>
      </c>
      <c r="BJ743" s="6">
        <f>IF($BI743&lt;=$BI$9,IF(NOT(ISNUMBER(PI_data_original!BJ743)),BJ742,PI_data_original!BJ743),0)</f>
        <v>36.224562223360223</v>
      </c>
      <c r="BK743" s="6">
        <f>IF($BI743&lt;=$BI$9,IF(NOT(ISNUMBER(PI_data_original!BK743)),BK742,PI_data_original!BK743),0)</f>
        <v>32.773000997912455</v>
      </c>
      <c r="BM743" s="6">
        <f t="shared" si="214"/>
        <v>45873.758333333331</v>
      </c>
      <c r="BN743" s="6" t="str">
        <f t="shared" si="215"/>
        <v>N/A</v>
      </c>
      <c r="BO743" s="6">
        <f t="shared" si="216"/>
        <v>45873.758333333331</v>
      </c>
      <c r="BP743" s="6" t="str">
        <f t="shared" si="217"/>
        <v>N/A</v>
      </c>
    </row>
    <row r="744" spans="61:68">
      <c r="BI744" s="61">
        <f>PI_data_original!BI744</f>
        <v>45873.759027777778</v>
      </c>
      <c r="BJ744" s="6">
        <f>IF($BI744&lt;=$BI$9,IF(NOT(ISNUMBER(PI_data_original!BJ744)),BJ743,PI_data_original!BJ744),0)</f>
        <v>36.075744097642492</v>
      </c>
      <c r="BK744" s="6">
        <f>IF($BI744&lt;=$BI$9,IF(NOT(ISNUMBER(PI_data_original!BK744)),BK743,PI_data_original!BK744),0)</f>
        <v>32.6425143217716</v>
      </c>
      <c r="BM744" s="6">
        <f t="shared" si="214"/>
        <v>45873.759027777778</v>
      </c>
      <c r="BN744" s="6" t="str">
        <f t="shared" si="215"/>
        <v>N/A</v>
      </c>
      <c r="BO744" s="6">
        <f t="shared" si="216"/>
        <v>45873.759027777778</v>
      </c>
      <c r="BP744" s="6" t="str">
        <f t="shared" si="217"/>
        <v>N/A</v>
      </c>
    </row>
    <row r="745" spans="61:68">
      <c r="BI745" s="61">
        <f>PI_data_original!BI745</f>
        <v>45873.759722222225</v>
      </c>
      <c r="BJ745" s="6">
        <f>IF($BI745&lt;=$BI$9,IF(NOT(ISNUMBER(PI_data_original!BJ745)),BJ744,PI_data_original!BJ745),0)</f>
        <v>35.926032843741581</v>
      </c>
      <c r="BK745" s="6">
        <f>IF($BI745&lt;=$BI$9,IF(NOT(ISNUMBER(PI_data_original!BK745)),BK744,PI_data_original!BK745),0)</f>
        <v>32.453616665611854</v>
      </c>
      <c r="BM745" s="6">
        <f t="shared" si="214"/>
        <v>45873.759722222225</v>
      </c>
      <c r="BN745" s="6" t="str">
        <f t="shared" si="215"/>
        <v>N/A</v>
      </c>
      <c r="BO745" s="6">
        <f t="shared" si="216"/>
        <v>45873.759722222225</v>
      </c>
      <c r="BP745" s="6" t="str">
        <f t="shared" si="217"/>
        <v>N/A</v>
      </c>
    </row>
    <row r="746" spans="61:68">
      <c r="BI746" s="61">
        <f>PI_data_original!BI746</f>
        <v>45873.760416666664</v>
      </c>
      <c r="BJ746" s="6">
        <f>IF($BI746&lt;=$BI$9,IF(NOT(ISNUMBER(PI_data_original!BJ746)),BJ745,PI_data_original!BJ746),0)</f>
        <v>35.702131791398415</v>
      </c>
      <c r="BK746" s="6">
        <f>IF($BI746&lt;=$BI$9,IF(NOT(ISNUMBER(PI_data_original!BK746)),BK745,PI_data_original!BK746),0)</f>
        <v>32.276057620975763</v>
      </c>
      <c r="BM746" s="6">
        <f t="shared" si="214"/>
        <v>45873.760416666664</v>
      </c>
      <c r="BN746" s="6" t="str">
        <f t="shared" si="215"/>
        <v>N/A</v>
      </c>
      <c r="BO746" s="6">
        <f t="shared" si="216"/>
        <v>45873.760416666664</v>
      </c>
      <c r="BP746" s="6" t="str">
        <f t="shared" si="217"/>
        <v>N/A</v>
      </c>
    </row>
    <row r="747" spans="61:68">
      <c r="BI747" s="61">
        <f>PI_data_original!BI747</f>
        <v>45873.761111111111</v>
      </c>
      <c r="BJ747" s="6">
        <f>IF($BI747&lt;=$BI$9,IF(NOT(ISNUMBER(PI_data_original!BJ747)),BJ746,PI_data_original!BJ747),0)</f>
        <v>35.539050471398518</v>
      </c>
      <c r="BK747" s="6">
        <f>IF($BI747&lt;=$BI$9,IF(NOT(ISNUMBER(PI_data_original!BK747)),BK746,PI_data_original!BK747),0)</f>
        <v>32.133767495088598</v>
      </c>
      <c r="BM747" s="6">
        <f t="shared" si="214"/>
        <v>45873.761111111111</v>
      </c>
      <c r="BN747" s="6" t="str">
        <f t="shared" si="215"/>
        <v>N/A</v>
      </c>
      <c r="BO747" s="6">
        <f t="shared" si="216"/>
        <v>45873.761111111111</v>
      </c>
      <c r="BP747" s="6" t="str">
        <f t="shared" si="217"/>
        <v>N/A</v>
      </c>
    </row>
    <row r="748" spans="61:68">
      <c r="BI748" s="61">
        <f>PI_data_original!BI748</f>
        <v>45873.761805555558</v>
      </c>
      <c r="BJ748" s="6">
        <f>IF($BI748&lt;=$BI$9,IF(NOT(ISNUMBER(PI_data_original!BJ748)),BJ747,PI_data_original!BJ748),0)</f>
        <v>35.402274297367924</v>
      </c>
      <c r="BK748" s="6">
        <f>IF($BI748&lt;=$BI$9,IF(NOT(ISNUMBER(PI_data_original!BK748)),BK747,PI_data_original!BK748),0)</f>
        <v>31.997386149292932</v>
      </c>
      <c r="BM748" s="6">
        <f t="shared" si="214"/>
        <v>45873.761805555558</v>
      </c>
      <c r="BN748" s="6" t="str">
        <f t="shared" si="215"/>
        <v>N/A</v>
      </c>
      <c r="BO748" s="6">
        <f t="shared" si="216"/>
        <v>45873.761805555558</v>
      </c>
      <c r="BP748" s="6" t="str">
        <f t="shared" si="217"/>
        <v>N/A</v>
      </c>
    </row>
    <row r="749" spans="61:68">
      <c r="BI749" s="61">
        <f>PI_data_original!BI749</f>
        <v>45873.762499999997</v>
      </c>
      <c r="BJ749" s="6">
        <f>IF($BI749&lt;=$BI$9,IF(NOT(ISNUMBER(PI_data_original!BJ749)),BJ748,PI_data_original!BJ749),0)</f>
        <v>35.259027400583385</v>
      </c>
      <c r="BK749" s="6">
        <f>IF($BI749&lt;=$BI$9,IF(NOT(ISNUMBER(PI_data_original!BK749)),BK748,PI_data_original!BK749),0)</f>
        <v>31.849225246208917</v>
      </c>
      <c r="BM749" s="6">
        <f t="shared" si="214"/>
        <v>45873.762499999997</v>
      </c>
      <c r="BN749" s="6" t="str">
        <f t="shared" si="215"/>
        <v>N/A</v>
      </c>
      <c r="BO749" s="6">
        <f t="shared" si="216"/>
        <v>45873.762499999997</v>
      </c>
      <c r="BP749" s="6" t="str">
        <f t="shared" si="217"/>
        <v>N/A</v>
      </c>
    </row>
    <row r="750" spans="61:68">
      <c r="BI750" s="61">
        <f>PI_data_original!BI750</f>
        <v>45873.763194444444</v>
      </c>
      <c r="BJ750" s="6">
        <f>IF($BI750&lt;=$BI$9,IF(NOT(ISNUMBER(PI_data_original!BJ750)),BJ749,PI_data_original!BJ750),0)</f>
        <v>35.062897600631018</v>
      </c>
      <c r="BK750" s="6">
        <f>IF($BI750&lt;=$BI$9,IF(NOT(ISNUMBER(PI_data_original!BK750)),BK749,PI_data_original!BK750),0)</f>
        <v>31.711526594621873</v>
      </c>
      <c r="BM750" s="6">
        <f t="shared" si="214"/>
        <v>45873.763194444444</v>
      </c>
      <c r="BN750" s="6" t="str">
        <f t="shared" si="215"/>
        <v>N/A</v>
      </c>
      <c r="BO750" s="6">
        <f t="shared" si="216"/>
        <v>45873.763194444444</v>
      </c>
      <c r="BP750" s="6" t="str">
        <f t="shared" si="217"/>
        <v>N/A</v>
      </c>
    </row>
    <row r="751" spans="61:68">
      <c r="BI751" s="61">
        <f>PI_data_original!BI751</f>
        <v>45873.763888888891</v>
      </c>
      <c r="BJ751" s="6">
        <f>IF($BI751&lt;=$BI$9,IF(NOT(ISNUMBER(PI_data_original!BJ751)),BJ750,PI_data_original!BJ751),0)</f>
        <v>34.887835694272141</v>
      </c>
      <c r="BK751" s="6">
        <f>IF($BI751&lt;=$BI$9,IF(NOT(ISNUMBER(PI_data_original!BK751)),BK750,PI_data_original!BK751),0)</f>
        <v>31.597126843583155</v>
      </c>
      <c r="BM751" s="6">
        <f t="shared" si="214"/>
        <v>45873.763888888891</v>
      </c>
      <c r="BN751" s="6" t="str">
        <f t="shared" si="215"/>
        <v>N/A</v>
      </c>
      <c r="BO751" s="6">
        <f t="shared" si="216"/>
        <v>45873.763888888891</v>
      </c>
      <c r="BP751" s="6" t="str">
        <f t="shared" si="217"/>
        <v>N/A</v>
      </c>
    </row>
    <row r="752" spans="61:68">
      <c r="BI752" s="61">
        <f>PI_data_original!BI752</f>
        <v>45873.76458333333</v>
      </c>
      <c r="BJ752" s="6">
        <f>IF($BI752&lt;=$BI$9,IF(NOT(ISNUMBER(PI_data_original!BJ752)),BJ751,PI_data_original!BJ752),0)</f>
        <v>34.706774689735532</v>
      </c>
      <c r="BK752" s="6">
        <f>IF($BI752&lt;=$BI$9,IF(NOT(ISNUMBER(PI_data_original!BK752)),BK751,PI_data_original!BK752),0)</f>
        <v>31.449222933149191</v>
      </c>
      <c r="BM752" s="6">
        <f t="shared" si="214"/>
        <v>45873.76458333333</v>
      </c>
      <c r="BN752" s="6" t="str">
        <f t="shared" si="215"/>
        <v>N/A</v>
      </c>
      <c r="BO752" s="6">
        <f t="shared" si="216"/>
        <v>45873.76458333333</v>
      </c>
      <c r="BP752" s="6" t="str">
        <f t="shared" si="217"/>
        <v>N/A</v>
      </c>
    </row>
    <row r="753" spans="61:68">
      <c r="BI753" s="61">
        <f>PI_data_original!BI753</f>
        <v>45873.765277777777</v>
      </c>
      <c r="BJ753" s="6">
        <f>IF($BI753&lt;=$BI$9,IF(NOT(ISNUMBER(PI_data_original!BJ753)),BJ752,PI_data_original!BJ753),0)</f>
        <v>34.498684578943774</v>
      </c>
      <c r="BK753" s="6">
        <f>IF($BI753&lt;=$BI$9,IF(NOT(ISNUMBER(PI_data_original!BK753)),BK752,PI_data_original!BK753),0)</f>
        <v>31.34736556436836</v>
      </c>
      <c r="BM753" s="6">
        <f t="shared" si="214"/>
        <v>45873.765277777777</v>
      </c>
      <c r="BN753" s="6" t="str">
        <f t="shared" si="215"/>
        <v>N/A</v>
      </c>
      <c r="BO753" s="6">
        <f t="shared" si="216"/>
        <v>45873.765277777777</v>
      </c>
      <c r="BP753" s="6" t="str">
        <f t="shared" si="217"/>
        <v>N/A</v>
      </c>
    </row>
    <row r="754" spans="61:68">
      <c r="BI754" s="61">
        <f>PI_data_original!BI754</f>
        <v>45873.765972222223</v>
      </c>
      <c r="BJ754" s="6">
        <f>IF($BI754&lt;=$BI$9,IF(NOT(ISNUMBER(PI_data_original!BJ754)),BJ753,PI_data_original!BJ754),0)</f>
        <v>34.188393546845376</v>
      </c>
      <c r="BK754" s="6">
        <f>IF($BI754&lt;=$BI$9,IF(NOT(ISNUMBER(PI_data_original!BK754)),BK753,PI_data_original!BK754),0)</f>
        <v>31.185286800560913</v>
      </c>
      <c r="BM754" s="6">
        <f t="shared" si="214"/>
        <v>45873.765972222223</v>
      </c>
      <c r="BN754" s="6" t="str">
        <f t="shared" si="215"/>
        <v>N/A</v>
      </c>
      <c r="BO754" s="6">
        <f t="shared" si="216"/>
        <v>45873.765972222223</v>
      </c>
      <c r="BP754" s="6" t="str">
        <f t="shared" si="217"/>
        <v>N/A</v>
      </c>
    </row>
    <row r="755" spans="61:68">
      <c r="BI755" s="61">
        <f>PI_data_original!BI755</f>
        <v>45873.76666666667</v>
      </c>
      <c r="BJ755" s="6">
        <f>IF($BI755&lt;=$BI$9,IF(NOT(ISNUMBER(PI_data_original!BJ755)),BJ754,PI_data_original!BJ755),0)</f>
        <v>33.967534175788963</v>
      </c>
      <c r="BK755" s="6">
        <f>IF($BI755&lt;=$BI$9,IF(NOT(ISNUMBER(PI_data_original!BK755)),BK754,PI_data_original!BK755),0)</f>
        <v>31.08521313076054</v>
      </c>
      <c r="BM755" s="6">
        <f t="shared" si="214"/>
        <v>45873.76666666667</v>
      </c>
      <c r="BN755" s="6" t="str">
        <f t="shared" si="215"/>
        <v>N/A</v>
      </c>
      <c r="BO755" s="6">
        <f t="shared" si="216"/>
        <v>45873.76666666667</v>
      </c>
      <c r="BP755" s="6" t="str">
        <f t="shared" si="217"/>
        <v>N/A</v>
      </c>
    </row>
    <row r="756" spans="61:68">
      <c r="BI756" s="61">
        <f>PI_data_original!BI756</f>
        <v>45873.767361111109</v>
      </c>
      <c r="BJ756" s="6">
        <f>IF($BI756&lt;=$BI$9,IF(NOT(ISNUMBER(PI_data_original!BJ756)),BJ755,PI_data_original!BJ756),0)</f>
        <v>33.78278693905132</v>
      </c>
      <c r="BK756" s="6">
        <f>IF($BI756&lt;=$BI$9,IF(NOT(ISNUMBER(PI_data_original!BK756)),BK755,PI_data_original!BK756),0)</f>
        <v>30.981882318537956</v>
      </c>
      <c r="BM756" s="6">
        <f t="shared" si="214"/>
        <v>45873.767361111109</v>
      </c>
      <c r="BN756" s="6" t="str">
        <f t="shared" si="215"/>
        <v>N/A</v>
      </c>
      <c r="BO756" s="6">
        <f t="shared" si="216"/>
        <v>45873.767361111109</v>
      </c>
      <c r="BP756" s="6" t="str">
        <f t="shared" si="217"/>
        <v>N/A</v>
      </c>
    </row>
    <row r="757" spans="61:68">
      <c r="BI757" s="61">
        <f>PI_data_original!BI757</f>
        <v>45873.768055555556</v>
      </c>
      <c r="BJ757" s="6">
        <f>IF($BI757&lt;=$BI$9,IF(NOT(ISNUMBER(PI_data_original!BJ757)),BJ756,PI_data_original!BJ757),0)</f>
        <v>33.60134170473011</v>
      </c>
      <c r="BK757" s="6">
        <f>IF($BI757&lt;=$BI$9,IF(NOT(ISNUMBER(PI_data_original!BK757)),BK756,PI_data_original!BK757),0)</f>
        <v>30.861972813436573</v>
      </c>
      <c r="BM757" s="6">
        <f t="shared" si="214"/>
        <v>45873.768055555556</v>
      </c>
      <c r="BN757" s="6" t="str">
        <f t="shared" si="215"/>
        <v>N/A</v>
      </c>
      <c r="BO757" s="6">
        <f t="shared" si="216"/>
        <v>45873.768055555556</v>
      </c>
      <c r="BP757" s="6" t="str">
        <f t="shared" si="217"/>
        <v>N/A</v>
      </c>
    </row>
    <row r="758" spans="61:68">
      <c r="BI758" s="61">
        <f>PI_data_original!BI758</f>
        <v>45873.768750000003</v>
      </c>
      <c r="BJ758" s="6">
        <f>IF($BI758&lt;=$BI$9,IF(NOT(ISNUMBER(PI_data_original!BJ758)),BJ757,PI_data_original!BJ758),0)</f>
        <v>33.427571529015992</v>
      </c>
      <c r="BK758" s="6">
        <f>IF($BI758&lt;=$BI$9,IF(NOT(ISNUMBER(PI_data_original!BK758)),BK757,PI_data_original!BK758),0)</f>
        <v>30.741362991538484</v>
      </c>
      <c r="BM758" s="6">
        <f t="shared" si="214"/>
        <v>45873.768750000003</v>
      </c>
      <c r="BN758" s="6" t="str">
        <f t="shared" si="215"/>
        <v>N/A</v>
      </c>
      <c r="BO758" s="6">
        <f t="shared" si="216"/>
        <v>45873.768750000003</v>
      </c>
      <c r="BP758" s="6" t="str">
        <f t="shared" si="217"/>
        <v>N/A</v>
      </c>
    </row>
    <row r="759" spans="61:68">
      <c r="BI759" s="61">
        <f>PI_data_original!BI759</f>
        <v>45873.769444444442</v>
      </c>
      <c r="BJ759" s="6">
        <f>IF($BI759&lt;=$BI$9,IF(NOT(ISNUMBER(PI_data_original!BJ759)),BJ758,PI_data_original!BJ759),0)</f>
        <v>33.219736625328942</v>
      </c>
      <c r="BK759" s="6">
        <f>IF($BI759&lt;=$BI$9,IF(NOT(ISNUMBER(PI_data_original!BK759)),BK758,PI_data_original!BK759),0)</f>
        <v>30.584876977467541</v>
      </c>
      <c r="BM759" s="6">
        <f t="shared" si="214"/>
        <v>45873.769444444442</v>
      </c>
      <c r="BN759" s="6" t="str">
        <f t="shared" si="215"/>
        <v>N/A</v>
      </c>
      <c r="BO759" s="6">
        <f t="shared" si="216"/>
        <v>45873.769444444442</v>
      </c>
      <c r="BP759" s="6" t="str">
        <f t="shared" si="217"/>
        <v>N/A</v>
      </c>
    </row>
    <row r="760" spans="61:68">
      <c r="BI760" s="61">
        <f>PI_data_original!BI760</f>
        <v>45873.770138888889</v>
      </c>
      <c r="BJ760" s="6">
        <f>IF($BI760&lt;=$BI$9,IF(NOT(ISNUMBER(PI_data_original!BJ760)),BJ759,PI_data_original!BJ760),0)</f>
        <v>33.053450517433866</v>
      </c>
      <c r="BK760" s="6">
        <f>IF($BI760&lt;=$BI$9,IF(NOT(ISNUMBER(PI_data_original!BK760)),BK759,PI_data_original!BK760),0)</f>
        <v>30.496020442597903</v>
      </c>
      <c r="BM760" s="6">
        <f t="shared" si="214"/>
        <v>45873.770138888889</v>
      </c>
      <c r="BN760" s="6" t="str">
        <f t="shared" si="215"/>
        <v>N/A</v>
      </c>
      <c r="BO760" s="6">
        <f t="shared" si="216"/>
        <v>45873.770138888889</v>
      </c>
      <c r="BP760" s="6" t="str">
        <f t="shared" si="217"/>
        <v>N/A</v>
      </c>
    </row>
    <row r="761" spans="61:68">
      <c r="BI761" s="61">
        <f>PI_data_original!BI761</f>
        <v>45873.770833333336</v>
      </c>
      <c r="BJ761" s="6">
        <f>IF($BI761&lt;=$BI$9,IF(NOT(ISNUMBER(PI_data_original!BJ761)),BJ760,PI_data_original!BJ761),0)</f>
        <v>32.947571575006016</v>
      </c>
      <c r="BK761" s="6">
        <f>IF($BI761&lt;=$BI$9,IF(NOT(ISNUMBER(PI_data_original!BK761)),BK760,PI_data_original!BK761),0)</f>
        <v>30.371159339206589</v>
      </c>
      <c r="BM761" s="6">
        <f t="shared" si="214"/>
        <v>45873.770833333336</v>
      </c>
      <c r="BN761" s="6" t="str">
        <f t="shared" si="215"/>
        <v>N/A</v>
      </c>
      <c r="BO761" s="6">
        <f t="shared" si="216"/>
        <v>45873.770833333336</v>
      </c>
      <c r="BP761" s="6" t="str">
        <f t="shared" si="217"/>
        <v>N/A</v>
      </c>
    </row>
    <row r="762" spans="61:68">
      <c r="BI762" s="61">
        <f>PI_data_original!BI762</f>
        <v>45873.771527777775</v>
      </c>
      <c r="BJ762" s="6">
        <f>IF($BI762&lt;=$BI$9,IF(NOT(ISNUMBER(PI_data_original!BJ762)),BJ761,PI_data_original!BJ762),0)</f>
        <v>32.769576879903319</v>
      </c>
      <c r="BK762" s="6">
        <f>IF($BI762&lt;=$BI$9,IF(NOT(ISNUMBER(PI_data_original!BK762)),BK761,PI_data_original!BK762),0)</f>
        <v>30.193302475865508</v>
      </c>
      <c r="BM762" s="6">
        <f t="shared" si="214"/>
        <v>45873.771527777775</v>
      </c>
      <c r="BN762" s="6" t="str">
        <f t="shared" si="215"/>
        <v>N/A</v>
      </c>
      <c r="BO762" s="6">
        <f t="shared" si="216"/>
        <v>45873.771527777775</v>
      </c>
      <c r="BP762" s="6" t="str">
        <f t="shared" si="217"/>
        <v>N/A</v>
      </c>
    </row>
    <row r="763" spans="61:68">
      <c r="BI763" s="61">
        <f>PI_data_original!BI763</f>
        <v>45873.772222222222</v>
      </c>
      <c r="BJ763" s="6">
        <f>IF($BI763&lt;=$BI$9,IF(NOT(ISNUMBER(PI_data_original!BJ763)),BJ762,PI_data_original!BJ763),0)</f>
        <v>32.580578099670554</v>
      </c>
      <c r="BK763" s="6">
        <f>IF($BI763&lt;=$BI$9,IF(NOT(ISNUMBER(PI_data_original!BK763)),BK762,PI_data_original!BK763),0)</f>
        <v>29.963567055135524</v>
      </c>
      <c r="BM763" s="6">
        <f t="shared" si="214"/>
        <v>45873.772222222222</v>
      </c>
      <c r="BN763" s="6" t="str">
        <f t="shared" si="215"/>
        <v>N/A</v>
      </c>
      <c r="BO763" s="6">
        <f t="shared" si="216"/>
        <v>45873.772222222222</v>
      </c>
      <c r="BP763" s="6" t="str">
        <f t="shared" si="217"/>
        <v>N/A</v>
      </c>
    </row>
    <row r="764" spans="61:68">
      <c r="BI764" s="61">
        <f>PI_data_original!BI764</f>
        <v>45873.772916666669</v>
      </c>
      <c r="BJ764" s="6">
        <f>IF($BI764&lt;=$BI$9,IF(NOT(ISNUMBER(PI_data_original!BJ764)),BJ763,PI_data_original!BJ764),0)</f>
        <v>32.462230669013323</v>
      </c>
      <c r="BK764" s="6">
        <f>IF($BI764&lt;=$BI$9,IF(NOT(ISNUMBER(PI_data_original!BK764)),BK763,PI_data_original!BK764),0)</f>
        <v>29.857347252049689</v>
      </c>
      <c r="BM764" s="6">
        <f t="shared" si="214"/>
        <v>45873.772916666669</v>
      </c>
      <c r="BN764" s="6" t="str">
        <f t="shared" si="215"/>
        <v>N/A</v>
      </c>
      <c r="BO764" s="6">
        <f t="shared" si="216"/>
        <v>45873.772916666669</v>
      </c>
      <c r="BP764" s="6" t="str">
        <f t="shared" si="217"/>
        <v>N/A</v>
      </c>
    </row>
    <row r="765" spans="61:68">
      <c r="BI765" s="61">
        <f>PI_data_original!BI765</f>
        <v>45873.773611111108</v>
      </c>
      <c r="BJ765" s="6">
        <f>IF($BI765&lt;=$BI$9,IF(NOT(ISNUMBER(PI_data_original!BJ765)),BJ764,PI_data_original!BJ765),0)</f>
        <v>32.293586915321434</v>
      </c>
      <c r="BK765" s="6">
        <f>IF($BI765&lt;=$BI$9,IF(NOT(ISNUMBER(PI_data_original!BK765)),BK764,PI_data_original!BK765),0)</f>
        <v>29.630913060840165</v>
      </c>
      <c r="BM765" s="6">
        <f t="shared" si="214"/>
        <v>45873.773611111108</v>
      </c>
      <c r="BN765" s="6" t="str">
        <f t="shared" si="215"/>
        <v>N/A</v>
      </c>
      <c r="BO765" s="6">
        <f t="shared" si="216"/>
        <v>45873.773611111108</v>
      </c>
      <c r="BP765" s="6" t="str">
        <f t="shared" si="217"/>
        <v>N/A</v>
      </c>
    </row>
    <row r="766" spans="61:68">
      <c r="BI766" s="61">
        <f>PI_data_original!BI766</f>
        <v>45873.774305555555</v>
      </c>
      <c r="BJ766" s="6">
        <f>IF($BI766&lt;=$BI$9,IF(NOT(ISNUMBER(PI_data_original!BJ766)),BJ765,PI_data_original!BJ766),0)</f>
        <v>32.082759847030879</v>
      </c>
      <c r="BK766" s="6">
        <f>IF($BI766&lt;=$BI$9,IF(NOT(ISNUMBER(PI_data_original!BK766)),BK765,PI_data_original!BK766),0)</f>
        <v>29.58625471726554</v>
      </c>
      <c r="BM766" s="6">
        <f t="shared" si="214"/>
        <v>45873.774305555555</v>
      </c>
      <c r="BN766" s="6" t="str">
        <f t="shared" si="215"/>
        <v>N/A</v>
      </c>
      <c r="BO766" s="6">
        <f t="shared" si="216"/>
        <v>45873.774305555555</v>
      </c>
      <c r="BP766" s="6" t="str">
        <f t="shared" si="217"/>
        <v>N/A</v>
      </c>
    </row>
    <row r="767" spans="61:68">
      <c r="BI767" s="61">
        <f>PI_data_original!BI767</f>
        <v>45873.775000000001</v>
      </c>
      <c r="BJ767" s="6">
        <f>IF($BI767&lt;=$BI$9,IF(NOT(ISNUMBER(PI_data_original!BJ767)),BJ766,PI_data_original!BJ767),0)</f>
        <v>31.85121139400297</v>
      </c>
      <c r="BK767" s="6">
        <f>IF($BI767&lt;=$BI$9,IF(NOT(ISNUMBER(PI_data_original!BK767)),BK766,PI_data_original!BK767),0)</f>
        <v>29.33838364090402</v>
      </c>
      <c r="BM767" s="6">
        <f t="shared" si="214"/>
        <v>45873.775000000001</v>
      </c>
      <c r="BN767" s="6" t="str">
        <f t="shared" si="215"/>
        <v>N/A</v>
      </c>
      <c r="BO767" s="6">
        <f t="shared" si="216"/>
        <v>45873.775000000001</v>
      </c>
      <c r="BP767" s="6" t="str">
        <f t="shared" si="217"/>
        <v>N/A</v>
      </c>
    </row>
    <row r="768" spans="61:68">
      <c r="BI768" s="61">
        <f>PI_data_original!BI768</f>
        <v>45873.775694444441</v>
      </c>
      <c r="BJ768" s="6">
        <f>IF($BI768&lt;=$BI$9,IF(NOT(ISNUMBER(PI_data_original!BJ768)),BJ767,PI_data_original!BJ768),0)</f>
        <v>31.611566618963518</v>
      </c>
      <c r="BK768" s="6">
        <f>IF($BI768&lt;=$BI$9,IF(NOT(ISNUMBER(PI_data_original!BK768)),BK767,PI_data_original!BK768),0)</f>
        <v>29.126011536495731</v>
      </c>
      <c r="BM768" s="6">
        <f t="shared" si="214"/>
        <v>45873.775694444441</v>
      </c>
      <c r="BN768" s="6" t="str">
        <f t="shared" si="215"/>
        <v>N/A</v>
      </c>
      <c r="BO768" s="6">
        <f t="shared" si="216"/>
        <v>45873.775694444441</v>
      </c>
      <c r="BP768" s="6" t="str">
        <f t="shared" si="217"/>
        <v>N/A</v>
      </c>
    </row>
    <row r="769" spans="61:68">
      <c r="BI769" s="61">
        <f>PI_data_original!BI769</f>
        <v>45873.776388888888</v>
      </c>
      <c r="BJ769" s="6">
        <f>IF($BI769&lt;=$BI$9,IF(NOT(ISNUMBER(PI_data_original!BJ769)),BJ768,PI_data_original!BJ769),0)</f>
        <v>31.459460078015038</v>
      </c>
      <c r="BK769" s="6">
        <f>IF($BI769&lt;=$BI$9,IF(NOT(ISNUMBER(PI_data_original!BK769)),BK768,PI_data_original!BK769),0)</f>
        <v>28.96552721240586</v>
      </c>
      <c r="BM769" s="6">
        <f t="shared" si="214"/>
        <v>45873.776388888888</v>
      </c>
      <c r="BN769" s="6" t="str">
        <f t="shared" si="215"/>
        <v>N/A</v>
      </c>
      <c r="BO769" s="6">
        <f t="shared" si="216"/>
        <v>45873.776388888888</v>
      </c>
      <c r="BP769" s="6" t="str">
        <f t="shared" si="217"/>
        <v>N/A</v>
      </c>
    </row>
    <row r="770" spans="61:68">
      <c r="BI770" s="61">
        <f>PI_data_original!BI770</f>
        <v>45873.777083333334</v>
      </c>
      <c r="BJ770" s="6">
        <f>IF($BI770&lt;=$BI$9,IF(NOT(ISNUMBER(PI_data_original!BJ770)),BJ769,PI_data_original!BJ770),0)</f>
        <v>31.245338685785956</v>
      </c>
      <c r="BK770" s="6">
        <f>IF($BI770&lt;=$BI$9,IF(NOT(ISNUMBER(PI_data_original!BK770)),BK769,PI_data_original!BK770),0)</f>
        <v>28.754844268369194</v>
      </c>
      <c r="BM770" s="6">
        <f t="shared" si="214"/>
        <v>45873.777083333334</v>
      </c>
      <c r="BN770" s="6" t="str">
        <f t="shared" si="215"/>
        <v>N/A</v>
      </c>
      <c r="BO770" s="6">
        <f t="shared" si="216"/>
        <v>45873.777083333334</v>
      </c>
      <c r="BP770" s="6" t="str">
        <f t="shared" si="217"/>
        <v>N/A</v>
      </c>
    </row>
    <row r="771" spans="61:68">
      <c r="BI771" s="61">
        <f>PI_data_original!BI771</f>
        <v>45873.777777777781</v>
      </c>
      <c r="BJ771" s="6">
        <f>IF($BI771&lt;=$BI$9,IF(NOT(ISNUMBER(PI_data_original!BJ771)),BJ770,PI_data_original!BJ771),0)</f>
        <v>31.029852963556561</v>
      </c>
      <c r="BK771" s="6">
        <f>IF($BI771&lt;=$BI$9,IF(NOT(ISNUMBER(PI_data_original!BK771)),BK770,PI_data_original!BK771),0)</f>
        <v>28.543275837499731</v>
      </c>
      <c r="BM771" s="6">
        <f t="shared" si="214"/>
        <v>45873.777777777781</v>
      </c>
      <c r="BN771" s="6" t="str">
        <f t="shared" si="215"/>
        <v>N/A</v>
      </c>
      <c r="BO771" s="6">
        <f t="shared" si="216"/>
        <v>45873.777777777781</v>
      </c>
      <c r="BP771" s="6" t="str">
        <f t="shared" si="217"/>
        <v>N/A</v>
      </c>
    </row>
    <row r="772" spans="61:68">
      <c r="BI772" s="61">
        <f>PI_data_original!BI772</f>
        <v>45873.77847222222</v>
      </c>
      <c r="BJ772" s="6">
        <f>IF($BI772&lt;=$BI$9,IF(NOT(ISNUMBER(PI_data_original!BJ772)),BJ771,PI_data_original!BJ772),0)</f>
        <v>30.721278429176223</v>
      </c>
      <c r="BK772" s="6">
        <f>IF($BI772&lt;=$BI$9,IF(NOT(ISNUMBER(PI_data_original!BK772)),BK771,PI_data_original!BK772),0)</f>
        <v>28.153463334506082</v>
      </c>
      <c r="BM772" s="6">
        <f t="shared" si="214"/>
        <v>45873.77847222222</v>
      </c>
      <c r="BN772" s="6" t="str">
        <f t="shared" si="215"/>
        <v>N/A</v>
      </c>
      <c r="BO772" s="6">
        <f t="shared" si="216"/>
        <v>45873.77847222222</v>
      </c>
      <c r="BP772" s="6" t="str">
        <f t="shared" si="217"/>
        <v>N/A</v>
      </c>
    </row>
    <row r="773" spans="61:68">
      <c r="BI773" s="61">
        <f>PI_data_original!BI773</f>
        <v>45873.779166666667</v>
      </c>
      <c r="BJ773" s="6">
        <f>IF($BI773&lt;=$BI$9,IF(NOT(ISNUMBER(PI_data_original!BJ773)),BJ772,PI_data_original!BJ773),0)</f>
        <v>30.495904711486943</v>
      </c>
      <c r="BK773" s="6">
        <f>IF($BI773&lt;=$BI$9,IF(NOT(ISNUMBER(PI_data_original!BK773)),BK772,PI_data_original!BK773),0)</f>
        <v>27.733346573153117</v>
      </c>
      <c r="BM773" s="6">
        <f t="shared" si="214"/>
        <v>45873.779166666667</v>
      </c>
      <c r="BN773" s="6" t="str">
        <f t="shared" si="215"/>
        <v>N/A</v>
      </c>
      <c r="BO773" s="6">
        <f t="shared" si="216"/>
        <v>45873.779166666667</v>
      </c>
      <c r="BP773" s="6" t="str">
        <f t="shared" si="217"/>
        <v>N/A</v>
      </c>
    </row>
    <row r="774" spans="61:68">
      <c r="BI774" s="61">
        <f>PI_data_original!BI774</f>
        <v>45873.779861111114</v>
      </c>
      <c r="BJ774" s="6">
        <f>IF($BI774&lt;=$BI$9,IF(NOT(ISNUMBER(PI_data_original!BJ774)),BJ773,PI_data_original!BJ774),0)</f>
        <v>30.213890783744635</v>
      </c>
      <c r="BK774" s="6">
        <f>IF($BI774&lt;=$BI$9,IF(NOT(ISNUMBER(PI_data_original!BK774)),BK773,PI_data_original!BK774),0)</f>
        <v>27.564536979633523</v>
      </c>
      <c r="BM774" s="6">
        <f t="shared" si="214"/>
        <v>45873.779861111114</v>
      </c>
      <c r="BN774" s="6" t="str">
        <f t="shared" si="215"/>
        <v>N/A</v>
      </c>
      <c r="BO774" s="6">
        <f t="shared" si="216"/>
        <v>45873.779861111114</v>
      </c>
      <c r="BP774" s="6" t="str">
        <f t="shared" si="217"/>
        <v>N/A</v>
      </c>
    </row>
    <row r="775" spans="61:68">
      <c r="BI775" s="61">
        <f>PI_data_original!BI775</f>
        <v>45873.780555555553</v>
      </c>
      <c r="BJ775" s="6">
        <f>IF($BI775&lt;=$BI$9,IF(NOT(ISNUMBER(PI_data_original!BJ775)),BJ774,PI_data_original!BJ775),0)</f>
        <v>29.981314682849778</v>
      </c>
      <c r="BK775" s="6">
        <f>IF($BI775&lt;=$BI$9,IF(NOT(ISNUMBER(PI_data_original!BK775)),BK774,PI_data_original!BK775),0)</f>
        <v>27.451728072338824</v>
      </c>
      <c r="BM775" s="6">
        <f t="shared" si="214"/>
        <v>45873.780555555553</v>
      </c>
      <c r="BN775" s="6" t="str">
        <f t="shared" si="215"/>
        <v>N/A</v>
      </c>
      <c r="BO775" s="6">
        <f t="shared" si="216"/>
        <v>45873.780555555553</v>
      </c>
      <c r="BP775" s="6" t="str">
        <f t="shared" si="217"/>
        <v>N/A</v>
      </c>
    </row>
    <row r="776" spans="61:68">
      <c r="BI776" s="61">
        <f>PI_data_original!BI776</f>
        <v>45873.78125</v>
      </c>
      <c r="BJ776" s="6">
        <f>IF($BI776&lt;=$BI$9,IF(NOT(ISNUMBER(PI_data_original!BJ776)),BJ775,PI_data_original!BJ776),0)</f>
        <v>29.727524240990942</v>
      </c>
      <c r="BK776" s="6">
        <f>IF($BI776&lt;=$BI$9,IF(NOT(ISNUMBER(PI_data_original!BK776)),BK775,PI_data_original!BK776),0)</f>
        <v>27.287017615054765</v>
      </c>
      <c r="BM776" s="6">
        <f t="shared" si="214"/>
        <v>45873.78125</v>
      </c>
      <c r="BN776" s="6" t="str">
        <f t="shared" si="215"/>
        <v>N/A</v>
      </c>
      <c r="BO776" s="6">
        <f t="shared" si="216"/>
        <v>45873.78125</v>
      </c>
      <c r="BP776" s="6" t="str">
        <f t="shared" si="217"/>
        <v>N/A</v>
      </c>
    </row>
    <row r="777" spans="61:68">
      <c r="BI777" s="61">
        <f>PI_data_original!BI777</f>
        <v>45873.781944444447</v>
      </c>
      <c r="BJ777" s="6">
        <f>IF($BI777&lt;=$BI$9,IF(NOT(ISNUMBER(PI_data_original!BJ777)),BJ776,PI_data_original!BJ777),0)</f>
        <v>29.482549674823851</v>
      </c>
      <c r="BK777" s="6">
        <f>IF($BI777&lt;=$BI$9,IF(NOT(ISNUMBER(PI_data_original!BK777)),BK776,PI_data_original!BK777),0)</f>
        <v>27.145012424532663</v>
      </c>
      <c r="BM777" s="6">
        <f t="shared" si="214"/>
        <v>45873.781944444447</v>
      </c>
      <c r="BN777" s="6" t="str">
        <f t="shared" si="215"/>
        <v>N/A</v>
      </c>
      <c r="BO777" s="6">
        <f t="shared" si="216"/>
        <v>45873.781944444447</v>
      </c>
      <c r="BP777" s="6" t="str">
        <f t="shared" si="217"/>
        <v>N/A</v>
      </c>
    </row>
    <row r="778" spans="61:68">
      <c r="BI778" s="61">
        <f>PI_data_original!BI778</f>
        <v>45873.782638888886</v>
      </c>
      <c r="BJ778" s="6">
        <f>IF($BI778&lt;=$BI$9,IF(NOT(ISNUMBER(PI_data_original!BJ778)),BJ777,PI_data_original!BJ778),0)</f>
        <v>29.234923047782235</v>
      </c>
      <c r="BK778" s="6">
        <f>IF($BI778&lt;=$BI$9,IF(NOT(ISNUMBER(PI_data_original!BK778)),BK777,PI_data_original!BK778),0)</f>
        <v>26.930294436365422</v>
      </c>
      <c r="BM778" s="6">
        <f t="shared" si="214"/>
        <v>45873.782638888886</v>
      </c>
      <c r="BN778" s="6" t="str">
        <f t="shared" si="215"/>
        <v>N/A</v>
      </c>
      <c r="BO778" s="6">
        <f t="shared" si="216"/>
        <v>45873.782638888886</v>
      </c>
      <c r="BP778" s="6" t="str">
        <f t="shared" si="217"/>
        <v>N/A</v>
      </c>
    </row>
    <row r="779" spans="61:68">
      <c r="BI779" s="61">
        <f>PI_data_original!BI779</f>
        <v>45873.783333333333</v>
      </c>
      <c r="BJ779" s="6">
        <f>IF($BI779&lt;=$BI$9,IF(NOT(ISNUMBER(PI_data_original!BJ779)),BJ778,PI_data_original!BJ779),0)</f>
        <v>29.004907069012596</v>
      </c>
      <c r="BK779" s="6">
        <f>IF($BI779&lt;=$BI$9,IF(NOT(ISNUMBER(PI_data_original!BK779)),BK778,PI_data_original!BK779),0)</f>
        <v>26.717188871601014</v>
      </c>
      <c r="BM779" s="6">
        <f t="shared" si="214"/>
        <v>45873.783333333333</v>
      </c>
      <c r="BN779" s="6" t="str">
        <f t="shared" si="215"/>
        <v>N/A</v>
      </c>
      <c r="BO779" s="6">
        <f t="shared" si="216"/>
        <v>45873.783333333333</v>
      </c>
      <c r="BP779" s="6" t="str">
        <f t="shared" si="217"/>
        <v>N/A</v>
      </c>
    </row>
    <row r="780" spans="61:68">
      <c r="BI780" s="61">
        <f>PI_data_original!BI780</f>
        <v>45873.78402777778</v>
      </c>
      <c r="BJ780" s="6">
        <f>IF($BI780&lt;=$BI$9,IF(NOT(ISNUMBER(PI_data_original!BJ780)),BJ779,PI_data_original!BJ780),0)</f>
        <v>28.825950935253179</v>
      </c>
      <c r="BK780" s="6">
        <f>IF($BI780&lt;=$BI$9,IF(NOT(ISNUMBER(PI_data_original!BK780)),BK779,PI_data_original!BK780),0)</f>
        <v>26.564935246488496</v>
      </c>
      <c r="BM780" s="6">
        <f t="shared" ref="BM780:BM843" si="218">IF(BJ780&gt;1,$BI780)</f>
        <v>45873.78402777778</v>
      </c>
      <c r="BN780" s="6" t="str">
        <f t="shared" ref="BN780:BN843" si="219">IF(OR(AND(BM779=FALSE,ISNUMBER(BM780)),AND(ISNUMBER(BM780),BM781=FALSE)),BM780,"N/A")</f>
        <v>N/A</v>
      </c>
      <c r="BO780" s="6">
        <f t="shared" ref="BO780:BO843" si="220">IF(BK780&gt;1,$BI780)</f>
        <v>45873.78402777778</v>
      </c>
      <c r="BP780" s="6" t="str">
        <f t="shared" ref="BP780:BP843" si="221">IF(OR(AND(BO779=FALSE,ISNUMBER(BO780)),AND(ISNUMBER(BO780),BO781=FALSE)),BO780,"N/A")</f>
        <v>N/A</v>
      </c>
    </row>
    <row r="781" spans="61:68">
      <c r="BI781" s="61">
        <f>PI_data_original!BI781</f>
        <v>45873.784722222219</v>
      </c>
      <c r="BJ781" s="6">
        <f>IF($BI781&lt;=$BI$9,IF(NOT(ISNUMBER(PI_data_original!BJ781)),BJ780,PI_data_original!BJ781),0)</f>
        <v>28.679523441269186</v>
      </c>
      <c r="BK781" s="6">
        <f>IF($BI781&lt;=$BI$9,IF(NOT(ISNUMBER(PI_data_original!BK781)),BK780,PI_data_original!BK781),0)</f>
        <v>26.457695757664705</v>
      </c>
      <c r="BM781" s="6">
        <f t="shared" si="218"/>
        <v>45873.784722222219</v>
      </c>
      <c r="BN781" s="6" t="str">
        <f t="shared" si="219"/>
        <v>N/A</v>
      </c>
      <c r="BO781" s="6">
        <f t="shared" si="220"/>
        <v>45873.784722222219</v>
      </c>
      <c r="BP781" s="6" t="str">
        <f t="shared" si="221"/>
        <v>N/A</v>
      </c>
    </row>
    <row r="782" spans="61:68">
      <c r="BI782" s="61">
        <f>PI_data_original!BI782</f>
        <v>45873.785416666666</v>
      </c>
      <c r="BJ782" s="6">
        <f>IF($BI782&lt;=$BI$9,IF(NOT(ISNUMBER(PI_data_original!BJ782)),BJ781,PI_data_original!BJ782),0)</f>
        <v>28.461716864851041</v>
      </c>
      <c r="BK782" s="6">
        <f>IF($BI782&lt;=$BI$9,IF(NOT(ISNUMBER(PI_data_original!BK782)),BK781,PI_data_original!BK782),0)</f>
        <v>26.271400360981865</v>
      </c>
      <c r="BM782" s="6">
        <f t="shared" si="218"/>
        <v>45873.785416666666</v>
      </c>
      <c r="BN782" s="6" t="str">
        <f t="shared" si="219"/>
        <v>N/A</v>
      </c>
      <c r="BO782" s="6">
        <f t="shared" si="220"/>
        <v>45873.785416666666</v>
      </c>
      <c r="BP782" s="6" t="str">
        <f t="shared" si="221"/>
        <v>N/A</v>
      </c>
    </row>
    <row r="783" spans="61:68">
      <c r="BI783" s="61">
        <f>PI_data_original!BI783</f>
        <v>45873.786111111112</v>
      </c>
      <c r="BJ783" s="6">
        <f>IF($BI783&lt;=$BI$9,IF(NOT(ISNUMBER(PI_data_original!BJ783)),BJ782,PI_data_original!BJ783),0)</f>
        <v>28.283603558586648</v>
      </c>
      <c r="BK783" s="6">
        <f>IF($BI783&lt;=$BI$9,IF(NOT(ISNUMBER(PI_data_original!BK783)),BK782,PI_data_original!BK783),0)</f>
        <v>26.084160718813976</v>
      </c>
      <c r="BM783" s="6">
        <f t="shared" si="218"/>
        <v>45873.786111111112</v>
      </c>
      <c r="BN783" s="6" t="str">
        <f t="shared" si="219"/>
        <v>N/A</v>
      </c>
      <c r="BO783" s="6">
        <f t="shared" si="220"/>
        <v>45873.786111111112</v>
      </c>
      <c r="BP783" s="6" t="str">
        <f t="shared" si="221"/>
        <v>N/A</v>
      </c>
    </row>
    <row r="784" spans="61:68">
      <c r="BI784" s="61">
        <f>PI_data_original!BI784</f>
        <v>45873.786805555559</v>
      </c>
      <c r="BJ784" s="6">
        <f>IF($BI784&lt;=$BI$9,IF(NOT(ISNUMBER(PI_data_original!BJ784)),BJ783,PI_data_original!BJ784),0)</f>
        <v>28.083365880248994</v>
      </c>
      <c r="BK784" s="6">
        <f>IF($BI784&lt;=$BI$9,IF(NOT(ISNUMBER(PI_data_original!BK784)),BK783,PI_data_original!BK784),0)</f>
        <v>25.929848251719736</v>
      </c>
      <c r="BM784" s="6">
        <f t="shared" si="218"/>
        <v>45873.786805555559</v>
      </c>
      <c r="BN784" s="6" t="str">
        <f t="shared" si="219"/>
        <v>N/A</v>
      </c>
      <c r="BO784" s="6">
        <f t="shared" si="220"/>
        <v>45873.786805555559</v>
      </c>
      <c r="BP784" s="6" t="str">
        <f t="shared" si="221"/>
        <v>N/A</v>
      </c>
    </row>
    <row r="785" spans="61:68">
      <c r="BI785" s="61">
        <f>PI_data_original!BI785</f>
        <v>45873.787499999999</v>
      </c>
      <c r="BJ785" s="6">
        <f>IF($BI785&lt;=$BI$9,IF(NOT(ISNUMBER(PI_data_original!BJ785)),BJ784,PI_data_original!BJ785),0)</f>
        <v>27.970173579779253</v>
      </c>
      <c r="BK785" s="6">
        <f>IF($BI785&lt;=$BI$9,IF(NOT(ISNUMBER(PI_data_original!BK785)),BK784,PI_data_original!BK785),0)</f>
        <v>25.673816775007388</v>
      </c>
      <c r="BM785" s="6">
        <f t="shared" si="218"/>
        <v>45873.787499999999</v>
      </c>
      <c r="BN785" s="6" t="str">
        <f t="shared" si="219"/>
        <v>N/A</v>
      </c>
      <c r="BO785" s="6">
        <f t="shared" si="220"/>
        <v>45873.787499999999</v>
      </c>
      <c r="BP785" s="6" t="str">
        <f t="shared" si="221"/>
        <v>N/A</v>
      </c>
    </row>
    <row r="786" spans="61:68">
      <c r="BI786" s="61">
        <f>PI_data_original!BI786</f>
        <v>45873.788194444445</v>
      </c>
      <c r="BJ786" s="6">
        <f>IF($BI786&lt;=$BI$9,IF(NOT(ISNUMBER(PI_data_original!BJ786)),BJ785,PI_data_original!BJ786),0)</f>
        <v>27.833959907023203</v>
      </c>
      <c r="BK786" s="6">
        <f>IF($BI786&lt;=$BI$9,IF(NOT(ISNUMBER(PI_data_original!BK786)),BK785,PI_data_original!BK786),0)</f>
        <v>25.517728982432931</v>
      </c>
      <c r="BM786" s="6">
        <f t="shared" si="218"/>
        <v>45873.788194444445</v>
      </c>
      <c r="BN786" s="6" t="str">
        <f t="shared" si="219"/>
        <v>N/A</v>
      </c>
      <c r="BO786" s="6">
        <f t="shared" si="220"/>
        <v>45873.788194444445</v>
      </c>
      <c r="BP786" s="6" t="str">
        <f t="shared" si="221"/>
        <v>N/A</v>
      </c>
    </row>
    <row r="787" spans="61:68">
      <c r="BI787" s="61">
        <f>PI_data_original!BI787</f>
        <v>45873.788888888892</v>
      </c>
      <c r="BJ787" s="6">
        <f>IF($BI787&lt;=$BI$9,IF(NOT(ISNUMBER(PI_data_original!BJ787)),BJ786,PI_data_original!BJ787),0)</f>
        <v>27.684893903790478</v>
      </c>
      <c r="BK787" s="6">
        <f>IF($BI787&lt;=$BI$9,IF(NOT(ISNUMBER(PI_data_original!BK787)),BK786,PI_data_original!BK787),0)</f>
        <v>25.323008659172551</v>
      </c>
      <c r="BM787" s="6">
        <f t="shared" si="218"/>
        <v>45873.788888888892</v>
      </c>
      <c r="BN787" s="6" t="str">
        <f t="shared" si="219"/>
        <v>N/A</v>
      </c>
      <c r="BO787" s="6">
        <f t="shared" si="220"/>
        <v>45873.788888888892</v>
      </c>
      <c r="BP787" s="6" t="str">
        <f t="shared" si="221"/>
        <v>N/A</v>
      </c>
    </row>
    <row r="788" spans="61:68">
      <c r="BI788" s="61">
        <f>PI_data_original!BI788</f>
        <v>45873.789583333331</v>
      </c>
      <c r="BJ788" s="6">
        <f>IF($BI788&lt;=$BI$9,IF(NOT(ISNUMBER(PI_data_original!BJ788)),BJ787,PI_data_original!BJ788),0)</f>
        <v>27.498287960218317</v>
      </c>
      <c r="BK788" s="6">
        <f>IF($BI788&lt;=$BI$9,IF(NOT(ISNUMBER(PI_data_original!BK788)),BK787,PI_data_original!BK788),0)</f>
        <v>25.162525875445262</v>
      </c>
      <c r="BM788" s="6">
        <f t="shared" si="218"/>
        <v>45873.789583333331</v>
      </c>
      <c r="BN788" s="6" t="str">
        <f t="shared" si="219"/>
        <v>N/A</v>
      </c>
      <c r="BO788" s="6">
        <f t="shared" si="220"/>
        <v>45873.789583333331</v>
      </c>
      <c r="BP788" s="6" t="str">
        <f t="shared" si="221"/>
        <v>N/A</v>
      </c>
    </row>
    <row r="789" spans="61:68">
      <c r="BI789" s="61">
        <f>PI_data_original!BI789</f>
        <v>45873.790277777778</v>
      </c>
      <c r="BJ789" s="6">
        <f>IF($BI789&lt;=$BI$9,IF(NOT(ISNUMBER(PI_data_original!BJ789)),BJ788,PI_data_original!BJ789),0)</f>
        <v>27.307995729612227</v>
      </c>
      <c r="BK789" s="6">
        <f>IF($BI789&lt;=$BI$9,IF(NOT(ISNUMBER(PI_data_original!BK789)),BK788,PI_data_original!BK789),0)</f>
        <v>24.950600027442977</v>
      </c>
      <c r="BM789" s="6">
        <f t="shared" si="218"/>
        <v>45873.790277777778</v>
      </c>
      <c r="BN789" s="6" t="str">
        <f t="shared" si="219"/>
        <v>N/A</v>
      </c>
      <c r="BO789" s="6">
        <f t="shared" si="220"/>
        <v>45873.790277777778</v>
      </c>
      <c r="BP789" s="6" t="str">
        <f t="shared" si="221"/>
        <v>N/A</v>
      </c>
    </row>
    <row r="790" spans="61:68">
      <c r="BI790" s="61">
        <f>PI_data_original!BI790</f>
        <v>45873.790972222225</v>
      </c>
      <c r="BJ790" s="6">
        <f>IF($BI790&lt;=$BI$9,IF(NOT(ISNUMBER(PI_data_original!BJ790)),BJ789,PI_data_original!BJ790),0)</f>
        <v>27.113350620438251</v>
      </c>
      <c r="BK790" s="6">
        <f>IF($BI790&lt;=$BI$9,IF(NOT(ISNUMBER(PI_data_original!BK790)),BK789,PI_data_original!BK790),0)</f>
        <v>24.7724998934243</v>
      </c>
      <c r="BM790" s="6">
        <f t="shared" si="218"/>
        <v>45873.790972222225</v>
      </c>
      <c r="BN790" s="6" t="str">
        <f t="shared" si="219"/>
        <v>N/A</v>
      </c>
      <c r="BO790" s="6">
        <f t="shared" si="220"/>
        <v>45873.790972222225</v>
      </c>
      <c r="BP790" s="6" t="str">
        <f t="shared" si="221"/>
        <v>N/A</v>
      </c>
    </row>
    <row r="791" spans="61:68">
      <c r="BI791" s="61">
        <f>PI_data_original!BI791</f>
        <v>45873.791666666664</v>
      </c>
      <c r="BJ791" s="6">
        <f>IF($BI791&lt;=$BI$9,IF(NOT(ISNUMBER(PI_data_original!BJ791)),BJ790,PI_data_original!BJ791),0)</f>
        <v>26.845571381504787</v>
      </c>
      <c r="BK791" s="6">
        <f>IF($BI791&lt;=$BI$9,IF(NOT(ISNUMBER(PI_data_original!BK791)),BK790,PI_data_original!BK791),0)</f>
        <v>24.564948224783418</v>
      </c>
      <c r="BM791" s="6">
        <f t="shared" si="218"/>
        <v>45873.791666666664</v>
      </c>
      <c r="BN791" s="6" t="str">
        <f t="shared" si="219"/>
        <v>N/A</v>
      </c>
      <c r="BO791" s="6">
        <f t="shared" si="220"/>
        <v>45873.791666666664</v>
      </c>
      <c r="BP791" s="6" t="str">
        <f t="shared" si="221"/>
        <v>N/A</v>
      </c>
    </row>
    <row r="792" spans="61:68">
      <c r="BI792" s="61">
        <f>PI_data_original!BI792</f>
        <v>45873.792361111111</v>
      </c>
      <c r="BJ792" s="6">
        <f>IF($BI792&lt;=$BI$9,IF(NOT(ISNUMBER(PI_data_original!BJ792)),BJ791,PI_data_original!BJ792),0)</f>
        <v>26.720899498886105</v>
      </c>
      <c r="BK792" s="6">
        <f>IF($BI792&lt;=$BI$9,IF(NOT(ISNUMBER(PI_data_original!BK792)),BK791,PI_data_original!BK792),0)</f>
        <v>24.428748222088021</v>
      </c>
      <c r="BM792" s="6">
        <f t="shared" si="218"/>
        <v>45873.792361111111</v>
      </c>
      <c r="BN792" s="6" t="str">
        <f t="shared" si="219"/>
        <v>N/A</v>
      </c>
      <c r="BO792" s="6">
        <f t="shared" si="220"/>
        <v>45873.792361111111</v>
      </c>
      <c r="BP792" s="6" t="str">
        <f t="shared" si="221"/>
        <v>N/A</v>
      </c>
    </row>
    <row r="793" spans="61:68">
      <c r="BI793" s="61">
        <f>PI_data_original!BI793</f>
        <v>45873.793055555558</v>
      </c>
      <c r="BJ793" s="6">
        <f>IF($BI793&lt;=$BI$9,IF(NOT(ISNUMBER(PI_data_original!BJ793)),BJ792,PI_data_original!BJ793),0)</f>
        <v>26.456506720832056</v>
      </c>
      <c r="BK793" s="6">
        <f>IF($BI793&lt;=$BI$9,IF(NOT(ISNUMBER(PI_data_original!BK793)),BK792,PI_data_original!BK793),0)</f>
        <v>24.179870362731656</v>
      </c>
      <c r="BM793" s="6">
        <f t="shared" si="218"/>
        <v>45873.793055555558</v>
      </c>
      <c r="BN793" s="6" t="str">
        <f t="shared" si="219"/>
        <v>N/A</v>
      </c>
      <c r="BO793" s="6">
        <f t="shared" si="220"/>
        <v>45873.793055555558</v>
      </c>
      <c r="BP793" s="6" t="str">
        <f t="shared" si="221"/>
        <v>N/A</v>
      </c>
    </row>
    <row r="794" spans="61:68">
      <c r="BI794" s="61">
        <f>PI_data_original!BI794</f>
        <v>45873.793749999997</v>
      </c>
      <c r="BJ794" s="6">
        <f>IF($BI794&lt;=$BI$9,IF(NOT(ISNUMBER(PI_data_original!BJ794)),BJ793,PI_data_original!BJ794),0)</f>
        <v>26.243308137185419</v>
      </c>
      <c r="BK794" s="6">
        <f>IF($BI794&lt;=$BI$9,IF(NOT(ISNUMBER(PI_data_original!BK794)),BK793,PI_data_original!BK794),0)</f>
        <v>23.990628168484083</v>
      </c>
      <c r="BM794" s="6">
        <f t="shared" si="218"/>
        <v>45873.793749999997</v>
      </c>
      <c r="BN794" s="6" t="str">
        <f t="shared" si="219"/>
        <v>N/A</v>
      </c>
      <c r="BO794" s="6">
        <f t="shared" si="220"/>
        <v>45873.793749999997</v>
      </c>
      <c r="BP794" s="6" t="str">
        <f t="shared" si="221"/>
        <v>N/A</v>
      </c>
    </row>
    <row r="795" spans="61:68">
      <c r="BI795" s="61">
        <f>PI_data_original!BI795</f>
        <v>45873.794444444444</v>
      </c>
      <c r="BJ795" s="6">
        <f>IF($BI795&lt;=$BI$9,IF(NOT(ISNUMBER(PI_data_original!BJ795)),BJ794,PI_data_original!BJ795),0)</f>
        <v>26.024427340463266</v>
      </c>
      <c r="BK795" s="6">
        <f>IF($BI795&lt;=$BI$9,IF(NOT(ISNUMBER(PI_data_original!BK795)),BK794,PI_data_original!BK795),0)</f>
        <v>23.545947635603987</v>
      </c>
      <c r="BM795" s="6">
        <f t="shared" si="218"/>
        <v>45873.794444444444</v>
      </c>
      <c r="BN795" s="6" t="str">
        <f t="shared" si="219"/>
        <v>N/A</v>
      </c>
      <c r="BO795" s="6">
        <f t="shared" si="220"/>
        <v>45873.794444444444</v>
      </c>
      <c r="BP795" s="6" t="str">
        <f t="shared" si="221"/>
        <v>N/A</v>
      </c>
    </row>
    <row r="796" spans="61:68">
      <c r="BI796" s="61">
        <f>PI_data_original!BI796</f>
        <v>45873.795138888891</v>
      </c>
      <c r="BJ796" s="6">
        <f>IF($BI796&lt;=$BI$9,IF(NOT(ISNUMBER(PI_data_original!BJ796)),BJ795,PI_data_original!BJ796),0)</f>
        <v>25.781694303464239</v>
      </c>
      <c r="BK796" s="6">
        <f>IF($BI796&lt;=$BI$9,IF(NOT(ISNUMBER(PI_data_original!BK796)),BK795,PI_data_original!BK796),0)</f>
        <v>23.182634883593646</v>
      </c>
      <c r="BM796" s="6">
        <f t="shared" si="218"/>
        <v>45873.795138888891</v>
      </c>
      <c r="BN796" s="6" t="str">
        <f t="shared" si="219"/>
        <v>N/A</v>
      </c>
      <c r="BO796" s="6">
        <f t="shared" si="220"/>
        <v>45873.795138888891</v>
      </c>
      <c r="BP796" s="6" t="str">
        <f t="shared" si="221"/>
        <v>N/A</v>
      </c>
    </row>
    <row r="797" spans="61:68">
      <c r="BI797" s="61">
        <f>PI_data_original!BI797</f>
        <v>45873.79583333333</v>
      </c>
      <c r="BJ797" s="6">
        <f>IF($BI797&lt;=$BI$9,IF(NOT(ISNUMBER(PI_data_original!BJ797)),BJ796,PI_data_original!BJ797),0)</f>
        <v>25.648449963492684</v>
      </c>
      <c r="BK797" s="6">
        <f>IF($BI797&lt;=$BI$9,IF(NOT(ISNUMBER(PI_data_original!BK797)),BK796,PI_data_original!BK797),0)</f>
        <v>23.012335951517723</v>
      </c>
      <c r="BM797" s="6">
        <f t="shared" si="218"/>
        <v>45873.79583333333</v>
      </c>
      <c r="BN797" s="6" t="str">
        <f t="shared" si="219"/>
        <v>N/A</v>
      </c>
      <c r="BO797" s="6">
        <f t="shared" si="220"/>
        <v>45873.79583333333</v>
      </c>
      <c r="BP797" s="6" t="str">
        <f t="shared" si="221"/>
        <v>N/A</v>
      </c>
    </row>
    <row r="798" spans="61:68">
      <c r="BI798" s="61">
        <f>PI_data_original!BI798</f>
        <v>45873.796527777777</v>
      </c>
      <c r="BJ798" s="6">
        <f>IF($BI798&lt;=$BI$9,IF(NOT(ISNUMBER(PI_data_original!BJ798)),BJ797,PI_data_original!BJ798),0)</f>
        <v>25.462375483332121</v>
      </c>
      <c r="BK798" s="6">
        <f>IF($BI798&lt;=$BI$9,IF(NOT(ISNUMBER(PI_data_original!BK798)),BK797,PI_data_original!BK798),0)</f>
        <v>22.928840535204603</v>
      </c>
      <c r="BM798" s="6">
        <f t="shared" si="218"/>
        <v>45873.796527777777</v>
      </c>
      <c r="BN798" s="6" t="str">
        <f t="shared" si="219"/>
        <v>N/A</v>
      </c>
      <c r="BO798" s="6">
        <f t="shared" si="220"/>
        <v>45873.796527777777</v>
      </c>
      <c r="BP798" s="6" t="str">
        <f t="shared" si="221"/>
        <v>N/A</v>
      </c>
    </row>
    <row r="799" spans="61:68">
      <c r="BI799" s="61">
        <f>PI_data_original!BI799</f>
        <v>45873.797222222223</v>
      </c>
      <c r="BJ799" s="6">
        <f>IF($BI799&lt;=$BI$9,IF(NOT(ISNUMBER(PI_data_original!BJ799)),BJ798,PI_data_original!BJ799),0)</f>
        <v>25.2963659654854</v>
      </c>
      <c r="BK799" s="6">
        <f>IF($BI799&lt;=$BI$9,IF(NOT(ISNUMBER(PI_data_original!BK799)),BK798,PI_data_original!BK799),0)</f>
        <v>22.79362284603792</v>
      </c>
      <c r="BM799" s="6">
        <f t="shared" si="218"/>
        <v>45873.797222222223</v>
      </c>
      <c r="BN799" s="6" t="str">
        <f t="shared" si="219"/>
        <v>N/A</v>
      </c>
      <c r="BO799" s="6">
        <f t="shared" si="220"/>
        <v>45873.797222222223</v>
      </c>
      <c r="BP799" s="6" t="str">
        <f t="shared" si="221"/>
        <v>N/A</v>
      </c>
    </row>
    <row r="800" spans="61:68">
      <c r="BI800" s="61">
        <f>PI_data_original!BI800</f>
        <v>45873.79791666667</v>
      </c>
      <c r="BJ800" s="6">
        <f>IF($BI800&lt;=$BI$9,IF(NOT(ISNUMBER(PI_data_original!BJ800)),BJ799,PI_data_original!BJ800),0)</f>
        <v>25.169024297749861</v>
      </c>
      <c r="BK800" s="6">
        <f>IF($BI800&lt;=$BI$9,IF(NOT(ISNUMBER(PI_data_original!BK800)),BK799,PI_data_original!BK800),0)</f>
        <v>22.661848035603818</v>
      </c>
      <c r="BM800" s="6">
        <f t="shared" si="218"/>
        <v>45873.79791666667</v>
      </c>
      <c r="BN800" s="6" t="str">
        <f t="shared" si="219"/>
        <v>N/A</v>
      </c>
      <c r="BO800" s="6">
        <f t="shared" si="220"/>
        <v>45873.79791666667</v>
      </c>
      <c r="BP800" s="6" t="str">
        <f t="shared" si="221"/>
        <v>N/A</v>
      </c>
    </row>
    <row r="801" spans="61:68">
      <c r="BI801" s="61">
        <f>PI_data_original!BI801</f>
        <v>45873.798611111109</v>
      </c>
      <c r="BJ801" s="6">
        <f>IF($BI801&lt;=$BI$9,IF(NOT(ISNUMBER(PI_data_original!BJ801)),BJ800,PI_data_original!BJ801),0)</f>
        <v>25.000209347872644</v>
      </c>
      <c r="BK801" s="6">
        <f>IF($BI801&lt;=$BI$9,IF(NOT(ISNUMBER(PI_data_original!BK801)),BK800,PI_data_original!BK801),0)</f>
        <v>22.493695891034641</v>
      </c>
      <c r="BM801" s="6">
        <f t="shared" si="218"/>
        <v>45873.798611111109</v>
      </c>
      <c r="BN801" s="6" t="str">
        <f t="shared" si="219"/>
        <v>N/A</v>
      </c>
      <c r="BO801" s="6">
        <f t="shared" si="220"/>
        <v>45873.798611111109</v>
      </c>
      <c r="BP801" s="6" t="str">
        <f t="shared" si="221"/>
        <v>N/A</v>
      </c>
    </row>
    <row r="802" spans="61:68">
      <c r="BI802" s="61">
        <f>PI_data_original!BI802</f>
        <v>45873.799305555556</v>
      </c>
      <c r="BJ802" s="6">
        <f>IF($BI802&lt;=$BI$9,IF(NOT(ISNUMBER(PI_data_original!BJ802)),BJ801,PI_data_original!BJ802),0)</f>
        <v>24.854429334837519</v>
      </c>
      <c r="BK802" s="6">
        <f>IF($BI802&lt;=$BI$9,IF(NOT(ISNUMBER(PI_data_original!BK802)),BK801,PI_data_original!BK802),0)</f>
        <v>22.354514438576864</v>
      </c>
      <c r="BM802" s="6">
        <f t="shared" si="218"/>
        <v>45873.799305555556</v>
      </c>
      <c r="BN802" s="6" t="str">
        <f t="shared" si="219"/>
        <v>N/A</v>
      </c>
      <c r="BO802" s="6">
        <f t="shared" si="220"/>
        <v>45873.799305555556</v>
      </c>
      <c r="BP802" s="6" t="str">
        <f t="shared" si="221"/>
        <v>N/A</v>
      </c>
    </row>
    <row r="803" spans="61:68">
      <c r="BI803" s="61">
        <f>PI_data_original!BI803</f>
        <v>45873.8</v>
      </c>
      <c r="BJ803" s="6">
        <f>IF($BI803&lt;=$BI$9,IF(NOT(ISNUMBER(PI_data_original!BJ803)),BJ802,PI_data_original!BJ803),0)</f>
        <v>24.715625466750573</v>
      </c>
      <c r="BK803" s="6">
        <f>IF($BI803&lt;=$BI$9,IF(NOT(ISNUMBER(PI_data_original!BK803)),BK802,PI_data_original!BK803),0)</f>
        <v>22.224923695322971</v>
      </c>
      <c r="BM803" s="6">
        <f t="shared" si="218"/>
        <v>45873.8</v>
      </c>
      <c r="BN803" s="6" t="str">
        <f t="shared" si="219"/>
        <v>N/A</v>
      </c>
      <c r="BO803" s="6">
        <f t="shared" si="220"/>
        <v>45873.8</v>
      </c>
      <c r="BP803" s="6" t="str">
        <f t="shared" si="221"/>
        <v>N/A</v>
      </c>
    </row>
    <row r="804" spans="61:68">
      <c r="BI804" s="61">
        <f>PI_data_original!BI804</f>
        <v>45873.800694444442</v>
      </c>
      <c r="BJ804" s="6">
        <f>IF($BI804&lt;=$BI$9,IF(NOT(ISNUMBER(PI_data_original!BJ804)),BJ803,PI_data_original!BJ804),0)</f>
        <v>24.560987944514867</v>
      </c>
      <c r="BK804" s="6">
        <f>IF($BI804&lt;=$BI$9,IF(NOT(ISNUMBER(PI_data_original!BK804)),BK803,PI_data_original!BK804),0)</f>
        <v>22.102431682201704</v>
      </c>
      <c r="BM804" s="6">
        <f t="shared" si="218"/>
        <v>45873.800694444442</v>
      </c>
      <c r="BN804" s="6" t="str">
        <f t="shared" si="219"/>
        <v>N/A</v>
      </c>
      <c r="BO804" s="6">
        <f t="shared" si="220"/>
        <v>45873.800694444442</v>
      </c>
      <c r="BP804" s="6" t="str">
        <f t="shared" si="221"/>
        <v>N/A</v>
      </c>
    </row>
    <row r="805" spans="61:68">
      <c r="BI805" s="61">
        <f>PI_data_original!BI805</f>
        <v>45873.801388888889</v>
      </c>
      <c r="BJ805" s="6">
        <f>IF($BI805&lt;=$BI$9,IF(NOT(ISNUMBER(PI_data_original!BJ805)),BJ804,PI_data_original!BJ805),0)</f>
        <v>24.396149145573528</v>
      </c>
      <c r="BK805" s="6">
        <f>IF($BI805&lt;=$BI$9,IF(NOT(ISNUMBER(PI_data_original!BK805)),BK804,PI_data_original!BK805),0)</f>
        <v>21.972502222400507</v>
      </c>
      <c r="BM805" s="6">
        <f t="shared" si="218"/>
        <v>45873.801388888889</v>
      </c>
      <c r="BN805" s="6" t="str">
        <f t="shared" si="219"/>
        <v>N/A</v>
      </c>
      <c r="BO805" s="6">
        <f t="shared" si="220"/>
        <v>45873.801388888889</v>
      </c>
      <c r="BP805" s="6" t="str">
        <f t="shared" si="221"/>
        <v>N/A</v>
      </c>
    </row>
    <row r="806" spans="61:68">
      <c r="BI806" s="61">
        <f>PI_data_original!BI806</f>
        <v>45873.802083333336</v>
      </c>
      <c r="BJ806" s="6">
        <f>IF($BI806&lt;=$BI$9,IF(NOT(ISNUMBER(PI_data_original!BJ806)),BJ805,PI_data_original!BJ806),0)</f>
        <v>24.245114121201645</v>
      </c>
      <c r="BK806" s="6">
        <f>IF($BI806&lt;=$BI$9,IF(NOT(ISNUMBER(PI_data_original!BK806)),BK805,PI_data_original!BK806),0)</f>
        <v>21.887751121508952</v>
      </c>
      <c r="BM806" s="6">
        <f t="shared" si="218"/>
        <v>45873.802083333336</v>
      </c>
      <c r="BN806" s="6" t="str">
        <f t="shared" si="219"/>
        <v>N/A</v>
      </c>
      <c r="BO806" s="6">
        <f t="shared" si="220"/>
        <v>45873.802083333336</v>
      </c>
      <c r="BP806" s="6" t="str">
        <f t="shared" si="221"/>
        <v>N/A</v>
      </c>
    </row>
    <row r="807" spans="61:68">
      <c r="BI807" s="61">
        <f>PI_data_original!BI807</f>
        <v>45873.802777777775</v>
      </c>
      <c r="BJ807" s="6">
        <f>IF($BI807&lt;=$BI$9,IF(NOT(ISNUMBER(PI_data_original!BJ807)),BJ806,PI_data_original!BJ807),0)</f>
        <v>24.073154991594023</v>
      </c>
      <c r="BK807" s="6">
        <f>IF($BI807&lt;=$BI$9,IF(NOT(ISNUMBER(PI_data_original!BK807)),BK806,PI_data_original!BK807),0)</f>
        <v>21.75541386575869</v>
      </c>
      <c r="BM807" s="6">
        <f t="shared" si="218"/>
        <v>45873.802777777775</v>
      </c>
      <c r="BN807" s="6" t="str">
        <f t="shared" si="219"/>
        <v>N/A</v>
      </c>
      <c r="BO807" s="6">
        <f t="shared" si="220"/>
        <v>45873.802777777775</v>
      </c>
      <c r="BP807" s="6" t="str">
        <f t="shared" si="221"/>
        <v>N/A</v>
      </c>
    </row>
    <row r="808" spans="61:68">
      <c r="BI808" s="61">
        <f>PI_data_original!BI808</f>
        <v>45873.803472222222</v>
      </c>
      <c r="BJ808" s="6">
        <f>IF($BI808&lt;=$BI$9,IF(NOT(ISNUMBER(PI_data_original!BJ808)),BJ807,PI_data_original!BJ808),0)</f>
        <v>23.755858074197764</v>
      </c>
      <c r="BK808" s="6">
        <f>IF($BI808&lt;=$BI$9,IF(NOT(ISNUMBER(PI_data_original!BK808)),BK807,PI_data_original!BK808),0)</f>
        <v>21.439363768285265</v>
      </c>
      <c r="BM808" s="6">
        <f t="shared" si="218"/>
        <v>45873.803472222222</v>
      </c>
      <c r="BN808" s="6" t="str">
        <f t="shared" si="219"/>
        <v>N/A</v>
      </c>
      <c r="BO808" s="6">
        <f t="shared" si="220"/>
        <v>45873.803472222222</v>
      </c>
      <c r="BP808" s="6" t="str">
        <f t="shared" si="221"/>
        <v>N/A</v>
      </c>
    </row>
    <row r="809" spans="61:68">
      <c r="BI809" s="61">
        <f>PI_data_original!BI809</f>
        <v>45873.804166666669</v>
      </c>
      <c r="BJ809" s="6">
        <f>IF($BI809&lt;=$BI$9,IF(NOT(ISNUMBER(PI_data_original!BJ809)),BJ808,PI_data_original!BJ809),0)</f>
        <v>23.322140483226026</v>
      </c>
      <c r="BK809" s="6">
        <f>IF($BI809&lt;=$BI$9,IF(NOT(ISNUMBER(PI_data_original!BK809)),BK808,PI_data_original!BK809),0)</f>
        <v>21.236135802694385</v>
      </c>
      <c r="BM809" s="6">
        <f t="shared" si="218"/>
        <v>45873.804166666669</v>
      </c>
      <c r="BN809" s="6" t="str">
        <f t="shared" si="219"/>
        <v>N/A</v>
      </c>
      <c r="BO809" s="6">
        <f t="shared" si="220"/>
        <v>45873.804166666669</v>
      </c>
      <c r="BP809" s="6" t="str">
        <f t="shared" si="221"/>
        <v>N/A</v>
      </c>
    </row>
    <row r="810" spans="61:68">
      <c r="BI810" s="61">
        <f>PI_data_original!BI810</f>
        <v>45873.804861111108</v>
      </c>
      <c r="BJ810" s="6">
        <f>IF($BI810&lt;=$BI$9,IF(NOT(ISNUMBER(PI_data_original!BJ810)),BJ809,PI_data_original!BJ810),0)</f>
        <v>23.099284040387815</v>
      </c>
      <c r="BK810" s="6">
        <f>IF($BI810&lt;=$BI$9,IF(NOT(ISNUMBER(PI_data_original!BK810)),BK809,PI_data_original!BK810),0)</f>
        <v>21.107417801087898</v>
      </c>
      <c r="BM810" s="6">
        <f t="shared" si="218"/>
        <v>45873.804861111108</v>
      </c>
      <c r="BN810" s="6" t="str">
        <f t="shared" si="219"/>
        <v>N/A</v>
      </c>
      <c r="BO810" s="6">
        <f t="shared" si="220"/>
        <v>45873.804861111108</v>
      </c>
      <c r="BP810" s="6" t="str">
        <f t="shared" si="221"/>
        <v>N/A</v>
      </c>
    </row>
    <row r="811" spans="61:68">
      <c r="BI811" s="61">
        <f>PI_data_original!BI811</f>
        <v>45873.805555555555</v>
      </c>
      <c r="BJ811" s="6">
        <f>IF($BI811&lt;=$BI$9,IF(NOT(ISNUMBER(PI_data_original!BJ811)),BJ810,PI_data_original!BJ811),0)</f>
        <v>23.058926768822555</v>
      </c>
      <c r="BK811" s="6">
        <f>IF($BI811&lt;=$BI$9,IF(NOT(ISNUMBER(PI_data_original!BK811)),BK810,PI_data_original!BK811),0)</f>
        <v>20.941330728015071</v>
      </c>
      <c r="BM811" s="6">
        <f t="shared" si="218"/>
        <v>45873.805555555555</v>
      </c>
      <c r="BN811" s="6" t="str">
        <f t="shared" si="219"/>
        <v>N/A</v>
      </c>
      <c r="BO811" s="6">
        <f t="shared" si="220"/>
        <v>45873.805555555555</v>
      </c>
      <c r="BP811" s="6" t="str">
        <f t="shared" si="221"/>
        <v>N/A</v>
      </c>
    </row>
    <row r="812" spans="61:68">
      <c r="BI812" s="61">
        <f>PI_data_original!BI812</f>
        <v>45873.806250000001</v>
      </c>
      <c r="BJ812" s="6">
        <f>IF($BI812&lt;=$BI$9,IF(NOT(ISNUMBER(PI_data_original!BJ812)),BJ811,PI_data_original!BJ812),0)</f>
        <v>23.142497504855463</v>
      </c>
      <c r="BK812" s="6">
        <f>IF($BI812&lt;=$BI$9,IF(NOT(ISNUMBER(PI_data_original!BK812)),BK811,PI_data_original!BK812),0)</f>
        <v>20.745470765557794</v>
      </c>
      <c r="BM812" s="6">
        <f t="shared" si="218"/>
        <v>45873.806250000001</v>
      </c>
      <c r="BN812" s="6" t="str">
        <f t="shared" si="219"/>
        <v>N/A</v>
      </c>
      <c r="BO812" s="6">
        <f t="shared" si="220"/>
        <v>45873.806250000001</v>
      </c>
      <c r="BP812" s="6" t="str">
        <f t="shared" si="221"/>
        <v>N/A</v>
      </c>
    </row>
    <row r="813" spans="61:68">
      <c r="BI813" s="61">
        <f>PI_data_original!BI813</f>
        <v>45873.806944444441</v>
      </c>
      <c r="BJ813" s="6">
        <f>IF($BI813&lt;=$BI$9,IF(NOT(ISNUMBER(PI_data_original!BJ813)),BJ812,PI_data_original!BJ813),0)</f>
        <v>23.20304257724883</v>
      </c>
      <c r="BK813" s="6">
        <f>IF($BI813&lt;=$BI$9,IF(NOT(ISNUMBER(PI_data_original!BK813)),BK812,PI_data_original!BK813),0)</f>
        <v>20.55876579350786</v>
      </c>
      <c r="BM813" s="6">
        <f t="shared" si="218"/>
        <v>45873.806944444441</v>
      </c>
      <c r="BN813" s="6" t="str">
        <f t="shared" si="219"/>
        <v>N/A</v>
      </c>
      <c r="BO813" s="6">
        <f t="shared" si="220"/>
        <v>45873.806944444441</v>
      </c>
      <c r="BP813" s="6" t="str">
        <f t="shared" si="221"/>
        <v>N/A</v>
      </c>
    </row>
    <row r="814" spans="61:68">
      <c r="BI814" s="61">
        <f>PI_data_original!BI814</f>
        <v>45873.807638888888</v>
      </c>
      <c r="BJ814" s="6">
        <f>IF($BI814&lt;=$BI$9,IF(NOT(ISNUMBER(PI_data_original!BJ814)),BJ813,PI_data_original!BJ814),0)</f>
        <v>23.278008387547253</v>
      </c>
      <c r="BK814" s="6">
        <f>IF($BI814&lt;=$BI$9,IF(NOT(ISNUMBER(PI_data_original!BK814)),BK813,PI_data_original!BK814),0)</f>
        <v>20.422672203767995</v>
      </c>
      <c r="BM814" s="6">
        <f t="shared" si="218"/>
        <v>45873.807638888888</v>
      </c>
      <c r="BN814" s="6" t="str">
        <f t="shared" si="219"/>
        <v>N/A</v>
      </c>
      <c r="BO814" s="6">
        <f t="shared" si="220"/>
        <v>45873.807638888888</v>
      </c>
      <c r="BP814" s="6" t="str">
        <f t="shared" si="221"/>
        <v>N/A</v>
      </c>
    </row>
    <row r="815" spans="61:68">
      <c r="BI815" s="61">
        <f>PI_data_original!BI815</f>
        <v>45873.808333333334</v>
      </c>
      <c r="BJ815" s="6">
        <f>IF($BI815&lt;=$BI$9,IF(NOT(ISNUMBER(PI_data_original!BJ815)),BJ814,PI_data_original!BJ815),0)</f>
        <v>23.229321774894093</v>
      </c>
      <c r="BK815" s="6">
        <f>IF($BI815&lt;=$BI$9,IF(NOT(ISNUMBER(PI_data_original!BK815)),BK814,PI_data_original!BK815),0)</f>
        <v>20.292624965222203</v>
      </c>
      <c r="BM815" s="6">
        <f t="shared" si="218"/>
        <v>45873.808333333334</v>
      </c>
      <c r="BN815" s="6" t="str">
        <f t="shared" si="219"/>
        <v>N/A</v>
      </c>
      <c r="BO815" s="6">
        <f t="shared" si="220"/>
        <v>45873.808333333334</v>
      </c>
      <c r="BP815" s="6" t="str">
        <f t="shared" si="221"/>
        <v>N/A</v>
      </c>
    </row>
    <row r="816" spans="61:68">
      <c r="BI816" s="61">
        <f>PI_data_original!BI816</f>
        <v>45873.809027777781</v>
      </c>
      <c r="BJ816" s="6">
        <f>IF($BI816&lt;=$BI$9,IF(NOT(ISNUMBER(PI_data_original!BJ816)),BJ815,PI_data_original!BJ816),0)</f>
        <v>23.223188334449773</v>
      </c>
      <c r="BK816" s="6">
        <f>IF($BI816&lt;=$BI$9,IF(NOT(ISNUMBER(PI_data_original!BK816)),BK815,PI_data_original!BK816),0)</f>
        <v>20.21326587759523</v>
      </c>
      <c r="BM816" s="6">
        <f t="shared" si="218"/>
        <v>45873.809027777781</v>
      </c>
      <c r="BN816" s="6" t="str">
        <f t="shared" si="219"/>
        <v>N/A</v>
      </c>
      <c r="BO816" s="6">
        <f t="shared" si="220"/>
        <v>45873.809027777781</v>
      </c>
      <c r="BP816" s="6" t="str">
        <f t="shared" si="221"/>
        <v>N/A</v>
      </c>
    </row>
    <row r="817" spans="61:68">
      <c r="BI817" s="61">
        <f>PI_data_original!BI817</f>
        <v>45873.80972222222</v>
      </c>
      <c r="BJ817" s="6">
        <f>IF($BI817&lt;=$BI$9,IF(NOT(ISNUMBER(PI_data_original!BJ817)),BJ816,PI_data_original!BJ817),0)</f>
        <v>23.198646918032527</v>
      </c>
      <c r="BK817" s="6">
        <f>IF($BI817&lt;=$BI$9,IF(NOT(ISNUMBER(PI_data_original!BK817)),BK816,PI_data_original!BK817),0)</f>
        <v>20.093153827808973</v>
      </c>
      <c r="BM817" s="6">
        <f t="shared" si="218"/>
        <v>45873.80972222222</v>
      </c>
      <c r="BN817" s="6" t="str">
        <f t="shared" si="219"/>
        <v>N/A</v>
      </c>
      <c r="BO817" s="6">
        <f t="shared" si="220"/>
        <v>45873.80972222222</v>
      </c>
      <c r="BP817" s="6" t="str">
        <f t="shared" si="221"/>
        <v>N/A</v>
      </c>
    </row>
    <row r="818" spans="61:68">
      <c r="BI818" s="61">
        <f>PI_data_original!BI818</f>
        <v>45873.810416666667</v>
      </c>
      <c r="BJ818" s="6">
        <f>IF($BI818&lt;=$BI$9,IF(NOT(ISNUMBER(PI_data_original!BJ818)),BJ817,PI_data_original!BJ818),0)</f>
        <v>23.142769707681154</v>
      </c>
      <c r="BK818" s="6">
        <f>IF($BI818&lt;=$BI$9,IF(NOT(ISNUMBER(PI_data_original!BK818)),BK817,PI_data_original!BK818),0)</f>
        <v>20.081478285788194</v>
      </c>
      <c r="BM818" s="6">
        <f t="shared" si="218"/>
        <v>45873.810416666667</v>
      </c>
      <c r="BN818" s="6" t="str">
        <f t="shared" si="219"/>
        <v>N/A</v>
      </c>
      <c r="BO818" s="6">
        <f t="shared" si="220"/>
        <v>45873.810416666667</v>
      </c>
      <c r="BP818" s="6" t="str">
        <f t="shared" si="221"/>
        <v>N/A</v>
      </c>
    </row>
    <row r="819" spans="61:68">
      <c r="BI819" s="61">
        <f>PI_data_original!BI819</f>
        <v>45873.811111111114</v>
      </c>
      <c r="BJ819" s="6">
        <f>IF($BI819&lt;=$BI$9,IF(NOT(ISNUMBER(PI_data_original!BJ819)),BJ818,PI_data_original!BJ819),0)</f>
        <v>23.040252545202733</v>
      </c>
      <c r="BK819" s="6">
        <f>IF($BI819&lt;=$BI$9,IF(NOT(ISNUMBER(PI_data_original!BK819)),BK818,PI_data_original!BK819),0)</f>
        <v>20.048854093154109</v>
      </c>
      <c r="BM819" s="6">
        <f t="shared" si="218"/>
        <v>45873.811111111114</v>
      </c>
      <c r="BN819" s="6" t="str">
        <f t="shared" si="219"/>
        <v>N/A</v>
      </c>
      <c r="BO819" s="6">
        <f t="shared" si="220"/>
        <v>45873.811111111114</v>
      </c>
      <c r="BP819" s="6" t="str">
        <f t="shared" si="221"/>
        <v>N/A</v>
      </c>
    </row>
    <row r="820" spans="61:68">
      <c r="BI820" s="61">
        <f>PI_data_original!BI820</f>
        <v>45873.811805555553</v>
      </c>
      <c r="BJ820" s="6">
        <f>IF($BI820&lt;=$BI$9,IF(NOT(ISNUMBER(PI_data_original!BJ820)),BJ819,PI_data_original!BJ820),0)</f>
        <v>22.881864941660616</v>
      </c>
      <c r="BK820" s="6">
        <f>IF($BI820&lt;=$BI$9,IF(NOT(ISNUMBER(PI_data_original!BK820)),BK819,PI_data_original!BK820),0)</f>
        <v>19.936947253117957</v>
      </c>
      <c r="BM820" s="6">
        <f t="shared" si="218"/>
        <v>45873.811805555553</v>
      </c>
      <c r="BN820" s="6" t="str">
        <f t="shared" si="219"/>
        <v>N/A</v>
      </c>
      <c r="BO820" s="6">
        <f t="shared" si="220"/>
        <v>45873.811805555553</v>
      </c>
      <c r="BP820" s="6" t="str">
        <f t="shared" si="221"/>
        <v>N/A</v>
      </c>
    </row>
    <row r="821" spans="61:68">
      <c r="BI821" s="61">
        <f>PI_data_original!BI821</f>
        <v>45873.8125</v>
      </c>
      <c r="BJ821" s="6">
        <f>IF($BI821&lt;=$BI$9,IF(NOT(ISNUMBER(PI_data_original!BJ821)),BJ820,PI_data_original!BJ821),0)</f>
        <v>22.69336269046239</v>
      </c>
      <c r="BK821" s="6">
        <f>IF($BI821&lt;=$BI$9,IF(NOT(ISNUMBER(PI_data_original!BK821)),BK820,PI_data_original!BK821),0)</f>
        <v>19.826343269432844</v>
      </c>
      <c r="BM821" s="6">
        <f t="shared" si="218"/>
        <v>45873.8125</v>
      </c>
      <c r="BN821" s="6" t="str">
        <f t="shared" si="219"/>
        <v>N/A</v>
      </c>
      <c r="BO821" s="6">
        <f t="shared" si="220"/>
        <v>45873.8125</v>
      </c>
      <c r="BP821" s="6" t="str">
        <f t="shared" si="221"/>
        <v>N/A</v>
      </c>
    </row>
    <row r="822" spans="61:68">
      <c r="BI822" s="61">
        <f>PI_data_original!BI822</f>
        <v>45873.813194444447</v>
      </c>
      <c r="BJ822" s="6">
        <f>IF($BI822&lt;=$BI$9,IF(NOT(ISNUMBER(PI_data_original!BJ822)),BJ821,PI_data_original!BJ822),0)</f>
        <v>22.417757203548529</v>
      </c>
      <c r="BK822" s="6">
        <f>IF($BI822&lt;=$BI$9,IF(NOT(ISNUMBER(PI_data_original!BK822)),BK821,PI_data_original!BK822),0)</f>
        <v>19.773578847274802</v>
      </c>
      <c r="BM822" s="6">
        <f t="shared" si="218"/>
        <v>45873.813194444447</v>
      </c>
      <c r="BN822" s="6" t="str">
        <f t="shared" si="219"/>
        <v>N/A</v>
      </c>
      <c r="BO822" s="6">
        <f t="shared" si="220"/>
        <v>45873.813194444447</v>
      </c>
      <c r="BP822" s="6" t="str">
        <f t="shared" si="221"/>
        <v>N/A</v>
      </c>
    </row>
    <row r="823" spans="61:68">
      <c r="BI823" s="61">
        <f>PI_data_original!BI823</f>
        <v>45873.813888888886</v>
      </c>
      <c r="BJ823" s="6">
        <f>IF($BI823&lt;=$BI$9,IF(NOT(ISNUMBER(PI_data_original!BJ823)),BJ822,PI_data_original!BJ823),0)</f>
        <v>22.170389771490122</v>
      </c>
      <c r="BK823" s="6">
        <f>IF($BI823&lt;=$BI$9,IF(NOT(ISNUMBER(PI_data_original!BK823)),BK822,PI_data_original!BK823),0)</f>
        <v>19.683989262540099</v>
      </c>
      <c r="BM823" s="6">
        <f t="shared" si="218"/>
        <v>45873.813888888886</v>
      </c>
      <c r="BN823" s="6" t="str">
        <f t="shared" si="219"/>
        <v>N/A</v>
      </c>
      <c r="BO823" s="6">
        <f t="shared" si="220"/>
        <v>45873.813888888886</v>
      </c>
      <c r="BP823" s="6" t="str">
        <f t="shared" si="221"/>
        <v>N/A</v>
      </c>
    </row>
    <row r="824" spans="61:68">
      <c r="BI824" s="61">
        <f>PI_data_original!BI824</f>
        <v>45873.814583333333</v>
      </c>
      <c r="BJ824" s="6">
        <f>IF($BI824&lt;=$BI$9,IF(NOT(ISNUMBER(PI_data_original!BJ824)),BJ823,PI_data_original!BJ824),0)</f>
        <v>21.871687222901485</v>
      </c>
      <c r="BK824" s="6">
        <f>IF($BI824&lt;=$BI$9,IF(NOT(ISNUMBER(PI_data_original!BK824)),BK823,PI_data_original!BK824),0)</f>
        <v>19.659094561031242</v>
      </c>
      <c r="BM824" s="6">
        <f t="shared" si="218"/>
        <v>45873.814583333333</v>
      </c>
      <c r="BN824" s="6" t="str">
        <f t="shared" si="219"/>
        <v>N/A</v>
      </c>
      <c r="BO824" s="6">
        <f t="shared" si="220"/>
        <v>45873.814583333333</v>
      </c>
      <c r="BP824" s="6" t="str">
        <f t="shared" si="221"/>
        <v>N/A</v>
      </c>
    </row>
    <row r="825" spans="61:68">
      <c r="BI825" s="61">
        <f>PI_data_original!BI825</f>
        <v>45873.81527777778</v>
      </c>
      <c r="BJ825" s="6">
        <f>IF($BI825&lt;=$BI$9,IF(NOT(ISNUMBER(PI_data_original!BJ825)),BJ824,PI_data_original!BJ825),0)</f>
        <v>21.561726567390725</v>
      </c>
      <c r="BK825" s="6">
        <f>IF($BI825&lt;=$BI$9,IF(NOT(ISNUMBER(PI_data_original!BK825)),BK824,PI_data_original!BK825),0)</f>
        <v>19.599460653676935</v>
      </c>
      <c r="BM825" s="6">
        <f t="shared" si="218"/>
        <v>45873.81527777778</v>
      </c>
      <c r="BN825" s="6" t="str">
        <f t="shared" si="219"/>
        <v>N/A</v>
      </c>
      <c r="BO825" s="6">
        <f t="shared" si="220"/>
        <v>45873.81527777778</v>
      </c>
      <c r="BP825" s="6" t="str">
        <f t="shared" si="221"/>
        <v>N/A</v>
      </c>
    </row>
    <row r="826" spans="61:68">
      <c r="BI826" s="61">
        <f>PI_data_original!BI826</f>
        <v>45873.815972222219</v>
      </c>
      <c r="BJ826" s="6">
        <f>IF($BI826&lt;=$BI$9,IF(NOT(ISNUMBER(PI_data_original!BJ826)),BJ825,PI_data_original!BJ826),0)</f>
        <v>21.232047973021327</v>
      </c>
      <c r="BK826" s="6">
        <f>IF($BI826&lt;=$BI$9,IF(NOT(ISNUMBER(PI_data_original!BK826)),BK825,PI_data_original!BK826),0)</f>
        <v>19.511822530591651</v>
      </c>
      <c r="BM826" s="6">
        <f t="shared" si="218"/>
        <v>45873.815972222219</v>
      </c>
      <c r="BN826" s="6" t="str">
        <f t="shared" si="219"/>
        <v>N/A</v>
      </c>
      <c r="BO826" s="6">
        <f t="shared" si="220"/>
        <v>45873.815972222219</v>
      </c>
      <c r="BP826" s="6" t="str">
        <f t="shared" si="221"/>
        <v>N/A</v>
      </c>
    </row>
    <row r="827" spans="61:68">
      <c r="BI827" s="61">
        <f>PI_data_original!BI827</f>
        <v>45873.816666666666</v>
      </c>
      <c r="BJ827" s="6">
        <f>IF($BI827&lt;=$BI$9,IF(NOT(ISNUMBER(PI_data_original!BJ827)),BJ826,PI_data_original!BJ827),0)</f>
        <v>20.957460206488349</v>
      </c>
      <c r="BK827" s="6">
        <f>IF($BI827&lt;=$BI$9,IF(NOT(ISNUMBER(PI_data_original!BK827)),BK826,PI_data_original!BK827),0)</f>
        <v>19.43572042422246</v>
      </c>
      <c r="BM827" s="6">
        <f t="shared" si="218"/>
        <v>45873.816666666666</v>
      </c>
      <c r="BN827" s="6" t="str">
        <f t="shared" si="219"/>
        <v>N/A</v>
      </c>
      <c r="BO827" s="6">
        <f t="shared" si="220"/>
        <v>45873.816666666666</v>
      </c>
      <c r="BP827" s="6" t="str">
        <f t="shared" si="221"/>
        <v>N/A</v>
      </c>
    </row>
    <row r="828" spans="61:68">
      <c r="BI828" s="61">
        <f>PI_data_original!BI828</f>
        <v>45873.817361111112</v>
      </c>
      <c r="BJ828" s="6">
        <f>IF($BI828&lt;=$BI$9,IF(NOT(ISNUMBER(PI_data_original!BJ828)),BJ827,PI_data_original!BJ828),0)</f>
        <v>20.776400177181031</v>
      </c>
      <c r="BK828" s="6">
        <f>IF($BI828&lt;=$BI$9,IF(NOT(ISNUMBER(PI_data_original!BK828)),BK827,PI_data_original!BK828),0)</f>
        <v>19.353654529842693</v>
      </c>
      <c r="BM828" s="6">
        <f t="shared" si="218"/>
        <v>45873.817361111112</v>
      </c>
      <c r="BN828" s="6" t="str">
        <f t="shared" si="219"/>
        <v>N/A</v>
      </c>
      <c r="BO828" s="6">
        <f t="shared" si="220"/>
        <v>45873.817361111112</v>
      </c>
      <c r="BP828" s="6" t="str">
        <f t="shared" si="221"/>
        <v>N/A</v>
      </c>
    </row>
    <row r="829" spans="61:68">
      <c r="BI829" s="61">
        <f>PI_data_original!BI829</f>
        <v>45873.818055555559</v>
      </c>
      <c r="BJ829" s="6">
        <f>IF($BI829&lt;=$BI$9,IF(NOT(ISNUMBER(PI_data_original!BJ829)),BJ828,PI_data_original!BJ829),0)</f>
        <v>20.448677515432752</v>
      </c>
      <c r="BK829" s="6">
        <f>IF($BI829&lt;=$BI$9,IF(NOT(ISNUMBER(PI_data_original!BK829)),BK828,PI_data_original!BK829),0)</f>
        <v>19.298552991182547</v>
      </c>
      <c r="BM829" s="6">
        <f t="shared" si="218"/>
        <v>45873.818055555559</v>
      </c>
      <c r="BN829" s="6" t="str">
        <f t="shared" si="219"/>
        <v>N/A</v>
      </c>
      <c r="BO829" s="6">
        <f t="shared" si="220"/>
        <v>45873.818055555559</v>
      </c>
      <c r="BP829" s="6" t="str">
        <f t="shared" si="221"/>
        <v>N/A</v>
      </c>
    </row>
    <row r="830" spans="61:68">
      <c r="BI830" s="61">
        <f>PI_data_original!BI830</f>
        <v>45873.818749999999</v>
      </c>
      <c r="BJ830" s="6">
        <f>IF($BI830&lt;=$BI$9,IF(NOT(ISNUMBER(PI_data_original!BJ830)),BJ829,PI_data_original!BJ830),0)</f>
        <v>20.079862408178624</v>
      </c>
      <c r="BK830" s="6">
        <f>IF($BI830&lt;=$BI$9,IF(NOT(ISNUMBER(PI_data_original!BK830)),BK829,PI_data_original!BK830),0)</f>
        <v>19.22703735057868</v>
      </c>
      <c r="BM830" s="6">
        <f t="shared" si="218"/>
        <v>45873.818749999999</v>
      </c>
      <c r="BN830" s="6" t="str">
        <f t="shared" si="219"/>
        <v>N/A</v>
      </c>
      <c r="BO830" s="6">
        <f t="shared" si="220"/>
        <v>45873.818749999999</v>
      </c>
      <c r="BP830" s="6" t="str">
        <f t="shared" si="221"/>
        <v>N/A</v>
      </c>
    </row>
    <row r="831" spans="61:68">
      <c r="BI831" s="61">
        <f>PI_data_original!BI831</f>
        <v>45873.819444444445</v>
      </c>
      <c r="BJ831" s="6">
        <f>IF($BI831&lt;=$BI$9,IF(NOT(ISNUMBER(PI_data_original!BJ831)),BJ830,PI_data_original!BJ831),0)</f>
        <v>19.849691057621019</v>
      </c>
      <c r="BK831" s="6">
        <f>IF($BI831&lt;=$BI$9,IF(NOT(ISNUMBER(PI_data_original!BK831)),BK830,PI_data_original!BK831),0)</f>
        <v>19.136977391998006</v>
      </c>
      <c r="BM831" s="6">
        <f t="shared" si="218"/>
        <v>45873.819444444445</v>
      </c>
      <c r="BN831" s="6" t="str">
        <f t="shared" si="219"/>
        <v>N/A</v>
      </c>
      <c r="BO831" s="6">
        <f t="shared" si="220"/>
        <v>45873.819444444445</v>
      </c>
      <c r="BP831" s="6" t="str">
        <f t="shared" si="221"/>
        <v>N/A</v>
      </c>
    </row>
    <row r="832" spans="61:68">
      <c r="BI832" s="61">
        <f>PI_data_original!BI832</f>
        <v>45873.820138888892</v>
      </c>
      <c r="BJ832" s="6">
        <f>IF($BI832&lt;=$BI$9,IF(NOT(ISNUMBER(PI_data_original!BJ832)),BJ831,PI_data_original!BJ832),0)</f>
        <v>19.648806245954191</v>
      </c>
      <c r="BK832" s="6">
        <f>IF($BI832&lt;=$BI$9,IF(NOT(ISNUMBER(PI_data_original!BK832)),BK831,PI_data_original!BK832),0)</f>
        <v>19.062812366645705</v>
      </c>
      <c r="BM832" s="6">
        <f t="shared" si="218"/>
        <v>45873.820138888892</v>
      </c>
      <c r="BN832" s="6" t="str">
        <f t="shared" si="219"/>
        <v>N/A</v>
      </c>
      <c r="BO832" s="6">
        <f t="shared" si="220"/>
        <v>45873.820138888892</v>
      </c>
      <c r="BP832" s="6" t="str">
        <f t="shared" si="221"/>
        <v>N/A</v>
      </c>
    </row>
    <row r="833" spans="61:68">
      <c r="BI833" s="61">
        <f>PI_data_original!BI833</f>
        <v>45873.820833333331</v>
      </c>
      <c r="BJ833" s="6">
        <f>IF($BI833&lt;=$BI$9,IF(NOT(ISNUMBER(PI_data_original!BJ833)),BJ832,PI_data_original!BJ833),0)</f>
        <v>19.484304171450884</v>
      </c>
      <c r="BK833" s="6">
        <f>IF($BI833&lt;=$BI$9,IF(NOT(ISNUMBER(PI_data_original!BK833)),BK832,PI_data_original!BK833),0)</f>
        <v>18.965723369720227</v>
      </c>
      <c r="BM833" s="6">
        <f t="shared" si="218"/>
        <v>45873.820833333331</v>
      </c>
      <c r="BN833" s="6" t="str">
        <f t="shared" si="219"/>
        <v>N/A</v>
      </c>
      <c r="BO833" s="6">
        <f t="shared" si="220"/>
        <v>45873.820833333331</v>
      </c>
      <c r="BP833" s="6" t="str">
        <f t="shared" si="221"/>
        <v>N/A</v>
      </c>
    </row>
    <row r="834" spans="61:68">
      <c r="BI834" s="61">
        <f>PI_data_original!BI834</f>
        <v>45873.821527777778</v>
      </c>
      <c r="BJ834" s="6">
        <f>IF($BI834&lt;=$BI$9,IF(NOT(ISNUMBER(PI_data_original!BJ834)),BJ833,PI_data_original!BJ834),0)</f>
        <v>19.279102862696696</v>
      </c>
      <c r="BK834" s="6">
        <f>IF($BI834&lt;=$BI$9,IF(NOT(ISNUMBER(PI_data_original!BK834)),BK833,PI_data_original!BK834),0)</f>
        <v>18.874693078768239</v>
      </c>
      <c r="BM834" s="6">
        <f t="shared" si="218"/>
        <v>45873.821527777778</v>
      </c>
      <c r="BN834" s="6" t="str">
        <f t="shared" si="219"/>
        <v>N/A</v>
      </c>
      <c r="BO834" s="6">
        <f t="shared" si="220"/>
        <v>45873.821527777778</v>
      </c>
      <c r="BP834" s="6" t="str">
        <f t="shared" si="221"/>
        <v>N/A</v>
      </c>
    </row>
    <row r="835" spans="61:68">
      <c r="BI835" s="61">
        <f>PI_data_original!BI835</f>
        <v>45873.822222222225</v>
      </c>
      <c r="BJ835" s="6">
        <f>IF($BI835&lt;=$BI$9,IF(NOT(ISNUMBER(PI_data_original!BJ835)),BJ834,PI_data_original!BJ835),0)</f>
        <v>19.152657987858383</v>
      </c>
      <c r="BK835" s="6">
        <f>IF($BI835&lt;=$BI$9,IF(NOT(ISNUMBER(PI_data_original!BK835)),BK834,PI_data_original!BK835),0)</f>
        <v>18.789307301487391</v>
      </c>
      <c r="BM835" s="6">
        <f t="shared" si="218"/>
        <v>45873.822222222225</v>
      </c>
      <c r="BN835" s="6" t="str">
        <f t="shared" si="219"/>
        <v>N/A</v>
      </c>
      <c r="BO835" s="6">
        <f t="shared" si="220"/>
        <v>45873.822222222225</v>
      </c>
      <c r="BP835" s="6" t="str">
        <f t="shared" si="221"/>
        <v>N/A</v>
      </c>
    </row>
    <row r="836" spans="61:68">
      <c r="BI836" s="61">
        <f>PI_data_original!BI836</f>
        <v>45873.822916666664</v>
      </c>
      <c r="BJ836" s="6">
        <f>IF($BI836&lt;=$BI$9,IF(NOT(ISNUMBER(PI_data_original!BJ836)),BJ835,PI_data_original!BJ836),0)</f>
        <v>19.011431350049136</v>
      </c>
      <c r="BK836" s="6">
        <f>IF($BI836&lt;=$BI$9,IF(NOT(ISNUMBER(PI_data_original!BK836)),BK835,PI_data_original!BK836),0)</f>
        <v>18.701905865238075</v>
      </c>
      <c r="BM836" s="6">
        <f t="shared" si="218"/>
        <v>45873.822916666664</v>
      </c>
      <c r="BN836" s="6" t="str">
        <f t="shared" si="219"/>
        <v>N/A</v>
      </c>
      <c r="BO836" s="6">
        <f t="shared" si="220"/>
        <v>45873.822916666664</v>
      </c>
      <c r="BP836" s="6" t="str">
        <f t="shared" si="221"/>
        <v>N/A</v>
      </c>
    </row>
    <row r="837" spans="61:68">
      <c r="BI837" s="61">
        <f>PI_data_original!BI837</f>
        <v>45873.823611111111</v>
      </c>
      <c r="BJ837" s="6">
        <f>IF($BI837&lt;=$BI$9,IF(NOT(ISNUMBER(PI_data_original!BJ837)),BJ836,PI_data_original!BJ837),0)</f>
        <v>18.864724534494879</v>
      </c>
      <c r="BK837" s="6">
        <f>IF($BI837&lt;=$BI$9,IF(NOT(ISNUMBER(PI_data_original!BK837)),BK836,PI_data_original!BK837),0)</f>
        <v>18.571766643342869</v>
      </c>
      <c r="BM837" s="6">
        <f t="shared" si="218"/>
        <v>45873.823611111111</v>
      </c>
      <c r="BN837" s="6" t="str">
        <f t="shared" si="219"/>
        <v>N/A</v>
      </c>
      <c r="BO837" s="6">
        <f t="shared" si="220"/>
        <v>45873.823611111111</v>
      </c>
      <c r="BP837" s="6" t="str">
        <f t="shared" si="221"/>
        <v>N/A</v>
      </c>
    </row>
    <row r="838" spans="61:68">
      <c r="BI838" s="61">
        <f>PI_data_original!BI838</f>
        <v>45873.824305555558</v>
      </c>
      <c r="BJ838" s="6">
        <f>IF($BI838&lt;=$BI$9,IF(NOT(ISNUMBER(PI_data_original!BJ838)),BJ837,PI_data_original!BJ838),0)</f>
        <v>18.667150444319009</v>
      </c>
      <c r="BK838" s="6">
        <f>IF($BI838&lt;=$BI$9,IF(NOT(ISNUMBER(PI_data_original!BK838)),BK837,PI_data_original!BK838),0)</f>
        <v>18.522287941901151</v>
      </c>
      <c r="BM838" s="6">
        <f t="shared" si="218"/>
        <v>45873.824305555558</v>
      </c>
      <c r="BN838" s="6" t="str">
        <f t="shared" si="219"/>
        <v>N/A</v>
      </c>
      <c r="BO838" s="6">
        <f t="shared" si="220"/>
        <v>45873.824305555558</v>
      </c>
      <c r="BP838" s="6" t="str">
        <f t="shared" si="221"/>
        <v>N/A</v>
      </c>
    </row>
    <row r="839" spans="61:68">
      <c r="BI839" s="61">
        <f>PI_data_original!BI839</f>
        <v>45873.824999999997</v>
      </c>
      <c r="BJ839" s="6">
        <f>IF($BI839&lt;=$BI$9,IF(NOT(ISNUMBER(PI_data_original!BJ839)),BJ838,PI_data_original!BJ839),0)</f>
        <v>18.538286867013788</v>
      </c>
      <c r="BK839" s="6">
        <f>IF($BI839&lt;=$BI$9,IF(NOT(ISNUMBER(PI_data_original!BK839)),BK838,PI_data_original!BK839),0)</f>
        <v>18.404939276465104</v>
      </c>
      <c r="BM839" s="6">
        <f t="shared" si="218"/>
        <v>45873.824999999997</v>
      </c>
      <c r="BN839" s="6" t="str">
        <f t="shared" si="219"/>
        <v>N/A</v>
      </c>
      <c r="BO839" s="6">
        <f t="shared" si="220"/>
        <v>45873.824999999997</v>
      </c>
      <c r="BP839" s="6" t="str">
        <f t="shared" si="221"/>
        <v>N/A</v>
      </c>
    </row>
    <row r="840" spans="61:68">
      <c r="BI840" s="61">
        <f>PI_data_original!BI840</f>
        <v>45873.825694444444</v>
      </c>
      <c r="BJ840" s="6">
        <f>IF($BI840&lt;=$BI$9,IF(NOT(ISNUMBER(PI_data_original!BJ840)),BJ839,PI_data_original!BJ840),0)</f>
        <v>18.418811138103322</v>
      </c>
      <c r="BK840" s="6">
        <f>IF($BI840&lt;=$BI$9,IF(NOT(ISNUMBER(PI_data_original!BK840)),BK839,PI_data_original!BK840),0)</f>
        <v>18.290876412713448</v>
      </c>
      <c r="BM840" s="6">
        <f t="shared" si="218"/>
        <v>45873.825694444444</v>
      </c>
      <c r="BN840" s="6" t="str">
        <f t="shared" si="219"/>
        <v>N/A</v>
      </c>
      <c r="BO840" s="6">
        <f t="shared" si="220"/>
        <v>45873.825694444444</v>
      </c>
      <c r="BP840" s="6" t="str">
        <f t="shared" si="221"/>
        <v>N/A</v>
      </c>
    </row>
    <row r="841" spans="61:68">
      <c r="BI841" s="61">
        <f>PI_data_original!BI841</f>
        <v>45873.826388888891</v>
      </c>
      <c r="BJ841" s="6">
        <f>IF($BI841&lt;=$BI$9,IF(NOT(ISNUMBER(PI_data_original!BJ841)),BJ840,PI_data_original!BJ841),0)</f>
        <v>18.310421490525187</v>
      </c>
      <c r="BK841" s="6">
        <f>IF($BI841&lt;=$BI$9,IF(NOT(ISNUMBER(PI_data_original!BK841)),BK840,PI_data_original!BK841),0)</f>
        <v>18.141642013296465</v>
      </c>
      <c r="BM841" s="6">
        <f t="shared" si="218"/>
        <v>45873.826388888891</v>
      </c>
      <c r="BN841" s="6" t="str">
        <f t="shared" si="219"/>
        <v>N/A</v>
      </c>
      <c r="BO841" s="6">
        <f t="shared" si="220"/>
        <v>45873.826388888891</v>
      </c>
      <c r="BP841" s="6" t="str">
        <f t="shared" si="221"/>
        <v>N/A</v>
      </c>
    </row>
    <row r="842" spans="61:68">
      <c r="BI842" s="61">
        <f>PI_data_original!BI842</f>
        <v>45873.82708333333</v>
      </c>
      <c r="BJ842" s="6">
        <f>IF($BI842&lt;=$BI$9,IF(NOT(ISNUMBER(PI_data_original!BJ842)),BJ841,PI_data_original!BJ842),0)</f>
        <v>18.233364176861027</v>
      </c>
      <c r="BK842" s="6">
        <f>IF($BI842&lt;=$BI$9,IF(NOT(ISNUMBER(PI_data_original!BK842)),BK841,PI_data_original!BK842),0)</f>
        <v>18.045411114044647</v>
      </c>
      <c r="BM842" s="6">
        <f t="shared" si="218"/>
        <v>45873.82708333333</v>
      </c>
      <c r="BN842" s="6" t="str">
        <f t="shared" si="219"/>
        <v>N/A</v>
      </c>
      <c r="BO842" s="6">
        <f t="shared" si="220"/>
        <v>45873.82708333333</v>
      </c>
      <c r="BP842" s="6" t="str">
        <f t="shared" si="221"/>
        <v>N/A</v>
      </c>
    </row>
    <row r="843" spans="61:68">
      <c r="BI843" s="61">
        <f>PI_data_original!BI843</f>
        <v>45873.827777777777</v>
      </c>
      <c r="BJ843" s="6">
        <f>IF($BI843&lt;=$BI$9,IF(NOT(ISNUMBER(PI_data_original!BJ843)),BJ842,PI_data_original!BJ843),0)</f>
        <v>18.107184344100251</v>
      </c>
      <c r="BK843" s="6">
        <f>IF($BI843&lt;=$BI$9,IF(NOT(ISNUMBER(PI_data_original!BK843)),BK842,PI_data_original!BK843),0)</f>
        <v>17.910098688955372</v>
      </c>
      <c r="BM843" s="6">
        <f t="shared" si="218"/>
        <v>45873.827777777777</v>
      </c>
      <c r="BN843" s="6" t="str">
        <f t="shared" si="219"/>
        <v>N/A</v>
      </c>
      <c r="BO843" s="6">
        <f t="shared" si="220"/>
        <v>45873.827777777777</v>
      </c>
      <c r="BP843" s="6" t="str">
        <f t="shared" si="221"/>
        <v>N/A</v>
      </c>
    </row>
    <row r="844" spans="61:68">
      <c r="BI844" s="61">
        <f>PI_data_original!BI844</f>
        <v>45873.828472222223</v>
      </c>
      <c r="BJ844" s="6">
        <f>IF($BI844&lt;=$BI$9,IF(NOT(ISNUMBER(PI_data_original!BJ844)),BJ843,PI_data_original!BJ844),0)</f>
        <v>17.965993387334667</v>
      </c>
      <c r="BK844" s="6">
        <f>IF($BI844&lt;=$BI$9,IF(NOT(ISNUMBER(PI_data_original!BK844)),BK843,PI_data_original!BK844),0)</f>
        <v>17.760988525172078</v>
      </c>
      <c r="BM844" s="6">
        <f t="shared" ref="BM844:BM907" si="222">IF(BJ844&gt;1,$BI844)</f>
        <v>45873.828472222223</v>
      </c>
      <c r="BN844" s="6" t="str">
        <f t="shared" ref="BN844:BN907" si="223">IF(OR(AND(BM843=FALSE,ISNUMBER(BM844)),AND(ISNUMBER(BM844),BM845=FALSE)),BM844,"N/A")</f>
        <v>N/A</v>
      </c>
      <c r="BO844" s="6">
        <f t="shared" ref="BO844:BO907" si="224">IF(BK844&gt;1,$BI844)</f>
        <v>45873.828472222223</v>
      </c>
      <c r="BP844" s="6" t="str">
        <f t="shared" ref="BP844:BP907" si="225">IF(OR(AND(BO843=FALSE,ISNUMBER(BO844)),AND(ISNUMBER(BO844),BO845=FALSE)),BO844,"N/A")</f>
        <v>N/A</v>
      </c>
    </row>
    <row r="845" spans="61:68">
      <c r="BI845" s="61">
        <f>PI_data_original!BI845</f>
        <v>45873.82916666667</v>
      </c>
      <c r="BJ845" s="6">
        <f>IF($BI845&lt;=$BI$9,IF(NOT(ISNUMBER(PI_data_original!BJ845)),BJ844,PI_data_original!BJ845),0)</f>
        <v>17.841425965059344</v>
      </c>
      <c r="BK845" s="6">
        <f>IF($BI845&lt;=$BI$9,IF(NOT(ISNUMBER(PI_data_original!BK845)),BK844,PI_data_original!BK845),0)</f>
        <v>17.671779032749317</v>
      </c>
      <c r="BM845" s="6">
        <f t="shared" si="222"/>
        <v>45873.82916666667</v>
      </c>
      <c r="BN845" s="6" t="str">
        <f t="shared" si="223"/>
        <v>N/A</v>
      </c>
      <c r="BO845" s="6">
        <f t="shared" si="224"/>
        <v>45873.82916666667</v>
      </c>
      <c r="BP845" s="6" t="str">
        <f t="shared" si="225"/>
        <v>N/A</v>
      </c>
    </row>
    <row r="846" spans="61:68">
      <c r="BI846" s="61">
        <f>PI_data_original!BI846</f>
        <v>45873.829861111109</v>
      </c>
      <c r="BJ846" s="6">
        <f>IF($BI846&lt;=$BI$9,IF(NOT(ISNUMBER(PI_data_original!BJ846)),BJ845,PI_data_original!BJ846),0)</f>
        <v>17.720138299985024</v>
      </c>
      <c r="BK846" s="6">
        <f>IF($BI846&lt;=$BI$9,IF(NOT(ISNUMBER(PI_data_original!BK846)),BK845,PI_data_original!BK846),0)</f>
        <v>17.509583861313399</v>
      </c>
      <c r="BM846" s="6">
        <f t="shared" si="222"/>
        <v>45873.829861111109</v>
      </c>
      <c r="BN846" s="6" t="str">
        <f t="shared" si="223"/>
        <v>N/A</v>
      </c>
      <c r="BO846" s="6">
        <f t="shared" si="224"/>
        <v>45873.829861111109</v>
      </c>
      <c r="BP846" s="6" t="str">
        <f t="shared" si="225"/>
        <v>N/A</v>
      </c>
    </row>
    <row r="847" spans="61:68">
      <c r="BI847" s="61">
        <f>PI_data_original!BI847</f>
        <v>45873.830555555556</v>
      </c>
      <c r="BJ847" s="6">
        <f>IF($BI847&lt;=$BI$9,IF(NOT(ISNUMBER(PI_data_original!BJ847)),BJ846,PI_data_original!BJ847),0)</f>
        <v>17.627347545402866</v>
      </c>
      <c r="BK847" s="6">
        <f>IF($BI847&lt;=$BI$9,IF(NOT(ISNUMBER(PI_data_original!BK847)),BK846,PI_data_original!BK847),0)</f>
        <v>17.370684734471805</v>
      </c>
      <c r="BM847" s="6">
        <f t="shared" si="222"/>
        <v>45873.830555555556</v>
      </c>
      <c r="BN847" s="6" t="str">
        <f t="shared" si="223"/>
        <v>N/A</v>
      </c>
      <c r="BO847" s="6">
        <f t="shared" si="224"/>
        <v>45873.830555555556</v>
      </c>
      <c r="BP847" s="6" t="str">
        <f t="shared" si="225"/>
        <v>N/A</v>
      </c>
    </row>
    <row r="848" spans="61:68">
      <c r="BI848" s="61">
        <f>PI_data_original!BI848</f>
        <v>45873.831250000003</v>
      </c>
      <c r="BJ848" s="6">
        <f>IF($BI848&lt;=$BI$9,IF(NOT(ISNUMBER(PI_data_original!BJ848)),BJ847,PI_data_original!BJ848),0)</f>
        <v>17.500530724937398</v>
      </c>
      <c r="BK848" s="6">
        <f>IF($BI848&lt;=$BI$9,IF(NOT(ISNUMBER(PI_data_original!BK848)),BK847,PI_data_original!BK848),0)</f>
        <v>17.251303344794266</v>
      </c>
      <c r="BM848" s="6">
        <f t="shared" si="222"/>
        <v>45873.831250000003</v>
      </c>
      <c r="BN848" s="6" t="str">
        <f t="shared" si="223"/>
        <v>N/A</v>
      </c>
      <c r="BO848" s="6">
        <f t="shared" si="224"/>
        <v>45873.831250000003</v>
      </c>
      <c r="BP848" s="6" t="str">
        <f t="shared" si="225"/>
        <v>N/A</v>
      </c>
    </row>
    <row r="849" spans="61:68">
      <c r="BI849" s="61">
        <f>PI_data_original!BI849</f>
        <v>45873.831944444442</v>
      </c>
      <c r="BJ849" s="6">
        <f>IF($BI849&lt;=$BI$9,IF(NOT(ISNUMBER(PI_data_original!BJ849)),BJ848,PI_data_original!BJ849),0)</f>
        <v>17.372304759781237</v>
      </c>
      <c r="BK849" s="6">
        <f>IF($BI849&lt;=$BI$9,IF(NOT(ISNUMBER(PI_data_original!BK849)),BK848,PI_data_original!BK849),0)</f>
        <v>17.091951057280685</v>
      </c>
      <c r="BM849" s="6">
        <f t="shared" si="222"/>
        <v>45873.831944444442</v>
      </c>
      <c r="BN849" s="6" t="str">
        <f t="shared" si="223"/>
        <v>N/A</v>
      </c>
      <c r="BO849" s="6">
        <f t="shared" si="224"/>
        <v>45873.831944444442</v>
      </c>
      <c r="BP849" s="6" t="str">
        <f t="shared" si="225"/>
        <v>N/A</v>
      </c>
    </row>
    <row r="850" spans="61:68">
      <c r="BI850" s="61">
        <f>PI_data_original!BI850</f>
        <v>45873.832638888889</v>
      </c>
      <c r="BJ850" s="6">
        <f>IF($BI850&lt;=$BI$9,IF(NOT(ISNUMBER(PI_data_original!BJ850)),BJ849,PI_data_original!BJ850),0)</f>
        <v>17.233002901134391</v>
      </c>
      <c r="BK850" s="6">
        <f>IF($BI850&lt;=$BI$9,IF(NOT(ISNUMBER(PI_data_original!BK850)),BK849,PI_data_original!BK850),0)</f>
        <v>16.979463209963615</v>
      </c>
      <c r="BM850" s="6">
        <f t="shared" si="222"/>
        <v>45873.832638888889</v>
      </c>
      <c r="BN850" s="6" t="str">
        <f t="shared" si="223"/>
        <v>N/A</v>
      </c>
      <c r="BO850" s="6">
        <f t="shared" si="224"/>
        <v>45873.832638888889</v>
      </c>
      <c r="BP850" s="6" t="str">
        <f t="shared" si="225"/>
        <v>N/A</v>
      </c>
    </row>
    <row r="851" spans="61:68">
      <c r="BI851" s="61">
        <f>PI_data_original!BI851</f>
        <v>45873.833333333336</v>
      </c>
      <c r="BJ851" s="6">
        <f>IF($BI851&lt;=$BI$9,IF(NOT(ISNUMBER(PI_data_original!BJ851)),BJ850,PI_data_original!BJ851),0)</f>
        <v>17.134851615022157</v>
      </c>
      <c r="BK851" s="6">
        <f>IF($BI851&lt;=$BI$9,IF(NOT(ISNUMBER(PI_data_original!BK851)),BK850,PI_data_original!BK851),0)</f>
        <v>16.799142704416923</v>
      </c>
      <c r="BM851" s="6">
        <f t="shared" si="222"/>
        <v>45873.833333333336</v>
      </c>
      <c r="BN851" s="6" t="str">
        <f t="shared" si="223"/>
        <v>N/A</v>
      </c>
      <c r="BO851" s="6">
        <f t="shared" si="224"/>
        <v>45873.833333333336</v>
      </c>
      <c r="BP851" s="6" t="str">
        <f t="shared" si="225"/>
        <v>N/A</v>
      </c>
    </row>
    <row r="852" spans="61:68">
      <c r="BI852" s="61">
        <f>PI_data_original!BI852</f>
        <v>45873.834027777775</v>
      </c>
      <c r="BJ852" s="6">
        <f>IF($BI852&lt;=$BI$9,IF(NOT(ISNUMBER(PI_data_original!BJ852)),BJ851,PI_data_original!BJ852),0)</f>
        <v>17.032715744861147</v>
      </c>
      <c r="BK852" s="6">
        <f>IF($BI852&lt;=$BI$9,IF(NOT(ISNUMBER(PI_data_original!BK852)),BK851,PI_data_original!BK852),0)</f>
        <v>16.614114358838229</v>
      </c>
      <c r="BM852" s="6">
        <f t="shared" si="222"/>
        <v>45873.834027777775</v>
      </c>
      <c r="BN852" s="6" t="str">
        <f t="shared" si="223"/>
        <v>N/A</v>
      </c>
      <c r="BO852" s="6">
        <f t="shared" si="224"/>
        <v>45873.834027777775</v>
      </c>
      <c r="BP852" s="6" t="str">
        <f t="shared" si="225"/>
        <v>N/A</v>
      </c>
    </row>
    <row r="853" spans="61:68">
      <c r="BI853" s="61">
        <f>PI_data_original!BI853</f>
        <v>45873.834722222222</v>
      </c>
      <c r="BJ853" s="6">
        <f>IF($BI853&lt;=$BI$9,IF(NOT(ISNUMBER(PI_data_original!BJ853)),BJ852,PI_data_original!BJ853),0)</f>
        <v>16.928872447822549</v>
      </c>
      <c r="BK853" s="6">
        <f>IF($BI853&lt;=$BI$9,IF(NOT(ISNUMBER(PI_data_original!BK853)),BK852,PI_data_original!BK853),0)</f>
        <v>16.490471242805196</v>
      </c>
      <c r="BM853" s="6">
        <f t="shared" si="222"/>
        <v>45873.834722222222</v>
      </c>
      <c r="BN853" s="6" t="str">
        <f t="shared" si="223"/>
        <v>N/A</v>
      </c>
      <c r="BO853" s="6">
        <f t="shared" si="224"/>
        <v>45873.834722222222</v>
      </c>
      <c r="BP853" s="6" t="str">
        <f t="shared" si="225"/>
        <v>N/A</v>
      </c>
    </row>
    <row r="854" spans="61:68">
      <c r="BI854" s="61">
        <f>PI_data_original!BI854</f>
        <v>45873.835416666669</v>
      </c>
      <c r="BJ854" s="6">
        <f>IF($BI854&lt;=$BI$9,IF(NOT(ISNUMBER(PI_data_original!BJ854)),BJ853,PI_data_original!BJ854),0)</f>
        <v>16.798940781674837</v>
      </c>
      <c r="BK854" s="6">
        <f>IF($BI854&lt;=$BI$9,IF(NOT(ISNUMBER(PI_data_original!BK854)),BK853,PI_data_original!BK854),0)</f>
        <v>16.299679937710096</v>
      </c>
      <c r="BM854" s="6">
        <f t="shared" si="222"/>
        <v>45873.835416666669</v>
      </c>
      <c r="BN854" s="6" t="str">
        <f t="shared" si="223"/>
        <v>N/A</v>
      </c>
      <c r="BO854" s="6">
        <f t="shared" si="224"/>
        <v>45873.835416666669</v>
      </c>
      <c r="BP854" s="6" t="str">
        <f t="shared" si="225"/>
        <v>N/A</v>
      </c>
    </row>
    <row r="855" spans="61:68">
      <c r="BI855" s="61">
        <f>PI_data_original!BI855</f>
        <v>45873.836111111108</v>
      </c>
      <c r="BJ855" s="6">
        <f>IF($BI855&lt;=$BI$9,IF(NOT(ISNUMBER(PI_data_original!BJ855)),BJ854,PI_data_original!BJ855),0)</f>
        <v>16.655294415134257</v>
      </c>
      <c r="BK855" s="6">
        <f>IF($BI855&lt;=$BI$9,IF(NOT(ISNUMBER(PI_data_original!BK855)),BK854,PI_data_original!BK855),0)</f>
        <v>16.151215444391688</v>
      </c>
      <c r="BM855" s="6">
        <f t="shared" si="222"/>
        <v>45873.836111111108</v>
      </c>
      <c r="BN855" s="6" t="str">
        <f t="shared" si="223"/>
        <v>N/A</v>
      </c>
      <c r="BO855" s="6">
        <f t="shared" si="224"/>
        <v>45873.836111111108</v>
      </c>
      <c r="BP855" s="6" t="str">
        <f t="shared" si="225"/>
        <v>N/A</v>
      </c>
    </row>
    <row r="856" spans="61:68">
      <c r="BI856" s="61">
        <f>PI_data_original!BI856</f>
        <v>45873.836805555555</v>
      </c>
      <c r="BJ856" s="6">
        <f>IF($BI856&lt;=$BI$9,IF(NOT(ISNUMBER(PI_data_original!BJ856)),BJ855,PI_data_original!BJ856),0)</f>
        <v>16.559948348091829</v>
      </c>
      <c r="BK856" s="6">
        <f>IF($BI856&lt;=$BI$9,IF(NOT(ISNUMBER(PI_data_original!BK856)),BK855,PI_data_original!BK856),0)</f>
        <v>15.983813162431113</v>
      </c>
      <c r="BM856" s="6">
        <f t="shared" si="222"/>
        <v>45873.836805555555</v>
      </c>
      <c r="BN856" s="6" t="str">
        <f t="shared" si="223"/>
        <v>N/A</v>
      </c>
      <c r="BO856" s="6">
        <f t="shared" si="224"/>
        <v>45873.836805555555</v>
      </c>
      <c r="BP856" s="6" t="str">
        <f t="shared" si="225"/>
        <v>N/A</v>
      </c>
    </row>
    <row r="857" spans="61:68">
      <c r="BI857" s="61">
        <f>PI_data_original!BI857</f>
        <v>45873.837500000001</v>
      </c>
      <c r="BJ857" s="6">
        <f>IF($BI857&lt;=$BI$9,IF(NOT(ISNUMBER(PI_data_original!BJ857)),BJ856,PI_data_original!BJ857),0)</f>
        <v>16.423569090928765</v>
      </c>
      <c r="BK857" s="6">
        <f>IF($BI857&lt;=$BI$9,IF(NOT(ISNUMBER(PI_data_original!BK857)),BK856,PI_data_original!BK857),0)</f>
        <v>15.768570420594752</v>
      </c>
      <c r="BM857" s="6">
        <f t="shared" si="222"/>
        <v>45873.837500000001</v>
      </c>
      <c r="BN857" s="6" t="str">
        <f t="shared" si="223"/>
        <v>N/A</v>
      </c>
      <c r="BO857" s="6">
        <f t="shared" si="224"/>
        <v>45873.837500000001</v>
      </c>
      <c r="BP857" s="6" t="str">
        <f t="shared" si="225"/>
        <v>N/A</v>
      </c>
    </row>
    <row r="858" spans="61:68">
      <c r="BI858" s="61">
        <f>PI_data_original!BI858</f>
        <v>45873.838194444441</v>
      </c>
      <c r="BJ858" s="6">
        <f>IF($BI858&lt;=$BI$9,IF(NOT(ISNUMBER(PI_data_original!BJ858)),BJ857,PI_data_original!BJ858),0)</f>
        <v>16.278908254855342</v>
      </c>
      <c r="BK858" s="6">
        <f>IF($BI858&lt;=$BI$9,IF(NOT(ISNUMBER(PI_data_original!BK858)),BK857,PI_data_original!BK858),0)</f>
        <v>15.571841462404727</v>
      </c>
      <c r="BM858" s="6">
        <f t="shared" si="222"/>
        <v>45873.838194444441</v>
      </c>
      <c r="BN858" s="6" t="str">
        <f t="shared" si="223"/>
        <v>N/A</v>
      </c>
      <c r="BO858" s="6">
        <f t="shared" si="224"/>
        <v>45873.838194444441</v>
      </c>
      <c r="BP858" s="6" t="str">
        <f t="shared" si="225"/>
        <v>N/A</v>
      </c>
    </row>
    <row r="859" spans="61:68">
      <c r="BI859" s="61">
        <f>PI_data_original!BI859</f>
        <v>45873.838888888888</v>
      </c>
      <c r="BJ859" s="6">
        <f>IF($BI859&lt;=$BI$9,IF(NOT(ISNUMBER(PI_data_original!BJ859)),BJ858,PI_data_original!BJ859),0)</f>
        <v>16.166251774812405</v>
      </c>
      <c r="BK859" s="6">
        <f>IF($BI859&lt;=$BI$9,IF(NOT(ISNUMBER(PI_data_original!BK859)),BK858,PI_data_original!BK859),0)</f>
        <v>15.380074191907033</v>
      </c>
      <c r="BM859" s="6">
        <f t="shared" si="222"/>
        <v>45873.838888888888</v>
      </c>
      <c r="BN859" s="6" t="str">
        <f t="shared" si="223"/>
        <v>N/A</v>
      </c>
      <c r="BO859" s="6">
        <f t="shared" si="224"/>
        <v>45873.838888888888</v>
      </c>
      <c r="BP859" s="6" t="str">
        <f t="shared" si="225"/>
        <v>N/A</v>
      </c>
    </row>
    <row r="860" spans="61:68">
      <c r="BI860" s="61">
        <f>PI_data_original!BI860</f>
        <v>45873.839583333334</v>
      </c>
      <c r="BJ860" s="6">
        <f>IF($BI860&lt;=$BI$9,IF(NOT(ISNUMBER(PI_data_original!BJ860)),BJ859,PI_data_original!BJ860),0)</f>
        <v>16.01012205083266</v>
      </c>
      <c r="BK860" s="6">
        <f>IF($BI860&lt;=$BI$9,IF(NOT(ISNUMBER(PI_data_original!BK860)),BK859,PI_data_original!BK860),0)</f>
        <v>15.204433609919768</v>
      </c>
      <c r="BM860" s="6">
        <f t="shared" si="222"/>
        <v>45873.839583333334</v>
      </c>
      <c r="BN860" s="6" t="str">
        <f t="shared" si="223"/>
        <v>N/A</v>
      </c>
      <c r="BO860" s="6">
        <f t="shared" si="224"/>
        <v>45873.839583333334</v>
      </c>
      <c r="BP860" s="6" t="str">
        <f t="shared" si="225"/>
        <v>N/A</v>
      </c>
    </row>
    <row r="861" spans="61:68">
      <c r="BI861" s="61">
        <f>PI_data_original!BI861</f>
        <v>45873.840277777781</v>
      </c>
      <c r="BJ861" s="6">
        <f>IF($BI861&lt;=$BI$9,IF(NOT(ISNUMBER(PI_data_original!BJ861)),BJ860,PI_data_original!BJ861),0)</f>
        <v>15.873257348594249</v>
      </c>
      <c r="BK861" s="6">
        <f>IF($BI861&lt;=$BI$9,IF(NOT(ISNUMBER(PI_data_original!BK861)),BK860,PI_data_original!BK861),0)</f>
        <v>15.016500802763293</v>
      </c>
      <c r="BM861" s="6">
        <f t="shared" si="222"/>
        <v>45873.840277777781</v>
      </c>
      <c r="BN861" s="6" t="str">
        <f t="shared" si="223"/>
        <v>N/A</v>
      </c>
      <c r="BO861" s="6">
        <f t="shared" si="224"/>
        <v>45873.840277777781</v>
      </c>
      <c r="BP861" s="6" t="str">
        <f t="shared" si="225"/>
        <v>N/A</v>
      </c>
    </row>
    <row r="862" spans="61:68">
      <c r="BI862" s="61">
        <f>PI_data_original!BI862</f>
        <v>45873.84097222222</v>
      </c>
      <c r="BJ862" s="6">
        <f>IF($BI862&lt;=$BI$9,IF(NOT(ISNUMBER(PI_data_original!BJ862)),BJ861,PI_data_original!BJ862),0)</f>
        <v>15.725244515150333</v>
      </c>
      <c r="BK862" s="6">
        <f>IF($BI862&lt;=$BI$9,IF(NOT(ISNUMBER(PI_data_original!BK862)),BK861,PI_data_original!BK862),0)</f>
        <v>14.866370990439377</v>
      </c>
      <c r="BM862" s="6">
        <f t="shared" si="222"/>
        <v>45873.84097222222</v>
      </c>
      <c r="BN862" s="6" t="str">
        <f t="shared" si="223"/>
        <v>N/A</v>
      </c>
      <c r="BO862" s="6">
        <f t="shared" si="224"/>
        <v>45873.84097222222</v>
      </c>
      <c r="BP862" s="6" t="str">
        <f t="shared" si="225"/>
        <v>N/A</v>
      </c>
    </row>
    <row r="863" spans="61:68">
      <c r="BI863" s="61">
        <f>PI_data_original!BI863</f>
        <v>45873.841666666667</v>
      </c>
      <c r="BJ863" s="6">
        <f>IF($BI863&lt;=$BI$9,IF(NOT(ISNUMBER(PI_data_original!BJ863)),BJ862,PI_data_original!BJ863),0)</f>
        <v>15.608965192161637</v>
      </c>
      <c r="BK863" s="6">
        <f>IF($BI863&lt;=$BI$9,IF(NOT(ISNUMBER(PI_data_original!BK863)),BK862,PI_data_original!BK863),0)</f>
        <v>14.621296917579601</v>
      </c>
      <c r="BM863" s="6">
        <f t="shared" si="222"/>
        <v>45873.841666666667</v>
      </c>
      <c r="BN863" s="6" t="str">
        <f t="shared" si="223"/>
        <v>N/A</v>
      </c>
      <c r="BO863" s="6">
        <f t="shared" si="224"/>
        <v>45873.841666666667</v>
      </c>
      <c r="BP863" s="6" t="str">
        <f t="shared" si="225"/>
        <v>N/A</v>
      </c>
    </row>
    <row r="864" spans="61:68">
      <c r="BI864" s="61">
        <f>PI_data_original!BI864</f>
        <v>45873.842361111114</v>
      </c>
      <c r="BJ864" s="6">
        <f>IF($BI864&lt;=$BI$9,IF(NOT(ISNUMBER(PI_data_original!BJ864)),BJ863,PI_data_original!BJ864),0)</f>
        <v>15.447165130001931</v>
      </c>
      <c r="BK864" s="6">
        <f>IF($BI864&lt;=$BI$9,IF(NOT(ISNUMBER(PI_data_original!BK864)),BK863,PI_data_original!BK864),0)</f>
        <v>14.433277509073861</v>
      </c>
      <c r="BM864" s="6">
        <f t="shared" si="222"/>
        <v>45873.842361111114</v>
      </c>
      <c r="BN864" s="6" t="str">
        <f t="shared" si="223"/>
        <v>N/A</v>
      </c>
      <c r="BO864" s="6">
        <f t="shared" si="224"/>
        <v>45873.842361111114</v>
      </c>
      <c r="BP864" s="6" t="str">
        <f t="shared" si="225"/>
        <v>N/A</v>
      </c>
    </row>
    <row r="865" spans="61:68">
      <c r="BI865" s="61">
        <f>PI_data_original!BI865</f>
        <v>45873.843055555553</v>
      </c>
      <c r="BJ865" s="6">
        <f>IF($BI865&lt;=$BI$9,IF(NOT(ISNUMBER(PI_data_original!BJ865)),BJ864,PI_data_original!BJ865),0)</f>
        <v>15.316513579913817</v>
      </c>
      <c r="BK865" s="6">
        <f>IF($BI865&lt;=$BI$9,IF(NOT(ISNUMBER(PI_data_original!BK865)),BK864,PI_data_original!BK865),0)</f>
        <v>14.24079496170458</v>
      </c>
      <c r="BM865" s="6">
        <f t="shared" si="222"/>
        <v>45873.843055555553</v>
      </c>
      <c r="BN865" s="6" t="str">
        <f t="shared" si="223"/>
        <v>N/A</v>
      </c>
      <c r="BO865" s="6">
        <f t="shared" si="224"/>
        <v>45873.843055555553</v>
      </c>
      <c r="BP865" s="6" t="str">
        <f t="shared" si="225"/>
        <v>N/A</v>
      </c>
    </row>
    <row r="866" spans="61:68">
      <c r="BI866" s="61">
        <f>PI_data_original!BI866</f>
        <v>45873.84375</v>
      </c>
      <c r="BJ866" s="6">
        <f>IF($BI866&lt;=$BI$9,IF(NOT(ISNUMBER(PI_data_original!BJ866)),BJ865,PI_data_original!BJ866),0)</f>
        <v>15.129802007872099</v>
      </c>
      <c r="BK866" s="6">
        <f>IF($BI866&lt;=$BI$9,IF(NOT(ISNUMBER(PI_data_original!BK866)),BK865,PI_data_original!BK866),0)</f>
        <v>14.035976741248028</v>
      </c>
      <c r="BM866" s="6">
        <f t="shared" si="222"/>
        <v>45873.84375</v>
      </c>
      <c r="BN866" s="6" t="str">
        <f t="shared" si="223"/>
        <v>N/A</v>
      </c>
      <c r="BO866" s="6">
        <f t="shared" si="224"/>
        <v>45873.84375</v>
      </c>
      <c r="BP866" s="6" t="str">
        <f t="shared" si="225"/>
        <v>N/A</v>
      </c>
    </row>
    <row r="867" spans="61:68">
      <c r="BI867" s="61">
        <f>PI_data_original!BI867</f>
        <v>45873.844444444447</v>
      </c>
      <c r="BJ867" s="6">
        <f>IF($BI867&lt;=$BI$9,IF(NOT(ISNUMBER(PI_data_original!BJ867)),BJ866,PI_data_original!BJ867),0)</f>
        <v>14.976395878747349</v>
      </c>
      <c r="BK867" s="6">
        <f>IF($BI867&lt;=$BI$9,IF(NOT(ISNUMBER(PI_data_original!BK867)),BK866,PI_data_original!BK867),0)</f>
        <v>13.840466010195444</v>
      </c>
      <c r="BM867" s="6">
        <f t="shared" si="222"/>
        <v>45873.844444444447</v>
      </c>
      <c r="BN867" s="6" t="str">
        <f t="shared" si="223"/>
        <v>N/A</v>
      </c>
      <c r="BO867" s="6">
        <f t="shared" si="224"/>
        <v>45873.844444444447</v>
      </c>
      <c r="BP867" s="6" t="str">
        <f t="shared" si="225"/>
        <v>N/A</v>
      </c>
    </row>
    <row r="868" spans="61:68">
      <c r="BI868" s="61">
        <f>PI_data_original!BI868</f>
        <v>45873.845138888886</v>
      </c>
      <c r="BJ868" s="6">
        <f>IF($BI868&lt;=$BI$9,IF(NOT(ISNUMBER(PI_data_original!BJ868)),BJ867,PI_data_original!BJ868),0)</f>
        <v>14.845173024477573</v>
      </c>
      <c r="BK868" s="6">
        <f>IF($BI868&lt;=$BI$9,IF(NOT(ISNUMBER(PI_data_original!BK868)),BK867,PI_data_original!BK868),0)</f>
        <v>13.614814710706749</v>
      </c>
      <c r="BM868" s="6">
        <f t="shared" si="222"/>
        <v>45873.845138888886</v>
      </c>
      <c r="BN868" s="6" t="str">
        <f t="shared" si="223"/>
        <v>N/A</v>
      </c>
      <c r="BO868" s="6">
        <f t="shared" si="224"/>
        <v>45873.845138888886</v>
      </c>
      <c r="BP868" s="6" t="str">
        <f t="shared" si="225"/>
        <v>N/A</v>
      </c>
    </row>
    <row r="869" spans="61:68">
      <c r="BI869" s="61">
        <f>PI_data_original!BI869</f>
        <v>45873.845833333333</v>
      </c>
      <c r="BJ869" s="6">
        <f>IF($BI869&lt;=$BI$9,IF(NOT(ISNUMBER(PI_data_original!BJ869)),BJ868,PI_data_original!BJ869),0)</f>
        <v>14.682661089206375</v>
      </c>
      <c r="BK869" s="6">
        <f>IF($BI869&lt;=$BI$9,IF(NOT(ISNUMBER(PI_data_original!BK869)),BK868,PI_data_original!BK869),0)</f>
        <v>13.41971220330451</v>
      </c>
      <c r="BM869" s="6">
        <f t="shared" si="222"/>
        <v>45873.845833333333</v>
      </c>
      <c r="BN869" s="6" t="str">
        <f t="shared" si="223"/>
        <v>N/A</v>
      </c>
      <c r="BO869" s="6">
        <f t="shared" si="224"/>
        <v>45873.845833333333</v>
      </c>
      <c r="BP869" s="6" t="str">
        <f t="shared" si="225"/>
        <v>N/A</v>
      </c>
    </row>
    <row r="870" spans="61:68">
      <c r="BI870" s="61">
        <f>PI_data_original!BI870</f>
        <v>45873.84652777778</v>
      </c>
      <c r="BJ870" s="6">
        <f>IF($BI870&lt;=$BI$9,IF(NOT(ISNUMBER(PI_data_original!BJ870)),BJ869,PI_data_original!BJ870),0)</f>
        <v>14.486526306799533</v>
      </c>
      <c r="BK870" s="6">
        <f>IF($BI870&lt;=$BI$9,IF(NOT(ISNUMBER(PI_data_original!BK870)),BK869,PI_data_original!BK870),0)</f>
        <v>13.226754650584688</v>
      </c>
      <c r="BM870" s="6">
        <f t="shared" si="222"/>
        <v>45873.84652777778</v>
      </c>
      <c r="BN870" s="6" t="str">
        <f t="shared" si="223"/>
        <v>N/A</v>
      </c>
      <c r="BO870" s="6">
        <f t="shared" si="224"/>
        <v>45873.84652777778</v>
      </c>
      <c r="BP870" s="6" t="str">
        <f t="shared" si="225"/>
        <v>N/A</v>
      </c>
    </row>
    <row r="871" spans="61:68">
      <c r="BI871" s="61">
        <f>PI_data_original!BI871</f>
        <v>45873.847222222219</v>
      </c>
      <c r="BJ871" s="6">
        <f>IF($BI871&lt;=$BI$9,IF(NOT(ISNUMBER(PI_data_original!BJ871)),BJ870,PI_data_original!BJ871),0)</f>
        <v>14.350731281386192</v>
      </c>
      <c r="BK871" s="6">
        <f>IF($BI871&lt;=$BI$9,IF(NOT(ISNUMBER(PI_data_original!BK871)),BK870,PI_data_original!BK871),0)</f>
        <v>12.99870365473895</v>
      </c>
      <c r="BM871" s="6">
        <f t="shared" si="222"/>
        <v>45873.847222222219</v>
      </c>
      <c r="BN871" s="6" t="str">
        <f t="shared" si="223"/>
        <v>N/A</v>
      </c>
      <c r="BO871" s="6">
        <f t="shared" si="224"/>
        <v>45873.847222222219</v>
      </c>
      <c r="BP871" s="6" t="str">
        <f t="shared" si="225"/>
        <v>N/A</v>
      </c>
    </row>
    <row r="872" spans="61:68">
      <c r="BI872" s="61">
        <f>PI_data_original!BI872</f>
        <v>45873.847916666666</v>
      </c>
      <c r="BJ872" s="6">
        <f>IF($BI872&lt;=$BI$9,IF(NOT(ISNUMBER(PI_data_original!BJ872)),BJ871,PI_data_original!BJ872),0)</f>
        <v>14.168608913731484</v>
      </c>
      <c r="BK872" s="6">
        <f>IF($BI872&lt;=$BI$9,IF(NOT(ISNUMBER(PI_data_original!BK872)),BK871,PI_data_original!BK872),0)</f>
        <v>12.816395920909137</v>
      </c>
      <c r="BM872" s="6">
        <f t="shared" si="222"/>
        <v>45873.847916666666</v>
      </c>
      <c r="BN872" s="6" t="str">
        <f t="shared" si="223"/>
        <v>N/A</v>
      </c>
      <c r="BO872" s="6">
        <f t="shared" si="224"/>
        <v>45873.847916666666</v>
      </c>
      <c r="BP872" s="6" t="str">
        <f t="shared" si="225"/>
        <v>N/A</v>
      </c>
    </row>
    <row r="873" spans="61:68">
      <c r="BI873" s="61">
        <f>PI_data_original!BI873</f>
        <v>45873.848611111112</v>
      </c>
      <c r="BJ873" s="6">
        <f>IF($BI873&lt;=$BI$9,IF(NOT(ISNUMBER(PI_data_original!BJ873)),BJ872,PI_data_original!BJ873),0)</f>
        <v>13.990166426584091</v>
      </c>
      <c r="BK873" s="6">
        <f>IF($BI873&lt;=$BI$9,IF(NOT(ISNUMBER(PI_data_original!BK873)),BK872,PI_data_original!BK873),0)</f>
        <v>12.58232842977135</v>
      </c>
      <c r="BM873" s="6">
        <f t="shared" si="222"/>
        <v>45873.848611111112</v>
      </c>
      <c r="BN873" s="6" t="str">
        <f t="shared" si="223"/>
        <v>N/A</v>
      </c>
      <c r="BO873" s="6">
        <f t="shared" si="224"/>
        <v>45873.848611111112</v>
      </c>
      <c r="BP873" s="6" t="str">
        <f t="shared" si="225"/>
        <v>N/A</v>
      </c>
    </row>
    <row r="874" spans="61:68">
      <c r="BI874" s="61">
        <f>PI_data_original!BI874</f>
        <v>45873.849305555559</v>
      </c>
      <c r="BJ874" s="6">
        <f>IF($BI874&lt;=$BI$9,IF(NOT(ISNUMBER(PI_data_original!BJ874)),BJ873,PI_data_original!BJ874),0)</f>
        <v>13.837117583293942</v>
      </c>
      <c r="BK874" s="6">
        <f>IF($BI874&lt;=$BI$9,IF(NOT(ISNUMBER(PI_data_original!BK874)),BK873,PI_data_original!BK874),0)</f>
        <v>12.377115100615297</v>
      </c>
      <c r="BM874" s="6">
        <f t="shared" si="222"/>
        <v>45873.849305555559</v>
      </c>
      <c r="BN874" s="6" t="str">
        <f t="shared" si="223"/>
        <v>N/A</v>
      </c>
      <c r="BO874" s="6">
        <f t="shared" si="224"/>
        <v>45873.849305555559</v>
      </c>
      <c r="BP874" s="6" t="str">
        <f t="shared" si="225"/>
        <v>N/A</v>
      </c>
    </row>
    <row r="875" spans="61:68">
      <c r="BI875" s="61">
        <f>PI_data_original!BI875</f>
        <v>45873.85</v>
      </c>
      <c r="BJ875" s="6">
        <f>IF($BI875&lt;=$BI$9,IF(NOT(ISNUMBER(PI_data_original!BJ875)),BJ874,PI_data_original!BJ875),0)</f>
        <v>13.636240757586462</v>
      </c>
      <c r="BK875" s="6">
        <f>IF($BI875&lt;=$BI$9,IF(NOT(ISNUMBER(PI_data_original!BK875)),BK874,PI_data_original!BK875),0)</f>
        <v>12.168125511470087</v>
      </c>
      <c r="BM875" s="6">
        <f t="shared" si="222"/>
        <v>45873.85</v>
      </c>
      <c r="BN875" s="6" t="str">
        <f t="shared" si="223"/>
        <v>N/A</v>
      </c>
      <c r="BO875" s="6">
        <f t="shared" si="224"/>
        <v>45873.85</v>
      </c>
      <c r="BP875" s="6" t="str">
        <f t="shared" si="225"/>
        <v>N/A</v>
      </c>
    </row>
    <row r="876" spans="61:68">
      <c r="BI876" s="61">
        <f>PI_data_original!BI876</f>
        <v>45873.850694444445</v>
      </c>
      <c r="BJ876" s="6">
        <f>IF($BI876&lt;=$BI$9,IF(NOT(ISNUMBER(PI_data_original!BJ876)),BJ875,PI_data_original!BJ876),0)</f>
        <v>13.429862631437258</v>
      </c>
      <c r="BK876" s="6">
        <f>IF($BI876&lt;=$BI$9,IF(NOT(ISNUMBER(PI_data_original!BK876)),BK875,PI_data_original!BK876),0)</f>
        <v>11.955713749831714</v>
      </c>
      <c r="BM876" s="6">
        <f t="shared" si="222"/>
        <v>45873.850694444445</v>
      </c>
      <c r="BN876" s="6" t="str">
        <f t="shared" si="223"/>
        <v>N/A</v>
      </c>
      <c r="BO876" s="6">
        <f t="shared" si="224"/>
        <v>45873.850694444445</v>
      </c>
      <c r="BP876" s="6" t="str">
        <f t="shared" si="225"/>
        <v>N/A</v>
      </c>
    </row>
    <row r="877" spans="61:68">
      <c r="BI877" s="61">
        <f>PI_data_original!BI877</f>
        <v>45873.851388888892</v>
      </c>
      <c r="BJ877" s="6">
        <f>IF($BI877&lt;=$BI$9,IF(NOT(ISNUMBER(PI_data_original!BJ877)),BJ876,PI_data_original!BJ877),0)</f>
        <v>13.26939425111906</v>
      </c>
      <c r="BK877" s="6">
        <f>IF($BI877&lt;=$BI$9,IF(NOT(ISNUMBER(PI_data_original!BK877)),BK876,PI_data_original!BK877),0)</f>
        <v>11.756187735329847</v>
      </c>
      <c r="BM877" s="6">
        <f t="shared" si="222"/>
        <v>45873.851388888892</v>
      </c>
      <c r="BN877" s="6" t="str">
        <f t="shared" si="223"/>
        <v>N/A</v>
      </c>
      <c r="BO877" s="6">
        <f t="shared" si="224"/>
        <v>45873.851388888892</v>
      </c>
      <c r="BP877" s="6" t="str">
        <f t="shared" si="225"/>
        <v>N/A</v>
      </c>
    </row>
    <row r="878" spans="61:68">
      <c r="BI878" s="61">
        <f>PI_data_original!BI878</f>
        <v>45873.852083333331</v>
      </c>
      <c r="BJ878" s="6">
        <f>IF($BI878&lt;=$BI$9,IF(NOT(ISNUMBER(PI_data_original!BJ878)),BJ877,PI_data_original!BJ878),0)</f>
        <v>13.129631616753635</v>
      </c>
      <c r="BK878" s="6">
        <f>IF($BI878&lt;=$BI$9,IF(NOT(ISNUMBER(PI_data_original!BK878)),BK877,PI_data_original!BK878),0)</f>
        <v>11.560541157700616</v>
      </c>
      <c r="BM878" s="6">
        <f t="shared" si="222"/>
        <v>45873.852083333331</v>
      </c>
      <c r="BN878" s="6" t="str">
        <f t="shared" si="223"/>
        <v>N/A</v>
      </c>
      <c r="BO878" s="6">
        <f t="shared" si="224"/>
        <v>45873.852083333331</v>
      </c>
      <c r="BP878" s="6" t="str">
        <f t="shared" si="225"/>
        <v>N/A</v>
      </c>
    </row>
    <row r="879" spans="61:68">
      <c r="BI879" s="61">
        <f>PI_data_original!BI879</f>
        <v>45873.852777777778</v>
      </c>
      <c r="BJ879" s="6">
        <f>IF($BI879&lt;=$BI$9,IF(NOT(ISNUMBER(PI_data_original!BJ879)),BJ878,PI_data_original!BJ879),0)</f>
        <v>12.934735299987265</v>
      </c>
      <c r="BK879" s="6">
        <f>IF($BI879&lt;=$BI$9,IF(NOT(ISNUMBER(PI_data_original!BK879)),BK878,PI_data_original!BK879),0)</f>
        <v>11.383061269575617</v>
      </c>
      <c r="BM879" s="6">
        <f t="shared" si="222"/>
        <v>45873.852777777778</v>
      </c>
      <c r="BN879" s="6" t="str">
        <f t="shared" si="223"/>
        <v>N/A</v>
      </c>
      <c r="BO879" s="6">
        <f t="shared" si="224"/>
        <v>45873.852777777778</v>
      </c>
      <c r="BP879" s="6" t="str">
        <f t="shared" si="225"/>
        <v>N/A</v>
      </c>
    </row>
    <row r="880" spans="61:68">
      <c r="BI880" s="61">
        <f>PI_data_original!BI880</f>
        <v>45873.853472222225</v>
      </c>
      <c r="BJ880" s="6">
        <f>IF($BI880&lt;=$BI$9,IF(NOT(ISNUMBER(PI_data_original!BJ880)),BJ879,PI_data_original!BJ880),0)</f>
        <v>12.745855616720508</v>
      </c>
      <c r="BK880" s="6">
        <f>IF($BI880&lt;=$BI$9,IF(NOT(ISNUMBER(PI_data_original!BK880)),BK879,PI_data_original!BK880),0)</f>
        <v>11.194130457548617</v>
      </c>
      <c r="BM880" s="6">
        <f t="shared" si="222"/>
        <v>45873.853472222225</v>
      </c>
      <c r="BN880" s="6" t="str">
        <f t="shared" si="223"/>
        <v>N/A</v>
      </c>
      <c r="BO880" s="6">
        <f t="shared" si="224"/>
        <v>45873.853472222225</v>
      </c>
      <c r="BP880" s="6" t="str">
        <f t="shared" si="225"/>
        <v>N/A</v>
      </c>
    </row>
    <row r="881" spans="61:68">
      <c r="BI881" s="61">
        <f>PI_data_original!BI881</f>
        <v>45873.854166666664</v>
      </c>
      <c r="BJ881" s="6">
        <f>IF($BI881&lt;=$BI$9,IF(NOT(ISNUMBER(PI_data_original!BJ881)),BJ880,PI_data_original!BJ881),0)</f>
        <v>12.587714808930885</v>
      </c>
      <c r="BK881" s="6">
        <f>IF($BI881&lt;=$BI$9,IF(NOT(ISNUMBER(PI_data_original!BK881)),BK880,PI_data_original!BK881),0)</f>
        <v>10.963031314073051</v>
      </c>
      <c r="BM881" s="6">
        <f t="shared" si="222"/>
        <v>45873.854166666664</v>
      </c>
      <c r="BN881" s="6" t="str">
        <f t="shared" si="223"/>
        <v>N/A</v>
      </c>
      <c r="BO881" s="6">
        <f t="shared" si="224"/>
        <v>45873.854166666664</v>
      </c>
      <c r="BP881" s="6" t="str">
        <f t="shared" si="225"/>
        <v>N/A</v>
      </c>
    </row>
    <row r="882" spans="61:68">
      <c r="BI882" s="61">
        <f>PI_data_original!BI882</f>
        <v>45873.854861111111</v>
      </c>
      <c r="BJ882" s="6">
        <f>IF($BI882&lt;=$BI$9,IF(NOT(ISNUMBER(PI_data_original!BJ882)),BJ881,PI_data_original!BJ882),0)</f>
        <v>12.380113807029478</v>
      </c>
      <c r="BK882" s="6">
        <f>IF($BI882&lt;=$BI$9,IF(NOT(ISNUMBER(PI_data_original!BK882)),BK881,PI_data_original!BK882),0)</f>
        <v>10.773818670933361</v>
      </c>
      <c r="BM882" s="6">
        <f t="shared" si="222"/>
        <v>45873.854861111111</v>
      </c>
      <c r="BN882" s="6" t="str">
        <f t="shared" si="223"/>
        <v>N/A</v>
      </c>
      <c r="BO882" s="6">
        <f t="shared" si="224"/>
        <v>45873.854861111111</v>
      </c>
      <c r="BP882" s="6" t="str">
        <f t="shared" si="225"/>
        <v>N/A</v>
      </c>
    </row>
    <row r="883" spans="61:68">
      <c r="BI883" s="61">
        <f>PI_data_original!BI883</f>
        <v>45873.855555555558</v>
      </c>
      <c r="BJ883" s="6">
        <f>IF($BI883&lt;=$BI$9,IF(NOT(ISNUMBER(PI_data_original!BJ883)),BJ882,PI_data_original!BJ883),0)</f>
        <v>12.135154637571073</v>
      </c>
      <c r="BK883" s="6">
        <f>IF($BI883&lt;=$BI$9,IF(NOT(ISNUMBER(PI_data_original!BK883)),BK882,PI_data_original!BK883),0)</f>
        <v>10.619839655545539</v>
      </c>
      <c r="BM883" s="6">
        <f t="shared" si="222"/>
        <v>45873.855555555558</v>
      </c>
      <c r="BN883" s="6" t="str">
        <f t="shared" si="223"/>
        <v>N/A</v>
      </c>
      <c r="BO883" s="6">
        <f t="shared" si="224"/>
        <v>45873.855555555558</v>
      </c>
      <c r="BP883" s="6" t="str">
        <f t="shared" si="225"/>
        <v>N/A</v>
      </c>
    </row>
    <row r="884" spans="61:68">
      <c r="BI884" s="61">
        <f>PI_data_original!BI884</f>
        <v>45873.856249999997</v>
      </c>
      <c r="BJ884" s="6">
        <f>IF($BI884&lt;=$BI$9,IF(NOT(ISNUMBER(PI_data_original!BJ884)),BJ883,PI_data_original!BJ884),0)</f>
        <v>11.982606460533207</v>
      </c>
      <c r="BK884" s="6">
        <f>IF($BI884&lt;=$BI$9,IF(NOT(ISNUMBER(PI_data_original!BK884)),BK883,PI_data_original!BK884),0)</f>
        <v>10.440952388409269</v>
      </c>
      <c r="BM884" s="6">
        <f t="shared" si="222"/>
        <v>45873.856249999997</v>
      </c>
      <c r="BN884" s="6" t="str">
        <f t="shared" si="223"/>
        <v>N/A</v>
      </c>
      <c r="BO884" s="6">
        <f t="shared" si="224"/>
        <v>45873.856249999997</v>
      </c>
      <c r="BP884" s="6" t="str">
        <f t="shared" si="225"/>
        <v>N/A</v>
      </c>
    </row>
    <row r="885" spans="61:68">
      <c r="BI885" s="61">
        <f>PI_data_original!BI885</f>
        <v>45873.856944444444</v>
      </c>
      <c r="BJ885" s="6">
        <f>IF($BI885&lt;=$BI$9,IF(NOT(ISNUMBER(PI_data_original!BJ885)),BJ884,PI_data_original!BJ885),0)</f>
        <v>11.823486024241367</v>
      </c>
      <c r="BK885" s="6">
        <f>IF($BI885&lt;=$BI$9,IF(NOT(ISNUMBER(PI_data_original!BK885)),BK884,PI_data_original!BK885),0)</f>
        <v>10.256139497947929</v>
      </c>
      <c r="BM885" s="6">
        <f t="shared" si="222"/>
        <v>45873.856944444444</v>
      </c>
      <c r="BN885" s="6" t="str">
        <f t="shared" si="223"/>
        <v>N/A</v>
      </c>
      <c r="BO885" s="6">
        <f t="shared" si="224"/>
        <v>45873.856944444444</v>
      </c>
      <c r="BP885" s="6" t="str">
        <f t="shared" si="225"/>
        <v>N/A</v>
      </c>
    </row>
    <row r="886" spans="61:68">
      <c r="BI886" s="61">
        <f>PI_data_original!BI886</f>
        <v>45873.857638888891</v>
      </c>
      <c r="BJ886" s="6">
        <f>IF($BI886&lt;=$BI$9,IF(NOT(ISNUMBER(PI_data_original!BJ886)),BJ885,PI_data_original!BJ886),0)</f>
        <v>11.679694297454448</v>
      </c>
      <c r="BK886" s="6">
        <f>IF($BI886&lt;=$BI$9,IF(NOT(ISNUMBER(PI_data_original!BK886)),BK885,PI_data_original!BK886),0)</f>
        <v>10.053248302193161</v>
      </c>
      <c r="BM886" s="6">
        <f t="shared" si="222"/>
        <v>45873.857638888891</v>
      </c>
      <c r="BN886" s="6" t="str">
        <f t="shared" si="223"/>
        <v>N/A</v>
      </c>
      <c r="BO886" s="6">
        <f t="shared" si="224"/>
        <v>45873.857638888891</v>
      </c>
      <c r="BP886" s="6" t="str">
        <f t="shared" si="225"/>
        <v>N/A</v>
      </c>
    </row>
    <row r="887" spans="61:68">
      <c r="BI887" s="61">
        <f>PI_data_original!BI887</f>
        <v>45873.85833333333</v>
      </c>
      <c r="BJ887" s="6">
        <f>IF($BI887&lt;=$BI$9,IF(NOT(ISNUMBER(PI_data_original!BJ887)),BJ886,PI_data_original!BJ887),0)</f>
        <v>11.480296010478147</v>
      </c>
      <c r="BK887" s="6">
        <f>IF($BI887&lt;=$BI$9,IF(NOT(ISNUMBER(PI_data_original!BK887)),BK886,PI_data_original!BK887),0)</f>
        <v>9.8856250746234888</v>
      </c>
      <c r="BM887" s="6">
        <f t="shared" si="222"/>
        <v>45873.85833333333</v>
      </c>
      <c r="BN887" s="6" t="str">
        <f t="shared" si="223"/>
        <v>N/A</v>
      </c>
      <c r="BO887" s="6">
        <f t="shared" si="224"/>
        <v>45873.85833333333</v>
      </c>
      <c r="BP887" s="6" t="str">
        <f t="shared" si="225"/>
        <v>N/A</v>
      </c>
    </row>
    <row r="888" spans="61:68">
      <c r="BI888" s="61">
        <f>PI_data_original!BI888</f>
        <v>45873.859027777777</v>
      </c>
      <c r="BJ888" s="6">
        <f>IF($BI888&lt;=$BI$9,IF(NOT(ISNUMBER(PI_data_original!BJ888)),BJ887,PI_data_original!BJ888),0)</f>
        <v>11.2907404865486</v>
      </c>
      <c r="BK888" s="6">
        <f>IF($BI888&lt;=$BI$9,IF(NOT(ISNUMBER(PI_data_original!BK888)),BK887,PI_data_original!BK888),0)</f>
        <v>9.6807676090876349</v>
      </c>
      <c r="BM888" s="6">
        <f t="shared" si="222"/>
        <v>45873.859027777777</v>
      </c>
      <c r="BN888" s="6" t="str">
        <f t="shared" si="223"/>
        <v>N/A</v>
      </c>
      <c r="BO888" s="6">
        <f t="shared" si="224"/>
        <v>45873.859027777777</v>
      </c>
      <c r="BP888" s="6" t="str">
        <f t="shared" si="225"/>
        <v>N/A</v>
      </c>
    </row>
    <row r="889" spans="61:68">
      <c r="BI889" s="61">
        <f>PI_data_original!BI889</f>
        <v>45873.859722222223</v>
      </c>
      <c r="BJ889" s="6">
        <f>IF($BI889&lt;=$BI$9,IF(NOT(ISNUMBER(PI_data_original!BJ889)),BJ888,PI_data_original!BJ889),0)</f>
        <v>11.139058565666563</v>
      </c>
      <c r="BK889" s="6">
        <f>IF($BI889&lt;=$BI$9,IF(NOT(ISNUMBER(PI_data_original!BK889)),BK888,PI_data_original!BK889),0)</f>
        <v>9.4180730666157988</v>
      </c>
      <c r="BM889" s="6">
        <f t="shared" si="222"/>
        <v>45873.859722222223</v>
      </c>
      <c r="BN889" s="6" t="str">
        <f t="shared" si="223"/>
        <v>N/A</v>
      </c>
      <c r="BO889" s="6">
        <f t="shared" si="224"/>
        <v>45873.859722222223</v>
      </c>
      <c r="BP889" s="6" t="str">
        <f t="shared" si="225"/>
        <v>N/A</v>
      </c>
    </row>
    <row r="890" spans="61:68">
      <c r="BI890" s="61">
        <f>PI_data_original!BI890</f>
        <v>45873.86041666667</v>
      </c>
      <c r="BJ890" s="6">
        <f>IF($BI890&lt;=$BI$9,IF(NOT(ISNUMBER(PI_data_original!BJ890)),BJ889,PI_data_original!BJ890),0)</f>
        <v>10.931346969992386</v>
      </c>
      <c r="BK890" s="6">
        <f>IF($BI890&lt;=$BI$9,IF(NOT(ISNUMBER(PI_data_original!BK890)),BK889,PI_data_original!BK890),0)</f>
        <v>9.2105589199792917</v>
      </c>
      <c r="BM890" s="6">
        <f t="shared" si="222"/>
        <v>45873.86041666667</v>
      </c>
      <c r="BN890" s="6" t="str">
        <f t="shared" si="223"/>
        <v>N/A</v>
      </c>
      <c r="BO890" s="6">
        <f t="shared" si="224"/>
        <v>45873.86041666667</v>
      </c>
      <c r="BP890" s="6" t="str">
        <f t="shared" si="225"/>
        <v>N/A</v>
      </c>
    </row>
    <row r="891" spans="61:68">
      <c r="BI891" s="61">
        <f>PI_data_original!BI891</f>
        <v>45873.861111111109</v>
      </c>
      <c r="BJ891" s="6">
        <f>IF($BI891&lt;=$BI$9,IF(NOT(ISNUMBER(PI_data_original!BJ891)),BJ890,PI_data_original!BJ891),0)</f>
        <v>10.736037178879098</v>
      </c>
      <c r="BK891" s="6">
        <f>IF($BI891&lt;=$BI$9,IF(NOT(ISNUMBER(PI_data_original!BK891)),BK890,PI_data_original!BK891),0)</f>
        <v>8.9750301726451553</v>
      </c>
      <c r="BM891" s="6">
        <f t="shared" si="222"/>
        <v>45873.861111111109</v>
      </c>
      <c r="BN891" s="6" t="str">
        <f t="shared" si="223"/>
        <v>N/A</v>
      </c>
      <c r="BO891" s="6">
        <f t="shared" si="224"/>
        <v>45873.861111111109</v>
      </c>
      <c r="BP891" s="6" t="str">
        <f t="shared" si="225"/>
        <v>N/A</v>
      </c>
    </row>
    <row r="892" spans="61:68">
      <c r="BI892" s="61">
        <f>PI_data_original!BI892</f>
        <v>45873.861805555556</v>
      </c>
      <c r="BJ892" s="6">
        <f>IF($BI892&lt;=$BI$9,IF(NOT(ISNUMBER(PI_data_original!BJ892)),BJ891,PI_data_original!BJ892),0)</f>
        <v>10.468709867742866</v>
      </c>
      <c r="BK892" s="6">
        <f>IF($BI892&lt;=$BI$9,IF(NOT(ISNUMBER(PI_data_original!BK892)),BK891,PI_data_original!BK892),0)</f>
        <v>8.7096421483811746</v>
      </c>
      <c r="BM892" s="6">
        <f t="shared" si="222"/>
        <v>45873.861805555556</v>
      </c>
      <c r="BN892" s="6" t="str">
        <f t="shared" si="223"/>
        <v>N/A</v>
      </c>
      <c r="BO892" s="6">
        <f t="shared" si="224"/>
        <v>45873.861805555556</v>
      </c>
      <c r="BP892" s="6" t="str">
        <f t="shared" si="225"/>
        <v>N/A</v>
      </c>
    </row>
    <row r="893" spans="61:68">
      <c r="BI893" s="61">
        <f>PI_data_original!BI893</f>
        <v>45873.862500000003</v>
      </c>
      <c r="BJ893" s="6">
        <f>IF($BI893&lt;=$BI$9,IF(NOT(ISNUMBER(PI_data_original!BJ893)),BJ892,PI_data_original!BJ893),0)</f>
        <v>10.245668258263768</v>
      </c>
      <c r="BK893" s="6">
        <f>IF($BI893&lt;=$BI$9,IF(NOT(ISNUMBER(PI_data_original!BK893)),BK892,PI_data_original!BK893),0)</f>
        <v>8.5202480184634126</v>
      </c>
      <c r="BM893" s="6">
        <f t="shared" si="222"/>
        <v>45873.862500000003</v>
      </c>
      <c r="BN893" s="6" t="str">
        <f t="shared" si="223"/>
        <v>N/A</v>
      </c>
      <c r="BO893" s="6">
        <f t="shared" si="224"/>
        <v>45873.862500000003</v>
      </c>
      <c r="BP893" s="6" t="str">
        <f t="shared" si="225"/>
        <v>N/A</v>
      </c>
    </row>
    <row r="894" spans="61:68">
      <c r="BI894" s="61">
        <f>PI_data_original!BI894</f>
        <v>45873.863194444442</v>
      </c>
      <c r="BJ894" s="6">
        <f>IF($BI894&lt;=$BI$9,IF(NOT(ISNUMBER(PI_data_original!BJ894)),BJ893,PI_data_original!BJ894),0)</f>
        <v>10.070389802883762</v>
      </c>
      <c r="BK894" s="6">
        <f>IF($BI894&lt;=$BI$9,IF(NOT(ISNUMBER(PI_data_original!BK894)),BK893,PI_data_original!BK894),0)</f>
        <v>8.2971973408909498</v>
      </c>
      <c r="BM894" s="6">
        <f t="shared" si="222"/>
        <v>45873.863194444442</v>
      </c>
      <c r="BN894" s="6" t="str">
        <f t="shared" si="223"/>
        <v>N/A</v>
      </c>
      <c r="BO894" s="6">
        <f t="shared" si="224"/>
        <v>45873.863194444442</v>
      </c>
      <c r="BP894" s="6" t="str">
        <f t="shared" si="225"/>
        <v>N/A</v>
      </c>
    </row>
    <row r="895" spans="61:68">
      <c r="BI895" s="61">
        <f>PI_data_original!BI895</f>
        <v>45873.863888888889</v>
      </c>
      <c r="BJ895" s="6">
        <f>IF($BI895&lt;=$BI$9,IF(NOT(ISNUMBER(PI_data_original!BJ895)),BJ894,PI_data_original!BJ895),0)</f>
        <v>9.8959689770339008</v>
      </c>
      <c r="BK895" s="6">
        <f>IF($BI895&lt;=$BI$9,IF(NOT(ISNUMBER(PI_data_original!BK895)),BK894,PI_data_original!BK895),0)</f>
        <v>8.0653061995578792</v>
      </c>
      <c r="BM895" s="6">
        <f t="shared" si="222"/>
        <v>45873.863888888889</v>
      </c>
      <c r="BN895" s="6" t="str">
        <f t="shared" si="223"/>
        <v>N/A</v>
      </c>
      <c r="BO895" s="6">
        <f t="shared" si="224"/>
        <v>45873.863888888889</v>
      </c>
      <c r="BP895" s="6" t="str">
        <f t="shared" si="225"/>
        <v>N/A</v>
      </c>
    </row>
    <row r="896" spans="61:68">
      <c r="BI896" s="61">
        <f>PI_data_original!BI896</f>
        <v>45873.864583333336</v>
      </c>
      <c r="BJ896" s="6">
        <f>IF($BI896&lt;=$BI$9,IF(NOT(ISNUMBER(PI_data_original!BJ896)),BJ895,PI_data_original!BJ896),0)</f>
        <v>9.7270942673839436</v>
      </c>
      <c r="BK896" s="6">
        <f>IF($BI896&lt;=$BI$9,IF(NOT(ISNUMBER(PI_data_original!BK896)),BK895,PI_data_original!BK896),0)</f>
        <v>7.9030974505348146</v>
      </c>
      <c r="BM896" s="6">
        <f t="shared" si="222"/>
        <v>45873.864583333336</v>
      </c>
      <c r="BN896" s="6" t="str">
        <f t="shared" si="223"/>
        <v>N/A</v>
      </c>
      <c r="BO896" s="6">
        <f t="shared" si="224"/>
        <v>45873.864583333336</v>
      </c>
      <c r="BP896" s="6" t="str">
        <f t="shared" si="225"/>
        <v>N/A</v>
      </c>
    </row>
    <row r="897" spans="61:68">
      <c r="BI897" s="61">
        <f>PI_data_original!BI897</f>
        <v>45873.865277777775</v>
      </c>
      <c r="BJ897" s="6">
        <f>IF($BI897&lt;=$BI$9,IF(NOT(ISNUMBER(PI_data_original!BJ897)),BJ896,PI_data_original!BJ897),0)</f>
        <v>9.5560036410497666</v>
      </c>
      <c r="BK897" s="6">
        <f>IF($BI897&lt;=$BI$9,IF(NOT(ISNUMBER(PI_data_original!BK897)),BK896,PI_data_original!BK897),0)</f>
        <v>6.9567185897949848</v>
      </c>
      <c r="BM897" s="6">
        <f t="shared" si="222"/>
        <v>45873.865277777775</v>
      </c>
      <c r="BN897" s="6" t="str">
        <f t="shared" si="223"/>
        <v>N/A</v>
      </c>
      <c r="BO897" s="6">
        <f t="shared" si="224"/>
        <v>45873.865277777775</v>
      </c>
      <c r="BP897" s="6" t="str">
        <f t="shared" si="225"/>
        <v>N/A</v>
      </c>
    </row>
    <row r="898" spans="61:68">
      <c r="BI898" s="61">
        <f>PI_data_original!BI898</f>
        <v>45873.865972222222</v>
      </c>
      <c r="BJ898" s="6">
        <f>IF($BI898&lt;=$BI$9,IF(NOT(ISNUMBER(PI_data_original!BJ898)),BJ897,PI_data_original!BJ898),0)</f>
        <v>9.3285961164898836</v>
      </c>
      <c r="BK898" s="6">
        <f>IF($BI898&lt;=$BI$9,IF(NOT(ISNUMBER(PI_data_original!BK898)),BK897,PI_data_original!BK898),0)</f>
        <v>6.8549671646744832</v>
      </c>
      <c r="BM898" s="6">
        <f t="shared" si="222"/>
        <v>45873.865972222222</v>
      </c>
      <c r="BN898" s="6" t="str">
        <f t="shared" si="223"/>
        <v>N/A</v>
      </c>
      <c r="BO898" s="6">
        <f t="shared" si="224"/>
        <v>45873.865972222222</v>
      </c>
      <c r="BP898" s="6" t="str">
        <f t="shared" si="225"/>
        <v>N/A</v>
      </c>
    </row>
    <row r="899" spans="61:68">
      <c r="BI899" s="61">
        <f>PI_data_original!BI899</f>
        <v>45873.866666666669</v>
      </c>
      <c r="BJ899" s="6">
        <f>IF($BI899&lt;=$BI$9,IF(NOT(ISNUMBER(PI_data_original!BJ899)),BJ898,PI_data_original!BJ899),0)</f>
        <v>9.0819315056771082</v>
      </c>
      <c r="BK899" s="6">
        <f>IF($BI899&lt;=$BI$9,IF(NOT(ISNUMBER(PI_data_original!BK899)),BK898,PI_data_original!BK899),0)</f>
        <v>7.3256812974593561</v>
      </c>
      <c r="BM899" s="6">
        <f t="shared" si="222"/>
        <v>45873.866666666669</v>
      </c>
      <c r="BN899" s="6" t="str">
        <f t="shared" si="223"/>
        <v>N/A</v>
      </c>
      <c r="BO899" s="6">
        <f t="shared" si="224"/>
        <v>45873.866666666669</v>
      </c>
      <c r="BP899" s="6" t="str">
        <f t="shared" si="225"/>
        <v>N/A</v>
      </c>
    </row>
    <row r="900" spans="61:68">
      <c r="BI900" s="61">
        <f>PI_data_original!BI900</f>
        <v>45873.867361111108</v>
      </c>
      <c r="BJ900" s="6">
        <f>IF($BI900&lt;=$BI$9,IF(NOT(ISNUMBER(PI_data_original!BJ900)),BJ899,PI_data_original!BJ900),0)</f>
        <v>8.783803143089262</v>
      </c>
      <c r="BK900" s="6">
        <f>IF($BI900&lt;=$BI$9,IF(NOT(ISNUMBER(PI_data_original!BK900)),BK899,PI_data_original!BK900),0)</f>
        <v>7.2759077917366133</v>
      </c>
      <c r="BM900" s="6">
        <f t="shared" si="222"/>
        <v>45873.867361111108</v>
      </c>
      <c r="BN900" s="6" t="str">
        <f t="shared" si="223"/>
        <v>N/A</v>
      </c>
      <c r="BO900" s="6">
        <f t="shared" si="224"/>
        <v>45873.867361111108</v>
      </c>
      <c r="BP900" s="6" t="str">
        <f t="shared" si="225"/>
        <v>N/A</v>
      </c>
    </row>
    <row r="901" spans="61:68">
      <c r="BI901" s="61">
        <f>PI_data_original!BI901</f>
        <v>45873.868055555555</v>
      </c>
      <c r="BJ901" s="6">
        <f>IF($BI901&lt;=$BI$9,IF(NOT(ISNUMBER(PI_data_original!BJ901)),BJ900,PI_data_original!BJ901),0)</f>
        <v>8.5122873968783352</v>
      </c>
      <c r="BK901" s="6">
        <f>IF($BI901&lt;=$BI$9,IF(NOT(ISNUMBER(PI_data_original!BK901)),BK900,PI_data_original!BK901),0)</f>
        <v>7.1872572253851557</v>
      </c>
      <c r="BM901" s="6">
        <f t="shared" si="222"/>
        <v>45873.868055555555</v>
      </c>
      <c r="BN901" s="6" t="str">
        <f t="shared" si="223"/>
        <v>N/A</v>
      </c>
      <c r="BO901" s="6">
        <f t="shared" si="224"/>
        <v>45873.868055555555</v>
      </c>
      <c r="BP901" s="6" t="str">
        <f t="shared" si="225"/>
        <v>N/A</v>
      </c>
    </row>
    <row r="902" spans="61:68">
      <c r="BI902" s="61">
        <f>PI_data_original!BI902</f>
        <v>45873.868750000001</v>
      </c>
      <c r="BJ902" s="6">
        <f>IF($BI902&lt;=$BI$9,IF(NOT(ISNUMBER(PI_data_original!BJ902)),BJ901,PI_data_original!BJ902),0)</f>
        <v>8.2961208658604022</v>
      </c>
      <c r="BK902" s="6">
        <f>IF($BI902&lt;=$BI$9,IF(NOT(ISNUMBER(PI_data_original!BK902)),BK901,PI_data_original!BK902),0)</f>
        <v>7.0312837224970881</v>
      </c>
      <c r="BM902" s="6">
        <f t="shared" si="222"/>
        <v>45873.868750000001</v>
      </c>
      <c r="BN902" s="6" t="str">
        <f t="shared" si="223"/>
        <v>N/A</v>
      </c>
      <c r="BO902" s="6">
        <f t="shared" si="224"/>
        <v>45873.868750000001</v>
      </c>
      <c r="BP902" s="6" t="str">
        <f t="shared" si="225"/>
        <v>N/A</v>
      </c>
    </row>
    <row r="903" spans="61:68">
      <c r="BI903" s="61">
        <f>PI_data_original!BI903</f>
        <v>45873.869444444441</v>
      </c>
      <c r="BJ903" s="6">
        <f>IF($BI903&lt;=$BI$9,IF(NOT(ISNUMBER(PI_data_original!BJ903)),BJ902,PI_data_original!BJ903),0)</f>
        <v>8.1160775952858284</v>
      </c>
      <c r="BK903" s="6">
        <f>IF($BI903&lt;=$BI$9,IF(NOT(ISNUMBER(PI_data_original!BK903)),BK902,PI_data_original!BK903),0)</f>
        <v>6.8568870235416854</v>
      </c>
      <c r="BM903" s="6">
        <f t="shared" si="222"/>
        <v>45873.869444444441</v>
      </c>
      <c r="BN903" s="6" t="str">
        <f t="shared" si="223"/>
        <v>N/A</v>
      </c>
      <c r="BO903" s="6">
        <f t="shared" si="224"/>
        <v>45873.869444444441</v>
      </c>
      <c r="BP903" s="6" t="str">
        <f t="shared" si="225"/>
        <v>N/A</v>
      </c>
    </row>
    <row r="904" spans="61:68">
      <c r="BI904" s="61">
        <f>PI_data_original!BI904</f>
        <v>45873.870138888888</v>
      </c>
      <c r="BJ904" s="6">
        <f>IF($BI904&lt;=$BI$9,IF(NOT(ISNUMBER(PI_data_original!BJ904)),BJ903,PI_data_original!BJ904),0)</f>
        <v>7.8943584198426482</v>
      </c>
      <c r="BK904" s="6">
        <f>IF($BI904&lt;=$BI$9,IF(NOT(ISNUMBER(PI_data_original!BK904)),BK903,PI_data_original!BK904),0)</f>
        <v>6.6877563316333362</v>
      </c>
      <c r="BM904" s="6">
        <f t="shared" si="222"/>
        <v>45873.870138888888</v>
      </c>
      <c r="BN904" s="6" t="str">
        <f t="shared" si="223"/>
        <v>N/A</v>
      </c>
      <c r="BO904" s="6">
        <f t="shared" si="224"/>
        <v>45873.870138888888</v>
      </c>
      <c r="BP904" s="6" t="str">
        <f t="shared" si="225"/>
        <v>N/A</v>
      </c>
    </row>
    <row r="905" spans="61:68">
      <c r="BI905" s="61">
        <f>PI_data_original!BI905</f>
        <v>45873.870833333334</v>
      </c>
      <c r="BJ905" s="6">
        <f>IF($BI905&lt;=$BI$9,IF(NOT(ISNUMBER(PI_data_original!BJ905)),BJ904,PI_data_original!BJ905),0)</f>
        <v>7.7402829465938776</v>
      </c>
      <c r="BK905" s="6">
        <f>IF($BI905&lt;=$BI$9,IF(NOT(ISNUMBER(PI_data_original!BK905)),BK904,PI_data_original!BK905),0)</f>
        <v>6.0012531828629045</v>
      </c>
      <c r="BM905" s="6">
        <f t="shared" si="222"/>
        <v>45873.870833333334</v>
      </c>
      <c r="BN905" s="6" t="str">
        <f t="shared" si="223"/>
        <v>N/A</v>
      </c>
      <c r="BO905" s="6">
        <f t="shared" si="224"/>
        <v>45873.870833333334</v>
      </c>
      <c r="BP905" s="6" t="str">
        <f t="shared" si="225"/>
        <v>N/A</v>
      </c>
    </row>
    <row r="906" spans="61:68">
      <c r="BI906" s="61">
        <f>PI_data_original!BI906</f>
        <v>45873.871527777781</v>
      </c>
      <c r="BJ906" s="6">
        <f>IF($BI906&lt;=$BI$9,IF(NOT(ISNUMBER(PI_data_original!BJ906)),BJ905,PI_data_original!BJ906),0)</f>
        <v>7.5550729046438567</v>
      </c>
      <c r="BK906" s="6">
        <f>IF($BI906&lt;=$BI$9,IF(NOT(ISNUMBER(PI_data_original!BK906)),BK905,PI_data_original!BK906),0)</f>
        <v>2.3971034568861826</v>
      </c>
      <c r="BM906" s="6">
        <f t="shared" si="222"/>
        <v>45873.871527777781</v>
      </c>
      <c r="BN906" s="6" t="str">
        <f t="shared" si="223"/>
        <v>N/A</v>
      </c>
      <c r="BO906" s="6">
        <f t="shared" si="224"/>
        <v>45873.871527777781</v>
      </c>
      <c r="BP906" s="6">
        <f t="shared" si="225"/>
        <v>45873.871527777781</v>
      </c>
    </row>
    <row r="907" spans="61:68">
      <c r="BI907" s="61">
        <f>PI_data_original!BI907</f>
        <v>45873.87222222222</v>
      </c>
      <c r="BJ907" s="6">
        <f>IF($BI907&lt;=$BI$9,IF(NOT(ISNUMBER(PI_data_original!BJ907)),BJ906,PI_data_original!BJ907),0)</f>
        <v>7.3813924509981881</v>
      </c>
      <c r="BK907" s="6">
        <f>IF($BI907&lt;=$BI$9,IF(NOT(ISNUMBER(PI_data_original!BK907)),BK906,PI_data_original!BK907),0)</f>
        <v>2.3635651324316515E-2</v>
      </c>
      <c r="BM907" s="6">
        <f t="shared" si="222"/>
        <v>45873.87222222222</v>
      </c>
      <c r="BN907" s="6" t="str">
        <f t="shared" si="223"/>
        <v>N/A</v>
      </c>
      <c r="BO907" s="6" t="b">
        <f t="shared" si="224"/>
        <v>0</v>
      </c>
      <c r="BP907" s="6" t="str">
        <f t="shared" si="225"/>
        <v>N/A</v>
      </c>
    </row>
    <row r="908" spans="61:68">
      <c r="BI908" s="61">
        <f>PI_data_original!BI908</f>
        <v>45873.872916666667</v>
      </c>
      <c r="BJ908" s="6">
        <f>IF($BI908&lt;=$BI$9,IF(NOT(ISNUMBER(PI_data_original!BJ908)),BJ907,PI_data_original!BJ908),0)</f>
        <v>7.2420048264495991</v>
      </c>
      <c r="BK908" s="6">
        <f>IF($BI908&lt;=$BI$9,IF(NOT(ISNUMBER(PI_data_original!BK908)),BK907,PI_data_original!BK908),0)</f>
        <v>1.0070954449474812E-2</v>
      </c>
      <c r="BM908" s="6">
        <f t="shared" ref="BM908:BM971" si="226">IF(BJ908&gt;1,$BI908)</f>
        <v>45873.872916666667</v>
      </c>
      <c r="BN908" s="6" t="str">
        <f t="shared" ref="BN908:BN971" si="227">IF(OR(AND(BM907=FALSE,ISNUMBER(BM908)),AND(ISNUMBER(BM908),BM909=FALSE)),BM908,"N/A")</f>
        <v>N/A</v>
      </c>
      <c r="BO908" s="6" t="b">
        <f t="shared" ref="BO908:BO971" si="228">IF(BK908&gt;1,$BI908)</f>
        <v>0</v>
      </c>
      <c r="BP908" s="6" t="str">
        <f t="shared" ref="BP908:BP971" si="229">IF(OR(AND(BO907=FALSE,ISNUMBER(BO908)),AND(ISNUMBER(BO908),BO909=FALSE)),BO908,"N/A")</f>
        <v>N/A</v>
      </c>
    </row>
    <row r="909" spans="61:68">
      <c r="BI909" s="61">
        <f>PI_data_original!BI909</f>
        <v>45873.873611111114</v>
      </c>
      <c r="BJ909" s="6">
        <f>IF($BI909&lt;=$BI$9,IF(NOT(ISNUMBER(PI_data_original!BJ909)),BJ908,PI_data_original!BJ909),0)</f>
        <v>7.1127942963991968</v>
      </c>
      <c r="BK909" s="6">
        <f>IF($BI909&lt;=$BI$9,IF(NOT(ISNUMBER(PI_data_original!BK909)),BK908,PI_data_original!BK909),0)</f>
        <v>1.0070954449474812E-2</v>
      </c>
      <c r="BM909" s="6">
        <f t="shared" si="226"/>
        <v>45873.873611111114</v>
      </c>
      <c r="BN909" s="6" t="str">
        <f t="shared" si="227"/>
        <v>N/A</v>
      </c>
      <c r="BO909" s="6" t="b">
        <f t="shared" si="228"/>
        <v>0</v>
      </c>
      <c r="BP909" s="6" t="str">
        <f t="shared" si="229"/>
        <v>N/A</v>
      </c>
    </row>
    <row r="910" spans="61:68">
      <c r="BI910" s="61">
        <f>PI_data_original!BI910</f>
        <v>45873.874305555553</v>
      </c>
      <c r="BJ910" s="6">
        <f>IF($BI910&lt;=$BI$9,IF(NOT(ISNUMBER(PI_data_original!BJ910)),BJ909,PI_data_original!BJ910),0)</f>
        <v>6.9706152343449164</v>
      </c>
      <c r="BK910" s="6">
        <f>IF($BI910&lt;=$BI$9,IF(NOT(ISNUMBER(PI_data_original!BK910)),BK909,PI_data_original!BK910),0)</f>
        <v>1.0070954449474812E-2</v>
      </c>
      <c r="BM910" s="6">
        <f t="shared" si="226"/>
        <v>45873.874305555553</v>
      </c>
      <c r="BN910" s="6" t="str">
        <f t="shared" si="227"/>
        <v>N/A</v>
      </c>
      <c r="BO910" s="6" t="b">
        <f t="shared" si="228"/>
        <v>0</v>
      </c>
      <c r="BP910" s="6" t="str">
        <f t="shared" si="229"/>
        <v>N/A</v>
      </c>
    </row>
    <row r="911" spans="61:68">
      <c r="BI911" s="61">
        <f>PI_data_original!BI911</f>
        <v>45873.875</v>
      </c>
      <c r="BJ911" s="6">
        <f>IF($BI911&lt;=$BI$9,IF(NOT(ISNUMBER(PI_data_original!BJ911)),BJ910,PI_data_original!BJ911),0)</f>
        <v>6.8505589615291118</v>
      </c>
      <c r="BK911" s="6">
        <f>IF($BI911&lt;=$BI$9,IF(NOT(ISNUMBER(PI_data_original!BK911)),BK910,PI_data_original!BK911),0)</f>
        <v>1.0070954449474812E-2</v>
      </c>
      <c r="BM911" s="6">
        <f t="shared" si="226"/>
        <v>45873.875</v>
      </c>
      <c r="BN911" s="6" t="str">
        <f t="shared" si="227"/>
        <v>N/A</v>
      </c>
      <c r="BO911" s="6" t="b">
        <f t="shared" si="228"/>
        <v>0</v>
      </c>
      <c r="BP911" s="6" t="str">
        <f t="shared" si="229"/>
        <v>N/A</v>
      </c>
    </row>
    <row r="912" spans="61:68">
      <c r="BI912" s="61">
        <f>PI_data_original!BI912</f>
        <v>45873.875694444447</v>
      </c>
      <c r="BJ912" s="6">
        <f>IF($BI912&lt;=$BI$9,IF(NOT(ISNUMBER(PI_data_original!BJ912)),BJ911,PI_data_original!BJ912),0)</f>
        <v>6.6785363741644375</v>
      </c>
      <c r="BK912" s="6">
        <f>IF($BI912&lt;=$BI$9,IF(NOT(ISNUMBER(PI_data_original!BK912)),BK911,PI_data_original!BK912),0)</f>
        <v>1.0070954449474812E-2</v>
      </c>
      <c r="BM912" s="6">
        <f t="shared" si="226"/>
        <v>45873.875694444447</v>
      </c>
      <c r="BN912" s="6" t="str">
        <f t="shared" si="227"/>
        <v>N/A</v>
      </c>
      <c r="BO912" s="6" t="b">
        <f t="shared" si="228"/>
        <v>0</v>
      </c>
      <c r="BP912" s="6" t="str">
        <f t="shared" si="229"/>
        <v>N/A</v>
      </c>
    </row>
    <row r="913" spans="61:68">
      <c r="BI913" s="61">
        <f>PI_data_original!BI913</f>
        <v>45873.876388888886</v>
      </c>
      <c r="BJ913" s="6">
        <f>IF($BI913&lt;=$BI$9,IF(NOT(ISNUMBER(PI_data_original!BJ913)),BJ912,PI_data_original!BJ913),0)</f>
        <v>6.5664647197304014</v>
      </c>
      <c r="BK913" s="6">
        <f>IF($BI913&lt;=$BI$9,IF(NOT(ISNUMBER(PI_data_original!BK913)),BK912,PI_data_original!BK913),0)</f>
        <v>1.0070954449474812E-2</v>
      </c>
      <c r="BM913" s="6">
        <f t="shared" si="226"/>
        <v>45873.876388888886</v>
      </c>
      <c r="BN913" s="6" t="str">
        <f t="shared" si="227"/>
        <v>N/A</v>
      </c>
      <c r="BO913" s="6" t="b">
        <f t="shared" si="228"/>
        <v>0</v>
      </c>
      <c r="BP913" s="6" t="str">
        <f t="shared" si="229"/>
        <v>N/A</v>
      </c>
    </row>
    <row r="914" spans="61:68">
      <c r="BI914" s="61">
        <f>PI_data_original!BI914</f>
        <v>45873.877083333333</v>
      </c>
      <c r="BJ914" s="6">
        <f>IF($BI914&lt;=$BI$9,IF(NOT(ISNUMBER(PI_data_original!BJ914)),BJ913,PI_data_original!BJ914),0)</f>
        <v>6.4221359830858686</v>
      </c>
      <c r="BK914" s="6">
        <f>IF($BI914&lt;=$BI$9,IF(NOT(ISNUMBER(PI_data_original!BK914)),BK913,PI_data_original!BK914),0)</f>
        <v>1.0070954449474812E-2</v>
      </c>
      <c r="BM914" s="6">
        <f t="shared" si="226"/>
        <v>45873.877083333333</v>
      </c>
      <c r="BN914" s="6" t="str">
        <f t="shared" si="227"/>
        <v>N/A</v>
      </c>
      <c r="BO914" s="6" t="b">
        <f t="shared" si="228"/>
        <v>0</v>
      </c>
      <c r="BP914" s="6" t="str">
        <f t="shared" si="229"/>
        <v>N/A</v>
      </c>
    </row>
    <row r="915" spans="61:68">
      <c r="BI915" s="61">
        <f>PI_data_original!BI915</f>
        <v>45873.87777777778</v>
      </c>
      <c r="BJ915" s="6">
        <f>IF($BI915&lt;=$BI$9,IF(NOT(ISNUMBER(PI_data_original!BJ915)),BJ914,PI_data_original!BJ915),0)</f>
        <v>6.2746854072076159</v>
      </c>
      <c r="BK915" s="6">
        <f>IF($BI915&lt;=$BI$9,IF(NOT(ISNUMBER(PI_data_original!BK915)),BK914,PI_data_original!BK915),0)</f>
        <v>1.0070954449474812E-2</v>
      </c>
      <c r="BM915" s="6">
        <f t="shared" si="226"/>
        <v>45873.87777777778</v>
      </c>
      <c r="BN915" s="6" t="str">
        <f t="shared" si="227"/>
        <v>N/A</v>
      </c>
      <c r="BO915" s="6" t="b">
        <f t="shared" si="228"/>
        <v>0</v>
      </c>
      <c r="BP915" s="6" t="str">
        <f t="shared" si="229"/>
        <v>N/A</v>
      </c>
    </row>
    <row r="916" spans="61:68">
      <c r="BI916" s="61">
        <f>PI_data_original!BI916</f>
        <v>45873.878472222219</v>
      </c>
      <c r="BJ916" s="6">
        <f>IF($BI916&lt;=$BI$9,IF(NOT(ISNUMBER(PI_data_original!BJ916)),BJ915,PI_data_original!BJ916),0)</f>
        <v>5.0983374570074123</v>
      </c>
      <c r="BK916" s="6">
        <f>IF($BI916&lt;=$BI$9,IF(NOT(ISNUMBER(PI_data_original!BK916)),BK915,PI_data_original!BK916),0)</f>
        <v>1.0070954449474812E-2</v>
      </c>
      <c r="BM916" s="6">
        <f t="shared" si="226"/>
        <v>45873.878472222219</v>
      </c>
      <c r="BN916" s="6" t="str">
        <f t="shared" si="227"/>
        <v>N/A</v>
      </c>
      <c r="BO916" s="6" t="b">
        <f t="shared" si="228"/>
        <v>0</v>
      </c>
      <c r="BP916" s="6" t="str">
        <f t="shared" si="229"/>
        <v>N/A</v>
      </c>
    </row>
    <row r="917" spans="61:68">
      <c r="BI917" s="61">
        <f>PI_data_original!BI917</f>
        <v>45873.879166666666</v>
      </c>
      <c r="BJ917" s="6">
        <f>IF($BI917&lt;=$BI$9,IF(NOT(ISNUMBER(PI_data_original!BJ917)),BJ916,PI_data_original!BJ917),0)</f>
        <v>1.0547807142892376</v>
      </c>
      <c r="BK917" s="6">
        <f>IF($BI917&lt;=$BI$9,IF(NOT(ISNUMBER(PI_data_original!BK917)),BK916,PI_data_original!BK917),0)</f>
        <v>1.0070954449474812E-2</v>
      </c>
      <c r="BM917" s="6">
        <f t="shared" si="226"/>
        <v>45873.879166666666</v>
      </c>
      <c r="BN917" s="6">
        <f t="shared" si="227"/>
        <v>45873.879166666666</v>
      </c>
      <c r="BO917" s="6" t="b">
        <f t="shared" si="228"/>
        <v>0</v>
      </c>
      <c r="BP917" s="6" t="str">
        <f t="shared" si="229"/>
        <v>N/A</v>
      </c>
    </row>
    <row r="918" spans="61:68">
      <c r="BI918" s="61">
        <f>PI_data_original!BI918</f>
        <v>45873.879861111112</v>
      </c>
      <c r="BJ918" s="6">
        <f>IF($BI918&lt;=$BI$9,IF(NOT(ISNUMBER(PI_data_original!BJ918)),BJ917,PI_data_original!BJ918),0)</f>
        <v>1.6479743644595146E-2</v>
      </c>
      <c r="BK918" s="6">
        <f>IF($BI918&lt;=$BI$9,IF(NOT(ISNUMBER(PI_data_original!BK918)),BK917,PI_data_original!BK918),0)</f>
        <v>1.0070954449474812E-2</v>
      </c>
      <c r="BM918" s="6" t="b">
        <f t="shared" si="226"/>
        <v>0</v>
      </c>
      <c r="BN918" s="6" t="str">
        <f t="shared" si="227"/>
        <v>N/A</v>
      </c>
      <c r="BO918" s="6" t="b">
        <f t="shared" si="228"/>
        <v>0</v>
      </c>
      <c r="BP918" s="6" t="str">
        <f t="shared" si="229"/>
        <v>N/A</v>
      </c>
    </row>
    <row r="919" spans="61:68">
      <c r="BI919" s="61">
        <f>PI_data_original!BI919</f>
        <v>45873.880555555559</v>
      </c>
      <c r="BJ919" s="6">
        <f>IF($BI919&lt;=$BI$9,IF(NOT(ISNUMBER(PI_data_original!BJ919)),BJ918,PI_data_original!BJ919),0)</f>
        <v>1.6479743644595146E-2</v>
      </c>
      <c r="BK919" s="6">
        <f>IF($BI919&lt;=$BI$9,IF(NOT(ISNUMBER(PI_data_original!BK919)),BK918,PI_data_original!BK919),0)</f>
        <v>1.0070954449474812E-2</v>
      </c>
      <c r="BM919" s="6" t="b">
        <f t="shared" si="226"/>
        <v>0</v>
      </c>
      <c r="BN919" s="6" t="str">
        <f t="shared" si="227"/>
        <v>N/A</v>
      </c>
      <c r="BO919" s="6" t="b">
        <f t="shared" si="228"/>
        <v>0</v>
      </c>
      <c r="BP919" s="6" t="str">
        <f t="shared" si="229"/>
        <v>N/A</v>
      </c>
    </row>
    <row r="920" spans="61:68">
      <c r="BI920" s="61">
        <f>PI_data_original!BI920</f>
        <v>45873.881249999999</v>
      </c>
      <c r="BJ920" s="6">
        <f>IF($BI920&lt;=$BI$9,IF(NOT(ISNUMBER(PI_data_original!BJ920)),BJ919,PI_data_original!BJ920),0)</f>
        <v>1.6479743644595146E-2</v>
      </c>
      <c r="BK920" s="6">
        <f>IF($BI920&lt;=$BI$9,IF(NOT(ISNUMBER(PI_data_original!BK920)),BK919,PI_data_original!BK920),0)</f>
        <v>1.0070954449474812E-2</v>
      </c>
      <c r="BM920" s="6" t="b">
        <f t="shared" si="226"/>
        <v>0</v>
      </c>
      <c r="BN920" s="6" t="str">
        <f t="shared" si="227"/>
        <v>N/A</v>
      </c>
      <c r="BO920" s="6" t="b">
        <f t="shared" si="228"/>
        <v>0</v>
      </c>
      <c r="BP920" s="6" t="str">
        <f t="shared" si="229"/>
        <v>N/A</v>
      </c>
    </row>
    <row r="921" spans="61:68">
      <c r="BI921" s="61">
        <f>PI_data_original!BI921</f>
        <v>45873.881944444445</v>
      </c>
      <c r="BJ921" s="6">
        <f>IF($BI921&lt;=$BI$9,IF(NOT(ISNUMBER(PI_data_original!BJ921)),BJ920,PI_data_original!BJ921),0)</f>
        <v>1.6479743644595146E-2</v>
      </c>
      <c r="BK921" s="6">
        <f>IF($BI921&lt;=$BI$9,IF(NOT(ISNUMBER(PI_data_original!BK921)),BK920,PI_data_original!BK921),0)</f>
        <v>1.0070954449474812E-2</v>
      </c>
      <c r="BM921" s="6" t="b">
        <f t="shared" si="226"/>
        <v>0</v>
      </c>
      <c r="BN921" s="6" t="str">
        <f t="shared" si="227"/>
        <v>N/A</v>
      </c>
      <c r="BO921" s="6" t="b">
        <f t="shared" si="228"/>
        <v>0</v>
      </c>
      <c r="BP921" s="6" t="str">
        <f t="shared" si="229"/>
        <v>N/A</v>
      </c>
    </row>
    <row r="922" spans="61:68">
      <c r="BI922" s="61">
        <f>PI_data_original!BI922</f>
        <v>45873.882638888892</v>
      </c>
      <c r="BJ922" s="6">
        <f>IF($BI922&lt;=$BI$9,IF(NOT(ISNUMBER(PI_data_original!BJ922)),BJ921,PI_data_original!BJ922),0)</f>
        <v>1.6479743644595146E-2</v>
      </c>
      <c r="BK922" s="6">
        <f>IF($BI922&lt;=$BI$9,IF(NOT(ISNUMBER(PI_data_original!BK922)),BK921,PI_data_original!BK922),0)</f>
        <v>1.0070954449474812E-2</v>
      </c>
      <c r="BM922" s="6" t="b">
        <f t="shared" si="226"/>
        <v>0</v>
      </c>
      <c r="BN922" s="6" t="str">
        <f t="shared" si="227"/>
        <v>N/A</v>
      </c>
      <c r="BO922" s="6" t="b">
        <f t="shared" si="228"/>
        <v>0</v>
      </c>
      <c r="BP922" s="6" t="str">
        <f t="shared" si="229"/>
        <v>N/A</v>
      </c>
    </row>
    <row r="923" spans="61:68">
      <c r="BI923" s="61">
        <f>PI_data_original!BI923</f>
        <v>45873.883333333331</v>
      </c>
      <c r="BJ923" s="6">
        <f>IF($BI923&lt;=$BI$9,IF(NOT(ISNUMBER(PI_data_original!BJ923)),BJ922,PI_data_original!BJ923),0)</f>
        <v>1.6479743644595146E-2</v>
      </c>
      <c r="BK923" s="6">
        <f>IF($BI923&lt;=$BI$9,IF(NOT(ISNUMBER(PI_data_original!BK923)),BK922,PI_data_original!BK923),0)</f>
        <v>1.0070954449474812E-2</v>
      </c>
      <c r="BM923" s="6" t="b">
        <f t="shared" si="226"/>
        <v>0</v>
      </c>
      <c r="BN923" s="6" t="str">
        <f t="shared" si="227"/>
        <v>N/A</v>
      </c>
      <c r="BO923" s="6" t="b">
        <f t="shared" si="228"/>
        <v>0</v>
      </c>
      <c r="BP923" s="6" t="str">
        <f t="shared" si="229"/>
        <v>N/A</v>
      </c>
    </row>
    <row r="924" spans="61:68">
      <c r="BI924" s="61">
        <f>PI_data_original!BI924</f>
        <v>45873.884027777778</v>
      </c>
      <c r="BJ924" s="6">
        <f>IF($BI924&lt;=$BI$9,IF(NOT(ISNUMBER(PI_data_original!BJ924)),BJ923,PI_data_original!BJ924),0)</f>
        <v>1.6479743644595146E-2</v>
      </c>
      <c r="BK924" s="6">
        <f>IF($BI924&lt;=$BI$9,IF(NOT(ISNUMBER(PI_data_original!BK924)),BK923,PI_data_original!BK924),0)</f>
        <v>1.0070954449474812E-2</v>
      </c>
      <c r="BM924" s="6" t="b">
        <f t="shared" si="226"/>
        <v>0</v>
      </c>
      <c r="BN924" s="6" t="str">
        <f t="shared" si="227"/>
        <v>N/A</v>
      </c>
      <c r="BO924" s="6" t="b">
        <f t="shared" si="228"/>
        <v>0</v>
      </c>
      <c r="BP924" s="6" t="str">
        <f t="shared" si="229"/>
        <v>N/A</v>
      </c>
    </row>
    <row r="925" spans="61:68">
      <c r="BI925" s="61">
        <f>PI_data_original!BI925</f>
        <v>45873.884722222225</v>
      </c>
      <c r="BJ925" s="6">
        <f>IF($BI925&lt;=$BI$9,IF(NOT(ISNUMBER(PI_data_original!BJ925)),BJ924,PI_data_original!BJ925),0)</f>
        <v>1.6479743644595146E-2</v>
      </c>
      <c r="BK925" s="6">
        <f>IF($BI925&lt;=$BI$9,IF(NOT(ISNUMBER(PI_data_original!BK925)),BK924,PI_data_original!BK925),0)</f>
        <v>1.0070954449474812E-2</v>
      </c>
      <c r="BM925" s="6" t="b">
        <f t="shared" si="226"/>
        <v>0</v>
      </c>
      <c r="BN925" s="6" t="str">
        <f t="shared" si="227"/>
        <v>N/A</v>
      </c>
      <c r="BO925" s="6" t="b">
        <f t="shared" si="228"/>
        <v>0</v>
      </c>
      <c r="BP925" s="6" t="str">
        <f t="shared" si="229"/>
        <v>N/A</v>
      </c>
    </row>
    <row r="926" spans="61:68">
      <c r="BI926" s="61">
        <f>PI_data_original!BI926</f>
        <v>45873.885416666664</v>
      </c>
      <c r="BJ926" s="6">
        <f>IF($BI926&lt;=$BI$9,IF(NOT(ISNUMBER(PI_data_original!BJ926)),BJ925,PI_data_original!BJ926),0)</f>
        <v>1.6479743644595146E-2</v>
      </c>
      <c r="BK926" s="6">
        <f>IF($BI926&lt;=$BI$9,IF(NOT(ISNUMBER(PI_data_original!BK926)),BK925,PI_data_original!BK926),0)</f>
        <v>1.0070954449474812E-2</v>
      </c>
      <c r="BM926" s="6" t="b">
        <f t="shared" si="226"/>
        <v>0</v>
      </c>
      <c r="BN926" s="6" t="str">
        <f t="shared" si="227"/>
        <v>N/A</v>
      </c>
      <c r="BO926" s="6" t="b">
        <f t="shared" si="228"/>
        <v>0</v>
      </c>
      <c r="BP926" s="6" t="str">
        <f t="shared" si="229"/>
        <v>N/A</v>
      </c>
    </row>
    <row r="927" spans="61:68">
      <c r="BI927" s="61">
        <f>PI_data_original!BI927</f>
        <v>45873.886111111111</v>
      </c>
      <c r="BJ927" s="6">
        <f>IF($BI927&lt;=$BI$9,IF(NOT(ISNUMBER(PI_data_original!BJ927)),BJ926,PI_data_original!BJ927),0)</f>
        <v>1.6479743644595146E-2</v>
      </c>
      <c r="BK927" s="6">
        <f>IF($BI927&lt;=$BI$9,IF(NOT(ISNUMBER(PI_data_original!BK927)),BK926,PI_data_original!BK927),0)</f>
        <v>1.0070954449474812E-2</v>
      </c>
      <c r="BM927" s="6" t="b">
        <f t="shared" si="226"/>
        <v>0</v>
      </c>
      <c r="BN927" s="6" t="str">
        <f t="shared" si="227"/>
        <v>N/A</v>
      </c>
      <c r="BO927" s="6" t="b">
        <f t="shared" si="228"/>
        <v>0</v>
      </c>
      <c r="BP927" s="6" t="str">
        <f t="shared" si="229"/>
        <v>N/A</v>
      </c>
    </row>
    <row r="928" spans="61:68">
      <c r="BI928" s="61">
        <f>PI_data_original!BI928</f>
        <v>45873.886805555558</v>
      </c>
      <c r="BJ928" s="6">
        <f>IF($BI928&lt;=$BI$9,IF(NOT(ISNUMBER(PI_data_original!BJ928)),BJ927,PI_data_original!BJ928),0)</f>
        <v>1.6479743644595146E-2</v>
      </c>
      <c r="BK928" s="6">
        <f>IF($BI928&lt;=$BI$9,IF(NOT(ISNUMBER(PI_data_original!BK928)),BK927,PI_data_original!BK928),0)</f>
        <v>1.0070954449474812E-2</v>
      </c>
      <c r="BM928" s="6" t="b">
        <f t="shared" si="226"/>
        <v>0</v>
      </c>
      <c r="BN928" s="6" t="str">
        <f t="shared" si="227"/>
        <v>N/A</v>
      </c>
      <c r="BO928" s="6" t="b">
        <f t="shared" si="228"/>
        <v>0</v>
      </c>
      <c r="BP928" s="6" t="str">
        <f t="shared" si="229"/>
        <v>N/A</v>
      </c>
    </row>
    <row r="929" spans="61:68">
      <c r="BI929" s="61">
        <f>PI_data_original!BI929</f>
        <v>45873.887499999997</v>
      </c>
      <c r="BJ929" s="6">
        <f>IF($BI929&lt;=$BI$9,IF(NOT(ISNUMBER(PI_data_original!BJ929)),BJ928,PI_data_original!BJ929),0)</f>
        <v>1.6479743644595146E-2</v>
      </c>
      <c r="BK929" s="6">
        <f>IF($BI929&lt;=$BI$9,IF(NOT(ISNUMBER(PI_data_original!BK929)),BK928,PI_data_original!BK929),0)</f>
        <v>1.0070954449474812E-2</v>
      </c>
      <c r="BM929" s="6" t="b">
        <f t="shared" si="226"/>
        <v>0</v>
      </c>
      <c r="BN929" s="6" t="str">
        <f t="shared" si="227"/>
        <v>N/A</v>
      </c>
      <c r="BO929" s="6" t="b">
        <f t="shared" si="228"/>
        <v>0</v>
      </c>
      <c r="BP929" s="6" t="str">
        <f t="shared" si="229"/>
        <v>N/A</v>
      </c>
    </row>
    <row r="930" spans="61:68">
      <c r="BI930" s="61">
        <f>PI_data_original!BI930</f>
        <v>45873.888194444444</v>
      </c>
      <c r="BJ930" s="6">
        <f>IF($BI930&lt;=$BI$9,IF(NOT(ISNUMBER(PI_data_original!BJ930)),BJ929,PI_data_original!BJ930),0)</f>
        <v>1.6479743644595146E-2</v>
      </c>
      <c r="BK930" s="6">
        <f>IF($BI930&lt;=$BI$9,IF(NOT(ISNUMBER(PI_data_original!BK930)),BK929,PI_data_original!BK930),0)</f>
        <v>1.0070954449474812E-2</v>
      </c>
      <c r="BM930" s="6" t="b">
        <f t="shared" si="226"/>
        <v>0</v>
      </c>
      <c r="BN930" s="6" t="str">
        <f t="shared" si="227"/>
        <v>N/A</v>
      </c>
      <c r="BO930" s="6" t="b">
        <f t="shared" si="228"/>
        <v>0</v>
      </c>
      <c r="BP930" s="6" t="str">
        <f t="shared" si="229"/>
        <v>N/A</v>
      </c>
    </row>
    <row r="931" spans="61:68">
      <c r="BI931" s="61">
        <f>PI_data_original!BI931</f>
        <v>45873.888888888891</v>
      </c>
      <c r="BJ931" s="6">
        <f>IF($BI931&lt;=$BI$9,IF(NOT(ISNUMBER(PI_data_original!BJ931)),BJ930,PI_data_original!BJ931),0)</f>
        <v>1.6479743644595146E-2</v>
      </c>
      <c r="BK931" s="6">
        <f>IF($BI931&lt;=$BI$9,IF(NOT(ISNUMBER(PI_data_original!BK931)),BK930,PI_data_original!BK931),0)</f>
        <v>1.0070954449474812E-2</v>
      </c>
      <c r="BM931" s="6" t="b">
        <f t="shared" si="226"/>
        <v>0</v>
      </c>
      <c r="BN931" s="6" t="str">
        <f t="shared" si="227"/>
        <v>N/A</v>
      </c>
      <c r="BO931" s="6" t="b">
        <f t="shared" si="228"/>
        <v>0</v>
      </c>
      <c r="BP931" s="6" t="str">
        <f t="shared" si="229"/>
        <v>N/A</v>
      </c>
    </row>
    <row r="932" spans="61:68">
      <c r="BI932" s="61">
        <f>PI_data_original!BI932</f>
        <v>45873.88958333333</v>
      </c>
      <c r="BJ932" s="6">
        <f>IF($BI932&lt;=$BI$9,IF(NOT(ISNUMBER(PI_data_original!BJ932)),BJ931,PI_data_original!BJ932),0)</f>
        <v>1.6479743644595146E-2</v>
      </c>
      <c r="BK932" s="6">
        <f>IF($BI932&lt;=$BI$9,IF(NOT(ISNUMBER(PI_data_original!BK932)),BK931,PI_data_original!BK932),0)</f>
        <v>1.0070954449474812E-2</v>
      </c>
      <c r="BM932" s="6" t="b">
        <f t="shared" si="226"/>
        <v>0</v>
      </c>
      <c r="BN932" s="6" t="str">
        <f t="shared" si="227"/>
        <v>N/A</v>
      </c>
      <c r="BO932" s="6" t="b">
        <f t="shared" si="228"/>
        <v>0</v>
      </c>
      <c r="BP932" s="6" t="str">
        <f t="shared" si="229"/>
        <v>N/A</v>
      </c>
    </row>
    <row r="933" spans="61:68">
      <c r="BI933" s="61">
        <f>PI_data_original!BI933</f>
        <v>45873.890277777777</v>
      </c>
      <c r="BJ933" s="6">
        <f>IF($BI933&lt;=$BI$9,IF(NOT(ISNUMBER(PI_data_original!BJ933)),BJ932,PI_data_original!BJ933),0)</f>
        <v>1.6479743644595146E-2</v>
      </c>
      <c r="BK933" s="6">
        <f>IF($BI933&lt;=$BI$9,IF(NOT(ISNUMBER(PI_data_original!BK933)),BK932,PI_data_original!BK933),0)</f>
        <v>1.0070954449474812E-2</v>
      </c>
      <c r="BM933" s="6" t="b">
        <f t="shared" si="226"/>
        <v>0</v>
      </c>
      <c r="BN933" s="6" t="str">
        <f t="shared" si="227"/>
        <v>N/A</v>
      </c>
      <c r="BO933" s="6" t="b">
        <f t="shared" si="228"/>
        <v>0</v>
      </c>
      <c r="BP933" s="6" t="str">
        <f t="shared" si="229"/>
        <v>N/A</v>
      </c>
    </row>
    <row r="934" spans="61:68">
      <c r="BI934" s="61">
        <f>PI_data_original!BI934</f>
        <v>45873.890972222223</v>
      </c>
      <c r="BJ934" s="6">
        <f>IF($BI934&lt;=$BI$9,IF(NOT(ISNUMBER(PI_data_original!BJ934)),BJ933,PI_data_original!BJ934),0)</f>
        <v>1.6479743644595146E-2</v>
      </c>
      <c r="BK934" s="6">
        <f>IF($BI934&lt;=$BI$9,IF(NOT(ISNUMBER(PI_data_original!BK934)),BK933,PI_data_original!BK934),0)</f>
        <v>1.0070954449474812E-2</v>
      </c>
      <c r="BM934" s="6" t="b">
        <f t="shared" si="226"/>
        <v>0</v>
      </c>
      <c r="BN934" s="6" t="str">
        <f t="shared" si="227"/>
        <v>N/A</v>
      </c>
      <c r="BO934" s="6" t="b">
        <f t="shared" si="228"/>
        <v>0</v>
      </c>
      <c r="BP934" s="6" t="str">
        <f t="shared" si="229"/>
        <v>N/A</v>
      </c>
    </row>
    <row r="935" spans="61:68">
      <c r="BI935" s="61">
        <f>PI_data_original!BI935</f>
        <v>45873.89166666667</v>
      </c>
      <c r="BJ935" s="6">
        <f>IF($BI935&lt;=$BI$9,IF(NOT(ISNUMBER(PI_data_original!BJ935)),BJ934,PI_data_original!BJ935),0)</f>
        <v>1.6479743644595146E-2</v>
      </c>
      <c r="BK935" s="6">
        <f>IF($BI935&lt;=$BI$9,IF(NOT(ISNUMBER(PI_data_original!BK935)),BK934,PI_data_original!BK935),0)</f>
        <v>1.0070954449474812E-2</v>
      </c>
      <c r="BM935" s="6" t="b">
        <f t="shared" si="226"/>
        <v>0</v>
      </c>
      <c r="BN935" s="6" t="str">
        <f t="shared" si="227"/>
        <v>N/A</v>
      </c>
      <c r="BO935" s="6" t="b">
        <f t="shared" si="228"/>
        <v>0</v>
      </c>
      <c r="BP935" s="6" t="str">
        <f t="shared" si="229"/>
        <v>N/A</v>
      </c>
    </row>
    <row r="936" spans="61:68">
      <c r="BI936" s="61">
        <f>PI_data_original!BI936</f>
        <v>45873.892361111109</v>
      </c>
      <c r="BJ936" s="6">
        <f>IF($BI936&lt;=$BI$9,IF(NOT(ISNUMBER(PI_data_original!BJ936)),BJ935,PI_data_original!BJ936),0)</f>
        <v>1.6479743644595146E-2</v>
      </c>
      <c r="BK936" s="6">
        <f>IF($BI936&lt;=$BI$9,IF(NOT(ISNUMBER(PI_data_original!BK936)),BK935,PI_data_original!BK936),0)</f>
        <v>1.0070954449474812E-2</v>
      </c>
      <c r="BM936" s="6" t="b">
        <f t="shared" si="226"/>
        <v>0</v>
      </c>
      <c r="BN936" s="6" t="str">
        <f t="shared" si="227"/>
        <v>N/A</v>
      </c>
      <c r="BO936" s="6" t="b">
        <f t="shared" si="228"/>
        <v>0</v>
      </c>
      <c r="BP936" s="6" t="str">
        <f t="shared" si="229"/>
        <v>N/A</v>
      </c>
    </row>
    <row r="937" spans="61:68">
      <c r="BI937" s="61">
        <f>PI_data_original!BI937</f>
        <v>45873.893055555556</v>
      </c>
      <c r="BJ937" s="6">
        <f>IF($BI937&lt;=$BI$9,IF(NOT(ISNUMBER(PI_data_original!BJ937)),BJ936,PI_data_original!BJ937),0)</f>
        <v>1.6479743644595146E-2</v>
      </c>
      <c r="BK937" s="6">
        <f>IF($BI937&lt;=$BI$9,IF(NOT(ISNUMBER(PI_data_original!BK937)),BK936,PI_data_original!BK937),0)</f>
        <v>1.0070954449474812E-2</v>
      </c>
      <c r="BM937" s="6" t="b">
        <f t="shared" si="226"/>
        <v>0</v>
      </c>
      <c r="BN937" s="6" t="str">
        <f t="shared" si="227"/>
        <v>N/A</v>
      </c>
      <c r="BO937" s="6" t="b">
        <f t="shared" si="228"/>
        <v>0</v>
      </c>
      <c r="BP937" s="6" t="str">
        <f t="shared" si="229"/>
        <v>N/A</v>
      </c>
    </row>
    <row r="938" spans="61:68">
      <c r="BI938" s="61">
        <f>PI_data_original!BI938</f>
        <v>45873.893750000003</v>
      </c>
      <c r="BJ938" s="6">
        <f>IF($BI938&lt;=$BI$9,IF(NOT(ISNUMBER(PI_data_original!BJ938)),BJ937,PI_data_original!BJ938),0)</f>
        <v>1.6479743644595146E-2</v>
      </c>
      <c r="BK938" s="6">
        <f>IF($BI938&lt;=$BI$9,IF(NOT(ISNUMBER(PI_data_original!BK938)),BK937,PI_data_original!BK938),0)</f>
        <v>1.0070954449474812E-2</v>
      </c>
      <c r="BM938" s="6" t="b">
        <f t="shared" si="226"/>
        <v>0</v>
      </c>
      <c r="BN938" s="6" t="str">
        <f t="shared" si="227"/>
        <v>N/A</v>
      </c>
      <c r="BO938" s="6" t="b">
        <f t="shared" si="228"/>
        <v>0</v>
      </c>
      <c r="BP938" s="6" t="str">
        <f t="shared" si="229"/>
        <v>N/A</v>
      </c>
    </row>
    <row r="939" spans="61:68">
      <c r="BI939" s="61">
        <f>PI_data_original!BI939</f>
        <v>45873.894444444442</v>
      </c>
      <c r="BJ939" s="6">
        <f>IF($BI939&lt;=$BI$9,IF(NOT(ISNUMBER(PI_data_original!BJ939)),BJ938,PI_data_original!BJ939),0)</f>
        <v>1.6479743644595146E-2</v>
      </c>
      <c r="BK939" s="6">
        <f>IF($BI939&lt;=$BI$9,IF(NOT(ISNUMBER(PI_data_original!BK939)),BK938,PI_data_original!BK939),0)</f>
        <v>1.0070954449474812E-2</v>
      </c>
      <c r="BM939" s="6" t="b">
        <f t="shared" si="226"/>
        <v>0</v>
      </c>
      <c r="BN939" s="6" t="str">
        <f t="shared" si="227"/>
        <v>N/A</v>
      </c>
      <c r="BO939" s="6" t="b">
        <f t="shared" si="228"/>
        <v>0</v>
      </c>
      <c r="BP939" s="6" t="str">
        <f t="shared" si="229"/>
        <v>N/A</v>
      </c>
    </row>
    <row r="940" spans="61:68">
      <c r="BI940" s="61">
        <f>PI_data_original!BI940</f>
        <v>45873.895138888889</v>
      </c>
      <c r="BJ940" s="6">
        <f>IF($BI940&lt;=$BI$9,IF(NOT(ISNUMBER(PI_data_original!BJ940)),BJ939,PI_data_original!BJ940),0)</f>
        <v>1.6479743644595146E-2</v>
      </c>
      <c r="BK940" s="6">
        <f>IF($BI940&lt;=$BI$9,IF(NOT(ISNUMBER(PI_data_original!BK940)),BK939,PI_data_original!BK940),0)</f>
        <v>1.0070954449474812E-2</v>
      </c>
      <c r="BM940" s="6" t="b">
        <f t="shared" si="226"/>
        <v>0</v>
      </c>
      <c r="BN940" s="6" t="str">
        <f t="shared" si="227"/>
        <v>N/A</v>
      </c>
      <c r="BO940" s="6" t="b">
        <f t="shared" si="228"/>
        <v>0</v>
      </c>
      <c r="BP940" s="6" t="str">
        <f t="shared" si="229"/>
        <v>N/A</v>
      </c>
    </row>
    <row r="941" spans="61:68">
      <c r="BI941" s="61">
        <f>PI_data_original!BI941</f>
        <v>45873.895833333336</v>
      </c>
      <c r="BJ941" s="6">
        <f>IF($BI941&lt;=$BI$9,IF(NOT(ISNUMBER(PI_data_original!BJ941)),BJ940,PI_data_original!BJ941),0)</f>
        <v>1.6479743644595146E-2</v>
      </c>
      <c r="BK941" s="6">
        <f>IF($BI941&lt;=$BI$9,IF(NOT(ISNUMBER(PI_data_original!BK941)),BK940,PI_data_original!BK941),0)</f>
        <v>1.0070954449474812E-2</v>
      </c>
      <c r="BM941" s="6" t="b">
        <f t="shared" si="226"/>
        <v>0</v>
      </c>
      <c r="BN941" s="6" t="str">
        <f t="shared" si="227"/>
        <v>N/A</v>
      </c>
      <c r="BO941" s="6" t="b">
        <f t="shared" si="228"/>
        <v>0</v>
      </c>
      <c r="BP941" s="6" t="str">
        <f t="shared" si="229"/>
        <v>N/A</v>
      </c>
    </row>
    <row r="942" spans="61:68">
      <c r="BI942" s="61">
        <f>PI_data_original!BI942</f>
        <v>45873.896527777775</v>
      </c>
      <c r="BJ942" s="6">
        <f>IF($BI942&lt;=$BI$9,IF(NOT(ISNUMBER(PI_data_original!BJ942)),BJ941,PI_data_original!BJ942),0)</f>
        <v>1.6479743644595146E-2</v>
      </c>
      <c r="BK942" s="6">
        <f>IF($BI942&lt;=$BI$9,IF(NOT(ISNUMBER(PI_data_original!BK942)),BK941,PI_data_original!BK942),0)</f>
        <v>1.0070954449474812E-2</v>
      </c>
      <c r="BM942" s="6" t="b">
        <f t="shared" si="226"/>
        <v>0</v>
      </c>
      <c r="BN942" s="6" t="str">
        <f t="shared" si="227"/>
        <v>N/A</v>
      </c>
      <c r="BO942" s="6" t="b">
        <f t="shared" si="228"/>
        <v>0</v>
      </c>
      <c r="BP942" s="6" t="str">
        <f t="shared" si="229"/>
        <v>N/A</v>
      </c>
    </row>
    <row r="943" spans="61:68">
      <c r="BI943" s="61">
        <f>PI_data_original!BI943</f>
        <v>45873.897222222222</v>
      </c>
      <c r="BJ943" s="6">
        <f>IF($BI943&lt;=$BI$9,IF(NOT(ISNUMBER(PI_data_original!BJ943)),BJ942,PI_data_original!BJ943),0)</f>
        <v>1.6479743644595146E-2</v>
      </c>
      <c r="BK943" s="6">
        <f>IF($BI943&lt;=$BI$9,IF(NOT(ISNUMBER(PI_data_original!BK943)),BK942,PI_data_original!BK943),0)</f>
        <v>1.0070954449474812E-2</v>
      </c>
      <c r="BM943" s="6" t="b">
        <f t="shared" si="226"/>
        <v>0</v>
      </c>
      <c r="BN943" s="6" t="str">
        <f t="shared" si="227"/>
        <v>N/A</v>
      </c>
      <c r="BO943" s="6" t="b">
        <f t="shared" si="228"/>
        <v>0</v>
      </c>
      <c r="BP943" s="6" t="str">
        <f t="shared" si="229"/>
        <v>N/A</v>
      </c>
    </row>
    <row r="944" spans="61:68">
      <c r="BI944" s="61">
        <f>PI_data_original!BI944</f>
        <v>45873.897916666669</v>
      </c>
      <c r="BJ944" s="6">
        <f>IF($BI944&lt;=$BI$9,IF(NOT(ISNUMBER(PI_data_original!BJ944)),BJ943,PI_data_original!BJ944),0)</f>
        <v>1.6479743644595146E-2</v>
      </c>
      <c r="BK944" s="6">
        <f>IF($BI944&lt;=$BI$9,IF(NOT(ISNUMBER(PI_data_original!BK944)),BK943,PI_data_original!BK944),0)</f>
        <v>1.0070954449474812E-2</v>
      </c>
      <c r="BM944" s="6" t="b">
        <f t="shared" si="226"/>
        <v>0</v>
      </c>
      <c r="BN944" s="6" t="str">
        <f t="shared" si="227"/>
        <v>N/A</v>
      </c>
      <c r="BO944" s="6" t="b">
        <f t="shared" si="228"/>
        <v>0</v>
      </c>
      <c r="BP944" s="6" t="str">
        <f t="shared" si="229"/>
        <v>N/A</v>
      </c>
    </row>
    <row r="945" spans="61:68">
      <c r="BI945" s="61">
        <f>PI_data_original!BI945</f>
        <v>45873.898611111108</v>
      </c>
      <c r="BJ945" s="6">
        <f>IF($BI945&lt;=$BI$9,IF(NOT(ISNUMBER(PI_data_original!BJ945)),BJ944,PI_data_original!BJ945),0)</f>
        <v>1.6479743644595146E-2</v>
      </c>
      <c r="BK945" s="6">
        <f>IF($BI945&lt;=$BI$9,IF(NOT(ISNUMBER(PI_data_original!BK945)),BK944,PI_data_original!BK945),0)</f>
        <v>1.0070954449474812E-2</v>
      </c>
      <c r="BM945" s="6" t="b">
        <f t="shared" si="226"/>
        <v>0</v>
      </c>
      <c r="BN945" s="6" t="str">
        <f t="shared" si="227"/>
        <v>N/A</v>
      </c>
      <c r="BO945" s="6" t="b">
        <f t="shared" si="228"/>
        <v>0</v>
      </c>
      <c r="BP945" s="6" t="str">
        <f t="shared" si="229"/>
        <v>N/A</v>
      </c>
    </row>
    <row r="946" spans="61:68">
      <c r="BI946" s="61">
        <f>PI_data_original!BI946</f>
        <v>45873.899305555555</v>
      </c>
      <c r="BJ946" s="6">
        <f>IF($BI946&lt;=$BI$9,IF(NOT(ISNUMBER(PI_data_original!BJ946)),BJ945,PI_data_original!BJ946),0)</f>
        <v>1.6479743644595146E-2</v>
      </c>
      <c r="BK946" s="6">
        <f>IF($BI946&lt;=$BI$9,IF(NOT(ISNUMBER(PI_data_original!BK946)),BK945,PI_data_original!BK946),0)</f>
        <v>1.0070954449474812E-2</v>
      </c>
      <c r="BM946" s="6" t="b">
        <f t="shared" si="226"/>
        <v>0</v>
      </c>
      <c r="BN946" s="6" t="str">
        <f t="shared" si="227"/>
        <v>N/A</v>
      </c>
      <c r="BO946" s="6" t="b">
        <f t="shared" si="228"/>
        <v>0</v>
      </c>
      <c r="BP946" s="6" t="str">
        <f t="shared" si="229"/>
        <v>N/A</v>
      </c>
    </row>
    <row r="947" spans="61:68">
      <c r="BI947" s="61">
        <f>PI_data_original!BI947</f>
        <v>45873.9</v>
      </c>
      <c r="BJ947" s="6">
        <f>IF($BI947&lt;=$BI$9,IF(NOT(ISNUMBER(PI_data_original!BJ947)),BJ946,PI_data_original!BJ947),0)</f>
        <v>1.6479743644595146E-2</v>
      </c>
      <c r="BK947" s="6">
        <f>IF($BI947&lt;=$BI$9,IF(NOT(ISNUMBER(PI_data_original!BK947)),BK946,PI_data_original!BK947),0)</f>
        <v>1.0070954449474812E-2</v>
      </c>
      <c r="BM947" s="6" t="b">
        <f t="shared" si="226"/>
        <v>0</v>
      </c>
      <c r="BN947" s="6" t="str">
        <f t="shared" si="227"/>
        <v>N/A</v>
      </c>
      <c r="BO947" s="6" t="b">
        <f t="shared" si="228"/>
        <v>0</v>
      </c>
      <c r="BP947" s="6" t="str">
        <f t="shared" si="229"/>
        <v>N/A</v>
      </c>
    </row>
    <row r="948" spans="61:68">
      <c r="BI948" s="61">
        <f>PI_data_original!BI948</f>
        <v>45873.900694444441</v>
      </c>
      <c r="BJ948" s="6">
        <f>IF($BI948&lt;=$BI$9,IF(NOT(ISNUMBER(PI_data_original!BJ948)),BJ947,PI_data_original!BJ948),0)</f>
        <v>1.6479743644595146E-2</v>
      </c>
      <c r="BK948" s="6">
        <f>IF($BI948&lt;=$BI$9,IF(NOT(ISNUMBER(PI_data_original!BK948)),BK947,PI_data_original!BK948),0)</f>
        <v>1.0070954449474812E-2</v>
      </c>
      <c r="BM948" s="6" t="b">
        <f t="shared" si="226"/>
        <v>0</v>
      </c>
      <c r="BN948" s="6" t="str">
        <f t="shared" si="227"/>
        <v>N/A</v>
      </c>
      <c r="BO948" s="6" t="b">
        <f t="shared" si="228"/>
        <v>0</v>
      </c>
      <c r="BP948" s="6" t="str">
        <f t="shared" si="229"/>
        <v>N/A</v>
      </c>
    </row>
    <row r="949" spans="61:68">
      <c r="BI949" s="61">
        <f>PI_data_original!BI949</f>
        <v>45873.901388888888</v>
      </c>
      <c r="BJ949" s="6">
        <f>IF($BI949&lt;=$BI$9,IF(NOT(ISNUMBER(PI_data_original!BJ949)),BJ948,PI_data_original!BJ949),0)</f>
        <v>1.6479743644595146E-2</v>
      </c>
      <c r="BK949" s="6">
        <f>IF($BI949&lt;=$BI$9,IF(NOT(ISNUMBER(PI_data_original!BK949)),BK948,PI_data_original!BK949),0)</f>
        <v>1.0070954449474812E-2</v>
      </c>
      <c r="BM949" s="6" t="b">
        <f t="shared" si="226"/>
        <v>0</v>
      </c>
      <c r="BN949" s="6" t="str">
        <f t="shared" si="227"/>
        <v>N/A</v>
      </c>
      <c r="BO949" s="6" t="b">
        <f t="shared" si="228"/>
        <v>0</v>
      </c>
      <c r="BP949" s="6" t="str">
        <f t="shared" si="229"/>
        <v>N/A</v>
      </c>
    </row>
    <row r="950" spans="61:68">
      <c r="BI950" s="61">
        <f>PI_data_original!BI950</f>
        <v>45873.902083333334</v>
      </c>
      <c r="BJ950" s="6">
        <f>IF($BI950&lt;=$BI$9,IF(NOT(ISNUMBER(PI_data_original!BJ950)),BJ949,PI_data_original!BJ950),0)</f>
        <v>1.6479743644595146E-2</v>
      </c>
      <c r="BK950" s="6">
        <f>IF($BI950&lt;=$BI$9,IF(NOT(ISNUMBER(PI_data_original!BK950)),BK949,PI_data_original!BK950),0)</f>
        <v>1.0070954449474812E-2</v>
      </c>
      <c r="BM950" s="6" t="b">
        <f t="shared" si="226"/>
        <v>0</v>
      </c>
      <c r="BN950" s="6" t="str">
        <f t="shared" si="227"/>
        <v>N/A</v>
      </c>
      <c r="BO950" s="6" t="b">
        <f t="shared" si="228"/>
        <v>0</v>
      </c>
      <c r="BP950" s="6" t="str">
        <f t="shared" si="229"/>
        <v>N/A</v>
      </c>
    </row>
    <row r="951" spans="61:68">
      <c r="BI951" s="61">
        <f>PI_data_original!BI951</f>
        <v>45873.902777777781</v>
      </c>
      <c r="BJ951" s="6">
        <f>IF($BI951&lt;=$BI$9,IF(NOT(ISNUMBER(PI_data_original!BJ951)),BJ950,PI_data_original!BJ951),0)</f>
        <v>1.6479743644595146E-2</v>
      </c>
      <c r="BK951" s="6">
        <f>IF($BI951&lt;=$BI$9,IF(NOT(ISNUMBER(PI_data_original!BK951)),BK950,PI_data_original!BK951),0)</f>
        <v>1.0070954449474812E-2</v>
      </c>
      <c r="BM951" s="6" t="b">
        <f t="shared" si="226"/>
        <v>0</v>
      </c>
      <c r="BN951" s="6" t="str">
        <f t="shared" si="227"/>
        <v>N/A</v>
      </c>
      <c r="BO951" s="6" t="b">
        <f t="shared" si="228"/>
        <v>0</v>
      </c>
      <c r="BP951" s="6" t="str">
        <f t="shared" si="229"/>
        <v>N/A</v>
      </c>
    </row>
    <row r="952" spans="61:68">
      <c r="BI952" s="61">
        <f>PI_data_original!BI952</f>
        <v>45873.90347222222</v>
      </c>
      <c r="BJ952" s="6">
        <f>IF($BI952&lt;=$BI$9,IF(NOT(ISNUMBER(PI_data_original!BJ952)),BJ951,PI_data_original!BJ952),0)</f>
        <v>1.6479743644595146E-2</v>
      </c>
      <c r="BK952" s="6">
        <f>IF($BI952&lt;=$BI$9,IF(NOT(ISNUMBER(PI_data_original!BK952)),BK951,PI_data_original!BK952),0)</f>
        <v>1.0070954449474812E-2</v>
      </c>
      <c r="BM952" s="6" t="b">
        <f t="shared" si="226"/>
        <v>0</v>
      </c>
      <c r="BN952" s="6" t="str">
        <f t="shared" si="227"/>
        <v>N/A</v>
      </c>
      <c r="BO952" s="6" t="b">
        <f t="shared" si="228"/>
        <v>0</v>
      </c>
      <c r="BP952" s="6" t="str">
        <f t="shared" si="229"/>
        <v>N/A</v>
      </c>
    </row>
    <row r="953" spans="61:68">
      <c r="BI953" s="61">
        <f>PI_data_original!BI953</f>
        <v>45873.904166666667</v>
      </c>
      <c r="BJ953" s="6">
        <f>IF($BI953&lt;=$BI$9,IF(NOT(ISNUMBER(PI_data_original!BJ953)),BJ952,PI_data_original!BJ953),0)</f>
        <v>1.6479743644595146E-2</v>
      </c>
      <c r="BK953" s="6">
        <f>IF($BI953&lt;=$BI$9,IF(NOT(ISNUMBER(PI_data_original!BK953)),BK952,PI_data_original!BK953),0)</f>
        <v>1.0070954449474812E-2</v>
      </c>
      <c r="BM953" s="6" t="b">
        <f t="shared" si="226"/>
        <v>0</v>
      </c>
      <c r="BN953" s="6" t="str">
        <f t="shared" si="227"/>
        <v>N/A</v>
      </c>
      <c r="BO953" s="6" t="b">
        <f t="shared" si="228"/>
        <v>0</v>
      </c>
      <c r="BP953" s="6" t="str">
        <f t="shared" si="229"/>
        <v>N/A</v>
      </c>
    </row>
    <row r="954" spans="61:68">
      <c r="BI954" s="61">
        <f>PI_data_original!BI954</f>
        <v>45873.904861111114</v>
      </c>
      <c r="BJ954" s="6">
        <f>IF($BI954&lt;=$BI$9,IF(NOT(ISNUMBER(PI_data_original!BJ954)),BJ953,PI_data_original!BJ954),0)</f>
        <v>1.6479743644595146E-2</v>
      </c>
      <c r="BK954" s="6">
        <f>IF($BI954&lt;=$BI$9,IF(NOT(ISNUMBER(PI_data_original!BK954)),BK953,PI_data_original!BK954),0)</f>
        <v>1.0070954449474812E-2</v>
      </c>
      <c r="BM954" s="6" t="b">
        <f t="shared" si="226"/>
        <v>0</v>
      </c>
      <c r="BN954" s="6" t="str">
        <f t="shared" si="227"/>
        <v>N/A</v>
      </c>
      <c r="BO954" s="6" t="b">
        <f t="shared" si="228"/>
        <v>0</v>
      </c>
      <c r="BP954" s="6" t="str">
        <f t="shared" si="229"/>
        <v>N/A</v>
      </c>
    </row>
    <row r="955" spans="61:68">
      <c r="BI955" s="61">
        <f>PI_data_original!BI955</f>
        <v>45873.905555555553</v>
      </c>
      <c r="BJ955" s="6">
        <f>IF($BI955&lt;=$BI$9,IF(NOT(ISNUMBER(PI_data_original!BJ955)),BJ954,PI_data_original!BJ955),0)</f>
        <v>1.6479743644595146E-2</v>
      </c>
      <c r="BK955" s="6">
        <f>IF($BI955&lt;=$BI$9,IF(NOT(ISNUMBER(PI_data_original!BK955)),BK954,PI_data_original!BK955),0)</f>
        <v>1.0070954449474812E-2</v>
      </c>
      <c r="BM955" s="6" t="b">
        <f t="shared" si="226"/>
        <v>0</v>
      </c>
      <c r="BN955" s="6" t="str">
        <f t="shared" si="227"/>
        <v>N/A</v>
      </c>
      <c r="BO955" s="6" t="b">
        <f t="shared" si="228"/>
        <v>0</v>
      </c>
      <c r="BP955" s="6" t="str">
        <f t="shared" si="229"/>
        <v>N/A</v>
      </c>
    </row>
    <row r="956" spans="61:68">
      <c r="BI956" s="61">
        <f>PI_data_original!BI956</f>
        <v>45873.90625</v>
      </c>
      <c r="BJ956" s="6">
        <f>IF($BI956&lt;=$BI$9,IF(NOT(ISNUMBER(PI_data_original!BJ956)),BJ955,PI_data_original!BJ956),0)</f>
        <v>1.6479743644595146E-2</v>
      </c>
      <c r="BK956" s="6">
        <f>IF($BI956&lt;=$BI$9,IF(NOT(ISNUMBER(PI_data_original!BK956)),BK955,PI_data_original!BK956),0)</f>
        <v>1.0070954449474812E-2</v>
      </c>
      <c r="BM956" s="6" t="b">
        <f t="shared" si="226"/>
        <v>0</v>
      </c>
      <c r="BN956" s="6" t="str">
        <f t="shared" si="227"/>
        <v>N/A</v>
      </c>
      <c r="BO956" s="6" t="b">
        <f t="shared" si="228"/>
        <v>0</v>
      </c>
      <c r="BP956" s="6" t="str">
        <f t="shared" si="229"/>
        <v>N/A</v>
      </c>
    </row>
    <row r="957" spans="61:68">
      <c r="BI957" s="61">
        <f>PI_data_original!BI957</f>
        <v>45873.906944444447</v>
      </c>
      <c r="BJ957" s="6">
        <f>IF($BI957&lt;=$BI$9,IF(NOT(ISNUMBER(PI_data_original!BJ957)),BJ956,PI_data_original!BJ957),0)</f>
        <v>1.6479743644595146E-2</v>
      </c>
      <c r="BK957" s="6">
        <f>IF($BI957&lt;=$BI$9,IF(NOT(ISNUMBER(PI_data_original!BK957)),BK956,PI_data_original!BK957),0)</f>
        <v>1.0070954449474812E-2</v>
      </c>
      <c r="BM957" s="6" t="b">
        <f t="shared" si="226"/>
        <v>0</v>
      </c>
      <c r="BN957" s="6" t="str">
        <f t="shared" si="227"/>
        <v>N/A</v>
      </c>
      <c r="BO957" s="6" t="b">
        <f t="shared" si="228"/>
        <v>0</v>
      </c>
      <c r="BP957" s="6" t="str">
        <f t="shared" si="229"/>
        <v>N/A</v>
      </c>
    </row>
    <row r="958" spans="61:68">
      <c r="BI958" s="61">
        <f>PI_data_original!BI958</f>
        <v>45873.907638888886</v>
      </c>
      <c r="BJ958" s="6">
        <f>IF($BI958&lt;=$BI$9,IF(NOT(ISNUMBER(PI_data_original!BJ958)),BJ957,PI_data_original!BJ958),0)</f>
        <v>1.6479743644595146E-2</v>
      </c>
      <c r="BK958" s="6">
        <f>IF($BI958&lt;=$BI$9,IF(NOT(ISNUMBER(PI_data_original!BK958)),BK957,PI_data_original!BK958),0)</f>
        <v>1.0070954449474812E-2</v>
      </c>
      <c r="BM958" s="6" t="b">
        <f t="shared" si="226"/>
        <v>0</v>
      </c>
      <c r="BN958" s="6" t="str">
        <f t="shared" si="227"/>
        <v>N/A</v>
      </c>
      <c r="BO958" s="6" t="b">
        <f t="shared" si="228"/>
        <v>0</v>
      </c>
      <c r="BP958" s="6" t="str">
        <f t="shared" si="229"/>
        <v>N/A</v>
      </c>
    </row>
    <row r="959" spans="61:68">
      <c r="BI959" s="61">
        <f>PI_data_original!BI959</f>
        <v>45873.908333333333</v>
      </c>
      <c r="BJ959" s="6">
        <f>IF($BI959&lt;=$BI$9,IF(NOT(ISNUMBER(PI_data_original!BJ959)),BJ958,PI_data_original!BJ959),0)</f>
        <v>1.6479743644595146E-2</v>
      </c>
      <c r="BK959" s="6">
        <f>IF($BI959&lt;=$BI$9,IF(NOT(ISNUMBER(PI_data_original!BK959)),BK958,PI_data_original!BK959),0)</f>
        <v>1.0070954449474812E-2</v>
      </c>
      <c r="BM959" s="6" t="b">
        <f t="shared" si="226"/>
        <v>0</v>
      </c>
      <c r="BN959" s="6" t="str">
        <f t="shared" si="227"/>
        <v>N/A</v>
      </c>
      <c r="BO959" s="6" t="b">
        <f t="shared" si="228"/>
        <v>0</v>
      </c>
      <c r="BP959" s="6" t="str">
        <f t="shared" si="229"/>
        <v>N/A</v>
      </c>
    </row>
    <row r="960" spans="61:68">
      <c r="BI960" s="61">
        <f>PI_data_original!BI960</f>
        <v>45873.90902777778</v>
      </c>
      <c r="BJ960" s="6">
        <f>IF($BI960&lt;=$BI$9,IF(NOT(ISNUMBER(PI_data_original!BJ960)),BJ959,PI_data_original!BJ960),0)</f>
        <v>1.6479743644595146E-2</v>
      </c>
      <c r="BK960" s="6">
        <f>IF($BI960&lt;=$BI$9,IF(NOT(ISNUMBER(PI_data_original!BK960)),BK959,PI_data_original!BK960),0)</f>
        <v>1.0070954449474812E-2</v>
      </c>
      <c r="BM960" s="6" t="b">
        <f t="shared" si="226"/>
        <v>0</v>
      </c>
      <c r="BN960" s="6" t="str">
        <f t="shared" si="227"/>
        <v>N/A</v>
      </c>
      <c r="BO960" s="6" t="b">
        <f t="shared" si="228"/>
        <v>0</v>
      </c>
      <c r="BP960" s="6" t="str">
        <f t="shared" si="229"/>
        <v>N/A</v>
      </c>
    </row>
    <row r="961" spans="61:68">
      <c r="BI961" s="61">
        <f>PI_data_original!BI961</f>
        <v>45873.909722222219</v>
      </c>
      <c r="BJ961" s="6">
        <f>IF($BI961&lt;=$BI$9,IF(NOT(ISNUMBER(PI_data_original!BJ961)),BJ960,PI_data_original!BJ961),0)</f>
        <v>1.6479743644595146E-2</v>
      </c>
      <c r="BK961" s="6">
        <f>IF($BI961&lt;=$BI$9,IF(NOT(ISNUMBER(PI_data_original!BK961)),BK960,PI_data_original!BK961),0)</f>
        <v>1.0070954449474812E-2</v>
      </c>
      <c r="BM961" s="6" t="b">
        <f t="shared" si="226"/>
        <v>0</v>
      </c>
      <c r="BN961" s="6" t="str">
        <f t="shared" si="227"/>
        <v>N/A</v>
      </c>
      <c r="BO961" s="6" t="b">
        <f t="shared" si="228"/>
        <v>0</v>
      </c>
      <c r="BP961" s="6" t="str">
        <f t="shared" si="229"/>
        <v>N/A</v>
      </c>
    </row>
    <row r="962" spans="61:68">
      <c r="BI962" s="61">
        <f>PI_data_original!BI962</f>
        <v>45873.910416666666</v>
      </c>
      <c r="BJ962" s="6">
        <f>IF($BI962&lt;=$BI$9,IF(NOT(ISNUMBER(PI_data_original!BJ962)),BJ961,PI_data_original!BJ962),0)</f>
        <v>1.6479743644595146E-2</v>
      </c>
      <c r="BK962" s="6">
        <f>IF($BI962&lt;=$BI$9,IF(NOT(ISNUMBER(PI_data_original!BK962)),BK961,PI_data_original!BK962),0)</f>
        <v>1.0070954449474812E-2</v>
      </c>
      <c r="BM962" s="6" t="b">
        <f t="shared" si="226"/>
        <v>0</v>
      </c>
      <c r="BN962" s="6" t="str">
        <f t="shared" si="227"/>
        <v>N/A</v>
      </c>
      <c r="BO962" s="6" t="b">
        <f t="shared" si="228"/>
        <v>0</v>
      </c>
      <c r="BP962" s="6" t="str">
        <f t="shared" si="229"/>
        <v>N/A</v>
      </c>
    </row>
    <row r="963" spans="61:68">
      <c r="BI963" s="61">
        <f>PI_data_original!BI963</f>
        <v>45873.911111111112</v>
      </c>
      <c r="BJ963" s="6">
        <f>IF($BI963&lt;=$BI$9,IF(NOT(ISNUMBER(PI_data_original!BJ963)),BJ962,PI_data_original!BJ963),0)</f>
        <v>1.6479743644595146E-2</v>
      </c>
      <c r="BK963" s="6">
        <f>IF($BI963&lt;=$BI$9,IF(NOT(ISNUMBER(PI_data_original!BK963)),BK962,PI_data_original!BK963),0)</f>
        <v>1.0070954449474812E-2</v>
      </c>
      <c r="BM963" s="6" t="b">
        <f t="shared" si="226"/>
        <v>0</v>
      </c>
      <c r="BN963" s="6" t="str">
        <f t="shared" si="227"/>
        <v>N/A</v>
      </c>
      <c r="BO963" s="6" t="b">
        <f t="shared" si="228"/>
        <v>0</v>
      </c>
      <c r="BP963" s="6" t="str">
        <f t="shared" si="229"/>
        <v>N/A</v>
      </c>
    </row>
    <row r="964" spans="61:68">
      <c r="BI964" s="61">
        <f>PI_data_original!BI964</f>
        <v>45873.911805555559</v>
      </c>
      <c r="BJ964" s="6">
        <f>IF($BI964&lt;=$BI$9,IF(NOT(ISNUMBER(PI_data_original!BJ964)),BJ963,PI_data_original!BJ964),0)</f>
        <v>1.6479743644595146E-2</v>
      </c>
      <c r="BK964" s="6">
        <f>IF($BI964&lt;=$BI$9,IF(NOT(ISNUMBER(PI_data_original!BK964)),BK963,PI_data_original!BK964),0)</f>
        <v>1.0070954449474812E-2</v>
      </c>
      <c r="BM964" s="6" t="b">
        <f t="shared" si="226"/>
        <v>0</v>
      </c>
      <c r="BN964" s="6" t="str">
        <f t="shared" si="227"/>
        <v>N/A</v>
      </c>
      <c r="BO964" s="6" t="b">
        <f t="shared" si="228"/>
        <v>0</v>
      </c>
      <c r="BP964" s="6" t="str">
        <f t="shared" si="229"/>
        <v>N/A</v>
      </c>
    </row>
    <row r="965" spans="61:68">
      <c r="BI965" s="61">
        <f>PI_data_original!BI965</f>
        <v>45873.912499999999</v>
      </c>
      <c r="BJ965" s="6">
        <f>IF($BI965&lt;=$BI$9,IF(NOT(ISNUMBER(PI_data_original!BJ965)),BJ964,PI_data_original!BJ965),0)</f>
        <v>1.6479743644595146E-2</v>
      </c>
      <c r="BK965" s="6">
        <f>IF($BI965&lt;=$BI$9,IF(NOT(ISNUMBER(PI_data_original!BK965)),BK964,PI_data_original!BK965),0)</f>
        <v>1.0070954449474812E-2</v>
      </c>
      <c r="BM965" s="6" t="b">
        <f t="shared" si="226"/>
        <v>0</v>
      </c>
      <c r="BN965" s="6" t="str">
        <f t="shared" si="227"/>
        <v>N/A</v>
      </c>
      <c r="BO965" s="6" t="b">
        <f t="shared" si="228"/>
        <v>0</v>
      </c>
      <c r="BP965" s="6" t="str">
        <f t="shared" si="229"/>
        <v>N/A</v>
      </c>
    </row>
    <row r="966" spans="61:68">
      <c r="BI966" s="61">
        <f>PI_data_original!BI966</f>
        <v>45873.913194444445</v>
      </c>
      <c r="BJ966" s="6">
        <f>IF($BI966&lt;=$BI$9,IF(NOT(ISNUMBER(PI_data_original!BJ966)),BJ965,PI_data_original!BJ966),0)</f>
        <v>1.6479743644595146E-2</v>
      </c>
      <c r="BK966" s="6">
        <f>IF($BI966&lt;=$BI$9,IF(NOT(ISNUMBER(PI_data_original!BK966)),BK965,PI_data_original!BK966),0)</f>
        <v>1.0070954449474812E-2</v>
      </c>
      <c r="BM966" s="6" t="b">
        <f t="shared" si="226"/>
        <v>0</v>
      </c>
      <c r="BN966" s="6" t="str">
        <f t="shared" si="227"/>
        <v>N/A</v>
      </c>
      <c r="BO966" s="6" t="b">
        <f t="shared" si="228"/>
        <v>0</v>
      </c>
      <c r="BP966" s="6" t="str">
        <f t="shared" si="229"/>
        <v>N/A</v>
      </c>
    </row>
    <row r="967" spans="61:68">
      <c r="BI967" s="61">
        <f>PI_data_original!BI967</f>
        <v>45873.913888888892</v>
      </c>
      <c r="BJ967" s="6">
        <f>IF($BI967&lt;=$BI$9,IF(NOT(ISNUMBER(PI_data_original!BJ967)),BJ966,PI_data_original!BJ967),0)</f>
        <v>1.6479743644595146E-2</v>
      </c>
      <c r="BK967" s="6">
        <f>IF($BI967&lt;=$BI$9,IF(NOT(ISNUMBER(PI_data_original!BK967)),BK966,PI_data_original!BK967),0)</f>
        <v>1.0070954449474812E-2</v>
      </c>
      <c r="BM967" s="6" t="b">
        <f t="shared" si="226"/>
        <v>0</v>
      </c>
      <c r="BN967" s="6" t="str">
        <f t="shared" si="227"/>
        <v>N/A</v>
      </c>
      <c r="BO967" s="6" t="b">
        <f t="shared" si="228"/>
        <v>0</v>
      </c>
      <c r="BP967" s="6" t="str">
        <f t="shared" si="229"/>
        <v>N/A</v>
      </c>
    </row>
    <row r="968" spans="61:68">
      <c r="BI968" s="61">
        <f>PI_data_original!BI968</f>
        <v>45873.914583333331</v>
      </c>
      <c r="BJ968" s="6">
        <f>IF($BI968&lt;=$BI$9,IF(NOT(ISNUMBER(PI_data_original!BJ968)),BJ967,PI_data_original!BJ968),0)</f>
        <v>1.6479743644595146E-2</v>
      </c>
      <c r="BK968" s="6">
        <f>IF($BI968&lt;=$BI$9,IF(NOT(ISNUMBER(PI_data_original!BK968)),BK967,PI_data_original!BK968),0)</f>
        <v>1.0070954449474812E-2</v>
      </c>
      <c r="BM968" s="6" t="b">
        <f t="shared" si="226"/>
        <v>0</v>
      </c>
      <c r="BN968" s="6" t="str">
        <f t="shared" si="227"/>
        <v>N/A</v>
      </c>
      <c r="BO968" s="6" t="b">
        <f t="shared" si="228"/>
        <v>0</v>
      </c>
      <c r="BP968" s="6" t="str">
        <f t="shared" si="229"/>
        <v>N/A</v>
      </c>
    </row>
    <row r="969" spans="61:68">
      <c r="BI969" s="61">
        <f>PI_data_original!BI969</f>
        <v>45873.915277777778</v>
      </c>
      <c r="BJ969" s="6">
        <f>IF($BI969&lt;=$BI$9,IF(NOT(ISNUMBER(PI_data_original!BJ969)),BJ968,PI_data_original!BJ969),0)</f>
        <v>1.6479743644595146E-2</v>
      </c>
      <c r="BK969" s="6">
        <f>IF($BI969&lt;=$BI$9,IF(NOT(ISNUMBER(PI_data_original!BK969)),BK968,PI_data_original!BK969),0)</f>
        <v>1.0070954449474812E-2</v>
      </c>
      <c r="BM969" s="6" t="b">
        <f t="shared" si="226"/>
        <v>0</v>
      </c>
      <c r="BN969" s="6" t="str">
        <f t="shared" si="227"/>
        <v>N/A</v>
      </c>
      <c r="BO969" s="6" t="b">
        <f t="shared" si="228"/>
        <v>0</v>
      </c>
      <c r="BP969" s="6" t="str">
        <f t="shared" si="229"/>
        <v>N/A</v>
      </c>
    </row>
    <row r="970" spans="61:68">
      <c r="BI970" s="61">
        <f>PI_data_original!BI970</f>
        <v>45873.915972222225</v>
      </c>
      <c r="BJ970" s="6">
        <f>IF($BI970&lt;=$BI$9,IF(NOT(ISNUMBER(PI_data_original!BJ970)),BJ969,PI_data_original!BJ970),0)</f>
        <v>1.6479743644595146E-2</v>
      </c>
      <c r="BK970" s="6">
        <f>IF($BI970&lt;=$BI$9,IF(NOT(ISNUMBER(PI_data_original!BK970)),BK969,PI_data_original!BK970),0)</f>
        <v>1.0070954449474812E-2</v>
      </c>
      <c r="BM970" s="6" t="b">
        <f t="shared" si="226"/>
        <v>0</v>
      </c>
      <c r="BN970" s="6" t="str">
        <f t="shared" si="227"/>
        <v>N/A</v>
      </c>
      <c r="BO970" s="6" t="b">
        <f t="shared" si="228"/>
        <v>0</v>
      </c>
      <c r="BP970" s="6" t="str">
        <f t="shared" si="229"/>
        <v>N/A</v>
      </c>
    </row>
    <row r="971" spans="61:68">
      <c r="BI971" s="61">
        <f>PI_data_original!BI971</f>
        <v>45873.916666666664</v>
      </c>
      <c r="BJ971" s="6">
        <f>IF($BI971&lt;=$BI$9,IF(NOT(ISNUMBER(PI_data_original!BJ971)),BJ970,PI_data_original!BJ971),0)</f>
        <v>1.6479743644595146E-2</v>
      </c>
      <c r="BK971" s="6">
        <f>IF($BI971&lt;=$BI$9,IF(NOT(ISNUMBER(PI_data_original!BK971)),BK970,PI_data_original!BK971),0)</f>
        <v>1.0070954449474812E-2</v>
      </c>
      <c r="BM971" s="6" t="b">
        <f t="shared" si="226"/>
        <v>0</v>
      </c>
      <c r="BN971" s="6" t="str">
        <f t="shared" si="227"/>
        <v>N/A</v>
      </c>
      <c r="BO971" s="6" t="b">
        <f t="shared" si="228"/>
        <v>0</v>
      </c>
      <c r="BP971" s="6" t="str">
        <f t="shared" si="229"/>
        <v>N/A</v>
      </c>
    </row>
    <row r="972" spans="61:68">
      <c r="BI972" s="61">
        <f>PI_data_original!BI972</f>
        <v>45873.917361111111</v>
      </c>
      <c r="BJ972" s="6">
        <f>IF($BI972&lt;=$BI$9,IF(NOT(ISNUMBER(PI_data_original!BJ972)),BJ971,PI_data_original!BJ972),0)</f>
        <v>0</v>
      </c>
      <c r="BK972" s="6">
        <f>IF($BI972&lt;=$BI$9,IF(NOT(ISNUMBER(PI_data_original!BK972)),BK971,PI_data_original!BK972),0)</f>
        <v>0</v>
      </c>
      <c r="BM972" s="6" t="b">
        <f t="shared" ref="BM972:BM1035" si="230">IF(BJ972&gt;1,$BI972)</f>
        <v>0</v>
      </c>
      <c r="BN972" s="6" t="str">
        <f t="shared" ref="BN972:BN1035" si="231">IF(OR(AND(BM971=FALSE,ISNUMBER(BM972)),AND(ISNUMBER(BM972),BM973=FALSE)),BM972,"N/A")</f>
        <v>N/A</v>
      </c>
      <c r="BO972" s="6" t="b">
        <f t="shared" ref="BO972:BO1035" si="232">IF(BK972&gt;1,$BI972)</f>
        <v>0</v>
      </c>
      <c r="BP972" s="6" t="str">
        <f t="shared" ref="BP972:BP1035" si="233">IF(OR(AND(BO971=FALSE,ISNUMBER(BO972)),AND(ISNUMBER(BO972),BO973=FALSE)),BO972,"N/A")</f>
        <v>N/A</v>
      </c>
    </row>
    <row r="973" spans="61:68">
      <c r="BI973" s="61">
        <f>PI_data_original!BI973</f>
        <v>45873.918055555558</v>
      </c>
      <c r="BJ973" s="6">
        <f>IF($BI973&lt;=$BI$9,IF(NOT(ISNUMBER(PI_data_original!BJ973)),BJ972,PI_data_original!BJ973),0)</f>
        <v>0</v>
      </c>
      <c r="BK973" s="6">
        <f>IF($BI973&lt;=$BI$9,IF(NOT(ISNUMBER(PI_data_original!BK973)),BK972,PI_data_original!BK973),0)</f>
        <v>0</v>
      </c>
      <c r="BM973" s="6" t="b">
        <f t="shared" si="230"/>
        <v>0</v>
      </c>
      <c r="BN973" s="6" t="str">
        <f t="shared" si="231"/>
        <v>N/A</v>
      </c>
      <c r="BO973" s="6" t="b">
        <f t="shared" si="232"/>
        <v>0</v>
      </c>
      <c r="BP973" s="6" t="str">
        <f t="shared" si="233"/>
        <v>N/A</v>
      </c>
    </row>
    <row r="974" spans="61:68">
      <c r="BI974" s="61">
        <f>PI_data_original!BI974</f>
        <v>45873.918749999997</v>
      </c>
      <c r="BJ974" s="6">
        <f>IF($BI974&lt;=$BI$9,IF(NOT(ISNUMBER(PI_data_original!BJ974)),BJ973,PI_data_original!BJ974),0)</f>
        <v>0</v>
      </c>
      <c r="BK974" s="6">
        <f>IF($BI974&lt;=$BI$9,IF(NOT(ISNUMBER(PI_data_original!BK974)),BK973,PI_data_original!BK974),0)</f>
        <v>0</v>
      </c>
      <c r="BM974" s="6" t="b">
        <f t="shared" si="230"/>
        <v>0</v>
      </c>
      <c r="BN974" s="6" t="str">
        <f t="shared" si="231"/>
        <v>N/A</v>
      </c>
      <c r="BO974" s="6" t="b">
        <f t="shared" si="232"/>
        <v>0</v>
      </c>
      <c r="BP974" s="6" t="str">
        <f t="shared" si="233"/>
        <v>N/A</v>
      </c>
    </row>
    <row r="975" spans="61:68">
      <c r="BI975" s="61">
        <f>PI_data_original!BI975</f>
        <v>45873.919444444444</v>
      </c>
      <c r="BJ975" s="6">
        <f>IF($BI975&lt;=$BI$9,IF(NOT(ISNUMBER(PI_data_original!BJ975)),BJ974,PI_data_original!BJ975),0)</f>
        <v>0</v>
      </c>
      <c r="BK975" s="6">
        <f>IF($BI975&lt;=$BI$9,IF(NOT(ISNUMBER(PI_data_original!BK975)),BK974,PI_data_original!BK975),0)</f>
        <v>0</v>
      </c>
      <c r="BM975" s="6" t="b">
        <f t="shared" si="230"/>
        <v>0</v>
      </c>
      <c r="BN975" s="6" t="str">
        <f t="shared" si="231"/>
        <v>N/A</v>
      </c>
      <c r="BO975" s="6" t="b">
        <f t="shared" si="232"/>
        <v>0</v>
      </c>
      <c r="BP975" s="6" t="str">
        <f t="shared" si="233"/>
        <v>N/A</v>
      </c>
    </row>
    <row r="976" spans="61:68">
      <c r="BI976" s="61">
        <f>PI_data_original!BI976</f>
        <v>45873.920138888891</v>
      </c>
      <c r="BJ976" s="6">
        <f>IF($BI976&lt;=$BI$9,IF(NOT(ISNUMBER(PI_data_original!BJ976)),BJ975,PI_data_original!BJ976),0)</f>
        <v>0</v>
      </c>
      <c r="BK976" s="6">
        <f>IF($BI976&lt;=$BI$9,IF(NOT(ISNUMBER(PI_data_original!BK976)),BK975,PI_data_original!BK976),0)</f>
        <v>0</v>
      </c>
      <c r="BM976" s="6" t="b">
        <f t="shared" si="230"/>
        <v>0</v>
      </c>
      <c r="BN976" s="6" t="str">
        <f t="shared" si="231"/>
        <v>N/A</v>
      </c>
      <c r="BO976" s="6" t="b">
        <f t="shared" si="232"/>
        <v>0</v>
      </c>
      <c r="BP976" s="6" t="str">
        <f t="shared" si="233"/>
        <v>N/A</v>
      </c>
    </row>
    <row r="977" spans="61:68">
      <c r="BI977" s="61">
        <f>PI_data_original!BI977</f>
        <v>45873.92083333333</v>
      </c>
      <c r="BJ977" s="6">
        <f>IF($BI977&lt;=$BI$9,IF(NOT(ISNUMBER(PI_data_original!BJ977)),BJ976,PI_data_original!BJ977),0)</f>
        <v>0</v>
      </c>
      <c r="BK977" s="6">
        <f>IF($BI977&lt;=$BI$9,IF(NOT(ISNUMBER(PI_data_original!BK977)),BK976,PI_data_original!BK977),0)</f>
        <v>0</v>
      </c>
      <c r="BM977" s="6" t="b">
        <f t="shared" si="230"/>
        <v>0</v>
      </c>
      <c r="BN977" s="6" t="str">
        <f t="shared" si="231"/>
        <v>N/A</v>
      </c>
      <c r="BO977" s="6" t="b">
        <f t="shared" si="232"/>
        <v>0</v>
      </c>
      <c r="BP977" s="6" t="str">
        <f t="shared" si="233"/>
        <v>N/A</v>
      </c>
    </row>
    <row r="978" spans="61:68">
      <c r="BI978" s="61">
        <f>PI_data_original!BI978</f>
        <v>45873.921527777777</v>
      </c>
      <c r="BJ978" s="6">
        <f>IF($BI978&lt;=$BI$9,IF(NOT(ISNUMBER(PI_data_original!BJ978)),BJ977,PI_data_original!BJ978),0)</f>
        <v>0</v>
      </c>
      <c r="BK978" s="6">
        <f>IF($BI978&lt;=$BI$9,IF(NOT(ISNUMBER(PI_data_original!BK978)),BK977,PI_data_original!BK978),0)</f>
        <v>0</v>
      </c>
      <c r="BM978" s="6" t="b">
        <f t="shared" si="230"/>
        <v>0</v>
      </c>
      <c r="BN978" s="6" t="str">
        <f t="shared" si="231"/>
        <v>N/A</v>
      </c>
      <c r="BO978" s="6" t="b">
        <f t="shared" si="232"/>
        <v>0</v>
      </c>
      <c r="BP978" s="6" t="str">
        <f t="shared" si="233"/>
        <v>N/A</v>
      </c>
    </row>
    <row r="979" spans="61:68">
      <c r="BI979" s="61">
        <f>PI_data_original!BI979</f>
        <v>45873.922222222223</v>
      </c>
      <c r="BJ979" s="6">
        <f>IF($BI979&lt;=$BI$9,IF(NOT(ISNUMBER(PI_data_original!BJ979)),BJ978,PI_data_original!BJ979),0)</f>
        <v>0</v>
      </c>
      <c r="BK979" s="6">
        <f>IF($BI979&lt;=$BI$9,IF(NOT(ISNUMBER(PI_data_original!BK979)),BK978,PI_data_original!BK979),0)</f>
        <v>0</v>
      </c>
      <c r="BM979" s="6" t="b">
        <f t="shared" si="230"/>
        <v>0</v>
      </c>
      <c r="BN979" s="6" t="str">
        <f t="shared" si="231"/>
        <v>N/A</v>
      </c>
      <c r="BO979" s="6" t="b">
        <f t="shared" si="232"/>
        <v>0</v>
      </c>
      <c r="BP979" s="6" t="str">
        <f t="shared" si="233"/>
        <v>N/A</v>
      </c>
    </row>
    <row r="980" spans="61:68">
      <c r="BI980" s="61">
        <f>PI_data_original!BI980</f>
        <v>45873.92291666667</v>
      </c>
      <c r="BJ980" s="6">
        <f>IF($BI980&lt;=$BI$9,IF(NOT(ISNUMBER(PI_data_original!BJ980)),BJ979,PI_data_original!BJ980),0)</f>
        <v>0</v>
      </c>
      <c r="BK980" s="6">
        <f>IF($BI980&lt;=$BI$9,IF(NOT(ISNUMBER(PI_data_original!BK980)),BK979,PI_data_original!BK980),0)</f>
        <v>0</v>
      </c>
      <c r="BM980" s="6" t="b">
        <f t="shared" si="230"/>
        <v>0</v>
      </c>
      <c r="BN980" s="6" t="str">
        <f t="shared" si="231"/>
        <v>N/A</v>
      </c>
      <c r="BO980" s="6" t="b">
        <f t="shared" si="232"/>
        <v>0</v>
      </c>
      <c r="BP980" s="6" t="str">
        <f t="shared" si="233"/>
        <v>N/A</v>
      </c>
    </row>
    <row r="981" spans="61:68">
      <c r="BI981" s="61">
        <f>PI_data_original!BI981</f>
        <v>45873.923611111109</v>
      </c>
      <c r="BJ981" s="6">
        <f>IF($BI981&lt;=$BI$9,IF(NOT(ISNUMBER(PI_data_original!BJ981)),BJ980,PI_data_original!BJ981),0)</f>
        <v>0</v>
      </c>
      <c r="BK981" s="6">
        <f>IF($BI981&lt;=$BI$9,IF(NOT(ISNUMBER(PI_data_original!BK981)),BK980,PI_data_original!BK981),0)</f>
        <v>0</v>
      </c>
      <c r="BM981" s="6" t="b">
        <f t="shared" si="230"/>
        <v>0</v>
      </c>
      <c r="BN981" s="6" t="str">
        <f t="shared" si="231"/>
        <v>N/A</v>
      </c>
      <c r="BO981" s="6" t="b">
        <f t="shared" si="232"/>
        <v>0</v>
      </c>
      <c r="BP981" s="6" t="str">
        <f t="shared" si="233"/>
        <v>N/A</v>
      </c>
    </row>
    <row r="982" spans="61:68">
      <c r="BI982" s="61">
        <f>PI_data_original!BI982</f>
        <v>45873.924305555556</v>
      </c>
      <c r="BJ982" s="6">
        <f>IF($BI982&lt;=$BI$9,IF(NOT(ISNUMBER(PI_data_original!BJ982)),BJ981,PI_data_original!BJ982),0)</f>
        <v>0</v>
      </c>
      <c r="BK982" s="6">
        <f>IF($BI982&lt;=$BI$9,IF(NOT(ISNUMBER(PI_data_original!BK982)),BK981,PI_data_original!BK982),0)</f>
        <v>0</v>
      </c>
      <c r="BM982" s="6" t="b">
        <f t="shared" si="230"/>
        <v>0</v>
      </c>
      <c r="BN982" s="6" t="str">
        <f t="shared" si="231"/>
        <v>N/A</v>
      </c>
      <c r="BO982" s="6" t="b">
        <f t="shared" si="232"/>
        <v>0</v>
      </c>
      <c r="BP982" s="6" t="str">
        <f t="shared" si="233"/>
        <v>N/A</v>
      </c>
    </row>
    <row r="983" spans="61:68">
      <c r="BI983" s="61">
        <f>PI_data_original!BI983</f>
        <v>45873.925000000003</v>
      </c>
      <c r="BJ983" s="6">
        <f>IF($BI983&lt;=$BI$9,IF(NOT(ISNUMBER(PI_data_original!BJ983)),BJ982,PI_data_original!BJ983),0)</f>
        <v>0</v>
      </c>
      <c r="BK983" s="6">
        <f>IF($BI983&lt;=$BI$9,IF(NOT(ISNUMBER(PI_data_original!BK983)),BK982,PI_data_original!BK983),0)</f>
        <v>0</v>
      </c>
      <c r="BM983" s="6" t="b">
        <f t="shared" si="230"/>
        <v>0</v>
      </c>
      <c r="BN983" s="6" t="str">
        <f t="shared" si="231"/>
        <v>N/A</v>
      </c>
      <c r="BO983" s="6" t="b">
        <f t="shared" si="232"/>
        <v>0</v>
      </c>
      <c r="BP983" s="6" t="str">
        <f t="shared" si="233"/>
        <v>N/A</v>
      </c>
    </row>
    <row r="984" spans="61:68">
      <c r="BI984" s="61">
        <f>PI_data_original!BI984</f>
        <v>45873.925694444442</v>
      </c>
      <c r="BJ984" s="6">
        <f>IF($BI984&lt;=$BI$9,IF(NOT(ISNUMBER(PI_data_original!BJ984)),BJ983,PI_data_original!BJ984),0)</f>
        <v>0</v>
      </c>
      <c r="BK984" s="6">
        <f>IF($BI984&lt;=$BI$9,IF(NOT(ISNUMBER(PI_data_original!BK984)),BK983,PI_data_original!BK984),0)</f>
        <v>0</v>
      </c>
      <c r="BM984" s="6" t="b">
        <f t="shared" si="230"/>
        <v>0</v>
      </c>
      <c r="BN984" s="6" t="str">
        <f t="shared" si="231"/>
        <v>N/A</v>
      </c>
      <c r="BO984" s="6" t="b">
        <f t="shared" si="232"/>
        <v>0</v>
      </c>
      <c r="BP984" s="6" t="str">
        <f t="shared" si="233"/>
        <v>N/A</v>
      </c>
    </row>
    <row r="985" spans="61:68">
      <c r="BI985" s="61">
        <f>PI_data_original!BI985</f>
        <v>45873.926388888889</v>
      </c>
      <c r="BJ985" s="6">
        <f>IF($BI985&lt;=$BI$9,IF(NOT(ISNUMBER(PI_data_original!BJ985)),BJ984,PI_data_original!BJ985),0)</f>
        <v>0</v>
      </c>
      <c r="BK985" s="6">
        <f>IF($BI985&lt;=$BI$9,IF(NOT(ISNUMBER(PI_data_original!BK985)),BK984,PI_data_original!BK985),0)</f>
        <v>0</v>
      </c>
      <c r="BM985" s="6" t="b">
        <f t="shared" si="230"/>
        <v>0</v>
      </c>
      <c r="BN985" s="6" t="str">
        <f t="shared" si="231"/>
        <v>N/A</v>
      </c>
      <c r="BO985" s="6" t="b">
        <f t="shared" si="232"/>
        <v>0</v>
      </c>
      <c r="BP985" s="6" t="str">
        <f t="shared" si="233"/>
        <v>N/A</v>
      </c>
    </row>
    <row r="986" spans="61:68">
      <c r="BI986" s="61">
        <f>PI_data_original!BI986</f>
        <v>45873.927083333336</v>
      </c>
      <c r="BJ986" s="6">
        <f>IF($BI986&lt;=$BI$9,IF(NOT(ISNUMBER(PI_data_original!BJ986)),BJ985,PI_data_original!BJ986),0)</f>
        <v>0</v>
      </c>
      <c r="BK986" s="6">
        <f>IF($BI986&lt;=$BI$9,IF(NOT(ISNUMBER(PI_data_original!BK986)),BK985,PI_data_original!BK986),0)</f>
        <v>0</v>
      </c>
      <c r="BM986" s="6" t="b">
        <f t="shared" si="230"/>
        <v>0</v>
      </c>
      <c r="BN986" s="6" t="str">
        <f t="shared" si="231"/>
        <v>N/A</v>
      </c>
      <c r="BO986" s="6" t="b">
        <f t="shared" si="232"/>
        <v>0</v>
      </c>
      <c r="BP986" s="6" t="str">
        <f t="shared" si="233"/>
        <v>N/A</v>
      </c>
    </row>
    <row r="987" spans="61:68">
      <c r="BI987" s="61">
        <f>PI_data_original!BI987</f>
        <v>45873.927777777775</v>
      </c>
      <c r="BJ987" s="6">
        <f>IF($BI987&lt;=$BI$9,IF(NOT(ISNUMBER(PI_data_original!BJ987)),BJ986,PI_data_original!BJ987),0)</f>
        <v>0</v>
      </c>
      <c r="BK987" s="6">
        <f>IF($BI987&lt;=$BI$9,IF(NOT(ISNUMBER(PI_data_original!BK987)),BK986,PI_data_original!BK987),0)</f>
        <v>0</v>
      </c>
      <c r="BM987" s="6" t="b">
        <f t="shared" si="230"/>
        <v>0</v>
      </c>
      <c r="BN987" s="6" t="str">
        <f t="shared" si="231"/>
        <v>N/A</v>
      </c>
      <c r="BO987" s="6" t="b">
        <f t="shared" si="232"/>
        <v>0</v>
      </c>
      <c r="BP987" s="6" t="str">
        <f t="shared" si="233"/>
        <v>N/A</v>
      </c>
    </row>
    <row r="988" spans="61:68">
      <c r="BI988" s="61">
        <f>PI_data_original!BI988</f>
        <v>45873.928472222222</v>
      </c>
      <c r="BJ988" s="6">
        <f>IF($BI988&lt;=$BI$9,IF(NOT(ISNUMBER(PI_data_original!BJ988)),BJ987,PI_data_original!BJ988),0)</f>
        <v>0</v>
      </c>
      <c r="BK988" s="6">
        <f>IF($BI988&lt;=$BI$9,IF(NOT(ISNUMBER(PI_data_original!BK988)),BK987,PI_data_original!BK988),0)</f>
        <v>0</v>
      </c>
      <c r="BM988" s="6" t="b">
        <f t="shared" si="230"/>
        <v>0</v>
      </c>
      <c r="BN988" s="6" t="str">
        <f t="shared" si="231"/>
        <v>N/A</v>
      </c>
      <c r="BO988" s="6" t="b">
        <f t="shared" si="232"/>
        <v>0</v>
      </c>
      <c r="BP988" s="6" t="str">
        <f t="shared" si="233"/>
        <v>N/A</v>
      </c>
    </row>
    <row r="989" spans="61:68">
      <c r="BI989" s="61">
        <f>PI_data_original!BI989</f>
        <v>45873.929166666669</v>
      </c>
      <c r="BJ989" s="6">
        <f>IF($BI989&lt;=$BI$9,IF(NOT(ISNUMBER(PI_data_original!BJ989)),BJ988,PI_data_original!BJ989),0)</f>
        <v>0</v>
      </c>
      <c r="BK989" s="6">
        <f>IF($BI989&lt;=$BI$9,IF(NOT(ISNUMBER(PI_data_original!BK989)),BK988,PI_data_original!BK989),0)</f>
        <v>0</v>
      </c>
      <c r="BM989" s="6" t="b">
        <f t="shared" si="230"/>
        <v>0</v>
      </c>
      <c r="BN989" s="6" t="str">
        <f t="shared" si="231"/>
        <v>N/A</v>
      </c>
      <c r="BO989" s="6" t="b">
        <f t="shared" si="232"/>
        <v>0</v>
      </c>
      <c r="BP989" s="6" t="str">
        <f t="shared" si="233"/>
        <v>N/A</v>
      </c>
    </row>
    <row r="990" spans="61:68">
      <c r="BI990" s="61">
        <f>PI_data_original!BI990</f>
        <v>45873.929861111108</v>
      </c>
      <c r="BJ990" s="6">
        <f>IF($BI990&lt;=$BI$9,IF(NOT(ISNUMBER(PI_data_original!BJ990)),BJ989,PI_data_original!BJ990),0)</f>
        <v>0</v>
      </c>
      <c r="BK990" s="6">
        <f>IF($BI990&lt;=$BI$9,IF(NOT(ISNUMBER(PI_data_original!BK990)),BK989,PI_data_original!BK990),0)</f>
        <v>0</v>
      </c>
      <c r="BM990" s="6" t="b">
        <f t="shared" si="230"/>
        <v>0</v>
      </c>
      <c r="BN990" s="6" t="str">
        <f t="shared" si="231"/>
        <v>N/A</v>
      </c>
      <c r="BO990" s="6" t="b">
        <f t="shared" si="232"/>
        <v>0</v>
      </c>
      <c r="BP990" s="6" t="str">
        <f t="shared" si="233"/>
        <v>N/A</v>
      </c>
    </row>
    <row r="991" spans="61:68">
      <c r="BI991" s="61">
        <f>PI_data_original!BI991</f>
        <v>45873.930555555555</v>
      </c>
      <c r="BJ991" s="6">
        <f>IF($BI991&lt;=$BI$9,IF(NOT(ISNUMBER(PI_data_original!BJ991)),BJ990,PI_data_original!BJ991),0)</f>
        <v>0</v>
      </c>
      <c r="BK991" s="6">
        <f>IF($BI991&lt;=$BI$9,IF(NOT(ISNUMBER(PI_data_original!BK991)),BK990,PI_data_original!BK991),0)</f>
        <v>0</v>
      </c>
      <c r="BM991" s="6" t="b">
        <f t="shared" si="230"/>
        <v>0</v>
      </c>
      <c r="BN991" s="6" t="str">
        <f t="shared" si="231"/>
        <v>N/A</v>
      </c>
      <c r="BO991" s="6" t="b">
        <f t="shared" si="232"/>
        <v>0</v>
      </c>
      <c r="BP991" s="6" t="str">
        <f t="shared" si="233"/>
        <v>N/A</v>
      </c>
    </row>
    <row r="992" spans="61:68">
      <c r="BI992" s="61">
        <f>PI_data_original!BI992</f>
        <v>45873.931250000001</v>
      </c>
      <c r="BJ992" s="6">
        <f>IF($BI992&lt;=$BI$9,IF(NOT(ISNUMBER(PI_data_original!BJ992)),BJ991,PI_data_original!BJ992),0)</f>
        <v>0</v>
      </c>
      <c r="BK992" s="6">
        <f>IF($BI992&lt;=$BI$9,IF(NOT(ISNUMBER(PI_data_original!BK992)),BK991,PI_data_original!BK992),0)</f>
        <v>0</v>
      </c>
      <c r="BM992" s="6" t="b">
        <f t="shared" si="230"/>
        <v>0</v>
      </c>
      <c r="BN992" s="6" t="str">
        <f t="shared" si="231"/>
        <v>N/A</v>
      </c>
      <c r="BO992" s="6" t="b">
        <f t="shared" si="232"/>
        <v>0</v>
      </c>
      <c r="BP992" s="6" t="str">
        <f t="shared" si="233"/>
        <v>N/A</v>
      </c>
    </row>
    <row r="993" spans="61:68">
      <c r="BI993" s="61">
        <f>PI_data_original!BI993</f>
        <v>45873.931944444441</v>
      </c>
      <c r="BJ993" s="6">
        <f>IF($BI993&lt;=$BI$9,IF(NOT(ISNUMBER(PI_data_original!BJ993)),BJ992,PI_data_original!BJ993),0)</f>
        <v>0</v>
      </c>
      <c r="BK993" s="6">
        <f>IF($BI993&lt;=$BI$9,IF(NOT(ISNUMBER(PI_data_original!BK993)),BK992,PI_data_original!BK993),0)</f>
        <v>0</v>
      </c>
      <c r="BM993" s="6" t="b">
        <f t="shared" si="230"/>
        <v>0</v>
      </c>
      <c r="BN993" s="6" t="str">
        <f t="shared" si="231"/>
        <v>N/A</v>
      </c>
      <c r="BO993" s="6" t="b">
        <f t="shared" si="232"/>
        <v>0</v>
      </c>
      <c r="BP993" s="6" t="str">
        <f t="shared" si="233"/>
        <v>N/A</v>
      </c>
    </row>
    <row r="994" spans="61:68">
      <c r="BI994" s="61">
        <f>PI_data_original!BI994</f>
        <v>45873.932638888888</v>
      </c>
      <c r="BJ994" s="6">
        <f>IF($BI994&lt;=$BI$9,IF(NOT(ISNUMBER(PI_data_original!BJ994)),BJ993,PI_data_original!BJ994),0)</f>
        <v>0</v>
      </c>
      <c r="BK994" s="6">
        <f>IF($BI994&lt;=$BI$9,IF(NOT(ISNUMBER(PI_data_original!BK994)),BK993,PI_data_original!BK994),0)</f>
        <v>0</v>
      </c>
      <c r="BM994" s="6" t="b">
        <f t="shared" si="230"/>
        <v>0</v>
      </c>
      <c r="BN994" s="6" t="str">
        <f t="shared" si="231"/>
        <v>N/A</v>
      </c>
      <c r="BO994" s="6" t="b">
        <f t="shared" si="232"/>
        <v>0</v>
      </c>
      <c r="BP994" s="6" t="str">
        <f t="shared" si="233"/>
        <v>N/A</v>
      </c>
    </row>
    <row r="995" spans="61:68">
      <c r="BI995" s="61">
        <f>PI_data_original!BI995</f>
        <v>45873.933333333334</v>
      </c>
      <c r="BJ995" s="6">
        <f>IF($BI995&lt;=$BI$9,IF(NOT(ISNUMBER(PI_data_original!BJ995)),BJ994,PI_data_original!BJ995),0)</f>
        <v>0</v>
      </c>
      <c r="BK995" s="6">
        <f>IF($BI995&lt;=$BI$9,IF(NOT(ISNUMBER(PI_data_original!BK995)),BK994,PI_data_original!BK995),0)</f>
        <v>0</v>
      </c>
      <c r="BM995" s="6" t="b">
        <f t="shared" si="230"/>
        <v>0</v>
      </c>
      <c r="BN995" s="6" t="str">
        <f t="shared" si="231"/>
        <v>N/A</v>
      </c>
      <c r="BO995" s="6" t="b">
        <f t="shared" si="232"/>
        <v>0</v>
      </c>
      <c r="BP995" s="6" t="str">
        <f t="shared" si="233"/>
        <v>N/A</v>
      </c>
    </row>
    <row r="996" spans="61:68">
      <c r="BI996" s="61">
        <f>PI_data_original!BI996</f>
        <v>45873.934027777781</v>
      </c>
      <c r="BJ996" s="6">
        <f>IF($BI996&lt;=$BI$9,IF(NOT(ISNUMBER(PI_data_original!BJ996)),BJ995,PI_data_original!BJ996),0)</f>
        <v>0</v>
      </c>
      <c r="BK996" s="6">
        <f>IF($BI996&lt;=$BI$9,IF(NOT(ISNUMBER(PI_data_original!BK996)),BK995,PI_data_original!BK996),0)</f>
        <v>0</v>
      </c>
      <c r="BM996" s="6" t="b">
        <f t="shared" si="230"/>
        <v>0</v>
      </c>
      <c r="BN996" s="6" t="str">
        <f t="shared" si="231"/>
        <v>N/A</v>
      </c>
      <c r="BO996" s="6" t="b">
        <f t="shared" si="232"/>
        <v>0</v>
      </c>
      <c r="BP996" s="6" t="str">
        <f t="shared" si="233"/>
        <v>N/A</v>
      </c>
    </row>
    <row r="997" spans="61:68">
      <c r="BI997" s="61">
        <f>PI_data_original!BI997</f>
        <v>45873.93472222222</v>
      </c>
      <c r="BJ997" s="6">
        <f>IF($BI997&lt;=$BI$9,IF(NOT(ISNUMBER(PI_data_original!BJ997)),BJ996,PI_data_original!BJ997),0)</f>
        <v>0</v>
      </c>
      <c r="BK997" s="6">
        <f>IF($BI997&lt;=$BI$9,IF(NOT(ISNUMBER(PI_data_original!BK997)),BK996,PI_data_original!BK997),0)</f>
        <v>0</v>
      </c>
      <c r="BM997" s="6" t="b">
        <f t="shared" si="230"/>
        <v>0</v>
      </c>
      <c r="BN997" s="6" t="str">
        <f t="shared" si="231"/>
        <v>N/A</v>
      </c>
      <c r="BO997" s="6" t="b">
        <f t="shared" si="232"/>
        <v>0</v>
      </c>
      <c r="BP997" s="6" t="str">
        <f t="shared" si="233"/>
        <v>N/A</v>
      </c>
    </row>
    <row r="998" spans="61:68">
      <c r="BI998" s="61">
        <f>PI_data_original!BI998</f>
        <v>45873.935416666667</v>
      </c>
      <c r="BJ998" s="6">
        <f>IF($BI998&lt;=$BI$9,IF(NOT(ISNUMBER(PI_data_original!BJ998)),BJ997,PI_data_original!BJ998),0)</f>
        <v>0</v>
      </c>
      <c r="BK998" s="6">
        <f>IF($BI998&lt;=$BI$9,IF(NOT(ISNUMBER(PI_data_original!BK998)),BK997,PI_data_original!BK998),0)</f>
        <v>0</v>
      </c>
      <c r="BM998" s="6" t="b">
        <f t="shared" si="230"/>
        <v>0</v>
      </c>
      <c r="BN998" s="6" t="str">
        <f t="shared" si="231"/>
        <v>N/A</v>
      </c>
      <c r="BO998" s="6" t="b">
        <f t="shared" si="232"/>
        <v>0</v>
      </c>
      <c r="BP998" s="6" t="str">
        <f t="shared" si="233"/>
        <v>N/A</v>
      </c>
    </row>
    <row r="999" spans="61:68">
      <c r="BI999" s="61">
        <f>PI_data_original!BI999</f>
        <v>45873.936111111114</v>
      </c>
      <c r="BJ999" s="6">
        <f>IF($BI999&lt;=$BI$9,IF(NOT(ISNUMBER(PI_data_original!BJ999)),BJ998,PI_data_original!BJ999),0)</f>
        <v>0</v>
      </c>
      <c r="BK999" s="6">
        <f>IF($BI999&lt;=$BI$9,IF(NOT(ISNUMBER(PI_data_original!BK999)),BK998,PI_data_original!BK999),0)</f>
        <v>0</v>
      </c>
      <c r="BM999" s="6" t="b">
        <f t="shared" si="230"/>
        <v>0</v>
      </c>
      <c r="BN999" s="6" t="str">
        <f t="shared" si="231"/>
        <v>N/A</v>
      </c>
      <c r="BO999" s="6" t="b">
        <f t="shared" si="232"/>
        <v>0</v>
      </c>
      <c r="BP999" s="6" t="str">
        <f t="shared" si="233"/>
        <v>N/A</v>
      </c>
    </row>
    <row r="1000" spans="61:68">
      <c r="BI1000" s="61">
        <f>PI_data_original!BI1000</f>
        <v>45873.936805555553</v>
      </c>
      <c r="BJ1000" s="6">
        <f>IF($BI1000&lt;=$BI$9,IF(NOT(ISNUMBER(PI_data_original!BJ1000)),BJ999,PI_data_original!BJ1000),0)</f>
        <v>0</v>
      </c>
      <c r="BK1000" s="6">
        <f>IF($BI1000&lt;=$BI$9,IF(NOT(ISNUMBER(PI_data_original!BK1000)),BK999,PI_data_original!BK1000),0)</f>
        <v>0</v>
      </c>
      <c r="BM1000" s="6" t="b">
        <f t="shared" si="230"/>
        <v>0</v>
      </c>
      <c r="BN1000" s="6" t="str">
        <f t="shared" si="231"/>
        <v>N/A</v>
      </c>
      <c r="BO1000" s="6" t="b">
        <f t="shared" si="232"/>
        <v>0</v>
      </c>
      <c r="BP1000" s="6" t="str">
        <f t="shared" si="233"/>
        <v>N/A</v>
      </c>
    </row>
    <row r="1001" spans="61:68">
      <c r="BI1001" s="61">
        <f>PI_data_original!BI1001</f>
        <v>45873.9375</v>
      </c>
      <c r="BJ1001" s="6">
        <f>IF($BI1001&lt;=$BI$9,IF(NOT(ISNUMBER(PI_data_original!BJ1001)),BJ1000,PI_data_original!BJ1001),0)</f>
        <v>0</v>
      </c>
      <c r="BK1001" s="6">
        <f>IF($BI1001&lt;=$BI$9,IF(NOT(ISNUMBER(PI_data_original!BK1001)),BK1000,PI_data_original!BK1001),0)</f>
        <v>0</v>
      </c>
      <c r="BM1001" s="6" t="b">
        <f t="shared" si="230"/>
        <v>0</v>
      </c>
      <c r="BN1001" s="6" t="str">
        <f t="shared" si="231"/>
        <v>N/A</v>
      </c>
      <c r="BO1001" s="6" t="b">
        <f t="shared" si="232"/>
        <v>0</v>
      </c>
      <c r="BP1001" s="6" t="str">
        <f t="shared" si="233"/>
        <v>N/A</v>
      </c>
    </row>
    <row r="1002" spans="61:68">
      <c r="BI1002" s="61">
        <f>PI_data_original!BI1002</f>
        <v>45873.938194444447</v>
      </c>
      <c r="BJ1002" s="6">
        <f>IF($BI1002&lt;=$BI$9,IF(NOT(ISNUMBER(PI_data_original!BJ1002)),BJ1001,PI_data_original!BJ1002),0)</f>
        <v>0</v>
      </c>
      <c r="BK1002" s="6">
        <f>IF($BI1002&lt;=$BI$9,IF(NOT(ISNUMBER(PI_data_original!BK1002)),BK1001,PI_data_original!BK1002),0)</f>
        <v>0</v>
      </c>
      <c r="BM1002" s="6" t="b">
        <f t="shared" si="230"/>
        <v>0</v>
      </c>
      <c r="BN1002" s="6" t="str">
        <f t="shared" si="231"/>
        <v>N/A</v>
      </c>
      <c r="BO1002" s="6" t="b">
        <f t="shared" si="232"/>
        <v>0</v>
      </c>
      <c r="BP1002" s="6" t="str">
        <f t="shared" si="233"/>
        <v>N/A</v>
      </c>
    </row>
    <row r="1003" spans="61:68">
      <c r="BI1003" s="61">
        <f>PI_data_original!BI1003</f>
        <v>45873.938888888886</v>
      </c>
      <c r="BJ1003" s="6">
        <f>IF($BI1003&lt;=$BI$9,IF(NOT(ISNUMBER(PI_data_original!BJ1003)),BJ1002,PI_data_original!BJ1003),0)</f>
        <v>0</v>
      </c>
      <c r="BK1003" s="6">
        <f>IF($BI1003&lt;=$BI$9,IF(NOT(ISNUMBER(PI_data_original!BK1003)),BK1002,PI_data_original!BK1003),0)</f>
        <v>0</v>
      </c>
      <c r="BM1003" s="6" t="b">
        <f t="shared" si="230"/>
        <v>0</v>
      </c>
      <c r="BN1003" s="6" t="str">
        <f t="shared" si="231"/>
        <v>N/A</v>
      </c>
      <c r="BO1003" s="6" t="b">
        <f t="shared" si="232"/>
        <v>0</v>
      </c>
      <c r="BP1003" s="6" t="str">
        <f t="shared" si="233"/>
        <v>N/A</v>
      </c>
    </row>
    <row r="1004" spans="61:68">
      <c r="BI1004" s="61">
        <f>PI_data_original!BI1004</f>
        <v>45873.939583333333</v>
      </c>
      <c r="BJ1004" s="6">
        <f>IF($BI1004&lt;=$BI$9,IF(NOT(ISNUMBER(PI_data_original!BJ1004)),BJ1003,PI_data_original!BJ1004),0)</f>
        <v>0</v>
      </c>
      <c r="BK1004" s="6">
        <f>IF($BI1004&lt;=$BI$9,IF(NOT(ISNUMBER(PI_data_original!BK1004)),BK1003,PI_data_original!BK1004),0)</f>
        <v>0</v>
      </c>
      <c r="BM1004" s="6" t="b">
        <f t="shared" si="230"/>
        <v>0</v>
      </c>
      <c r="BN1004" s="6" t="str">
        <f t="shared" si="231"/>
        <v>N/A</v>
      </c>
      <c r="BO1004" s="6" t="b">
        <f t="shared" si="232"/>
        <v>0</v>
      </c>
      <c r="BP1004" s="6" t="str">
        <f t="shared" si="233"/>
        <v>N/A</v>
      </c>
    </row>
    <row r="1005" spans="61:68">
      <c r="BI1005" s="61">
        <f>PI_data_original!BI1005</f>
        <v>45873.94027777778</v>
      </c>
      <c r="BJ1005" s="6">
        <f>IF($BI1005&lt;=$BI$9,IF(NOT(ISNUMBER(PI_data_original!BJ1005)),BJ1004,PI_data_original!BJ1005),0)</f>
        <v>0</v>
      </c>
      <c r="BK1005" s="6">
        <f>IF($BI1005&lt;=$BI$9,IF(NOT(ISNUMBER(PI_data_original!BK1005)),BK1004,PI_data_original!BK1005),0)</f>
        <v>0</v>
      </c>
      <c r="BM1005" s="6" t="b">
        <f t="shared" si="230"/>
        <v>0</v>
      </c>
      <c r="BN1005" s="6" t="str">
        <f t="shared" si="231"/>
        <v>N/A</v>
      </c>
      <c r="BO1005" s="6" t="b">
        <f t="shared" si="232"/>
        <v>0</v>
      </c>
      <c r="BP1005" s="6" t="str">
        <f t="shared" si="233"/>
        <v>N/A</v>
      </c>
    </row>
    <row r="1006" spans="61:68">
      <c r="BI1006" s="61">
        <f>PI_data_original!BI1006</f>
        <v>45873.940972222219</v>
      </c>
      <c r="BJ1006" s="6">
        <f>IF($BI1006&lt;=$BI$9,IF(NOT(ISNUMBER(PI_data_original!BJ1006)),BJ1005,PI_data_original!BJ1006),0)</f>
        <v>0</v>
      </c>
      <c r="BK1006" s="6">
        <f>IF($BI1006&lt;=$BI$9,IF(NOT(ISNUMBER(PI_data_original!BK1006)),BK1005,PI_data_original!BK1006),0)</f>
        <v>0</v>
      </c>
      <c r="BM1006" s="6" t="b">
        <f t="shared" si="230"/>
        <v>0</v>
      </c>
      <c r="BN1006" s="6" t="str">
        <f t="shared" si="231"/>
        <v>N/A</v>
      </c>
      <c r="BO1006" s="6" t="b">
        <f t="shared" si="232"/>
        <v>0</v>
      </c>
      <c r="BP1006" s="6" t="str">
        <f t="shared" si="233"/>
        <v>N/A</v>
      </c>
    </row>
    <row r="1007" spans="61:68">
      <c r="BI1007" s="61">
        <f>PI_data_original!BI1007</f>
        <v>45873.941666666666</v>
      </c>
      <c r="BJ1007" s="6">
        <f>IF($BI1007&lt;=$BI$9,IF(NOT(ISNUMBER(PI_data_original!BJ1007)),BJ1006,PI_data_original!BJ1007),0)</f>
        <v>0</v>
      </c>
      <c r="BK1007" s="6">
        <f>IF($BI1007&lt;=$BI$9,IF(NOT(ISNUMBER(PI_data_original!BK1007)),BK1006,PI_data_original!BK1007),0)</f>
        <v>0</v>
      </c>
      <c r="BM1007" s="6" t="b">
        <f t="shared" si="230"/>
        <v>0</v>
      </c>
      <c r="BN1007" s="6" t="str">
        <f t="shared" si="231"/>
        <v>N/A</v>
      </c>
      <c r="BO1007" s="6" t="b">
        <f t="shared" si="232"/>
        <v>0</v>
      </c>
      <c r="BP1007" s="6" t="str">
        <f t="shared" si="233"/>
        <v>N/A</v>
      </c>
    </row>
    <row r="1008" spans="61:68">
      <c r="BI1008" s="61">
        <f>PI_data_original!BI1008</f>
        <v>45873.942361111112</v>
      </c>
      <c r="BJ1008" s="6">
        <f>IF($BI1008&lt;=$BI$9,IF(NOT(ISNUMBER(PI_data_original!BJ1008)),BJ1007,PI_data_original!BJ1008),0)</f>
        <v>0</v>
      </c>
      <c r="BK1008" s="6">
        <f>IF($BI1008&lt;=$BI$9,IF(NOT(ISNUMBER(PI_data_original!BK1008)),BK1007,PI_data_original!BK1008),0)</f>
        <v>0</v>
      </c>
      <c r="BM1008" s="6" t="b">
        <f t="shared" si="230"/>
        <v>0</v>
      </c>
      <c r="BN1008" s="6" t="str">
        <f t="shared" si="231"/>
        <v>N/A</v>
      </c>
      <c r="BO1008" s="6" t="b">
        <f t="shared" si="232"/>
        <v>0</v>
      </c>
      <c r="BP1008" s="6" t="str">
        <f t="shared" si="233"/>
        <v>N/A</v>
      </c>
    </row>
    <row r="1009" spans="61:68">
      <c r="BI1009" s="61">
        <f>PI_data_original!BI1009</f>
        <v>45873.943055555559</v>
      </c>
      <c r="BJ1009" s="6">
        <f>IF($BI1009&lt;=$BI$9,IF(NOT(ISNUMBER(PI_data_original!BJ1009)),BJ1008,PI_data_original!BJ1009),0)</f>
        <v>0</v>
      </c>
      <c r="BK1009" s="6">
        <f>IF($BI1009&lt;=$BI$9,IF(NOT(ISNUMBER(PI_data_original!BK1009)),BK1008,PI_data_original!BK1009),0)</f>
        <v>0</v>
      </c>
      <c r="BM1009" s="6" t="b">
        <f t="shared" si="230"/>
        <v>0</v>
      </c>
      <c r="BN1009" s="6" t="str">
        <f t="shared" si="231"/>
        <v>N/A</v>
      </c>
      <c r="BO1009" s="6" t="b">
        <f t="shared" si="232"/>
        <v>0</v>
      </c>
      <c r="BP1009" s="6" t="str">
        <f t="shared" si="233"/>
        <v>N/A</v>
      </c>
    </row>
    <row r="1010" spans="61:68">
      <c r="BI1010" s="61">
        <f>PI_data_original!BI1010</f>
        <v>45873.943749999999</v>
      </c>
      <c r="BJ1010" s="6">
        <f>IF($BI1010&lt;=$BI$9,IF(NOT(ISNUMBER(PI_data_original!BJ1010)),BJ1009,PI_data_original!BJ1010),0)</f>
        <v>0</v>
      </c>
      <c r="BK1010" s="6">
        <f>IF($BI1010&lt;=$BI$9,IF(NOT(ISNUMBER(PI_data_original!BK1010)),BK1009,PI_data_original!BK1010),0)</f>
        <v>0</v>
      </c>
      <c r="BM1010" s="6" t="b">
        <f t="shared" si="230"/>
        <v>0</v>
      </c>
      <c r="BN1010" s="6" t="str">
        <f t="shared" si="231"/>
        <v>N/A</v>
      </c>
      <c r="BO1010" s="6" t="b">
        <f t="shared" si="232"/>
        <v>0</v>
      </c>
      <c r="BP1010" s="6" t="str">
        <f t="shared" si="233"/>
        <v>N/A</v>
      </c>
    </row>
    <row r="1011" spans="61:68">
      <c r="BI1011" s="61">
        <f>PI_data_original!BI1011</f>
        <v>45873.944444444445</v>
      </c>
      <c r="BJ1011" s="6">
        <f>IF($BI1011&lt;=$BI$9,IF(NOT(ISNUMBER(PI_data_original!BJ1011)),BJ1010,PI_data_original!BJ1011),0)</f>
        <v>0</v>
      </c>
      <c r="BK1011" s="6">
        <f>IF($BI1011&lt;=$BI$9,IF(NOT(ISNUMBER(PI_data_original!BK1011)),BK1010,PI_data_original!BK1011),0)</f>
        <v>0</v>
      </c>
      <c r="BM1011" s="6" t="b">
        <f t="shared" si="230"/>
        <v>0</v>
      </c>
      <c r="BN1011" s="6" t="str">
        <f t="shared" si="231"/>
        <v>N/A</v>
      </c>
      <c r="BO1011" s="6" t="b">
        <f t="shared" si="232"/>
        <v>0</v>
      </c>
      <c r="BP1011" s="6" t="str">
        <f t="shared" si="233"/>
        <v>N/A</v>
      </c>
    </row>
    <row r="1012" spans="61:68">
      <c r="BI1012" s="61">
        <f>PI_data_original!BI1012</f>
        <v>45873.945138888892</v>
      </c>
      <c r="BJ1012" s="6">
        <f>IF($BI1012&lt;=$BI$9,IF(NOT(ISNUMBER(PI_data_original!BJ1012)),BJ1011,PI_data_original!BJ1012),0)</f>
        <v>0</v>
      </c>
      <c r="BK1012" s="6">
        <f>IF($BI1012&lt;=$BI$9,IF(NOT(ISNUMBER(PI_data_original!BK1012)),BK1011,PI_data_original!BK1012),0)</f>
        <v>0</v>
      </c>
      <c r="BM1012" s="6" t="b">
        <f t="shared" si="230"/>
        <v>0</v>
      </c>
      <c r="BN1012" s="6" t="str">
        <f t="shared" si="231"/>
        <v>N/A</v>
      </c>
      <c r="BO1012" s="6" t="b">
        <f t="shared" si="232"/>
        <v>0</v>
      </c>
      <c r="BP1012" s="6" t="str">
        <f t="shared" si="233"/>
        <v>N/A</v>
      </c>
    </row>
    <row r="1013" spans="61:68">
      <c r="BI1013" s="61">
        <f>PI_data_original!BI1013</f>
        <v>45873.945833333331</v>
      </c>
      <c r="BJ1013" s="6">
        <f>IF($BI1013&lt;=$BI$9,IF(NOT(ISNUMBER(PI_data_original!BJ1013)),BJ1012,PI_data_original!BJ1013),0)</f>
        <v>0</v>
      </c>
      <c r="BK1013" s="6">
        <f>IF($BI1013&lt;=$BI$9,IF(NOT(ISNUMBER(PI_data_original!BK1013)),BK1012,PI_data_original!BK1013),0)</f>
        <v>0</v>
      </c>
      <c r="BM1013" s="6" t="b">
        <f t="shared" si="230"/>
        <v>0</v>
      </c>
      <c r="BN1013" s="6" t="str">
        <f t="shared" si="231"/>
        <v>N/A</v>
      </c>
      <c r="BO1013" s="6" t="b">
        <f t="shared" si="232"/>
        <v>0</v>
      </c>
      <c r="BP1013" s="6" t="str">
        <f t="shared" si="233"/>
        <v>N/A</v>
      </c>
    </row>
    <row r="1014" spans="61:68">
      <c r="BI1014" s="61">
        <f>PI_data_original!BI1014</f>
        <v>45873.946527777778</v>
      </c>
      <c r="BJ1014" s="6">
        <f>IF($BI1014&lt;=$BI$9,IF(NOT(ISNUMBER(PI_data_original!BJ1014)),BJ1013,PI_data_original!BJ1014),0)</f>
        <v>0</v>
      </c>
      <c r="BK1014" s="6">
        <f>IF($BI1014&lt;=$BI$9,IF(NOT(ISNUMBER(PI_data_original!BK1014)),BK1013,PI_data_original!BK1014),0)</f>
        <v>0</v>
      </c>
      <c r="BM1014" s="6" t="b">
        <f t="shared" si="230"/>
        <v>0</v>
      </c>
      <c r="BN1014" s="6" t="str">
        <f t="shared" si="231"/>
        <v>N/A</v>
      </c>
      <c r="BO1014" s="6" t="b">
        <f t="shared" si="232"/>
        <v>0</v>
      </c>
      <c r="BP1014" s="6" t="str">
        <f t="shared" si="233"/>
        <v>N/A</v>
      </c>
    </row>
    <row r="1015" spans="61:68">
      <c r="BI1015" s="61">
        <f>PI_data_original!BI1015</f>
        <v>45873.947222222225</v>
      </c>
      <c r="BJ1015" s="6">
        <f>IF($BI1015&lt;=$BI$9,IF(NOT(ISNUMBER(PI_data_original!BJ1015)),BJ1014,PI_data_original!BJ1015),0)</f>
        <v>0</v>
      </c>
      <c r="BK1015" s="6">
        <f>IF($BI1015&lt;=$BI$9,IF(NOT(ISNUMBER(PI_data_original!BK1015)),BK1014,PI_data_original!BK1015),0)</f>
        <v>0</v>
      </c>
      <c r="BM1015" s="6" t="b">
        <f t="shared" si="230"/>
        <v>0</v>
      </c>
      <c r="BN1015" s="6" t="str">
        <f t="shared" si="231"/>
        <v>N/A</v>
      </c>
      <c r="BO1015" s="6" t="b">
        <f t="shared" si="232"/>
        <v>0</v>
      </c>
      <c r="BP1015" s="6" t="str">
        <f t="shared" si="233"/>
        <v>N/A</v>
      </c>
    </row>
    <row r="1016" spans="61:68">
      <c r="BI1016" s="61">
        <f>PI_data_original!BI1016</f>
        <v>45873.947916666664</v>
      </c>
      <c r="BJ1016" s="6">
        <f>IF($BI1016&lt;=$BI$9,IF(NOT(ISNUMBER(PI_data_original!BJ1016)),BJ1015,PI_data_original!BJ1016),0)</f>
        <v>0</v>
      </c>
      <c r="BK1016" s="6">
        <f>IF($BI1016&lt;=$BI$9,IF(NOT(ISNUMBER(PI_data_original!BK1016)),BK1015,PI_data_original!BK1016),0)</f>
        <v>0</v>
      </c>
      <c r="BM1016" s="6" t="b">
        <f t="shared" si="230"/>
        <v>0</v>
      </c>
      <c r="BN1016" s="6" t="str">
        <f t="shared" si="231"/>
        <v>N/A</v>
      </c>
      <c r="BO1016" s="6" t="b">
        <f t="shared" si="232"/>
        <v>0</v>
      </c>
      <c r="BP1016" s="6" t="str">
        <f t="shared" si="233"/>
        <v>N/A</v>
      </c>
    </row>
    <row r="1017" spans="61:68">
      <c r="BI1017" s="61">
        <f>PI_data_original!BI1017</f>
        <v>45873.948611111111</v>
      </c>
      <c r="BJ1017" s="6">
        <f>IF($BI1017&lt;=$BI$9,IF(NOT(ISNUMBER(PI_data_original!BJ1017)),BJ1016,PI_data_original!BJ1017),0)</f>
        <v>0</v>
      </c>
      <c r="BK1017" s="6">
        <f>IF($BI1017&lt;=$BI$9,IF(NOT(ISNUMBER(PI_data_original!BK1017)),BK1016,PI_data_original!BK1017),0)</f>
        <v>0</v>
      </c>
      <c r="BM1017" s="6" t="b">
        <f t="shared" si="230"/>
        <v>0</v>
      </c>
      <c r="BN1017" s="6" t="str">
        <f t="shared" si="231"/>
        <v>N/A</v>
      </c>
      <c r="BO1017" s="6" t="b">
        <f t="shared" si="232"/>
        <v>0</v>
      </c>
      <c r="BP1017" s="6" t="str">
        <f t="shared" si="233"/>
        <v>N/A</v>
      </c>
    </row>
    <row r="1018" spans="61:68">
      <c r="BI1018" s="61">
        <f>PI_data_original!BI1018</f>
        <v>45873.949305555558</v>
      </c>
      <c r="BJ1018" s="6">
        <f>IF($BI1018&lt;=$BI$9,IF(NOT(ISNUMBER(PI_data_original!BJ1018)),BJ1017,PI_data_original!BJ1018),0)</f>
        <v>0</v>
      </c>
      <c r="BK1018" s="6">
        <f>IF($BI1018&lt;=$BI$9,IF(NOT(ISNUMBER(PI_data_original!BK1018)),BK1017,PI_data_original!BK1018),0)</f>
        <v>0</v>
      </c>
      <c r="BM1018" s="6" t="b">
        <f t="shared" si="230"/>
        <v>0</v>
      </c>
      <c r="BN1018" s="6" t="str">
        <f t="shared" si="231"/>
        <v>N/A</v>
      </c>
      <c r="BO1018" s="6" t="b">
        <f t="shared" si="232"/>
        <v>0</v>
      </c>
      <c r="BP1018" s="6" t="str">
        <f t="shared" si="233"/>
        <v>N/A</v>
      </c>
    </row>
    <row r="1019" spans="61:68">
      <c r="BI1019" s="61">
        <f>PI_data_original!BI1019</f>
        <v>45873.95</v>
      </c>
      <c r="BJ1019" s="6">
        <f>IF($BI1019&lt;=$BI$9,IF(NOT(ISNUMBER(PI_data_original!BJ1019)),BJ1018,PI_data_original!BJ1019),0)</f>
        <v>0</v>
      </c>
      <c r="BK1019" s="6">
        <f>IF($BI1019&lt;=$BI$9,IF(NOT(ISNUMBER(PI_data_original!BK1019)),BK1018,PI_data_original!BK1019),0)</f>
        <v>0</v>
      </c>
      <c r="BM1019" s="6" t="b">
        <f t="shared" si="230"/>
        <v>0</v>
      </c>
      <c r="BN1019" s="6" t="str">
        <f t="shared" si="231"/>
        <v>N/A</v>
      </c>
      <c r="BO1019" s="6" t="b">
        <f t="shared" si="232"/>
        <v>0</v>
      </c>
      <c r="BP1019" s="6" t="str">
        <f t="shared" si="233"/>
        <v>N/A</v>
      </c>
    </row>
    <row r="1020" spans="61:68">
      <c r="BI1020" s="61">
        <f>PI_data_original!BI1020</f>
        <v>45873.950694444444</v>
      </c>
      <c r="BJ1020" s="6">
        <f>IF($BI1020&lt;=$BI$9,IF(NOT(ISNUMBER(PI_data_original!BJ1020)),BJ1019,PI_data_original!BJ1020),0)</f>
        <v>0</v>
      </c>
      <c r="BK1020" s="6">
        <f>IF($BI1020&lt;=$BI$9,IF(NOT(ISNUMBER(PI_data_original!BK1020)),BK1019,PI_data_original!BK1020),0)</f>
        <v>0</v>
      </c>
      <c r="BM1020" s="6" t="b">
        <f t="shared" si="230"/>
        <v>0</v>
      </c>
      <c r="BN1020" s="6" t="str">
        <f t="shared" si="231"/>
        <v>N/A</v>
      </c>
      <c r="BO1020" s="6" t="b">
        <f t="shared" si="232"/>
        <v>0</v>
      </c>
      <c r="BP1020" s="6" t="str">
        <f t="shared" si="233"/>
        <v>N/A</v>
      </c>
    </row>
    <row r="1021" spans="61:68">
      <c r="BI1021" s="61">
        <f>PI_data_original!BI1021</f>
        <v>45873.951388888891</v>
      </c>
      <c r="BJ1021" s="6">
        <f>IF($BI1021&lt;=$BI$9,IF(NOT(ISNUMBER(PI_data_original!BJ1021)),BJ1020,PI_data_original!BJ1021),0)</f>
        <v>0</v>
      </c>
      <c r="BK1021" s="6">
        <f>IF($BI1021&lt;=$BI$9,IF(NOT(ISNUMBER(PI_data_original!BK1021)),BK1020,PI_data_original!BK1021),0)</f>
        <v>0</v>
      </c>
      <c r="BM1021" s="6" t="b">
        <f t="shared" si="230"/>
        <v>0</v>
      </c>
      <c r="BN1021" s="6" t="str">
        <f t="shared" si="231"/>
        <v>N/A</v>
      </c>
      <c r="BO1021" s="6" t="b">
        <f t="shared" si="232"/>
        <v>0</v>
      </c>
      <c r="BP1021" s="6" t="str">
        <f t="shared" si="233"/>
        <v>N/A</v>
      </c>
    </row>
    <row r="1022" spans="61:68">
      <c r="BI1022" s="61">
        <f>PI_data_original!BI1022</f>
        <v>45873.95208333333</v>
      </c>
      <c r="BJ1022" s="6">
        <f>IF($BI1022&lt;=$BI$9,IF(NOT(ISNUMBER(PI_data_original!BJ1022)),BJ1021,PI_data_original!BJ1022),0)</f>
        <v>0</v>
      </c>
      <c r="BK1022" s="6">
        <f>IF($BI1022&lt;=$BI$9,IF(NOT(ISNUMBER(PI_data_original!BK1022)),BK1021,PI_data_original!BK1022),0)</f>
        <v>0</v>
      </c>
      <c r="BM1022" s="6" t="b">
        <f t="shared" si="230"/>
        <v>0</v>
      </c>
      <c r="BN1022" s="6" t="str">
        <f t="shared" si="231"/>
        <v>N/A</v>
      </c>
      <c r="BO1022" s="6" t="b">
        <f t="shared" si="232"/>
        <v>0</v>
      </c>
      <c r="BP1022" s="6" t="str">
        <f t="shared" si="233"/>
        <v>N/A</v>
      </c>
    </row>
    <row r="1023" spans="61:68">
      <c r="BI1023" s="61">
        <f>PI_data_original!BI1023</f>
        <v>45873.952777777777</v>
      </c>
      <c r="BJ1023" s="6">
        <f>IF($BI1023&lt;=$BI$9,IF(NOT(ISNUMBER(PI_data_original!BJ1023)),BJ1022,PI_data_original!BJ1023),0)</f>
        <v>0</v>
      </c>
      <c r="BK1023" s="6">
        <f>IF($BI1023&lt;=$BI$9,IF(NOT(ISNUMBER(PI_data_original!BK1023)),BK1022,PI_data_original!BK1023),0)</f>
        <v>0</v>
      </c>
      <c r="BM1023" s="6" t="b">
        <f t="shared" si="230"/>
        <v>0</v>
      </c>
      <c r="BN1023" s="6" t="str">
        <f t="shared" si="231"/>
        <v>N/A</v>
      </c>
      <c r="BO1023" s="6" t="b">
        <f t="shared" si="232"/>
        <v>0</v>
      </c>
      <c r="BP1023" s="6" t="str">
        <f t="shared" si="233"/>
        <v>N/A</v>
      </c>
    </row>
    <row r="1024" spans="61:68">
      <c r="BI1024" s="61">
        <f>PI_data_original!BI1024</f>
        <v>45873.953472222223</v>
      </c>
      <c r="BJ1024" s="6">
        <f>IF($BI1024&lt;=$BI$9,IF(NOT(ISNUMBER(PI_data_original!BJ1024)),BJ1023,PI_data_original!BJ1024),0)</f>
        <v>0</v>
      </c>
      <c r="BK1024" s="6">
        <f>IF($BI1024&lt;=$BI$9,IF(NOT(ISNUMBER(PI_data_original!BK1024)),BK1023,PI_data_original!BK1024),0)</f>
        <v>0</v>
      </c>
      <c r="BM1024" s="6" t="b">
        <f t="shared" si="230"/>
        <v>0</v>
      </c>
      <c r="BN1024" s="6" t="str">
        <f t="shared" si="231"/>
        <v>N/A</v>
      </c>
      <c r="BO1024" s="6" t="b">
        <f t="shared" si="232"/>
        <v>0</v>
      </c>
      <c r="BP1024" s="6" t="str">
        <f t="shared" si="233"/>
        <v>N/A</v>
      </c>
    </row>
    <row r="1025" spans="61:68">
      <c r="BI1025" s="61">
        <f>PI_data_original!BI1025</f>
        <v>45873.95416666667</v>
      </c>
      <c r="BJ1025" s="6">
        <f>IF($BI1025&lt;=$BI$9,IF(NOT(ISNUMBER(PI_data_original!BJ1025)),BJ1024,PI_data_original!BJ1025),0)</f>
        <v>0</v>
      </c>
      <c r="BK1025" s="6">
        <f>IF($BI1025&lt;=$BI$9,IF(NOT(ISNUMBER(PI_data_original!BK1025)),BK1024,PI_data_original!BK1025),0)</f>
        <v>0</v>
      </c>
      <c r="BM1025" s="6" t="b">
        <f t="shared" si="230"/>
        <v>0</v>
      </c>
      <c r="BN1025" s="6" t="str">
        <f t="shared" si="231"/>
        <v>N/A</v>
      </c>
      <c r="BO1025" s="6" t="b">
        <f t="shared" si="232"/>
        <v>0</v>
      </c>
      <c r="BP1025" s="6" t="str">
        <f t="shared" si="233"/>
        <v>N/A</v>
      </c>
    </row>
    <row r="1026" spans="61:68">
      <c r="BI1026" s="61">
        <f>PI_data_original!BI1026</f>
        <v>45873.954861111109</v>
      </c>
      <c r="BJ1026" s="6">
        <f>IF($BI1026&lt;=$BI$9,IF(NOT(ISNUMBER(PI_data_original!BJ1026)),BJ1025,PI_data_original!BJ1026),0)</f>
        <v>0</v>
      </c>
      <c r="BK1026" s="6">
        <f>IF($BI1026&lt;=$BI$9,IF(NOT(ISNUMBER(PI_data_original!BK1026)),BK1025,PI_data_original!BK1026),0)</f>
        <v>0</v>
      </c>
      <c r="BM1026" s="6" t="b">
        <f t="shared" si="230"/>
        <v>0</v>
      </c>
      <c r="BN1026" s="6" t="str">
        <f t="shared" si="231"/>
        <v>N/A</v>
      </c>
      <c r="BO1026" s="6" t="b">
        <f t="shared" si="232"/>
        <v>0</v>
      </c>
      <c r="BP1026" s="6" t="str">
        <f t="shared" si="233"/>
        <v>N/A</v>
      </c>
    </row>
    <row r="1027" spans="61:68">
      <c r="BI1027" s="61">
        <f>PI_data_original!BI1027</f>
        <v>45873.955555555556</v>
      </c>
      <c r="BJ1027" s="6">
        <f>IF($BI1027&lt;=$BI$9,IF(NOT(ISNUMBER(PI_data_original!BJ1027)),BJ1026,PI_data_original!BJ1027),0)</f>
        <v>0</v>
      </c>
      <c r="BK1027" s="6">
        <f>IF($BI1027&lt;=$BI$9,IF(NOT(ISNUMBER(PI_data_original!BK1027)),BK1026,PI_data_original!BK1027),0)</f>
        <v>0</v>
      </c>
      <c r="BM1027" s="6" t="b">
        <f t="shared" si="230"/>
        <v>0</v>
      </c>
      <c r="BN1027" s="6" t="str">
        <f t="shared" si="231"/>
        <v>N/A</v>
      </c>
      <c r="BO1027" s="6" t="b">
        <f t="shared" si="232"/>
        <v>0</v>
      </c>
      <c r="BP1027" s="6" t="str">
        <f t="shared" si="233"/>
        <v>N/A</v>
      </c>
    </row>
    <row r="1028" spans="61:68">
      <c r="BI1028" s="61">
        <f>PI_data_original!BI1028</f>
        <v>45873.956250000003</v>
      </c>
      <c r="BJ1028" s="6">
        <f>IF($BI1028&lt;=$BI$9,IF(NOT(ISNUMBER(PI_data_original!BJ1028)),BJ1027,PI_data_original!BJ1028),0)</f>
        <v>0</v>
      </c>
      <c r="BK1028" s="6">
        <f>IF($BI1028&lt;=$BI$9,IF(NOT(ISNUMBER(PI_data_original!BK1028)),BK1027,PI_data_original!BK1028),0)</f>
        <v>0</v>
      </c>
      <c r="BM1028" s="6" t="b">
        <f t="shared" si="230"/>
        <v>0</v>
      </c>
      <c r="BN1028" s="6" t="str">
        <f t="shared" si="231"/>
        <v>N/A</v>
      </c>
      <c r="BO1028" s="6" t="b">
        <f t="shared" si="232"/>
        <v>0</v>
      </c>
      <c r="BP1028" s="6" t="str">
        <f t="shared" si="233"/>
        <v>N/A</v>
      </c>
    </row>
    <row r="1029" spans="61:68">
      <c r="BI1029" s="61">
        <f>PI_data_original!BI1029</f>
        <v>45873.956944444442</v>
      </c>
      <c r="BJ1029" s="6">
        <f>IF($BI1029&lt;=$BI$9,IF(NOT(ISNUMBER(PI_data_original!BJ1029)),BJ1028,PI_data_original!BJ1029),0)</f>
        <v>0</v>
      </c>
      <c r="BK1029" s="6">
        <f>IF($BI1029&lt;=$BI$9,IF(NOT(ISNUMBER(PI_data_original!BK1029)),BK1028,PI_data_original!BK1029),0)</f>
        <v>0</v>
      </c>
      <c r="BM1029" s="6" t="b">
        <f t="shared" si="230"/>
        <v>0</v>
      </c>
      <c r="BN1029" s="6" t="str">
        <f t="shared" si="231"/>
        <v>N/A</v>
      </c>
      <c r="BO1029" s="6" t="b">
        <f t="shared" si="232"/>
        <v>0</v>
      </c>
      <c r="BP1029" s="6" t="str">
        <f t="shared" si="233"/>
        <v>N/A</v>
      </c>
    </row>
    <row r="1030" spans="61:68">
      <c r="BI1030" s="61">
        <f>PI_data_original!BI1030</f>
        <v>45873.957638888889</v>
      </c>
      <c r="BJ1030" s="6">
        <f>IF($BI1030&lt;=$BI$9,IF(NOT(ISNUMBER(PI_data_original!BJ1030)),BJ1029,PI_data_original!BJ1030),0)</f>
        <v>0</v>
      </c>
      <c r="BK1030" s="6">
        <f>IF($BI1030&lt;=$BI$9,IF(NOT(ISNUMBER(PI_data_original!BK1030)),BK1029,PI_data_original!BK1030),0)</f>
        <v>0</v>
      </c>
      <c r="BM1030" s="6" t="b">
        <f t="shared" si="230"/>
        <v>0</v>
      </c>
      <c r="BN1030" s="6" t="str">
        <f t="shared" si="231"/>
        <v>N/A</v>
      </c>
      <c r="BO1030" s="6" t="b">
        <f t="shared" si="232"/>
        <v>0</v>
      </c>
      <c r="BP1030" s="6" t="str">
        <f t="shared" si="233"/>
        <v>N/A</v>
      </c>
    </row>
    <row r="1031" spans="61:68">
      <c r="BI1031" s="61">
        <f>PI_data_original!BI1031</f>
        <v>45873.958333333336</v>
      </c>
      <c r="BJ1031" s="6">
        <f>IF($BI1031&lt;=$BI$9,IF(NOT(ISNUMBER(PI_data_original!BJ1031)),BJ1030,PI_data_original!BJ1031),0)</f>
        <v>0</v>
      </c>
      <c r="BK1031" s="6">
        <f>IF($BI1031&lt;=$BI$9,IF(NOT(ISNUMBER(PI_data_original!BK1031)),BK1030,PI_data_original!BK1031),0)</f>
        <v>0</v>
      </c>
      <c r="BM1031" s="6" t="b">
        <f t="shared" si="230"/>
        <v>0</v>
      </c>
      <c r="BN1031" s="6" t="str">
        <f t="shared" si="231"/>
        <v>N/A</v>
      </c>
      <c r="BO1031" s="6" t="b">
        <f t="shared" si="232"/>
        <v>0</v>
      </c>
      <c r="BP1031" s="6" t="str">
        <f t="shared" si="233"/>
        <v>N/A</v>
      </c>
    </row>
    <row r="1032" spans="61:68">
      <c r="BI1032" s="61">
        <f>PI_data_original!BI1032</f>
        <v>45873.959027777775</v>
      </c>
      <c r="BJ1032" s="6">
        <f>IF($BI1032&lt;=$BI$9,IF(NOT(ISNUMBER(PI_data_original!BJ1032)),BJ1031,PI_data_original!BJ1032),0)</f>
        <v>0</v>
      </c>
      <c r="BK1032" s="6">
        <f>IF($BI1032&lt;=$BI$9,IF(NOT(ISNUMBER(PI_data_original!BK1032)),BK1031,PI_data_original!BK1032),0)</f>
        <v>0</v>
      </c>
      <c r="BM1032" s="6" t="b">
        <f t="shared" si="230"/>
        <v>0</v>
      </c>
      <c r="BN1032" s="6" t="str">
        <f t="shared" si="231"/>
        <v>N/A</v>
      </c>
      <c r="BO1032" s="6" t="b">
        <f t="shared" si="232"/>
        <v>0</v>
      </c>
      <c r="BP1032" s="6" t="str">
        <f t="shared" si="233"/>
        <v>N/A</v>
      </c>
    </row>
    <row r="1033" spans="61:68">
      <c r="BI1033" s="61">
        <f>PI_data_original!BI1033</f>
        <v>45873.959722222222</v>
      </c>
      <c r="BJ1033" s="6">
        <f>IF($BI1033&lt;=$BI$9,IF(NOT(ISNUMBER(PI_data_original!BJ1033)),BJ1032,PI_data_original!BJ1033),0)</f>
        <v>0</v>
      </c>
      <c r="BK1033" s="6">
        <f>IF($BI1033&lt;=$BI$9,IF(NOT(ISNUMBER(PI_data_original!BK1033)),BK1032,PI_data_original!BK1033),0)</f>
        <v>0</v>
      </c>
      <c r="BM1033" s="6" t="b">
        <f t="shared" si="230"/>
        <v>0</v>
      </c>
      <c r="BN1033" s="6" t="str">
        <f t="shared" si="231"/>
        <v>N/A</v>
      </c>
      <c r="BO1033" s="6" t="b">
        <f t="shared" si="232"/>
        <v>0</v>
      </c>
      <c r="BP1033" s="6" t="str">
        <f t="shared" si="233"/>
        <v>N/A</v>
      </c>
    </row>
    <row r="1034" spans="61:68">
      <c r="BI1034" s="61">
        <f>PI_data_original!BI1034</f>
        <v>45873.960416666669</v>
      </c>
      <c r="BJ1034" s="6">
        <f>IF($BI1034&lt;=$BI$9,IF(NOT(ISNUMBER(PI_data_original!BJ1034)),BJ1033,PI_data_original!BJ1034),0)</f>
        <v>0</v>
      </c>
      <c r="BK1034" s="6">
        <f>IF($BI1034&lt;=$BI$9,IF(NOT(ISNUMBER(PI_data_original!BK1034)),BK1033,PI_data_original!BK1034),0)</f>
        <v>0</v>
      </c>
      <c r="BM1034" s="6" t="b">
        <f t="shared" si="230"/>
        <v>0</v>
      </c>
      <c r="BN1034" s="6" t="str">
        <f t="shared" si="231"/>
        <v>N/A</v>
      </c>
      <c r="BO1034" s="6" t="b">
        <f t="shared" si="232"/>
        <v>0</v>
      </c>
      <c r="BP1034" s="6" t="str">
        <f t="shared" si="233"/>
        <v>N/A</v>
      </c>
    </row>
    <row r="1035" spans="61:68">
      <c r="BI1035" s="61">
        <f>PI_data_original!BI1035</f>
        <v>45873.961111111108</v>
      </c>
      <c r="BJ1035" s="6">
        <f>IF($BI1035&lt;=$BI$9,IF(NOT(ISNUMBER(PI_data_original!BJ1035)),BJ1034,PI_data_original!BJ1035),0)</f>
        <v>0</v>
      </c>
      <c r="BK1035" s="6">
        <f>IF($BI1035&lt;=$BI$9,IF(NOT(ISNUMBER(PI_data_original!BK1035)),BK1034,PI_data_original!BK1035),0)</f>
        <v>0</v>
      </c>
      <c r="BM1035" s="6" t="b">
        <f t="shared" si="230"/>
        <v>0</v>
      </c>
      <c r="BN1035" s="6" t="str">
        <f t="shared" si="231"/>
        <v>N/A</v>
      </c>
      <c r="BO1035" s="6" t="b">
        <f t="shared" si="232"/>
        <v>0</v>
      </c>
      <c r="BP1035" s="6" t="str">
        <f t="shared" si="233"/>
        <v>N/A</v>
      </c>
    </row>
    <row r="1036" spans="61:68">
      <c r="BI1036" s="61">
        <f>PI_data_original!BI1036</f>
        <v>45873.961805555555</v>
      </c>
      <c r="BJ1036" s="6">
        <f>IF($BI1036&lt;=$BI$9,IF(NOT(ISNUMBER(PI_data_original!BJ1036)),BJ1035,PI_data_original!BJ1036),0)</f>
        <v>0</v>
      </c>
      <c r="BK1036" s="6">
        <f>IF($BI1036&lt;=$BI$9,IF(NOT(ISNUMBER(PI_data_original!BK1036)),BK1035,PI_data_original!BK1036),0)</f>
        <v>0</v>
      </c>
      <c r="BM1036" s="6" t="b">
        <f t="shared" ref="BM1036:BM1099" si="234">IF(BJ1036&gt;1,$BI1036)</f>
        <v>0</v>
      </c>
      <c r="BN1036" s="6" t="str">
        <f t="shared" ref="BN1036:BN1099" si="235">IF(OR(AND(BM1035=FALSE,ISNUMBER(BM1036)),AND(ISNUMBER(BM1036),BM1037=FALSE)),BM1036,"N/A")</f>
        <v>N/A</v>
      </c>
      <c r="BO1036" s="6" t="b">
        <f t="shared" ref="BO1036:BO1099" si="236">IF(BK1036&gt;1,$BI1036)</f>
        <v>0</v>
      </c>
      <c r="BP1036" s="6" t="str">
        <f t="shared" ref="BP1036:BP1099" si="237">IF(OR(AND(BO1035=FALSE,ISNUMBER(BO1036)),AND(ISNUMBER(BO1036),BO1037=FALSE)),BO1036,"N/A")</f>
        <v>N/A</v>
      </c>
    </row>
    <row r="1037" spans="61:68">
      <c r="BI1037" s="61">
        <f>PI_data_original!BI1037</f>
        <v>45873.962500000001</v>
      </c>
      <c r="BJ1037" s="6">
        <f>IF($BI1037&lt;=$BI$9,IF(NOT(ISNUMBER(PI_data_original!BJ1037)),BJ1036,PI_data_original!BJ1037),0)</f>
        <v>0</v>
      </c>
      <c r="BK1037" s="6">
        <f>IF($BI1037&lt;=$BI$9,IF(NOT(ISNUMBER(PI_data_original!BK1037)),BK1036,PI_data_original!BK1037),0)</f>
        <v>0</v>
      </c>
      <c r="BM1037" s="6" t="b">
        <f t="shared" si="234"/>
        <v>0</v>
      </c>
      <c r="BN1037" s="6" t="str">
        <f t="shared" si="235"/>
        <v>N/A</v>
      </c>
      <c r="BO1037" s="6" t="b">
        <f t="shared" si="236"/>
        <v>0</v>
      </c>
      <c r="BP1037" s="6" t="str">
        <f t="shared" si="237"/>
        <v>N/A</v>
      </c>
    </row>
    <row r="1038" spans="61:68">
      <c r="BI1038" s="61">
        <f>PI_data_original!BI1038</f>
        <v>45873.963194444441</v>
      </c>
      <c r="BJ1038" s="6">
        <f>IF($BI1038&lt;=$BI$9,IF(NOT(ISNUMBER(PI_data_original!BJ1038)),BJ1037,PI_data_original!BJ1038),0)</f>
        <v>0</v>
      </c>
      <c r="BK1038" s="6">
        <f>IF($BI1038&lt;=$BI$9,IF(NOT(ISNUMBER(PI_data_original!BK1038)),BK1037,PI_data_original!BK1038),0)</f>
        <v>0</v>
      </c>
      <c r="BM1038" s="6" t="b">
        <f t="shared" si="234"/>
        <v>0</v>
      </c>
      <c r="BN1038" s="6" t="str">
        <f t="shared" si="235"/>
        <v>N/A</v>
      </c>
      <c r="BO1038" s="6" t="b">
        <f t="shared" si="236"/>
        <v>0</v>
      </c>
      <c r="BP1038" s="6" t="str">
        <f t="shared" si="237"/>
        <v>N/A</v>
      </c>
    </row>
    <row r="1039" spans="61:68">
      <c r="BI1039" s="61">
        <f>PI_data_original!BI1039</f>
        <v>45873.963888888888</v>
      </c>
      <c r="BJ1039" s="6">
        <f>IF($BI1039&lt;=$BI$9,IF(NOT(ISNUMBER(PI_data_original!BJ1039)),BJ1038,PI_data_original!BJ1039),0)</f>
        <v>0</v>
      </c>
      <c r="BK1039" s="6">
        <f>IF($BI1039&lt;=$BI$9,IF(NOT(ISNUMBER(PI_data_original!BK1039)),BK1038,PI_data_original!BK1039),0)</f>
        <v>0</v>
      </c>
      <c r="BM1039" s="6" t="b">
        <f t="shared" si="234"/>
        <v>0</v>
      </c>
      <c r="BN1039" s="6" t="str">
        <f t="shared" si="235"/>
        <v>N/A</v>
      </c>
      <c r="BO1039" s="6" t="b">
        <f t="shared" si="236"/>
        <v>0</v>
      </c>
      <c r="BP1039" s="6" t="str">
        <f t="shared" si="237"/>
        <v>N/A</v>
      </c>
    </row>
    <row r="1040" spans="61:68">
      <c r="BI1040" s="61">
        <f>PI_data_original!BI1040</f>
        <v>45873.964583333334</v>
      </c>
      <c r="BJ1040" s="6">
        <f>IF($BI1040&lt;=$BI$9,IF(NOT(ISNUMBER(PI_data_original!BJ1040)),BJ1039,PI_data_original!BJ1040),0)</f>
        <v>0</v>
      </c>
      <c r="BK1040" s="6">
        <f>IF($BI1040&lt;=$BI$9,IF(NOT(ISNUMBER(PI_data_original!BK1040)),BK1039,PI_data_original!BK1040),0)</f>
        <v>0</v>
      </c>
      <c r="BM1040" s="6" t="b">
        <f t="shared" si="234"/>
        <v>0</v>
      </c>
      <c r="BN1040" s="6" t="str">
        <f t="shared" si="235"/>
        <v>N/A</v>
      </c>
      <c r="BO1040" s="6" t="b">
        <f t="shared" si="236"/>
        <v>0</v>
      </c>
      <c r="BP1040" s="6" t="str">
        <f t="shared" si="237"/>
        <v>N/A</v>
      </c>
    </row>
    <row r="1041" spans="61:68">
      <c r="BI1041" s="61">
        <f>PI_data_original!BI1041</f>
        <v>45873.965277777781</v>
      </c>
      <c r="BJ1041" s="6">
        <f>IF($BI1041&lt;=$BI$9,IF(NOT(ISNUMBER(PI_data_original!BJ1041)),BJ1040,PI_data_original!BJ1041),0)</f>
        <v>0</v>
      </c>
      <c r="BK1041" s="6">
        <f>IF($BI1041&lt;=$BI$9,IF(NOT(ISNUMBER(PI_data_original!BK1041)),BK1040,PI_data_original!BK1041),0)</f>
        <v>0</v>
      </c>
      <c r="BM1041" s="6" t="b">
        <f t="shared" si="234"/>
        <v>0</v>
      </c>
      <c r="BN1041" s="6" t="str">
        <f t="shared" si="235"/>
        <v>N/A</v>
      </c>
      <c r="BO1041" s="6" t="b">
        <f t="shared" si="236"/>
        <v>0</v>
      </c>
      <c r="BP1041" s="6" t="str">
        <f t="shared" si="237"/>
        <v>N/A</v>
      </c>
    </row>
    <row r="1042" spans="61:68">
      <c r="BI1042" s="61">
        <f>PI_data_original!BI1042</f>
        <v>45873.96597222222</v>
      </c>
      <c r="BJ1042" s="6">
        <f>IF($BI1042&lt;=$BI$9,IF(NOT(ISNUMBER(PI_data_original!BJ1042)),BJ1041,PI_data_original!BJ1042),0)</f>
        <v>0</v>
      </c>
      <c r="BK1042" s="6">
        <f>IF($BI1042&lt;=$BI$9,IF(NOT(ISNUMBER(PI_data_original!BK1042)),BK1041,PI_data_original!BK1042),0)</f>
        <v>0</v>
      </c>
      <c r="BM1042" s="6" t="b">
        <f t="shared" si="234"/>
        <v>0</v>
      </c>
      <c r="BN1042" s="6" t="str">
        <f t="shared" si="235"/>
        <v>N/A</v>
      </c>
      <c r="BO1042" s="6" t="b">
        <f t="shared" si="236"/>
        <v>0</v>
      </c>
      <c r="BP1042" s="6" t="str">
        <f t="shared" si="237"/>
        <v>N/A</v>
      </c>
    </row>
    <row r="1043" spans="61:68">
      <c r="BI1043" s="61">
        <f>PI_data_original!BI1043</f>
        <v>45873.966666666667</v>
      </c>
      <c r="BJ1043" s="6">
        <f>IF($BI1043&lt;=$BI$9,IF(NOT(ISNUMBER(PI_data_original!BJ1043)),BJ1042,PI_data_original!BJ1043),0)</f>
        <v>0</v>
      </c>
      <c r="BK1043" s="6">
        <f>IF($BI1043&lt;=$BI$9,IF(NOT(ISNUMBER(PI_data_original!BK1043)),BK1042,PI_data_original!BK1043),0)</f>
        <v>0</v>
      </c>
      <c r="BM1043" s="6" t="b">
        <f t="shared" si="234"/>
        <v>0</v>
      </c>
      <c r="BN1043" s="6" t="str">
        <f t="shared" si="235"/>
        <v>N/A</v>
      </c>
      <c r="BO1043" s="6" t="b">
        <f t="shared" si="236"/>
        <v>0</v>
      </c>
      <c r="BP1043" s="6" t="str">
        <f t="shared" si="237"/>
        <v>N/A</v>
      </c>
    </row>
    <row r="1044" spans="61:68">
      <c r="BI1044" s="61">
        <f>PI_data_original!BI1044</f>
        <v>45873.967361111114</v>
      </c>
      <c r="BJ1044" s="6">
        <f>IF($BI1044&lt;=$BI$9,IF(NOT(ISNUMBER(PI_data_original!BJ1044)),BJ1043,PI_data_original!BJ1044),0)</f>
        <v>0</v>
      </c>
      <c r="BK1044" s="6">
        <f>IF($BI1044&lt;=$BI$9,IF(NOT(ISNUMBER(PI_data_original!BK1044)),BK1043,PI_data_original!BK1044),0)</f>
        <v>0</v>
      </c>
      <c r="BM1044" s="6" t="b">
        <f t="shared" si="234"/>
        <v>0</v>
      </c>
      <c r="BN1044" s="6" t="str">
        <f t="shared" si="235"/>
        <v>N/A</v>
      </c>
      <c r="BO1044" s="6" t="b">
        <f t="shared" si="236"/>
        <v>0</v>
      </c>
      <c r="BP1044" s="6" t="str">
        <f t="shared" si="237"/>
        <v>N/A</v>
      </c>
    </row>
    <row r="1045" spans="61:68">
      <c r="BI1045" s="61">
        <f>PI_data_original!BI1045</f>
        <v>45873.968055555553</v>
      </c>
      <c r="BJ1045" s="6">
        <f>IF($BI1045&lt;=$BI$9,IF(NOT(ISNUMBER(PI_data_original!BJ1045)),BJ1044,PI_data_original!BJ1045),0)</f>
        <v>0</v>
      </c>
      <c r="BK1045" s="6">
        <f>IF($BI1045&lt;=$BI$9,IF(NOT(ISNUMBER(PI_data_original!BK1045)),BK1044,PI_data_original!BK1045),0)</f>
        <v>0</v>
      </c>
      <c r="BM1045" s="6" t="b">
        <f t="shared" si="234"/>
        <v>0</v>
      </c>
      <c r="BN1045" s="6" t="str">
        <f t="shared" si="235"/>
        <v>N/A</v>
      </c>
      <c r="BO1045" s="6" t="b">
        <f t="shared" si="236"/>
        <v>0</v>
      </c>
      <c r="BP1045" s="6" t="str">
        <f t="shared" si="237"/>
        <v>N/A</v>
      </c>
    </row>
    <row r="1046" spans="61:68">
      <c r="BI1046" s="61">
        <f>PI_data_original!BI1046</f>
        <v>45873.96875</v>
      </c>
      <c r="BJ1046" s="6">
        <f>IF($BI1046&lt;=$BI$9,IF(NOT(ISNUMBER(PI_data_original!BJ1046)),BJ1045,PI_data_original!BJ1046),0)</f>
        <v>0</v>
      </c>
      <c r="BK1046" s="6">
        <f>IF($BI1046&lt;=$BI$9,IF(NOT(ISNUMBER(PI_data_original!BK1046)),BK1045,PI_data_original!BK1046),0)</f>
        <v>0</v>
      </c>
      <c r="BM1046" s="6" t="b">
        <f t="shared" si="234"/>
        <v>0</v>
      </c>
      <c r="BN1046" s="6" t="str">
        <f t="shared" si="235"/>
        <v>N/A</v>
      </c>
      <c r="BO1046" s="6" t="b">
        <f t="shared" si="236"/>
        <v>0</v>
      </c>
      <c r="BP1046" s="6" t="str">
        <f t="shared" si="237"/>
        <v>N/A</v>
      </c>
    </row>
    <row r="1047" spans="61:68">
      <c r="BI1047" s="61">
        <f>PI_data_original!BI1047</f>
        <v>45873.969444444447</v>
      </c>
      <c r="BJ1047" s="6">
        <f>IF($BI1047&lt;=$BI$9,IF(NOT(ISNUMBER(PI_data_original!BJ1047)),BJ1046,PI_data_original!BJ1047),0)</f>
        <v>0</v>
      </c>
      <c r="BK1047" s="6">
        <f>IF($BI1047&lt;=$BI$9,IF(NOT(ISNUMBER(PI_data_original!BK1047)),BK1046,PI_data_original!BK1047),0)</f>
        <v>0</v>
      </c>
      <c r="BM1047" s="6" t="b">
        <f t="shared" si="234"/>
        <v>0</v>
      </c>
      <c r="BN1047" s="6" t="str">
        <f t="shared" si="235"/>
        <v>N/A</v>
      </c>
      <c r="BO1047" s="6" t="b">
        <f t="shared" si="236"/>
        <v>0</v>
      </c>
      <c r="BP1047" s="6" t="str">
        <f t="shared" si="237"/>
        <v>N/A</v>
      </c>
    </row>
    <row r="1048" spans="61:68">
      <c r="BI1048" s="61">
        <f>PI_data_original!BI1048</f>
        <v>45873.970138888886</v>
      </c>
      <c r="BJ1048" s="6">
        <f>IF($BI1048&lt;=$BI$9,IF(NOT(ISNUMBER(PI_data_original!BJ1048)),BJ1047,PI_data_original!BJ1048),0)</f>
        <v>0</v>
      </c>
      <c r="BK1048" s="6">
        <f>IF($BI1048&lt;=$BI$9,IF(NOT(ISNUMBER(PI_data_original!BK1048)),BK1047,PI_data_original!BK1048),0)</f>
        <v>0</v>
      </c>
      <c r="BM1048" s="6" t="b">
        <f t="shared" si="234"/>
        <v>0</v>
      </c>
      <c r="BN1048" s="6" t="str">
        <f t="shared" si="235"/>
        <v>N/A</v>
      </c>
      <c r="BO1048" s="6" t="b">
        <f t="shared" si="236"/>
        <v>0</v>
      </c>
      <c r="BP1048" s="6" t="str">
        <f t="shared" si="237"/>
        <v>N/A</v>
      </c>
    </row>
    <row r="1049" spans="61:68">
      <c r="BI1049" s="61">
        <f>PI_data_original!BI1049</f>
        <v>45873.970833333333</v>
      </c>
      <c r="BJ1049" s="6">
        <f>IF($BI1049&lt;=$BI$9,IF(NOT(ISNUMBER(PI_data_original!BJ1049)),BJ1048,PI_data_original!BJ1049),0)</f>
        <v>0</v>
      </c>
      <c r="BK1049" s="6">
        <f>IF($BI1049&lt;=$BI$9,IF(NOT(ISNUMBER(PI_data_original!BK1049)),BK1048,PI_data_original!BK1049),0)</f>
        <v>0</v>
      </c>
      <c r="BM1049" s="6" t="b">
        <f t="shared" si="234"/>
        <v>0</v>
      </c>
      <c r="BN1049" s="6" t="str">
        <f t="shared" si="235"/>
        <v>N/A</v>
      </c>
      <c r="BO1049" s="6" t="b">
        <f t="shared" si="236"/>
        <v>0</v>
      </c>
      <c r="BP1049" s="6" t="str">
        <f t="shared" si="237"/>
        <v>N/A</v>
      </c>
    </row>
    <row r="1050" spans="61:68">
      <c r="BI1050" s="61">
        <f>PI_data_original!BI1050</f>
        <v>45873.97152777778</v>
      </c>
      <c r="BJ1050" s="6">
        <f>IF($BI1050&lt;=$BI$9,IF(NOT(ISNUMBER(PI_data_original!BJ1050)),BJ1049,PI_data_original!BJ1050),0)</f>
        <v>0</v>
      </c>
      <c r="BK1050" s="6">
        <f>IF($BI1050&lt;=$BI$9,IF(NOT(ISNUMBER(PI_data_original!BK1050)),BK1049,PI_data_original!BK1050),0)</f>
        <v>0</v>
      </c>
      <c r="BM1050" s="6" t="b">
        <f t="shared" si="234"/>
        <v>0</v>
      </c>
      <c r="BN1050" s="6" t="str">
        <f t="shared" si="235"/>
        <v>N/A</v>
      </c>
      <c r="BO1050" s="6" t="b">
        <f t="shared" si="236"/>
        <v>0</v>
      </c>
      <c r="BP1050" s="6" t="str">
        <f t="shared" si="237"/>
        <v>N/A</v>
      </c>
    </row>
    <row r="1051" spans="61:68">
      <c r="BI1051" s="61">
        <f>PI_data_original!BI1051</f>
        <v>45873.972222222219</v>
      </c>
      <c r="BJ1051" s="6">
        <f>IF($BI1051&lt;=$BI$9,IF(NOT(ISNUMBER(PI_data_original!BJ1051)),BJ1050,PI_data_original!BJ1051),0)</f>
        <v>0</v>
      </c>
      <c r="BK1051" s="6">
        <f>IF($BI1051&lt;=$BI$9,IF(NOT(ISNUMBER(PI_data_original!BK1051)),BK1050,PI_data_original!BK1051),0)</f>
        <v>0</v>
      </c>
      <c r="BM1051" s="6" t="b">
        <f t="shared" si="234"/>
        <v>0</v>
      </c>
      <c r="BN1051" s="6" t="str">
        <f t="shared" si="235"/>
        <v>N/A</v>
      </c>
      <c r="BO1051" s="6" t="b">
        <f t="shared" si="236"/>
        <v>0</v>
      </c>
      <c r="BP1051" s="6" t="str">
        <f t="shared" si="237"/>
        <v>N/A</v>
      </c>
    </row>
    <row r="1052" spans="61:68">
      <c r="BI1052" s="61">
        <f>PI_data_original!BI1052</f>
        <v>45873.972916666666</v>
      </c>
      <c r="BJ1052" s="6">
        <f>IF($BI1052&lt;=$BI$9,IF(NOT(ISNUMBER(PI_data_original!BJ1052)),BJ1051,PI_data_original!BJ1052),0)</f>
        <v>0</v>
      </c>
      <c r="BK1052" s="6">
        <f>IF($BI1052&lt;=$BI$9,IF(NOT(ISNUMBER(PI_data_original!BK1052)),BK1051,PI_data_original!BK1052),0)</f>
        <v>0</v>
      </c>
      <c r="BM1052" s="6" t="b">
        <f t="shared" si="234"/>
        <v>0</v>
      </c>
      <c r="BN1052" s="6" t="str">
        <f t="shared" si="235"/>
        <v>N/A</v>
      </c>
      <c r="BO1052" s="6" t="b">
        <f t="shared" si="236"/>
        <v>0</v>
      </c>
      <c r="BP1052" s="6" t="str">
        <f t="shared" si="237"/>
        <v>N/A</v>
      </c>
    </row>
    <row r="1053" spans="61:68">
      <c r="BI1053" s="61">
        <f>PI_data_original!BI1053</f>
        <v>45873.973611111112</v>
      </c>
      <c r="BJ1053" s="6">
        <f>IF($BI1053&lt;=$BI$9,IF(NOT(ISNUMBER(PI_data_original!BJ1053)),BJ1052,PI_data_original!BJ1053),0)</f>
        <v>0</v>
      </c>
      <c r="BK1053" s="6">
        <f>IF($BI1053&lt;=$BI$9,IF(NOT(ISNUMBER(PI_data_original!BK1053)),BK1052,PI_data_original!BK1053),0)</f>
        <v>0</v>
      </c>
      <c r="BM1053" s="6" t="b">
        <f t="shared" si="234"/>
        <v>0</v>
      </c>
      <c r="BN1053" s="6" t="str">
        <f t="shared" si="235"/>
        <v>N/A</v>
      </c>
      <c r="BO1053" s="6" t="b">
        <f t="shared" si="236"/>
        <v>0</v>
      </c>
      <c r="BP1053" s="6" t="str">
        <f t="shared" si="237"/>
        <v>N/A</v>
      </c>
    </row>
    <row r="1054" spans="61:68">
      <c r="BI1054" s="61">
        <f>PI_data_original!BI1054</f>
        <v>45873.974305555559</v>
      </c>
      <c r="BJ1054" s="6">
        <f>IF($BI1054&lt;=$BI$9,IF(NOT(ISNUMBER(PI_data_original!BJ1054)),BJ1053,PI_data_original!BJ1054),0)</f>
        <v>0</v>
      </c>
      <c r="BK1054" s="6">
        <f>IF($BI1054&lt;=$BI$9,IF(NOT(ISNUMBER(PI_data_original!BK1054)),BK1053,PI_data_original!BK1054),0)</f>
        <v>0</v>
      </c>
      <c r="BM1054" s="6" t="b">
        <f t="shared" si="234"/>
        <v>0</v>
      </c>
      <c r="BN1054" s="6" t="str">
        <f t="shared" si="235"/>
        <v>N/A</v>
      </c>
      <c r="BO1054" s="6" t="b">
        <f t="shared" si="236"/>
        <v>0</v>
      </c>
      <c r="BP1054" s="6" t="str">
        <f t="shared" si="237"/>
        <v>N/A</v>
      </c>
    </row>
    <row r="1055" spans="61:68">
      <c r="BI1055" s="61">
        <f>PI_data_original!BI1055</f>
        <v>45873.974999999999</v>
      </c>
      <c r="BJ1055" s="6">
        <f>IF($BI1055&lt;=$BI$9,IF(NOT(ISNUMBER(PI_data_original!BJ1055)),BJ1054,PI_data_original!BJ1055),0)</f>
        <v>0</v>
      </c>
      <c r="BK1055" s="6">
        <f>IF($BI1055&lt;=$BI$9,IF(NOT(ISNUMBER(PI_data_original!BK1055)),BK1054,PI_data_original!BK1055),0)</f>
        <v>0</v>
      </c>
      <c r="BM1055" s="6" t="b">
        <f t="shared" si="234"/>
        <v>0</v>
      </c>
      <c r="BN1055" s="6" t="str">
        <f t="shared" si="235"/>
        <v>N/A</v>
      </c>
      <c r="BO1055" s="6" t="b">
        <f t="shared" si="236"/>
        <v>0</v>
      </c>
      <c r="BP1055" s="6" t="str">
        <f t="shared" si="237"/>
        <v>N/A</v>
      </c>
    </row>
    <row r="1056" spans="61:68">
      <c r="BI1056" s="61">
        <f>PI_data_original!BI1056</f>
        <v>45873.975694444445</v>
      </c>
      <c r="BJ1056" s="6">
        <f>IF($BI1056&lt;=$BI$9,IF(NOT(ISNUMBER(PI_data_original!BJ1056)),BJ1055,PI_data_original!BJ1056),0)</f>
        <v>0</v>
      </c>
      <c r="BK1056" s="6">
        <f>IF($BI1056&lt;=$BI$9,IF(NOT(ISNUMBER(PI_data_original!BK1056)),BK1055,PI_data_original!BK1056),0)</f>
        <v>0</v>
      </c>
      <c r="BM1056" s="6" t="b">
        <f t="shared" si="234"/>
        <v>0</v>
      </c>
      <c r="BN1056" s="6" t="str">
        <f t="shared" si="235"/>
        <v>N/A</v>
      </c>
      <c r="BO1056" s="6" t="b">
        <f t="shared" si="236"/>
        <v>0</v>
      </c>
      <c r="BP1056" s="6" t="str">
        <f t="shared" si="237"/>
        <v>N/A</v>
      </c>
    </row>
    <row r="1057" spans="61:68">
      <c r="BI1057" s="61">
        <f>PI_data_original!BI1057</f>
        <v>45873.976388888892</v>
      </c>
      <c r="BJ1057" s="6">
        <f>IF($BI1057&lt;=$BI$9,IF(NOT(ISNUMBER(PI_data_original!BJ1057)),BJ1056,PI_data_original!BJ1057),0)</f>
        <v>0</v>
      </c>
      <c r="BK1057" s="6">
        <f>IF($BI1057&lt;=$BI$9,IF(NOT(ISNUMBER(PI_data_original!BK1057)),BK1056,PI_data_original!BK1057),0)</f>
        <v>0</v>
      </c>
      <c r="BM1057" s="6" t="b">
        <f t="shared" si="234"/>
        <v>0</v>
      </c>
      <c r="BN1057" s="6" t="str">
        <f t="shared" si="235"/>
        <v>N/A</v>
      </c>
      <c r="BO1057" s="6" t="b">
        <f t="shared" si="236"/>
        <v>0</v>
      </c>
      <c r="BP1057" s="6" t="str">
        <f t="shared" si="237"/>
        <v>N/A</v>
      </c>
    </row>
    <row r="1058" spans="61:68">
      <c r="BI1058" s="61">
        <f>PI_data_original!BI1058</f>
        <v>45873.977083333331</v>
      </c>
      <c r="BJ1058" s="6">
        <f>IF($BI1058&lt;=$BI$9,IF(NOT(ISNUMBER(PI_data_original!BJ1058)),BJ1057,PI_data_original!BJ1058),0)</f>
        <v>0</v>
      </c>
      <c r="BK1058" s="6">
        <f>IF($BI1058&lt;=$BI$9,IF(NOT(ISNUMBER(PI_data_original!BK1058)),BK1057,PI_data_original!BK1058),0)</f>
        <v>0</v>
      </c>
      <c r="BM1058" s="6" t="b">
        <f t="shared" si="234"/>
        <v>0</v>
      </c>
      <c r="BN1058" s="6" t="str">
        <f t="shared" si="235"/>
        <v>N/A</v>
      </c>
      <c r="BO1058" s="6" t="b">
        <f t="shared" si="236"/>
        <v>0</v>
      </c>
      <c r="BP1058" s="6" t="str">
        <f t="shared" si="237"/>
        <v>N/A</v>
      </c>
    </row>
    <row r="1059" spans="61:68">
      <c r="BI1059" s="61">
        <f>PI_data_original!BI1059</f>
        <v>45873.977777777778</v>
      </c>
      <c r="BJ1059" s="6">
        <f>IF($BI1059&lt;=$BI$9,IF(NOT(ISNUMBER(PI_data_original!BJ1059)),BJ1058,PI_data_original!BJ1059),0)</f>
        <v>0</v>
      </c>
      <c r="BK1059" s="6">
        <f>IF($BI1059&lt;=$BI$9,IF(NOT(ISNUMBER(PI_data_original!BK1059)),BK1058,PI_data_original!BK1059),0)</f>
        <v>0</v>
      </c>
      <c r="BM1059" s="6" t="b">
        <f t="shared" si="234"/>
        <v>0</v>
      </c>
      <c r="BN1059" s="6" t="str">
        <f t="shared" si="235"/>
        <v>N/A</v>
      </c>
      <c r="BO1059" s="6" t="b">
        <f t="shared" si="236"/>
        <v>0</v>
      </c>
      <c r="BP1059" s="6" t="str">
        <f t="shared" si="237"/>
        <v>N/A</v>
      </c>
    </row>
    <row r="1060" spans="61:68">
      <c r="BI1060" s="61">
        <f>PI_data_original!BI1060</f>
        <v>45873.978472222225</v>
      </c>
      <c r="BJ1060" s="6">
        <f>IF($BI1060&lt;=$BI$9,IF(NOT(ISNUMBER(PI_data_original!BJ1060)),BJ1059,PI_data_original!BJ1060),0)</f>
        <v>0</v>
      </c>
      <c r="BK1060" s="6">
        <f>IF($BI1060&lt;=$BI$9,IF(NOT(ISNUMBER(PI_data_original!BK1060)),BK1059,PI_data_original!BK1060),0)</f>
        <v>0</v>
      </c>
      <c r="BM1060" s="6" t="b">
        <f t="shared" si="234"/>
        <v>0</v>
      </c>
      <c r="BN1060" s="6" t="str">
        <f t="shared" si="235"/>
        <v>N/A</v>
      </c>
      <c r="BO1060" s="6" t="b">
        <f t="shared" si="236"/>
        <v>0</v>
      </c>
      <c r="BP1060" s="6" t="str">
        <f t="shared" si="237"/>
        <v>N/A</v>
      </c>
    </row>
    <row r="1061" spans="61:68">
      <c r="BI1061" s="61">
        <f>PI_data_original!BI1061</f>
        <v>45873.979166666664</v>
      </c>
      <c r="BJ1061" s="6">
        <f>IF($BI1061&lt;=$BI$9,IF(NOT(ISNUMBER(PI_data_original!BJ1061)),BJ1060,PI_data_original!BJ1061),0)</f>
        <v>0</v>
      </c>
      <c r="BK1061" s="6">
        <f>IF($BI1061&lt;=$BI$9,IF(NOT(ISNUMBER(PI_data_original!BK1061)),BK1060,PI_data_original!BK1061),0)</f>
        <v>0</v>
      </c>
      <c r="BM1061" s="6" t="b">
        <f t="shared" si="234"/>
        <v>0</v>
      </c>
      <c r="BN1061" s="6" t="str">
        <f t="shared" si="235"/>
        <v>N/A</v>
      </c>
      <c r="BO1061" s="6" t="b">
        <f t="shared" si="236"/>
        <v>0</v>
      </c>
      <c r="BP1061" s="6" t="str">
        <f t="shared" si="237"/>
        <v>N/A</v>
      </c>
    </row>
    <row r="1062" spans="61:68">
      <c r="BI1062" s="61">
        <f>PI_data_original!BI1062</f>
        <v>45873.979861111111</v>
      </c>
      <c r="BJ1062" s="6">
        <f>IF($BI1062&lt;=$BI$9,IF(NOT(ISNUMBER(PI_data_original!BJ1062)),BJ1061,PI_data_original!BJ1062),0)</f>
        <v>0</v>
      </c>
      <c r="BK1062" s="6">
        <f>IF($BI1062&lt;=$BI$9,IF(NOT(ISNUMBER(PI_data_original!BK1062)),BK1061,PI_data_original!BK1062),0)</f>
        <v>0</v>
      </c>
      <c r="BM1062" s="6" t="b">
        <f t="shared" si="234"/>
        <v>0</v>
      </c>
      <c r="BN1062" s="6" t="str">
        <f t="shared" si="235"/>
        <v>N/A</v>
      </c>
      <c r="BO1062" s="6" t="b">
        <f t="shared" si="236"/>
        <v>0</v>
      </c>
      <c r="BP1062" s="6" t="str">
        <f t="shared" si="237"/>
        <v>N/A</v>
      </c>
    </row>
    <row r="1063" spans="61:68">
      <c r="BI1063" s="61">
        <f>PI_data_original!BI1063</f>
        <v>45873.980555555558</v>
      </c>
      <c r="BJ1063" s="6">
        <f>IF($BI1063&lt;=$BI$9,IF(NOT(ISNUMBER(PI_data_original!BJ1063)),BJ1062,PI_data_original!BJ1063),0)</f>
        <v>0</v>
      </c>
      <c r="BK1063" s="6">
        <f>IF($BI1063&lt;=$BI$9,IF(NOT(ISNUMBER(PI_data_original!BK1063)),BK1062,PI_data_original!BK1063),0)</f>
        <v>0</v>
      </c>
      <c r="BM1063" s="6" t="b">
        <f t="shared" si="234"/>
        <v>0</v>
      </c>
      <c r="BN1063" s="6" t="str">
        <f t="shared" si="235"/>
        <v>N/A</v>
      </c>
      <c r="BO1063" s="6" t="b">
        <f t="shared" si="236"/>
        <v>0</v>
      </c>
      <c r="BP1063" s="6" t="str">
        <f t="shared" si="237"/>
        <v>N/A</v>
      </c>
    </row>
    <row r="1064" spans="61:68">
      <c r="BI1064" s="61">
        <f>PI_data_original!BI1064</f>
        <v>45873.981249999997</v>
      </c>
      <c r="BJ1064" s="6">
        <f>IF($BI1064&lt;=$BI$9,IF(NOT(ISNUMBER(PI_data_original!BJ1064)),BJ1063,PI_data_original!BJ1064),0)</f>
        <v>0</v>
      </c>
      <c r="BK1064" s="6">
        <f>IF($BI1064&lt;=$BI$9,IF(NOT(ISNUMBER(PI_data_original!BK1064)),BK1063,PI_data_original!BK1064),0)</f>
        <v>0</v>
      </c>
      <c r="BM1064" s="6" t="b">
        <f t="shared" si="234"/>
        <v>0</v>
      </c>
      <c r="BN1064" s="6" t="str">
        <f t="shared" si="235"/>
        <v>N/A</v>
      </c>
      <c r="BO1064" s="6" t="b">
        <f t="shared" si="236"/>
        <v>0</v>
      </c>
      <c r="BP1064" s="6" t="str">
        <f t="shared" si="237"/>
        <v>N/A</v>
      </c>
    </row>
    <row r="1065" spans="61:68">
      <c r="BI1065" s="61">
        <f>PI_data_original!BI1065</f>
        <v>45873.981944444444</v>
      </c>
      <c r="BJ1065" s="6">
        <f>IF($BI1065&lt;=$BI$9,IF(NOT(ISNUMBER(PI_data_original!BJ1065)),BJ1064,PI_data_original!BJ1065),0)</f>
        <v>0</v>
      </c>
      <c r="BK1065" s="6">
        <f>IF($BI1065&lt;=$BI$9,IF(NOT(ISNUMBER(PI_data_original!BK1065)),BK1064,PI_data_original!BK1065),0)</f>
        <v>0</v>
      </c>
      <c r="BM1065" s="6" t="b">
        <f t="shared" si="234"/>
        <v>0</v>
      </c>
      <c r="BN1065" s="6" t="str">
        <f t="shared" si="235"/>
        <v>N/A</v>
      </c>
      <c r="BO1065" s="6" t="b">
        <f t="shared" si="236"/>
        <v>0</v>
      </c>
      <c r="BP1065" s="6" t="str">
        <f t="shared" si="237"/>
        <v>N/A</v>
      </c>
    </row>
    <row r="1066" spans="61:68">
      <c r="BI1066" s="61">
        <f>PI_data_original!BI1066</f>
        <v>45873.982638888891</v>
      </c>
      <c r="BJ1066" s="6">
        <f>IF($BI1066&lt;=$BI$9,IF(NOT(ISNUMBER(PI_data_original!BJ1066)),BJ1065,PI_data_original!BJ1066),0)</f>
        <v>0</v>
      </c>
      <c r="BK1066" s="6">
        <f>IF($BI1066&lt;=$BI$9,IF(NOT(ISNUMBER(PI_data_original!BK1066)),BK1065,PI_data_original!BK1066),0)</f>
        <v>0</v>
      </c>
      <c r="BM1066" s="6" t="b">
        <f t="shared" si="234"/>
        <v>0</v>
      </c>
      <c r="BN1066" s="6" t="str">
        <f t="shared" si="235"/>
        <v>N/A</v>
      </c>
      <c r="BO1066" s="6" t="b">
        <f t="shared" si="236"/>
        <v>0</v>
      </c>
      <c r="BP1066" s="6" t="str">
        <f t="shared" si="237"/>
        <v>N/A</v>
      </c>
    </row>
    <row r="1067" spans="61:68">
      <c r="BI1067" s="61">
        <f>PI_data_original!BI1067</f>
        <v>45873.98333333333</v>
      </c>
      <c r="BJ1067" s="6">
        <f>IF($BI1067&lt;=$BI$9,IF(NOT(ISNUMBER(PI_data_original!BJ1067)),BJ1066,PI_data_original!BJ1067),0)</f>
        <v>0</v>
      </c>
      <c r="BK1067" s="6">
        <f>IF($BI1067&lt;=$BI$9,IF(NOT(ISNUMBER(PI_data_original!BK1067)),BK1066,PI_data_original!BK1067),0)</f>
        <v>0</v>
      </c>
      <c r="BM1067" s="6" t="b">
        <f t="shared" si="234"/>
        <v>0</v>
      </c>
      <c r="BN1067" s="6" t="str">
        <f t="shared" si="235"/>
        <v>N/A</v>
      </c>
      <c r="BO1067" s="6" t="b">
        <f t="shared" si="236"/>
        <v>0</v>
      </c>
      <c r="BP1067" s="6" t="str">
        <f t="shared" si="237"/>
        <v>N/A</v>
      </c>
    </row>
    <row r="1068" spans="61:68">
      <c r="BI1068" s="61">
        <f>PI_data_original!BI1068</f>
        <v>45873.984027777777</v>
      </c>
      <c r="BJ1068" s="6">
        <f>IF($BI1068&lt;=$BI$9,IF(NOT(ISNUMBER(PI_data_original!BJ1068)),BJ1067,PI_data_original!BJ1068),0)</f>
        <v>0</v>
      </c>
      <c r="BK1068" s="6">
        <f>IF($BI1068&lt;=$BI$9,IF(NOT(ISNUMBER(PI_data_original!BK1068)),BK1067,PI_data_original!BK1068),0)</f>
        <v>0</v>
      </c>
      <c r="BM1068" s="6" t="b">
        <f t="shared" si="234"/>
        <v>0</v>
      </c>
      <c r="BN1068" s="6" t="str">
        <f t="shared" si="235"/>
        <v>N/A</v>
      </c>
      <c r="BO1068" s="6" t="b">
        <f t="shared" si="236"/>
        <v>0</v>
      </c>
      <c r="BP1068" s="6" t="str">
        <f t="shared" si="237"/>
        <v>N/A</v>
      </c>
    </row>
    <row r="1069" spans="61:68">
      <c r="BI1069" s="61">
        <f>PI_data_original!BI1069</f>
        <v>45873.984722222223</v>
      </c>
      <c r="BJ1069" s="6">
        <f>IF($BI1069&lt;=$BI$9,IF(NOT(ISNUMBER(PI_data_original!BJ1069)),BJ1068,PI_data_original!BJ1069),0)</f>
        <v>0</v>
      </c>
      <c r="BK1069" s="6">
        <f>IF($BI1069&lt;=$BI$9,IF(NOT(ISNUMBER(PI_data_original!BK1069)),BK1068,PI_data_original!BK1069),0)</f>
        <v>0</v>
      </c>
      <c r="BM1069" s="6" t="b">
        <f t="shared" si="234"/>
        <v>0</v>
      </c>
      <c r="BN1069" s="6" t="str">
        <f t="shared" si="235"/>
        <v>N/A</v>
      </c>
      <c r="BO1069" s="6" t="b">
        <f t="shared" si="236"/>
        <v>0</v>
      </c>
      <c r="BP1069" s="6" t="str">
        <f t="shared" si="237"/>
        <v>N/A</v>
      </c>
    </row>
    <row r="1070" spans="61:68">
      <c r="BI1070" s="61">
        <f>PI_data_original!BI1070</f>
        <v>45873.98541666667</v>
      </c>
      <c r="BJ1070" s="6">
        <f>IF($BI1070&lt;=$BI$9,IF(NOT(ISNUMBER(PI_data_original!BJ1070)),BJ1069,PI_data_original!BJ1070),0)</f>
        <v>0</v>
      </c>
      <c r="BK1070" s="6">
        <f>IF($BI1070&lt;=$BI$9,IF(NOT(ISNUMBER(PI_data_original!BK1070)),BK1069,PI_data_original!BK1070),0)</f>
        <v>0</v>
      </c>
      <c r="BM1070" s="6" t="b">
        <f t="shared" si="234"/>
        <v>0</v>
      </c>
      <c r="BN1070" s="6" t="str">
        <f t="shared" si="235"/>
        <v>N/A</v>
      </c>
      <c r="BO1070" s="6" t="b">
        <f t="shared" si="236"/>
        <v>0</v>
      </c>
      <c r="BP1070" s="6" t="str">
        <f t="shared" si="237"/>
        <v>N/A</v>
      </c>
    </row>
    <row r="1071" spans="61:68">
      <c r="BI1071" s="61">
        <f>PI_data_original!BI1071</f>
        <v>45873.986111111109</v>
      </c>
      <c r="BJ1071" s="6">
        <f>IF($BI1071&lt;=$BI$9,IF(NOT(ISNUMBER(PI_data_original!BJ1071)),BJ1070,PI_data_original!BJ1071),0)</f>
        <v>0</v>
      </c>
      <c r="BK1071" s="6">
        <f>IF($BI1071&lt;=$BI$9,IF(NOT(ISNUMBER(PI_data_original!BK1071)),BK1070,PI_data_original!BK1071),0)</f>
        <v>0</v>
      </c>
      <c r="BM1071" s="6" t="b">
        <f t="shared" si="234"/>
        <v>0</v>
      </c>
      <c r="BN1071" s="6" t="str">
        <f t="shared" si="235"/>
        <v>N/A</v>
      </c>
      <c r="BO1071" s="6" t="b">
        <f t="shared" si="236"/>
        <v>0</v>
      </c>
      <c r="BP1071" s="6" t="str">
        <f t="shared" si="237"/>
        <v>N/A</v>
      </c>
    </row>
    <row r="1072" spans="61:68">
      <c r="BI1072" s="61">
        <f>PI_data_original!BI1072</f>
        <v>45873.986805555556</v>
      </c>
      <c r="BJ1072" s="6">
        <f>IF($BI1072&lt;=$BI$9,IF(NOT(ISNUMBER(PI_data_original!BJ1072)),BJ1071,PI_data_original!BJ1072),0)</f>
        <v>0</v>
      </c>
      <c r="BK1072" s="6">
        <f>IF($BI1072&lt;=$BI$9,IF(NOT(ISNUMBER(PI_data_original!BK1072)),BK1071,PI_data_original!BK1072),0)</f>
        <v>0</v>
      </c>
      <c r="BM1072" s="6" t="b">
        <f t="shared" si="234"/>
        <v>0</v>
      </c>
      <c r="BN1072" s="6" t="str">
        <f t="shared" si="235"/>
        <v>N/A</v>
      </c>
      <c r="BO1072" s="6" t="b">
        <f t="shared" si="236"/>
        <v>0</v>
      </c>
      <c r="BP1072" s="6" t="str">
        <f t="shared" si="237"/>
        <v>N/A</v>
      </c>
    </row>
    <row r="1073" spans="61:68">
      <c r="BI1073" s="61">
        <f>PI_data_original!BI1073</f>
        <v>45873.987500000003</v>
      </c>
      <c r="BJ1073" s="6">
        <f>IF($BI1073&lt;=$BI$9,IF(NOT(ISNUMBER(PI_data_original!BJ1073)),BJ1072,PI_data_original!BJ1073),0)</f>
        <v>0</v>
      </c>
      <c r="BK1073" s="6">
        <f>IF($BI1073&lt;=$BI$9,IF(NOT(ISNUMBER(PI_data_original!BK1073)),BK1072,PI_data_original!BK1073),0)</f>
        <v>0</v>
      </c>
      <c r="BM1073" s="6" t="b">
        <f t="shared" si="234"/>
        <v>0</v>
      </c>
      <c r="BN1073" s="6" t="str">
        <f t="shared" si="235"/>
        <v>N/A</v>
      </c>
      <c r="BO1073" s="6" t="b">
        <f t="shared" si="236"/>
        <v>0</v>
      </c>
      <c r="BP1073" s="6" t="str">
        <f t="shared" si="237"/>
        <v>N/A</v>
      </c>
    </row>
    <row r="1074" spans="61:68">
      <c r="BI1074" s="61">
        <f>PI_data_original!BI1074</f>
        <v>45873.988194444442</v>
      </c>
      <c r="BJ1074" s="6">
        <f>IF($BI1074&lt;=$BI$9,IF(NOT(ISNUMBER(PI_data_original!BJ1074)),BJ1073,PI_data_original!BJ1074),0)</f>
        <v>0</v>
      </c>
      <c r="BK1074" s="6">
        <f>IF($BI1074&lt;=$BI$9,IF(NOT(ISNUMBER(PI_data_original!BK1074)),BK1073,PI_data_original!BK1074),0)</f>
        <v>0</v>
      </c>
      <c r="BM1074" s="6" t="b">
        <f t="shared" si="234"/>
        <v>0</v>
      </c>
      <c r="BN1074" s="6" t="str">
        <f t="shared" si="235"/>
        <v>N/A</v>
      </c>
      <c r="BO1074" s="6" t="b">
        <f t="shared" si="236"/>
        <v>0</v>
      </c>
      <c r="BP1074" s="6" t="str">
        <f t="shared" si="237"/>
        <v>N/A</v>
      </c>
    </row>
    <row r="1075" spans="61:68">
      <c r="BI1075" s="61">
        <f>PI_data_original!BI1075</f>
        <v>45873.988888888889</v>
      </c>
      <c r="BJ1075" s="6">
        <f>IF($BI1075&lt;=$BI$9,IF(NOT(ISNUMBER(PI_data_original!BJ1075)),BJ1074,PI_data_original!BJ1075),0)</f>
        <v>0</v>
      </c>
      <c r="BK1075" s="6">
        <f>IF($BI1075&lt;=$BI$9,IF(NOT(ISNUMBER(PI_data_original!BK1075)),BK1074,PI_data_original!BK1075),0)</f>
        <v>0</v>
      </c>
      <c r="BM1075" s="6" t="b">
        <f t="shared" si="234"/>
        <v>0</v>
      </c>
      <c r="BN1075" s="6" t="str">
        <f t="shared" si="235"/>
        <v>N/A</v>
      </c>
      <c r="BO1075" s="6" t="b">
        <f t="shared" si="236"/>
        <v>0</v>
      </c>
      <c r="BP1075" s="6" t="str">
        <f t="shared" si="237"/>
        <v>N/A</v>
      </c>
    </row>
    <row r="1076" spans="61:68">
      <c r="BI1076" s="61">
        <f>PI_data_original!BI1076</f>
        <v>45873.989583333336</v>
      </c>
      <c r="BJ1076" s="6">
        <f>IF($BI1076&lt;=$BI$9,IF(NOT(ISNUMBER(PI_data_original!BJ1076)),BJ1075,PI_data_original!BJ1076),0)</f>
        <v>0</v>
      </c>
      <c r="BK1076" s="6">
        <f>IF($BI1076&lt;=$BI$9,IF(NOT(ISNUMBER(PI_data_original!BK1076)),BK1075,PI_data_original!BK1076),0)</f>
        <v>0</v>
      </c>
      <c r="BM1076" s="6" t="b">
        <f t="shared" si="234"/>
        <v>0</v>
      </c>
      <c r="BN1076" s="6" t="str">
        <f t="shared" si="235"/>
        <v>N/A</v>
      </c>
      <c r="BO1076" s="6" t="b">
        <f t="shared" si="236"/>
        <v>0</v>
      </c>
      <c r="BP1076" s="6" t="str">
        <f t="shared" si="237"/>
        <v>N/A</v>
      </c>
    </row>
    <row r="1077" spans="61:68">
      <c r="BI1077" s="61">
        <f>PI_data_original!BI1077</f>
        <v>45873.990277777775</v>
      </c>
      <c r="BJ1077" s="6">
        <f>IF($BI1077&lt;=$BI$9,IF(NOT(ISNUMBER(PI_data_original!BJ1077)),BJ1076,PI_data_original!BJ1077),0)</f>
        <v>0</v>
      </c>
      <c r="BK1077" s="6">
        <f>IF($BI1077&lt;=$BI$9,IF(NOT(ISNUMBER(PI_data_original!BK1077)),BK1076,PI_data_original!BK1077),0)</f>
        <v>0</v>
      </c>
      <c r="BM1077" s="6" t="b">
        <f t="shared" si="234"/>
        <v>0</v>
      </c>
      <c r="BN1077" s="6" t="str">
        <f t="shared" si="235"/>
        <v>N/A</v>
      </c>
      <c r="BO1077" s="6" t="b">
        <f t="shared" si="236"/>
        <v>0</v>
      </c>
      <c r="BP1077" s="6" t="str">
        <f t="shared" si="237"/>
        <v>N/A</v>
      </c>
    </row>
    <row r="1078" spans="61:68">
      <c r="BI1078" s="61">
        <f>PI_data_original!BI1078</f>
        <v>45873.990972222222</v>
      </c>
      <c r="BJ1078" s="6">
        <f>IF($BI1078&lt;=$BI$9,IF(NOT(ISNUMBER(PI_data_original!BJ1078)),BJ1077,PI_data_original!BJ1078),0)</f>
        <v>0</v>
      </c>
      <c r="BK1078" s="6">
        <f>IF($BI1078&lt;=$BI$9,IF(NOT(ISNUMBER(PI_data_original!BK1078)),BK1077,PI_data_original!BK1078),0)</f>
        <v>0</v>
      </c>
      <c r="BM1078" s="6" t="b">
        <f t="shared" si="234"/>
        <v>0</v>
      </c>
      <c r="BN1078" s="6" t="str">
        <f t="shared" si="235"/>
        <v>N/A</v>
      </c>
      <c r="BO1078" s="6" t="b">
        <f t="shared" si="236"/>
        <v>0</v>
      </c>
      <c r="BP1078" s="6" t="str">
        <f t="shared" si="237"/>
        <v>N/A</v>
      </c>
    </row>
    <row r="1079" spans="61:68">
      <c r="BI1079" s="61">
        <f>PI_data_original!BI1079</f>
        <v>45873.991666666669</v>
      </c>
      <c r="BJ1079" s="6">
        <f>IF($BI1079&lt;=$BI$9,IF(NOT(ISNUMBER(PI_data_original!BJ1079)),BJ1078,PI_data_original!BJ1079),0)</f>
        <v>0</v>
      </c>
      <c r="BK1079" s="6">
        <f>IF($BI1079&lt;=$BI$9,IF(NOT(ISNUMBER(PI_data_original!BK1079)),BK1078,PI_data_original!BK1079),0)</f>
        <v>0</v>
      </c>
      <c r="BM1079" s="6" t="b">
        <f t="shared" si="234"/>
        <v>0</v>
      </c>
      <c r="BN1079" s="6" t="str">
        <f t="shared" si="235"/>
        <v>N/A</v>
      </c>
      <c r="BO1079" s="6" t="b">
        <f t="shared" si="236"/>
        <v>0</v>
      </c>
      <c r="BP1079" s="6" t="str">
        <f t="shared" si="237"/>
        <v>N/A</v>
      </c>
    </row>
    <row r="1080" spans="61:68">
      <c r="BI1080" s="61">
        <f>PI_data_original!BI1080</f>
        <v>45873.992361111108</v>
      </c>
      <c r="BJ1080" s="6">
        <f>IF($BI1080&lt;=$BI$9,IF(NOT(ISNUMBER(PI_data_original!BJ1080)),BJ1079,PI_data_original!BJ1080),0)</f>
        <v>0</v>
      </c>
      <c r="BK1080" s="6">
        <f>IF($BI1080&lt;=$BI$9,IF(NOT(ISNUMBER(PI_data_original!BK1080)),BK1079,PI_data_original!BK1080),0)</f>
        <v>0</v>
      </c>
      <c r="BM1080" s="6" t="b">
        <f t="shared" si="234"/>
        <v>0</v>
      </c>
      <c r="BN1080" s="6" t="str">
        <f t="shared" si="235"/>
        <v>N/A</v>
      </c>
      <c r="BO1080" s="6" t="b">
        <f t="shared" si="236"/>
        <v>0</v>
      </c>
      <c r="BP1080" s="6" t="str">
        <f t="shared" si="237"/>
        <v>N/A</v>
      </c>
    </row>
    <row r="1081" spans="61:68">
      <c r="BI1081" s="61">
        <f>PI_data_original!BI1081</f>
        <v>45873.993055555555</v>
      </c>
      <c r="BJ1081" s="6">
        <f>IF($BI1081&lt;=$BI$9,IF(NOT(ISNUMBER(PI_data_original!BJ1081)),BJ1080,PI_data_original!BJ1081),0)</f>
        <v>0</v>
      </c>
      <c r="BK1081" s="6">
        <f>IF($BI1081&lt;=$BI$9,IF(NOT(ISNUMBER(PI_data_original!BK1081)),BK1080,PI_data_original!BK1081),0)</f>
        <v>0</v>
      </c>
      <c r="BM1081" s="6" t="b">
        <f t="shared" si="234"/>
        <v>0</v>
      </c>
      <c r="BN1081" s="6" t="str">
        <f t="shared" si="235"/>
        <v>N/A</v>
      </c>
      <c r="BO1081" s="6" t="b">
        <f t="shared" si="236"/>
        <v>0</v>
      </c>
      <c r="BP1081" s="6" t="str">
        <f t="shared" si="237"/>
        <v>N/A</v>
      </c>
    </row>
    <row r="1082" spans="61:68">
      <c r="BI1082" s="61">
        <f>PI_data_original!BI1082</f>
        <v>45873.993750000001</v>
      </c>
      <c r="BJ1082" s="6">
        <f>IF($BI1082&lt;=$BI$9,IF(NOT(ISNUMBER(PI_data_original!BJ1082)),BJ1081,PI_data_original!BJ1082),0)</f>
        <v>0</v>
      </c>
      <c r="BK1082" s="6">
        <f>IF($BI1082&lt;=$BI$9,IF(NOT(ISNUMBER(PI_data_original!BK1082)),BK1081,PI_data_original!BK1082),0)</f>
        <v>0</v>
      </c>
      <c r="BM1082" s="6" t="b">
        <f t="shared" si="234"/>
        <v>0</v>
      </c>
      <c r="BN1082" s="6" t="str">
        <f t="shared" si="235"/>
        <v>N/A</v>
      </c>
      <c r="BO1082" s="6" t="b">
        <f t="shared" si="236"/>
        <v>0</v>
      </c>
      <c r="BP1082" s="6" t="str">
        <f t="shared" si="237"/>
        <v>N/A</v>
      </c>
    </row>
    <row r="1083" spans="61:68">
      <c r="BI1083" s="61">
        <f>PI_data_original!BI1083</f>
        <v>45873.994444444441</v>
      </c>
      <c r="BJ1083" s="6">
        <f>IF($BI1083&lt;=$BI$9,IF(NOT(ISNUMBER(PI_data_original!BJ1083)),BJ1082,PI_data_original!BJ1083),0)</f>
        <v>0</v>
      </c>
      <c r="BK1083" s="6">
        <f>IF($BI1083&lt;=$BI$9,IF(NOT(ISNUMBER(PI_data_original!BK1083)),BK1082,PI_data_original!BK1083),0)</f>
        <v>0</v>
      </c>
      <c r="BM1083" s="6" t="b">
        <f t="shared" si="234"/>
        <v>0</v>
      </c>
      <c r="BN1083" s="6" t="str">
        <f t="shared" si="235"/>
        <v>N/A</v>
      </c>
      <c r="BO1083" s="6" t="b">
        <f t="shared" si="236"/>
        <v>0</v>
      </c>
      <c r="BP1083" s="6" t="str">
        <f t="shared" si="237"/>
        <v>N/A</v>
      </c>
    </row>
    <row r="1084" spans="61:68">
      <c r="BI1084" s="61">
        <f>PI_data_original!BI1084</f>
        <v>45873.995138888888</v>
      </c>
      <c r="BJ1084" s="6">
        <f>IF($BI1084&lt;=$BI$9,IF(NOT(ISNUMBER(PI_data_original!BJ1084)),BJ1083,PI_data_original!BJ1084),0)</f>
        <v>0</v>
      </c>
      <c r="BK1084" s="6">
        <f>IF($BI1084&lt;=$BI$9,IF(NOT(ISNUMBER(PI_data_original!BK1084)),BK1083,PI_data_original!BK1084),0)</f>
        <v>0</v>
      </c>
      <c r="BM1084" s="6" t="b">
        <f t="shared" si="234"/>
        <v>0</v>
      </c>
      <c r="BN1084" s="6" t="str">
        <f t="shared" si="235"/>
        <v>N/A</v>
      </c>
      <c r="BO1084" s="6" t="b">
        <f t="shared" si="236"/>
        <v>0</v>
      </c>
      <c r="BP1084" s="6" t="str">
        <f t="shared" si="237"/>
        <v>N/A</v>
      </c>
    </row>
    <row r="1085" spans="61:68">
      <c r="BI1085" s="61">
        <f>PI_data_original!BI1085</f>
        <v>45873.995833333334</v>
      </c>
      <c r="BJ1085" s="6">
        <f>IF($BI1085&lt;=$BI$9,IF(NOT(ISNUMBER(PI_data_original!BJ1085)),BJ1084,PI_data_original!BJ1085),0)</f>
        <v>0</v>
      </c>
      <c r="BK1085" s="6">
        <f>IF($BI1085&lt;=$BI$9,IF(NOT(ISNUMBER(PI_data_original!BK1085)),BK1084,PI_data_original!BK1085),0)</f>
        <v>0</v>
      </c>
      <c r="BM1085" s="6" t="b">
        <f t="shared" si="234"/>
        <v>0</v>
      </c>
      <c r="BN1085" s="6" t="str">
        <f t="shared" si="235"/>
        <v>N/A</v>
      </c>
      <c r="BO1085" s="6" t="b">
        <f t="shared" si="236"/>
        <v>0</v>
      </c>
      <c r="BP1085" s="6" t="str">
        <f t="shared" si="237"/>
        <v>N/A</v>
      </c>
    </row>
    <row r="1086" spans="61:68">
      <c r="BI1086" s="61">
        <f>PI_data_original!BI1086</f>
        <v>45873.996527777781</v>
      </c>
      <c r="BJ1086" s="6">
        <f>IF($BI1086&lt;=$BI$9,IF(NOT(ISNUMBER(PI_data_original!BJ1086)),BJ1085,PI_data_original!BJ1086),0)</f>
        <v>0</v>
      </c>
      <c r="BK1086" s="6">
        <f>IF($BI1086&lt;=$BI$9,IF(NOT(ISNUMBER(PI_data_original!BK1086)),BK1085,PI_data_original!BK1086),0)</f>
        <v>0</v>
      </c>
      <c r="BM1086" s="6" t="b">
        <f t="shared" si="234"/>
        <v>0</v>
      </c>
      <c r="BN1086" s="6" t="str">
        <f t="shared" si="235"/>
        <v>N/A</v>
      </c>
      <c r="BO1086" s="6" t="b">
        <f t="shared" si="236"/>
        <v>0</v>
      </c>
      <c r="BP1086" s="6" t="str">
        <f t="shared" si="237"/>
        <v>N/A</v>
      </c>
    </row>
    <row r="1087" spans="61:68">
      <c r="BI1087" s="61">
        <f>PI_data_original!BI1087</f>
        <v>45873.99722222222</v>
      </c>
      <c r="BJ1087" s="6">
        <f>IF($BI1087&lt;=$BI$9,IF(NOT(ISNUMBER(PI_data_original!BJ1087)),BJ1086,PI_data_original!BJ1087),0)</f>
        <v>0</v>
      </c>
      <c r="BK1087" s="6">
        <f>IF($BI1087&lt;=$BI$9,IF(NOT(ISNUMBER(PI_data_original!BK1087)),BK1086,PI_data_original!BK1087),0)</f>
        <v>0</v>
      </c>
      <c r="BM1087" s="6" t="b">
        <f t="shared" si="234"/>
        <v>0</v>
      </c>
      <c r="BN1087" s="6" t="str">
        <f t="shared" si="235"/>
        <v>N/A</v>
      </c>
      <c r="BO1087" s="6" t="b">
        <f t="shared" si="236"/>
        <v>0</v>
      </c>
      <c r="BP1087" s="6" t="str">
        <f t="shared" si="237"/>
        <v>N/A</v>
      </c>
    </row>
    <row r="1088" spans="61:68">
      <c r="BI1088" s="61">
        <f>PI_data_original!BI1088</f>
        <v>45873.997916666667</v>
      </c>
      <c r="BJ1088" s="6">
        <f>IF($BI1088&lt;=$BI$9,IF(NOT(ISNUMBER(PI_data_original!BJ1088)),BJ1087,PI_data_original!BJ1088),0)</f>
        <v>0</v>
      </c>
      <c r="BK1088" s="6">
        <f>IF($BI1088&lt;=$BI$9,IF(NOT(ISNUMBER(PI_data_original!BK1088)),BK1087,PI_data_original!BK1088),0)</f>
        <v>0</v>
      </c>
      <c r="BM1088" s="6" t="b">
        <f t="shared" si="234"/>
        <v>0</v>
      </c>
      <c r="BN1088" s="6" t="str">
        <f t="shared" si="235"/>
        <v>N/A</v>
      </c>
      <c r="BO1088" s="6" t="b">
        <f t="shared" si="236"/>
        <v>0</v>
      </c>
      <c r="BP1088" s="6" t="str">
        <f t="shared" si="237"/>
        <v>N/A</v>
      </c>
    </row>
    <row r="1089" spans="61:68">
      <c r="BI1089" s="61">
        <f>PI_data_original!BI1089</f>
        <v>45873.998611111114</v>
      </c>
      <c r="BJ1089" s="6">
        <f>IF($BI1089&lt;=$BI$9,IF(NOT(ISNUMBER(PI_data_original!BJ1089)),BJ1088,PI_data_original!BJ1089),0)</f>
        <v>0</v>
      </c>
      <c r="BK1089" s="6">
        <f>IF($BI1089&lt;=$BI$9,IF(NOT(ISNUMBER(PI_data_original!BK1089)),BK1088,PI_data_original!BK1089),0)</f>
        <v>0</v>
      </c>
      <c r="BM1089" s="6" t="b">
        <f t="shared" si="234"/>
        <v>0</v>
      </c>
      <c r="BN1089" s="6" t="str">
        <f t="shared" si="235"/>
        <v>N/A</v>
      </c>
      <c r="BO1089" s="6" t="b">
        <f t="shared" si="236"/>
        <v>0</v>
      </c>
      <c r="BP1089" s="6" t="str">
        <f t="shared" si="237"/>
        <v>N/A</v>
      </c>
    </row>
    <row r="1090" spans="61:68">
      <c r="BI1090" s="61">
        <f>PI_data_original!BI1090</f>
        <v>45873.999305555553</v>
      </c>
      <c r="BJ1090" s="6">
        <f>IF($BI1090&lt;=$BI$9,IF(NOT(ISNUMBER(PI_data_original!BJ1090)),BJ1089,PI_data_original!BJ1090),0)</f>
        <v>0</v>
      </c>
      <c r="BK1090" s="6">
        <f>IF($BI1090&lt;=$BI$9,IF(NOT(ISNUMBER(PI_data_original!BK1090)),BK1089,PI_data_original!BK1090),0)</f>
        <v>0</v>
      </c>
      <c r="BM1090" s="6" t="b">
        <f t="shared" si="234"/>
        <v>0</v>
      </c>
      <c r="BN1090" s="6" t="str">
        <f t="shared" si="235"/>
        <v>N/A</v>
      </c>
      <c r="BO1090" s="6" t="b">
        <f t="shared" si="236"/>
        <v>0</v>
      </c>
      <c r="BP1090" s="6" t="str">
        <f t="shared" si="237"/>
        <v>N/A</v>
      </c>
    </row>
    <row r="1091" spans="61:68">
      <c r="BI1091" s="61">
        <f>PI_data_original!BI1091</f>
        <v>45874</v>
      </c>
      <c r="BJ1091" s="6">
        <f>IF($BI1091&lt;=$BI$9,IF(NOT(ISNUMBER(PI_data_original!BJ1091)),BJ1090,PI_data_original!BJ1091),0)</f>
        <v>0</v>
      </c>
      <c r="BK1091" s="6">
        <f>IF($BI1091&lt;=$BI$9,IF(NOT(ISNUMBER(PI_data_original!BK1091)),BK1090,PI_data_original!BK1091),0)</f>
        <v>0</v>
      </c>
      <c r="BM1091" s="6" t="b">
        <f t="shared" si="234"/>
        <v>0</v>
      </c>
      <c r="BN1091" s="6" t="str">
        <f t="shared" si="235"/>
        <v>N/A</v>
      </c>
      <c r="BO1091" s="6" t="b">
        <f t="shared" si="236"/>
        <v>0</v>
      </c>
      <c r="BP1091" s="6" t="str">
        <f t="shared" si="237"/>
        <v>N/A</v>
      </c>
    </row>
    <row r="1092" spans="61:68">
      <c r="BI1092" s="61">
        <f>PI_data_original!BI1092</f>
        <v>45874.000694444447</v>
      </c>
      <c r="BJ1092" s="6">
        <f>IF($BI1092&lt;=$BI$9,IF(NOT(ISNUMBER(PI_data_original!BJ1092)),BJ1091,PI_data_original!BJ1092),0)</f>
        <v>0</v>
      </c>
      <c r="BK1092" s="6">
        <f>IF($BI1092&lt;=$BI$9,IF(NOT(ISNUMBER(PI_data_original!BK1092)),BK1091,PI_data_original!BK1092),0)</f>
        <v>0</v>
      </c>
      <c r="BM1092" s="6" t="b">
        <f t="shared" si="234"/>
        <v>0</v>
      </c>
      <c r="BN1092" s="6" t="str">
        <f t="shared" si="235"/>
        <v>N/A</v>
      </c>
      <c r="BO1092" s="6" t="b">
        <f t="shared" si="236"/>
        <v>0</v>
      </c>
      <c r="BP1092" s="6" t="str">
        <f t="shared" si="237"/>
        <v>N/A</v>
      </c>
    </row>
    <row r="1093" spans="61:68">
      <c r="BI1093" s="61">
        <f>PI_data_original!BI1093</f>
        <v>45874.001388888886</v>
      </c>
      <c r="BJ1093" s="6">
        <f>IF($BI1093&lt;=$BI$9,IF(NOT(ISNUMBER(PI_data_original!BJ1093)),BJ1092,PI_data_original!BJ1093),0)</f>
        <v>0</v>
      </c>
      <c r="BK1093" s="6">
        <f>IF($BI1093&lt;=$BI$9,IF(NOT(ISNUMBER(PI_data_original!BK1093)),BK1092,PI_data_original!BK1093),0)</f>
        <v>0</v>
      </c>
      <c r="BM1093" s="6" t="b">
        <f t="shared" si="234"/>
        <v>0</v>
      </c>
      <c r="BN1093" s="6" t="str">
        <f t="shared" si="235"/>
        <v>N/A</v>
      </c>
      <c r="BO1093" s="6" t="b">
        <f t="shared" si="236"/>
        <v>0</v>
      </c>
      <c r="BP1093" s="6" t="str">
        <f t="shared" si="237"/>
        <v>N/A</v>
      </c>
    </row>
    <row r="1094" spans="61:68">
      <c r="BI1094" s="61">
        <f>PI_data_original!BI1094</f>
        <v>45874.002083333333</v>
      </c>
      <c r="BJ1094" s="6">
        <f>IF($BI1094&lt;=$BI$9,IF(NOT(ISNUMBER(PI_data_original!BJ1094)),BJ1093,PI_data_original!BJ1094),0)</f>
        <v>0</v>
      </c>
      <c r="BK1094" s="6">
        <f>IF($BI1094&lt;=$BI$9,IF(NOT(ISNUMBER(PI_data_original!BK1094)),BK1093,PI_data_original!BK1094),0)</f>
        <v>0</v>
      </c>
      <c r="BM1094" s="6" t="b">
        <f t="shared" si="234"/>
        <v>0</v>
      </c>
      <c r="BN1094" s="6" t="str">
        <f t="shared" si="235"/>
        <v>N/A</v>
      </c>
      <c r="BO1094" s="6" t="b">
        <f t="shared" si="236"/>
        <v>0</v>
      </c>
      <c r="BP1094" s="6" t="str">
        <f t="shared" si="237"/>
        <v>N/A</v>
      </c>
    </row>
    <row r="1095" spans="61:68">
      <c r="BI1095" s="61">
        <f>PI_data_original!BI1095</f>
        <v>45874.00277777778</v>
      </c>
      <c r="BJ1095" s="6">
        <f>IF($BI1095&lt;=$BI$9,IF(NOT(ISNUMBER(PI_data_original!BJ1095)),BJ1094,PI_data_original!BJ1095),0)</f>
        <v>0</v>
      </c>
      <c r="BK1095" s="6">
        <f>IF($BI1095&lt;=$BI$9,IF(NOT(ISNUMBER(PI_data_original!BK1095)),BK1094,PI_data_original!BK1095),0)</f>
        <v>0</v>
      </c>
      <c r="BM1095" s="6" t="b">
        <f t="shared" si="234"/>
        <v>0</v>
      </c>
      <c r="BN1095" s="6" t="str">
        <f t="shared" si="235"/>
        <v>N/A</v>
      </c>
      <c r="BO1095" s="6" t="b">
        <f t="shared" si="236"/>
        <v>0</v>
      </c>
      <c r="BP1095" s="6" t="str">
        <f t="shared" si="237"/>
        <v>N/A</v>
      </c>
    </row>
    <row r="1096" spans="61:68">
      <c r="BI1096" s="61">
        <f>PI_data_original!BI1096</f>
        <v>45874.003472222219</v>
      </c>
      <c r="BJ1096" s="6">
        <f>IF($BI1096&lt;=$BI$9,IF(NOT(ISNUMBER(PI_data_original!BJ1096)),BJ1095,PI_data_original!BJ1096),0)</f>
        <v>0</v>
      </c>
      <c r="BK1096" s="6">
        <f>IF($BI1096&lt;=$BI$9,IF(NOT(ISNUMBER(PI_data_original!BK1096)),BK1095,PI_data_original!BK1096),0)</f>
        <v>0</v>
      </c>
      <c r="BM1096" s="6" t="b">
        <f t="shared" si="234"/>
        <v>0</v>
      </c>
      <c r="BN1096" s="6" t="str">
        <f t="shared" si="235"/>
        <v>N/A</v>
      </c>
      <c r="BO1096" s="6" t="b">
        <f t="shared" si="236"/>
        <v>0</v>
      </c>
      <c r="BP1096" s="6" t="str">
        <f t="shared" si="237"/>
        <v>N/A</v>
      </c>
    </row>
    <row r="1097" spans="61:68">
      <c r="BI1097" s="61">
        <f>PI_data_original!BI1097</f>
        <v>45874.004166666666</v>
      </c>
      <c r="BJ1097" s="6">
        <f>IF($BI1097&lt;=$BI$9,IF(NOT(ISNUMBER(PI_data_original!BJ1097)),BJ1096,PI_data_original!BJ1097),0)</f>
        <v>0</v>
      </c>
      <c r="BK1097" s="6">
        <f>IF($BI1097&lt;=$BI$9,IF(NOT(ISNUMBER(PI_data_original!BK1097)),BK1096,PI_data_original!BK1097),0)</f>
        <v>0</v>
      </c>
      <c r="BM1097" s="6" t="b">
        <f t="shared" si="234"/>
        <v>0</v>
      </c>
      <c r="BN1097" s="6" t="str">
        <f t="shared" si="235"/>
        <v>N/A</v>
      </c>
      <c r="BO1097" s="6" t="b">
        <f t="shared" si="236"/>
        <v>0</v>
      </c>
      <c r="BP1097" s="6" t="str">
        <f t="shared" si="237"/>
        <v>N/A</v>
      </c>
    </row>
    <row r="1098" spans="61:68">
      <c r="BI1098" s="61">
        <f>PI_data_original!BI1098</f>
        <v>45874.004861111112</v>
      </c>
      <c r="BJ1098" s="6">
        <f>IF($BI1098&lt;=$BI$9,IF(NOT(ISNUMBER(PI_data_original!BJ1098)),BJ1097,PI_data_original!BJ1098),0)</f>
        <v>0</v>
      </c>
      <c r="BK1098" s="6">
        <f>IF($BI1098&lt;=$BI$9,IF(NOT(ISNUMBER(PI_data_original!BK1098)),BK1097,PI_data_original!BK1098),0)</f>
        <v>0</v>
      </c>
      <c r="BM1098" s="6" t="b">
        <f t="shared" si="234"/>
        <v>0</v>
      </c>
      <c r="BN1098" s="6" t="str">
        <f t="shared" si="235"/>
        <v>N/A</v>
      </c>
      <c r="BO1098" s="6" t="b">
        <f t="shared" si="236"/>
        <v>0</v>
      </c>
      <c r="BP1098" s="6" t="str">
        <f t="shared" si="237"/>
        <v>N/A</v>
      </c>
    </row>
    <row r="1099" spans="61:68">
      <c r="BI1099" s="61">
        <f>PI_data_original!BI1099</f>
        <v>45874.005555555559</v>
      </c>
      <c r="BJ1099" s="6">
        <f>IF($BI1099&lt;=$BI$9,IF(NOT(ISNUMBER(PI_data_original!BJ1099)),BJ1098,PI_data_original!BJ1099),0)</f>
        <v>0</v>
      </c>
      <c r="BK1099" s="6">
        <f>IF($BI1099&lt;=$BI$9,IF(NOT(ISNUMBER(PI_data_original!BK1099)),BK1098,PI_data_original!BK1099),0)</f>
        <v>0</v>
      </c>
      <c r="BM1099" s="6" t="b">
        <f t="shared" si="234"/>
        <v>0</v>
      </c>
      <c r="BN1099" s="6" t="str">
        <f t="shared" si="235"/>
        <v>N/A</v>
      </c>
      <c r="BO1099" s="6" t="b">
        <f t="shared" si="236"/>
        <v>0</v>
      </c>
      <c r="BP1099" s="6" t="str">
        <f t="shared" si="237"/>
        <v>N/A</v>
      </c>
    </row>
    <row r="1100" spans="61:68">
      <c r="BI1100" s="61">
        <f>PI_data_original!BI1100</f>
        <v>45874.006249999999</v>
      </c>
      <c r="BJ1100" s="6">
        <f>IF($BI1100&lt;=$BI$9,IF(NOT(ISNUMBER(PI_data_original!BJ1100)),BJ1099,PI_data_original!BJ1100),0)</f>
        <v>0</v>
      </c>
      <c r="BK1100" s="6">
        <f>IF($BI1100&lt;=$BI$9,IF(NOT(ISNUMBER(PI_data_original!BK1100)),BK1099,PI_data_original!BK1100),0)</f>
        <v>0</v>
      </c>
      <c r="BM1100" s="6" t="b">
        <f t="shared" ref="BM1100:BM1163" si="238">IF(BJ1100&gt;1,$BI1100)</f>
        <v>0</v>
      </c>
      <c r="BN1100" s="6" t="str">
        <f t="shared" ref="BN1100:BN1163" si="239">IF(OR(AND(BM1099=FALSE,ISNUMBER(BM1100)),AND(ISNUMBER(BM1100),BM1101=FALSE)),BM1100,"N/A")</f>
        <v>N/A</v>
      </c>
      <c r="BO1100" s="6" t="b">
        <f t="shared" ref="BO1100:BO1163" si="240">IF(BK1100&gt;1,$BI1100)</f>
        <v>0</v>
      </c>
      <c r="BP1100" s="6" t="str">
        <f t="shared" ref="BP1100:BP1163" si="241">IF(OR(AND(BO1099=FALSE,ISNUMBER(BO1100)),AND(ISNUMBER(BO1100),BO1101=FALSE)),BO1100,"N/A")</f>
        <v>N/A</v>
      </c>
    </row>
    <row r="1101" spans="61:68">
      <c r="BI1101" s="61">
        <f>PI_data_original!BI1101</f>
        <v>45874.006944444445</v>
      </c>
      <c r="BJ1101" s="6">
        <f>IF($BI1101&lt;=$BI$9,IF(NOT(ISNUMBER(PI_data_original!BJ1101)),BJ1100,PI_data_original!BJ1101),0)</f>
        <v>0</v>
      </c>
      <c r="BK1101" s="6">
        <f>IF($BI1101&lt;=$BI$9,IF(NOT(ISNUMBER(PI_data_original!BK1101)),BK1100,PI_data_original!BK1101),0)</f>
        <v>0</v>
      </c>
      <c r="BM1101" s="6" t="b">
        <f t="shared" si="238"/>
        <v>0</v>
      </c>
      <c r="BN1101" s="6" t="str">
        <f t="shared" si="239"/>
        <v>N/A</v>
      </c>
      <c r="BO1101" s="6" t="b">
        <f t="shared" si="240"/>
        <v>0</v>
      </c>
      <c r="BP1101" s="6" t="str">
        <f t="shared" si="241"/>
        <v>N/A</v>
      </c>
    </row>
    <row r="1102" spans="61:68">
      <c r="BI1102" s="61">
        <f>PI_data_original!BI1102</f>
        <v>45874.007638888892</v>
      </c>
      <c r="BJ1102" s="6">
        <f>IF($BI1102&lt;=$BI$9,IF(NOT(ISNUMBER(PI_data_original!BJ1102)),BJ1101,PI_data_original!BJ1102),0)</f>
        <v>0</v>
      </c>
      <c r="BK1102" s="6">
        <f>IF($BI1102&lt;=$BI$9,IF(NOT(ISNUMBER(PI_data_original!BK1102)),BK1101,PI_data_original!BK1102),0)</f>
        <v>0</v>
      </c>
      <c r="BM1102" s="6" t="b">
        <f t="shared" si="238"/>
        <v>0</v>
      </c>
      <c r="BN1102" s="6" t="str">
        <f t="shared" si="239"/>
        <v>N/A</v>
      </c>
      <c r="BO1102" s="6" t="b">
        <f t="shared" si="240"/>
        <v>0</v>
      </c>
      <c r="BP1102" s="6" t="str">
        <f t="shared" si="241"/>
        <v>N/A</v>
      </c>
    </row>
    <row r="1103" spans="61:68">
      <c r="BI1103" s="61">
        <f>PI_data_original!BI1103</f>
        <v>45874.008333333331</v>
      </c>
      <c r="BJ1103" s="6">
        <f>IF($BI1103&lt;=$BI$9,IF(NOT(ISNUMBER(PI_data_original!BJ1103)),BJ1102,PI_data_original!BJ1103),0)</f>
        <v>0</v>
      </c>
      <c r="BK1103" s="6">
        <f>IF($BI1103&lt;=$BI$9,IF(NOT(ISNUMBER(PI_data_original!BK1103)),BK1102,PI_data_original!BK1103),0)</f>
        <v>0</v>
      </c>
      <c r="BM1103" s="6" t="b">
        <f t="shared" si="238"/>
        <v>0</v>
      </c>
      <c r="BN1103" s="6" t="str">
        <f t="shared" si="239"/>
        <v>N/A</v>
      </c>
      <c r="BO1103" s="6" t="b">
        <f t="shared" si="240"/>
        <v>0</v>
      </c>
      <c r="BP1103" s="6" t="str">
        <f t="shared" si="241"/>
        <v>N/A</v>
      </c>
    </row>
    <row r="1104" spans="61:68">
      <c r="BI1104" s="61">
        <f>PI_data_original!BI1104</f>
        <v>45874.009027777778</v>
      </c>
      <c r="BJ1104" s="6">
        <f>IF($BI1104&lt;=$BI$9,IF(NOT(ISNUMBER(PI_data_original!BJ1104)),BJ1103,PI_data_original!BJ1104),0)</f>
        <v>0</v>
      </c>
      <c r="BK1104" s="6">
        <f>IF($BI1104&lt;=$BI$9,IF(NOT(ISNUMBER(PI_data_original!BK1104)),BK1103,PI_data_original!BK1104),0)</f>
        <v>0</v>
      </c>
      <c r="BM1104" s="6" t="b">
        <f t="shared" si="238"/>
        <v>0</v>
      </c>
      <c r="BN1104" s="6" t="str">
        <f t="shared" si="239"/>
        <v>N/A</v>
      </c>
      <c r="BO1104" s="6" t="b">
        <f t="shared" si="240"/>
        <v>0</v>
      </c>
      <c r="BP1104" s="6" t="str">
        <f t="shared" si="241"/>
        <v>N/A</v>
      </c>
    </row>
    <row r="1105" spans="61:68">
      <c r="BI1105" s="61">
        <f>PI_data_original!BI1105</f>
        <v>45874.009722222225</v>
      </c>
      <c r="BJ1105" s="6">
        <f>IF($BI1105&lt;=$BI$9,IF(NOT(ISNUMBER(PI_data_original!BJ1105)),BJ1104,PI_data_original!BJ1105),0)</f>
        <v>0</v>
      </c>
      <c r="BK1105" s="6">
        <f>IF($BI1105&lt;=$BI$9,IF(NOT(ISNUMBER(PI_data_original!BK1105)),BK1104,PI_data_original!BK1105),0)</f>
        <v>0</v>
      </c>
      <c r="BM1105" s="6" t="b">
        <f t="shared" si="238"/>
        <v>0</v>
      </c>
      <c r="BN1105" s="6" t="str">
        <f t="shared" si="239"/>
        <v>N/A</v>
      </c>
      <c r="BO1105" s="6" t="b">
        <f t="shared" si="240"/>
        <v>0</v>
      </c>
      <c r="BP1105" s="6" t="str">
        <f t="shared" si="241"/>
        <v>N/A</v>
      </c>
    </row>
    <row r="1106" spans="61:68">
      <c r="BI1106" s="61">
        <f>PI_data_original!BI1106</f>
        <v>45874.010416666664</v>
      </c>
      <c r="BJ1106" s="6">
        <f>IF($BI1106&lt;=$BI$9,IF(NOT(ISNUMBER(PI_data_original!BJ1106)),BJ1105,PI_data_original!BJ1106),0)</f>
        <v>0</v>
      </c>
      <c r="BK1106" s="6">
        <f>IF($BI1106&lt;=$BI$9,IF(NOT(ISNUMBER(PI_data_original!BK1106)),BK1105,PI_data_original!BK1106),0)</f>
        <v>0</v>
      </c>
      <c r="BM1106" s="6" t="b">
        <f t="shared" si="238"/>
        <v>0</v>
      </c>
      <c r="BN1106" s="6" t="str">
        <f t="shared" si="239"/>
        <v>N/A</v>
      </c>
      <c r="BO1106" s="6" t="b">
        <f t="shared" si="240"/>
        <v>0</v>
      </c>
      <c r="BP1106" s="6" t="str">
        <f t="shared" si="241"/>
        <v>N/A</v>
      </c>
    </row>
    <row r="1107" spans="61:68">
      <c r="BI1107" s="61">
        <f>PI_data_original!BI1107</f>
        <v>45874.011111111111</v>
      </c>
      <c r="BJ1107" s="6">
        <f>IF($BI1107&lt;=$BI$9,IF(NOT(ISNUMBER(PI_data_original!BJ1107)),BJ1106,PI_data_original!BJ1107),0)</f>
        <v>0</v>
      </c>
      <c r="BK1107" s="6">
        <f>IF($BI1107&lt;=$BI$9,IF(NOT(ISNUMBER(PI_data_original!BK1107)),BK1106,PI_data_original!BK1107),0)</f>
        <v>0</v>
      </c>
      <c r="BM1107" s="6" t="b">
        <f t="shared" si="238"/>
        <v>0</v>
      </c>
      <c r="BN1107" s="6" t="str">
        <f t="shared" si="239"/>
        <v>N/A</v>
      </c>
      <c r="BO1107" s="6" t="b">
        <f t="shared" si="240"/>
        <v>0</v>
      </c>
      <c r="BP1107" s="6" t="str">
        <f t="shared" si="241"/>
        <v>N/A</v>
      </c>
    </row>
    <row r="1108" spans="61:68">
      <c r="BI1108" s="61">
        <f>PI_data_original!BI1108</f>
        <v>45874.011805555558</v>
      </c>
      <c r="BJ1108" s="6">
        <f>IF($BI1108&lt;=$BI$9,IF(NOT(ISNUMBER(PI_data_original!BJ1108)),BJ1107,PI_data_original!BJ1108),0)</f>
        <v>0</v>
      </c>
      <c r="BK1108" s="6">
        <f>IF($BI1108&lt;=$BI$9,IF(NOT(ISNUMBER(PI_data_original!BK1108)),BK1107,PI_data_original!BK1108),0)</f>
        <v>0</v>
      </c>
      <c r="BM1108" s="6" t="b">
        <f t="shared" si="238"/>
        <v>0</v>
      </c>
      <c r="BN1108" s="6" t="str">
        <f t="shared" si="239"/>
        <v>N/A</v>
      </c>
      <c r="BO1108" s="6" t="b">
        <f t="shared" si="240"/>
        <v>0</v>
      </c>
      <c r="BP1108" s="6" t="str">
        <f t="shared" si="241"/>
        <v>N/A</v>
      </c>
    </row>
    <row r="1109" spans="61:68">
      <c r="BI1109" s="61">
        <f>PI_data_original!BI1109</f>
        <v>45874.012499999997</v>
      </c>
      <c r="BJ1109" s="6">
        <f>IF($BI1109&lt;=$BI$9,IF(NOT(ISNUMBER(PI_data_original!BJ1109)),BJ1108,PI_data_original!BJ1109),0)</f>
        <v>0</v>
      </c>
      <c r="BK1109" s="6">
        <f>IF($BI1109&lt;=$BI$9,IF(NOT(ISNUMBER(PI_data_original!BK1109)),BK1108,PI_data_original!BK1109),0)</f>
        <v>0</v>
      </c>
      <c r="BM1109" s="6" t="b">
        <f t="shared" si="238"/>
        <v>0</v>
      </c>
      <c r="BN1109" s="6" t="str">
        <f t="shared" si="239"/>
        <v>N/A</v>
      </c>
      <c r="BO1109" s="6" t="b">
        <f t="shared" si="240"/>
        <v>0</v>
      </c>
      <c r="BP1109" s="6" t="str">
        <f t="shared" si="241"/>
        <v>N/A</v>
      </c>
    </row>
    <row r="1110" spans="61:68">
      <c r="BI1110" s="61">
        <f>PI_data_original!BI1110</f>
        <v>45874.013194444444</v>
      </c>
      <c r="BJ1110" s="6">
        <f>IF($BI1110&lt;=$BI$9,IF(NOT(ISNUMBER(PI_data_original!BJ1110)),BJ1109,PI_data_original!BJ1110),0)</f>
        <v>0</v>
      </c>
      <c r="BK1110" s="6">
        <f>IF($BI1110&lt;=$BI$9,IF(NOT(ISNUMBER(PI_data_original!BK1110)),BK1109,PI_data_original!BK1110),0)</f>
        <v>0</v>
      </c>
      <c r="BM1110" s="6" t="b">
        <f t="shared" si="238"/>
        <v>0</v>
      </c>
      <c r="BN1110" s="6" t="str">
        <f t="shared" si="239"/>
        <v>N/A</v>
      </c>
      <c r="BO1110" s="6" t="b">
        <f t="shared" si="240"/>
        <v>0</v>
      </c>
      <c r="BP1110" s="6" t="str">
        <f t="shared" si="241"/>
        <v>N/A</v>
      </c>
    </row>
    <row r="1111" spans="61:68">
      <c r="BI1111" s="61">
        <f>PI_data_original!BI1111</f>
        <v>45874.013888888891</v>
      </c>
      <c r="BJ1111" s="6">
        <f>IF($BI1111&lt;=$BI$9,IF(NOT(ISNUMBER(PI_data_original!BJ1111)),BJ1110,PI_data_original!BJ1111),0)</f>
        <v>0</v>
      </c>
      <c r="BK1111" s="6">
        <f>IF($BI1111&lt;=$BI$9,IF(NOT(ISNUMBER(PI_data_original!BK1111)),BK1110,PI_data_original!BK1111),0)</f>
        <v>0</v>
      </c>
      <c r="BM1111" s="6" t="b">
        <f t="shared" si="238"/>
        <v>0</v>
      </c>
      <c r="BN1111" s="6" t="str">
        <f t="shared" si="239"/>
        <v>N/A</v>
      </c>
      <c r="BO1111" s="6" t="b">
        <f t="shared" si="240"/>
        <v>0</v>
      </c>
      <c r="BP1111" s="6" t="str">
        <f t="shared" si="241"/>
        <v>N/A</v>
      </c>
    </row>
    <row r="1112" spans="61:68">
      <c r="BI1112" s="61">
        <f>PI_data_original!BI1112</f>
        <v>45874.01458333333</v>
      </c>
      <c r="BJ1112" s="6">
        <f>IF($BI1112&lt;=$BI$9,IF(NOT(ISNUMBER(PI_data_original!BJ1112)),BJ1111,PI_data_original!BJ1112),0)</f>
        <v>0</v>
      </c>
      <c r="BK1112" s="6">
        <f>IF($BI1112&lt;=$BI$9,IF(NOT(ISNUMBER(PI_data_original!BK1112)),BK1111,PI_data_original!BK1112),0)</f>
        <v>0</v>
      </c>
      <c r="BM1112" s="6" t="b">
        <f t="shared" si="238"/>
        <v>0</v>
      </c>
      <c r="BN1112" s="6" t="str">
        <f t="shared" si="239"/>
        <v>N/A</v>
      </c>
      <c r="BO1112" s="6" t="b">
        <f t="shared" si="240"/>
        <v>0</v>
      </c>
      <c r="BP1112" s="6" t="str">
        <f t="shared" si="241"/>
        <v>N/A</v>
      </c>
    </row>
    <row r="1113" spans="61:68">
      <c r="BI1113" s="61">
        <f>PI_data_original!BI1113</f>
        <v>45874.015277777777</v>
      </c>
      <c r="BJ1113" s="6">
        <f>IF($BI1113&lt;=$BI$9,IF(NOT(ISNUMBER(PI_data_original!BJ1113)),BJ1112,PI_data_original!BJ1113),0)</f>
        <v>0</v>
      </c>
      <c r="BK1113" s="6">
        <f>IF($BI1113&lt;=$BI$9,IF(NOT(ISNUMBER(PI_data_original!BK1113)),BK1112,PI_data_original!BK1113),0)</f>
        <v>0</v>
      </c>
      <c r="BM1113" s="6" t="b">
        <f t="shared" si="238"/>
        <v>0</v>
      </c>
      <c r="BN1113" s="6" t="str">
        <f t="shared" si="239"/>
        <v>N/A</v>
      </c>
      <c r="BO1113" s="6" t="b">
        <f t="shared" si="240"/>
        <v>0</v>
      </c>
      <c r="BP1113" s="6" t="str">
        <f t="shared" si="241"/>
        <v>N/A</v>
      </c>
    </row>
    <row r="1114" spans="61:68">
      <c r="BI1114" s="61">
        <f>PI_data_original!BI1114</f>
        <v>45874.015972222223</v>
      </c>
      <c r="BJ1114" s="6">
        <f>IF($BI1114&lt;=$BI$9,IF(NOT(ISNUMBER(PI_data_original!BJ1114)),BJ1113,PI_data_original!BJ1114),0)</f>
        <v>0</v>
      </c>
      <c r="BK1114" s="6">
        <f>IF($BI1114&lt;=$BI$9,IF(NOT(ISNUMBER(PI_data_original!BK1114)),BK1113,PI_data_original!BK1114),0)</f>
        <v>0</v>
      </c>
      <c r="BM1114" s="6" t="b">
        <f t="shared" si="238"/>
        <v>0</v>
      </c>
      <c r="BN1114" s="6" t="str">
        <f t="shared" si="239"/>
        <v>N/A</v>
      </c>
      <c r="BO1114" s="6" t="b">
        <f t="shared" si="240"/>
        <v>0</v>
      </c>
      <c r="BP1114" s="6" t="str">
        <f t="shared" si="241"/>
        <v>N/A</v>
      </c>
    </row>
    <row r="1115" spans="61:68">
      <c r="BI1115" s="61">
        <f>PI_data_original!BI1115</f>
        <v>45874.01666666667</v>
      </c>
      <c r="BJ1115" s="6">
        <f>IF($BI1115&lt;=$BI$9,IF(NOT(ISNUMBER(PI_data_original!BJ1115)),BJ1114,PI_data_original!BJ1115),0)</f>
        <v>0</v>
      </c>
      <c r="BK1115" s="6">
        <f>IF($BI1115&lt;=$BI$9,IF(NOT(ISNUMBER(PI_data_original!BK1115)),BK1114,PI_data_original!BK1115),0)</f>
        <v>0</v>
      </c>
      <c r="BM1115" s="6" t="b">
        <f t="shared" si="238"/>
        <v>0</v>
      </c>
      <c r="BN1115" s="6" t="str">
        <f t="shared" si="239"/>
        <v>N/A</v>
      </c>
      <c r="BO1115" s="6" t="b">
        <f t="shared" si="240"/>
        <v>0</v>
      </c>
      <c r="BP1115" s="6" t="str">
        <f t="shared" si="241"/>
        <v>N/A</v>
      </c>
    </row>
    <row r="1116" spans="61:68">
      <c r="BI1116" s="61">
        <f>PI_data_original!BI1116</f>
        <v>45874.017361111109</v>
      </c>
      <c r="BJ1116" s="6">
        <f>IF($BI1116&lt;=$BI$9,IF(NOT(ISNUMBER(PI_data_original!BJ1116)),BJ1115,PI_data_original!BJ1116),0)</f>
        <v>0</v>
      </c>
      <c r="BK1116" s="6">
        <f>IF($BI1116&lt;=$BI$9,IF(NOT(ISNUMBER(PI_data_original!BK1116)),BK1115,PI_data_original!BK1116),0)</f>
        <v>0</v>
      </c>
      <c r="BM1116" s="6" t="b">
        <f t="shared" si="238"/>
        <v>0</v>
      </c>
      <c r="BN1116" s="6" t="str">
        <f t="shared" si="239"/>
        <v>N/A</v>
      </c>
      <c r="BO1116" s="6" t="b">
        <f t="shared" si="240"/>
        <v>0</v>
      </c>
      <c r="BP1116" s="6" t="str">
        <f t="shared" si="241"/>
        <v>N/A</v>
      </c>
    </row>
    <row r="1117" spans="61:68">
      <c r="BI1117" s="61">
        <f>PI_data_original!BI1117</f>
        <v>45874.018055555556</v>
      </c>
      <c r="BJ1117" s="6">
        <f>IF($BI1117&lt;=$BI$9,IF(NOT(ISNUMBER(PI_data_original!BJ1117)),BJ1116,PI_data_original!BJ1117),0)</f>
        <v>0</v>
      </c>
      <c r="BK1117" s="6">
        <f>IF($BI1117&lt;=$BI$9,IF(NOT(ISNUMBER(PI_data_original!BK1117)),BK1116,PI_data_original!BK1117),0)</f>
        <v>0</v>
      </c>
      <c r="BM1117" s="6" t="b">
        <f t="shared" si="238"/>
        <v>0</v>
      </c>
      <c r="BN1117" s="6" t="str">
        <f t="shared" si="239"/>
        <v>N/A</v>
      </c>
      <c r="BO1117" s="6" t="b">
        <f t="shared" si="240"/>
        <v>0</v>
      </c>
      <c r="BP1117" s="6" t="str">
        <f t="shared" si="241"/>
        <v>N/A</v>
      </c>
    </row>
    <row r="1118" spans="61:68">
      <c r="BI1118" s="61">
        <f>PI_data_original!BI1118</f>
        <v>45874.018750000003</v>
      </c>
      <c r="BJ1118" s="6">
        <f>IF($BI1118&lt;=$BI$9,IF(NOT(ISNUMBER(PI_data_original!BJ1118)),BJ1117,PI_data_original!BJ1118),0)</f>
        <v>0</v>
      </c>
      <c r="BK1118" s="6">
        <f>IF($BI1118&lt;=$BI$9,IF(NOT(ISNUMBER(PI_data_original!BK1118)),BK1117,PI_data_original!BK1118),0)</f>
        <v>0</v>
      </c>
      <c r="BM1118" s="6" t="b">
        <f t="shared" si="238"/>
        <v>0</v>
      </c>
      <c r="BN1118" s="6" t="str">
        <f t="shared" si="239"/>
        <v>N/A</v>
      </c>
      <c r="BO1118" s="6" t="b">
        <f t="shared" si="240"/>
        <v>0</v>
      </c>
      <c r="BP1118" s="6" t="str">
        <f t="shared" si="241"/>
        <v>N/A</v>
      </c>
    </row>
    <row r="1119" spans="61:68">
      <c r="BI1119" s="61">
        <f>PI_data_original!BI1119</f>
        <v>45874.019444444442</v>
      </c>
      <c r="BJ1119" s="6">
        <f>IF($BI1119&lt;=$BI$9,IF(NOT(ISNUMBER(PI_data_original!BJ1119)),BJ1118,PI_data_original!BJ1119),0)</f>
        <v>0</v>
      </c>
      <c r="BK1119" s="6">
        <f>IF($BI1119&lt;=$BI$9,IF(NOT(ISNUMBER(PI_data_original!BK1119)),BK1118,PI_data_original!BK1119),0)</f>
        <v>0</v>
      </c>
      <c r="BM1119" s="6" t="b">
        <f t="shared" si="238"/>
        <v>0</v>
      </c>
      <c r="BN1119" s="6" t="str">
        <f t="shared" si="239"/>
        <v>N/A</v>
      </c>
      <c r="BO1119" s="6" t="b">
        <f t="shared" si="240"/>
        <v>0</v>
      </c>
      <c r="BP1119" s="6" t="str">
        <f t="shared" si="241"/>
        <v>N/A</v>
      </c>
    </row>
    <row r="1120" spans="61:68">
      <c r="BI1120" s="61">
        <f>PI_data_original!BI1120</f>
        <v>45874.020138888889</v>
      </c>
      <c r="BJ1120" s="6">
        <f>IF($BI1120&lt;=$BI$9,IF(NOT(ISNUMBER(PI_data_original!BJ1120)),BJ1119,PI_data_original!BJ1120),0)</f>
        <v>0</v>
      </c>
      <c r="BK1120" s="6">
        <f>IF($BI1120&lt;=$BI$9,IF(NOT(ISNUMBER(PI_data_original!BK1120)),BK1119,PI_data_original!BK1120),0)</f>
        <v>0</v>
      </c>
      <c r="BM1120" s="6" t="b">
        <f t="shared" si="238"/>
        <v>0</v>
      </c>
      <c r="BN1120" s="6" t="str">
        <f t="shared" si="239"/>
        <v>N/A</v>
      </c>
      <c r="BO1120" s="6" t="b">
        <f t="shared" si="240"/>
        <v>0</v>
      </c>
      <c r="BP1120" s="6" t="str">
        <f t="shared" si="241"/>
        <v>N/A</v>
      </c>
    </row>
    <row r="1121" spans="61:68">
      <c r="BI1121" s="61">
        <f>PI_data_original!BI1121</f>
        <v>45874.020833333336</v>
      </c>
      <c r="BJ1121" s="6">
        <f>IF($BI1121&lt;=$BI$9,IF(NOT(ISNUMBER(PI_data_original!BJ1121)),BJ1120,PI_data_original!BJ1121),0)</f>
        <v>0</v>
      </c>
      <c r="BK1121" s="6">
        <f>IF($BI1121&lt;=$BI$9,IF(NOT(ISNUMBER(PI_data_original!BK1121)),BK1120,PI_data_original!BK1121),0)</f>
        <v>0</v>
      </c>
      <c r="BM1121" s="6" t="b">
        <f t="shared" si="238"/>
        <v>0</v>
      </c>
      <c r="BN1121" s="6" t="str">
        <f t="shared" si="239"/>
        <v>N/A</v>
      </c>
      <c r="BO1121" s="6" t="b">
        <f t="shared" si="240"/>
        <v>0</v>
      </c>
      <c r="BP1121" s="6" t="str">
        <f t="shared" si="241"/>
        <v>N/A</v>
      </c>
    </row>
    <row r="1122" spans="61:68">
      <c r="BI1122" s="61">
        <f>PI_data_original!BI1122</f>
        <v>45874.021527777775</v>
      </c>
      <c r="BJ1122" s="6">
        <f>IF($BI1122&lt;=$BI$9,IF(NOT(ISNUMBER(PI_data_original!BJ1122)),BJ1121,PI_data_original!BJ1122),0)</f>
        <v>0</v>
      </c>
      <c r="BK1122" s="6">
        <f>IF($BI1122&lt;=$BI$9,IF(NOT(ISNUMBER(PI_data_original!BK1122)),BK1121,PI_data_original!BK1122),0)</f>
        <v>0</v>
      </c>
      <c r="BM1122" s="6" t="b">
        <f t="shared" si="238"/>
        <v>0</v>
      </c>
      <c r="BN1122" s="6" t="str">
        <f t="shared" si="239"/>
        <v>N/A</v>
      </c>
      <c r="BO1122" s="6" t="b">
        <f t="shared" si="240"/>
        <v>0</v>
      </c>
      <c r="BP1122" s="6" t="str">
        <f t="shared" si="241"/>
        <v>N/A</v>
      </c>
    </row>
    <row r="1123" spans="61:68">
      <c r="BI1123" s="61">
        <f>PI_data_original!BI1123</f>
        <v>45874.022222222222</v>
      </c>
      <c r="BJ1123" s="6">
        <f>IF($BI1123&lt;=$BI$9,IF(NOT(ISNUMBER(PI_data_original!BJ1123)),BJ1122,PI_data_original!BJ1123),0)</f>
        <v>0</v>
      </c>
      <c r="BK1123" s="6">
        <f>IF($BI1123&lt;=$BI$9,IF(NOT(ISNUMBER(PI_data_original!BK1123)),BK1122,PI_data_original!BK1123),0)</f>
        <v>0</v>
      </c>
      <c r="BM1123" s="6" t="b">
        <f t="shared" si="238"/>
        <v>0</v>
      </c>
      <c r="BN1123" s="6" t="str">
        <f t="shared" si="239"/>
        <v>N/A</v>
      </c>
      <c r="BO1123" s="6" t="b">
        <f t="shared" si="240"/>
        <v>0</v>
      </c>
      <c r="BP1123" s="6" t="str">
        <f t="shared" si="241"/>
        <v>N/A</v>
      </c>
    </row>
    <row r="1124" spans="61:68">
      <c r="BI1124" s="61">
        <f>PI_data_original!BI1124</f>
        <v>45874.022916666669</v>
      </c>
      <c r="BJ1124" s="6">
        <f>IF($BI1124&lt;=$BI$9,IF(NOT(ISNUMBER(PI_data_original!BJ1124)),BJ1123,PI_data_original!BJ1124),0)</f>
        <v>0</v>
      </c>
      <c r="BK1124" s="6">
        <f>IF($BI1124&lt;=$BI$9,IF(NOT(ISNUMBER(PI_data_original!BK1124)),BK1123,PI_data_original!BK1124),0)</f>
        <v>0</v>
      </c>
      <c r="BM1124" s="6" t="b">
        <f t="shared" si="238"/>
        <v>0</v>
      </c>
      <c r="BN1124" s="6" t="str">
        <f t="shared" si="239"/>
        <v>N/A</v>
      </c>
      <c r="BO1124" s="6" t="b">
        <f t="shared" si="240"/>
        <v>0</v>
      </c>
      <c r="BP1124" s="6" t="str">
        <f t="shared" si="241"/>
        <v>N/A</v>
      </c>
    </row>
    <row r="1125" spans="61:68">
      <c r="BI1125" s="61">
        <f>PI_data_original!BI1125</f>
        <v>45874.023611111108</v>
      </c>
      <c r="BJ1125" s="6">
        <f>IF($BI1125&lt;=$BI$9,IF(NOT(ISNUMBER(PI_data_original!BJ1125)),BJ1124,PI_data_original!BJ1125),0)</f>
        <v>0</v>
      </c>
      <c r="BK1125" s="6">
        <f>IF($BI1125&lt;=$BI$9,IF(NOT(ISNUMBER(PI_data_original!BK1125)),BK1124,PI_data_original!BK1125),0)</f>
        <v>0</v>
      </c>
      <c r="BM1125" s="6" t="b">
        <f t="shared" si="238"/>
        <v>0</v>
      </c>
      <c r="BN1125" s="6" t="str">
        <f t="shared" si="239"/>
        <v>N/A</v>
      </c>
      <c r="BO1125" s="6" t="b">
        <f t="shared" si="240"/>
        <v>0</v>
      </c>
      <c r="BP1125" s="6" t="str">
        <f t="shared" si="241"/>
        <v>N/A</v>
      </c>
    </row>
    <row r="1126" spans="61:68">
      <c r="BI1126" s="61">
        <f>PI_data_original!BI1126</f>
        <v>45874.024305555555</v>
      </c>
      <c r="BJ1126" s="6">
        <f>IF($BI1126&lt;=$BI$9,IF(NOT(ISNUMBER(PI_data_original!BJ1126)),BJ1125,PI_data_original!BJ1126),0)</f>
        <v>0</v>
      </c>
      <c r="BK1126" s="6">
        <f>IF($BI1126&lt;=$BI$9,IF(NOT(ISNUMBER(PI_data_original!BK1126)),BK1125,PI_data_original!BK1126),0)</f>
        <v>0</v>
      </c>
      <c r="BM1126" s="6" t="b">
        <f t="shared" si="238"/>
        <v>0</v>
      </c>
      <c r="BN1126" s="6" t="str">
        <f t="shared" si="239"/>
        <v>N/A</v>
      </c>
      <c r="BO1126" s="6" t="b">
        <f t="shared" si="240"/>
        <v>0</v>
      </c>
      <c r="BP1126" s="6" t="str">
        <f t="shared" si="241"/>
        <v>N/A</v>
      </c>
    </row>
    <row r="1127" spans="61:68">
      <c r="BI1127" s="61">
        <f>PI_data_original!BI1127</f>
        <v>45874.025000000001</v>
      </c>
      <c r="BJ1127" s="6">
        <f>IF($BI1127&lt;=$BI$9,IF(NOT(ISNUMBER(PI_data_original!BJ1127)),BJ1126,PI_data_original!BJ1127),0)</f>
        <v>0</v>
      </c>
      <c r="BK1127" s="6">
        <f>IF($BI1127&lt;=$BI$9,IF(NOT(ISNUMBER(PI_data_original!BK1127)),BK1126,PI_data_original!BK1127),0)</f>
        <v>0</v>
      </c>
      <c r="BM1127" s="6" t="b">
        <f t="shared" si="238"/>
        <v>0</v>
      </c>
      <c r="BN1127" s="6" t="str">
        <f t="shared" si="239"/>
        <v>N/A</v>
      </c>
      <c r="BO1127" s="6" t="b">
        <f t="shared" si="240"/>
        <v>0</v>
      </c>
      <c r="BP1127" s="6" t="str">
        <f t="shared" si="241"/>
        <v>N/A</v>
      </c>
    </row>
    <row r="1128" spans="61:68">
      <c r="BI1128" s="61">
        <f>PI_data_original!BI1128</f>
        <v>45874.025694444441</v>
      </c>
      <c r="BJ1128" s="6">
        <f>IF($BI1128&lt;=$BI$9,IF(NOT(ISNUMBER(PI_data_original!BJ1128)),BJ1127,PI_data_original!BJ1128),0)</f>
        <v>0</v>
      </c>
      <c r="BK1128" s="6">
        <f>IF($BI1128&lt;=$BI$9,IF(NOT(ISNUMBER(PI_data_original!BK1128)),BK1127,PI_data_original!BK1128),0)</f>
        <v>0</v>
      </c>
      <c r="BM1128" s="6" t="b">
        <f t="shared" si="238"/>
        <v>0</v>
      </c>
      <c r="BN1128" s="6" t="str">
        <f t="shared" si="239"/>
        <v>N/A</v>
      </c>
      <c r="BO1128" s="6" t="b">
        <f t="shared" si="240"/>
        <v>0</v>
      </c>
      <c r="BP1128" s="6" t="str">
        <f t="shared" si="241"/>
        <v>N/A</v>
      </c>
    </row>
    <row r="1129" spans="61:68">
      <c r="BI1129" s="61">
        <f>PI_data_original!BI1129</f>
        <v>45874.026388888888</v>
      </c>
      <c r="BJ1129" s="6">
        <f>IF($BI1129&lt;=$BI$9,IF(NOT(ISNUMBER(PI_data_original!BJ1129)),BJ1128,PI_data_original!BJ1129),0)</f>
        <v>0</v>
      </c>
      <c r="BK1129" s="6">
        <f>IF($BI1129&lt;=$BI$9,IF(NOT(ISNUMBER(PI_data_original!BK1129)),BK1128,PI_data_original!BK1129),0)</f>
        <v>0</v>
      </c>
      <c r="BM1129" s="6" t="b">
        <f t="shared" si="238"/>
        <v>0</v>
      </c>
      <c r="BN1129" s="6" t="str">
        <f t="shared" si="239"/>
        <v>N/A</v>
      </c>
      <c r="BO1129" s="6" t="b">
        <f t="shared" si="240"/>
        <v>0</v>
      </c>
      <c r="BP1129" s="6" t="str">
        <f t="shared" si="241"/>
        <v>N/A</v>
      </c>
    </row>
    <row r="1130" spans="61:68">
      <c r="BI1130" s="61">
        <f>PI_data_original!BI1130</f>
        <v>45874.027083333334</v>
      </c>
      <c r="BJ1130" s="6">
        <f>IF($BI1130&lt;=$BI$9,IF(NOT(ISNUMBER(PI_data_original!BJ1130)),BJ1129,PI_data_original!BJ1130),0)</f>
        <v>0</v>
      </c>
      <c r="BK1130" s="6">
        <f>IF($BI1130&lt;=$BI$9,IF(NOT(ISNUMBER(PI_data_original!BK1130)),BK1129,PI_data_original!BK1130),0)</f>
        <v>0</v>
      </c>
      <c r="BM1130" s="6" t="b">
        <f t="shared" si="238"/>
        <v>0</v>
      </c>
      <c r="BN1130" s="6" t="str">
        <f t="shared" si="239"/>
        <v>N/A</v>
      </c>
      <c r="BO1130" s="6" t="b">
        <f t="shared" si="240"/>
        <v>0</v>
      </c>
      <c r="BP1130" s="6" t="str">
        <f t="shared" si="241"/>
        <v>N/A</v>
      </c>
    </row>
    <row r="1131" spans="61:68">
      <c r="BI1131" s="61">
        <f>PI_data_original!BI1131</f>
        <v>45874.027777777781</v>
      </c>
      <c r="BJ1131" s="6">
        <f>IF($BI1131&lt;=$BI$9,IF(NOT(ISNUMBER(PI_data_original!BJ1131)),BJ1130,PI_data_original!BJ1131),0)</f>
        <v>0</v>
      </c>
      <c r="BK1131" s="6">
        <f>IF($BI1131&lt;=$BI$9,IF(NOT(ISNUMBER(PI_data_original!BK1131)),BK1130,PI_data_original!BK1131),0)</f>
        <v>0</v>
      </c>
      <c r="BM1131" s="6" t="b">
        <f t="shared" si="238"/>
        <v>0</v>
      </c>
      <c r="BN1131" s="6" t="str">
        <f t="shared" si="239"/>
        <v>N/A</v>
      </c>
      <c r="BO1131" s="6" t="b">
        <f t="shared" si="240"/>
        <v>0</v>
      </c>
      <c r="BP1131" s="6" t="str">
        <f t="shared" si="241"/>
        <v>N/A</v>
      </c>
    </row>
    <row r="1132" spans="61:68">
      <c r="BI1132" s="61">
        <f>PI_data_original!BI1132</f>
        <v>45874.02847222222</v>
      </c>
      <c r="BJ1132" s="6">
        <f>IF($BI1132&lt;=$BI$9,IF(NOT(ISNUMBER(PI_data_original!BJ1132)),BJ1131,PI_data_original!BJ1132),0)</f>
        <v>0</v>
      </c>
      <c r="BK1132" s="6">
        <f>IF($BI1132&lt;=$BI$9,IF(NOT(ISNUMBER(PI_data_original!BK1132)),BK1131,PI_data_original!BK1132),0)</f>
        <v>0</v>
      </c>
      <c r="BM1132" s="6" t="b">
        <f t="shared" si="238"/>
        <v>0</v>
      </c>
      <c r="BN1132" s="6" t="str">
        <f t="shared" si="239"/>
        <v>N/A</v>
      </c>
      <c r="BO1132" s="6" t="b">
        <f t="shared" si="240"/>
        <v>0</v>
      </c>
      <c r="BP1132" s="6" t="str">
        <f t="shared" si="241"/>
        <v>N/A</v>
      </c>
    </row>
    <row r="1133" spans="61:68">
      <c r="BI1133" s="61">
        <f>PI_data_original!BI1133</f>
        <v>45874.029166666667</v>
      </c>
      <c r="BJ1133" s="6">
        <f>IF($BI1133&lt;=$BI$9,IF(NOT(ISNUMBER(PI_data_original!BJ1133)),BJ1132,PI_data_original!BJ1133),0)</f>
        <v>0</v>
      </c>
      <c r="BK1133" s="6">
        <f>IF($BI1133&lt;=$BI$9,IF(NOT(ISNUMBER(PI_data_original!BK1133)),BK1132,PI_data_original!BK1133),0)</f>
        <v>0</v>
      </c>
      <c r="BM1133" s="6" t="b">
        <f t="shared" si="238"/>
        <v>0</v>
      </c>
      <c r="BN1133" s="6" t="str">
        <f t="shared" si="239"/>
        <v>N/A</v>
      </c>
      <c r="BO1133" s="6" t="b">
        <f t="shared" si="240"/>
        <v>0</v>
      </c>
      <c r="BP1133" s="6" t="str">
        <f t="shared" si="241"/>
        <v>N/A</v>
      </c>
    </row>
    <row r="1134" spans="61:68">
      <c r="BI1134" s="61">
        <f>PI_data_original!BI1134</f>
        <v>45874.029861111114</v>
      </c>
      <c r="BJ1134" s="6">
        <f>IF($BI1134&lt;=$BI$9,IF(NOT(ISNUMBER(PI_data_original!BJ1134)),BJ1133,PI_data_original!BJ1134),0)</f>
        <v>0</v>
      </c>
      <c r="BK1134" s="6">
        <f>IF($BI1134&lt;=$BI$9,IF(NOT(ISNUMBER(PI_data_original!BK1134)),BK1133,PI_data_original!BK1134),0)</f>
        <v>0</v>
      </c>
      <c r="BM1134" s="6" t="b">
        <f t="shared" si="238"/>
        <v>0</v>
      </c>
      <c r="BN1134" s="6" t="str">
        <f t="shared" si="239"/>
        <v>N/A</v>
      </c>
      <c r="BO1134" s="6" t="b">
        <f t="shared" si="240"/>
        <v>0</v>
      </c>
      <c r="BP1134" s="6" t="str">
        <f t="shared" si="241"/>
        <v>N/A</v>
      </c>
    </row>
    <row r="1135" spans="61:68">
      <c r="BI1135" s="61">
        <f>PI_data_original!BI1135</f>
        <v>45874.030555555553</v>
      </c>
      <c r="BJ1135" s="6">
        <f>IF($BI1135&lt;=$BI$9,IF(NOT(ISNUMBER(PI_data_original!BJ1135)),BJ1134,PI_data_original!BJ1135),0)</f>
        <v>0</v>
      </c>
      <c r="BK1135" s="6">
        <f>IF($BI1135&lt;=$BI$9,IF(NOT(ISNUMBER(PI_data_original!BK1135)),BK1134,PI_data_original!BK1135),0)</f>
        <v>0</v>
      </c>
      <c r="BM1135" s="6" t="b">
        <f t="shared" si="238"/>
        <v>0</v>
      </c>
      <c r="BN1135" s="6" t="str">
        <f t="shared" si="239"/>
        <v>N/A</v>
      </c>
      <c r="BO1135" s="6" t="b">
        <f t="shared" si="240"/>
        <v>0</v>
      </c>
      <c r="BP1135" s="6" t="str">
        <f t="shared" si="241"/>
        <v>N/A</v>
      </c>
    </row>
    <row r="1136" spans="61:68">
      <c r="BI1136" s="61">
        <f>PI_data_original!BI1136</f>
        <v>45874.03125</v>
      </c>
      <c r="BJ1136" s="6">
        <f>IF($BI1136&lt;=$BI$9,IF(NOT(ISNUMBER(PI_data_original!BJ1136)),BJ1135,PI_data_original!BJ1136),0)</f>
        <v>0</v>
      </c>
      <c r="BK1136" s="6">
        <f>IF($BI1136&lt;=$BI$9,IF(NOT(ISNUMBER(PI_data_original!BK1136)),BK1135,PI_data_original!BK1136),0)</f>
        <v>0</v>
      </c>
      <c r="BM1136" s="6" t="b">
        <f t="shared" si="238"/>
        <v>0</v>
      </c>
      <c r="BN1136" s="6" t="str">
        <f t="shared" si="239"/>
        <v>N/A</v>
      </c>
      <c r="BO1136" s="6" t="b">
        <f t="shared" si="240"/>
        <v>0</v>
      </c>
      <c r="BP1136" s="6" t="str">
        <f t="shared" si="241"/>
        <v>N/A</v>
      </c>
    </row>
    <row r="1137" spans="61:68">
      <c r="BI1137" s="61">
        <f>PI_data_original!BI1137</f>
        <v>45874.031944444447</v>
      </c>
      <c r="BJ1137" s="6">
        <f>IF($BI1137&lt;=$BI$9,IF(NOT(ISNUMBER(PI_data_original!BJ1137)),BJ1136,PI_data_original!BJ1137),0)</f>
        <v>0</v>
      </c>
      <c r="BK1137" s="6">
        <f>IF($BI1137&lt;=$BI$9,IF(NOT(ISNUMBER(PI_data_original!BK1137)),BK1136,PI_data_original!BK1137),0)</f>
        <v>0</v>
      </c>
      <c r="BM1137" s="6" t="b">
        <f t="shared" si="238"/>
        <v>0</v>
      </c>
      <c r="BN1137" s="6" t="str">
        <f t="shared" si="239"/>
        <v>N/A</v>
      </c>
      <c r="BO1137" s="6" t="b">
        <f t="shared" si="240"/>
        <v>0</v>
      </c>
      <c r="BP1137" s="6" t="str">
        <f t="shared" si="241"/>
        <v>N/A</v>
      </c>
    </row>
    <row r="1138" spans="61:68">
      <c r="BI1138" s="61">
        <f>PI_data_original!BI1138</f>
        <v>45874.032638888886</v>
      </c>
      <c r="BJ1138" s="6">
        <f>IF($BI1138&lt;=$BI$9,IF(NOT(ISNUMBER(PI_data_original!BJ1138)),BJ1137,PI_data_original!BJ1138),0)</f>
        <v>0</v>
      </c>
      <c r="BK1138" s="6">
        <f>IF($BI1138&lt;=$BI$9,IF(NOT(ISNUMBER(PI_data_original!BK1138)),BK1137,PI_data_original!BK1138),0)</f>
        <v>0</v>
      </c>
      <c r="BM1138" s="6" t="b">
        <f t="shared" si="238"/>
        <v>0</v>
      </c>
      <c r="BN1138" s="6" t="str">
        <f t="shared" si="239"/>
        <v>N/A</v>
      </c>
      <c r="BO1138" s="6" t="b">
        <f t="shared" si="240"/>
        <v>0</v>
      </c>
      <c r="BP1138" s="6" t="str">
        <f t="shared" si="241"/>
        <v>N/A</v>
      </c>
    </row>
    <row r="1139" spans="61:68">
      <c r="BI1139" s="61">
        <f>PI_data_original!BI1139</f>
        <v>45874.033333333333</v>
      </c>
      <c r="BJ1139" s="6">
        <f>IF($BI1139&lt;=$BI$9,IF(NOT(ISNUMBER(PI_data_original!BJ1139)),BJ1138,PI_data_original!BJ1139),0)</f>
        <v>0</v>
      </c>
      <c r="BK1139" s="6">
        <f>IF($BI1139&lt;=$BI$9,IF(NOT(ISNUMBER(PI_data_original!BK1139)),BK1138,PI_data_original!BK1139),0)</f>
        <v>0</v>
      </c>
      <c r="BM1139" s="6" t="b">
        <f t="shared" si="238"/>
        <v>0</v>
      </c>
      <c r="BN1139" s="6" t="str">
        <f t="shared" si="239"/>
        <v>N/A</v>
      </c>
      <c r="BO1139" s="6" t="b">
        <f t="shared" si="240"/>
        <v>0</v>
      </c>
      <c r="BP1139" s="6" t="str">
        <f t="shared" si="241"/>
        <v>N/A</v>
      </c>
    </row>
    <row r="1140" spans="61:68">
      <c r="BI1140" s="61">
        <f>PI_data_original!BI1140</f>
        <v>45874.03402777778</v>
      </c>
      <c r="BJ1140" s="6">
        <f>IF($BI1140&lt;=$BI$9,IF(NOT(ISNUMBER(PI_data_original!BJ1140)),BJ1139,PI_data_original!BJ1140),0)</f>
        <v>0</v>
      </c>
      <c r="BK1140" s="6">
        <f>IF($BI1140&lt;=$BI$9,IF(NOT(ISNUMBER(PI_data_original!BK1140)),BK1139,PI_data_original!BK1140),0)</f>
        <v>0</v>
      </c>
      <c r="BM1140" s="6" t="b">
        <f t="shared" si="238"/>
        <v>0</v>
      </c>
      <c r="BN1140" s="6" t="str">
        <f t="shared" si="239"/>
        <v>N/A</v>
      </c>
      <c r="BO1140" s="6" t="b">
        <f t="shared" si="240"/>
        <v>0</v>
      </c>
      <c r="BP1140" s="6" t="str">
        <f t="shared" si="241"/>
        <v>N/A</v>
      </c>
    </row>
    <row r="1141" spans="61:68">
      <c r="BI1141" s="61">
        <f>PI_data_original!BI1141</f>
        <v>45874.034722222219</v>
      </c>
      <c r="BJ1141" s="6">
        <f>IF($BI1141&lt;=$BI$9,IF(NOT(ISNUMBER(PI_data_original!BJ1141)),BJ1140,PI_data_original!BJ1141),0)</f>
        <v>0</v>
      </c>
      <c r="BK1141" s="6">
        <f>IF($BI1141&lt;=$BI$9,IF(NOT(ISNUMBER(PI_data_original!BK1141)),BK1140,PI_data_original!BK1141),0)</f>
        <v>0</v>
      </c>
      <c r="BM1141" s="6" t="b">
        <f t="shared" si="238"/>
        <v>0</v>
      </c>
      <c r="BN1141" s="6" t="str">
        <f t="shared" si="239"/>
        <v>N/A</v>
      </c>
      <c r="BO1141" s="6" t="b">
        <f t="shared" si="240"/>
        <v>0</v>
      </c>
      <c r="BP1141" s="6" t="str">
        <f t="shared" si="241"/>
        <v>N/A</v>
      </c>
    </row>
    <row r="1142" spans="61:68">
      <c r="BI1142" s="61">
        <f>PI_data_original!BI1142</f>
        <v>45874.035416666666</v>
      </c>
      <c r="BJ1142" s="6">
        <f>IF($BI1142&lt;=$BI$9,IF(NOT(ISNUMBER(PI_data_original!BJ1142)),BJ1141,PI_data_original!BJ1142),0)</f>
        <v>0</v>
      </c>
      <c r="BK1142" s="6">
        <f>IF($BI1142&lt;=$BI$9,IF(NOT(ISNUMBER(PI_data_original!BK1142)),BK1141,PI_data_original!BK1142),0)</f>
        <v>0</v>
      </c>
      <c r="BM1142" s="6" t="b">
        <f t="shared" si="238"/>
        <v>0</v>
      </c>
      <c r="BN1142" s="6" t="str">
        <f t="shared" si="239"/>
        <v>N/A</v>
      </c>
      <c r="BO1142" s="6" t="b">
        <f t="shared" si="240"/>
        <v>0</v>
      </c>
      <c r="BP1142" s="6" t="str">
        <f t="shared" si="241"/>
        <v>N/A</v>
      </c>
    </row>
    <row r="1143" spans="61:68">
      <c r="BI1143" s="61">
        <f>PI_data_original!BI1143</f>
        <v>45874.036111111112</v>
      </c>
      <c r="BJ1143" s="6">
        <f>IF($BI1143&lt;=$BI$9,IF(NOT(ISNUMBER(PI_data_original!BJ1143)),BJ1142,PI_data_original!BJ1143),0)</f>
        <v>0</v>
      </c>
      <c r="BK1143" s="6">
        <f>IF($BI1143&lt;=$BI$9,IF(NOT(ISNUMBER(PI_data_original!BK1143)),BK1142,PI_data_original!BK1143),0)</f>
        <v>0</v>
      </c>
      <c r="BM1143" s="6" t="b">
        <f t="shared" si="238"/>
        <v>0</v>
      </c>
      <c r="BN1143" s="6" t="str">
        <f t="shared" si="239"/>
        <v>N/A</v>
      </c>
      <c r="BO1143" s="6" t="b">
        <f t="shared" si="240"/>
        <v>0</v>
      </c>
      <c r="BP1143" s="6" t="str">
        <f t="shared" si="241"/>
        <v>N/A</v>
      </c>
    </row>
    <row r="1144" spans="61:68">
      <c r="BI1144" s="61">
        <f>PI_data_original!BI1144</f>
        <v>45874.036805555559</v>
      </c>
      <c r="BJ1144" s="6">
        <f>IF($BI1144&lt;=$BI$9,IF(NOT(ISNUMBER(PI_data_original!BJ1144)),BJ1143,PI_data_original!BJ1144),0)</f>
        <v>0</v>
      </c>
      <c r="BK1144" s="6">
        <f>IF($BI1144&lt;=$BI$9,IF(NOT(ISNUMBER(PI_data_original!BK1144)),BK1143,PI_data_original!BK1144),0)</f>
        <v>0</v>
      </c>
      <c r="BM1144" s="6" t="b">
        <f t="shared" si="238"/>
        <v>0</v>
      </c>
      <c r="BN1144" s="6" t="str">
        <f t="shared" si="239"/>
        <v>N/A</v>
      </c>
      <c r="BO1144" s="6" t="b">
        <f t="shared" si="240"/>
        <v>0</v>
      </c>
      <c r="BP1144" s="6" t="str">
        <f t="shared" si="241"/>
        <v>N/A</v>
      </c>
    </row>
    <row r="1145" spans="61:68">
      <c r="BI1145" s="61">
        <f>PI_data_original!BI1145</f>
        <v>45874.037499999999</v>
      </c>
      <c r="BJ1145" s="6">
        <f>IF($BI1145&lt;=$BI$9,IF(NOT(ISNUMBER(PI_data_original!BJ1145)),BJ1144,PI_data_original!BJ1145),0)</f>
        <v>0</v>
      </c>
      <c r="BK1145" s="6">
        <f>IF($BI1145&lt;=$BI$9,IF(NOT(ISNUMBER(PI_data_original!BK1145)),BK1144,PI_data_original!BK1145),0)</f>
        <v>0</v>
      </c>
      <c r="BM1145" s="6" t="b">
        <f t="shared" si="238"/>
        <v>0</v>
      </c>
      <c r="BN1145" s="6" t="str">
        <f t="shared" si="239"/>
        <v>N/A</v>
      </c>
      <c r="BO1145" s="6" t="b">
        <f t="shared" si="240"/>
        <v>0</v>
      </c>
      <c r="BP1145" s="6" t="str">
        <f t="shared" si="241"/>
        <v>N/A</v>
      </c>
    </row>
    <row r="1146" spans="61:68">
      <c r="BI1146" s="61">
        <f>PI_data_original!BI1146</f>
        <v>45874.038194444445</v>
      </c>
      <c r="BJ1146" s="6">
        <f>IF($BI1146&lt;=$BI$9,IF(NOT(ISNUMBER(PI_data_original!BJ1146)),BJ1145,PI_data_original!BJ1146),0)</f>
        <v>0</v>
      </c>
      <c r="BK1146" s="6">
        <f>IF($BI1146&lt;=$BI$9,IF(NOT(ISNUMBER(PI_data_original!BK1146)),BK1145,PI_data_original!BK1146),0)</f>
        <v>0</v>
      </c>
      <c r="BM1146" s="6" t="b">
        <f t="shared" si="238"/>
        <v>0</v>
      </c>
      <c r="BN1146" s="6" t="str">
        <f t="shared" si="239"/>
        <v>N/A</v>
      </c>
      <c r="BO1146" s="6" t="b">
        <f t="shared" si="240"/>
        <v>0</v>
      </c>
      <c r="BP1146" s="6" t="str">
        <f t="shared" si="241"/>
        <v>N/A</v>
      </c>
    </row>
    <row r="1147" spans="61:68">
      <c r="BI1147" s="61">
        <f>PI_data_original!BI1147</f>
        <v>45874.038888888892</v>
      </c>
      <c r="BJ1147" s="6">
        <f>IF($BI1147&lt;=$BI$9,IF(NOT(ISNUMBER(PI_data_original!BJ1147)),BJ1146,PI_data_original!BJ1147),0)</f>
        <v>0</v>
      </c>
      <c r="BK1147" s="6">
        <f>IF($BI1147&lt;=$BI$9,IF(NOT(ISNUMBER(PI_data_original!BK1147)),BK1146,PI_data_original!BK1147),0)</f>
        <v>0</v>
      </c>
      <c r="BM1147" s="6" t="b">
        <f t="shared" si="238"/>
        <v>0</v>
      </c>
      <c r="BN1147" s="6" t="str">
        <f t="shared" si="239"/>
        <v>N/A</v>
      </c>
      <c r="BO1147" s="6" t="b">
        <f t="shared" si="240"/>
        <v>0</v>
      </c>
      <c r="BP1147" s="6" t="str">
        <f t="shared" si="241"/>
        <v>N/A</v>
      </c>
    </row>
    <row r="1148" spans="61:68">
      <c r="BI1148" s="61">
        <f>PI_data_original!BI1148</f>
        <v>45874.039583333331</v>
      </c>
      <c r="BJ1148" s="6">
        <f>IF($BI1148&lt;=$BI$9,IF(NOT(ISNUMBER(PI_data_original!BJ1148)),BJ1147,PI_data_original!BJ1148),0)</f>
        <v>0</v>
      </c>
      <c r="BK1148" s="6">
        <f>IF($BI1148&lt;=$BI$9,IF(NOT(ISNUMBER(PI_data_original!BK1148)),BK1147,PI_data_original!BK1148),0)</f>
        <v>0</v>
      </c>
      <c r="BM1148" s="6" t="b">
        <f t="shared" si="238"/>
        <v>0</v>
      </c>
      <c r="BN1148" s="6" t="str">
        <f t="shared" si="239"/>
        <v>N/A</v>
      </c>
      <c r="BO1148" s="6" t="b">
        <f t="shared" si="240"/>
        <v>0</v>
      </c>
      <c r="BP1148" s="6" t="str">
        <f t="shared" si="241"/>
        <v>N/A</v>
      </c>
    </row>
    <row r="1149" spans="61:68">
      <c r="BI1149" s="61">
        <f>PI_data_original!BI1149</f>
        <v>45874.040277777778</v>
      </c>
      <c r="BJ1149" s="6">
        <f>IF($BI1149&lt;=$BI$9,IF(NOT(ISNUMBER(PI_data_original!BJ1149)),BJ1148,PI_data_original!BJ1149),0)</f>
        <v>0</v>
      </c>
      <c r="BK1149" s="6">
        <f>IF($BI1149&lt;=$BI$9,IF(NOT(ISNUMBER(PI_data_original!BK1149)),BK1148,PI_data_original!BK1149),0)</f>
        <v>0</v>
      </c>
      <c r="BM1149" s="6" t="b">
        <f t="shared" si="238"/>
        <v>0</v>
      </c>
      <c r="BN1149" s="6" t="str">
        <f t="shared" si="239"/>
        <v>N/A</v>
      </c>
      <c r="BO1149" s="6" t="b">
        <f t="shared" si="240"/>
        <v>0</v>
      </c>
      <c r="BP1149" s="6" t="str">
        <f t="shared" si="241"/>
        <v>N/A</v>
      </c>
    </row>
    <row r="1150" spans="61:68">
      <c r="BI1150" s="61">
        <f>PI_data_original!BI1150</f>
        <v>45874.040972222225</v>
      </c>
      <c r="BJ1150" s="6">
        <f>IF($BI1150&lt;=$BI$9,IF(NOT(ISNUMBER(PI_data_original!BJ1150)),BJ1149,PI_data_original!BJ1150),0)</f>
        <v>0</v>
      </c>
      <c r="BK1150" s="6">
        <f>IF($BI1150&lt;=$BI$9,IF(NOT(ISNUMBER(PI_data_original!BK1150)),BK1149,PI_data_original!BK1150),0)</f>
        <v>0</v>
      </c>
      <c r="BM1150" s="6" t="b">
        <f t="shared" si="238"/>
        <v>0</v>
      </c>
      <c r="BN1150" s="6" t="str">
        <f t="shared" si="239"/>
        <v>N/A</v>
      </c>
      <c r="BO1150" s="6" t="b">
        <f t="shared" si="240"/>
        <v>0</v>
      </c>
      <c r="BP1150" s="6" t="str">
        <f t="shared" si="241"/>
        <v>N/A</v>
      </c>
    </row>
    <row r="1151" spans="61:68">
      <c r="BI1151" s="61">
        <f>PI_data_original!BI1151</f>
        <v>45874.041666666664</v>
      </c>
      <c r="BJ1151" s="6">
        <f>IF($BI1151&lt;=$BI$9,IF(NOT(ISNUMBER(PI_data_original!BJ1151)),BJ1150,PI_data_original!BJ1151),0)</f>
        <v>0</v>
      </c>
      <c r="BK1151" s="6">
        <f>IF($BI1151&lt;=$BI$9,IF(NOT(ISNUMBER(PI_data_original!BK1151)),BK1150,PI_data_original!BK1151),0)</f>
        <v>0</v>
      </c>
      <c r="BM1151" s="6" t="b">
        <f t="shared" si="238"/>
        <v>0</v>
      </c>
      <c r="BN1151" s="6" t="str">
        <f t="shared" si="239"/>
        <v>N/A</v>
      </c>
      <c r="BO1151" s="6" t="b">
        <f t="shared" si="240"/>
        <v>0</v>
      </c>
      <c r="BP1151" s="6" t="str">
        <f t="shared" si="241"/>
        <v>N/A</v>
      </c>
    </row>
    <row r="1152" spans="61:68">
      <c r="BI1152" s="61">
        <f>PI_data_original!BI1152</f>
        <v>45874.042361111111</v>
      </c>
      <c r="BJ1152" s="6">
        <f>IF($BI1152&lt;=$BI$9,IF(NOT(ISNUMBER(PI_data_original!BJ1152)),BJ1151,PI_data_original!BJ1152),0)</f>
        <v>0</v>
      </c>
      <c r="BK1152" s="6">
        <f>IF($BI1152&lt;=$BI$9,IF(NOT(ISNUMBER(PI_data_original!BK1152)),BK1151,PI_data_original!BK1152),0)</f>
        <v>0</v>
      </c>
      <c r="BM1152" s="6" t="b">
        <f t="shared" si="238"/>
        <v>0</v>
      </c>
      <c r="BN1152" s="6" t="str">
        <f t="shared" si="239"/>
        <v>N/A</v>
      </c>
      <c r="BO1152" s="6" t="b">
        <f t="shared" si="240"/>
        <v>0</v>
      </c>
      <c r="BP1152" s="6" t="str">
        <f t="shared" si="241"/>
        <v>N/A</v>
      </c>
    </row>
    <row r="1153" spans="61:68">
      <c r="BI1153" s="61">
        <f>PI_data_original!BI1153</f>
        <v>45874.043055555558</v>
      </c>
      <c r="BJ1153" s="6">
        <f>IF($BI1153&lt;=$BI$9,IF(NOT(ISNUMBER(PI_data_original!BJ1153)),BJ1152,PI_data_original!BJ1153),0)</f>
        <v>0</v>
      </c>
      <c r="BK1153" s="6">
        <f>IF($BI1153&lt;=$BI$9,IF(NOT(ISNUMBER(PI_data_original!BK1153)),BK1152,PI_data_original!BK1153),0)</f>
        <v>0</v>
      </c>
      <c r="BM1153" s="6" t="b">
        <f t="shared" si="238"/>
        <v>0</v>
      </c>
      <c r="BN1153" s="6" t="str">
        <f t="shared" si="239"/>
        <v>N/A</v>
      </c>
      <c r="BO1153" s="6" t="b">
        <f t="shared" si="240"/>
        <v>0</v>
      </c>
      <c r="BP1153" s="6" t="str">
        <f t="shared" si="241"/>
        <v>N/A</v>
      </c>
    </row>
    <row r="1154" spans="61:68">
      <c r="BI1154" s="61">
        <f>PI_data_original!BI1154</f>
        <v>45874.043749999997</v>
      </c>
      <c r="BJ1154" s="6">
        <f>IF($BI1154&lt;=$BI$9,IF(NOT(ISNUMBER(PI_data_original!BJ1154)),BJ1153,PI_data_original!BJ1154),0)</f>
        <v>0</v>
      </c>
      <c r="BK1154" s="6">
        <f>IF($BI1154&lt;=$BI$9,IF(NOT(ISNUMBER(PI_data_original!BK1154)),BK1153,PI_data_original!BK1154),0)</f>
        <v>0</v>
      </c>
      <c r="BM1154" s="6" t="b">
        <f t="shared" si="238"/>
        <v>0</v>
      </c>
      <c r="BN1154" s="6" t="str">
        <f t="shared" si="239"/>
        <v>N/A</v>
      </c>
      <c r="BO1154" s="6" t="b">
        <f t="shared" si="240"/>
        <v>0</v>
      </c>
      <c r="BP1154" s="6" t="str">
        <f t="shared" si="241"/>
        <v>N/A</v>
      </c>
    </row>
    <row r="1155" spans="61:68">
      <c r="BI1155" s="61">
        <f>PI_data_original!BI1155</f>
        <v>45874.044444444444</v>
      </c>
      <c r="BJ1155" s="6">
        <f>IF($BI1155&lt;=$BI$9,IF(NOT(ISNUMBER(PI_data_original!BJ1155)),BJ1154,PI_data_original!BJ1155),0)</f>
        <v>0</v>
      </c>
      <c r="BK1155" s="6">
        <f>IF($BI1155&lt;=$BI$9,IF(NOT(ISNUMBER(PI_data_original!BK1155)),BK1154,PI_data_original!BK1155),0)</f>
        <v>0</v>
      </c>
      <c r="BM1155" s="6" t="b">
        <f t="shared" si="238"/>
        <v>0</v>
      </c>
      <c r="BN1155" s="6" t="str">
        <f t="shared" si="239"/>
        <v>N/A</v>
      </c>
      <c r="BO1155" s="6" t="b">
        <f t="shared" si="240"/>
        <v>0</v>
      </c>
      <c r="BP1155" s="6" t="str">
        <f t="shared" si="241"/>
        <v>N/A</v>
      </c>
    </row>
    <row r="1156" spans="61:68">
      <c r="BI1156" s="61">
        <f>PI_data_original!BI1156</f>
        <v>45874.045138888891</v>
      </c>
      <c r="BJ1156" s="6">
        <f>IF($BI1156&lt;=$BI$9,IF(NOT(ISNUMBER(PI_data_original!BJ1156)),BJ1155,PI_data_original!BJ1156),0)</f>
        <v>0</v>
      </c>
      <c r="BK1156" s="6">
        <f>IF($BI1156&lt;=$BI$9,IF(NOT(ISNUMBER(PI_data_original!BK1156)),BK1155,PI_data_original!BK1156),0)</f>
        <v>0</v>
      </c>
      <c r="BM1156" s="6" t="b">
        <f t="shared" si="238"/>
        <v>0</v>
      </c>
      <c r="BN1156" s="6" t="str">
        <f t="shared" si="239"/>
        <v>N/A</v>
      </c>
      <c r="BO1156" s="6" t="b">
        <f t="shared" si="240"/>
        <v>0</v>
      </c>
      <c r="BP1156" s="6" t="str">
        <f t="shared" si="241"/>
        <v>N/A</v>
      </c>
    </row>
    <row r="1157" spans="61:68">
      <c r="BI1157" s="61">
        <f>PI_data_original!BI1157</f>
        <v>45874.04583333333</v>
      </c>
      <c r="BJ1157" s="6">
        <f>IF($BI1157&lt;=$BI$9,IF(NOT(ISNUMBER(PI_data_original!BJ1157)),BJ1156,PI_data_original!BJ1157),0)</f>
        <v>0</v>
      </c>
      <c r="BK1157" s="6">
        <f>IF($BI1157&lt;=$BI$9,IF(NOT(ISNUMBER(PI_data_original!BK1157)),BK1156,PI_data_original!BK1157),0)</f>
        <v>0</v>
      </c>
      <c r="BM1157" s="6" t="b">
        <f t="shared" si="238"/>
        <v>0</v>
      </c>
      <c r="BN1157" s="6" t="str">
        <f t="shared" si="239"/>
        <v>N/A</v>
      </c>
      <c r="BO1157" s="6" t="b">
        <f t="shared" si="240"/>
        <v>0</v>
      </c>
      <c r="BP1157" s="6" t="str">
        <f t="shared" si="241"/>
        <v>N/A</v>
      </c>
    </row>
    <row r="1158" spans="61:68">
      <c r="BI1158" s="61">
        <f>PI_data_original!BI1158</f>
        <v>45874.046527777777</v>
      </c>
      <c r="BJ1158" s="6">
        <f>IF($BI1158&lt;=$BI$9,IF(NOT(ISNUMBER(PI_data_original!BJ1158)),BJ1157,PI_data_original!BJ1158),0)</f>
        <v>0</v>
      </c>
      <c r="BK1158" s="6">
        <f>IF($BI1158&lt;=$BI$9,IF(NOT(ISNUMBER(PI_data_original!BK1158)),BK1157,PI_data_original!BK1158),0)</f>
        <v>0</v>
      </c>
      <c r="BM1158" s="6" t="b">
        <f t="shared" si="238"/>
        <v>0</v>
      </c>
      <c r="BN1158" s="6" t="str">
        <f t="shared" si="239"/>
        <v>N/A</v>
      </c>
      <c r="BO1158" s="6" t="b">
        <f t="shared" si="240"/>
        <v>0</v>
      </c>
      <c r="BP1158" s="6" t="str">
        <f t="shared" si="241"/>
        <v>N/A</v>
      </c>
    </row>
    <row r="1159" spans="61:68">
      <c r="BI1159" s="61">
        <f>PI_data_original!BI1159</f>
        <v>45874.047222222223</v>
      </c>
      <c r="BJ1159" s="6">
        <f>IF($BI1159&lt;=$BI$9,IF(NOT(ISNUMBER(PI_data_original!BJ1159)),BJ1158,PI_data_original!BJ1159),0)</f>
        <v>0</v>
      </c>
      <c r="BK1159" s="6">
        <f>IF($BI1159&lt;=$BI$9,IF(NOT(ISNUMBER(PI_data_original!BK1159)),BK1158,PI_data_original!BK1159),0)</f>
        <v>0</v>
      </c>
      <c r="BM1159" s="6" t="b">
        <f t="shared" si="238"/>
        <v>0</v>
      </c>
      <c r="BN1159" s="6" t="str">
        <f t="shared" si="239"/>
        <v>N/A</v>
      </c>
      <c r="BO1159" s="6" t="b">
        <f t="shared" si="240"/>
        <v>0</v>
      </c>
      <c r="BP1159" s="6" t="str">
        <f t="shared" si="241"/>
        <v>N/A</v>
      </c>
    </row>
    <row r="1160" spans="61:68">
      <c r="BI1160" s="61">
        <f>PI_data_original!BI1160</f>
        <v>45874.04791666667</v>
      </c>
      <c r="BJ1160" s="6">
        <f>IF($BI1160&lt;=$BI$9,IF(NOT(ISNUMBER(PI_data_original!BJ1160)),BJ1159,PI_data_original!BJ1160),0)</f>
        <v>0</v>
      </c>
      <c r="BK1160" s="6">
        <f>IF($BI1160&lt;=$BI$9,IF(NOT(ISNUMBER(PI_data_original!BK1160)),BK1159,PI_data_original!BK1160),0)</f>
        <v>0</v>
      </c>
      <c r="BM1160" s="6" t="b">
        <f t="shared" si="238"/>
        <v>0</v>
      </c>
      <c r="BN1160" s="6" t="str">
        <f t="shared" si="239"/>
        <v>N/A</v>
      </c>
      <c r="BO1160" s="6" t="b">
        <f t="shared" si="240"/>
        <v>0</v>
      </c>
      <c r="BP1160" s="6" t="str">
        <f t="shared" si="241"/>
        <v>N/A</v>
      </c>
    </row>
    <row r="1161" spans="61:68">
      <c r="BI1161" s="61">
        <f>PI_data_original!BI1161</f>
        <v>45874.048611111109</v>
      </c>
      <c r="BJ1161" s="6">
        <f>IF($BI1161&lt;=$BI$9,IF(NOT(ISNUMBER(PI_data_original!BJ1161)),BJ1160,PI_data_original!BJ1161),0)</f>
        <v>0</v>
      </c>
      <c r="BK1161" s="6">
        <f>IF($BI1161&lt;=$BI$9,IF(NOT(ISNUMBER(PI_data_original!BK1161)),BK1160,PI_data_original!BK1161),0)</f>
        <v>0</v>
      </c>
      <c r="BM1161" s="6" t="b">
        <f t="shared" si="238"/>
        <v>0</v>
      </c>
      <c r="BN1161" s="6" t="str">
        <f t="shared" si="239"/>
        <v>N/A</v>
      </c>
      <c r="BO1161" s="6" t="b">
        <f t="shared" si="240"/>
        <v>0</v>
      </c>
      <c r="BP1161" s="6" t="str">
        <f t="shared" si="241"/>
        <v>N/A</v>
      </c>
    </row>
    <row r="1162" spans="61:68">
      <c r="BI1162" s="61">
        <f>PI_data_original!BI1162</f>
        <v>45874.049305555556</v>
      </c>
      <c r="BJ1162" s="6">
        <f>IF($BI1162&lt;=$BI$9,IF(NOT(ISNUMBER(PI_data_original!BJ1162)),BJ1161,PI_data_original!BJ1162),0)</f>
        <v>0</v>
      </c>
      <c r="BK1162" s="6">
        <f>IF($BI1162&lt;=$BI$9,IF(NOT(ISNUMBER(PI_data_original!BK1162)),BK1161,PI_data_original!BK1162),0)</f>
        <v>0</v>
      </c>
      <c r="BM1162" s="6" t="b">
        <f t="shared" si="238"/>
        <v>0</v>
      </c>
      <c r="BN1162" s="6" t="str">
        <f t="shared" si="239"/>
        <v>N/A</v>
      </c>
      <c r="BO1162" s="6" t="b">
        <f t="shared" si="240"/>
        <v>0</v>
      </c>
      <c r="BP1162" s="6" t="str">
        <f t="shared" si="241"/>
        <v>N/A</v>
      </c>
    </row>
    <row r="1163" spans="61:68">
      <c r="BI1163" s="61">
        <f>PI_data_original!BI1163</f>
        <v>45874.05</v>
      </c>
      <c r="BJ1163" s="6">
        <f>IF($BI1163&lt;=$BI$9,IF(NOT(ISNUMBER(PI_data_original!BJ1163)),BJ1162,PI_data_original!BJ1163),0)</f>
        <v>0</v>
      </c>
      <c r="BK1163" s="6">
        <f>IF($BI1163&lt;=$BI$9,IF(NOT(ISNUMBER(PI_data_original!BK1163)),BK1162,PI_data_original!BK1163),0)</f>
        <v>0</v>
      </c>
      <c r="BM1163" s="6" t="b">
        <f t="shared" si="238"/>
        <v>0</v>
      </c>
      <c r="BN1163" s="6" t="str">
        <f t="shared" si="239"/>
        <v>N/A</v>
      </c>
      <c r="BO1163" s="6" t="b">
        <f t="shared" si="240"/>
        <v>0</v>
      </c>
      <c r="BP1163" s="6" t="str">
        <f t="shared" si="241"/>
        <v>N/A</v>
      </c>
    </row>
    <row r="1164" spans="61:68">
      <c r="BI1164" s="61">
        <f>PI_data_original!BI1164</f>
        <v>45874.050694444442</v>
      </c>
      <c r="BJ1164" s="6">
        <f>IF($BI1164&lt;=$BI$9,IF(NOT(ISNUMBER(PI_data_original!BJ1164)),BJ1163,PI_data_original!BJ1164),0)</f>
        <v>0</v>
      </c>
      <c r="BK1164" s="6">
        <f>IF($BI1164&lt;=$BI$9,IF(NOT(ISNUMBER(PI_data_original!BK1164)),BK1163,PI_data_original!BK1164),0)</f>
        <v>0</v>
      </c>
      <c r="BM1164" s="6" t="b">
        <f t="shared" ref="BM1164:BM1227" si="242">IF(BJ1164&gt;1,$BI1164)</f>
        <v>0</v>
      </c>
      <c r="BN1164" s="6" t="str">
        <f t="shared" ref="BN1164:BN1227" si="243">IF(OR(AND(BM1163=FALSE,ISNUMBER(BM1164)),AND(ISNUMBER(BM1164),BM1165=FALSE)),BM1164,"N/A")</f>
        <v>N/A</v>
      </c>
      <c r="BO1164" s="6" t="b">
        <f t="shared" ref="BO1164:BO1227" si="244">IF(BK1164&gt;1,$BI1164)</f>
        <v>0</v>
      </c>
      <c r="BP1164" s="6" t="str">
        <f t="shared" ref="BP1164:BP1227" si="245">IF(OR(AND(BO1163=FALSE,ISNUMBER(BO1164)),AND(ISNUMBER(BO1164),BO1165=FALSE)),BO1164,"N/A")</f>
        <v>N/A</v>
      </c>
    </row>
    <row r="1165" spans="61:68">
      <c r="BI1165" s="61">
        <f>PI_data_original!BI1165</f>
        <v>45874.051388888889</v>
      </c>
      <c r="BJ1165" s="6">
        <f>IF($BI1165&lt;=$BI$9,IF(NOT(ISNUMBER(PI_data_original!BJ1165)),BJ1164,PI_data_original!BJ1165),0)</f>
        <v>0</v>
      </c>
      <c r="BK1165" s="6">
        <f>IF($BI1165&lt;=$BI$9,IF(NOT(ISNUMBER(PI_data_original!BK1165)),BK1164,PI_data_original!BK1165),0)</f>
        <v>0</v>
      </c>
      <c r="BM1165" s="6" t="b">
        <f t="shared" si="242"/>
        <v>0</v>
      </c>
      <c r="BN1165" s="6" t="str">
        <f t="shared" si="243"/>
        <v>N/A</v>
      </c>
      <c r="BO1165" s="6" t="b">
        <f t="shared" si="244"/>
        <v>0</v>
      </c>
      <c r="BP1165" s="6" t="str">
        <f t="shared" si="245"/>
        <v>N/A</v>
      </c>
    </row>
    <row r="1166" spans="61:68">
      <c r="BI1166" s="61">
        <f>PI_data_original!BI1166</f>
        <v>45874.052083333336</v>
      </c>
      <c r="BJ1166" s="6">
        <f>IF($BI1166&lt;=$BI$9,IF(NOT(ISNUMBER(PI_data_original!BJ1166)),BJ1165,PI_data_original!BJ1166),0)</f>
        <v>0</v>
      </c>
      <c r="BK1166" s="6">
        <f>IF($BI1166&lt;=$BI$9,IF(NOT(ISNUMBER(PI_data_original!BK1166)),BK1165,PI_data_original!BK1166),0)</f>
        <v>0</v>
      </c>
      <c r="BM1166" s="6" t="b">
        <f t="shared" si="242"/>
        <v>0</v>
      </c>
      <c r="BN1166" s="6" t="str">
        <f t="shared" si="243"/>
        <v>N/A</v>
      </c>
      <c r="BO1166" s="6" t="b">
        <f t="shared" si="244"/>
        <v>0</v>
      </c>
      <c r="BP1166" s="6" t="str">
        <f t="shared" si="245"/>
        <v>N/A</v>
      </c>
    </row>
    <row r="1167" spans="61:68">
      <c r="BI1167" s="61">
        <f>PI_data_original!BI1167</f>
        <v>45874.052777777775</v>
      </c>
      <c r="BJ1167" s="6">
        <f>IF($BI1167&lt;=$BI$9,IF(NOT(ISNUMBER(PI_data_original!BJ1167)),BJ1166,PI_data_original!BJ1167),0)</f>
        <v>0</v>
      </c>
      <c r="BK1167" s="6">
        <f>IF($BI1167&lt;=$BI$9,IF(NOT(ISNUMBER(PI_data_original!BK1167)),BK1166,PI_data_original!BK1167),0)</f>
        <v>0</v>
      </c>
      <c r="BM1167" s="6" t="b">
        <f t="shared" si="242"/>
        <v>0</v>
      </c>
      <c r="BN1167" s="6" t="str">
        <f t="shared" si="243"/>
        <v>N/A</v>
      </c>
      <c r="BO1167" s="6" t="b">
        <f t="shared" si="244"/>
        <v>0</v>
      </c>
      <c r="BP1167" s="6" t="str">
        <f t="shared" si="245"/>
        <v>N/A</v>
      </c>
    </row>
    <row r="1168" spans="61:68">
      <c r="BI1168" s="61">
        <f>PI_data_original!BI1168</f>
        <v>45874.053472222222</v>
      </c>
      <c r="BJ1168" s="6">
        <f>IF($BI1168&lt;=$BI$9,IF(NOT(ISNUMBER(PI_data_original!BJ1168)),BJ1167,PI_data_original!BJ1168),0)</f>
        <v>0</v>
      </c>
      <c r="BK1168" s="6">
        <f>IF($BI1168&lt;=$BI$9,IF(NOT(ISNUMBER(PI_data_original!BK1168)),BK1167,PI_data_original!BK1168),0)</f>
        <v>0</v>
      </c>
      <c r="BM1168" s="6" t="b">
        <f t="shared" si="242"/>
        <v>0</v>
      </c>
      <c r="BN1168" s="6" t="str">
        <f t="shared" si="243"/>
        <v>N/A</v>
      </c>
      <c r="BO1168" s="6" t="b">
        <f t="shared" si="244"/>
        <v>0</v>
      </c>
      <c r="BP1168" s="6" t="str">
        <f t="shared" si="245"/>
        <v>N/A</v>
      </c>
    </row>
    <row r="1169" spans="61:68">
      <c r="BI1169" s="61">
        <f>PI_data_original!BI1169</f>
        <v>45874.054166666669</v>
      </c>
      <c r="BJ1169" s="6">
        <f>IF($BI1169&lt;=$BI$9,IF(NOT(ISNUMBER(PI_data_original!BJ1169)),BJ1168,PI_data_original!BJ1169),0)</f>
        <v>0</v>
      </c>
      <c r="BK1169" s="6">
        <f>IF($BI1169&lt;=$BI$9,IF(NOT(ISNUMBER(PI_data_original!BK1169)),BK1168,PI_data_original!BK1169),0)</f>
        <v>0</v>
      </c>
      <c r="BM1169" s="6" t="b">
        <f t="shared" si="242"/>
        <v>0</v>
      </c>
      <c r="BN1169" s="6" t="str">
        <f t="shared" si="243"/>
        <v>N/A</v>
      </c>
      <c r="BO1169" s="6" t="b">
        <f t="shared" si="244"/>
        <v>0</v>
      </c>
      <c r="BP1169" s="6" t="str">
        <f t="shared" si="245"/>
        <v>N/A</v>
      </c>
    </row>
    <row r="1170" spans="61:68">
      <c r="BI1170" s="61">
        <f>PI_data_original!BI1170</f>
        <v>45874.054861111108</v>
      </c>
      <c r="BJ1170" s="6">
        <f>IF($BI1170&lt;=$BI$9,IF(NOT(ISNUMBER(PI_data_original!BJ1170)),BJ1169,PI_data_original!BJ1170),0)</f>
        <v>0</v>
      </c>
      <c r="BK1170" s="6">
        <f>IF($BI1170&lt;=$BI$9,IF(NOT(ISNUMBER(PI_data_original!BK1170)),BK1169,PI_data_original!BK1170),0)</f>
        <v>0</v>
      </c>
      <c r="BM1170" s="6" t="b">
        <f t="shared" si="242"/>
        <v>0</v>
      </c>
      <c r="BN1170" s="6" t="str">
        <f t="shared" si="243"/>
        <v>N/A</v>
      </c>
      <c r="BO1170" s="6" t="b">
        <f t="shared" si="244"/>
        <v>0</v>
      </c>
      <c r="BP1170" s="6" t="str">
        <f t="shared" si="245"/>
        <v>N/A</v>
      </c>
    </row>
    <row r="1171" spans="61:68">
      <c r="BI1171" s="61">
        <f>PI_data_original!BI1171</f>
        <v>45874.055555555555</v>
      </c>
      <c r="BJ1171" s="6">
        <f>IF($BI1171&lt;=$BI$9,IF(NOT(ISNUMBER(PI_data_original!BJ1171)),BJ1170,PI_data_original!BJ1171),0)</f>
        <v>0</v>
      </c>
      <c r="BK1171" s="6">
        <f>IF($BI1171&lt;=$BI$9,IF(NOT(ISNUMBER(PI_data_original!BK1171)),BK1170,PI_data_original!BK1171),0)</f>
        <v>0</v>
      </c>
      <c r="BM1171" s="6" t="b">
        <f t="shared" si="242"/>
        <v>0</v>
      </c>
      <c r="BN1171" s="6" t="str">
        <f t="shared" si="243"/>
        <v>N/A</v>
      </c>
      <c r="BO1171" s="6" t="b">
        <f t="shared" si="244"/>
        <v>0</v>
      </c>
      <c r="BP1171" s="6" t="str">
        <f t="shared" si="245"/>
        <v>N/A</v>
      </c>
    </row>
    <row r="1172" spans="61:68">
      <c r="BI1172" s="61">
        <f>PI_data_original!BI1172</f>
        <v>45874.056250000001</v>
      </c>
      <c r="BJ1172" s="6">
        <f>IF($BI1172&lt;=$BI$9,IF(NOT(ISNUMBER(PI_data_original!BJ1172)),BJ1171,PI_data_original!BJ1172),0)</f>
        <v>0</v>
      </c>
      <c r="BK1172" s="6">
        <f>IF($BI1172&lt;=$BI$9,IF(NOT(ISNUMBER(PI_data_original!BK1172)),BK1171,PI_data_original!BK1172),0)</f>
        <v>0</v>
      </c>
      <c r="BM1172" s="6" t="b">
        <f t="shared" si="242"/>
        <v>0</v>
      </c>
      <c r="BN1172" s="6" t="str">
        <f t="shared" si="243"/>
        <v>N/A</v>
      </c>
      <c r="BO1172" s="6" t="b">
        <f t="shared" si="244"/>
        <v>0</v>
      </c>
      <c r="BP1172" s="6" t="str">
        <f t="shared" si="245"/>
        <v>N/A</v>
      </c>
    </row>
    <row r="1173" spans="61:68">
      <c r="BI1173" s="61">
        <f>PI_data_original!BI1173</f>
        <v>45874.056944444441</v>
      </c>
      <c r="BJ1173" s="6">
        <f>IF($BI1173&lt;=$BI$9,IF(NOT(ISNUMBER(PI_data_original!BJ1173)),BJ1172,PI_data_original!BJ1173),0)</f>
        <v>0</v>
      </c>
      <c r="BK1173" s="6">
        <f>IF($BI1173&lt;=$BI$9,IF(NOT(ISNUMBER(PI_data_original!BK1173)),BK1172,PI_data_original!BK1173),0)</f>
        <v>0</v>
      </c>
      <c r="BM1173" s="6" t="b">
        <f t="shared" si="242"/>
        <v>0</v>
      </c>
      <c r="BN1173" s="6" t="str">
        <f t="shared" si="243"/>
        <v>N/A</v>
      </c>
      <c r="BO1173" s="6" t="b">
        <f t="shared" si="244"/>
        <v>0</v>
      </c>
      <c r="BP1173" s="6" t="str">
        <f t="shared" si="245"/>
        <v>N/A</v>
      </c>
    </row>
    <row r="1174" spans="61:68">
      <c r="BI1174" s="61">
        <f>PI_data_original!BI1174</f>
        <v>45874.057638888888</v>
      </c>
      <c r="BJ1174" s="6">
        <f>IF($BI1174&lt;=$BI$9,IF(NOT(ISNUMBER(PI_data_original!BJ1174)),BJ1173,PI_data_original!BJ1174),0)</f>
        <v>0</v>
      </c>
      <c r="BK1174" s="6">
        <f>IF($BI1174&lt;=$BI$9,IF(NOT(ISNUMBER(PI_data_original!BK1174)),BK1173,PI_data_original!BK1174),0)</f>
        <v>0</v>
      </c>
      <c r="BM1174" s="6" t="b">
        <f t="shared" si="242"/>
        <v>0</v>
      </c>
      <c r="BN1174" s="6" t="str">
        <f t="shared" si="243"/>
        <v>N/A</v>
      </c>
      <c r="BO1174" s="6" t="b">
        <f t="shared" si="244"/>
        <v>0</v>
      </c>
      <c r="BP1174" s="6" t="str">
        <f t="shared" si="245"/>
        <v>N/A</v>
      </c>
    </row>
    <row r="1175" spans="61:68">
      <c r="BI1175" s="61">
        <f>PI_data_original!BI1175</f>
        <v>45874.058333333334</v>
      </c>
      <c r="BJ1175" s="6">
        <f>IF($BI1175&lt;=$BI$9,IF(NOT(ISNUMBER(PI_data_original!BJ1175)),BJ1174,PI_data_original!BJ1175),0)</f>
        <v>0</v>
      </c>
      <c r="BK1175" s="6">
        <f>IF($BI1175&lt;=$BI$9,IF(NOT(ISNUMBER(PI_data_original!BK1175)),BK1174,PI_data_original!BK1175),0)</f>
        <v>0</v>
      </c>
      <c r="BM1175" s="6" t="b">
        <f t="shared" si="242"/>
        <v>0</v>
      </c>
      <c r="BN1175" s="6" t="str">
        <f t="shared" si="243"/>
        <v>N/A</v>
      </c>
      <c r="BO1175" s="6" t="b">
        <f t="shared" si="244"/>
        <v>0</v>
      </c>
      <c r="BP1175" s="6" t="str">
        <f t="shared" si="245"/>
        <v>N/A</v>
      </c>
    </row>
    <row r="1176" spans="61:68">
      <c r="BI1176" s="61">
        <f>PI_data_original!BI1176</f>
        <v>45874.059027777781</v>
      </c>
      <c r="BJ1176" s="6">
        <f>IF($BI1176&lt;=$BI$9,IF(NOT(ISNUMBER(PI_data_original!BJ1176)),BJ1175,PI_data_original!BJ1176),0)</f>
        <v>0</v>
      </c>
      <c r="BK1176" s="6">
        <f>IF($BI1176&lt;=$BI$9,IF(NOT(ISNUMBER(PI_data_original!BK1176)),BK1175,PI_data_original!BK1176),0)</f>
        <v>0</v>
      </c>
      <c r="BM1176" s="6" t="b">
        <f t="shared" si="242"/>
        <v>0</v>
      </c>
      <c r="BN1176" s="6" t="str">
        <f t="shared" si="243"/>
        <v>N/A</v>
      </c>
      <c r="BO1176" s="6" t="b">
        <f t="shared" si="244"/>
        <v>0</v>
      </c>
      <c r="BP1176" s="6" t="str">
        <f t="shared" si="245"/>
        <v>N/A</v>
      </c>
    </row>
    <row r="1177" spans="61:68">
      <c r="BI1177" s="61">
        <f>PI_data_original!BI1177</f>
        <v>45874.05972222222</v>
      </c>
      <c r="BJ1177" s="6">
        <f>IF($BI1177&lt;=$BI$9,IF(NOT(ISNUMBER(PI_data_original!BJ1177)),BJ1176,PI_data_original!BJ1177),0)</f>
        <v>0</v>
      </c>
      <c r="BK1177" s="6">
        <f>IF($BI1177&lt;=$BI$9,IF(NOT(ISNUMBER(PI_data_original!BK1177)),BK1176,PI_data_original!BK1177),0)</f>
        <v>0</v>
      </c>
      <c r="BM1177" s="6" t="b">
        <f t="shared" si="242"/>
        <v>0</v>
      </c>
      <c r="BN1177" s="6" t="str">
        <f t="shared" si="243"/>
        <v>N/A</v>
      </c>
      <c r="BO1177" s="6" t="b">
        <f t="shared" si="244"/>
        <v>0</v>
      </c>
      <c r="BP1177" s="6" t="str">
        <f t="shared" si="245"/>
        <v>N/A</v>
      </c>
    </row>
    <row r="1178" spans="61:68">
      <c r="BI1178" s="61">
        <f>PI_data_original!BI1178</f>
        <v>45874.060416666667</v>
      </c>
      <c r="BJ1178" s="6">
        <f>IF($BI1178&lt;=$BI$9,IF(NOT(ISNUMBER(PI_data_original!BJ1178)),BJ1177,PI_data_original!BJ1178),0)</f>
        <v>0</v>
      </c>
      <c r="BK1178" s="6">
        <f>IF($BI1178&lt;=$BI$9,IF(NOT(ISNUMBER(PI_data_original!BK1178)),BK1177,PI_data_original!BK1178),0)</f>
        <v>0</v>
      </c>
      <c r="BM1178" s="6" t="b">
        <f t="shared" si="242"/>
        <v>0</v>
      </c>
      <c r="BN1178" s="6" t="str">
        <f t="shared" si="243"/>
        <v>N/A</v>
      </c>
      <c r="BO1178" s="6" t="b">
        <f t="shared" si="244"/>
        <v>0</v>
      </c>
      <c r="BP1178" s="6" t="str">
        <f t="shared" si="245"/>
        <v>N/A</v>
      </c>
    </row>
    <row r="1179" spans="61:68">
      <c r="BI1179" s="61">
        <f>PI_data_original!BI1179</f>
        <v>45874.061111111114</v>
      </c>
      <c r="BJ1179" s="6">
        <f>IF($BI1179&lt;=$BI$9,IF(NOT(ISNUMBER(PI_data_original!BJ1179)),BJ1178,PI_data_original!BJ1179),0)</f>
        <v>0</v>
      </c>
      <c r="BK1179" s="6">
        <f>IF($BI1179&lt;=$BI$9,IF(NOT(ISNUMBER(PI_data_original!BK1179)),BK1178,PI_data_original!BK1179),0)</f>
        <v>0</v>
      </c>
      <c r="BM1179" s="6" t="b">
        <f t="shared" si="242"/>
        <v>0</v>
      </c>
      <c r="BN1179" s="6" t="str">
        <f t="shared" si="243"/>
        <v>N/A</v>
      </c>
      <c r="BO1179" s="6" t="b">
        <f t="shared" si="244"/>
        <v>0</v>
      </c>
      <c r="BP1179" s="6" t="str">
        <f t="shared" si="245"/>
        <v>N/A</v>
      </c>
    </row>
    <row r="1180" spans="61:68">
      <c r="BI1180" s="61">
        <f>PI_data_original!BI1180</f>
        <v>45874.061805555553</v>
      </c>
      <c r="BJ1180" s="6">
        <f>IF($BI1180&lt;=$BI$9,IF(NOT(ISNUMBER(PI_data_original!BJ1180)),BJ1179,PI_data_original!BJ1180),0)</f>
        <v>0</v>
      </c>
      <c r="BK1180" s="6">
        <f>IF($BI1180&lt;=$BI$9,IF(NOT(ISNUMBER(PI_data_original!BK1180)),BK1179,PI_data_original!BK1180),0)</f>
        <v>0</v>
      </c>
      <c r="BM1180" s="6" t="b">
        <f t="shared" si="242"/>
        <v>0</v>
      </c>
      <c r="BN1180" s="6" t="str">
        <f t="shared" si="243"/>
        <v>N/A</v>
      </c>
      <c r="BO1180" s="6" t="b">
        <f t="shared" si="244"/>
        <v>0</v>
      </c>
      <c r="BP1180" s="6" t="str">
        <f t="shared" si="245"/>
        <v>N/A</v>
      </c>
    </row>
    <row r="1181" spans="61:68">
      <c r="BI1181" s="61">
        <f>PI_data_original!BI1181</f>
        <v>45874.0625</v>
      </c>
      <c r="BJ1181" s="6">
        <f>IF($BI1181&lt;=$BI$9,IF(NOT(ISNUMBER(PI_data_original!BJ1181)),BJ1180,PI_data_original!BJ1181),0)</f>
        <v>0</v>
      </c>
      <c r="BK1181" s="6">
        <f>IF($BI1181&lt;=$BI$9,IF(NOT(ISNUMBER(PI_data_original!BK1181)),BK1180,PI_data_original!BK1181),0)</f>
        <v>0</v>
      </c>
      <c r="BM1181" s="6" t="b">
        <f t="shared" si="242"/>
        <v>0</v>
      </c>
      <c r="BN1181" s="6" t="str">
        <f t="shared" si="243"/>
        <v>N/A</v>
      </c>
      <c r="BO1181" s="6" t="b">
        <f t="shared" si="244"/>
        <v>0</v>
      </c>
      <c r="BP1181" s="6" t="str">
        <f t="shared" si="245"/>
        <v>N/A</v>
      </c>
    </row>
    <row r="1182" spans="61:68">
      <c r="BI1182" s="61">
        <f>PI_data_original!BI1182</f>
        <v>45874.063194444447</v>
      </c>
      <c r="BJ1182" s="6">
        <f>IF($BI1182&lt;=$BI$9,IF(NOT(ISNUMBER(PI_data_original!BJ1182)),BJ1181,PI_data_original!BJ1182),0)</f>
        <v>0</v>
      </c>
      <c r="BK1182" s="6">
        <f>IF($BI1182&lt;=$BI$9,IF(NOT(ISNUMBER(PI_data_original!BK1182)),BK1181,PI_data_original!BK1182),0)</f>
        <v>0</v>
      </c>
      <c r="BM1182" s="6" t="b">
        <f t="shared" si="242"/>
        <v>0</v>
      </c>
      <c r="BN1182" s="6" t="str">
        <f t="shared" si="243"/>
        <v>N/A</v>
      </c>
      <c r="BO1182" s="6" t="b">
        <f t="shared" si="244"/>
        <v>0</v>
      </c>
      <c r="BP1182" s="6" t="str">
        <f t="shared" si="245"/>
        <v>N/A</v>
      </c>
    </row>
    <row r="1183" spans="61:68">
      <c r="BI1183" s="61">
        <f>PI_data_original!BI1183</f>
        <v>45874.063888888886</v>
      </c>
      <c r="BJ1183" s="6">
        <f>IF($BI1183&lt;=$BI$9,IF(NOT(ISNUMBER(PI_data_original!BJ1183)),BJ1182,PI_data_original!BJ1183),0)</f>
        <v>0</v>
      </c>
      <c r="BK1183" s="6">
        <f>IF($BI1183&lt;=$BI$9,IF(NOT(ISNUMBER(PI_data_original!BK1183)),BK1182,PI_data_original!BK1183),0)</f>
        <v>0</v>
      </c>
      <c r="BM1183" s="6" t="b">
        <f t="shared" si="242"/>
        <v>0</v>
      </c>
      <c r="BN1183" s="6" t="str">
        <f t="shared" si="243"/>
        <v>N/A</v>
      </c>
      <c r="BO1183" s="6" t="b">
        <f t="shared" si="244"/>
        <v>0</v>
      </c>
      <c r="BP1183" s="6" t="str">
        <f t="shared" si="245"/>
        <v>N/A</v>
      </c>
    </row>
    <row r="1184" spans="61:68">
      <c r="BI1184" s="61">
        <f>PI_data_original!BI1184</f>
        <v>45874.064583333333</v>
      </c>
      <c r="BJ1184" s="6">
        <f>IF($BI1184&lt;=$BI$9,IF(NOT(ISNUMBER(PI_data_original!BJ1184)),BJ1183,PI_data_original!BJ1184),0)</f>
        <v>0</v>
      </c>
      <c r="BK1184" s="6">
        <f>IF($BI1184&lt;=$BI$9,IF(NOT(ISNUMBER(PI_data_original!BK1184)),BK1183,PI_data_original!BK1184),0)</f>
        <v>0</v>
      </c>
      <c r="BM1184" s="6" t="b">
        <f t="shared" si="242"/>
        <v>0</v>
      </c>
      <c r="BN1184" s="6" t="str">
        <f t="shared" si="243"/>
        <v>N/A</v>
      </c>
      <c r="BO1184" s="6" t="b">
        <f t="shared" si="244"/>
        <v>0</v>
      </c>
      <c r="BP1184" s="6" t="str">
        <f t="shared" si="245"/>
        <v>N/A</v>
      </c>
    </row>
    <row r="1185" spans="61:68">
      <c r="BI1185" s="61">
        <f>PI_data_original!BI1185</f>
        <v>45874.06527777778</v>
      </c>
      <c r="BJ1185" s="6">
        <f>IF($BI1185&lt;=$BI$9,IF(NOT(ISNUMBER(PI_data_original!BJ1185)),BJ1184,PI_data_original!BJ1185),0)</f>
        <v>0</v>
      </c>
      <c r="BK1185" s="6">
        <f>IF($BI1185&lt;=$BI$9,IF(NOT(ISNUMBER(PI_data_original!BK1185)),BK1184,PI_data_original!BK1185),0)</f>
        <v>0</v>
      </c>
      <c r="BM1185" s="6" t="b">
        <f t="shared" si="242"/>
        <v>0</v>
      </c>
      <c r="BN1185" s="6" t="str">
        <f t="shared" si="243"/>
        <v>N/A</v>
      </c>
      <c r="BO1185" s="6" t="b">
        <f t="shared" si="244"/>
        <v>0</v>
      </c>
      <c r="BP1185" s="6" t="str">
        <f t="shared" si="245"/>
        <v>N/A</v>
      </c>
    </row>
    <row r="1186" spans="61:68">
      <c r="BI1186" s="61">
        <f>PI_data_original!BI1186</f>
        <v>45874.065972222219</v>
      </c>
      <c r="BJ1186" s="6">
        <f>IF($BI1186&lt;=$BI$9,IF(NOT(ISNUMBER(PI_data_original!BJ1186)),BJ1185,PI_data_original!BJ1186),0)</f>
        <v>0</v>
      </c>
      <c r="BK1186" s="6">
        <f>IF($BI1186&lt;=$BI$9,IF(NOT(ISNUMBER(PI_data_original!BK1186)),BK1185,PI_data_original!BK1186),0)</f>
        <v>0</v>
      </c>
      <c r="BM1186" s="6" t="b">
        <f t="shared" si="242"/>
        <v>0</v>
      </c>
      <c r="BN1186" s="6" t="str">
        <f t="shared" si="243"/>
        <v>N/A</v>
      </c>
      <c r="BO1186" s="6" t="b">
        <f t="shared" si="244"/>
        <v>0</v>
      </c>
      <c r="BP1186" s="6" t="str">
        <f t="shared" si="245"/>
        <v>N/A</v>
      </c>
    </row>
    <row r="1187" spans="61:68">
      <c r="BI1187" s="61">
        <f>PI_data_original!BI1187</f>
        <v>45874.066666666666</v>
      </c>
      <c r="BJ1187" s="6">
        <f>IF($BI1187&lt;=$BI$9,IF(NOT(ISNUMBER(PI_data_original!BJ1187)),BJ1186,PI_data_original!BJ1187),0)</f>
        <v>0</v>
      </c>
      <c r="BK1187" s="6">
        <f>IF($BI1187&lt;=$BI$9,IF(NOT(ISNUMBER(PI_data_original!BK1187)),BK1186,PI_data_original!BK1187),0)</f>
        <v>0</v>
      </c>
      <c r="BM1187" s="6" t="b">
        <f t="shared" si="242"/>
        <v>0</v>
      </c>
      <c r="BN1187" s="6" t="str">
        <f t="shared" si="243"/>
        <v>N/A</v>
      </c>
      <c r="BO1187" s="6" t="b">
        <f t="shared" si="244"/>
        <v>0</v>
      </c>
      <c r="BP1187" s="6" t="str">
        <f t="shared" si="245"/>
        <v>N/A</v>
      </c>
    </row>
    <row r="1188" spans="61:68">
      <c r="BI1188" s="61">
        <f>PI_data_original!BI1188</f>
        <v>45874.067361111112</v>
      </c>
      <c r="BJ1188" s="6">
        <f>IF($BI1188&lt;=$BI$9,IF(NOT(ISNUMBER(PI_data_original!BJ1188)),BJ1187,PI_data_original!BJ1188),0)</f>
        <v>0</v>
      </c>
      <c r="BK1188" s="6">
        <f>IF($BI1188&lt;=$BI$9,IF(NOT(ISNUMBER(PI_data_original!BK1188)),BK1187,PI_data_original!BK1188),0)</f>
        <v>0</v>
      </c>
      <c r="BM1188" s="6" t="b">
        <f t="shared" si="242"/>
        <v>0</v>
      </c>
      <c r="BN1188" s="6" t="str">
        <f t="shared" si="243"/>
        <v>N/A</v>
      </c>
      <c r="BO1188" s="6" t="b">
        <f t="shared" si="244"/>
        <v>0</v>
      </c>
      <c r="BP1188" s="6" t="str">
        <f t="shared" si="245"/>
        <v>N/A</v>
      </c>
    </row>
    <row r="1189" spans="61:68">
      <c r="BI1189" s="61">
        <f>PI_data_original!BI1189</f>
        <v>45874.068055555559</v>
      </c>
      <c r="BJ1189" s="6">
        <f>IF($BI1189&lt;=$BI$9,IF(NOT(ISNUMBER(PI_data_original!BJ1189)),BJ1188,PI_data_original!BJ1189),0)</f>
        <v>0</v>
      </c>
      <c r="BK1189" s="6">
        <f>IF($BI1189&lt;=$BI$9,IF(NOT(ISNUMBER(PI_data_original!BK1189)),BK1188,PI_data_original!BK1189),0)</f>
        <v>0</v>
      </c>
      <c r="BM1189" s="6" t="b">
        <f t="shared" si="242"/>
        <v>0</v>
      </c>
      <c r="BN1189" s="6" t="str">
        <f t="shared" si="243"/>
        <v>N/A</v>
      </c>
      <c r="BO1189" s="6" t="b">
        <f t="shared" si="244"/>
        <v>0</v>
      </c>
      <c r="BP1189" s="6" t="str">
        <f t="shared" si="245"/>
        <v>N/A</v>
      </c>
    </row>
    <row r="1190" spans="61:68">
      <c r="BI1190" s="61">
        <f>PI_data_original!BI1190</f>
        <v>45874.068749999999</v>
      </c>
      <c r="BJ1190" s="6">
        <f>IF($BI1190&lt;=$BI$9,IF(NOT(ISNUMBER(PI_data_original!BJ1190)),BJ1189,PI_data_original!BJ1190),0)</f>
        <v>0</v>
      </c>
      <c r="BK1190" s="6">
        <f>IF($BI1190&lt;=$BI$9,IF(NOT(ISNUMBER(PI_data_original!BK1190)),BK1189,PI_data_original!BK1190),0)</f>
        <v>0</v>
      </c>
      <c r="BM1190" s="6" t="b">
        <f t="shared" si="242"/>
        <v>0</v>
      </c>
      <c r="BN1190" s="6" t="str">
        <f t="shared" si="243"/>
        <v>N/A</v>
      </c>
      <c r="BO1190" s="6" t="b">
        <f t="shared" si="244"/>
        <v>0</v>
      </c>
      <c r="BP1190" s="6" t="str">
        <f t="shared" si="245"/>
        <v>N/A</v>
      </c>
    </row>
    <row r="1191" spans="61:68">
      <c r="BI1191" s="61">
        <f>PI_data_original!BI1191</f>
        <v>45874.069444444445</v>
      </c>
      <c r="BJ1191" s="6">
        <f>IF($BI1191&lt;=$BI$9,IF(NOT(ISNUMBER(PI_data_original!BJ1191)),BJ1190,PI_data_original!BJ1191),0)</f>
        <v>0</v>
      </c>
      <c r="BK1191" s="6">
        <f>IF($BI1191&lt;=$BI$9,IF(NOT(ISNUMBER(PI_data_original!BK1191)),BK1190,PI_data_original!BK1191),0)</f>
        <v>0</v>
      </c>
      <c r="BM1191" s="6" t="b">
        <f t="shared" si="242"/>
        <v>0</v>
      </c>
      <c r="BN1191" s="6" t="str">
        <f t="shared" si="243"/>
        <v>N/A</v>
      </c>
      <c r="BO1191" s="6" t="b">
        <f t="shared" si="244"/>
        <v>0</v>
      </c>
      <c r="BP1191" s="6" t="str">
        <f t="shared" si="245"/>
        <v>N/A</v>
      </c>
    </row>
    <row r="1192" spans="61:68">
      <c r="BI1192" s="61">
        <f>PI_data_original!BI1192</f>
        <v>45874.070138888892</v>
      </c>
      <c r="BJ1192" s="6">
        <f>IF($BI1192&lt;=$BI$9,IF(NOT(ISNUMBER(PI_data_original!BJ1192)),BJ1191,PI_data_original!BJ1192),0)</f>
        <v>0</v>
      </c>
      <c r="BK1192" s="6">
        <f>IF($BI1192&lt;=$BI$9,IF(NOT(ISNUMBER(PI_data_original!BK1192)),BK1191,PI_data_original!BK1192),0)</f>
        <v>0</v>
      </c>
      <c r="BM1192" s="6" t="b">
        <f t="shared" si="242"/>
        <v>0</v>
      </c>
      <c r="BN1192" s="6" t="str">
        <f t="shared" si="243"/>
        <v>N/A</v>
      </c>
      <c r="BO1192" s="6" t="b">
        <f t="shared" si="244"/>
        <v>0</v>
      </c>
      <c r="BP1192" s="6" t="str">
        <f t="shared" si="245"/>
        <v>N/A</v>
      </c>
    </row>
    <row r="1193" spans="61:68">
      <c r="BI1193" s="61">
        <f>PI_data_original!BI1193</f>
        <v>45874.070833333331</v>
      </c>
      <c r="BJ1193" s="6">
        <f>IF($BI1193&lt;=$BI$9,IF(NOT(ISNUMBER(PI_data_original!BJ1193)),BJ1192,PI_data_original!BJ1193),0)</f>
        <v>0</v>
      </c>
      <c r="BK1193" s="6">
        <f>IF($BI1193&lt;=$BI$9,IF(NOT(ISNUMBER(PI_data_original!BK1193)),BK1192,PI_data_original!BK1193),0)</f>
        <v>0</v>
      </c>
      <c r="BM1193" s="6" t="b">
        <f t="shared" si="242"/>
        <v>0</v>
      </c>
      <c r="BN1193" s="6" t="str">
        <f t="shared" si="243"/>
        <v>N/A</v>
      </c>
      <c r="BO1193" s="6" t="b">
        <f t="shared" si="244"/>
        <v>0</v>
      </c>
      <c r="BP1193" s="6" t="str">
        <f t="shared" si="245"/>
        <v>N/A</v>
      </c>
    </row>
    <row r="1194" spans="61:68">
      <c r="BI1194" s="61">
        <f>PI_data_original!BI1194</f>
        <v>45874.071527777778</v>
      </c>
      <c r="BJ1194" s="6">
        <f>IF($BI1194&lt;=$BI$9,IF(NOT(ISNUMBER(PI_data_original!BJ1194)),BJ1193,PI_data_original!BJ1194),0)</f>
        <v>0</v>
      </c>
      <c r="BK1194" s="6">
        <f>IF($BI1194&lt;=$BI$9,IF(NOT(ISNUMBER(PI_data_original!BK1194)),BK1193,PI_data_original!BK1194),0)</f>
        <v>0</v>
      </c>
      <c r="BM1194" s="6" t="b">
        <f t="shared" si="242"/>
        <v>0</v>
      </c>
      <c r="BN1194" s="6" t="str">
        <f t="shared" si="243"/>
        <v>N/A</v>
      </c>
      <c r="BO1194" s="6" t="b">
        <f t="shared" si="244"/>
        <v>0</v>
      </c>
      <c r="BP1194" s="6" t="str">
        <f t="shared" si="245"/>
        <v>N/A</v>
      </c>
    </row>
    <row r="1195" spans="61:68">
      <c r="BI1195" s="61">
        <f>PI_data_original!BI1195</f>
        <v>45874.072222222225</v>
      </c>
      <c r="BJ1195" s="6">
        <f>IF($BI1195&lt;=$BI$9,IF(NOT(ISNUMBER(PI_data_original!BJ1195)),BJ1194,PI_data_original!BJ1195),0)</f>
        <v>0</v>
      </c>
      <c r="BK1195" s="6">
        <f>IF($BI1195&lt;=$BI$9,IF(NOT(ISNUMBER(PI_data_original!BK1195)),BK1194,PI_data_original!BK1195),0)</f>
        <v>0</v>
      </c>
      <c r="BM1195" s="6" t="b">
        <f t="shared" si="242"/>
        <v>0</v>
      </c>
      <c r="BN1195" s="6" t="str">
        <f t="shared" si="243"/>
        <v>N/A</v>
      </c>
      <c r="BO1195" s="6" t="b">
        <f t="shared" si="244"/>
        <v>0</v>
      </c>
      <c r="BP1195" s="6" t="str">
        <f t="shared" si="245"/>
        <v>N/A</v>
      </c>
    </row>
    <row r="1196" spans="61:68">
      <c r="BI1196" s="61">
        <f>PI_data_original!BI1196</f>
        <v>45874.072916666664</v>
      </c>
      <c r="BJ1196" s="6">
        <f>IF($BI1196&lt;=$BI$9,IF(NOT(ISNUMBER(PI_data_original!BJ1196)),BJ1195,PI_data_original!BJ1196),0)</f>
        <v>0</v>
      </c>
      <c r="BK1196" s="6">
        <f>IF($BI1196&lt;=$BI$9,IF(NOT(ISNUMBER(PI_data_original!BK1196)),BK1195,PI_data_original!BK1196),0)</f>
        <v>0</v>
      </c>
      <c r="BM1196" s="6" t="b">
        <f t="shared" si="242"/>
        <v>0</v>
      </c>
      <c r="BN1196" s="6" t="str">
        <f t="shared" si="243"/>
        <v>N/A</v>
      </c>
      <c r="BO1196" s="6" t="b">
        <f t="shared" si="244"/>
        <v>0</v>
      </c>
      <c r="BP1196" s="6" t="str">
        <f t="shared" si="245"/>
        <v>N/A</v>
      </c>
    </row>
    <row r="1197" spans="61:68">
      <c r="BI1197" s="61">
        <f>PI_data_original!BI1197</f>
        <v>45874.073611111111</v>
      </c>
      <c r="BJ1197" s="6">
        <f>IF($BI1197&lt;=$BI$9,IF(NOT(ISNUMBER(PI_data_original!BJ1197)),BJ1196,PI_data_original!BJ1197),0)</f>
        <v>0</v>
      </c>
      <c r="BK1197" s="6">
        <f>IF($BI1197&lt;=$BI$9,IF(NOT(ISNUMBER(PI_data_original!BK1197)),BK1196,PI_data_original!BK1197),0)</f>
        <v>0</v>
      </c>
      <c r="BM1197" s="6" t="b">
        <f t="shared" si="242"/>
        <v>0</v>
      </c>
      <c r="BN1197" s="6" t="str">
        <f t="shared" si="243"/>
        <v>N/A</v>
      </c>
      <c r="BO1197" s="6" t="b">
        <f t="shared" si="244"/>
        <v>0</v>
      </c>
      <c r="BP1197" s="6" t="str">
        <f t="shared" si="245"/>
        <v>N/A</v>
      </c>
    </row>
    <row r="1198" spans="61:68">
      <c r="BI1198" s="61">
        <f>PI_data_original!BI1198</f>
        <v>45874.074305555558</v>
      </c>
      <c r="BJ1198" s="6">
        <f>IF($BI1198&lt;=$BI$9,IF(NOT(ISNUMBER(PI_data_original!BJ1198)),BJ1197,PI_data_original!BJ1198),0)</f>
        <v>0</v>
      </c>
      <c r="BK1198" s="6">
        <f>IF($BI1198&lt;=$BI$9,IF(NOT(ISNUMBER(PI_data_original!BK1198)),BK1197,PI_data_original!BK1198),0)</f>
        <v>0</v>
      </c>
      <c r="BM1198" s="6" t="b">
        <f t="shared" si="242"/>
        <v>0</v>
      </c>
      <c r="BN1198" s="6" t="str">
        <f t="shared" si="243"/>
        <v>N/A</v>
      </c>
      <c r="BO1198" s="6" t="b">
        <f t="shared" si="244"/>
        <v>0</v>
      </c>
      <c r="BP1198" s="6" t="str">
        <f t="shared" si="245"/>
        <v>N/A</v>
      </c>
    </row>
    <row r="1199" spans="61:68">
      <c r="BI1199" s="61">
        <f>PI_data_original!BI1199</f>
        <v>45874.074999999997</v>
      </c>
      <c r="BJ1199" s="6">
        <f>IF($BI1199&lt;=$BI$9,IF(NOT(ISNUMBER(PI_data_original!BJ1199)),BJ1198,PI_data_original!BJ1199),0)</f>
        <v>0</v>
      </c>
      <c r="BK1199" s="6">
        <f>IF($BI1199&lt;=$BI$9,IF(NOT(ISNUMBER(PI_data_original!BK1199)),BK1198,PI_data_original!BK1199),0)</f>
        <v>0</v>
      </c>
      <c r="BM1199" s="6" t="b">
        <f t="shared" si="242"/>
        <v>0</v>
      </c>
      <c r="BN1199" s="6" t="str">
        <f t="shared" si="243"/>
        <v>N/A</v>
      </c>
      <c r="BO1199" s="6" t="b">
        <f t="shared" si="244"/>
        <v>0</v>
      </c>
      <c r="BP1199" s="6" t="str">
        <f t="shared" si="245"/>
        <v>N/A</v>
      </c>
    </row>
    <row r="1200" spans="61:68">
      <c r="BI1200" s="61">
        <f>PI_data_original!BI1200</f>
        <v>45874.075694444444</v>
      </c>
      <c r="BJ1200" s="6">
        <f>IF($BI1200&lt;=$BI$9,IF(NOT(ISNUMBER(PI_data_original!BJ1200)),BJ1199,PI_data_original!BJ1200),0)</f>
        <v>0</v>
      </c>
      <c r="BK1200" s="6">
        <f>IF($BI1200&lt;=$BI$9,IF(NOT(ISNUMBER(PI_data_original!BK1200)),BK1199,PI_data_original!BK1200),0)</f>
        <v>0</v>
      </c>
      <c r="BM1200" s="6" t="b">
        <f t="shared" si="242"/>
        <v>0</v>
      </c>
      <c r="BN1200" s="6" t="str">
        <f t="shared" si="243"/>
        <v>N/A</v>
      </c>
      <c r="BO1200" s="6" t="b">
        <f t="shared" si="244"/>
        <v>0</v>
      </c>
      <c r="BP1200" s="6" t="str">
        <f t="shared" si="245"/>
        <v>N/A</v>
      </c>
    </row>
    <row r="1201" spans="61:68">
      <c r="BI1201" s="61">
        <f>PI_data_original!BI1201</f>
        <v>45874.076388888891</v>
      </c>
      <c r="BJ1201" s="6">
        <f>IF($BI1201&lt;=$BI$9,IF(NOT(ISNUMBER(PI_data_original!BJ1201)),BJ1200,PI_data_original!BJ1201),0)</f>
        <v>0</v>
      </c>
      <c r="BK1201" s="6">
        <f>IF($BI1201&lt;=$BI$9,IF(NOT(ISNUMBER(PI_data_original!BK1201)),BK1200,PI_data_original!BK1201),0)</f>
        <v>0</v>
      </c>
      <c r="BM1201" s="6" t="b">
        <f t="shared" si="242"/>
        <v>0</v>
      </c>
      <c r="BN1201" s="6" t="str">
        <f t="shared" si="243"/>
        <v>N/A</v>
      </c>
      <c r="BO1201" s="6" t="b">
        <f t="shared" si="244"/>
        <v>0</v>
      </c>
      <c r="BP1201" s="6" t="str">
        <f t="shared" si="245"/>
        <v>N/A</v>
      </c>
    </row>
    <row r="1202" spans="61:68">
      <c r="BI1202" s="61">
        <f>PI_data_original!BI1202</f>
        <v>45874.07708333333</v>
      </c>
      <c r="BJ1202" s="6">
        <f>IF($BI1202&lt;=$BI$9,IF(NOT(ISNUMBER(PI_data_original!BJ1202)),BJ1201,PI_data_original!BJ1202),0)</f>
        <v>0</v>
      </c>
      <c r="BK1202" s="6">
        <f>IF($BI1202&lt;=$BI$9,IF(NOT(ISNUMBER(PI_data_original!BK1202)),BK1201,PI_data_original!BK1202),0)</f>
        <v>0</v>
      </c>
      <c r="BM1202" s="6" t="b">
        <f t="shared" si="242"/>
        <v>0</v>
      </c>
      <c r="BN1202" s="6" t="str">
        <f t="shared" si="243"/>
        <v>N/A</v>
      </c>
      <c r="BO1202" s="6" t="b">
        <f t="shared" si="244"/>
        <v>0</v>
      </c>
      <c r="BP1202" s="6" t="str">
        <f t="shared" si="245"/>
        <v>N/A</v>
      </c>
    </row>
    <row r="1203" spans="61:68">
      <c r="BI1203" s="61">
        <f>PI_data_original!BI1203</f>
        <v>45874.077777777777</v>
      </c>
      <c r="BJ1203" s="6">
        <f>IF($BI1203&lt;=$BI$9,IF(NOT(ISNUMBER(PI_data_original!BJ1203)),BJ1202,PI_data_original!BJ1203),0)</f>
        <v>0</v>
      </c>
      <c r="BK1203" s="6">
        <f>IF($BI1203&lt;=$BI$9,IF(NOT(ISNUMBER(PI_data_original!BK1203)),BK1202,PI_data_original!BK1203),0)</f>
        <v>0</v>
      </c>
      <c r="BM1203" s="6" t="b">
        <f t="shared" si="242"/>
        <v>0</v>
      </c>
      <c r="BN1203" s="6" t="str">
        <f t="shared" si="243"/>
        <v>N/A</v>
      </c>
      <c r="BO1203" s="6" t="b">
        <f t="shared" si="244"/>
        <v>0</v>
      </c>
      <c r="BP1203" s="6" t="str">
        <f t="shared" si="245"/>
        <v>N/A</v>
      </c>
    </row>
    <row r="1204" spans="61:68">
      <c r="BI1204" s="61">
        <f>PI_data_original!BI1204</f>
        <v>45874.078472222223</v>
      </c>
      <c r="BJ1204" s="6">
        <f>IF($BI1204&lt;=$BI$9,IF(NOT(ISNUMBER(PI_data_original!BJ1204)),BJ1203,PI_data_original!BJ1204),0)</f>
        <v>0</v>
      </c>
      <c r="BK1204" s="6">
        <f>IF($BI1204&lt;=$BI$9,IF(NOT(ISNUMBER(PI_data_original!BK1204)),BK1203,PI_data_original!BK1204),0)</f>
        <v>0</v>
      </c>
      <c r="BM1204" s="6" t="b">
        <f t="shared" si="242"/>
        <v>0</v>
      </c>
      <c r="BN1204" s="6" t="str">
        <f t="shared" si="243"/>
        <v>N/A</v>
      </c>
      <c r="BO1204" s="6" t="b">
        <f t="shared" si="244"/>
        <v>0</v>
      </c>
      <c r="BP1204" s="6" t="str">
        <f t="shared" si="245"/>
        <v>N/A</v>
      </c>
    </row>
    <row r="1205" spans="61:68">
      <c r="BI1205" s="61">
        <f>PI_data_original!BI1205</f>
        <v>45874.07916666667</v>
      </c>
      <c r="BJ1205" s="6">
        <f>IF($BI1205&lt;=$BI$9,IF(NOT(ISNUMBER(PI_data_original!BJ1205)),BJ1204,PI_data_original!BJ1205),0)</f>
        <v>0</v>
      </c>
      <c r="BK1205" s="6">
        <f>IF($BI1205&lt;=$BI$9,IF(NOT(ISNUMBER(PI_data_original!BK1205)),BK1204,PI_data_original!BK1205),0)</f>
        <v>0</v>
      </c>
      <c r="BM1205" s="6" t="b">
        <f t="shared" si="242"/>
        <v>0</v>
      </c>
      <c r="BN1205" s="6" t="str">
        <f t="shared" si="243"/>
        <v>N/A</v>
      </c>
      <c r="BO1205" s="6" t="b">
        <f t="shared" si="244"/>
        <v>0</v>
      </c>
      <c r="BP1205" s="6" t="str">
        <f t="shared" si="245"/>
        <v>N/A</v>
      </c>
    </row>
    <row r="1206" spans="61:68">
      <c r="BI1206" s="61">
        <f>PI_data_original!BI1206</f>
        <v>45874.079861111109</v>
      </c>
      <c r="BJ1206" s="6">
        <f>IF($BI1206&lt;=$BI$9,IF(NOT(ISNUMBER(PI_data_original!BJ1206)),BJ1205,PI_data_original!BJ1206),0)</f>
        <v>0</v>
      </c>
      <c r="BK1206" s="6">
        <f>IF($BI1206&lt;=$BI$9,IF(NOT(ISNUMBER(PI_data_original!BK1206)),BK1205,PI_data_original!BK1206),0)</f>
        <v>0</v>
      </c>
      <c r="BM1206" s="6" t="b">
        <f t="shared" si="242"/>
        <v>0</v>
      </c>
      <c r="BN1206" s="6" t="str">
        <f t="shared" si="243"/>
        <v>N/A</v>
      </c>
      <c r="BO1206" s="6" t="b">
        <f t="shared" si="244"/>
        <v>0</v>
      </c>
      <c r="BP1206" s="6" t="str">
        <f t="shared" si="245"/>
        <v>N/A</v>
      </c>
    </row>
    <row r="1207" spans="61:68">
      <c r="BI1207" s="61">
        <f>PI_data_original!BI1207</f>
        <v>45874.080555555556</v>
      </c>
      <c r="BJ1207" s="6">
        <f>IF($BI1207&lt;=$BI$9,IF(NOT(ISNUMBER(PI_data_original!BJ1207)),BJ1206,PI_data_original!BJ1207),0)</f>
        <v>0</v>
      </c>
      <c r="BK1207" s="6">
        <f>IF($BI1207&lt;=$BI$9,IF(NOT(ISNUMBER(PI_data_original!BK1207)),BK1206,PI_data_original!BK1207),0)</f>
        <v>0</v>
      </c>
      <c r="BM1207" s="6" t="b">
        <f t="shared" si="242"/>
        <v>0</v>
      </c>
      <c r="BN1207" s="6" t="str">
        <f t="shared" si="243"/>
        <v>N/A</v>
      </c>
      <c r="BO1207" s="6" t="b">
        <f t="shared" si="244"/>
        <v>0</v>
      </c>
      <c r="BP1207" s="6" t="str">
        <f t="shared" si="245"/>
        <v>N/A</v>
      </c>
    </row>
    <row r="1208" spans="61:68">
      <c r="BI1208" s="61">
        <f>PI_data_original!BI1208</f>
        <v>45874.081250000003</v>
      </c>
      <c r="BJ1208" s="6">
        <f>IF($BI1208&lt;=$BI$9,IF(NOT(ISNUMBER(PI_data_original!BJ1208)),BJ1207,PI_data_original!BJ1208),0)</f>
        <v>0</v>
      </c>
      <c r="BK1208" s="6">
        <f>IF($BI1208&lt;=$BI$9,IF(NOT(ISNUMBER(PI_data_original!BK1208)),BK1207,PI_data_original!BK1208),0)</f>
        <v>0</v>
      </c>
      <c r="BM1208" s="6" t="b">
        <f t="shared" si="242"/>
        <v>0</v>
      </c>
      <c r="BN1208" s="6" t="str">
        <f t="shared" si="243"/>
        <v>N/A</v>
      </c>
      <c r="BO1208" s="6" t="b">
        <f t="shared" si="244"/>
        <v>0</v>
      </c>
      <c r="BP1208" s="6" t="str">
        <f t="shared" si="245"/>
        <v>N/A</v>
      </c>
    </row>
    <row r="1209" spans="61:68">
      <c r="BI1209" s="61">
        <f>PI_data_original!BI1209</f>
        <v>45874.081944444442</v>
      </c>
      <c r="BJ1209" s="6">
        <f>IF($BI1209&lt;=$BI$9,IF(NOT(ISNUMBER(PI_data_original!BJ1209)),BJ1208,PI_data_original!BJ1209),0)</f>
        <v>0</v>
      </c>
      <c r="BK1209" s="6">
        <f>IF($BI1209&lt;=$BI$9,IF(NOT(ISNUMBER(PI_data_original!BK1209)),BK1208,PI_data_original!BK1209),0)</f>
        <v>0</v>
      </c>
      <c r="BM1209" s="6" t="b">
        <f t="shared" si="242"/>
        <v>0</v>
      </c>
      <c r="BN1209" s="6" t="str">
        <f t="shared" si="243"/>
        <v>N/A</v>
      </c>
      <c r="BO1209" s="6" t="b">
        <f t="shared" si="244"/>
        <v>0</v>
      </c>
      <c r="BP1209" s="6" t="str">
        <f t="shared" si="245"/>
        <v>N/A</v>
      </c>
    </row>
    <row r="1210" spans="61:68">
      <c r="BI1210" s="61">
        <f>PI_data_original!BI1210</f>
        <v>45874.082638888889</v>
      </c>
      <c r="BJ1210" s="6">
        <f>IF($BI1210&lt;=$BI$9,IF(NOT(ISNUMBER(PI_data_original!BJ1210)),BJ1209,PI_data_original!BJ1210),0)</f>
        <v>0</v>
      </c>
      <c r="BK1210" s="6">
        <f>IF($BI1210&lt;=$BI$9,IF(NOT(ISNUMBER(PI_data_original!BK1210)),BK1209,PI_data_original!BK1210),0)</f>
        <v>0</v>
      </c>
      <c r="BM1210" s="6" t="b">
        <f t="shared" si="242"/>
        <v>0</v>
      </c>
      <c r="BN1210" s="6" t="str">
        <f t="shared" si="243"/>
        <v>N/A</v>
      </c>
      <c r="BO1210" s="6" t="b">
        <f t="shared" si="244"/>
        <v>0</v>
      </c>
      <c r="BP1210" s="6" t="str">
        <f t="shared" si="245"/>
        <v>N/A</v>
      </c>
    </row>
    <row r="1211" spans="61:68">
      <c r="BI1211" s="61">
        <f>PI_data_original!BI1211</f>
        <v>45874.083333333336</v>
      </c>
      <c r="BJ1211" s="6">
        <f>IF($BI1211&lt;=$BI$9,IF(NOT(ISNUMBER(PI_data_original!BJ1211)),BJ1210,PI_data_original!BJ1211),0)</f>
        <v>0</v>
      </c>
      <c r="BK1211" s="6">
        <f>IF($BI1211&lt;=$BI$9,IF(NOT(ISNUMBER(PI_data_original!BK1211)),BK1210,PI_data_original!BK1211),0)</f>
        <v>0</v>
      </c>
      <c r="BM1211" s="6" t="b">
        <f t="shared" si="242"/>
        <v>0</v>
      </c>
      <c r="BN1211" s="6" t="str">
        <f t="shared" si="243"/>
        <v>N/A</v>
      </c>
      <c r="BO1211" s="6" t="b">
        <f t="shared" si="244"/>
        <v>0</v>
      </c>
      <c r="BP1211" s="6" t="str">
        <f t="shared" si="245"/>
        <v>N/A</v>
      </c>
    </row>
    <row r="1212" spans="61:68">
      <c r="BI1212" s="61">
        <f>PI_data_original!BI1212</f>
        <v>45874.084027777775</v>
      </c>
      <c r="BJ1212" s="6">
        <f>IF($BI1212&lt;=$BI$9,IF(NOT(ISNUMBER(PI_data_original!BJ1212)),BJ1211,PI_data_original!BJ1212),0)</f>
        <v>0</v>
      </c>
      <c r="BK1212" s="6">
        <f>IF($BI1212&lt;=$BI$9,IF(NOT(ISNUMBER(PI_data_original!BK1212)),BK1211,PI_data_original!BK1212),0)</f>
        <v>0</v>
      </c>
      <c r="BM1212" s="6" t="b">
        <f t="shared" si="242"/>
        <v>0</v>
      </c>
      <c r="BN1212" s="6" t="str">
        <f t="shared" si="243"/>
        <v>N/A</v>
      </c>
      <c r="BO1212" s="6" t="b">
        <f t="shared" si="244"/>
        <v>0</v>
      </c>
      <c r="BP1212" s="6" t="str">
        <f t="shared" si="245"/>
        <v>N/A</v>
      </c>
    </row>
    <row r="1213" spans="61:68">
      <c r="BI1213" s="61">
        <f>PI_data_original!BI1213</f>
        <v>45874.084722222222</v>
      </c>
      <c r="BJ1213" s="6">
        <f>IF($BI1213&lt;=$BI$9,IF(NOT(ISNUMBER(PI_data_original!BJ1213)),BJ1212,PI_data_original!BJ1213),0)</f>
        <v>0</v>
      </c>
      <c r="BK1213" s="6">
        <f>IF($BI1213&lt;=$BI$9,IF(NOT(ISNUMBER(PI_data_original!BK1213)),BK1212,PI_data_original!BK1213),0)</f>
        <v>0</v>
      </c>
      <c r="BM1213" s="6" t="b">
        <f t="shared" si="242"/>
        <v>0</v>
      </c>
      <c r="BN1213" s="6" t="str">
        <f t="shared" si="243"/>
        <v>N/A</v>
      </c>
      <c r="BO1213" s="6" t="b">
        <f t="shared" si="244"/>
        <v>0</v>
      </c>
      <c r="BP1213" s="6" t="str">
        <f t="shared" si="245"/>
        <v>N/A</v>
      </c>
    </row>
    <row r="1214" spans="61:68">
      <c r="BI1214" s="61">
        <f>PI_data_original!BI1214</f>
        <v>45874.085416666669</v>
      </c>
      <c r="BJ1214" s="6">
        <f>IF($BI1214&lt;=$BI$9,IF(NOT(ISNUMBER(PI_data_original!BJ1214)),BJ1213,PI_data_original!BJ1214),0)</f>
        <v>0</v>
      </c>
      <c r="BK1214" s="6">
        <f>IF($BI1214&lt;=$BI$9,IF(NOT(ISNUMBER(PI_data_original!BK1214)),BK1213,PI_data_original!BK1214),0)</f>
        <v>0</v>
      </c>
      <c r="BM1214" s="6" t="b">
        <f t="shared" si="242"/>
        <v>0</v>
      </c>
      <c r="BN1214" s="6" t="str">
        <f t="shared" si="243"/>
        <v>N/A</v>
      </c>
      <c r="BO1214" s="6" t="b">
        <f t="shared" si="244"/>
        <v>0</v>
      </c>
      <c r="BP1214" s="6" t="str">
        <f t="shared" si="245"/>
        <v>N/A</v>
      </c>
    </row>
    <row r="1215" spans="61:68">
      <c r="BI1215" s="61">
        <f>PI_data_original!BI1215</f>
        <v>45874.086111111108</v>
      </c>
      <c r="BJ1215" s="6">
        <f>IF($BI1215&lt;=$BI$9,IF(NOT(ISNUMBER(PI_data_original!BJ1215)),BJ1214,PI_data_original!BJ1215),0)</f>
        <v>0</v>
      </c>
      <c r="BK1215" s="6">
        <f>IF($BI1215&lt;=$BI$9,IF(NOT(ISNUMBER(PI_data_original!BK1215)),BK1214,PI_data_original!BK1215),0)</f>
        <v>0</v>
      </c>
      <c r="BM1215" s="6" t="b">
        <f t="shared" si="242"/>
        <v>0</v>
      </c>
      <c r="BN1215" s="6" t="str">
        <f t="shared" si="243"/>
        <v>N/A</v>
      </c>
      <c r="BO1215" s="6" t="b">
        <f t="shared" si="244"/>
        <v>0</v>
      </c>
      <c r="BP1215" s="6" t="str">
        <f t="shared" si="245"/>
        <v>N/A</v>
      </c>
    </row>
    <row r="1216" spans="61:68">
      <c r="BI1216" s="61">
        <f>PI_data_original!BI1216</f>
        <v>45874.086805555555</v>
      </c>
      <c r="BJ1216" s="6">
        <f>IF($BI1216&lt;=$BI$9,IF(NOT(ISNUMBER(PI_data_original!BJ1216)),BJ1215,PI_data_original!BJ1216),0)</f>
        <v>0</v>
      </c>
      <c r="BK1216" s="6">
        <f>IF($BI1216&lt;=$BI$9,IF(NOT(ISNUMBER(PI_data_original!BK1216)),BK1215,PI_data_original!BK1216),0)</f>
        <v>0</v>
      </c>
      <c r="BM1216" s="6" t="b">
        <f t="shared" si="242"/>
        <v>0</v>
      </c>
      <c r="BN1216" s="6" t="str">
        <f t="shared" si="243"/>
        <v>N/A</v>
      </c>
      <c r="BO1216" s="6" t="b">
        <f t="shared" si="244"/>
        <v>0</v>
      </c>
      <c r="BP1216" s="6" t="str">
        <f t="shared" si="245"/>
        <v>N/A</v>
      </c>
    </row>
    <row r="1217" spans="61:68">
      <c r="BI1217" s="61">
        <f>PI_data_original!BI1217</f>
        <v>45874.087500000001</v>
      </c>
      <c r="BJ1217" s="6">
        <f>IF($BI1217&lt;=$BI$9,IF(NOT(ISNUMBER(PI_data_original!BJ1217)),BJ1216,PI_data_original!BJ1217),0)</f>
        <v>0</v>
      </c>
      <c r="BK1217" s="6">
        <f>IF($BI1217&lt;=$BI$9,IF(NOT(ISNUMBER(PI_data_original!BK1217)),BK1216,PI_data_original!BK1217),0)</f>
        <v>0</v>
      </c>
      <c r="BM1217" s="6" t="b">
        <f t="shared" si="242"/>
        <v>0</v>
      </c>
      <c r="BN1217" s="6" t="str">
        <f t="shared" si="243"/>
        <v>N/A</v>
      </c>
      <c r="BO1217" s="6" t="b">
        <f t="shared" si="244"/>
        <v>0</v>
      </c>
      <c r="BP1217" s="6" t="str">
        <f t="shared" si="245"/>
        <v>N/A</v>
      </c>
    </row>
    <row r="1218" spans="61:68">
      <c r="BI1218" s="61">
        <f>PI_data_original!BI1218</f>
        <v>45874.088194444441</v>
      </c>
      <c r="BJ1218" s="6">
        <f>IF($BI1218&lt;=$BI$9,IF(NOT(ISNUMBER(PI_data_original!BJ1218)),BJ1217,PI_data_original!BJ1218),0)</f>
        <v>0</v>
      </c>
      <c r="BK1218" s="6">
        <f>IF($BI1218&lt;=$BI$9,IF(NOT(ISNUMBER(PI_data_original!BK1218)),BK1217,PI_data_original!BK1218),0)</f>
        <v>0</v>
      </c>
      <c r="BM1218" s="6" t="b">
        <f t="shared" si="242"/>
        <v>0</v>
      </c>
      <c r="BN1218" s="6" t="str">
        <f t="shared" si="243"/>
        <v>N/A</v>
      </c>
      <c r="BO1218" s="6" t="b">
        <f t="shared" si="244"/>
        <v>0</v>
      </c>
      <c r="BP1218" s="6" t="str">
        <f t="shared" si="245"/>
        <v>N/A</v>
      </c>
    </row>
    <row r="1219" spans="61:68">
      <c r="BI1219" s="61">
        <f>PI_data_original!BI1219</f>
        <v>45874.088888888888</v>
      </c>
      <c r="BJ1219" s="6">
        <f>IF($BI1219&lt;=$BI$9,IF(NOT(ISNUMBER(PI_data_original!BJ1219)),BJ1218,PI_data_original!BJ1219),0)</f>
        <v>0</v>
      </c>
      <c r="BK1219" s="6">
        <f>IF($BI1219&lt;=$BI$9,IF(NOT(ISNUMBER(PI_data_original!BK1219)),BK1218,PI_data_original!BK1219),0)</f>
        <v>0</v>
      </c>
      <c r="BM1219" s="6" t="b">
        <f t="shared" si="242"/>
        <v>0</v>
      </c>
      <c r="BN1219" s="6" t="str">
        <f t="shared" si="243"/>
        <v>N/A</v>
      </c>
      <c r="BO1219" s="6" t="b">
        <f t="shared" si="244"/>
        <v>0</v>
      </c>
      <c r="BP1219" s="6" t="str">
        <f t="shared" si="245"/>
        <v>N/A</v>
      </c>
    </row>
    <row r="1220" spans="61:68">
      <c r="BI1220" s="61">
        <f>PI_data_original!BI1220</f>
        <v>45874.089583333334</v>
      </c>
      <c r="BJ1220" s="6">
        <f>IF($BI1220&lt;=$BI$9,IF(NOT(ISNUMBER(PI_data_original!BJ1220)),BJ1219,PI_data_original!BJ1220),0)</f>
        <v>0</v>
      </c>
      <c r="BK1220" s="6">
        <f>IF($BI1220&lt;=$BI$9,IF(NOT(ISNUMBER(PI_data_original!BK1220)),BK1219,PI_data_original!BK1220),0)</f>
        <v>0</v>
      </c>
      <c r="BM1220" s="6" t="b">
        <f t="shared" si="242"/>
        <v>0</v>
      </c>
      <c r="BN1220" s="6" t="str">
        <f t="shared" si="243"/>
        <v>N/A</v>
      </c>
      <c r="BO1220" s="6" t="b">
        <f t="shared" si="244"/>
        <v>0</v>
      </c>
      <c r="BP1220" s="6" t="str">
        <f t="shared" si="245"/>
        <v>N/A</v>
      </c>
    </row>
    <row r="1221" spans="61:68">
      <c r="BI1221" s="61">
        <f>PI_data_original!BI1221</f>
        <v>45874.090277777781</v>
      </c>
      <c r="BJ1221" s="6">
        <f>IF($BI1221&lt;=$BI$9,IF(NOT(ISNUMBER(PI_data_original!BJ1221)),BJ1220,PI_data_original!BJ1221),0)</f>
        <v>0</v>
      </c>
      <c r="BK1221" s="6">
        <f>IF($BI1221&lt;=$BI$9,IF(NOT(ISNUMBER(PI_data_original!BK1221)),BK1220,PI_data_original!BK1221),0)</f>
        <v>0</v>
      </c>
      <c r="BM1221" s="6" t="b">
        <f t="shared" si="242"/>
        <v>0</v>
      </c>
      <c r="BN1221" s="6" t="str">
        <f t="shared" si="243"/>
        <v>N/A</v>
      </c>
      <c r="BO1221" s="6" t="b">
        <f t="shared" si="244"/>
        <v>0</v>
      </c>
      <c r="BP1221" s="6" t="str">
        <f t="shared" si="245"/>
        <v>N/A</v>
      </c>
    </row>
    <row r="1222" spans="61:68">
      <c r="BI1222" s="61">
        <f>PI_data_original!BI1222</f>
        <v>45874.09097222222</v>
      </c>
      <c r="BJ1222" s="6">
        <f>IF($BI1222&lt;=$BI$9,IF(NOT(ISNUMBER(PI_data_original!BJ1222)),BJ1221,PI_data_original!BJ1222),0)</f>
        <v>0</v>
      </c>
      <c r="BK1222" s="6">
        <f>IF($BI1222&lt;=$BI$9,IF(NOT(ISNUMBER(PI_data_original!BK1222)),BK1221,PI_data_original!BK1222),0)</f>
        <v>0</v>
      </c>
      <c r="BM1222" s="6" t="b">
        <f t="shared" si="242"/>
        <v>0</v>
      </c>
      <c r="BN1222" s="6" t="str">
        <f t="shared" si="243"/>
        <v>N/A</v>
      </c>
      <c r="BO1222" s="6" t="b">
        <f t="shared" si="244"/>
        <v>0</v>
      </c>
      <c r="BP1222" s="6" t="str">
        <f t="shared" si="245"/>
        <v>N/A</v>
      </c>
    </row>
    <row r="1223" spans="61:68">
      <c r="BI1223" s="61">
        <f>PI_data_original!BI1223</f>
        <v>45874.091666666667</v>
      </c>
      <c r="BJ1223" s="6">
        <f>IF($BI1223&lt;=$BI$9,IF(NOT(ISNUMBER(PI_data_original!BJ1223)),BJ1222,PI_data_original!BJ1223),0)</f>
        <v>0</v>
      </c>
      <c r="BK1223" s="6">
        <f>IF($BI1223&lt;=$BI$9,IF(NOT(ISNUMBER(PI_data_original!BK1223)),BK1222,PI_data_original!BK1223),0)</f>
        <v>0</v>
      </c>
      <c r="BM1223" s="6" t="b">
        <f t="shared" si="242"/>
        <v>0</v>
      </c>
      <c r="BN1223" s="6" t="str">
        <f t="shared" si="243"/>
        <v>N/A</v>
      </c>
      <c r="BO1223" s="6" t="b">
        <f t="shared" si="244"/>
        <v>0</v>
      </c>
      <c r="BP1223" s="6" t="str">
        <f t="shared" si="245"/>
        <v>N/A</v>
      </c>
    </row>
    <row r="1224" spans="61:68">
      <c r="BI1224" s="61">
        <f>PI_data_original!BI1224</f>
        <v>45874.092361111114</v>
      </c>
      <c r="BJ1224" s="6">
        <f>IF($BI1224&lt;=$BI$9,IF(NOT(ISNUMBER(PI_data_original!BJ1224)),BJ1223,PI_data_original!BJ1224),0)</f>
        <v>0</v>
      </c>
      <c r="BK1224" s="6">
        <f>IF($BI1224&lt;=$BI$9,IF(NOT(ISNUMBER(PI_data_original!BK1224)),BK1223,PI_data_original!BK1224),0)</f>
        <v>0</v>
      </c>
      <c r="BM1224" s="6" t="b">
        <f t="shared" si="242"/>
        <v>0</v>
      </c>
      <c r="BN1224" s="6" t="str">
        <f t="shared" si="243"/>
        <v>N/A</v>
      </c>
      <c r="BO1224" s="6" t="b">
        <f t="shared" si="244"/>
        <v>0</v>
      </c>
      <c r="BP1224" s="6" t="str">
        <f t="shared" si="245"/>
        <v>N/A</v>
      </c>
    </row>
    <row r="1225" spans="61:68">
      <c r="BI1225" s="61">
        <f>PI_data_original!BI1225</f>
        <v>45874.093055555553</v>
      </c>
      <c r="BJ1225" s="6">
        <f>IF($BI1225&lt;=$BI$9,IF(NOT(ISNUMBER(PI_data_original!BJ1225)),BJ1224,PI_data_original!BJ1225),0)</f>
        <v>0</v>
      </c>
      <c r="BK1225" s="6">
        <f>IF($BI1225&lt;=$BI$9,IF(NOT(ISNUMBER(PI_data_original!BK1225)),BK1224,PI_data_original!BK1225),0)</f>
        <v>0</v>
      </c>
      <c r="BM1225" s="6" t="b">
        <f t="shared" si="242"/>
        <v>0</v>
      </c>
      <c r="BN1225" s="6" t="str">
        <f t="shared" si="243"/>
        <v>N/A</v>
      </c>
      <c r="BO1225" s="6" t="b">
        <f t="shared" si="244"/>
        <v>0</v>
      </c>
      <c r="BP1225" s="6" t="str">
        <f t="shared" si="245"/>
        <v>N/A</v>
      </c>
    </row>
    <row r="1226" spans="61:68">
      <c r="BI1226" s="61">
        <f>PI_data_original!BI1226</f>
        <v>45874.09375</v>
      </c>
      <c r="BJ1226" s="6">
        <f>IF($BI1226&lt;=$BI$9,IF(NOT(ISNUMBER(PI_data_original!BJ1226)),BJ1225,PI_data_original!BJ1226),0)</f>
        <v>0</v>
      </c>
      <c r="BK1226" s="6">
        <f>IF($BI1226&lt;=$BI$9,IF(NOT(ISNUMBER(PI_data_original!BK1226)),BK1225,PI_data_original!BK1226),0)</f>
        <v>0</v>
      </c>
      <c r="BM1226" s="6" t="b">
        <f t="shared" si="242"/>
        <v>0</v>
      </c>
      <c r="BN1226" s="6" t="str">
        <f t="shared" si="243"/>
        <v>N/A</v>
      </c>
      <c r="BO1226" s="6" t="b">
        <f t="shared" si="244"/>
        <v>0</v>
      </c>
      <c r="BP1226" s="6" t="str">
        <f t="shared" si="245"/>
        <v>N/A</v>
      </c>
    </row>
    <row r="1227" spans="61:68">
      <c r="BI1227" s="61">
        <f>PI_data_original!BI1227</f>
        <v>45874.094444444447</v>
      </c>
      <c r="BJ1227" s="6">
        <f>IF($BI1227&lt;=$BI$9,IF(NOT(ISNUMBER(PI_data_original!BJ1227)),BJ1226,PI_data_original!BJ1227),0)</f>
        <v>0</v>
      </c>
      <c r="BK1227" s="6">
        <f>IF($BI1227&lt;=$BI$9,IF(NOT(ISNUMBER(PI_data_original!BK1227)),BK1226,PI_data_original!BK1227),0)</f>
        <v>0</v>
      </c>
      <c r="BM1227" s="6" t="b">
        <f t="shared" si="242"/>
        <v>0</v>
      </c>
      <c r="BN1227" s="6" t="str">
        <f t="shared" si="243"/>
        <v>N/A</v>
      </c>
      <c r="BO1227" s="6" t="b">
        <f t="shared" si="244"/>
        <v>0</v>
      </c>
      <c r="BP1227" s="6" t="str">
        <f t="shared" si="245"/>
        <v>N/A</v>
      </c>
    </row>
    <row r="1228" spans="61:68">
      <c r="BI1228" s="61">
        <f>PI_data_original!BI1228</f>
        <v>45874.095138888886</v>
      </c>
      <c r="BJ1228" s="6">
        <f>IF($BI1228&lt;=$BI$9,IF(NOT(ISNUMBER(PI_data_original!BJ1228)),BJ1227,PI_data_original!BJ1228),0)</f>
        <v>0</v>
      </c>
      <c r="BK1228" s="6">
        <f>IF($BI1228&lt;=$BI$9,IF(NOT(ISNUMBER(PI_data_original!BK1228)),BK1227,PI_data_original!BK1228),0)</f>
        <v>0</v>
      </c>
      <c r="BM1228" s="6" t="b">
        <f t="shared" ref="BM1228:BM1291" si="246">IF(BJ1228&gt;1,$BI1228)</f>
        <v>0</v>
      </c>
      <c r="BN1228" s="6" t="str">
        <f t="shared" ref="BN1228:BN1291" si="247">IF(OR(AND(BM1227=FALSE,ISNUMBER(BM1228)),AND(ISNUMBER(BM1228),BM1229=FALSE)),BM1228,"N/A")</f>
        <v>N/A</v>
      </c>
      <c r="BO1228" s="6" t="b">
        <f t="shared" ref="BO1228:BO1291" si="248">IF(BK1228&gt;1,$BI1228)</f>
        <v>0</v>
      </c>
      <c r="BP1228" s="6" t="str">
        <f t="shared" ref="BP1228:BP1291" si="249">IF(OR(AND(BO1227=FALSE,ISNUMBER(BO1228)),AND(ISNUMBER(BO1228),BO1229=FALSE)),BO1228,"N/A")</f>
        <v>N/A</v>
      </c>
    </row>
    <row r="1229" spans="61:68">
      <c r="BI1229" s="61">
        <f>PI_data_original!BI1229</f>
        <v>45874.095833333333</v>
      </c>
      <c r="BJ1229" s="6">
        <f>IF($BI1229&lt;=$BI$9,IF(NOT(ISNUMBER(PI_data_original!BJ1229)),BJ1228,PI_data_original!BJ1229),0)</f>
        <v>0</v>
      </c>
      <c r="BK1229" s="6">
        <f>IF($BI1229&lt;=$BI$9,IF(NOT(ISNUMBER(PI_data_original!BK1229)),BK1228,PI_data_original!BK1229),0)</f>
        <v>0</v>
      </c>
      <c r="BM1229" s="6" t="b">
        <f t="shared" si="246"/>
        <v>0</v>
      </c>
      <c r="BN1229" s="6" t="str">
        <f t="shared" si="247"/>
        <v>N/A</v>
      </c>
      <c r="BO1229" s="6" t="b">
        <f t="shared" si="248"/>
        <v>0</v>
      </c>
      <c r="BP1229" s="6" t="str">
        <f t="shared" si="249"/>
        <v>N/A</v>
      </c>
    </row>
    <row r="1230" spans="61:68">
      <c r="BI1230" s="61">
        <f>PI_data_original!BI1230</f>
        <v>45874.09652777778</v>
      </c>
      <c r="BJ1230" s="6">
        <f>IF($BI1230&lt;=$BI$9,IF(NOT(ISNUMBER(PI_data_original!BJ1230)),BJ1229,PI_data_original!BJ1230),0)</f>
        <v>0</v>
      </c>
      <c r="BK1230" s="6">
        <f>IF($BI1230&lt;=$BI$9,IF(NOT(ISNUMBER(PI_data_original!BK1230)),BK1229,PI_data_original!BK1230),0)</f>
        <v>0</v>
      </c>
      <c r="BM1230" s="6" t="b">
        <f t="shared" si="246"/>
        <v>0</v>
      </c>
      <c r="BN1230" s="6" t="str">
        <f t="shared" si="247"/>
        <v>N/A</v>
      </c>
      <c r="BO1230" s="6" t="b">
        <f t="shared" si="248"/>
        <v>0</v>
      </c>
      <c r="BP1230" s="6" t="str">
        <f t="shared" si="249"/>
        <v>N/A</v>
      </c>
    </row>
    <row r="1231" spans="61:68">
      <c r="BI1231" s="61">
        <f>PI_data_original!BI1231</f>
        <v>45874.097222222219</v>
      </c>
      <c r="BJ1231" s="6">
        <f>IF($BI1231&lt;=$BI$9,IF(NOT(ISNUMBER(PI_data_original!BJ1231)),BJ1230,PI_data_original!BJ1231),0)</f>
        <v>0</v>
      </c>
      <c r="BK1231" s="6">
        <f>IF($BI1231&lt;=$BI$9,IF(NOT(ISNUMBER(PI_data_original!BK1231)),BK1230,PI_data_original!BK1231),0)</f>
        <v>0</v>
      </c>
      <c r="BM1231" s="6" t="b">
        <f t="shared" si="246"/>
        <v>0</v>
      </c>
      <c r="BN1231" s="6" t="str">
        <f t="shared" si="247"/>
        <v>N/A</v>
      </c>
      <c r="BO1231" s="6" t="b">
        <f t="shared" si="248"/>
        <v>0</v>
      </c>
      <c r="BP1231" s="6" t="str">
        <f t="shared" si="249"/>
        <v>N/A</v>
      </c>
    </row>
    <row r="1232" spans="61:68">
      <c r="BI1232" s="61">
        <f>PI_data_original!BI1232</f>
        <v>45874.097916666666</v>
      </c>
      <c r="BJ1232" s="6">
        <f>IF($BI1232&lt;=$BI$9,IF(NOT(ISNUMBER(PI_data_original!BJ1232)),BJ1231,PI_data_original!BJ1232),0)</f>
        <v>0</v>
      </c>
      <c r="BK1232" s="6">
        <f>IF($BI1232&lt;=$BI$9,IF(NOT(ISNUMBER(PI_data_original!BK1232)),BK1231,PI_data_original!BK1232),0)</f>
        <v>0</v>
      </c>
      <c r="BM1232" s="6" t="b">
        <f t="shared" si="246"/>
        <v>0</v>
      </c>
      <c r="BN1232" s="6" t="str">
        <f t="shared" si="247"/>
        <v>N/A</v>
      </c>
      <c r="BO1232" s="6" t="b">
        <f t="shared" si="248"/>
        <v>0</v>
      </c>
      <c r="BP1232" s="6" t="str">
        <f t="shared" si="249"/>
        <v>N/A</v>
      </c>
    </row>
    <row r="1233" spans="61:68">
      <c r="BI1233" s="61">
        <f>PI_data_original!BI1233</f>
        <v>45874.098611111112</v>
      </c>
      <c r="BJ1233" s="6">
        <f>IF($BI1233&lt;=$BI$9,IF(NOT(ISNUMBER(PI_data_original!BJ1233)),BJ1232,PI_data_original!BJ1233),0)</f>
        <v>0</v>
      </c>
      <c r="BK1233" s="6">
        <f>IF($BI1233&lt;=$BI$9,IF(NOT(ISNUMBER(PI_data_original!BK1233)),BK1232,PI_data_original!BK1233),0)</f>
        <v>0</v>
      </c>
      <c r="BM1233" s="6" t="b">
        <f t="shared" si="246"/>
        <v>0</v>
      </c>
      <c r="BN1233" s="6" t="str">
        <f t="shared" si="247"/>
        <v>N/A</v>
      </c>
      <c r="BO1233" s="6" t="b">
        <f t="shared" si="248"/>
        <v>0</v>
      </c>
      <c r="BP1233" s="6" t="str">
        <f t="shared" si="249"/>
        <v>N/A</v>
      </c>
    </row>
    <row r="1234" spans="61:68">
      <c r="BI1234" s="61">
        <f>PI_data_original!BI1234</f>
        <v>45874.099305555559</v>
      </c>
      <c r="BJ1234" s="6">
        <f>IF($BI1234&lt;=$BI$9,IF(NOT(ISNUMBER(PI_data_original!BJ1234)),BJ1233,PI_data_original!BJ1234),0)</f>
        <v>0</v>
      </c>
      <c r="BK1234" s="6">
        <f>IF($BI1234&lt;=$BI$9,IF(NOT(ISNUMBER(PI_data_original!BK1234)),BK1233,PI_data_original!BK1234),0)</f>
        <v>0</v>
      </c>
      <c r="BM1234" s="6" t="b">
        <f t="shared" si="246"/>
        <v>0</v>
      </c>
      <c r="BN1234" s="6" t="str">
        <f t="shared" si="247"/>
        <v>N/A</v>
      </c>
      <c r="BO1234" s="6" t="b">
        <f t="shared" si="248"/>
        <v>0</v>
      </c>
      <c r="BP1234" s="6" t="str">
        <f t="shared" si="249"/>
        <v>N/A</v>
      </c>
    </row>
    <row r="1235" spans="61:68">
      <c r="BI1235" s="61">
        <f>PI_data_original!BI1235</f>
        <v>45874.1</v>
      </c>
      <c r="BJ1235" s="6">
        <f>IF($BI1235&lt;=$BI$9,IF(NOT(ISNUMBER(PI_data_original!BJ1235)),BJ1234,PI_data_original!BJ1235),0)</f>
        <v>0</v>
      </c>
      <c r="BK1235" s="6">
        <f>IF($BI1235&lt;=$BI$9,IF(NOT(ISNUMBER(PI_data_original!BK1235)),BK1234,PI_data_original!BK1235),0)</f>
        <v>0</v>
      </c>
      <c r="BM1235" s="6" t="b">
        <f t="shared" si="246"/>
        <v>0</v>
      </c>
      <c r="BN1235" s="6" t="str">
        <f t="shared" si="247"/>
        <v>N/A</v>
      </c>
      <c r="BO1235" s="6" t="b">
        <f t="shared" si="248"/>
        <v>0</v>
      </c>
      <c r="BP1235" s="6" t="str">
        <f t="shared" si="249"/>
        <v>N/A</v>
      </c>
    </row>
    <row r="1236" spans="61:68">
      <c r="BI1236" s="61">
        <f>PI_data_original!BI1236</f>
        <v>45874.100694444445</v>
      </c>
      <c r="BJ1236" s="6">
        <f>IF($BI1236&lt;=$BI$9,IF(NOT(ISNUMBER(PI_data_original!BJ1236)),BJ1235,PI_data_original!BJ1236),0)</f>
        <v>0</v>
      </c>
      <c r="BK1236" s="6">
        <f>IF($BI1236&lt;=$BI$9,IF(NOT(ISNUMBER(PI_data_original!BK1236)),BK1235,PI_data_original!BK1236),0)</f>
        <v>0</v>
      </c>
      <c r="BM1236" s="6" t="b">
        <f t="shared" si="246"/>
        <v>0</v>
      </c>
      <c r="BN1236" s="6" t="str">
        <f t="shared" si="247"/>
        <v>N/A</v>
      </c>
      <c r="BO1236" s="6" t="b">
        <f t="shared" si="248"/>
        <v>0</v>
      </c>
      <c r="BP1236" s="6" t="str">
        <f t="shared" si="249"/>
        <v>N/A</v>
      </c>
    </row>
    <row r="1237" spans="61:68">
      <c r="BI1237" s="61">
        <f>PI_data_original!BI1237</f>
        <v>45874.101388888892</v>
      </c>
      <c r="BJ1237" s="6">
        <f>IF($BI1237&lt;=$BI$9,IF(NOT(ISNUMBER(PI_data_original!BJ1237)),BJ1236,PI_data_original!BJ1237),0)</f>
        <v>0</v>
      </c>
      <c r="BK1237" s="6">
        <f>IF($BI1237&lt;=$BI$9,IF(NOT(ISNUMBER(PI_data_original!BK1237)),BK1236,PI_data_original!BK1237),0)</f>
        <v>0</v>
      </c>
      <c r="BM1237" s="6" t="b">
        <f t="shared" si="246"/>
        <v>0</v>
      </c>
      <c r="BN1237" s="6" t="str">
        <f t="shared" si="247"/>
        <v>N/A</v>
      </c>
      <c r="BO1237" s="6" t="b">
        <f t="shared" si="248"/>
        <v>0</v>
      </c>
      <c r="BP1237" s="6" t="str">
        <f t="shared" si="249"/>
        <v>N/A</v>
      </c>
    </row>
    <row r="1238" spans="61:68">
      <c r="BI1238" s="61">
        <f>PI_data_original!BI1238</f>
        <v>45874.102083333331</v>
      </c>
      <c r="BJ1238" s="6">
        <f>IF($BI1238&lt;=$BI$9,IF(NOT(ISNUMBER(PI_data_original!BJ1238)),BJ1237,PI_data_original!BJ1238),0)</f>
        <v>0</v>
      </c>
      <c r="BK1238" s="6">
        <f>IF($BI1238&lt;=$BI$9,IF(NOT(ISNUMBER(PI_data_original!BK1238)),BK1237,PI_data_original!BK1238),0)</f>
        <v>0</v>
      </c>
      <c r="BM1238" s="6" t="b">
        <f t="shared" si="246"/>
        <v>0</v>
      </c>
      <c r="BN1238" s="6" t="str">
        <f t="shared" si="247"/>
        <v>N/A</v>
      </c>
      <c r="BO1238" s="6" t="b">
        <f t="shared" si="248"/>
        <v>0</v>
      </c>
      <c r="BP1238" s="6" t="str">
        <f t="shared" si="249"/>
        <v>N/A</v>
      </c>
    </row>
    <row r="1239" spans="61:68">
      <c r="BI1239" s="61">
        <f>PI_data_original!BI1239</f>
        <v>45874.102777777778</v>
      </c>
      <c r="BJ1239" s="6">
        <f>IF($BI1239&lt;=$BI$9,IF(NOT(ISNUMBER(PI_data_original!BJ1239)),BJ1238,PI_data_original!BJ1239),0)</f>
        <v>0</v>
      </c>
      <c r="BK1239" s="6">
        <f>IF($BI1239&lt;=$BI$9,IF(NOT(ISNUMBER(PI_data_original!BK1239)),BK1238,PI_data_original!BK1239),0)</f>
        <v>0</v>
      </c>
      <c r="BM1239" s="6" t="b">
        <f t="shared" si="246"/>
        <v>0</v>
      </c>
      <c r="BN1239" s="6" t="str">
        <f t="shared" si="247"/>
        <v>N/A</v>
      </c>
      <c r="BO1239" s="6" t="b">
        <f t="shared" si="248"/>
        <v>0</v>
      </c>
      <c r="BP1239" s="6" t="str">
        <f t="shared" si="249"/>
        <v>N/A</v>
      </c>
    </row>
    <row r="1240" spans="61:68">
      <c r="BI1240" s="61">
        <f>PI_data_original!BI1240</f>
        <v>45874.103472222225</v>
      </c>
      <c r="BJ1240" s="6">
        <f>IF($BI1240&lt;=$BI$9,IF(NOT(ISNUMBER(PI_data_original!BJ1240)),BJ1239,PI_data_original!BJ1240),0)</f>
        <v>0</v>
      </c>
      <c r="BK1240" s="6">
        <f>IF($BI1240&lt;=$BI$9,IF(NOT(ISNUMBER(PI_data_original!BK1240)),BK1239,PI_data_original!BK1240),0)</f>
        <v>0</v>
      </c>
      <c r="BM1240" s="6" t="b">
        <f t="shared" si="246"/>
        <v>0</v>
      </c>
      <c r="BN1240" s="6" t="str">
        <f t="shared" si="247"/>
        <v>N/A</v>
      </c>
      <c r="BO1240" s="6" t="b">
        <f t="shared" si="248"/>
        <v>0</v>
      </c>
      <c r="BP1240" s="6" t="str">
        <f t="shared" si="249"/>
        <v>N/A</v>
      </c>
    </row>
    <row r="1241" spans="61:68">
      <c r="BI1241" s="61">
        <f>PI_data_original!BI1241</f>
        <v>45874.104166666664</v>
      </c>
      <c r="BJ1241" s="6">
        <f>IF($BI1241&lt;=$BI$9,IF(NOT(ISNUMBER(PI_data_original!BJ1241)),BJ1240,PI_data_original!BJ1241),0)</f>
        <v>0</v>
      </c>
      <c r="BK1241" s="6">
        <f>IF($BI1241&lt;=$BI$9,IF(NOT(ISNUMBER(PI_data_original!BK1241)),BK1240,PI_data_original!BK1241),0)</f>
        <v>0</v>
      </c>
      <c r="BM1241" s="6" t="b">
        <f t="shared" si="246"/>
        <v>0</v>
      </c>
      <c r="BN1241" s="6" t="str">
        <f t="shared" si="247"/>
        <v>N/A</v>
      </c>
      <c r="BO1241" s="6" t="b">
        <f t="shared" si="248"/>
        <v>0</v>
      </c>
      <c r="BP1241" s="6" t="str">
        <f t="shared" si="249"/>
        <v>N/A</v>
      </c>
    </row>
    <row r="1242" spans="61:68">
      <c r="BI1242" s="61">
        <f>PI_data_original!BI1242</f>
        <v>45874.104861111111</v>
      </c>
      <c r="BJ1242" s="6">
        <f>IF($BI1242&lt;=$BI$9,IF(NOT(ISNUMBER(PI_data_original!BJ1242)),BJ1241,PI_data_original!BJ1242),0)</f>
        <v>0</v>
      </c>
      <c r="BK1242" s="6">
        <f>IF($BI1242&lt;=$BI$9,IF(NOT(ISNUMBER(PI_data_original!BK1242)),BK1241,PI_data_original!BK1242),0)</f>
        <v>0</v>
      </c>
      <c r="BM1242" s="6" t="b">
        <f t="shared" si="246"/>
        <v>0</v>
      </c>
      <c r="BN1242" s="6" t="str">
        <f t="shared" si="247"/>
        <v>N/A</v>
      </c>
      <c r="BO1242" s="6" t="b">
        <f t="shared" si="248"/>
        <v>0</v>
      </c>
      <c r="BP1242" s="6" t="str">
        <f t="shared" si="249"/>
        <v>N/A</v>
      </c>
    </row>
    <row r="1243" spans="61:68">
      <c r="BI1243" s="61">
        <f>PI_data_original!BI1243</f>
        <v>45874.105555555558</v>
      </c>
      <c r="BJ1243" s="6">
        <f>IF($BI1243&lt;=$BI$9,IF(NOT(ISNUMBER(PI_data_original!BJ1243)),BJ1242,PI_data_original!BJ1243),0)</f>
        <v>0</v>
      </c>
      <c r="BK1243" s="6">
        <f>IF($BI1243&lt;=$BI$9,IF(NOT(ISNUMBER(PI_data_original!BK1243)),BK1242,PI_data_original!BK1243),0)</f>
        <v>0</v>
      </c>
      <c r="BM1243" s="6" t="b">
        <f t="shared" si="246"/>
        <v>0</v>
      </c>
      <c r="BN1243" s="6" t="str">
        <f t="shared" si="247"/>
        <v>N/A</v>
      </c>
      <c r="BO1243" s="6" t="b">
        <f t="shared" si="248"/>
        <v>0</v>
      </c>
      <c r="BP1243" s="6" t="str">
        <f t="shared" si="249"/>
        <v>N/A</v>
      </c>
    </row>
    <row r="1244" spans="61:68">
      <c r="BI1244" s="61">
        <f>PI_data_original!BI1244</f>
        <v>45874.106249999997</v>
      </c>
      <c r="BJ1244" s="6">
        <f>IF($BI1244&lt;=$BI$9,IF(NOT(ISNUMBER(PI_data_original!BJ1244)),BJ1243,PI_data_original!BJ1244),0)</f>
        <v>0</v>
      </c>
      <c r="BK1244" s="6">
        <f>IF($BI1244&lt;=$BI$9,IF(NOT(ISNUMBER(PI_data_original!BK1244)),BK1243,PI_data_original!BK1244),0)</f>
        <v>0</v>
      </c>
      <c r="BM1244" s="6" t="b">
        <f t="shared" si="246"/>
        <v>0</v>
      </c>
      <c r="BN1244" s="6" t="str">
        <f t="shared" si="247"/>
        <v>N/A</v>
      </c>
      <c r="BO1244" s="6" t="b">
        <f t="shared" si="248"/>
        <v>0</v>
      </c>
      <c r="BP1244" s="6" t="str">
        <f t="shared" si="249"/>
        <v>N/A</v>
      </c>
    </row>
    <row r="1245" spans="61:68">
      <c r="BI1245" s="61">
        <f>PI_data_original!BI1245</f>
        <v>45874.106944444444</v>
      </c>
      <c r="BJ1245" s="6">
        <f>IF($BI1245&lt;=$BI$9,IF(NOT(ISNUMBER(PI_data_original!BJ1245)),BJ1244,PI_data_original!BJ1245),0)</f>
        <v>0</v>
      </c>
      <c r="BK1245" s="6">
        <f>IF($BI1245&lt;=$BI$9,IF(NOT(ISNUMBER(PI_data_original!BK1245)),BK1244,PI_data_original!BK1245),0)</f>
        <v>0</v>
      </c>
      <c r="BM1245" s="6" t="b">
        <f t="shared" si="246"/>
        <v>0</v>
      </c>
      <c r="BN1245" s="6" t="str">
        <f t="shared" si="247"/>
        <v>N/A</v>
      </c>
      <c r="BO1245" s="6" t="b">
        <f t="shared" si="248"/>
        <v>0</v>
      </c>
      <c r="BP1245" s="6" t="str">
        <f t="shared" si="249"/>
        <v>N/A</v>
      </c>
    </row>
    <row r="1246" spans="61:68">
      <c r="BI1246" s="61">
        <f>PI_data_original!BI1246</f>
        <v>45874.107638888891</v>
      </c>
      <c r="BJ1246" s="6">
        <f>IF($BI1246&lt;=$BI$9,IF(NOT(ISNUMBER(PI_data_original!BJ1246)),BJ1245,PI_data_original!BJ1246),0)</f>
        <v>0</v>
      </c>
      <c r="BK1246" s="6">
        <f>IF($BI1246&lt;=$BI$9,IF(NOT(ISNUMBER(PI_data_original!BK1246)),BK1245,PI_data_original!BK1246),0)</f>
        <v>0</v>
      </c>
      <c r="BM1246" s="6" t="b">
        <f t="shared" si="246"/>
        <v>0</v>
      </c>
      <c r="BN1246" s="6" t="str">
        <f t="shared" si="247"/>
        <v>N/A</v>
      </c>
      <c r="BO1246" s="6" t="b">
        <f t="shared" si="248"/>
        <v>0</v>
      </c>
      <c r="BP1246" s="6" t="str">
        <f t="shared" si="249"/>
        <v>N/A</v>
      </c>
    </row>
    <row r="1247" spans="61:68">
      <c r="BI1247" s="61">
        <f>PI_data_original!BI1247</f>
        <v>45874.10833333333</v>
      </c>
      <c r="BJ1247" s="6">
        <f>IF($BI1247&lt;=$BI$9,IF(NOT(ISNUMBER(PI_data_original!BJ1247)),BJ1246,PI_data_original!BJ1247),0)</f>
        <v>0</v>
      </c>
      <c r="BK1247" s="6">
        <f>IF($BI1247&lt;=$BI$9,IF(NOT(ISNUMBER(PI_data_original!BK1247)),BK1246,PI_data_original!BK1247),0)</f>
        <v>0</v>
      </c>
      <c r="BM1247" s="6" t="b">
        <f t="shared" si="246"/>
        <v>0</v>
      </c>
      <c r="BN1247" s="6" t="str">
        <f t="shared" si="247"/>
        <v>N/A</v>
      </c>
      <c r="BO1247" s="6" t="b">
        <f t="shared" si="248"/>
        <v>0</v>
      </c>
      <c r="BP1247" s="6" t="str">
        <f t="shared" si="249"/>
        <v>N/A</v>
      </c>
    </row>
    <row r="1248" spans="61:68">
      <c r="BI1248" s="61">
        <f>PI_data_original!BI1248</f>
        <v>45874.109027777777</v>
      </c>
      <c r="BJ1248" s="6">
        <f>IF($BI1248&lt;=$BI$9,IF(NOT(ISNUMBER(PI_data_original!BJ1248)),BJ1247,PI_data_original!BJ1248),0)</f>
        <v>0</v>
      </c>
      <c r="BK1248" s="6">
        <f>IF($BI1248&lt;=$BI$9,IF(NOT(ISNUMBER(PI_data_original!BK1248)),BK1247,PI_data_original!BK1248),0)</f>
        <v>0</v>
      </c>
      <c r="BM1248" s="6" t="b">
        <f t="shared" si="246"/>
        <v>0</v>
      </c>
      <c r="BN1248" s="6" t="str">
        <f t="shared" si="247"/>
        <v>N/A</v>
      </c>
      <c r="BO1248" s="6" t="b">
        <f t="shared" si="248"/>
        <v>0</v>
      </c>
      <c r="BP1248" s="6" t="str">
        <f t="shared" si="249"/>
        <v>N/A</v>
      </c>
    </row>
    <row r="1249" spans="61:68">
      <c r="BI1249" s="61">
        <f>PI_data_original!BI1249</f>
        <v>45874.109722222223</v>
      </c>
      <c r="BJ1249" s="6">
        <f>IF($BI1249&lt;=$BI$9,IF(NOT(ISNUMBER(PI_data_original!BJ1249)),BJ1248,PI_data_original!BJ1249),0)</f>
        <v>0</v>
      </c>
      <c r="BK1249" s="6">
        <f>IF($BI1249&lt;=$BI$9,IF(NOT(ISNUMBER(PI_data_original!BK1249)),BK1248,PI_data_original!BK1249),0)</f>
        <v>0</v>
      </c>
      <c r="BM1249" s="6" t="b">
        <f t="shared" si="246"/>
        <v>0</v>
      </c>
      <c r="BN1249" s="6" t="str">
        <f t="shared" si="247"/>
        <v>N/A</v>
      </c>
      <c r="BO1249" s="6" t="b">
        <f t="shared" si="248"/>
        <v>0</v>
      </c>
      <c r="BP1249" s="6" t="str">
        <f t="shared" si="249"/>
        <v>N/A</v>
      </c>
    </row>
    <row r="1250" spans="61:68">
      <c r="BI1250" s="61">
        <f>PI_data_original!BI1250</f>
        <v>45874.11041666667</v>
      </c>
      <c r="BJ1250" s="6">
        <f>IF($BI1250&lt;=$BI$9,IF(NOT(ISNUMBER(PI_data_original!BJ1250)),BJ1249,PI_data_original!BJ1250),0)</f>
        <v>0</v>
      </c>
      <c r="BK1250" s="6">
        <f>IF($BI1250&lt;=$BI$9,IF(NOT(ISNUMBER(PI_data_original!BK1250)),BK1249,PI_data_original!BK1250),0)</f>
        <v>0</v>
      </c>
      <c r="BM1250" s="6" t="b">
        <f t="shared" si="246"/>
        <v>0</v>
      </c>
      <c r="BN1250" s="6" t="str">
        <f t="shared" si="247"/>
        <v>N/A</v>
      </c>
      <c r="BO1250" s="6" t="b">
        <f t="shared" si="248"/>
        <v>0</v>
      </c>
      <c r="BP1250" s="6" t="str">
        <f t="shared" si="249"/>
        <v>N/A</v>
      </c>
    </row>
    <row r="1251" spans="61:68">
      <c r="BI1251" s="61">
        <f>PI_data_original!BI1251</f>
        <v>45874.111111111109</v>
      </c>
      <c r="BJ1251" s="6">
        <f>IF($BI1251&lt;=$BI$9,IF(NOT(ISNUMBER(PI_data_original!BJ1251)),BJ1250,PI_data_original!BJ1251),0)</f>
        <v>0</v>
      </c>
      <c r="BK1251" s="6">
        <f>IF($BI1251&lt;=$BI$9,IF(NOT(ISNUMBER(PI_data_original!BK1251)),BK1250,PI_data_original!BK1251),0)</f>
        <v>0</v>
      </c>
      <c r="BM1251" s="6" t="b">
        <f t="shared" si="246"/>
        <v>0</v>
      </c>
      <c r="BN1251" s="6" t="str">
        <f t="shared" si="247"/>
        <v>N/A</v>
      </c>
      <c r="BO1251" s="6" t="b">
        <f t="shared" si="248"/>
        <v>0</v>
      </c>
      <c r="BP1251" s="6" t="str">
        <f t="shared" si="249"/>
        <v>N/A</v>
      </c>
    </row>
    <row r="1252" spans="61:68">
      <c r="BI1252" s="61">
        <f>PI_data_original!BI1252</f>
        <v>45874.111805555556</v>
      </c>
      <c r="BJ1252" s="6">
        <f>IF($BI1252&lt;=$BI$9,IF(NOT(ISNUMBER(PI_data_original!BJ1252)),BJ1251,PI_data_original!BJ1252),0)</f>
        <v>0</v>
      </c>
      <c r="BK1252" s="6">
        <f>IF($BI1252&lt;=$BI$9,IF(NOT(ISNUMBER(PI_data_original!BK1252)),BK1251,PI_data_original!BK1252),0)</f>
        <v>0</v>
      </c>
      <c r="BM1252" s="6" t="b">
        <f t="shared" si="246"/>
        <v>0</v>
      </c>
      <c r="BN1252" s="6" t="str">
        <f t="shared" si="247"/>
        <v>N/A</v>
      </c>
      <c r="BO1252" s="6" t="b">
        <f t="shared" si="248"/>
        <v>0</v>
      </c>
      <c r="BP1252" s="6" t="str">
        <f t="shared" si="249"/>
        <v>N/A</v>
      </c>
    </row>
    <row r="1253" spans="61:68">
      <c r="BI1253" s="61">
        <f>PI_data_original!BI1253</f>
        <v>45874.112500000003</v>
      </c>
      <c r="BJ1253" s="6">
        <f>IF($BI1253&lt;=$BI$9,IF(NOT(ISNUMBER(PI_data_original!BJ1253)),BJ1252,PI_data_original!BJ1253),0)</f>
        <v>0</v>
      </c>
      <c r="BK1253" s="6">
        <f>IF($BI1253&lt;=$BI$9,IF(NOT(ISNUMBER(PI_data_original!BK1253)),BK1252,PI_data_original!BK1253),0)</f>
        <v>0</v>
      </c>
      <c r="BM1253" s="6" t="b">
        <f t="shared" si="246"/>
        <v>0</v>
      </c>
      <c r="BN1253" s="6" t="str">
        <f t="shared" si="247"/>
        <v>N/A</v>
      </c>
      <c r="BO1253" s="6" t="b">
        <f t="shared" si="248"/>
        <v>0</v>
      </c>
      <c r="BP1253" s="6" t="str">
        <f t="shared" si="249"/>
        <v>N/A</v>
      </c>
    </row>
    <row r="1254" spans="61:68">
      <c r="BI1254" s="61">
        <f>PI_data_original!BI1254</f>
        <v>45874.113194444442</v>
      </c>
      <c r="BJ1254" s="6">
        <f>IF($BI1254&lt;=$BI$9,IF(NOT(ISNUMBER(PI_data_original!BJ1254)),BJ1253,PI_data_original!BJ1254),0)</f>
        <v>0</v>
      </c>
      <c r="BK1254" s="6">
        <f>IF($BI1254&lt;=$BI$9,IF(NOT(ISNUMBER(PI_data_original!BK1254)),BK1253,PI_data_original!BK1254),0)</f>
        <v>0</v>
      </c>
      <c r="BM1254" s="6" t="b">
        <f t="shared" si="246"/>
        <v>0</v>
      </c>
      <c r="BN1254" s="6" t="str">
        <f t="shared" si="247"/>
        <v>N/A</v>
      </c>
      <c r="BO1254" s="6" t="b">
        <f t="shared" si="248"/>
        <v>0</v>
      </c>
      <c r="BP1254" s="6" t="str">
        <f t="shared" si="249"/>
        <v>N/A</v>
      </c>
    </row>
    <row r="1255" spans="61:68">
      <c r="BI1255" s="61">
        <f>PI_data_original!BI1255</f>
        <v>45874.113888888889</v>
      </c>
      <c r="BJ1255" s="6">
        <f>IF($BI1255&lt;=$BI$9,IF(NOT(ISNUMBER(PI_data_original!BJ1255)),BJ1254,PI_data_original!BJ1255),0)</f>
        <v>0</v>
      </c>
      <c r="BK1255" s="6">
        <f>IF($BI1255&lt;=$BI$9,IF(NOT(ISNUMBER(PI_data_original!BK1255)),BK1254,PI_data_original!BK1255),0)</f>
        <v>0</v>
      </c>
      <c r="BM1255" s="6" t="b">
        <f t="shared" si="246"/>
        <v>0</v>
      </c>
      <c r="BN1255" s="6" t="str">
        <f t="shared" si="247"/>
        <v>N/A</v>
      </c>
      <c r="BO1255" s="6" t="b">
        <f t="shared" si="248"/>
        <v>0</v>
      </c>
      <c r="BP1255" s="6" t="str">
        <f t="shared" si="249"/>
        <v>N/A</v>
      </c>
    </row>
    <row r="1256" spans="61:68">
      <c r="BI1256" s="61">
        <f>PI_data_original!BI1256</f>
        <v>45874.114583333336</v>
      </c>
      <c r="BJ1256" s="6">
        <f>IF($BI1256&lt;=$BI$9,IF(NOT(ISNUMBER(PI_data_original!BJ1256)),BJ1255,PI_data_original!BJ1256),0)</f>
        <v>0</v>
      </c>
      <c r="BK1256" s="6">
        <f>IF($BI1256&lt;=$BI$9,IF(NOT(ISNUMBER(PI_data_original!BK1256)),BK1255,PI_data_original!BK1256),0)</f>
        <v>0</v>
      </c>
      <c r="BM1256" s="6" t="b">
        <f t="shared" si="246"/>
        <v>0</v>
      </c>
      <c r="BN1256" s="6" t="str">
        <f t="shared" si="247"/>
        <v>N/A</v>
      </c>
      <c r="BO1256" s="6" t="b">
        <f t="shared" si="248"/>
        <v>0</v>
      </c>
      <c r="BP1256" s="6" t="str">
        <f t="shared" si="249"/>
        <v>N/A</v>
      </c>
    </row>
    <row r="1257" spans="61:68">
      <c r="BI1257" s="61">
        <f>PI_data_original!BI1257</f>
        <v>45874.115277777775</v>
      </c>
      <c r="BJ1257" s="6">
        <f>IF($BI1257&lt;=$BI$9,IF(NOT(ISNUMBER(PI_data_original!BJ1257)),BJ1256,PI_data_original!BJ1257),0)</f>
        <v>0</v>
      </c>
      <c r="BK1257" s="6">
        <f>IF($BI1257&lt;=$BI$9,IF(NOT(ISNUMBER(PI_data_original!BK1257)),BK1256,PI_data_original!BK1257),0)</f>
        <v>0</v>
      </c>
      <c r="BM1257" s="6" t="b">
        <f t="shared" si="246"/>
        <v>0</v>
      </c>
      <c r="BN1257" s="6" t="str">
        <f t="shared" si="247"/>
        <v>N/A</v>
      </c>
      <c r="BO1257" s="6" t="b">
        <f t="shared" si="248"/>
        <v>0</v>
      </c>
      <c r="BP1257" s="6" t="str">
        <f t="shared" si="249"/>
        <v>N/A</v>
      </c>
    </row>
    <row r="1258" spans="61:68">
      <c r="BI1258" s="61">
        <f>PI_data_original!BI1258</f>
        <v>45874.115972222222</v>
      </c>
      <c r="BJ1258" s="6">
        <f>IF($BI1258&lt;=$BI$9,IF(NOT(ISNUMBER(PI_data_original!BJ1258)),BJ1257,PI_data_original!BJ1258),0)</f>
        <v>0</v>
      </c>
      <c r="BK1258" s="6">
        <f>IF($BI1258&lt;=$BI$9,IF(NOT(ISNUMBER(PI_data_original!BK1258)),BK1257,PI_data_original!BK1258),0)</f>
        <v>0</v>
      </c>
      <c r="BM1258" s="6" t="b">
        <f t="shared" si="246"/>
        <v>0</v>
      </c>
      <c r="BN1258" s="6" t="str">
        <f t="shared" si="247"/>
        <v>N/A</v>
      </c>
      <c r="BO1258" s="6" t="b">
        <f t="shared" si="248"/>
        <v>0</v>
      </c>
      <c r="BP1258" s="6" t="str">
        <f t="shared" si="249"/>
        <v>N/A</v>
      </c>
    </row>
    <row r="1259" spans="61:68">
      <c r="BI1259" s="61">
        <f>PI_data_original!BI1259</f>
        <v>45874.116666666669</v>
      </c>
      <c r="BJ1259" s="6">
        <f>IF($BI1259&lt;=$BI$9,IF(NOT(ISNUMBER(PI_data_original!BJ1259)),BJ1258,PI_data_original!BJ1259),0)</f>
        <v>0</v>
      </c>
      <c r="BK1259" s="6">
        <f>IF($BI1259&lt;=$BI$9,IF(NOT(ISNUMBER(PI_data_original!BK1259)),BK1258,PI_data_original!BK1259),0)</f>
        <v>0</v>
      </c>
      <c r="BM1259" s="6" t="b">
        <f t="shared" si="246"/>
        <v>0</v>
      </c>
      <c r="BN1259" s="6" t="str">
        <f t="shared" si="247"/>
        <v>N/A</v>
      </c>
      <c r="BO1259" s="6" t="b">
        <f t="shared" si="248"/>
        <v>0</v>
      </c>
      <c r="BP1259" s="6" t="str">
        <f t="shared" si="249"/>
        <v>N/A</v>
      </c>
    </row>
    <row r="1260" spans="61:68">
      <c r="BI1260" s="61">
        <f>PI_data_original!BI1260</f>
        <v>45874.117361111108</v>
      </c>
      <c r="BJ1260" s="6">
        <f>IF($BI1260&lt;=$BI$9,IF(NOT(ISNUMBER(PI_data_original!BJ1260)),BJ1259,PI_data_original!BJ1260),0)</f>
        <v>0</v>
      </c>
      <c r="BK1260" s="6">
        <f>IF($BI1260&lt;=$BI$9,IF(NOT(ISNUMBER(PI_data_original!BK1260)),BK1259,PI_data_original!BK1260),0)</f>
        <v>0</v>
      </c>
      <c r="BM1260" s="6" t="b">
        <f t="shared" si="246"/>
        <v>0</v>
      </c>
      <c r="BN1260" s="6" t="str">
        <f t="shared" si="247"/>
        <v>N/A</v>
      </c>
      <c r="BO1260" s="6" t="b">
        <f t="shared" si="248"/>
        <v>0</v>
      </c>
      <c r="BP1260" s="6" t="str">
        <f t="shared" si="249"/>
        <v>N/A</v>
      </c>
    </row>
    <row r="1261" spans="61:68">
      <c r="BI1261" s="61">
        <f>PI_data_original!BI1261</f>
        <v>45874.118055555555</v>
      </c>
      <c r="BJ1261" s="6">
        <f>IF($BI1261&lt;=$BI$9,IF(NOT(ISNUMBER(PI_data_original!BJ1261)),BJ1260,PI_data_original!BJ1261),0)</f>
        <v>0</v>
      </c>
      <c r="BK1261" s="6">
        <f>IF($BI1261&lt;=$BI$9,IF(NOT(ISNUMBER(PI_data_original!BK1261)),BK1260,PI_data_original!BK1261),0)</f>
        <v>0</v>
      </c>
      <c r="BM1261" s="6" t="b">
        <f t="shared" si="246"/>
        <v>0</v>
      </c>
      <c r="BN1261" s="6" t="str">
        <f t="shared" si="247"/>
        <v>N/A</v>
      </c>
      <c r="BO1261" s="6" t="b">
        <f t="shared" si="248"/>
        <v>0</v>
      </c>
      <c r="BP1261" s="6" t="str">
        <f t="shared" si="249"/>
        <v>N/A</v>
      </c>
    </row>
    <row r="1262" spans="61:68">
      <c r="BI1262" s="61">
        <f>PI_data_original!BI1262</f>
        <v>45874.118750000001</v>
      </c>
      <c r="BJ1262" s="6">
        <f>IF($BI1262&lt;=$BI$9,IF(NOT(ISNUMBER(PI_data_original!BJ1262)),BJ1261,PI_data_original!BJ1262),0)</f>
        <v>0</v>
      </c>
      <c r="BK1262" s="6">
        <f>IF($BI1262&lt;=$BI$9,IF(NOT(ISNUMBER(PI_data_original!BK1262)),BK1261,PI_data_original!BK1262),0)</f>
        <v>0</v>
      </c>
      <c r="BM1262" s="6" t="b">
        <f t="shared" si="246"/>
        <v>0</v>
      </c>
      <c r="BN1262" s="6" t="str">
        <f t="shared" si="247"/>
        <v>N/A</v>
      </c>
      <c r="BO1262" s="6" t="b">
        <f t="shared" si="248"/>
        <v>0</v>
      </c>
      <c r="BP1262" s="6" t="str">
        <f t="shared" si="249"/>
        <v>N/A</v>
      </c>
    </row>
    <row r="1263" spans="61:68">
      <c r="BI1263" s="61">
        <f>PI_data_original!BI1263</f>
        <v>45874.119444444441</v>
      </c>
      <c r="BJ1263" s="6">
        <f>IF($BI1263&lt;=$BI$9,IF(NOT(ISNUMBER(PI_data_original!BJ1263)),BJ1262,PI_data_original!BJ1263),0)</f>
        <v>0</v>
      </c>
      <c r="BK1263" s="6">
        <f>IF($BI1263&lt;=$BI$9,IF(NOT(ISNUMBER(PI_data_original!BK1263)),BK1262,PI_data_original!BK1263),0)</f>
        <v>0</v>
      </c>
      <c r="BM1263" s="6" t="b">
        <f t="shared" si="246"/>
        <v>0</v>
      </c>
      <c r="BN1263" s="6" t="str">
        <f t="shared" si="247"/>
        <v>N/A</v>
      </c>
      <c r="BO1263" s="6" t="b">
        <f t="shared" si="248"/>
        <v>0</v>
      </c>
      <c r="BP1263" s="6" t="str">
        <f t="shared" si="249"/>
        <v>N/A</v>
      </c>
    </row>
    <row r="1264" spans="61:68">
      <c r="BI1264" s="61">
        <f>PI_data_original!BI1264</f>
        <v>45874.120138888888</v>
      </c>
      <c r="BJ1264" s="6">
        <f>IF($BI1264&lt;=$BI$9,IF(NOT(ISNUMBER(PI_data_original!BJ1264)),BJ1263,PI_data_original!BJ1264),0)</f>
        <v>0</v>
      </c>
      <c r="BK1264" s="6">
        <f>IF($BI1264&lt;=$BI$9,IF(NOT(ISNUMBER(PI_data_original!BK1264)),BK1263,PI_data_original!BK1264),0)</f>
        <v>0</v>
      </c>
      <c r="BM1264" s="6" t="b">
        <f t="shared" si="246"/>
        <v>0</v>
      </c>
      <c r="BN1264" s="6" t="str">
        <f t="shared" si="247"/>
        <v>N/A</v>
      </c>
      <c r="BO1264" s="6" t="b">
        <f t="shared" si="248"/>
        <v>0</v>
      </c>
      <c r="BP1264" s="6" t="str">
        <f t="shared" si="249"/>
        <v>N/A</v>
      </c>
    </row>
    <row r="1265" spans="61:68">
      <c r="BI1265" s="61">
        <f>PI_data_original!BI1265</f>
        <v>45874.120833333334</v>
      </c>
      <c r="BJ1265" s="6">
        <f>IF($BI1265&lt;=$BI$9,IF(NOT(ISNUMBER(PI_data_original!BJ1265)),BJ1264,PI_data_original!BJ1265),0)</f>
        <v>0</v>
      </c>
      <c r="BK1265" s="6">
        <f>IF($BI1265&lt;=$BI$9,IF(NOT(ISNUMBER(PI_data_original!BK1265)),BK1264,PI_data_original!BK1265),0)</f>
        <v>0</v>
      </c>
      <c r="BM1265" s="6" t="b">
        <f t="shared" si="246"/>
        <v>0</v>
      </c>
      <c r="BN1265" s="6" t="str">
        <f t="shared" si="247"/>
        <v>N/A</v>
      </c>
      <c r="BO1265" s="6" t="b">
        <f t="shared" si="248"/>
        <v>0</v>
      </c>
      <c r="BP1265" s="6" t="str">
        <f t="shared" si="249"/>
        <v>N/A</v>
      </c>
    </row>
    <row r="1266" spans="61:68">
      <c r="BI1266" s="61">
        <f>PI_data_original!BI1266</f>
        <v>45874.121527777781</v>
      </c>
      <c r="BJ1266" s="6">
        <f>IF($BI1266&lt;=$BI$9,IF(NOT(ISNUMBER(PI_data_original!BJ1266)),BJ1265,PI_data_original!BJ1266),0)</f>
        <v>0</v>
      </c>
      <c r="BK1266" s="6">
        <f>IF($BI1266&lt;=$BI$9,IF(NOT(ISNUMBER(PI_data_original!BK1266)),BK1265,PI_data_original!BK1266),0)</f>
        <v>0</v>
      </c>
      <c r="BM1266" s="6" t="b">
        <f t="shared" si="246"/>
        <v>0</v>
      </c>
      <c r="BN1266" s="6" t="str">
        <f t="shared" si="247"/>
        <v>N/A</v>
      </c>
      <c r="BO1266" s="6" t="b">
        <f t="shared" si="248"/>
        <v>0</v>
      </c>
      <c r="BP1266" s="6" t="str">
        <f t="shared" si="249"/>
        <v>N/A</v>
      </c>
    </row>
    <row r="1267" spans="61:68">
      <c r="BI1267" s="61">
        <f>PI_data_original!BI1267</f>
        <v>45874.12222222222</v>
      </c>
      <c r="BJ1267" s="6">
        <f>IF($BI1267&lt;=$BI$9,IF(NOT(ISNUMBER(PI_data_original!BJ1267)),BJ1266,PI_data_original!BJ1267),0)</f>
        <v>0</v>
      </c>
      <c r="BK1267" s="6">
        <f>IF($BI1267&lt;=$BI$9,IF(NOT(ISNUMBER(PI_data_original!BK1267)),BK1266,PI_data_original!BK1267),0)</f>
        <v>0</v>
      </c>
      <c r="BM1267" s="6" t="b">
        <f t="shared" si="246"/>
        <v>0</v>
      </c>
      <c r="BN1267" s="6" t="str">
        <f t="shared" si="247"/>
        <v>N/A</v>
      </c>
      <c r="BO1267" s="6" t="b">
        <f t="shared" si="248"/>
        <v>0</v>
      </c>
      <c r="BP1267" s="6" t="str">
        <f t="shared" si="249"/>
        <v>N/A</v>
      </c>
    </row>
    <row r="1268" spans="61:68">
      <c r="BI1268" s="61">
        <f>PI_data_original!BI1268</f>
        <v>45874.122916666667</v>
      </c>
      <c r="BJ1268" s="6">
        <f>IF($BI1268&lt;=$BI$9,IF(NOT(ISNUMBER(PI_data_original!BJ1268)),BJ1267,PI_data_original!BJ1268),0)</f>
        <v>0</v>
      </c>
      <c r="BK1268" s="6">
        <f>IF($BI1268&lt;=$BI$9,IF(NOT(ISNUMBER(PI_data_original!BK1268)),BK1267,PI_data_original!BK1268),0)</f>
        <v>0</v>
      </c>
      <c r="BM1268" s="6" t="b">
        <f t="shared" si="246"/>
        <v>0</v>
      </c>
      <c r="BN1268" s="6" t="str">
        <f t="shared" si="247"/>
        <v>N/A</v>
      </c>
      <c r="BO1268" s="6" t="b">
        <f t="shared" si="248"/>
        <v>0</v>
      </c>
      <c r="BP1268" s="6" t="str">
        <f t="shared" si="249"/>
        <v>N/A</v>
      </c>
    </row>
    <row r="1269" spans="61:68">
      <c r="BI1269" s="61">
        <f>PI_data_original!BI1269</f>
        <v>45874.123611111114</v>
      </c>
      <c r="BJ1269" s="6">
        <f>IF($BI1269&lt;=$BI$9,IF(NOT(ISNUMBER(PI_data_original!BJ1269)),BJ1268,PI_data_original!BJ1269),0)</f>
        <v>0</v>
      </c>
      <c r="BK1269" s="6">
        <f>IF($BI1269&lt;=$BI$9,IF(NOT(ISNUMBER(PI_data_original!BK1269)),BK1268,PI_data_original!BK1269),0)</f>
        <v>0</v>
      </c>
      <c r="BM1269" s="6" t="b">
        <f t="shared" si="246"/>
        <v>0</v>
      </c>
      <c r="BN1269" s="6" t="str">
        <f t="shared" si="247"/>
        <v>N/A</v>
      </c>
      <c r="BO1269" s="6" t="b">
        <f t="shared" si="248"/>
        <v>0</v>
      </c>
      <c r="BP1269" s="6" t="str">
        <f t="shared" si="249"/>
        <v>N/A</v>
      </c>
    </row>
    <row r="1270" spans="61:68">
      <c r="BI1270" s="61">
        <f>PI_data_original!BI1270</f>
        <v>45874.124305555553</v>
      </c>
      <c r="BJ1270" s="6">
        <f>IF($BI1270&lt;=$BI$9,IF(NOT(ISNUMBER(PI_data_original!BJ1270)),BJ1269,PI_data_original!BJ1270),0)</f>
        <v>0</v>
      </c>
      <c r="BK1270" s="6">
        <f>IF($BI1270&lt;=$BI$9,IF(NOT(ISNUMBER(PI_data_original!BK1270)),BK1269,PI_data_original!BK1270),0)</f>
        <v>0</v>
      </c>
      <c r="BM1270" s="6" t="b">
        <f t="shared" si="246"/>
        <v>0</v>
      </c>
      <c r="BN1270" s="6" t="str">
        <f t="shared" si="247"/>
        <v>N/A</v>
      </c>
      <c r="BO1270" s="6" t="b">
        <f t="shared" si="248"/>
        <v>0</v>
      </c>
      <c r="BP1270" s="6" t="str">
        <f t="shared" si="249"/>
        <v>N/A</v>
      </c>
    </row>
    <row r="1271" spans="61:68">
      <c r="BI1271" s="61">
        <f>PI_data_original!BI1271</f>
        <v>45874.125</v>
      </c>
      <c r="BJ1271" s="6">
        <f>IF($BI1271&lt;=$BI$9,IF(NOT(ISNUMBER(PI_data_original!BJ1271)),BJ1270,PI_data_original!BJ1271),0)</f>
        <v>0</v>
      </c>
      <c r="BK1271" s="6">
        <f>IF($BI1271&lt;=$BI$9,IF(NOT(ISNUMBER(PI_data_original!BK1271)),BK1270,PI_data_original!BK1271),0)</f>
        <v>0</v>
      </c>
      <c r="BM1271" s="6" t="b">
        <f t="shared" si="246"/>
        <v>0</v>
      </c>
      <c r="BN1271" s="6" t="str">
        <f t="shared" si="247"/>
        <v>N/A</v>
      </c>
      <c r="BO1271" s="6" t="b">
        <f t="shared" si="248"/>
        <v>0</v>
      </c>
      <c r="BP1271" s="6" t="str">
        <f t="shared" si="249"/>
        <v>N/A</v>
      </c>
    </row>
    <row r="1272" spans="61:68">
      <c r="BI1272" s="61">
        <f>PI_data_original!BI1272</f>
        <v>45874.125694444447</v>
      </c>
      <c r="BJ1272" s="6">
        <f>IF($BI1272&lt;=$BI$9,IF(NOT(ISNUMBER(PI_data_original!BJ1272)),BJ1271,PI_data_original!BJ1272),0)</f>
        <v>0</v>
      </c>
      <c r="BK1272" s="6">
        <f>IF($BI1272&lt;=$BI$9,IF(NOT(ISNUMBER(PI_data_original!BK1272)),BK1271,PI_data_original!BK1272),0)</f>
        <v>0</v>
      </c>
      <c r="BM1272" s="6" t="b">
        <f t="shared" si="246"/>
        <v>0</v>
      </c>
      <c r="BN1272" s="6" t="str">
        <f t="shared" si="247"/>
        <v>N/A</v>
      </c>
      <c r="BO1272" s="6" t="b">
        <f t="shared" si="248"/>
        <v>0</v>
      </c>
      <c r="BP1272" s="6" t="str">
        <f t="shared" si="249"/>
        <v>N/A</v>
      </c>
    </row>
    <row r="1273" spans="61:68">
      <c r="BI1273" s="61">
        <f>PI_data_original!BI1273</f>
        <v>45874.126388888886</v>
      </c>
      <c r="BJ1273" s="6">
        <f>IF($BI1273&lt;=$BI$9,IF(NOT(ISNUMBER(PI_data_original!BJ1273)),BJ1272,PI_data_original!BJ1273),0)</f>
        <v>0</v>
      </c>
      <c r="BK1273" s="6">
        <f>IF($BI1273&lt;=$BI$9,IF(NOT(ISNUMBER(PI_data_original!BK1273)),BK1272,PI_data_original!BK1273),0)</f>
        <v>0</v>
      </c>
      <c r="BM1273" s="6" t="b">
        <f t="shared" si="246"/>
        <v>0</v>
      </c>
      <c r="BN1273" s="6" t="str">
        <f t="shared" si="247"/>
        <v>N/A</v>
      </c>
      <c r="BO1273" s="6" t="b">
        <f t="shared" si="248"/>
        <v>0</v>
      </c>
      <c r="BP1273" s="6" t="str">
        <f t="shared" si="249"/>
        <v>N/A</v>
      </c>
    </row>
    <row r="1274" spans="61:68">
      <c r="BI1274" s="61">
        <f>PI_data_original!BI1274</f>
        <v>45874.127083333333</v>
      </c>
      <c r="BJ1274" s="6">
        <f>IF($BI1274&lt;=$BI$9,IF(NOT(ISNUMBER(PI_data_original!BJ1274)),BJ1273,PI_data_original!BJ1274),0)</f>
        <v>0</v>
      </c>
      <c r="BK1274" s="6">
        <f>IF($BI1274&lt;=$BI$9,IF(NOT(ISNUMBER(PI_data_original!BK1274)),BK1273,PI_data_original!BK1274),0)</f>
        <v>0</v>
      </c>
      <c r="BM1274" s="6" t="b">
        <f t="shared" si="246"/>
        <v>0</v>
      </c>
      <c r="BN1274" s="6" t="str">
        <f t="shared" si="247"/>
        <v>N/A</v>
      </c>
      <c r="BO1274" s="6" t="b">
        <f t="shared" si="248"/>
        <v>0</v>
      </c>
      <c r="BP1274" s="6" t="str">
        <f t="shared" si="249"/>
        <v>N/A</v>
      </c>
    </row>
    <row r="1275" spans="61:68">
      <c r="BI1275" s="61">
        <f>PI_data_original!BI1275</f>
        <v>45874.12777777778</v>
      </c>
      <c r="BJ1275" s="6">
        <f>IF($BI1275&lt;=$BI$9,IF(NOT(ISNUMBER(PI_data_original!BJ1275)),BJ1274,PI_data_original!BJ1275),0)</f>
        <v>0</v>
      </c>
      <c r="BK1275" s="6">
        <f>IF($BI1275&lt;=$BI$9,IF(NOT(ISNUMBER(PI_data_original!BK1275)),BK1274,PI_data_original!BK1275),0)</f>
        <v>0</v>
      </c>
      <c r="BM1275" s="6" t="b">
        <f t="shared" si="246"/>
        <v>0</v>
      </c>
      <c r="BN1275" s="6" t="str">
        <f t="shared" si="247"/>
        <v>N/A</v>
      </c>
      <c r="BO1275" s="6" t="b">
        <f t="shared" si="248"/>
        <v>0</v>
      </c>
      <c r="BP1275" s="6" t="str">
        <f t="shared" si="249"/>
        <v>N/A</v>
      </c>
    </row>
    <row r="1276" spans="61:68">
      <c r="BI1276" s="61">
        <f>PI_data_original!BI1276</f>
        <v>45874.128472222219</v>
      </c>
      <c r="BJ1276" s="6">
        <f>IF($BI1276&lt;=$BI$9,IF(NOT(ISNUMBER(PI_data_original!BJ1276)),BJ1275,PI_data_original!BJ1276),0)</f>
        <v>0</v>
      </c>
      <c r="BK1276" s="6">
        <f>IF($BI1276&lt;=$BI$9,IF(NOT(ISNUMBER(PI_data_original!BK1276)),BK1275,PI_data_original!BK1276),0)</f>
        <v>0</v>
      </c>
      <c r="BM1276" s="6" t="b">
        <f t="shared" si="246"/>
        <v>0</v>
      </c>
      <c r="BN1276" s="6" t="str">
        <f t="shared" si="247"/>
        <v>N/A</v>
      </c>
      <c r="BO1276" s="6" t="b">
        <f t="shared" si="248"/>
        <v>0</v>
      </c>
      <c r="BP1276" s="6" t="str">
        <f t="shared" si="249"/>
        <v>N/A</v>
      </c>
    </row>
    <row r="1277" spans="61:68">
      <c r="BI1277" s="61">
        <f>PI_data_original!BI1277</f>
        <v>45874.129166666666</v>
      </c>
      <c r="BJ1277" s="6">
        <f>IF($BI1277&lt;=$BI$9,IF(NOT(ISNUMBER(PI_data_original!BJ1277)),BJ1276,PI_data_original!BJ1277),0)</f>
        <v>0</v>
      </c>
      <c r="BK1277" s="6">
        <f>IF($BI1277&lt;=$BI$9,IF(NOT(ISNUMBER(PI_data_original!BK1277)),BK1276,PI_data_original!BK1277),0)</f>
        <v>0</v>
      </c>
      <c r="BM1277" s="6" t="b">
        <f t="shared" si="246"/>
        <v>0</v>
      </c>
      <c r="BN1277" s="6" t="str">
        <f t="shared" si="247"/>
        <v>N/A</v>
      </c>
      <c r="BO1277" s="6" t="b">
        <f t="shared" si="248"/>
        <v>0</v>
      </c>
      <c r="BP1277" s="6" t="str">
        <f t="shared" si="249"/>
        <v>N/A</v>
      </c>
    </row>
    <row r="1278" spans="61:68">
      <c r="BI1278" s="61">
        <f>PI_data_original!BI1278</f>
        <v>45874.129861111112</v>
      </c>
      <c r="BJ1278" s="6">
        <f>IF($BI1278&lt;=$BI$9,IF(NOT(ISNUMBER(PI_data_original!BJ1278)),BJ1277,PI_data_original!BJ1278),0)</f>
        <v>0</v>
      </c>
      <c r="BK1278" s="6">
        <f>IF($BI1278&lt;=$BI$9,IF(NOT(ISNUMBER(PI_data_original!BK1278)),BK1277,PI_data_original!BK1278),0)</f>
        <v>0</v>
      </c>
      <c r="BM1278" s="6" t="b">
        <f t="shared" si="246"/>
        <v>0</v>
      </c>
      <c r="BN1278" s="6" t="str">
        <f t="shared" si="247"/>
        <v>N/A</v>
      </c>
      <c r="BO1278" s="6" t="b">
        <f t="shared" si="248"/>
        <v>0</v>
      </c>
      <c r="BP1278" s="6" t="str">
        <f t="shared" si="249"/>
        <v>N/A</v>
      </c>
    </row>
    <row r="1279" spans="61:68">
      <c r="BI1279" s="61">
        <f>PI_data_original!BI1279</f>
        <v>45874.130555555559</v>
      </c>
      <c r="BJ1279" s="6">
        <f>IF($BI1279&lt;=$BI$9,IF(NOT(ISNUMBER(PI_data_original!BJ1279)),BJ1278,PI_data_original!BJ1279),0)</f>
        <v>0</v>
      </c>
      <c r="BK1279" s="6">
        <f>IF($BI1279&lt;=$BI$9,IF(NOT(ISNUMBER(PI_data_original!BK1279)),BK1278,PI_data_original!BK1279),0)</f>
        <v>0</v>
      </c>
      <c r="BM1279" s="6" t="b">
        <f t="shared" si="246"/>
        <v>0</v>
      </c>
      <c r="BN1279" s="6" t="str">
        <f t="shared" si="247"/>
        <v>N/A</v>
      </c>
      <c r="BO1279" s="6" t="b">
        <f t="shared" si="248"/>
        <v>0</v>
      </c>
      <c r="BP1279" s="6" t="str">
        <f t="shared" si="249"/>
        <v>N/A</v>
      </c>
    </row>
    <row r="1280" spans="61:68">
      <c r="BI1280" s="61">
        <f>PI_data_original!BI1280</f>
        <v>45874.131249999999</v>
      </c>
      <c r="BJ1280" s="6">
        <f>IF($BI1280&lt;=$BI$9,IF(NOT(ISNUMBER(PI_data_original!BJ1280)),BJ1279,PI_data_original!BJ1280),0)</f>
        <v>0</v>
      </c>
      <c r="BK1280" s="6">
        <f>IF($BI1280&lt;=$BI$9,IF(NOT(ISNUMBER(PI_data_original!BK1280)),BK1279,PI_data_original!BK1280),0)</f>
        <v>0</v>
      </c>
      <c r="BM1280" s="6" t="b">
        <f t="shared" si="246"/>
        <v>0</v>
      </c>
      <c r="BN1280" s="6" t="str">
        <f t="shared" si="247"/>
        <v>N/A</v>
      </c>
      <c r="BO1280" s="6" t="b">
        <f t="shared" si="248"/>
        <v>0</v>
      </c>
      <c r="BP1280" s="6" t="str">
        <f t="shared" si="249"/>
        <v>N/A</v>
      </c>
    </row>
    <row r="1281" spans="61:68">
      <c r="BI1281" s="61">
        <f>PI_data_original!BI1281</f>
        <v>45874.131944444445</v>
      </c>
      <c r="BJ1281" s="6">
        <f>IF($BI1281&lt;=$BI$9,IF(NOT(ISNUMBER(PI_data_original!BJ1281)),BJ1280,PI_data_original!BJ1281),0)</f>
        <v>0</v>
      </c>
      <c r="BK1281" s="6">
        <f>IF($BI1281&lt;=$BI$9,IF(NOT(ISNUMBER(PI_data_original!BK1281)),BK1280,PI_data_original!BK1281),0)</f>
        <v>0</v>
      </c>
      <c r="BM1281" s="6" t="b">
        <f t="shared" si="246"/>
        <v>0</v>
      </c>
      <c r="BN1281" s="6" t="str">
        <f t="shared" si="247"/>
        <v>N/A</v>
      </c>
      <c r="BO1281" s="6" t="b">
        <f t="shared" si="248"/>
        <v>0</v>
      </c>
      <c r="BP1281" s="6" t="str">
        <f t="shared" si="249"/>
        <v>N/A</v>
      </c>
    </row>
    <row r="1282" spans="61:68">
      <c r="BI1282" s="61">
        <f>PI_data_original!BI1282</f>
        <v>45874.132638888892</v>
      </c>
      <c r="BJ1282" s="6">
        <f>IF($BI1282&lt;=$BI$9,IF(NOT(ISNUMBER(PI_data_original!BJ1282)),BJ1281,PI_data_original!BJ1282),0)</f>
        <v>0</v>
      </c>
      <c r="BK1282" s="6">
        <f>IF($BI1282&lt;=$BI$9,IF(NOT(ISNUMBER(PI_data_original!BK1282)),BK1281,PI_data_original!BK1282),0)</f>
        <v>0</v>
      </c>
      <c r="BM1282" s="6" t="b">
        <f t="shared" si="246"/>
        <v>0</v>
      </c>
      <c r="BN1282" s="6" t="str">
        <f t="shared" si="247"/>
        <v>N/A</v>
      </c>
      <c r="BO1282" s="6" t="b">
        <f t="shared" si="248"/>
        <v>0</v>
      </c>
      <c r="BP1282" s="6" t="str">
        <f t="shared" si="249"/>
        <v>N/A</v>
      </c>
    </row>
    <row r="1283" spans="61:68">
      <c r="BI1283" s="61">
        <f>PI_data_original!BI1283</f>
        <v>45874.133333333331</v>
      </c>
      <c r="BJ1283" s="6">
        <f>IF($BI1283&lt;=$BI$9,IF(NOT(ISNUMBER(PI_data_original!BJ1283)),BJ1282,PI_data_original!BJ1283),0)</f>
        <v>0</v>
      </c>
      <c r="BK1283" s="6">
        <f>IF($BI1283&lt;=$BI$9,IF(NOT(ISNUMBER(PI_data_original!BK1283)),BK1282,PI_data_original!BK1283),0)</f>
        <v>0</v>
      </c>
      <c r="BM1283" s="6" t="b">
        <f t="shared" si="246"/>
        <v>0</v>
      </c>
      <c r="BN1283" s="6" t="str">
        <f t="shared" si="247"/>
        <v>N/A</v>
      </c>
      <c r="BO1283" s="6" t="b">
        <f t="shared" si="248"/>
        <v>0</v>
      </c>
      <c r="BP1283" s="6" t="str">
        <f t="shared" si="249"/>
        <v>N/A</v>
      </c>
    </row>
    <row r="1284" spans="61:68">
      <c r="BI1284" s="61">
        <f>PI_data_original!BI1284</f>
        <v>45874.134027777778</v>
      </c>
      <c r="BJ1284" s="6">
        <f>IF($BI1284&lt;=$BI$9,IF(NOT(ISNUMBER(PI_data_original!BJ1284)),BJ1283,PI_data_original!BJ1284),0)</f>
        <v>0</v>
      </c>
      <c r="BK1284" s="6">
        <f>IF($BI1284&lt;=$BI$9,IF(NOT(ISNUMBER(PI_data_original!BK1284)),BK1283,PI_data_original!BK1284),0)</f>
        <v>0</v>
      </c>
      <c r="BM1284" s="6" t="b">
        <f t="shared" si="246"/>
        <v>0</v>
      </c>
      <c r="BN1284" s="6" t="str">
        <f t="shared" si="247"/>
        <v>N/A</v>
      </c>
      <c r="BO1284" s="6" t="b">
        <f t="shared" si="248"/>
        <v>0</v>
      </c>
      <c r="BP1284" s="6" t="str">
        <f t="shared" si="249"/>
        <v>N/A</v>
      </c>
    </row>
    <row r="1285" spans="61:68">
      <c r="BI1285" s="61">
        <f>PI_data_original!BI1285</f>
        <v>45874.134722222225</v>
      </c>
      <c r="BJ1285" s="6">
        <f>IF($BI1285&lt;=$BI$9,IF(NOT(ISNUMBER(PI_data_original!BJ1285)),BJ1284,PI_data_original!BJ1285),0)</f>
        <v>0</v>
      </c>
      <c r="BK1285" s="6">
        <f>IF($BI1285&lt;=$BI$9,IF(NOT(ISNUMBER(PI_data_original!BK1285)),BK1284,PI_data_original!BK1285),0)</f>
        <v>0</v>
      </c>
      <c r="BM1285" s="6" t="b">
        <f t="shared" si="246"/>
        <v>0</v>
      </c>
      <c r="BN1285" s="6" t="str">
        <f t="shared" si="247"/>
        <v>N/A</v>
      </c>
      <c r="BO1285" s="6" t="b">
        <f t="shared" si="248"/>
        <v>0</v>
      </c>
      <c r="BP1285" s="6" t="str">
        <f t="shared" si="249"/>
        <v>N/A</v>
      </c>
    </row>
    <row r="1286" spans="61:68">
      <c r="BI1286" s="61">
        <f>PI_data_original!BI1286</f>
        <v>45874.135416666664</v>
      </c>
      <c r="BJ1286" s="6">
        <f>IF($BI1286&lt;=$BI$9,IF(NOT(ISNUMBER(PI_data_original!BJ1286)),BJ1285,PI_data_original!BJ1286),0)</f>
        <v>0</v>
      </c>
      <c r="BK1286" s="6">
        <f>IF($BI1286&lt;=$BI$9,IF(NOT(ISNUMBER(PI_data_original!BK1286)),BK1285,PI_data_original!BK1286),0)</f>
        <v>0</v>
      </c>
      <c r="BM1286" s="6" t="b">
        <f t="shared" si="246"/>
        <v>0</v>
      </c>
      <c r="BN1286" s="6" t="str">
        <f t="shared" si="247"/>
        <v>N/A</v>
      </c>
      <c r="BO1286" s="6" t="b">
        <f t="shared" si="248"/>
        <v>0</v>
      </c>
      <c r="BP1286" s="6" t="str">
        <f t="shared" si="249"/>
        <v>N/A</v>
      </c>
    </row>
    <row r="1287" spans="61:68">
      <c r="BI1287" s="61">
        <f>PI_data_original!BI1287</f>
        <v>45874.136111111111</v>
      </c>
      <c r="BJ1287" s="6">
        <f>IF($BI1287&lt;=$BI$9,IF(NOT(ISNUMBER(PI_data_original!BJ1287)),BJ1286,PI_data_original!BJ1287),0)</f>
        <v>0</v>
      </c>
      <c r="BK1287" s="6">
        <f>IF($BI1287&lt;=$BI$9,IF(NOT(ISNUMBER(PI_data_original!BK1287)),BK1286,PI_data_original!BK1287),0)</f>
        <v>0</v>
      </c>
      <c r="BM1287" s="6" t="b">
        <f t="shared" si="246"/>
        <v>0</v>
      </c>
      <c r="BN1287" s="6" t="str">
        <f t="shared" si="247"/>
        <v>N/A</v>
      </c>
      <c r="BO1287" s="6" t="b">
        <f t="shared" si="248"/>
        <v>0</v>
      </c>
      <c r="BP1287" s="6" t="str">
        <f t="shared" si="249"/>
        <v>N/A</v>
      </c>
    </row>
    <row r="1288" spans="61:68">
      <c r="BI1288" s="61">
        <f>PI_data_original!BI1288</f>
        <v>45874.136805555558</v>
      </c>
      <c r="BJ1288" s="6">
        <f>IF($BI1288&lt;=$BI$9,IF(NOT(ISNUMBER(PI_data_original!BJ1288)),BJ1287,PI_data_original!BJ1288),0)</f>
        <v>0</v>
      </c>
      <c r="BK1288" s="6">
        <f>IF($BI1288&lt;=$BI$9,IF(NOT(ISNUMBER(PI_data_original!BK1288)),BK1287,PI_data_original!BK1288),0)</f>
        <v>0</v>
      </c>
      <c r="BM1288" s="6" t="b">
        <f t="shared" si="246"/>
        <v>0</v>
      </c>
      <c r="BN1288" s="6" t="str">
        <f t="shared" si="247"/>
        <v>N/A</v>
      </c>
      <c r="BO1288" s="6" t="b">
        <f t="shared" si="248"/>
        <v>0</v>
      </c>
      <c r="BP1288" s="6" t="str">
        <f t="shared" si="249"/>
        <v>N/A</v>
      </c>
    </row>
    <row r="1289" spans="61:68">
      <c r="BI1289" s="61">
        <f>PI_data_original!BI1289</f>
        <v>45874.137499999997</v>
      </c>
      <c r="BJ1289" s="6">
        <f>IF($BI1289&lt;=$BI$9,IF(NOT(ISNUMBER(PI_data_original!BJ1289)),BJ1288,PI_data_original!BJ1289),0)</f>
        <v>0</v>
      </c>
      <c r="BK1289" s="6">
        <f>IF($BI1289&lt;=$BI$9,IF(NOT(ISNUMBER(PI_data_original!BK1289)),BK1288,PI_data_original!BK1289),0)</f>
        <v>0</v>
      </c>
      <c r="BM1289" s="6" t="b">
        <f t="shared" si="246"/>
        <v>0</v>
      </c>
      <c r="BN1289" s="6" t="str">
        <f t="shared" si="247"/>
        <v>N/A</v>
      </c>
      <c r="BO1289" s="6" t="b">
        <f t="shared" si="248"/>
        <v>0</v>
      </c>
      <c r="BP1289" s="6" t="str">
        <f t="shared" si="249"/>
        <v>N/A</v>
      </c>
    </row>
    <row r="1290" spans="61:68">
      <c r="BI1290" s="61">
        <f>PI_data_original!BI1290</f>
        <v>45874.138194444444</v>
      </c>
      <c r="BJ1290" s="6">
        <f>IF($BI1290&lt;=$BI$9,IF(NOT(ISNUMBER(PI_data_original!BJ1290)),BJ1289,PI_data_original!BJ1290),0)</f>
        <v>0</v>
      </c>
      <c r="BK1290" s="6">
        <f>IF($BI1290&lt;=$BI$9,IF(NOT(ISNUMBER(PI_data_original!BK1290)),BK1289,PI_data_original!BK1290),0)</f>
        <v>0</v>
      </c>
      <c r="BM1290" s="6" t="b">
        <f t="shared" si="246"/>
        <v>0</v>
      </c>
      <c r="BN1290" s="6" t="str">
        <f t="shared" si="247"/>
        <v>N/A</v>
      </c>
      <c r="BO1290" s="6" t="b">
        <f t="shared" si="248"/>
        <v>0</v>
      </c>
      <c r="BP1290" s="6" t="str">
        <f t="shared" si="249"/>
        <v>N/A</v>
      </c>
    </row>
    <row r="1291" spans="61:68">
      <c r="BI1291" s="61">
        <f>PI_data_original!BI1291</f>
        <v>45874.138888888891</v>
      </c>
      <c r="BJ1291" s="6">
        <f>IF($BI1291&lt;=$BI$9,IF(NOT(ISNUMBER(PI_data_original!BJ1291)),BJ1290,PI_data_original!BJ1291),0)</f>
        <v>0</v>
      </c>
      <c r="BK1291" s="6">
        <f>IF($BI1291&lt;=$BI$9,IF(NOT(ISNUMBER(PI_data_original!BK1291)),BK1290,PI_data_original!BK1291),0)</f>
        <v>0</v>
      </c>
      <c r="BM1291" s="6" t="b">
        <f t="shared" si="246"/>
        <v>0</v>
      </c>
      <c r="BN1291" s="6" t="str">
        <f t="shared" si="247"/>
        <v>N/A</v>
      </c>
      <c r="BO1291" s="6" t="b">
        <f t="shared" si="248"/>
        <v>0</v>
      </c>
      <c r="BP1291" s="6" t="str">
        <f t="shared" si="249"/>
        <v>N/A</v>
      </c>
    </row>
    <row r="1292" spans="61:68">
      <c r="BI1292" s="61">
        <f>PI_data_original!BI1292</f>
        <v>45874.13958333333</v>
      </c>
      <c r="BJ1292" s="6">
        <f>IF($BI1292&lt;=$BI$9,IF(NOT(ISNUMBER(PI_data_original!BJ1292)),BJ1291,PI_data_original!BJ1292),0)</f>
        <v>0</v>
      </c>
      <c r="BK1292" s="6">
        <f>IF($BI1292&lt;=$BI$9,IF(NOT(ISNUMBER(PI_data_original!BK1292)),BK1291,PI_data_original!BK1292),0)</f>
        <v>0</v>
      </c>
      <c r="BM1292" s="6" t="b">
        <f t="shared" ref="BM1292:BM1355" si="250">IF(BJ1292&gt;1,$BI1292)</f>
        <v>0</v>
      </c>
      <c r="BN1292" s="6" t="str">
        <f t="shared" ref="BN1292:BN1355" si="251">IF(OR(AND(BM1291=FALSE,ISNUMBER(BM1292)),AND(ISNUMBER(BM1292),BM1293=FALSE)),BM1292,"N/A")</f>
        <v>N/A</v>
      </c>
      <c r="BO1292" s="6" t="b">
        <f t="shared" ref="BO1292:BO1355" si="252">IF(BK1292&gt;1,$BI1292)</f>
        <v>0</v>
      </c>
      <c r="BP1292" s="6" t="str">
        <f t="shared" ref="BP1292:BP1355" si="253">IF(OR(AND(BO1291=FALSE,ISNUMBER(BO1292)),AND(ISNUMBER(BO1292),BO1293=FALSE)),BO1292,"N/A")</f>
        <v>N/A</v>
      </c>
    </row>
    <row r="1293" spans="61:68">
      <c r="BI1293" s="61">
        <f>PI_data_original!BI1293</f>
        <v>45874.140277777777</v>
      </c>
      <c r="BJ1293" s="6">
        <f>IF($BI1293&lt;=$BI$9,IF(NOT(ISNUMBER(PI_data_original!BJ1293)),BJ1292,PI_data_original!BJ1293),0)</f>
        <v>0</v>
      </c>
      <c r="BK1293" s="6">
        <f>IF($BI1293&lt;=$BI$9,IF(NOT(ISNUMBER(PI_data_original!BK1293)),BK1292,PI_data_original!BK1293),0)</f>
        <v>0</v>
      </c>
      <c r="BM1293" s="6" t="b">
        <f t="shared" si="250"/>
        <v>0</v>
      </c>
      <c r="BN1293" s="6" t="str">
        <f t="shared" si="251"/>
        <v>N/A</v>
      </c>
      <c r="BO1293" s="6" t="b">
        <f t="shared" si="252"/>
        <v>0</v>
      </c>
      <c r="BP1293" s="6" t="str">
        <f t="shared" si="253"/>
        <v>N/A</v>
      </c>
    </row>
    <row r="1294" spans="61:68">
      <c r="BI1294" s="61">
        <f>PI_data_original!BI1294</f>
        <v>45874.140972222223</v>
      </c>
      <c r="BJ1294" s="6">
        <f>IF($BI1294&lt;=$BI$9,IF(NOT(ISNUMBER(PI_data_original!BJ1294)),BJ1293,PI_data_original!BJ1294),0)</f>
        <v>0</v>
      </c>
      <c r="BK1294" s="6">
        <f>IF($BI1294&lt;=$BI$9,IF(NOT(ISNUMBER(PI_data_original!BK1294)),BK1293,PI_data_original!BK1294),0)</f>
        <v>0</v>
      </c>
      <c r="BM1294" s="6" t="b">
        <f t="shared" si="250"/>
        <v>0</v>
      </c>
      <c r="BN1294" s="6" t="str">
        <f t="shared" si="251"/>
        <v>N/A</v>
      </c>
      <c r="BO1294" s="6" t="b">
        <f t="shared" si="252"/>
        <v>0</v>
      </c>
      <c r="BP1294" s="6" t="str">
        <f t="shared" si="253"/>
        <v>N/A</v>
      </c>
    </row>
    <row r="1295" spans="61:68">
      <c r="BI1295" s="61">
        <f>PI_data_original!BI1295</f>
        <v>45874.14166666667</v>
      </c>
      <c r="BJ1295" s="6">
        <f>IF($BI1295&lt;=$BI$9,IF(NOT(ISNUMBER(PI_data_original!BJ1295)),BJ1294,PI_data_original!BJ1295),0)</f>
        <v>0</v>
      </c>
      <c r="BK1295" s="6">
        <f>IF($BI1295&lt;=$BI$9,IF(NOT(ISNUMBER(PI_data_original!BK1295)),BK1294,PI_data_original!BK1295),0)</f>
        <v>0</v>
      </c>
      <c r="BM1295" s="6" t="b">
        <f t="shared" si="250"/>
        <v>0</v>
      </c>
      <c r="BN1295" s="6" t="str">
        <f t="shared" si="251"/>
        <v>N/A</v>
      </c>
      <c r="BO1295" s="6" t="b">
        <f t="shared" si="252"/>
        <v>0</v>
      </c>
      <c r="BP1295" s="6" t="str">
        <f t="shared" si="253"/>
        <v>N/A</v>
      </c>
    </row>
    <row r="1296" spans="61:68">
      <c r="BI1296" s="61">
        <f>PI_data_original!BI1296</f>
        <v>45874.142361111109</v>
      </c>
      <c r="BJ1296" s="6">
        <f>IF($BI1296&lt;=$BI$9,IF(NOT(ISNUMBER(PI_data_original!BJ1296)),BJ1295,PI_data_original!BJ1296),0)</f>
        <v>0</v>
      </c>
      <c r="BK1296" s="6">
        <f>IF($BI1296&lt;=$BI$9,IF(NOT(ISNUMBER(PI_data_original!BK1296)),BK1295,PI_data_original!BK1296),0)</f>
        <v>0</v>
      </c>
      <c r="BM1296" s="6" t="b">
        <f t="shared" si="250"/>
        <v>0</v>
      </c>
      <c r="BN1296" s="6" t="str">
        <f t="shared" si="251"/>
        <v>N/A</v>
      </c>
      <c r="BO1296" s="6" t="b">
        <f t="shared" si="252"/>
        <v>0</v>
      </c>
      <c r="BP1296" s="6" t="str">
        <f t="shared" si="253"/>
        <v>N/A</v>
      </c>
    </row>
    <row r="1297" spans="61:68">
      <c r="BI1297" s="61">
        <f>PI_data_original!BI1297</f>
        <v>45874.143055555556</v>
      </c>
      <c r="BJ1297" s="6">
        <f>IF($BI1297&lt;=$BI$9,IF(NOT(ISNUMBER(PI_data_original!BJ1297)),BJ1296,PI_data_original!BJ1297),0)</f>
        <v>0</v>
      </c>
      <c r="BK1297" s="6">
        <f>IF($BI1297&lt;=$BI$9,IF(NOT(ISNUMBER(PI_data_original!BK1297)),BK1296,PI_data_original!BK1297),0)</f>
        <v>0</v>
      </c>
      <c r="BM1297" s="6" t="b">
        <f t="shared" si="250"/>
        <v>0</v>
      </c>
      <c r="BN1297" s="6" t="str">
        <f t="shared" si="251"/>
        <v>N/A</v>
      </c>
      <c r="BO1297" s="6" t="b">
        <f t="shared" si="252"/>
        <v>0</v>
      </c>
      <c r="BP1297" s="6" t="str">
        <f t="shared" si="253"/>
        <v>N/A</v>
      </c>
    </row>
    <row r="1298" spans="61:68">
      <c r="BI1298" s="61">
        <f>PI_data_original!BI1298</f>
        <v>45874.143750000003</v>
      </c>
      <c r="BJ1298" s="6">
        <f>IF($BI1298&lt;=$BI$9,IF(NOT(ISNUMBER(PI_data_original!BJ1298)),BJ1297,PI_data_original!BJ1298),0)</f>
        <v>0</v>
      </c>
      <c r="BK1298" s="6">
        <f>IF($BI1298&lt;=$BI$9,IF(NOT(ISNUMBER(PI_data_original!BK1298)),BK1297,PI_data_original!BK1298),0)</f>
        <v>0</v>
      </c>
      <c r="BM1298" s="6" t="b">
        <f t="shared" si="250"/>
        <v>0</v>
      </c>
      <c r="BN1298" s="6" t="str">
        <f t="shared" si="251"/>
        <v>N/A</v>
      </c>
      <c r="BO1298" s="6" t="b">
        <f t="shared" si="252"/>
        <v>0</v>
      </c>
      <c r="BP1298" s="6" t="str">
        <f t="shared" si="253"/>
        <v>N/A</v>
      </c>
    </row>
    <row r="1299" spans="61:68">
      <c r="BI1299" s="61">
        <f>PI_data_original!BI1299</f>
        <v>45874.144444444442</v>
      </c>
      <c r="BJ1299" s="6">
        <f>IF($BI1299&lt;=$BI$9,IF(NOT(ISNUMBER(PI_data_original!BJ1299)),BJ1298,PI_data_original!BJ1299),0)</f>
        <v>0</v>
      </c>
      <c r="BK1299" s="6">
        <f>IF($BI1299&lt;=$BI$9,IF(NOT(ISNUMBER(PI_data_original!BK1299)),BK1298,PI_data_original!BK1299),0)</f>
        <v>0</v>
      </c>
      <c r="BM1299" s="6" t="b">
        <f t="shared" si="250"/>
        <v>0</v>
      </c>
      <c r="BN1299" s="6" t="str">
        <f t="shared" si="251"/>
        <v>N/A</v>
      </c>
      <c r="BO1299" s="6" t="b">
        <f t="shared" si="252"/>
        <v>0</v>
      </c>
      <c r="BP1299" s="6" t="str">
        <f t="shared" si="253"/>
        <v>N/A</v>
      </c>
    </row>
    <row r="1300" spans="61:68">
      <c r="BI1300" s="61">
        <f>PI_data_original!BI1300</f>
        <v>45874.145138888889</v>
      </c>
      <c r="BJ1300" s="6">
        <f>IF($BI1300&lt;=$BI$9,IF(NOT(ISNUMBER(PI_data_original!BJ1300)),BJ1299,PI_data_original!BJ1300),0)</f>
        <v>0</v>
      </c>
      <c r="BK1300" s="6">
        <f>IF($BI1300&lt;=$BI$9,IF(NOT(ISNUMBER(PI_data_original!BK1300)),BK1299,PI_data_original!BK1300),0)</f>
        <v>0</v>
      </c>
      <c r="BM1300" s="6" t="b">
        <f t="shared" si="250"/>
        <v>0</v>
      </c>
      <c r="BN1300" s="6" t="str">
        <f t="shared" si="251"/>
        <v>N/A</v>
      </c>
      <c r="BO1300" s="6" t="b">
        <f t="shared" si="252"/>
        <v>0</v>
      </c>
      <c r="BP1300" s="6" t="str">
        <f t="shared" si="253"/>
        <v>N/A</v>
      </c>
    </row>
    <row r="1301" spans="61:68">
      <c r="BI1301" s="61">
        <f>PI_data_original!BI1301</f>
        <v>45874.145833333336</v>
      </c>
      <c r="BJ1301" s="6">
        <f>IF($BI1301&lt;=$BI$9,IF(NOT(ISNUMBER(PI_data_original!BJ1301)),BJ1300,PI_data_original!BJ1301),0)</f>
        <v>0</v>
      </c>
      <c r="BK1301" s="6">
        <f>IF($BI1301&lt;=$BI$9,IF(NOT(ISNUMBER(PI_data_original!BK1301)),BK1300,PI_data_original!BK1301),0)</f>
        <v>0</v>
      </c>
      <c r="BM1301" s="6" t="b">
        <f t="shared" si="250"/>
        <v>0</v>
      </c>
      <c r="BN1301" s="6" t="str">
        <f t="shared" si="251"/>
        <v>N/A</v>
      </c>
      <c r="BO1301" s="6" t="b">
        <f t="shared" si="252"/>
        <v>0</v>
      </c>
      <c r="BP1301" s="6" t="str">
        <f t="shared" si="253"/>
        <v>N/A</v>
      </c>
    </row>
    <row r="1302" spans="61:68">
      <c r="BI1302" s="61">
        <f>PI_data_original!BI1302</f>
        <v>45874.146527777775</v>
      </c>
      <c r="BJ1302" s="6">
        <f>IF($BI1302&lt;=$BI$9,IF(NOT(ISNUMBER(PI_data_original!BJ1302)),BJ1301,PI_data_original!BJ1302),0)</f>
        <v>0</v>
      </c>
      <c r="BK1302" s="6">
        <f>IF($BI1302&lt;=$BI$9,IF(NOT(ISNUMBER(PI_data_original!BK1302)),BK1301,PI_data_original!BK1302),0)</f>
        <v>0</v>
      </c>
      <c r="BM1302" s="6" t="b">
        <f t="shared" si="250"/>
        <v>0</v>
      </c>
      <c r="BN1302" s="6" t="str">
        <f t="shared" si="251"/>
        <v>N/A</v>
      </c>
      <c r="BO1302" s="6" t="b">
        <f t="shared" si="252"/>
        <v>0</v>
      </c>
      <c r="BP1302" s="6" t="str">
        <f t="shared" si="253"/>
        <v>N/A</v>
      </c>
    </row>
    <row r="1303" spans="61:68">
      <c r="BI1303" s="61">
        <f>PI_data_original!BI1303</f>
        <v>45874.147222222222</v>
      </c>
      <c r="BJ1303" s="6">
        <f>IF($BI1303&lt;=$BI$9,IF(NOT(ISNUMBER(PI_data_original!BJ1303)),BJ1302,PI_data_original!BJ1303),0)</f>
        <v>0</v>
      </c>
      <c r="BK1303" s="6">
        <f>IF($BI1303&lt;=$BI$9,IF(NOT(ISNUMBER(PI_data_original!BK1303)),BK1302,PI_data_original!BK1303),0)</f>
        <v>0</v>
      </c>
      <c r="BM1303" s="6" t="b">
        <f t="shared" si="250"/>
        <v>0</v>
      </c>
      <c r="BN1303" s="6" t="str">
        <f t="shared" si="251"/>
        <v>N/A</v>
      </c>
      <c r="BO1303" s="6" t="b">
        <f t="shared" si="252"/>
        <v>0</v>
      </c>
      <c r="BP1303" s="6" t="str">
        <f t="shared" si="253"/>
        <v>N/A</v>
      </c>
    </row>
    <row r="1304" spans="61:68">
      <c r="BI1304" s="61">
        <f>PI_data_original!BI1304</f>
        <v>45874.147916666669</v>
      </c>
      <c r="BJ1304" s="6">
        <f>IF($BI1304&lt;=$BI$9,IF(NOT(ISNUMBER(PI_data_original!BJ1304)),BJ1303,PI_data_original!BJ1304),0)</f>
        <v>0</v>
      </c>
      <c r="BK1304" s="6">
        <f>IF($BI1304&lt;=$BI$9,IF(NOT(ISNUMBER(PI_data_original!BK1304)),BK1303,PI_data_original!BK1304),0)</f>
        <v>0</v>
      </c>
      <c r="BM1304" s="6" t="b">
        <f t="shared" si="250"/>
        <v>0</v>
      </c>
      <c r="BN1304" s="6" t="str">
        <f t="shared" si="251"/>
        <v>N/A</v>
      </c>
      <c r="BO1304" s="6" t="b">
        <f t="shared" si="252"/>
        <v>0</v>
      </c>
      <c r="BP1304" s="6" t="str">
        <f t="shared" si="253"/>
        <v>N/A</v>
      </c>
    </row>
    <row r="1305" spans="61:68">
      <c r="BI1305" s="61">
        <f>PI_data_original!BI1305</f>
        <v>45874.148611111108</v>
      </c>
      <c r="BJ1305" s="6">
        <f>IF($BI1305&lt;=$BI$9,IF(NOT(ISNUMBER(PI_data_original!BJ1305)),BJ1304,PI_data_original!BJ1305),0)</f>
        <v>0</v>
      </c>
      <c r="BK1305" s="6">
        <f>IF($BI1305&lt;=$BI$9,IF(NOT(ISNUMBER(PI_data_original!BK1305)),BK1304,PI_data_original!BK1305),0)</f>
        <v>0</v>
      </c>
      <c r="BM1305" s="6" t="b">
        <f t="shared" si="250"/>
        <v>0</v>
      </c>
      <c r="BN1305" s="6" t="str">
        <f t="shared" si="251"/>
        <v>N/A</v>
      </c>
      <c r="BO1305" s="6" t="b">
        <f t="shared" si="252"/>
        <v>0</v>
      </c>
      <c r="BP1305" s="6" t="str">
        <f t="shared" si="253"/>
        <v>N/A</v>
      </c>
    </row>
    <row r="1306" spans="61:68">
      <c r="BI1306" s="61">
        <f>PI_data_original!BI1306</f>
        <v>45874.149305555555</v>
      </c>
      <c r="BJ1306" s="6">
        <f>IF($BI1306&lt;=$BI$9,IF(NOT(ISNUMBER(PI_data_original!BJ1306)),BJ1305,PI_data_original!BJ1306),0)</f>
        <v>0</v>
      </c>
      <c r="BK1306" s="6">
        <f>IF($BI1306&lt;=$BI$9,IF(NOT(ISNUMBER(PI_data_original!BK1306)),BK1305,PI_data_original!BK1306),0)</f>
        <v>0</v>
      </c>
      <c r="BM1306" s="6" t="b">
        <f t="shared" si="250"/>
        <v>0</v>
      </c>
      <c r="BN1306" s="6" t="str">
        <f t="shared" si="251"/>
        <v>N/A</v>
      </c>
      <c r="BO1306" s="6" t="b">
        <f t="shared" si="252"/>
        <v>0</v>
      </c>
      <c r="BP1306" s="6" t="str">
        <f t="shared" si="253"/>
        <v>N/A</v>
      </c>
    </row>
    <row r="1307" spans="61:68">
      <c r="BI1307" s="61">
        <f>PI_data_original!BI1307</f>
        <v>45874.15</v>
      </c>
      <c r="BJ1307" s="6">
        <f>IF($BI1307&lt;=$BI$9,IF(NOT(ISNUMBER(PI_data_original!BJ1307)),BJ1306,PI_data_original!BJ1307),0)</f>
        <v>0</v>
      </c>
      <c r="BK1307" s="6">
        <f>IF($BI1307&lt;=$BI$9,IF(NOT(ISNUMBER(PI_data_original!BK1307)),BK1306,PI_data_original!BK1307),0)</f>
        <v>0</v>
      </c>
      <c r="BM1307" s="6" t="b">
        <f t="shared" si="250"/>
        <v>0</v>
      </c>
      <c r="BN1307" s="6" t="str">
        <f t="shared" si="251"/>
        <v>N/A</v>
      </c>
      <c r="BO1307" s="6" t="b">
        <f t="shared" si="252"/>
        <v>0</v>
      </c>
      <c r="BP1307" s="6" t="str">
        <f t="shared" si="253"/>
        <v>N/A</v>
      </c>
    </row>
    <row r="1308" spans="61:68">
      <c r="BI1308" s="61">
        <f>PI_data_original!BI1308</f>
        <v>45874.150694444441</v>
      </c>
      <c r="BJ1308" s="6">
        <f>IF($BI1308&lt;=$BI$9,IF(NOT(ISNUMBER(PI_data_original!BJ1308)),BJ1307,PI_data_original!BJ1308),0)</f>
        <v>0</v>
      </c>
      <c r="BK1308" s="6">
        <f>IF($BI1308&lt;=$BI$9,IF(NOT(ISNUMBER(PI_data_original!BK1308)),BK1307,PI_data_original!BK1308),0)</f>
        <v>0</v>
      </c>
      <c r="BM1308" s="6" t="b">
        <f t="shared" si="250"/>
        <v>0</v>
      </c>
      <c r="BN1308" s="6" t="str">
        <f t="shared" si="251"/>
        <v>N/A</v>
      </c>
      <c r="BO1308" s="6" t="b">
        <f t="shared" si="252"/>
        <v>0</v>
      </c>
      <c r="BP1308" s="6" t="str">
        <f t="shared" si="253"/>
        <v>N/A</v>
      </c>
    </row>
    <row r="1309" spans="61:68">
      <c r="BI1309" s="61">
        <f>PI_data_original!BI1309</f>
        <v>45874.151388888888</v>
      </c>
      <c r="BJ1309" s="6">
        <f>IF($BI1309&lt;=$BI$9,IF(NOT(ISNUMBER(PI_data_original!BJ1309)),BJ1308,PI_data_original!BJ1309),0)</f>
        <v>0</v>
      </c>
      <c r="BK1309" s="6">
        <f>IF($BI1309&lt;=$BI$9,IF(NOT(ISNUMBER(PI_data_original!BK1309)),BK1308,PI_data_original!BK1309),0)</f>
        <v>0</v>
      </c>
      <c r="BM1309" s="6" t="b">
        <f t="shared" si="250"/>
        <v>0</v>
      </c>
      <c r="BN1309" s="6" t="str">
        <f t="shared" si="251"/>
        <v>N/A</v>
      </c>
      <c r="BO1309" s="6" t="b">
        <f t="shared" si="252"/>
        <v>0</v>
      </c>
      <c r="BP1309" s="6" t="str">
        <f t="shared" si="253"/>
        <v>N/A</v>
      </c>
    </row>
    <row r="1310" spans="61:68">
      <c r="BI1310" s="61">
        <f>PI_data_original!BI1310</f>
        <v>45874.152083333334</v>
      </c>
      <c r="BJ1310" s="6">
        <f>IF($BI1310&lt;=$BI$9,IF(NOT(ISNUMBER(PI_data_original!BJ1310)),BJ1309,PI_data_original!BJ1310),0)</f>
        <v>0</v>
      </c>
      <c r="BK1310" s="6">
        <f>IF($BI1310&lt;=$BI$9,IF(NOT(ISNUMBER(PI_data_original!BK1310)),BK1309,PI_data_original!BK1310),0)</f>
        <v>0</v>
      </c>
      <c r="BM1310" s="6" t="b">
        <f t="shared" si="250"/>
        <v>0</v>
      </c>
      <c r="BN1310" s="6" t="str">
        <f t="shared" si="251"/>
        <v>N/A</v>
      </c>
      <c r="BO1310" s="6" t="b">
        <f t="shared" si="252"/>
        <v>0</v>
      </c>
      <c r="BP1310" s="6" t="str">
        <f t="shared" si="253"/>
        <v>N/A</v>
      </c>
    </row>
    <row r="1311" spans="61:68">
      <c r="BI1311" s="61">
        <f>PI_data_original!BI1311</f>
        <v>45874.152777777781</v>
      </c>
      <c r="BJ1311" s="6">
        <f>IF($BI1311&lt;=$BI$9,IF(NOT(ISNUMBER(PI_data_original!BJ1311)),BJ1310,PI_data_original!BJ1311),0)</f>
        <v>0</v>
      </c>
      <c r="BK1311" s="6">
        <f>IF($BI1311&lt;=$BI$9,IF(NOT(ISNUMBER(PI_data_original!BK1311)),BK1310,PI_data_original!BK1311),0)</f>
        <v>0</v>
      </c>
      <c r="BM1311" s="6" t="b">
        <f t="shared" si="250"/>
        <v>0</v>
      </c>
      <c r="BN1311" s="6" t="str">
        <f t="shared" si="251"/>
        <v>N/A</v>
      </c>
      <c r="BO1311" s="6" t="b">
        <f t="shared" si="252"/>
        <v>0</v>
      </c>
      <c r="BP1311" s="6" t="str">
        <f t="shared" si="253"/>
        <v>N/A</v>
      </c>
    </row>
    <row r="1312" spans="61:68">
      <c r="BI1312" s="61">
        <f>PI_data_original!BI1312</f>
        <v>45874.15347222222</v>
      </c>
      <c r="BJ1312" s="6">
        <f>IF($BI1312&lt;=$BI$9,IF(NOT(ISNUMBER(PI_data_original!BJ1312)),BJ1311,PI_data_original!BJ1312),0)</f>
        <v>0</v>
      </c>
      <c r="BK1312" s="6">
        <f>IF($BI1312&lt;=$BI$9,IF(NOT(ISNUMBER(PI_data_original!BK1312)),BK1311,PI_data_original!BK1312),0)</f>
        <v>0</v>
      </c>
      <c r="BM1312" s="6" t="b">
        <f t="shared" si="250"/>
        <v>0</v>
      </c>
      <c r="BN1312" s="6" t="str">
        <f t="shared" si="251"/>
        <v>N/A</v>
      </c>
      <c r="BO1312" s="6" t="b">
        <f t="shared" si="252"/>
        <v>0</v>
      </c>
      <c r="BP1312" s="6" t="str">
        <f t="shared" si="253"/>
        <v>N/A</v>
      </c>
    </row>
    <row r="1313" spans="61:68">
      <c r="BI1313" s="61">
        <f>PI_data_original!BI1313</f>
        <v>45874.154166666667</v>
      </c>
      <c r="BJ1313" s="6">
        <f>IF($BI1313&lt;=$BI$9,IF(NOT(ISNUMBER(PI_data_original!BJ1313)),BJ1312,PI_data_original!BJ1313),0)</f>
        <v>0</v>
      </c>
      <c r="BK1313" s="6">
        <f>IF($BI1313&lt;=$BI$9,IF(NOT(ISNUMBER(PI_data_original!BK1313)),BK1312,PI_data_original!BK1313),0)</f>
        <v>0</v>
      </c>
      <c r="BM1313" s="6" t="b">
        <f t="shared" si="250"/>
        <v>0</v>
      </c>
      <c r="BN1313" s="6" t="str">
        <f t="shared" si="251"/>
        <v>N/A</v>
      </c>
      <c r="BO1313" s="6" t="b">
        <f t="shared" si="252"/>
        <v>0</v>
      </c>
      <c r="BP1313" s="6" t="str">
        <f t="shared" si="253"/>
        <v>N/A</v>
      </c>
    </row>
    <row r="1314" spans="61:68">
      <c r="BI1314" s="61">
        <f>PI_data_original!BI1314</f>
        <v>45874.154861111114</v>
      </c>
      <c r="BJ1314" s="6">
        <f>IF($BI1314&lt;=$BI$9,IF(NOT(ISNUMBER(PI_data_original!BJ1314)),BJ1313,PI_data_original!BJ1314),0)</f>
        <v>0</v>
      </c>
      <c r="BK1314" s="6">
        <f>IF($BI1314&lt;=$BI$9,IF(NOT(ISNUMBER(PI_data_original!BK1314)),BK1313,PI_data_original!BK1314),0)</f>
        <v>0</v>
      </c>
      <c r="BM1314" s="6" t="b">
        <f t="shared" si="250"/>
        <v>0</v>
      </c>
      <c r="BN1314" s="6" t="str">
        <f t="shared" si="251"/>
        <v>N/A</v>
      </c>
      <c r="BO1314" s="6" t="b">
        <f t="shared" si="252"/>
        <v>0</v>
      </c>
      <c r="BP1314" s="6" t="str">
        <f t="shared" si="253"/>
        <v>N/A</v>
      </c>
    </row>
    <row r="1315" spans="61:68">
      <c r="BI1315" s="61">
        <f>PI_data_original!BI1315</f>
        <v>45874.155555555553</v>
      </c>
      <c r="BJ1315" s="6">
        <f>IF($BI1315&lt;=$BI$9,IF(NOT(ISNUMBER(PI_data_original!BJ1315)),BJ1314,PI_data_original!BJ1315),0)</f>
        <v>0</v>
      </c>
      <c r="BK1315" s="6">
        <f>IF($BI1315&lt;=$BI$9,IF(NOT(ISNUMBER(PI_data_original!BK1315)),BK1314,PI_data_original!BK1315),0)</f>
        <v>0</v>
      </c>
      <c r="BM1315" s="6" t="b">
        <f t="shared" si="250"/>
        <v>0</v>
      </c>
      <c r="BN1315" s="6" t="str">
        <f t="shared" si="251"/>
        <v>N/A</v>
      </c>
      <c r="BO1315" s="6" t="b">
        <f t="shared" si="252"/>
        <v>0</v>
      </c>
      <c r="BP1315" s="6" t="str">
        <f t="shared" si="253"/>
        <v>N/A</v>
      </c>
    </row>
    <row r="1316" spans="61:68">
      <c r="BI1316" s="61">
        <f>PI_data_original!BI1316</f>
        <v>45874.15625</v>
      </c>
      <c r="BJ1316" s="6">
        <f>IF($BI1316&lt;=$BI$9,IF(NOT(ISNUMBER(PI_data_original!BJ1316)),BJ1315,PI_data_original!BJ1316),0)</f>
        <v>0</v>
      </c>
      <c r="BK1316" s="6">
        <f>IF($BI1316&lt;=$BI$9,IF(NOT(ISNUMBER(PI_data_original!BK1316)),BK1315,PI_data_original!BK1316),0)</f>
        <v>0</v>
      </c>
      <c r="BM1316" s="6" t="b">
        <f t="shared" si="250"/>
        <v>0</v>
      </c>
      <c r="BN1316" s="6" t="str">
        <f t="shared" si="251"/>
        <v>N/A</v>
      </c>
      <c r="BO1316" s="6" t="b">
        <f t="shared" si="252"/>
        <v>0</v>
      </c>
      <c r="BP1316" s="6" t="str">
        <f t="shared" si="253"/>
        <v>N/A</v>
      </c>
    </row>
    <row r="1317" spans="61:68">
      <c r="BI1317" s="61">
        <f>PI_data_original!BI1317</f>
        <v>45874.156944444447</v>
      </c>
      <c r="BJ1317" s="6">
        <f>IF($BI1317&lt;=$BI$9,IF(NOT(ISNUMBER(PI_data_original!BJ1317)),BJ1316,PI_data_original!BJ1317),0)</f>
        <v>0</v>
      </c>
      <c r="BK1317" s="6">
        <f>IF($BI1317&lt;=$BI$9,IF(NOT(ISNUMBER(PI_data_original!BK1317)),BK1316,PI_data_original!BK1317),0)</f>
        <v>0</v>
      </c>
      <c r="BM1317" s="6" t="b">
        <f t="shared" si="250"/>
        <v>0</v>
      </c>
      <c r="BN1317" s="6" t="str">
        <f t="shared" si="251"/>
        <v>N/A</v>
      </c>
      <c r="BO1317" s="6" t="b">
        <f t="shared" si="252"/>
        <v>0</v>
      </c>
      <c r="BP1317" s="6" t="str">
        <f t="shared" si="253"/>
        <v>N/A</v>
      </c>
    </row>
    <row r="1318" spans="61:68">
      <c r="BI1318" s="61">
        <f>PI_data_original!BI1318</f>
        <v>45874.157638888886</v>
      </c>
      <c r="BJ1318" s="6">
        <f>IF($BI1318&lt;=$BI$9,IF(NOT(ISNUMBER(PI_data_original!BJ1318)),BJ1317,PI_data_original!BJ1318),0)</f>
        <v>0</v>
      </c>
      <c r="BK1318" s="6">
        <f>IF($BI1318&lt;=$BI$9,IF(NOT(ISNUMBER(PI_data_original!BK1318)),BK1317,PI_data_original!BK1318),0)</f>
        <v>0</v>
      </c>
      <c r="BM1318" s="6" t="b">
        <f t="shared" si="250"/>
        <v>0</v>
      </c>
      <c r="BN1318" s="6" t="str">
        <f t="shared" si="251"/>
        <v>N/A</v>
      </c>
      <c r="BO1318" s="6" t="b">
        <f t="shared" si="252"/>
        <v>0</v>
      </c>
      <c r="BP1318" s="6" t="str">
        <f t="shared" si="253"/>
        <v>N/A</v>
      </c>
    </row>
    <row r="1319" spans="61:68">
      <c r="BI1319" s="61">
        <f>PI_data_original!BI1319</f>
        <v>45874.158333333333</v>
      </c>
      <c r="BJ1319" s="6">
        <f>IF($BI1319&lt;=$BI$9,IF(NOT(ISNUMBER(PI_data_original!BJ1319)),BJ1318,PI_data_original!BJ1319),0)</f>
        <v>0</v>
      </c>
      <c r="BK1319" s="6">
        <f>IF($BI1319&lt;=$BI$9,IF(NOT(ISNUMBER(PI_data_original!BK1319)),BK1318,PI_data_original!BK1319),0)</f>
        <v>0</v>
      </c>
      <c r="BM1319" s="6" t="b">
        <f t="shared" si="250"/>
        <v>0</v>
      </c>
      <c r="BN1319" s="6" t="str">
        <f t="shared" si="251"/>
        <v>N/A</v>
      </c>
      <c r="BO1319" s="6" t="b">
        <f t="shared" si="252"/>
        <v>0</v>
      </c>
      <c r="BP1319" s="6" t="str">
        <f t="shared" si="253"/>
        <v>N/A</v>
      </c>
    </row>
    <row r="1320" spans="61:68">
      <c r="BI1320" s="61">
        <f>PI_data_original!BI1320</f>
        <v>45874.15902777778</v>
      </c>
      <c r="BJ1320" s="6">
        <f>IF($BI1320&lt;=$BI$9,IF(NOT(ISNUMBER(PI_data_original!BJ1320)),BJ1319,PI_data_original!BJ1320),0)</f>
        <v>0</v>
      </c>
      <c r="BK1320" s="6">
        <f>IF($BI1320&lt;=$BI$9,IF(NOT(ISNUMBER(PI_data_original!BK1320)),BK1319,PI_data_original!BK1320),0)</f>
        <v>0</v>
      </c>
      <c r="BM1320" s="6" t="b">
        <f t="shared" si="250"/>
        <v>0</v>
      </c>
      <c r="BN1320" s="6" t="str">
        <f t="shared" si="251"/>
        <v>N/A</v>
      </c>
      <c r="BO1320" s="6" t="b">
        <f t="shared" si="252"/>
        <v>0</v>
      </c>
      <c r="BP1320" s="6" t="str">
        <f t="shared" si="253"/>
        <v>N/A</v>
      </c>
    </row>
    <row r="1321" spans="61:68">
      <c r="BI1321" s="61">
        <f>PI_data_original!BI1321</f>
        <v>45874.159722222219</v>
      </c>
      <c r="BJ1321" s="6">
        <f>IF($BI1321&lt;=$BI$9,IF(NOT(ISNUMBER(PI_data_original!BJ1321)),BJ1320,PI_data_original!BJ1321),0)</f>
        <v>0</v>
      </c>
      <c r="BK1321" s="6">
        <f>IF($BI1321&lt;=$BI$9,IF(NOT(ISNUMBER(PI_data_original!BK1321)),BK1320,PI_data_original!BK1321),0)</f>
        <v>0</v>
      </c>
      <c r="BM1321" s="6" t="b">
        <f t="shared" si="250"/>
        <v>0</v>
      </c>
      <c r="BN1321" s="6" t="str">
        <f t="shared" si="251"/>
        <v>N/A</v>
      </c>
      <c r="BO1321" s="6" t="b">
        <f t="shared" si="252"/>
        <v>0</v>
      </c>
      <c r="BP1321" s="6" t="str">
        <f t="shared" si="253"/>
        <v>N/A</v>
      </c>
    </row>
    <row r="1322" spans="61:68">
      <c r="BI1322" s="61">
        <f>PI_data_original!BI1322</f>
        <v>45874.160416666666</v>
      </c>
      <c r="BJ1322" s="6">
        <f>IF($BI1322&lt;=$BI$9,IF(NOT(ISNUMBER(PI_data_original!BJ1322)),BJ1321,PI_data_original!BJ1322),0)</f>
        <v>0</v>
      </c>
      <c r="BK1322" s="6">
        <f>IF($BI1322&lt;=$BI$9,IF(NOT(ISNUMBER(PI_data_original!BK1322)),BK1321,PI_data_original!BK1322),0)</f>
        <v>0</v>
      </c>
      <c r="BM1322" s="6" t="b">
        <f t="shared" si="250"/>
        <v>0</v>
      </c>
      <c r="BN1322" s="6" t="str">
        <f t="shared" si="251"/>
        <v>N/A</v>
      </c>
      <c r="BO1322" s="6" t="b">
        <f t="shared" si="252"/>
        <v>0</v>
      </c>
      <c r="BP1322" s="6" t="str">
        <f t="shared" si="253"/>
        <v>N/A</v>
      </c>
    </row>
    <row r="1323" spans="61:68">
      <c r="BI1323" s="61">
        <f>PI_data_original!BI1323</f>
        <v>45874.161111111112</v>
      </c>
      <c r="BJ1323" s="6">
        <f>IF($BI1323&lt;=$BI$9,IF(NOT(ISNUMBER(PI_data_original!BJ1323)),BJ1322,PI_data_original!BJ1323),0)</f>
        <v>0</v>
      </c>
      <c r="BK1323" s="6">
        <f>IF($BI1323&lt;=$BI$9,IF(NOT(ISNUMBER(PI_data_original!BK1323)),BK1322,PI_data_original!BK1323),0)</f>
        <v>0</v>
      </c>
      <c r="BM1323" s="6" t="b">
        <f t="shared" si="250"/>
        <v>0</v>
      </c>
      <c r="BN1323" s="6" t="str">
        <f t="shared" si="251"/>
        <v>N/A</v>
      </c>
      <c r="BO1323" s="6" t="b">
        <f t="shared" si="252"/>
        <v>0</v>
      </c>
      <c r="BP1323" s="6" t="str">
        <f t="shared" si="253"/>
        <v>N/A</v>
      </c>
    </row>
    <row r="1324" spans="61:68">
      <c r="BI1324" s="61">
        <f>PI_data_original!BI1324</f>
        <v>45874.161805555559</v>
      </c>
      <c r="BJ1324" s="6">
        <f>IF($BI1324&lt;=$BI$9,IF(NOT(ISNUMBER(PI_data_original!BJ1324)),BJ1323,PI_data_original!BJ1324),0)</f>
        <v>0</v>
      </c>
      <c r="BK1324" s="6">
        <f>IF($BI1324&lt;=$BI$9,IF(NOT(ISNUMBER(PI_data_original!BK1324)),BK1323,PI_data_original!BK1324),0)</f>
        <v>0</v>
      </c>
      <c r="BM1324" s="6" t="b">
        <f t="shared" si="250"/>
        <v>0</v>
      </c>
      <c r="BN1324" s="6" t="str">
        <f t="shared" si="251"/>
        <v>N/A</v>
      </c>
      <c r="BO1324" s="6" t="b">
        <f t="shared" si="252"/>
        <v>0</v>
      </c>
      <c r="BP1324" s="6" t="str">
        <f t="shared" si="253"/>
        <v>N/A</v>
      </c>
    </row>
    <row r="1325" spans="61:68">
      <c r="BI1325" s="61">
        <f>PI_data_original!BI1325</f>
        <v>45874.162499999999</v>
      </c>
      <c r="BJ1325" s="6">
        <f>IF($BI1325&lt;=$BI$9,IF(NOT(ISNUMBER(PI_data_original!BJ1325)),BJ1324,PI_data_original!BJ1325),0)</f>
        <v>0</v>
      </c>
      <c r="BK1325" s="6">
        <f>IF($BI1325&lt;=$BI$9,IF(NOT(ISNUMBER(PI_data_original!BK1325)),BK1324,PI_data_original!BK1325),0)</f>
        <v>0</v>
      </c>
      <c r="BM1325" s="6" t="b">
        <f t="shared" si="250"/>
        <v>0</v>
      </c>
      <c r="BN1325" s="6" t="str">
        <f t="shared" si="251"/>
        <v>N/A</v>
      </c>
      <c r="BO1325" s="6" t="b">
        <f t="shared" si="252"/>
        <v>0</v>
      </c>
      <c r="BP1325" s="6" t="str">
        <f t="shared" si="253"/>
        <v>N/A</v>
      </c>
    </row>
    <row r="1326" spans="61:68">
      <c r="BI1326" s="61">
        <f>PI_data_original!BI1326</f>
        <v>45874.163194444445</v>
      </c>
      <c r="BJ1326" s="6">
        <f>IF($BI1326&lt;=$BI$9,IF(NOT(ISNUMBER(PI_data_original!BJ1326)),BJ1325,PI_data_original!BJ1326),0)</f>
        <v>0</v>
      </c>
      <c r="BK1326" s="6">
        <f>IF($BI1326&lt;=$BI$9,IF(NOT(ISNUMBER(PI_data_original!BK1326)),BK1325,PI_data_original!BK1326),0)</f>
        <v>0</v>
      </c>
      <c r="BM1326" s="6" t="b">
        <f t="shared" si="250"/>
        <v>0</v>
      </c>
      <c r="BN1326" s="6" t="str">
        <f t="shared" si="251"/>
        <v>N/A</v>
      </c>
      <c r="BO1326" s="6" t="b">
        <f t="shared" si="252"/>
        <v>0</v>
      </c>
      <c r="BP1326" s="6" t="str">
        <f t="shared" si="253"/>
        <v>N/A</v>
      </c>
    </row>
    <row r="1327" spans="61:68">
      <c r="BI1327" s="61">
        <f>PI_data_original!BI1327</f>
        <v>45874.163888888892</v>
      </c>
      <c r="BJ1327" s="6">
        <f>IF($BI1327&lt;=$BI$9,IF(NOT(ISNUMBER(PI_data_original!BJ1327)),BJ1326,PI_data_original!BJ1327),0)</f>
        <v>0</v>
      </c>
      <c r="BK1327" s="6">
        <f>IF($BI1327&lt;=$BI$9,IF(NOT(ISNUMBER(PI_data_original!BK1327)),BK1326,PI_data_original!BK1327),0)</f>
        <v>0</v>
      </c>
      <c r="BM1327" s="6" t="b">
        <f t="shared" si="250"/>
        <v>0</v>
      </c>
      <c r="BN1327" s="6" t="str">
        <f t="shared" si="251"/>
        <v>N/A</v>
      </c>
      <c r="BO1327" s="6" t="b">
        <f t="shared" si="252"/>
        <v>0</v>
      </c>
      <c r="BP1327" s="6" t="str">
        <f t="shared" si="253"/>
        <v>N/A</v>
      </c>
    </row>
    <row r="1328" spans="61:68">
      <c r="BI1328" s="61">
        <f>PI_data_original!BI1328</f>
        <v>45874.164583333331</v>
      </c>
      <c r="BJ1328" s="6">
        <f>IF($BI1328&lt;=$BI$9,IF(NOT(ISNUMBER(PI_data_original!BJ1328)),BJ1327,PI_data_original!BJ1328),0)</f>
        <v>0</v>
      </c>
      <c r="BK1328" s="6">
        <f>IF($BI1328&lt;=$BI$9,IF(NOT(ISNUMBER(PI_data_original!BK1328)),BK1327,PI_data_original!BK1328),0)</f>
        <v>0</v>
      </c>
      <c r="BM1328" s="6" t="b">
        <f t="shared" si="250"/>
        <v>0</v>
      </c>
      <c r="BN1328" s="6" t="str">
        <f t="shared" si="251"/>
        <v>N/A</v>
      </c>
      <c r="BO1328" s="6" t="b">
        <f t="shared" si="252"/>
        <v>0</v>
      </c>
      <c r="BP1328" s="6" t="str">
        <f t="shared" si="253"/>
        <v>N/A</v>
      </c>
    </row>
    <row r="1329" spans="61:68">
      <c r="BI1329" s="61">
        <f>PI_data_original!BI1329</f>
        <v>45874.165277777778</v>
      </c>
      <c r="BJ1329" s="6">
        <f>IF($BI1329&lt;=$BI$9,IF(NOT(ISNUMBER(PI_data_original!BJ1329)),BJ1328,PI_data_original!BJ1329),0)</f>
        <v>0</v>
      </c>
      <c r="BK1329" s="6">
        <f>IF($BI1329&lt;=$BI$9,IF(NOT(ISNUMBER(PI_data_original!BK1329)),BK1328,PI_data_original!BK1329),0)</f>
        <v>0</v>
      </c>
      <c r="BM1329" s="6" t="b">
        <f t="shared" si="250"/>
        <v>0</v>
      </c>
      <c r="BN1329" s="6" t="str">
        <f t="shared" si="251"/>
        <v>N/A</v>
      </c>
      <c r="BO1329" s="6" t="b">
        <f t="shared" si="252"/>
        <v>0</v>
      </c>
      <c r="BP1329" s="6" t="str">
        <f t="shared" si="253"/>
        <v>N/A</v>
      </c>
    </row>
    <row r="1330" spans="61:68">
      <c r="BI1330" s="61">
        <f>PI_data_original!BI1330</f>
        <v>45874.165972222225</v>
      </c>
      <c r="BJ1330" s="6">
        <f>IF($BI1330&lt;=$BI$9,IF(NOT(ISNUMBER(PI_data_original!BJ1330)),BJ1329,PI_data_original!BJ1330),0)</f>
        <v>0</v>
      </c>
      <c r="BK1330" s="6">
        <f>IF($BI1330&lt;=$BI$9,IF(NOT(ISNUMBER(PI_data_original!BK1330)),BK1329,PI_data_original!BK1330),0)</f>
        <v>0</v>
      </c>
      <c r="BM1330" s="6" t="b">
        <f t="shared" si="250"/>
        <v>0</v>
      </c>
      <c r="BN1330" s="6" t="str">
        <f t="shared" si="251"/>
        <v>N/A</v>
      </c>
      <c r="BO1330" s="6" t="b">
        <f t="shared" si="252"/>
        <v>0</v>
      </c>
      <c r="BP1330" s="6" t="str">
        <f t="shared" si="253"/>
        <v>N/A</v>
      </c>
    </row>
    <row r="1331" spans="61:68">
      <c r="BI1331" s="61">
        <f>PI_data_original!BI1331</f>
        <v>45874.166666666664</v>
      </c>
      <c r="BJ1331" s="6">
        <f>IF($BI1331&lt;=$BI$9,IF(NOT(ISNUMBER(PI_data_original!BJ1331)),BJ1330,PI_data_original!BJ1331),0)</f>
        <v>0</v>
      </c>
      <c r="BK1331" s="6">
        <f>IF($BI1331&lt;=$BI$9,IF(NOT(ISNUMBER(PI_data_original!BK1331)),BK1330,PI_data_original!BK1331),0)</f>
        <v>0</v>
      </c>
      <c r="BM1331" s="6" t="b">
        <f t="shared" si="250"/>
        <v>0</v>
      </c>
      <c r="BN1331" s="6" t="str">
        <f t="shared" si="251"/>
        <v>N/A</v>
      </c>
      <c r="BO1331" s="6" t="b">
        <f t="shared" si="252"/>
        <v>0</v>
      </c>
      <c r="BP1331" s="6" t="str">
        <f t="shared" si="253"/>
        <v>N/A</v>
      </c>
    </row>
    <row r="1332" spans="61:68">
      <c r="BI1332" s="61">
        <f>PI_data_original!BI1332</f>
        <v>45874.167361111111</v>
      </c>
      <c r="BJ1332" s="6">
        <f>IF($BI1332&lt;=$BI$9,IF(NOT(ISNUMBER(PI_data_original!BJ1332)),BJ1331,PI_data_original!BJ1332),0)</f>
        <v>0</v>
      </c>
      <c r="BK1332" s="6">
        <f>IF($BI1332&lt;=$BI$9,IF(NOT(ISNUMBER(PI_data_original!BK1332)),BK1331,PI_data_original!BK1332),0)</f>
        <v>0</v>
      </c>
      <c r="BM1332" s="6" t="b">
        <f t="shared" si="250"/>
        <v>0</v>
      </c>
      <c r="BN1332" s="6" t="str">
        <f t="shared" si="251"/>
        <v>N/A</v>
      </c>
      <c r="BO1332" s="6" t="b">
        <f t="shared" si="252"/>
        <v>0</v>
      </c>
      <c r="BP1332" s="6" t="str">
        <f t="shared" si="253"/>
        <v>N/A</v>
      </c>
    </row>
    <row r="1333" spans="61:68">
      <c r="BI1333" s="61">
        <f>PI_data_original!BI1333</f>
        <v>45874.168055555558</v>
      </c>
      <c r="BJ1333" s="6">
        <f>IF($BI1333&lt;=$BI$9,IF(NOT(ISNUMBER(PI_data_original!BJ1333)),BJ1332,PI_data_original!BJ1333),0)</f>
        <v>0</v>
      </c>
      <c r="BK1333" s="6">
        <f>IF($BI1333&lt;=$BI$9,IF(NOT(ISNUMBER(PI_data_original!BK1333)),BK1332,PI_data_original!BK1333),0)</f>
        <v>0</v>
      </c>
      <c r="BM1333" s="6" t="b">
        <f t="shared" si="250"/>
        <v>0</v>
      </c>
      <c r="BN1333" s="6" t="str">
        <f t="shared" si="251"/>
        <v>N/A</v>
      </c>
      <c r="BO1333" s="6" t="b">
        <f t="shared" si="252"/>
        <v>0</v>
      </c>
      <c r="BP1333" s="6" t="str">
        <f t="shared" si="253"/>
        <v>N/A</v>
      </c>
    </row>
    <row r="1334" spans="61:68">
      <c r="BI1334" s="61">
        <f>PI_data_original!BI1334</f>
        <v>45874.168749999997</v>
      </c>
      <c r="BJ1334" s="6">
        <f>IF($BI1334&lt;=$BI$9,IF(NOT(ISNUMBER(PI_data_original!BJ1334)),BJ1333,PI_data_original!BJ1334),0)</f>
        <v>0</v>
      </c>
      <c r="BK1334" s="6">
        <f>IF($BI1334&lt;=$BI$9,IF(NOT(ISNUMBER(PI_data_original!BK1334)),BK1333,PI_data_original!BK1334),0)</f>
        <v>0</v>
      </c>
      <c r="BM1334" s="6" t="b">
        <f t="shared" si="250"/>
        <v>0</v>
      </c>
      <c r="BN1334" s="6" t="str">
        <f t="shared" si="251"/>
        <v>N/A</v>
      </c>
      <c r="BO1334" s="6" t="b">
        <f t="shared" si="252"/>
        <v>0</v>
      </c>
      <c r="BP1334" s="6" t="str">
        <f t="shared" si="253"/>
        <v>N/A</v>
      </c>
    </row>
    <row r="1335" spans="61:68">
      <c r="BI1335" s="61">
        <f>PI_data_original!BI1335</f>
        <v>45874.169444444444</v>
      </c>
      <c r="BJ1335" s="6">
        <f>IF($BI1335&lt;=$BI$9,IF(NOT(ISNUMBER(PI_data_original!BJ1335)),BJ1334,PI_data_original!BJ1335),0)</f>
        <v>0</v>
      </c>
      <c r="BK1335" s="6">
        <f>IF($BI1335&lt;=$BI$9,IF(NOT(ISNUMBER(PI_data_original!BK1335)),BK1334,PI_data_original!BK1335),0)</f>
        <v>0</v>
      </c>
      <c r="BM1335" s="6" t="b">
        <f t="shared" si="250"/>
        <v>0</v>
      </c>
      <c r="BN1335" s="6" t="str">
        <f t="shared" si="251"/>
        <v>N/A</v>
      </c>
      <c r="BO1335" s="6" t="b">
        <f t="shared" si="252"/>
        <v>0</v>
      </c>
      <c r="BP1335" s="6" t="str">
        <f t="shared" si="253"/>
        <v>N/A</v>
      </c>
    </row>
    <row r="1336" spans="61:68">
      <c r="BI1336" s="61">
        <f>PI_data_original!BI1336</f>
        <v>45874.170138888891</v>
      </c>
      <c r="BJ1336" s="6">
        <f>IF($BI1336&lt;=$BI$9,IF(NOT(ISNUMBER(PI_data_original!BJ1336)),BJ1335,PI_data_original!BJ1336),0)</f>
        <v>0</v>
      </c>
      <c r="BK1336" s="6">
        <f>IF($BI1336&lt;=$BI$9,IF(NOT(ISNUMBER(PI_data_original!BK1336)),BK1335,PI_data_original!BK1336),0)</f>
        <v>0</v>
      </c>
      <c r="BM1336" s="6" t="b">
        <f t="shared" si="250"/>
        <v>0</v>
      </c>
      <c r="BN1336" s="6" t="str">
        <f t="shared" si="251"/>
        <v>N/A</v>
      </c>
      <c r="BO1336" s="6" t="b">
        <f t="shared" si="252"/>
        <v>0</v>
      </c>
      <c r="BP1336" s="6" t="str">
        <f t="shared" si="253"/>
        <v>N/A</v>
      </c>
    </row>
    <row r="1337" spans="61:68">
      <c r="BI1337" s="61">
        <f>PI_data_original!BI1337</f>
        <v>45874.17083333333</v>
      </c>
      <c r="BJ1337" s="6">
        <f>IF($BI1337&lt;=$BI$9,IF(NOT(ISNUMBER(PI_data_original!BJ1337)),BJ1336,PI_data_original!BJ1337),0)</f>
        <v>0</v>
      </c>
      <c r="BK1337" s="6">
        <f>IF($BI1337&lt;=$BI$9,IF(NOT(ISNUMBER(PI_data_original!BK1337)),BK1336,PI_data_original!BK1337),0)</f>
        <v>0</v>
      </c>
      <c r="BM1337" s="6" t="b">
        <f t="shared" si="250"/>
        <v>0</v>
      </c>
      <c r="BN1337" s="6" t="str">
        <f t="shared" si="251"/>
        <v>N/A</v>
      </c>
      <c r="BO1337" s="6" t="b">
        <f t="shared" si="252"/>
        <v>0</v>
      </c>
      <c r="BP1337" s="6" t="str">
        <f t="shared" si="253"/>
        <v>N/A</v>
      </c>
    </row>
    <row r="1338" spans="61:68">
      <c r="BI1338" s="61">
        <f>PI_data_original!BI1338</f>
        <v>45874.171527777777</v>
      </c>
      <c r="BJ1338" s="6">
        <f>IF($BI1338&lt;=$BI$9,IF(NOT(ISNUMBER(PI_data_original!BJ1338)),BJ1337,PI_data_original!BJ1338),0)</f>
        <v>0</v>
      </c>
      <c r="BK1338" s="6">
        <f>IF($BI1338&lt;=$BI$9,IF(NOT(ISNUMBER(PI_data_original!BK1338)),BK1337,PI_data_original!BK1338),0)</f>
        <v>0</v>
      </c>
      <c r="BM1338" s="6" t="b">
        <f t="shared" si="250"/>
        <v>0</v>
      </c>
      <c r="BN1338" s="6" t="str">
        <f t="shared" si="251"/>
        <v>N/A</v>
      </c>
      <c r="BO1338" s="6" t="b">
        <f t="shared" si="252"/>
        <v>0</v>
      </c>
      <c r="BP1338" s="6" t="str">
        <f t="shared" si="253"/>
        <v>N/A</v>
      </c>
    </row>
    <row r="1339" spans="61:68">
      <c r="BI1339" s="61">
        <f>PI_data_original!BI1339</f>
        <v>45874.172222222223</v>
      </c>
      <c r="BJ1339" s="6">
        <f>IF($BI1339&lt;=$BI$9,IF(NOT(ISNUMBER(PI_data_original!BJ1339)),BJ1338,PI_data_original!BJ1339),0)</f>
        <v>0</v>
      </c>
      <c r="BK1339" s="6">
        <f>IF($BI1339&lt;=$BI$9,IF(NOT(ISNUMBER(PI_data_original!BK1339)),BK1338,PI_data_original!BK1339),0)</f>
        <v>0</v>
      </c>
      <c r="BM1339" s="6" t="b">
        <f t="shared" si="250"/>
        <v>0</v>
      </c>
      <c r="BN1339" s="6" t="str">
        <f t="shared" si="251"/>
        <v>N/A</v>
      </c>
      <c r="BO1339" s="6" t="b">
        <f t="shared" si="252"/>
        <v>0</v>
      </c>
      <c r="BP1339" s="6" t="str">
        <f t="shared" si="253"/>
        <v>N/A</v>
      </c>
    </row>
    <row r="1340" spans="61:68">
      <c r="BI1340" s="61">
        <f>PI_data_original!BI1340</f>
        <v>45874.17291666667</v>
      </c>
      <c r="BJ1340" s="6">
        <f>IF($BI1340&lt;=$BI$9,IF(NOT(ISNUMBER(PI_data_original!BJ1340)),BJ1339,PI_data_original!BJ1340),0)</f>
        <v>0</v>
      </c>
      <c r="BK1340" s="6">
        <f>IF($BI1340&lt;=$BI$9,IF(NOT(ISNUMBER(PI_data_original!BK1340)),BK1339,PI_data_original!BK1340),0)</f>
        <v>0</v>
      </c>
      <c r="BM1340" s="6" t="b">
        <f t="shared" si="250"/>
        <v>0</v>
      </c>
      <c r="BN1340" s="6" t="str">
        <f t="shared" si="251"/>
        <v>N/A</v>
      </c>
      <c r="BO1340" s="6" t="b">
        <f t="shared" si="252"/>
        <v>0</v>
      </c>
      <c r="BP1340" s="6" t="str">
        <f t="shared" si="253"/>
        <v>N/A</v>
      </c>
    </row>
    <row r="1341" spans="61:68">
      <c r="BI1341" s="61">
        <f>PI_data_original!BI1341</f>
        <v>45874.173611111109</v>
      </c>
      <c r="BJ1341" s="6">
        <f>IF($BI1341&lt;=$BI$9,IF(NOT(ISNUMBER(PI_data_original!BJ1341)),BJ1340,PI_data_original!BJ1341),0)</f>
        <v>0</v>
      </c>
      <c r="BK1341" s="6">
        <f>IF($BI1341&lt;=$BI$9,IF(NOT(ISNUMBER(PI_data_original!BK1341)),BK1340,PI_data_original!BK1341),0)</f>
        <v>0</v>
      </c>
      <c r="BM1341" s="6" t="b">
        <f t="shared" si="250"/>
        <v>0</v>
      </c>
      <c r="BN1341" s="6" t="str">
        <f t="shared" si="251"/>
        <v>N/A</v>
      </c>
      <c r="BO1341" s="6" t="b">
        <f t="shared" si="252"/>
        <v>0</v>
      </c>
      <c r="BP1341" s="6" t="str">
        <f t="shared" si="253"/>
        <v>N/A</v>
      </c>
    </row>
    <row r="1342" spans="61:68">
      <c r="BI1342" s="61">
        <f>PI_data_original!BI1342</f>
        <v>45874.174305555556</v>
      </c>
      <c r="BJ1342" s="6">
        <f>IF($BI1342&lt;=$BI$9,IF(NOT(ISNUMBER(PI_data_original!BJ1342)),BJ1341,PI_data_original!BJ1342),0)</f>
        <v>0</v>
      </c>
      <c r="BK1342" s="6">
        <f>IF($BI1342&lt;=$BI$9,IF(NOT(ISNUMBER(PI_data_original!BK1342)),BK1341,PI_data_original!BK1342),0)</f>
        <v>0</v>
      </c>
      <c r="BM1342" s="6" t="b">
        <f t="shared" si="250"/>
        <v>0</v>
      </c>
      <c r="BN1342" s="6" t="str">
        <f t="shared" si="251"/>
        <v>N/A</v>
      </c>
      <c r="BO1342" s="6" t="b">
        <f t="shared" si="252"/>
        <v>0</v>
      </c>
      <c r="BP1342" s="6" t="str">
        <f t="shared" si="253"/>
        <v>N/A</v>
      </c>
    </row>
    <row r="1343" spans="61:68">
      <c r="BI1343" s="61">
        <f>PI_data_original!BI1343</f>
        <v>45874.175000000003</v>
      </c>
      <c r="BJ1343" s="6">
        <f>IF($BI1343&lt;=$BI$9,IF(NOT(ISNUMBER(PI_data_original!BJ1343)),BJ1342,PI_data_original!BJ1343),0)</f>
        <v>0</v>
      </c>
      <c r="BK1343" s="6">
        <f>IF($BI1343&lt;=$BI$9,IF(NOT(ISNUMBER(PI_data_original!BK1343)),BK1342,PI_data_original!BK1343),0)</f>
        <v>0</v>
      </c>
      <c r="BM1343" s="6" t="b">
        <f t="shared" si="250"/>
        <v>0</v>
      </c>
      <c r="BN1343" s="6" t="str">
        <f t="shared" si="251"/>
        <v>N/A</v>
      </c>
      <c r="BO1343" s="6" t="b">
        <f t="shared" si="252"/>
        <v>0</v>
      </c>
      <c r="BP1343" s="6" t="str">
        <f t="shared" si="253"/>
        <v>N/A</v>
      </c>
    </row>
    <row r="1344" spans="61:68">
      <c r="BI1344" s="61">
        <f>PI_data_original!BI1344</f>
        <v>45874.175694444442</v>
      </c>
      <c r="BJ1344" s="6">
        <f>IF($BI1344&lt;=$BI$9,IF(NOT(ISNUMBER(PI_data_original!BJ1344)),BJ1343,PI_data_original!BJ1344),0)</f>
        <v>0</v>
      </c>
      <c r="BK1344" s="6">
        <f>IF($BI1344&lt;=$BI$9,IF(NOT(ISNUMBER(PI_data_original!BK1344)),BK1343,PI_data_original!BK1344),0)</f>
        <v>0</v>
      </c>
      <c r="BM1344" s="6" t="b">
        <f t="shared" si="250"/>
        <v>0</v>
      </c>
      <c r="BN1344" s="6" t="str">
        <f t="shared" si="251"/>
        <v>N/A</v>
      </c>
      <c r="BO1344" s="6" t="b">
        <f t="shared" si="252"/>
        <v>0</v>
      </c>
      <c r="BP1344" s="6" t="str">
        <f t="shared" si="253"/>
        <v>N/A</v>
      </c>
    </row>
    <row r="1345" spans="61:68">
      <c r="BI1345" s="61">
        <f>PI_data_original!BI1345</f>
        <v>45874.176388888889</v>
      </c>
      <c r="BJ1345" s="6">
        <f>IF($BI1345&lt;=$BI$9,IF(NOT(ISNUMBER(PI_data_original!BJ1345)),BJ1344,PI_data_original!BJ1345),0)</f>
        <v>0</v>
      </c>
      <c r="BK1345" s="6">
        <f>IF($BI1345&lt;=$BI$9,IF(NOT(ISNUMBER(PI_data_original!BK1345)),BK1344,PI_data_original!BK1345),0)</f>
        <v>0</v>
      </c>
      <c r="BM1345" s="6" t="b">
        <f t="shared" si="250"/>
        <v>0</v>
      </c>
      <c r="BN1345" s="6" t="str">
        <f t="shared" si="251"/>
        <v>N/A</v>
      </c>
      <c r="BO1345" s="6" t="b">
        <f t="shared" si="252"/>
        <v>0</v>
      </c>
      <c r="BP1345" s="6" t="str">
        <f t="shared" si="253"/>
        <v>N/A</v>
      </c>
    </row>
    <row r="1346" spans="61:68">
      <c r="BI1346" s="61">
        <f>PI_data_original!BI1346</f>
        <v>45874.177083333336</v>
      </c>
      <c r="BJ1346" s="6">
        <f>IF($BI1346&lt;=$BI$9,IF(NOT(ISNUMBER(PI_data_original!BJ1346)),BJ1345,PI_data_original!BJ1346),0)</f>
        <v>0</v>
      </c>
      <c r="BK1346" s="6">
        <f>IF($BI1346&lt;=$BI$9,IF(NOT(ISNUMBER(PI_data_original!BK1346)),BK1345,PI_data_original!BK1346),0)</f>
        <v>0</v>
      </c>
      <c r="BM1346" s="6" t="b">
        <f t="shared" si="250"/>
        <v>0</v>
      </c>
      <c r="BN1346" s="6" t="str">
        <f t="shared" si="251"/>
        <v>N/A</v>
      </c>
      <c r="BO1346" s="6" t="b">
        <f t="shared" si="252"/>
        <v>0</v>
      </c>
      <c r="BP1346" s="6" t="str">
        <f t="shared" si="253"/>
        <v>N/A</v>
      </c>
    </row>
    <row r="1347" spans="61:68">
      <c r="BI1347" s="61">
        <f>PI_data_original!BI1347</f>
        <v>45874.177777777775</v>
      </c>
      <c r="BJ1347" s="6">
        <f>IF($BI1347&lt;=$BI$9,IF(NOT(ISNUMBER(PI_data_original!BJ1347)),BJ1346,PI_data_original!BJ1347),0)</f>
        <v>0</v>
      </c>
      <c r="BK1347" s="6">
        <f>IF($BI1347&lt;=$BI$9,IF(NOT(ISNUMBER(PI_data_original!BK1347)),BK1346,PI_data_original!BK1347),0)</f>
        <v>0</v>
      </c>
      <c r="BM1347" s="6" t="b">
        <f t="shared" si="250"/>
        <v>0</v>
      </c>
      <c r="BN1347" s="6" t="str">
        <f t="shared" si="251"/>
        <v>N/A</v>
      </c>
      <c r="BO1347" s="6" t="b">
        <f t="shared" si="252"/>
        <v>0</v>
      </c>
      <c r="BP1347" s="6" t="str">
        <f t="shared" si="253"/>
        <v>N/A</v>
      </c>
    </row>
    <row r="1348" spans="61:68">
      <c r="BI1348" s="61">
        <f>PI_data_original!BI1348</f>
        <v>45874.178472222222</v>
      </c>
      <c r="BJ1348" s="6">
        <f>IF($BI1348&lt;=$BI$9,IF(NOT(ISNUMBER(PI_data_original!BJ1348)),BJ1347,PI_data_original!BJ1348),0)</f>
        <v>0</v>
      </c>
      <c r="BK1348" s="6">
        <f>IF($BI1348&lt;=$BI$9,IF(NOT(ISNUMBER(PI_data_original!BK1348)),BK1347,PI_data_original!BK1348),0)</f>
        <v>0</v>
      </c>
      <c r="BM1348" s="6" t="b">
        <f t="shared" si="250"/>
        <v>0</v>
      </c>
      <c r="BN1348" s="6" t="str">
        <f t="shared" si="251"/>
        <v>N/A</v>
      </c>
      <c r="BO1348" s="6" t="b">
        <f t="shared" si="252"/>
        <v>0</v>
      </c>
      <c r="BP1348" s="6" t="str">
        <f t="shared" si="253"/>
        <v>N/A</v>
      </c>
    </row>
    <row r="1349" spans="61:68">
      <c r="BI1349" s="61">
        <f>PI_data_original!BI1349</f>
        <v>45874.179166666669</v>
      </c>
      <c r="BJ1349" s="6">
        <f>IF($BI1349&lt;=$BI$9,IF(NOT(ISNUMBER(PI_data_original!BJ1349)),BJ1348,PI_data_original!BJ1349),0)</f>
        <v>0</v>
      </c>
      <c r="BK1349" s="6">
        <f>IF($BI1349&lt;=$BI$9,IF(NOT(ISNUMBER(PI_data_original!BK1349)),BK1348,PI_data_original!BK1349),0)</f>
        <v>0</v>
      </c>
      <c r="BM1349" s="6" t="b">
        <f t="shared" si="250"/>
        <v>0</v>
      </c>
      <c r="BN1349" s="6" t="str">
        <f t="shared" si="251"/>
        <v>N/A</v>
      </c>
      <c r="BO1349" s="6" t="b">
        <f t="shared" si="252"/>
        <v>0</v>
      </c>
      <c r="BP1349" s="6" t="str">
        <f t="shared" si="253"/>
        <v>N/A</v>
      </c>
    </row>
    <row r="1350" spans="61:68">
      <c r="BI1350" s="61">
        <f>PI_data_original!BI1350</f>
        <v>45874.179861111108</v>
      </c>
      <c r="BJ1350" s="6">
        <f>IF($BI1350&lt;=$BI$9,IF(NOT(ISNUMBER(PI_data_original!BJ1350)),BJ1349,PI_data_original!BJ1350),0)</f>
        <v>0</v>
      </c>
      <c r="BK1350" s="6">
        <f>IF($BI1350&lt;=$BI$9,IF(NOT(ISNUMBER(PI_data_original!BK1350)),BK1349,PI_data_original!BK1350),0)</f>
        <v>0</v>
      </c>
      <c r="BM1350" s="6" t="b">
        <f t="shared" si="250"/>
        <v>0</v>
      </c>
      <c r="BN1350" s="6" t="str">
        <f t="shared" si="251"/>
        <v>N/A</v>
      </c>
      <c r="BO1350" s="6" t="b">
        <f t="shared" si="252"/>
        <v>0</v>
      </c>
      <c r="BP1350" s="6" t="str">
        <f t="shared" si="253"/>
        <v>N/A</v>
      </c>
    </row>
    <row r="1351" spans="61:68">
      <c r="BI1351" s="61">
        <f>PI_data_original!BI1351</f>
        <v>45874.180555555555</v>
      </c>
      <c r="BJ1351" s="6">
        <f>IF($BI1351&lt;=$BI$9,IF(NOT(ISNUMBER(PI_data_original!BJ1351)),BJ1350,PI_data_original!BJ1351),0)</f>
        <v>0</v>
      </c>
      <c r="BK1351" s="6">
        <f>IF($BI1351&lt;=$BI$9,IF(NOT(ISNUMBER(PI_data_original!BK1351)),BK1350,PI_data_original!BK1351),0)</f>
        <v>0</v>
      </c>
      <c r="BM1351" s="6" t="b">
        <f t="shared" si="250"/>
        <v>0</v>
      </c>
      <c r="BN1351" s="6" t="str">
        <f t="shared" si="251"/>
        <v>N/A</v>
      </c>
      <c r="BO1351" s="6" t="b">
        <f t="shared" si="252"/>
        <v>0</v>
      </c>
      <c r="BP1351" s="6" t="str">
        <f t="shared" si="253"/>
        <v>N/A</v>
      </c>
    </row>
    <row r="1352" spans="61:68">
      <c r="BI1352" s="61">
        <f>PI_data_original!BI1352</f>
        <v>45874.181250000001</v>
      </c>
      <c r="BJ1352" s="6">
        <f>IF($BI1352&lt;=$BI$9,IF(NOT(ISNUMBER(PI_data_original!BJ1352)),BJ1351,PI_data_original!BJ1352),0)</f>
        <v>0</v>
      </c>
      <c r="BK1352" s="6">
        <f>IF($BI1352&lt;=$BI$9,IF(NOT(ISNUMBER(PI_data_original!BK1352)),BK1351,PI_data_original!BK1352),0)</f>
        <v>0</v>
      </c>
      <c r="BM1352" s="6" t="b">
        <f t="shared" si="250"/>
        <v>0</v>
      </c>
      <c r="BN1352" s="6" t="str">
        <f t="shared" si="251"/>
        <v>N/A</v>
      </c>
      <c r="BO1352" s="6" t="b">
        <f t="shared" si="252"/>
        <v>0</v>
      </c>
      <c r="BP1352" s="6" t="str">
        <f t="shared" si="253"/>
        <v>N/A</v>
      </c>
    </row>
    <row r="1353" spans="61:68">
      <c r="BI1353" s="61">
        <f>PI_data_original!BI1353</f>
        <v>45874.181944444441</v>
      </c>
      <c r="BJ1353" s="6">
        <f>IF($BI1353&lt;=$BI$9,IF(NOT(ISNUMBER(PI_data_original!BJ1353)),BJ1352,PI_data_original!BJ1353),0)</f>
        <v>0</v>
      </c>
      <c r="BK1353" s="6">
        <f>IF($BI1353&lt;=$BI$9,IF(NOT(ISNUMBER(PI_data_original!BK1353)),BK1352,PI_data_original!BK1353),0)</f>
        <v>0</v>
      </c>
      <c r="BM1353" s="6" t="b">
        <f t="shared" si="250"/>
        <v>0</v>
      </c>
      <c r="BN1353" s="6" t="str">
        <f t="shared" si="251"/>
        <v>N/A</v>
      </c>
      <c r="BO1353" s="6" t="b">
        <f t="shared" si="252"/>
        <v>0</v>
      </c>
      <c r="BP1353" s="6" t="str">
        <f t="shared" si="253"/>
        <v>N/A</v>
      </c>
    </row>
    <row r="1354" spans="61:68">
      <c r="BI1354" s="61">
        <f>PI_data_original!BI1354</f>
        <v>45874.182638888888</v>
      </c>
      <c r="BJ1354" s="6">
        <f>IF($BI1354&lt;=$BI$9,IF(NOT(ISNUMBER(PI_data_original!BJ1354)),BJ1353,PI_data_original!BJ1354),0)</f>
        <v>0</v>
      </c>
      <c r="BK1354" s="6">
        <f>IF($BI1354&lt;=$BI$9,IF(NOT(ISNUMBER(PI_data_original!BK1354)),BK1353,PI_data_original!BK1354),0)</f>
        <v>0</v>
      </c>
      <c r="BM1354" s="6" t="b">
        <f t="shared" si="250"/>
        <v>0</v>
      </c>
      <c r="BN1354" s="6" t="str">
        <f t="shared" si="251"/>
        <v>N/A</v>
      </c>
      <c r="BO1354" s="6" t="b">
        <f t="shared" si="252"/>
        <v>0</v>
      </c>
      <c r="BP1354" s="6" t="str">
        <f t="shared" si="253"/>
        <v>N/A</v>
      </c>
    </row>
    <row r="1355" spans="61:68">
      <c r="BI1355" s="61">
        <f>PI_data_original!BI1355</f>
        <v>45874.183333333334</v>
      </c>
      <c r="BJ1355" s="6">
        <f>IF($BI1355&lt;=$BI$9,IF(NOT(ISNUMBER(PI_data_original!BJ1355)),BJ1354,PI_data_original!BJ1355),0)</f>
        <v>0</v>
      </c>
      <c r="BK1355" s="6">
        <f>IF($BI1355&lt;=$BI$9,IF(NOT(ISNUMBER(PI_data_original!BK1355)),BK1354,PI_data_original!BK1355),0)</f>
        <v>0</v>
      </c>
      <c r="BM1355" s="6" t="b">
        <f t="shared" si="250"/>
        <v>0</v>
      </c>
      <c r="BN1355" s="6" t="str">
        <f t="shared" si="251"/>
        <v>N/A</v>
      </c>
      <c r="BO1355" s="6" t="b">
        <f t="shared" si="252"/>
        <v>0</v>
      </c>
      <c r="BP1355" s="6" t="str">
        <f t="shared" si="253"/>
        <v>N/A</v>
      </c>
    </row>
    <row r="1356" spans="61:68">
      <c r="BI1356" s="61">
        <f>PI_data_original!BI1356</f>
        <v>45874.184027777781</v>
      </c>
      <c r="BJ1356" s="6">
        <f>IF($BI1356&lt;=$BI$9,IF(NOT(ISNUMBER(PI_data_original!BJ1356)),BJ1355,PI_data_original!BJ1356),0)</f>
        <v>0</v>
      </c>
      <c r="BK1356" s="6">
        <f>IF($BI1356&lt;=$BI$9,IF(NOT(ISNUMBER(PI_data_original!BK1356)),BK1355,PI_data_original!BK1356),0)</f>
        <v>0</v>
      </c>
      <c r="BM1356" s="6" t="b">
        <f t="shared" ref="BM1356:BM1419" si="254">IF(BJ1356&gt;1,$BI1356)</f>
        <v>0</v>
      </c>
      <c r="BN1356" s="6" t="str">
        <f t="shared" ref="BN1356:BN1419" si="255">IF(OR(AND(BM1355=FALSE,ISNUMBER(BM1356)),AND(ISNUMBER(BM1356),BM1357=FALSE)),BM1356,"N/A")</f>
        <v>N/A</v>
      </c>
      <c r="BO1356" s="6" t="b">
        <f t="shared" ref="BO1356:BO1419" si="256">IF(BK1356&gt;1,$BI1356)</f>
        <v>0</v>
      </c>
      <c r="BP1356" s="6" t="str">
        <f t="shared" ref="BP1356:BP1419" si="257">IF(OR(AND(BO1355=FALSE,ISNUMBER(BO1356)),AND(ISNUMBER(BO1356),BO1357=FALSE)),BO1356,"N/A")</f>
        <v>N/A</v>
      </c>
    </row>
    <row r="1357" spans="61:68">
      <c r="BI1357" s="61">
        <f>PI_data_original!BI1357</f>
        <v>45874.18472222222</v>
      </c>
      <c r="BJ1357" s="6">
        <f>IF($BI1357&lt;=$BI$9,IF(NOT(ISNUMBER(PI_data_original!BJ1357)),BJ1356,PI_data_original!BJ1357),0)</f>
        <v>0</v>
      </c>
      <c r="BK1357" s="6">
        <f>IF($BI1357&lt;=$BI$9,IF(NOT(ISNUMBER(PI_data_original!BK1357)),BK1356,PI_data_original!BK1357),0)</f>
        <v>0</v>
      </c>
      <c r="BM1357" s="6" t="b">
        <f t="shared" si="254"/>
        <v>0</v>
      </c>
      <c r="BN1357" s="6" t="str">
        <f t="shared" si="255"/>
        <v>N/A</v>
      </c>
      <c r="BO1357" s="6" t="b">
        <f t="shared" si="256"/>
        <v>0</v>
      </c>
      <c r="BP1357" s="6" t="str">
        <f t="shared" si="257"/>
        <v>N/A</v>
      </c>
    </row>
    <row r="1358" spans="61:68">
      <c r="BI1358" s="61">
        <f>PI_data_original!BI1358</f>
        <v>45874.185416666667</v>
      </c>
      <c r="BJ1358" s="6">
        <f>IF($BI1358&lt;=$BI$9,IF(NOT(ISNUMBER(PI_data_original!BJ1358)),BJ1357,PI_data_original!BJ1358),0)</f>
        <v>0</v>
      </c>
      <c r="BK1358" s="6">
        <f>IF($BI1358&lt;=$BI$9,IF(NOT(ISNUMBER(PI_data_original!BK1358)),BK1357,PI_data_original!BK1358),0)</f>
        <v>0</v>
      </c>
      <c r="BM1358" s="6" t="b">
        <f t="shared" si="254"/>
        <v>0</v>
      </c>
      <c r="BN1358" s="6" t="str">
        <f t="shared" si="255"/>
        <v>N/A</v>
      </c>
      <c r="BO1358" s="6" t="b">
        <f t="shared" si="256"/>
        <v>0</v>
      </c>
      <c r="BP1358" s="6" t="str">
        <f t="shared" si="257"/>
        <v>N/A</v>
      </c>
    </row>
    <row r="1359" spans="61:68">
      <c r="BI1359" s="61">
        <f>PI_data_original!BI1359</f>
        <v>45874.186111111114</v>
      </c>
      <c r="BJ1359" s="6">
        <f>IF($BI1359&lt;=$BI$9,IF(NOT(ISNUMBER(PI_data_original!BJ1359)),BJ1358,PI_data_original!BJ1359),0)</f>
        <v>0</v>
      </c>
      <c r="BK1359" s="6">
        <f>IF($BI1359&lt;=$BI$9,IF(NOT(ISNUMBER(PI_data_original!BK1359)),BK1358,PI_data_original!BK1359),0)</f>
        <v>0</v>
      </c>
      <c r="BM1359" s="6" t="b">
        <f t="shared" si="254"/>
        <v>0</v>
      </c>
      <c r="BN1359" s="6" t="str">
        <f t="shared" si="255"/>
        <v>N/A</v>
      </c>
      <c r="BO1359" s="6" t="b">
        <f t="shared" si="256"/>
        <v>0</v>
      </c>
      <c r="BP1359" s="6" t="str">
        <f t="shared" si="257"/>
        <v>N/A</v>
      </c>
    </row>
    <row r="1360" spans="61:68">
      <c r="BI1360" s="61">
        <f>PI_data_original!BI1360</f>
        <v>45874.186805555553</v>
      </c>
      <c r="BJ1360" s="6">
        <f>IF($BI1360&lt;=$BI$9,IF(NOT(ISNUMBER(PI_data_original!BJ1360)),BJ1359,PI_data_original!BJ1360),0)</f>
        <v>0</v>
      </c>
      <c r="BK1360" s="6">
        <f>IF($BI1360&lt;=$BI$9,IF(NOT(ISNUMBER(PI_data_original!BK1360)),BK1359,PI_data_original!BK1360),0)</f>
        <v>0</v>
      </c>
      <c r="BM1360" s="6" t="b">
        <f t="shared" si="254"/>
        <v>0</v>
      </c>
      <c r="BN1360" s="6" t="str">
        <f t="shared" si="255"/>
        <v>N/A</v>
      </c>
      <c r="BO1360" s="6" t="b">
        <f t="shared" si="256"/>
        <v>0</v>
      </c>
      <c r="BP1360" s="6" t="str">
        <f t="shared" si="257"/>
        <v>N/A</v>
      </c>
    </row>
    <row r="1361" spans="61:68">
      <c r="BI1361" s="61">
        <f>PI_data_original!BI1361</f>
        <v>45874.1875</v>
      </c>
      <c r="BJ1361" s="6">
        <f>IF($BI1361&lt;=$BI$9,IF(NOT(ISNUMBER(PI_data_original!BJ1361)),BJ1360,PI_data_original!BJ1361),0)</f>
        <v>0</v>
      </c>
      <c r="BK1361" s="6">
        <f>IF($BI1361&lt;=$BI$9,IF(NOT(ISNUMBER(PI_data_original!BK1361)),BK1360,PI_data_original!BK1361),0)</f>
        <v>0</v>
      </c>
      <c r="BM1361" s="6" t="b">
        <f t="shared" si="254"/>
        <v>0</v>
      </c>
      <c r="BN1361" s="6" t="str">
        <f t="shared" si="255"/>
        <v>N/A</v>
      </c>
      <c r="BO1361" s="6" t="b">
        <f t="shared" si="256"/>
        <v>0</v>
      </c>
      <c r="BP1361" s="6" t="str">
        <f t="shared" si="257"/>
        <v>N/A</v>
      </c>
    </row>
    <row r="1362" spans="61:68">
      <c r="BI1362" s="61">
        <f>PI_data_original!BI1362</f>
        <v>45874.188194444447</v>
      </c>
      <c r="BJ1362" s="6">
        <f>IF($BI1362&lt;=$BI$9,IF(NOT(ISNUMBER(PI_data_original!BJ1362)),BJ1361,PI_data_original!BJ1362),0)</f>
        <v>0</v>
      </c>
      <c r="BK1362" s="6">
        <f>IF($BI1362&lt;=$BI$9,IF(NOT(ISNUMBER(PI_data_original!BK1362)),BK1361,PI_data_original!BK1362),0)</f>
        <v>0</v>
      </c>
      <c r="BM1362" s="6" t="b">
        <f t="shared" si="254"/>
        <v>0</v>
      </c>
      <c r="BN1362" s="6" t="str">
        <f t="shared" si="255"/>
        <v>N/A</v>
      </c>
      <c r="BO1362" s="6" t="b">
        <f t="shared" si="256"/>
        <v>0</v>
      </c>
      <c r="BP1362" s="6" t="str">
        <f t="shared" si="257"/>
        <v>N/A</v>
      </c>
    </row>
    <row r="1363" spans="61:68">
      <c r="BI1363" s="61">
        <f>PI_data_original!BI1363</f>
        <v>45874.188888888886</v>
      </c>
      <c r="BJ1363" s="6">
        <f>IF($BI1363&lt;=$BI$9,IF(NOT(ISNUMBER(PI_data_original!BJ1363)),BJ1362,PI_data_original!BJ1363),0)</f>
        <v>0</v>
      </c>
      <c r="BK1363" s="6">
        <f>IF($BI1363&lt;=$BI$9,IF(NOT(ISNUMBER(PI_data_original!BK1363)),BK1362,PI_data_original!BK1363),0)</f>
        <v>0</v>
      </c>
      <c r="BM1363" s="6" t="b">
        <f t="shared" si="254"/>
        <v>0</v>
      </c>
      <c r="BN1363" s="6" t="str">
        <f t="shared" si="255"/>
        <v>N/A</v>
      </c>
      <c r="BO1363" s="6" t="b">
        <f t="shared" si="256"/>
        <v>0</v>
      </c>
      <c r="BP1363" s="6" t="str">
        <f t="shared" si="257"/>
        <v>N/A</v>
      </c>
    </row>
    <row r="1364" spans="61:68">
      <c r="BI1364" s="61">
        <f>PI_data_original!BI1364</f>
        <v>45874.189583333333</v>
      </c>
      <c r="BJ1364" s="6">
        <f>IF($BI1364&lt;=$BI$9,IF(NOT(ISNUMBER(PI_data_original!BJ1364)),BJ1363,PI_data_original!BJ1364),0)</f>
        <v>0</v>
      </c>
      <c r="BK1364" s="6">
        <f>IF($BI1364&lt;=$BI$9,IF(NOT(ISNUMBER(PI_data_original!BK1364)),BK1363,PI_data_original!BK1364),0)</f>
        <v>0</v>
      </c>
      <c r="BM1364" s="6" t="b">
        <f t="shared" si="254"/>
        <v>0</v>
      </c>
      <c r="BN1364" s="6" t="str">
        <f t="shared" si="255"/>
        <v>N/A</v>
      </c>
      <c r="BO1364" s="6" t="b">
        <f t="shared" si="256"/>
        <v>0</v>
      </c>
      <c r="BP1364" s="6" t="str">
        <f t="shared" si="257"/>
        <v>N/A</v>
      </c>
    </row>
    <row r="1365" spans="61:68">
      <c r="BI1365" s="61">
        <f>PI_data_original!BI1365</f>
        <v>45874.19027777778</v>
      </c>
      <c r="BJ1365" s="6">
        <f>IF($BI1365&lt;=$BI$9,IF(NOT(ISNUMBER(PI_data_original!BJ1365)),BJ1364,PI_data_original!BJ1365),0)</f>
        <v>0</v>
      </c>
      <c r="BK1365" s="6">
        <f>IF($BI1365&lt;=$BI$9,IF(NOT(ISNUMBER(PI_data_original!BK1365)),BK1364,PI_data_original!BK1365),0)</f>
        <v>0</v>
      </c>
      <c r="BM1365" s="6" t="b">
        <f t="shared" si="254"/>
        <v>0</v>
      </c>
      <c r="BN1365" s="6" t="str">
        <f t="shared" si="255"/>
        <v>N/A</v>
      </c>
      <c r="BO1365" s="6" t="b">
        <f t="shared" si="256"/>
        <v>0</v>
      </c>
      <c r="BP1365" s="6" t="str">
        <f t="shared" si="257"/>
        <v>N/A</v>
      </c>
    </row>
    <row r="1366" spans="61:68">
      <c r="BI1366" s="61">
        <f>PI_data_original!BI1366</f>
        <v>45874.190972222219</v>
      </c>
      <c r="BJ1366" s="6">
        <f>IF($BI1366&lt;=$BI$9,IF(NOT(ISNUMBER(PI_data_original!BJ1366)),BJ1365,PI_data_original!BJ1366),0)</f>
        <v>0</v>
      </c>
      <c r="BK1366" s="6">
        <f>IF($BI1366&lt;=$BI$9,IF(NOT(ISNUMBER(PI_data_original!BK1366)),BK1365,PI_data_original!BK1366),0)</f>
        <v>0</v>
      </c>
      <c r="BM1366" s="6" t="b">
        <f t="shared" si="254"/>
        <v>0</v>
      </c>
      <c r="BN1366" s="6" t="str">
        <f t="shared" si="255"/>
        <v>N/A</v>
      </c>
      <c r="BO1366" s="6" t="b">
        <f t="shared" si="256"/>
        <v>0</v>
      </c>
      <c r="BP1366" s="6" t="str">
        <f t="shared" si="257"/>
        <v>N/A</v>
      </c>
    </row>
    <row r="1367" spans="61:68">
      <c r="BI1367" s="61">
        <f>PI_data_original!BI1367</f>
        <v>45874.191666666666</v>
      </c>
      <c r="BJ1367" s="6">
        <f>IF($BI1367&lt;=$BI$9,IF(NOT(ISNUMBER(PI_data_original!BJ1367)),BJ1366,PI_data_original!BJ1367),0)</f>
        <v>0</v>
      </c>
      <c r="BK1367" s="6">
        <f>IF($BI1367&lt;=$BI$9,IF(NOT(ISNUMBER(PI_data_original!BK1367)),BK1366,PI_data_original!BK1367),0)</f>
        <v>0</v>
      </c>
      <c r="BM1367" s="6" t="b">
        <f t="shared" si="254"/>
        <v>0</v>
      </c>
      <c r="BN1367" s="6" t="str">
        <f t="shared" si="255"/>
        <v>N/A</v>
      </c>
      <c r="BO1367" s="6" t="b">
        <f t="shared" si="256"/>
        <v>0</v>
      </c>
      <c r="BP1367" s="6" t="str">
        <f t="shared" si="257"/>
        <v>N/A</v>
      </c>
    </row>
    <row r="1368" spans="61:68">
      <c r="BI1368" s="61">
        <f>PI_data_original!BI1368</f>
        <v>45874.192361111112</v>
      </c>
      <c r="BJ1368" s="6">
        <f>IF($BI1368&lt;=$BI$9,IF(NOT(ISNUMBER(PI_data_original!BJ1368)),BJ1367,PI_data_original!BJ1368),0)</f>
        <v>0</v>
      </c>
      <c r="BK1368" s="6">
        <f>IF($BI1368&lt;=$BI$9,IF(NOT(ISNUMBER(PI_data_original!BK1368)),BK1367,PI_data_original!BK1368),0)</f>
        <v>0</v>
      </c>
      <c r="BM1368" s="6" t="b">
        <f t="shared" si="254"/>
        <v>0</v>
      </c>
      <c r="BN1368" s="6" t="str">
        <f t="shared" si="255"/>
        <v>N/A</v>
      </c>
      <c r="BO1368" s="6" t="b">
        <f t="shared" si="256"/>
        <v>0</v>
      </c>
      <c r="BP1368" s="6" t="str">
        <f t="shared" si="257"/>
        <v>N/A</v>
      </c>
    </row>
    <row r="1369" spans="61:68">
      <c r="BI1369" s="61">
        <f>PI_data_original!BI1369</f>
        <v>45874.193055555559</v>
      </c>
      <c r="BJ1369" s="6">
        <f>IF($BI1369&lt;=$BI$9,IF(NOT(ISNUMBER(PI_data_original!BJ1369)),BJ1368,PI_data_original!BJ1369),0)</f>
        <v>0</v>
      </c>
      <c r="BK1369" s="6">
        <f>IF($BI1369&lt;=$BI$9,IF(NOT(ISNUMBER(PI_data_original!BK1369)),BK1368,PI_data_original!BK1369),0)</f>
        <v>0</v>
      </c>
      <c r="BM1369" s="6" t="b">
        <f t="shared" si="254"/>
        <v>0</v>
      </c>
      <c r="BN1369" s="6" t="str">
        <f t="shared" si="255"/>
        <v>N/A</v>
      </c>
      <c r="BO1369" s="6" t="b">
        <f t="shared" si="256"/>
        <v>0</v>
      </c>
      <c r="BP1369" s="6" t="str">
        <f t="shared" si="257"/>
        <v>N/A</v>
      </c>
    </row>
    <row r="1370" spans="61:68">
      <c r="BI1370" s="61">
        <f>PI_data_original!BI1370</f>
        <v>45874.193749999999</v>
      </c>
      <c r="BJ1370" s="6">
        <f>IF($BI1370&lt;=$BI$9,IF(NOT(ISNUMBER(PI_data_original!BJ1370)),BJ1369,PI_data_original!BJ1370),0)</f>
        <v>0</v>
      </c>
      <c r="BK1370" s="6">
        <f>IF($BI1370&lt;=$BI$9,IF(NOT(ISNUMBER(PI_data_original!BK1370)),BK1369,PI_data_original!BK1370),0)</f>
        <v>0</v>
      </c>
      <c r="BM1370" s="6" t="b">
        <f t="shared" si="254"/>
        <v>0</v>
      </c>
      <c r="BN1370" s="6" t="str">
        <f t="shared" si="255"/>
        <v>N/A</v>
      </c>
      <c r="BO1370" s="6" t="b">
        <f t="shared" si="256"/>
        <v>0</v>
      </c>
      <c r="BP1370" s="6" t="str">
        <f t="shared" si="257"/>
        <v>N/A</v>
      </c>
    </row>
    <row r="1371" spans="61:68">
      <c r="BI1371" s="61">
        <f>PI_data_original!BI1371</f>
        <v>45874.194444444445</v>
      </c>
      <c r="BJ1371" s="6">
        <f>IF($BI1371&lt;=$BI$9,IF(NOT(ISNUMBER(PI_data_original!BJ1371)),BJ1370,PI_data_original!BJ1371),0)</f>
        <v>0</v>
      </c>
      <c r="BK1371" s="6">
        <f>IF($BI1371&lt;=$BI$9,IF(NOT(ISNUMBER(PI_data_original!BK1371)),BK1370,PI_data_original!BK1371),0)</f>
        <v>0</v>
      </c>
      <c r="BM1371" s="6" t="b">
        <f t="shared" si="254"/>
        <v>0</v>
      </c>
      <c r="BN1371" s="6" t="str">
        <f t="shared" si="255"/>
        <v>N/A</v>
      </c>
      <c r="BO1371" s="6" t="b">
        <f t="shared" si="256"/>
        <v>0</v>
      </c>
      <c r="BP1371" s="6" t="str">
        <f t="shared" si="257"/>
        <v>N/A</v>
      </c>
    </row>
    <row r="1372" spans="61:68">
      <c r="BI1372" s="61">
        <f>PI_data_original!BI1372</f>
        <v>45874.195138888892</v>
      </c>
      <c r="BJ1372" s="6">
        <f>IF($BI1372&lt;=$BI$9,IF(NOT(ISNUMBER(PI_data_original!BJ1372)),BJ1371,PI_data_original!BJ1372),0)</f>
        <v>0</v>
      </c>
      <c r="BK1372" s="6">
        <f>IF($BI1372&lt;=$BI$9,IF(NOT(ISNUMBER(PI_data_original!BK1372)),BK1371,PI_data_original!BK1372),0)</f>
        <v>0</v>
      </c>
      <c r="BM1372" s="6" t="b">
        <f t="shared" si="254"/>
        <v>0</v>
      </c>
      <c r="BN1372" s="6" t="str">
        <f t="shared" si="255"/>
        <v>N/A</v>
      </c>
      <c r="BO1372" s="6" t="b">
        <f t="shared" si="256"/>
        <v>0</v>
      </c>
      <c r="BP1372" s="6" t="str">
        <f t="shared" si="257"/>
        <v>N/A</v>
      </c>
    </row>
    <row r="1373" spans="61:68">
      <c r="BI1373" s="61">
        <f>PI_data_original!BI1373</f>
        <v>45874.195833333331</v>
      </c>
      <c r="BJ1373" s="6">
        <f>IF($BI1373&lt;=$BI$9,IF(NOT(ISNUMBER(PI_data_original!BJ1373)),BJ1372,PI_data_original!BJ1373),0)</f>
        <v>0</v>
      </c>
      <c r="BK1373" s="6">
        <f>IF($BI1373&lt;=$BI$9,IF(NOT(ISNUMBER(PI_data_original!BK1373)),BK1372,PI_data_original!BK1373),0)</f>
        <v>0</v>
      </c>
      <c r="BM1373" s="6" t="b">
        <f t="shared" si="254"/>
        <v>0</v>
      </c>
      <c r="BN1373" s="6" t="str">
        <f t="shared" si="255"/>
        <v>N/A</v>
      </c>
      <c r="BO1373" s="6" t="b">
        <f t="shared" si="256"/>
        <v>0</v>
      </c>
      <c r="BP1373" s="6" t="str">
        <f t="shared" si="257"/>
        <v>N/A</v>
      </c>
    </row>
    <row r="1374" spans="61:68">
      <c r="BI1374" s="61">
        <f>PI_data_original!BI1374</f>
        <v>45874.196527777778</v>
      </c>
      <c r="BJ1374" s="6">
        <f>IF($BI1374&lt;=$BI$9,IF(NOT(ISNUMBER(PI_data_original!BJ1374)),BJ1373,PI_data_original!BJ1374),0)</f>
        <v>0</v>
      </c>
      <c r="BK1374" s="6">
        <f>IF($BI1374&lt;=$BI$9,IF(NOT(ISNUMBER(PI_data_original!BK1374)),BK1373,PI_data_original!BK1374),0)</f>
        <v>0</v>
      </c>
      <c r="BM1374" s="6" t="b">
        <f t="shared" si="254"/>
        <v>0</v>
      </c>
      <c r="BN1374" s="6" t="str">
        <f t="shared" si="255"/>
        <v>N/A</v>
      </c>
      <c r="BO1374" s="6" t="b">
        <f t="shared" si="256"/>
        <v>0</v>
      </c>
      <c r="BP1374" s="6" t="str">
        <f t="shared" si="257"/>
        <v>N/A</v>
      </c>
    </row>
    <row r="1375" spans="61:68">
      <c r="BI1375" s="61">
        <f>PI_data_original!BI1375</f>
        <v>45874.197222222225</v>
      </c>
      <c r="BJ1375" s="6">
        <f>IF($BI1375&lt;=$BI$9,IF(NOT(ISNUMBER(PI_data_original!BJ1375)),BJ1374,PI_data_original!BJ1375),0)</f>
        <v>0</v>
      </c>
      <c r="BK1375" s="6">
        <f>IF($BI1375&lt;=$BI$9,IF(NOT(ISNUMBER(PI_data_original!BK1375)),BK1374,PI_data_original!BK1375),0)</f>
        <v>0</v>
      </c>
      <c r="BM1375" s="6" t="b">
        <f t="shared" si="254"/>
        <v>0</v>
      </c>
      <c r="BN1375" s="6" t="str">
        <f t="shared" si="255"/>
        <v>N/A</v>
      </c>
      <c r="BO1375" s="6" t="b">
        <f t="shared" si="256"/>
        <v>0</v>
      </c>
      <c r="BP1375" s="6" t="str">
        <f t="shared" si="257"/>
        <v>N/A</v>
      </c>
    </row>
    <row r="1376" spans="61:68">
      <c r="BI1376" s="61">
        <f>PI_data_original!BI1376</f>
        <v>45874.197916666664</v>
      </c>
      <c r="BJ1376" s="6">
        <f>IF($BI1376&lt;=$BI$9,IF(NOT(ISNUMBER(PI_data_original!BJ1376)),BJ1375,PI_data_original!BJ1376),0)</f>
        <v>0</v>
      </c>
      <c r="BK1376" s="6">
        <f>IF($BI1376&lt;=$BI$9,IF(NOT(ISNUMBER(PI_data_original!BK1376)),BK1375,PI_data_original!BK1376),0)</f>
        <v>0</v>
      </c>
      <c r="BM1376" s="6" t="b">
        <f t="shared" si="254"/>
        <v>0</v>
      </c>
      <c r="BN1376" s="6" t="str">
        <f t="shared" si="255"/>
        <v>N/A</v>
      </c>
      <c r="BO1376" s="6" t="b">
        <f t="shared" si="256"/>
        <v>0</v>
      </c>
      <c r="BP1376" s="6" t="str">
        <f t="shared" si="257"/>
        <v>N/A</v>
      </c>
    </row>
    <row r="1377" spans="61:68">
      <c r="BI1377" s="61">
        <f>PI_data_original!BI1377</f>
        <v>45874.198611111111</v>
      </c>
      <c r="BJ1377" s="6">
        <f>IF($BI1377&lt;=$BI$9,IF(NOT(ISNUMBER(PI_data_original!BJ1377)),BJ1376,PI_data_original!BJ1377),0)</f>
        <v>0</v>
      </c>
      <c r="BK1377" s="6">
        <f>IF($BI1377&lt;=$BI$9,IF(NOT(ISNUMBER(PI_data_original!BK1377)),BK1376,PI_data_original!BK1377),0)</f>
        <v>0</v>
      </c>
      <c r="BM1377" s="6" t="b">
        <f t="shared" si="254"/>
        <v>0</v>
      </c>
      <c r="BN1377" s="6" t="str">
        <f t="shared" si="255"/>
        <v>N/A</v>
      </c>
      <c r="BO1377" s="6" t="b">
        <f t="shared" si="256"/>
        <v>0</v>
      </c>
      <c r="BP1377" s="6" t="str">
        <f t="shared" si="257"/>
        <v>N/A</v>
      </c>
    </row>
    <row r="1378" spans="61:68">
      <c r="BI1378" s="61">
        <f>PI_data_original!BI1378</f>
        <v>45874.199305555558</v>
      </c>
      <c r="BJ1378" s="6">
        <f>IF($BI1378&lt;=$BI$9,IF(NOT(ISNUMBER(PI_data_original!BJ1378)),BJ1377,PI_data_original!BJ1378),0)</f>
        <v>0</v>
      </c>
      <c r="BK1378" s="6">
        <f>IF($BI1378&lt;=$BI$9,IF(NOT(ISNUMBER(PI_data_original!BK1378)),BK1377,PI_data_original!BK1378),0)</f>
        <v>0</v>
      </c>
      <c r="BM1378" s="6" t="b">
        <f t="shared" si="254"/>
        <v>0</v>
      </c>
      <c r="BN1378" s="6" t="str">
        <f t="shared" si="255"/>
        <v>N/A</v>
      </c>
      <c r="BO1378" s="6" t="b">
        <f t="shared" si="256"/>
        <v>0</v>
      </c>
      <c r="BP1378" s="6" t="str">
        <f t="shared" si="257"/>
        <v>N/A</v>
      </c>
    </row>
    <row r="1379" spans="61:68">
      <c r="BI1379" s="61">
        <f>PI_data_original!BI1379</f>
        <v>45874.2</v>
      </c>
      <c r="BJ1379" s="6">
        <f>IF($BI1379&lt;=$BI$9,IF(NOT(ISNUMBER(PI_data_original!BJ1379)),BJ1378,PI_data_original!BJ1379),0)</f>
        <v>0</v>
      </c>
      <c r="BK1379" s="6">
        <f>IF($BI1379&lt;=$BI$9,IF(NOT(ISNUMBER(PI_data_original!BK1379)),BK1378,PI_data_original!BK1379),0)</f>
        <v>0</v>
      </c>
      <c r="BM1379" s="6" t="b">
        <f t="shared" si="254"/>
        <v>0</v>
      </c>
      <c r="BN1379" s="6" t="str">
        <f t="shared" si="255"/>
        <v>N/A</v>
      </c>
      <c r="BO1379" s="6" t="b">
        <f t="shared" si="256"/>
        <v>0</v>
      </c>
      <c r="BP1379" s="6" t="str">
        <f t="shared" si="257"/>
        <v>N/A</v>
      </c>
    </row>
    <row r="1380" spans="61:68">
      <c r="BI1380" s="61">
        <f>PI_data_original!BI1380</f>
        <v>45874.200694444444</v>
      </c>
      <c r="BJ1380" s="6">
        <f>IF($BI1380&lt;=$BI$9,IF(NOT(ISNUMBER(PI_data_original!BJ1380)),BJ1379,PI_data_original!BJ1380),0)</f>
        <v>0</v>
      </c>
      <c r="BK1380" s="6">
        <f>IF($BI1380&lt;=$BI$9,IF(NOT(ISNUMBER(PI_data_original!BK1380)),BK1379,PI_data_original!BK1380),0)</f>
        <v>0</v>
      </c>
      <c r="BM1380" s="6" t="b">
        <f t="shared" si="254"/>
        <v>0</v>
      </c>
      <c r="BN1380" s="6" t="str">
        <f t="shared" si="255"/>
        <v>N/A</v>
      </c>
      <c r="BO1380" s="6" t="b">
        <f t="shared" si="256"/>
        <v>0</v>
      </c>
      <c r="BP1380" s="6" t="str">
        <f t="shared" si="257"/>
        <v>N/A</v>
      </c>
    </row>
    <row r="1381" spans="61:68">
      <c r="BI1381" s="61">
        <f>PI_data_original!BI1381</f>
        <v>45874.201388888891</v>
      </c>
      <c r="BJ1381" s="6">
        <f>IF($BI1381&lt;=$BI$9,IF(NOT(ISNUMBER(PI_data_original!BJ1381)),BJ1380,PI_data_original!BJ1381),0)</f>
        <v>0</v>
      </c>
      <c r="BK1381" s="6">
        <f>IF($BI1381&lt;=$BI$9,IF(NOT(ISNUMBER(PI_data_original!BK1381)),BK1380,PI_data_original!BK1381),0)</f>
        <v>0</v>
      </c>
      <c r="BM1381" s="6" t="b">
        <f t="shared" si="254"/>
        <v>0</v>
      </c>
      <c r="BN1381" s="6" t="str">
        <f t="shared" si="255"/>
        <v>N/A</v>
      </c>
      <c r="BO1381" s="6" t="b">
        <f t="shared" si="256"/>
        <v>0</v>
      </c>
      <c r="BP1381" s="6" t="str">
        <f t="shared" si="257"/>
        <v>N/A</v>
      </c>
    </row>
    <row r="1382" spans="61:68">
      <c r="BI1382" s="61">
        <f>PI_data_original!BI1382</f>
        <v>45874.20208333333</v>
      </c>
      <c r="BJ1382" s="6">
        <f>IF($BI1382&lt;=$BI$9,IF(NOT(ISNUMBER(PI_data_original!BJ1382)),BJ1381,PI_data_original!BJ1382),0)</f>
        <v>0</v>
      </c>
      <c r="BK1382" s="6">
        <f>IF($BI1382&lt;=$BI$9,IF(NOT(ISNUMBER(PI_data_original!BK1382)),BK1381,PI_data_original!BK1382),0)</f>
        <v>0</v>
      </c>
      <c r="BM1382" s="6" t="b">
        <f t="shared" si="254"/>
        <v>0</v>
      </c>
      <c r="BN1382" s="6" t="str">
        <f t="shared" si="255"/>
        <v>N/A</v>
      </c>
      <c r="BO1382" s="6" t="b">
        <f t="shared" si="256"/>
        <v>0</v>
      </c>
      <c r="BP1382" s="6" t="str">
        <f t="shared" si="257"/>
        <v>N/A</v>
      </c>
    </row>
    <row r="1383" spans="61:68">
      <c r="BI1383" s="61">
        <f>PI_data_original!BI1383</f>
        <v>45874.202777777777</v>
      </c>
      <c r="BJ1383" s="6">
        <f>IF($BI1383&lt;=$BI$9,IF(NOT(ISNUMBER(PI_data_original!BJ1383)),BJ1382,PI_data_original!BJ1383),0)</f>
        <v>0</v>
      </c>
      <c r="BK1383" s="6">
        <f>IF($BI1383&lt;=$BI$9,IF(NOT(ISNUMBER(PI_data_original!BK1383)),BK1382,PI_data_original!BK1383),0)</f>
        <v>0</v>
      </c>
      <c r="BM1383" s="6" t="b">
        <f t="shared" si="254"/>
        <v>0</v>
      </c>
      <c r="BN1383" s="6" t="str">
        <f t="shared" si="255"/>
        <v>N/A</v>
      </c>
      <c r="BO1383" s="6" t="b">
        <f t="shared" si="256"/>
        <v>0</v>
      </c>
      <c r="BP1383" s="6" t="str">
        <f t="shared" si="257"/>
        <v>N/A</v>
      </c>
    </row>
    <row r="1384" spans="61:68">
      <c r="BI1384" s="61">
        <f>PI_data_original!BI1384</f>
        <v>45874.203472222223</v>
      </c>
      <c r="BJ1384" s="6">
        <f>IF($BI1384&lt;=$BI$9,IF(NOT(ISNUMBER(PI_data_original!BJ1384)),BJ1383,PI_data_original!BJ1384),0)</f>
        <v>0</v>
      </c>
      <c r="BK1384" s="6">
        <f>IF($BI1384&lt;=$BI$9,IF(NOT(ISNUMBER(PI_data_original!BK1384)),BK1383,PI_data_original!BK1384),0)</f>
        <v>0</v>
      </c>
      <c r="BM1384" s="6" t="b">
        <f t="shared" si="254"/>
        <v>0</v>
      </c>
      <c r="BN1384" s="6" t="str">
        <f t="shared" si="255"/>
        <v>N/A</v>
      </c>
      <c r="BO1384" s="6" t="b">
        <f t="shared" si="256"/>
        <v>0</v>
      </c>
      <c r="BP1384" s="6" t="str">
        <f t="shared" si="257"/>
        <v>N/A</v>
      </c>
    </row>
    <row r="1385" spans="61:68">
      <c r="BI1385" s="61">
        <f>PI_data_original!BI1385</f>
        <v>45874.20416666667</v>
      </c>
      <c r="BJ1385" s="6">
        <f>IF($BI1385&lt;=$BI$9,IF(NOT(ISNUMBER(PI_data_original!BJ1385)),BJ1384,PI_data_original!BJ1385),0)</f>
        <v>0</v>
      </c>
      <c r="BK1385" s="6">
        <f>IF($BI1385&lt;=$BI$9,IF(NOT(ISNUMBER(PI_data_original!BK1385)),BK1384,PI_data_original!BK1385),0)</f>
        <v>0</v>
      </c>
      <c r="BM1385" s="6" t="b">
        <f t="shared" si="254"/>
        <v>0</v>
      </c>
      <c r="BN1385" s="6" t="str">
        <f t="shared" si="255"/>
        <v>N/A</v>
      </c>
      <c r="BO1385" s="6" t="b">
        <f t="shared" si="256"/>
        <v>0</v>
      </c>
      <c r="BP1385" s="6" t="str">
        <f t="shared" si="257"/>
        <v>N/A</v>
      </c>
    </row>
    <row r="1386" spans="61:68">
      <c r="BI1386" s="61">
        <f>PI_data_original!BI1386</f>
        <v>45874.204861111109</v>
      </c>
      <c r="BJ1386" s="6">
        <f>IF($BI1386&lt;=$BI$9,IF(NOT(ISNUMBER(PI_data_original!BJ1386)),BJ1385,PI_data_original!BJ1386),0)</f>
        <v>0</v>
      </c>
      <c r="BK1386" s="6">
        <f>IF($BI1386&lt;=$BI$9,IF(NOT(ISNUMBER(PI_data_original!BK1386)),BK1385,PI_data_original!BK1386),0)</f>
        <v>0</v>
      </c>
      <c r="BM1386" s="6" t="b">
        <f t="shared" si="254"/>
        <v>0</v>
      </c>
      <c r="BN1386" s="6" t="str">
        <f t="shared" si="255"/>
        <v>N/A</v>
      </c>
      <c r="BO1386" s="6" t="b">
        <f t="shared" si="256"/>
        <v>0</v>
      </c>
      <c r="BP1386" s="6" t="str">
        <f t="shared" si="257"/>
        <v>N/A</v>
      </c>
    </row>
    <row r="1387" spans="61:68">
      <c r="BI1387" s="61">
        <f>PI_data_original!BI1387</f>
        <v>45874.205555555556</v>
      </c>
      <c r="BJ1387" s="6">
        <f>IF($BI1387&lt;=$BI$9,IF(NOT(ISNUMBER(PI_data_original!BJ1387)),BJ1386,PI_data_original!BJ1387),0)</f>
        <v>0</v>
      </c>
      <c r="BK1387" s="6">
        <f>IF($BI1387&lt;=$BI$9,IF(NOT(ISNUMBER(PI_data_original!BK1387)),BK1386,PI_data_original!BK1387),0)</f>
        <v>0</v>
      </c>
      <c r="BM1387" s="6" t="b">
        <f t="shared" si="254"/>
        <v>0</v>
      </c>
      <c r="BN1387" s="6" t="str">
        <f t="shared" si="255"/>
        <v>N/A</v>
      </c>
      <c r="BO1387" s="6" t="b">
        <f t="shared" si="256"/>
        <v>0</v>
      </c>
      <c r="BP1387" s="6" t="str">
        <f t="shared" si="257"/>
        <v>N/A</v>
      </c>
    </row>
    <row r="1388" spans="61:68">
      <c r="BI1388" s="61">
        <f>PI_data_original!BI1388</f>
        <v>45874.206250000003</v>
      </c>
      <c r="BJ1388" s="6">
        <f>IF($BI1388&lt;=$BI$9,IF(NOT(ISNUMBER(PI_data_original!BJ1388)),BJ1387,PI_data_original!BJ1388),0)</f>
        <v>0</v>
      </c>
      <c r="BK1388" s="6">
        <f>IF($BI1388&lt;=$BI$9,IF(NOT(ISNUMBER(PI_data_original!BK1388)),BK1387,PI_data_original!BK1388),0)</f>
        <v>0</v>
      </c>
      <c r="BM1388" s="6" t="b">
        <f t="shared" si="254"/>
        <v>0</v>
      </c>
      <c r="BN1388" s="6" t="str">
        <f t="shared" si="255"/>
        <v>N/A</v>
      </c>
      <c r="BO1388" s="6" t="b">
        <f t="shared" si="256"/>
        <v>0</v>
      </c>
      <c r="BP1388" s="6" t="str">
        <f t="shared" si="257"/>
        <v>N/A</v>
      </c>
    </row>
    <row r="1389" spans="61:68">
      <c r="BI1389" s="61">
        <f>PI_data_original!BI1389</f>
        <v>45874.206944444442</v>
      </c>
      <c r="BJ1389" s="6">
        <f>IF($BI1389&lt;=$BI$9,IF(NOT(ISNUMBER(PI_data_original!BJ1389)),BJ1388,PI_data_original!BJ1389),0)</f>
        <v>0</v>
      </c>
      <c r="BK1389" s="6">
        <f>IF($BI1389&lt;=$BI$9,IF(NOT(ISNUMBER(PI_data_original!BK1389)),BK1388,PI_data_original!BK1389),0)</f>
        <v>0</v>
      </c>
      <c r="BM1389" s="6" t="b">
        <f t="shared" si="254"/>
        <v>0</v>
      </c>
      <c r="BN1389" s="6" t="str">
        <f t="shared" si="255"/>
        <v>N/A</v>
      </c>
      <c r="BO1389" s="6" t="b">
        <f t="shared" si="256"/>
        <v>0</v>
      </c>
      <c r="BP1389" s="6" t="str">
        <f t="shared" si="257"/>
        <v>N/A</v>
      </c>
    </row>
    <row r="1390" spans="61:68">
      <c r="BI1390" s="61">
        <f>PI_data_original!BI1390</f>
        <v>45874.207638888889</v>
      </c>
      <c r="BJ1390" s="6">
        <f>IF($BI1390&lt;=$BI$9,IF(NOT(ISNUMBER(PI_data_original!BJ1390)),BJ1389,PI_data_original!BJ1390),0)</f>
        <v>0</v>
      </c>
      <c r="BK1390" s="6">
        <f>IF($BI1390&lt;=$BI$9,IF(NOT(ISNUMBER(PI_data_original!BK1390)),BK1389,PI_data_original!BK1390),0)</f>
        <v>0</v>
      </c>
      <c r="BM1390" s="6" t="b">
        <f t="shared" si="254"/>
        <v>0</v>
      </c>
      <c r="BN1390" s="6" t="str">
        <f t="shared" si="255"/>
        <v>N/A</v>
      </c>
      <c r="BO1390" s="6" t="b">
        <f t="shared" si="256"/>
        <v>0</v>
      </c>
      <c r="BP1390" s="6" t="str">
        <f t="shared" si="257"/>
        <v>N/A</v>
      </c>
    </row>
    <row r="1391" spans="61:68">
      <c r="BI1391" s="61">
        <f>PI_data_original!BI1391</f>
        <v>45874.208333333336</v>
      </c>
      <c r="BJ1391" s="6">
        <f>IF($BI1391&lt;=$BI$9,IF(NOT(ISNUMBER(PI_data_original!BJ1391)),BJ1390,PI_data_original!BJ1391),0)</f>
        <v>0</v>
      </c>
      <c r="BK1391" s="6">
        <f>IF($BI1391&lt;=$BI$9,IF(NOT(ISNUMBER(PI_data_original!BK1391)),BK1390,PI_data_original!BK1391),0)</f>
        <v>0</v>
      </c>
      <c r="BM1391" s="6" t="b">
        <f t="shared" si="254"/>
        <v>0</v>
      </c>
      <c r="BN1391" s="6" t="str">
        <f t="shared" si="255"/>
        <v>N/A</v>
      </c>
      <c r="BO1391" s="6" t="b">
        <f t="shared" si="256"/>
        <v>0</v>
      </c>
      <c r="BP1391" s="6" t="str">
        <f t="shared" si="257"/>
        <v>N/A</v>
      </c>
    </row>
    <row r="1392" spans="61:68">
      <c r="BI1392" s="61">
        <f>PI_data_original!BI1392</f>
        <v>45874.209027777775</v>
      </c>
      <c r="BJ1392" s="6">
        <f>IF($BI1392&lt;=$BI$9,IF(NOT(ISNUMBER(PI_data_original!BJ1392)),BJ1391,PI_data_original!BJ1392),0)</f>
        <v>0</v>
      </c>
      <c r="BK1392" s="6">
        <f>IF($BI1392&lt;=$BI$9,IF(NOT(ISNUMBER(PI_data_original!BK1392)),BK1391,PI_data_original!BK1392),0)</f>
        <v>0</v>
      </c>
      <c r="BM1392" s="6" t="b">
        <f t="shared" si="254"/>
        <v>0</v>
      </c>
      <c r="BN1392" s="6" t="str">
        <f t="shared" si="255"/>
        <v>N/A</v>
      </c>
      <c r="BO1392" s="6" t="b">
        <f t="shared" si="256"/>
        <v>0</v>
      </c>
      <c r="BP1392" s="6" t="str">
        <f t="shared" si="257"/>
        <v>N/A</v>
      </c>
    </row>
    <row r="1393" spans="61:68">
      <c r="BI1393" s="61">
        <f>PI_data_original!BI1393</f>
        <v>45874.209722222222</v>
      </c>
      <c r="BJ1393" s="6">
        <f>IF($BI1393&lt;=$BI$9,IF(NOT(ISNUMBER(PI_data_original!BJ1393)),BJ1392,PI_data_original!BJ1393),0)</f>
        <v>0</v>
      </c>
      <c r="BK1393" s="6">
        <f>IF($BI1393&lt;=$BI$9,IF(NOT(ISNUMBER(PI_data_original!BK1393)),BK1392,PI_data_original!BK1393),0)</f>
        <v>0</v>
      </c>
      <c r="BM1393" s="6" t="b">
        <f t="shared" si="254"/>
        <v>0</v>
      </c>
      <c r="BN1393" s="6" t="str">
        <f t="shared" si="255"/>
        <v>N/A</v>
      </c>
      <c r="BO1393" s="6" t="b">
        <f t="shared" si="256"/>
        <v>0</v>
      </c>
      <c r="BP1393" s="6" t="str">
        <f t="shared" si="257"/>
        <v>N/A</v>
      </c>
    </row>
    <row r="1394" spans="61:68">
      <c r="BI1394" s="61">
        <f>PI_data_original!BI1394</f>
        <v>45874.210416666669</v>
      </c>
      <c r="BJ1394" s="6">
        <f>IF($BI1394&lt;=$BI$9,IF(NOT(ISNUMBER(PI_data_original!BJ1394)),BJ1393,PI_data_original!BJ1394),0)</f>
        <v>0</v>
      </c>
      <c r="BK1394" s="6">
        <f>IF($BI1394&lt;=$BI$9,IF(NOT(ISNUMBER(PI_data_original!BK1394)),BK1393,PI_data_original!BK1394),0)</f>
        <v>0</v>
      </c>
      <c r="BM1394" s="6" t="b">
        <f t="shared" si="254"/>
        <v>0</v>
      </c>
      <c r="BN1394" s="6" t="str">
        <f t="shared" si="255"/>
        <v>N/A</v>
      </c>
      <c r="BO1394" s="6" t="b">
        <f t="shared" si="256"/>
        <v>0</v>
      </c>
      <c r="BP1394" s="6" t="str">
        <f t="shared" si="257"/>
        <v>N/A</v>
      </c>
    </row>
    <row r="1395" spans="61:68">
      <c r="BI1395" s="61">
        <f>PI_data_original!BI1395</f>
        <v>45874.211111111108</v>
      </c>
      <c r="BJ1395" s="6">
        <f>IF($BI1395&lt;=$BI$9,IF(NOT(ISNUMBER(PI_data_original!BJ1395)),BJ1394,PI_data_original!BJ1395),0)</f>
        <v>0</v>
      </c>
      <c r="BK1395" s="6">
        <f>IF($BI1395&lt;=$BI$9,IF(NOT(ISNUMBER(PI_data_original!BK1395)),BK1394,PI_data_original!BK1395),0)</f>
        <v>0</v>
      </c>
      <c r="BM1395" s="6" t="b">
        <f t="shared" si="254"/>
        <v>0</v>
      </c>
      <c r="BN1395" s="6" t="str">
        <f t="shared" si="255"/>
        <v>N/A</v>
      </c>
      <c r="BO1395" s="6" t="b">
        <f t="shared" si="256"/>
        <v>0</v>
      </c>
      <c r="BP1395" s="6" t="str">
        <f t="shared" si="257"/>
        <v>N/A</v>
      </c>
    </row>
    <row r="1396" spans="61:68">
      <c r="BI1396" s="61">
        <f>PI_data_original!BI1396</f>
        <v>45874.211805555555</v>
      </c>
      <c r="BJ1396" s="6">
        <f>IF($BI1396&lt;=$BI$9,IF(NOT(ISNUMBER(PI_data_original!BJ1396)),BJ1395,PI_data_original!BJ1396),0)</f>
        <v>0</v>
      </c>
      <c r="BK1396" s="6">
        <f>IF($BI1396&lt;=$BI$9,IF(NOT(ISNUMBER(PI_data_original!BK1396)),BK1395,PI_data_original!BK1396),0)</f>
        <v>0</v>
      </c>
      <c r="BM1396" s="6" t="b">
        <f t="shared" si="254"/>
        <v>0</v>
      </c>
      <c r="BN1396" s="6" t="str">
        <f t="shared" si="255"/>
        <v>N/A</v>
      </c>
      <c r="BO1396" s="6" t="b">
        <f t="shared" si="256"/>
        <v>0</v>
      </c>
      <c r="BP1396" s="6" t="str">
        <f t="shared" si="257"/>
        <v>N/A</v>
      </c>
    </row>
    <row r="1397" spans="61:68">
      <c r="BI1397" s="61">
        <f>PI_data_original!BI1397</f>
        <v>45874.212500000001</v>
      </c>
      <c r="BJ1397" s="6">
        <f>IF($BI1397&lt;=$BI$9,IF(NOT(ISNUMBER(PI_data_original!BJ1397)),BJ1396,PI_data_original!BJ1397),0)</f>
        <v>0</v>
      </c>
      <c r="BK1397" s="6">
        <f>IF($BI1397&lt;=$BI$9,IF(NOT(ISNUMBER(PI_data_original!BK1397)),BK1396,PI_data_original!BK1397),0)</f>
        <v>0</v>
      </c>
      <c r="BM1397" s="6" t="b">
        <f t="shared" si="254"/>
        <v>0</v>
      </c>
      <c r="BN1397" s="6" t="str">
        <f t="shared" si="255"/>
        <v>N/A</v>
      </c>
      <c r="BO1397" s="6" t="b">
        <f t="shared" si="256"/>
        <v>0</v>
      </c>
      <c r="BP1397" s="6" t="str">
        <f t="shared" si="257"/>
        <v>N/A</v>
      </c>
    </row>
    <row r="1398" spans="61:68">
      <c r="BI1398" s="61">
        <f>PI_data_original!BI1398</f>
        <v>45874.213194444441</v>
      </c>
      <c r="BJ1398" s="6">
        <f>IF($BI1398&lt;=$BI$9,IF(NOT(ISNUMBER(PI_data_original!BJ1398)),BJ1397,PI_data_original!BJ1398),0)</f>
        <v>0</v>
      </c>
      <c r="BK1398" s="6">
        <f>IF($BI1398&lt;=$BI$9,IF(NOT(ISNUMBER(PI_data_original!BK1398)),BK1397,PI_data_original!BK1398),0)</f>
        <v>0</v>
      </c>
      <c r="BM1398" s="6" t="b">
        <f t="shared" si="254"/>
        <v>0</v>
      </c>
      <c r="BN1398" s="6" t="str">
        <f t="shared" si="255"/>
        <v>N/A</v>
      </c>
      <c r="BO1398" s="6" t="b">
        <f t="shared" si="256"/>
        <v>0</v>
      </c>
      <c r="BP1398" s="6" t="str">
        <f t="shared" si="257"/>
        <v>N/A</v>
      </c>
    </row>
    <row r="1399" spans="61:68">
      <c r="BI1399" s="61">
        <f>PI_data_original!BI1399</f>
        <v>45874.213888888888</v>
      </c>
      <c r="BJ1399" s="6">
        <f>IF($BI1399&lt;=$BI$9,IF(NOT(ISNUMBER(PI_data_original!BJ1399)),BJ1398,PI_data_original!BJ1399),0)</f>
        <v>0</v>
      </c>
      <c r="BK1399" s="6">
        <f>IF($BI1399&lt;=$BI$9,IF(NOT(ISNUMBER(PI_data_original!BK1399)),BK1398,PI_data_original!BK1399),0)</f>
        <v>0</v>
      </c>
      <c r="BM1399" s="6" t="b">
        <f t="shared" si="254"/>
        <v>0</v>
      </c>
      <c r="BN1399" s="6" t="str">
        <f t="shared" si="255"/>
        <v>N/A</v>
      </c>
      <c r="BO1399" s="6" t="b">
        <f t="shared" si="256"/>
        <v>0</v>
      </c>
      <c r="BP1399" s="6" t="str">
        <f t="shared" si="257"/>
        <v>N/A</v>
      </c>
    </row>
    <row r="1400" spans="61:68">
      <c r="BI1400" s="61">
        <f>PI_data_original!BI1400</f>
        <v>45874.214583333334</v>
      </c>
      <c r="BJ1400" s="6">
        <f>IF($BI1400&lt;=$BI$9,IF(NOT(ISNUMBER(PI_data_original!BJ1400)),BJ1399,PI_data_original!BJ1400),0)</f>
        <v>0</v>
      </c>
      <c r="BK1400" s="6">
        <f>IF($BI1400&lt;=$BI$9,IF(NOT(ISNUMBER(PI_data_original!BK1400)),BK1399,PI_data_original!BK1400),0)</f>
        <v>0</v>
      </c>
      <c r="BM1400" s="6" t="b">
        <f t="shared" si="254"/>
        <v>0</v>
      </c>
      <c r="BN1400" s="6" t="str">
        <f t="shared" si="255"/>
        <v>N/A</v>
      </c>
      <c r="BO1400" s="6" t="b">
        <f t="shared" si="256"/>
        <v>0</v>
      </c>
      <c r="BP1400" s="6" t="str">
        <f t="shared" si="257"/>
        <v>N/A</v>
      </c>
    </row>
    <row r="1401" spans="61:68">
      <c r="BI1401" s="61">
        <f>PI_data_original!BI1401</f>
        <v>45874.215277777781</v>
      </c>
      <c r="BJ1401" s="6">
        <f>IF($BI1401&lt;=$BI$9,IF(NOT(ISNUMBER(PI_data_original!BJ1401)),BJ1400,PI_data_original!BJ1401),0)</f>
        <v>0</v>
      </c>
      <c r="BK1401" s="6">
        <f>IF($BI1401&lt;=$BI$9,IF(NOT(ISNUMBER(PI_data_original!BK1401)),BK1400,PI_data_original!BK1401),0)</f>
        <v>0</v>
      </c>
      <c r="BM1401" s="6" t="b">
        <f t="shared" si="254"/>
        <v>0</v>
      </c>
      <c r="BN1401" s="6" t="str">
        <f t="shared" si="255"/>
        <v>N/A</v>
      </c>
      <c r="BO1401" s="6" t="b">
        <f t="shared" si="256"/>
        <v>0</v>
      </c>
      <c r="BP1401" s="6" t="str">
        <f t="shared" si="257"/>
        <v>N/A</v>
      </c>
    </row>
    <row r="1402" spans="61:68">
      <c r="BI1402" s="61">
        <f>PI_data_original!BI1402</f>
        <v>45874.21597222222</v>
      </c>
      <c r="BJ1402" s="6">
        <f>IF($BI1402&lt;=$BI$9,IF(NOT(ISNUMBER(PI_data_original!BJ1402)),BJ1401,PI_data_original!BJ1402),0)</f>
        <v>0</v>
      </c>
      <c r="BK1402" s="6">
        <f>IF($BI1402&lt;=$BI$9,IF(NOT(ISNUMBER(PI_data_original!BK1402)),BK1401,PI_data_original!BK1402),0)</f>
        <v>0</v>
      </c>
      <c r="BM1402" s="6" t="b">
        <f t="shared" si="254"/>
        <v>0</v>
      </c>
      <c r="BN1402" s="6" t="str">
        <f t="shared" si="255"/>
        <v>N/A</v>
      </c>
      <c r="BO1402" s="6" t="b">
        <f t="shared" si="256"/>
        <v>0</v>
      </c>
      <c r="BP1402" s="6" t="str">
        <f t="shared" si="257"/>
        <v>N/A</v>
      </c>
    </row>
    <row r="1403" spans="61:68">
      <c r="BI1403" s="61">
        <f>PI_data_original!BI1403</f>
        <v>45874.216666666667</v>
      </c>
      <c r="BJ1403" s="6">
        <f>IF($BI1403&lt;=$BI$9,IF(NOT(ISNUMBER(PI_data_original!BJ1403)),BJ1402,PI_data_original!BJ1403),0)</f>
        <v>0</v>
      </c>
      <c r="BK1403" s="6">
        <f>IF($BI1403&lt;=$BI$9,IF(NOT(ISNUMBER(PI_data_original!BK1403)),BK1402,PI_data_original!BK1403),0)</f>
        <v>0</v>
      </c>
      <c r="BM1403" s="6" t="b">
        <f t="shared" si="254"/>
        <v>0</v>
      </c>
      <c r="BN1403" s="6" t="str">
        <f t="shared" si="255"/>
        <v>N/A</v>
      </c>
      <c r="BO1403" s="6" t="b">
        <f t="shared" si="256"/>
        <v>0</v>
      </c>
      <c r="BP1403" s="6" t="str">
        <f t="shared" si="257"/>
        <v>N/A</v>
      </c>
    </row>
    <row r="1404" spans="61:68">
      <c r="BI1404" s="61">
        <f>PI_data_original!BI1404</f>
        <v>45874.217361111114</v>
      </c>
      <c r="BJ1404" s="6">
        <f>IF($BI1404&lt;=$BI$9,IF(NOT(ISNUMBER(PI_data_original!BJ1404)),BJ1403,PI_data_original!BJ1404),0)</f>
        <v>0</v>
      </c>
      <c r="BK1404" s="6">
        <f>IF($BI1404&lt;=$BI$9,IF(NOT(ISNUMBER(PI_data_original!BK1404)),BK1403,PI_data_original!BK1404),0)</f>
        <v>0</v>
      </c>
      <c r="BM1404" s="6" t="b">
        <f t="shared" si="254"/>
        <v>0</v>
      </c>
      <c r="BN1404" s="6" t="str">
        <f t="shared" si="255"/>
        <v>N/A</v>
      </c>
      <c r="BO1404" s="6" t="b">
        <f t="shared" si="256"/>
        <v>0</v>
      </c>
      <c r="BP1404" s="6" t="str">
        <f t="shared" si="257"/>
        <v>N/A</v>
      </c>
    </row>
    <row r="1405" spans="61:68">
      <c r="BI1405" s="61">
        <f>PI_data_original!BI1405</f>
        <v>45874.218055555553</v>
      </c>
      <c r="BJ1405" s="6">
        <f>IF($BI1405&lt;=$BI$9,IF(NOT(ISNUMBER(PI_data_original!BJ1405)),BJ1404,PI_data_original!BJ1405),0)</f>
        <v>0</v>
      </c>
      <c r="BK1405" s="6">
        <f>IF($BI1405&lt;=$BI$9,IF(NOT(ISNUMBER(PI_data_original!BK1405)),BK1404,PI_data_original!BK1405),0)</f>
        <v>0</v>
      </c>
      <c r="BM1405" s="6" t="b">
        <f t="shared" si="254"/>
        <v>0</v>
      </c>
      <c r="BN1405" s="6" t="str">
        <f t="shared" si="255"/>
        <v>N/A</v>
      </c>
      <c r="BO1405" s="6" t="b">
        <f t="shared" si="256"/>
        <v>0</v>
      </c>
      <c r="BP1405" s="6" t="str">
        <f t="shared" si="257"/>
        <v>N/A</v>
      </c>
    </row>
    <row r="1406" spans="61:68">
      <c r="BI1406" s="61">
        <f>PI_data_original!BI1406</f>
        <v>45874.21875</v>
      </c>
      <c r="BJ1406" s="6">
        <f>IF($BI1406&lt;=$BI$9,IF(NOT(ISNUMBER(PI_data_original!BJ1406)),BJ1405,PI_data_original!BJ1406),0)</f>
        <v>0</v>
      </c>
      <c r="BK1406" s="6">
        <f>IF($BI1406&lt;=$BI$9,IF(NOT(ISNUMBER(PI_data_original!BK1406)),BK1405,PI_data_original!BK1406),0)</f>
        <v>0</v>
      </c>
      <c r="BM1406" s="6" t="b">
        <f t="shared" si="254"/>
        <v>0</v>
      </c>
      <c r="BN1406" s="6" t="str">
        <f t="shared" si="255"/>
        <v>N/A</v>
      </c>
      <c r="BO1406" s="6" t="b">
        <f t="shared" si="256"/>
        <v>0</v>
      </c>
      <c r="BP1406" s="6" t="str">
        <f t="shared" si="257"/>
        <v>N/A</v>
      </c>
    </row>
    <row r="1407" spans="61:68">
      <c r="BI1407" s="61">
        <f>PI_data_original!BI1407</f>
        <v>45874.219444444447</v>
      </c>
      <c r="BJ1407" s="6">
        <f>IF($BI1407&lt;=$BI$9,IF(NOT(ISNUMBER(PI_data_original!BJ1407)),BJ1406,PI_data_original!BJ1407),0)</f>
        <v>0</v>
      </c>
      <c r="BK1407" s="6">
        <f>IF($BI1407&lt;=$BI$9,IF(NOT(ISNUMBER(PI_data_original!BK1407)),BK1406,PI_data_original!BK1407),0)</f>
        <v>0</v>
      </c>
      <c r="BM1407" s="6" t="b">
        <f t="shared" si="254"/>
        <v>0</v>
      </c>
      <c r="BN1407" s="6" t="str">
        <f t="shared" si="255"/>
        <v>N/A</v>
      </c>
      <c r="BO1407" s="6" t="b">
        <f t="shared" si="256"/>
        <v>0</v>
      </c>
      <c r="BP1407" s="6" t="str">
        <f t="shared" si="257"/>
        <v>N/A</v>
      </c>
    </row>
    <row r="1408" spans="61:68">
      <c r="BI1408" s="61">
        <f>PI_data_original!BI1408</f>
        <v>45874.220138888886</v>
      </c>
      <c r="BJ1408" s="6">
        <f>IF($BI1408&lt;=$BI$9,IF(NOT(ISNUMBER(PI_data_original!BJ1408)),BJ1407,PI_data_original!BJ1408),0)</f>
        <v>0</v>
      </c>
      <c r="BK1408" s="6">
        <f>IF($BI1408&lt;=$BI$9,IF(NOT(ISNUMBER(PI_data_original!BK1408)),BK1407,PI_data_original!BK1408),0)</f>
        <v>0</v>
      </c>
      <c r="BM1408" s="6" t="b">
        <f t="shared" si="254"/>
        <v>0</v>
      </c>
      <c r="BN1408" s="6" t="str">
        <f t="shared" si="255"/>
        <v>N/A</v>
      </c>
      <c r="BO1408" s="6" t="b">
        <f t="shared" si="256"/>
        <v>0</v>
      </c>
      <c r="BP1408" s="6" t="str">
        <f t="shared" si="257"/>
        <v>N/A</v>
      </c>
    </row>
    <row r="1409" spans="61:68">
      <c r="BI1409" s="61">
        <f>PI_data_original!BI1409</f>
        <v>45874.220833333333</v>
      </c>
      <c r="BJ1409" s="6">
        <f>IF($BI1409&lt;=$BI$9,IF(NOT(ISNUMBER(PI_data_original!BJ1409)),BJ1408,PI_data_original!BJ1409),0)</f>
        <v>0</v>
      </c>
      <c r="BK1409" s="6">
        <f>IF($BI1409&lt;=$BI$9,IF(NOT(ISNUMBER(PI_data_original!BK1409)),BK1408,PI_data_original!BK1409),0)</f>
        <v>0</v>
      </c>
      <c r="BM1409" s="6" t="b">
        <f t="shared" si="254"/>
        <v>0</v>
      </c>
      <c r="BN1409" s="6" t="str">
        <f t="shared" si="255"/>
        <v>N/A</v>
      </c>
      <c r="BO1409" s="6" t="b">
        <f t="shared" si="256"/>
        <v>0</v>
      </c>
      <c r="BP1409" s="6" t="str">
        <f t="shared" si="257"/>
        <v>N/A</v>
      </c>
    </row>
    <row r="1410" spans="61:68">
      <c r="BI1410" s="61">
        <f>PI_data_original!BI1410</f>
        <v>45874.22152777778</v>
      </c>
      <c r="BJ1410" s="6">
        <f>IF($BI1410&lt;=$BI$9,IF(NOT(ISNUMBER(PI_data_original!BJ1410)),BJ1409,PI_data_original!BJ1410),0)</f>
        <v>0</v>
      </c>
      <c r="BK1410" s="6">
        <f>IF($BI1410&lt;=$BI$9,IF(NOT(ISNUMBER(PI_data_original!BK1410)),BK1409,PI_data_original!BK1410),0)</f>
        <v>0</v>
      </c>
      <c r="BM1410" s="6" t="b">
        <f t="shared" si="254"/>
        <v>0</v>
      </c>
      <c r="BN1410" s="6" t="str">
        <f t="shared" si="255"/>
        <v>N/A</v>
      </c>
      <c r="BO1410" s="6" t="b">
        <f t="shared" si="256"/>
        <v>0</v>
      </c>
      <c r="BP1410" s="6" t="str">
        <f t="shared" si="257"/>
        <v>N/A</v>
      </c>
    </row>
    <row r="1411" spans="61:68">
      <c r="BI1411" s="61">
        <f>PI_data_original!BI1411</f>
        <v>45874.222222222219</v>
      </c>
      <c r="BJ1411" s="6">
        <f>IF($BI1411&lt;=$BI$9,IF(NOT(ISNUMBER(PI_data_original!BJ1411)),BJ1410,PI_data_original!BJ1411),0)</f>
        <v>0</v>
      </c>
      <c r="BK1411" s="6">
        <f>IF($BI1411&lt;=$BI$9,IF(NOT(ISNUMBER(PI_data_original!BK1411)),BK1410,PI_data_original!BK1411),0)</f>
        <v>0</v>
      </c>
      <c r="BM1411" s="6" t="b">
        <f t="shared" si="254"/>
        <v>0</v>
      </c>
      <c r="BN1411" s="6" t="str">
        <f t="shared" si="255"/>
        <v>N/A</v>
      </c>
      <c r="BO1411" s="6" t="b">
        <f t="shared" si="256"/>
        <v>0</v>
      </c>
      <c r="BP1411" s="6" t="str">
        <f t="shared" si="257"/>
        <v>N/A</v>
      </c>
    </row>
    <row r="1412" spans="61:68">
      <c r="BI1412" s="61">
        <f>PI_data_original!BI1412</f>
        <v>45874.222916666666</v>
      </c>
      <c r="BJ1412" s="6">
        <f>IF($BI1412&lt;=$BI$9,IF(NOT(ISNUMBER(PI_data_original!BJ1412)),BJ1411,PI_data_original!BJ1412),0)</f>
        <v>0</v>
      </c>
      <c r="BK1412" s="6">
        <f>IF($BI1412&lt;=$BI$9,IF(NOT(ISNUMBER(PI_data_original!BK1412)),BK1411,PI_data_original!BK1412),0)</f>
        <v>0</v>
      </c>
      <c r="BM1412" s="6" t="b">
        <f t="shared" si="254"/>
        <v>0</v>
      </c>
      <c r="BN1412" s="6" t="str">
        <f t="shared" si="255"/>
        <v>N/A</v>
      </c>
      <c r="BO1412" s="6" t="b">
        <f t="shared" si="256"/>
        <v>0</v>
      </c>
      <c r="BP1412" s="6" t="str">
        <f t="shared" si="257"/>
        <v>N/A</v>
      </c>
    </row>
    <row r="1413" spans="61:68">
      <c r="BI1413" s="61">
        <f>PI_data_original!BI1413</f>
        <v>45874.223611111112</v>
      </c>
      <c r="BJ1413" s="6">
        <f>IF($BI1413&lt;=$BI$9,IF(NOT(ISNUMBER(PI_data_original!BJ1413)),BJ1412,PI_data_original!BJ1413),0)</f>
        <v>0</v>
      </c>
      <c r="BK1413" s="6">
        <f>IF($BI1413&lt;=$BI$9,IF(NOT(ISNUMBER(PI_data_original!BK1413)),BK1412,PI_data_original!BK1413),0)</f>
        <v>0</v>
      </c>
      <c r="BM1413" s="6" t="b">
        <f t="shared" si="254"/>
        <v>0</v>
      </c>
      <c r="BN1413" s="6" t="str">
        <f t="shared" si="255"/>
        <v>N/A</v>
      </c>
      <c r="BO1413" s="6" t="b">
        <f t="shared" si="256"/>
        <v>0</v>
      </c>
      <c r="BP1413" s="6" t="str">
        <f t="shared" si="257"/>
        <v>N/A</v>
      </c>
    </row>
    <row r="1414" spans="61:68">
      <c r="BI1414" s="61">
        <f>PI_data_original!BI1414</f>
        <v>45874.224305555559</v>
      </c>
      <c r="BJ1414" s="6">
        <f>IF($BI1414&lt;=$BI$9,IF(NOT(ISNUMBER(PI_data_original!BJ1414)),BJ1413,PI_data_original!BJ1414),0)</f>
        <v>0</v>
      </c>
      <c r="BK1414" s="6">
        <f>IF($BI1414&lt;=$BI$9,IF(NOT(ISNUMBER(PI_data_original!BK1414)),BK1413,PI_data_original!BK1414),0)</f>
        <v>0</v>
      </c>
      <c r="BM1414" s="6" t="b">
        <f t="shared" si="254"/>
        <v>0</v>
      </c>
      <c r="BN1414" s="6" t="str">
        <f t="shared" si="255"/>
        <v>N/A</v>
      </c>
      <c r="BO1414" s="6" t="b">
        <f t="shared" si="256"/>
        <v>0</v>
      </c>
      <c r="BP1414" s="6" t="str">
        <f t="shared" si="257"/>
        <v>N/A</v>
      </c>
    </row>
    <row r="1415" spans="61:68">
      <c r="BI1415" s="61">
        <f>PI_data_original!BI1415</f>
        <v>45874.224999999999</v>
      </c>
      <c r="BJ1415" s="6">
        <f>IF($BI1415&lt;=$BI$9,IF(NOT(ISNUMBER(PI_data_original!BJ1415)),BJ1414,PI_data_original!BJ1415),0)</f>
        <v>0</v>
      </c>
      <c r="BK1415" s="6">
        <f>IF($BI1415&lt;=$BI$9,IF(NOT(ISNUMBER(PI_data_original!BK1415)),BK1414,PI_data_original!BK1415),0)</f>
        <v>0</v>
      </c>
      <c r="BM1415" s="6" t="b">
        <f t="shared" si="254"/>
        <v>0</v>
      </c>
      <c r="BN1415" s="6" t="str">
        <f t="shared" si="255"/>
        <v>N/A</v>
      </c>
      <c r="BO1415" s="6" t="b">
        <f t="shared" si="256"/>
        <v>0</v>
      </c>
      <c r="BP1415" s="6" t="str">
        <f t="shared" si="257"/>
        <v>N/A</v>
      </c>
    </row>
    <row r="1416" spans="61:68">
      <c r="BI1416" s="61">
        <f>PI_data_original!BI1416</f>
        <v>45874.225694444445</v>
      </c>
      <c r="BJ1416" s="6">
        <f>IF($BI1416&lt;=$BI$9,IF(NOT(ISNUMBER(PI_data_original!BJ1416)),BJ1415,PI_data_original!BJ1416),0)</f>
        <v>0</v>
      </c>
      <c r="BK1416" s="6">
        <f>IF($BI1416&lt;=$BI$9,IF(NOT(ISNUMBER(PI_data_original!BK1416)),BK1415,PI_data_original!BK1416),0)</f>
        <v>0</v>
      </c>
      <c r="BM1416" s="6" t="b">
        <f t="shared" si="254"/>
        <v>0</v>
      </c>
      <c r="BN1416" s="6" t="str">
        <f t="shared" si="255"/>
        <v>N/A</v>
      </c>
      <c r="BO1416" s="6" t="b">
        <f t="shared" si="256"/>
        <v>0</v>
      </c>
      <c r="BP1416" s="6" t="str">
        <f t="shared" si="257"/>
        <v>N/A</v>
      </c>
    </row>
    <row r="1417" spans="61:68">
      <c r="BI1417" s="61">
        <f>PI_data_original!BI1417</f>
        <v>45874.226388888892</v>
      </c>
      <c r="BJ1417" s="6">
        <f>IF($BI1417&lt;=$BI$9,IF(NOT(ISNUMBER(PI_data_original!BJ1417)),BJ1416,PI_data_original!BJ1417),0)</f>
        <v>0</v>
      </c>
      <c r="BK1417" s="6">
        <f>IF($BI1417&lt;=$BI$9,IF(NOT(ISNUMBER(PI_data_original!BK1417)),BK1416,PI_data_original!BK1417),0)</f>
        <v>0</v>
      </c>
      <c r="BM1417" s="6" t="b">
        <f t="shared" si="254"/>
        <v>0</v>
      </c>
      <c r="BN1417" s="6" t="str">
        <f t="shared" si="255"/>
        <v>N/A</v>
      </c>
      <c r="BO1417" s="6" t="b">
        <f t="shared" si="256"/>
        <v>0</v>
      </c>
      <c r="BP1417" s="6" t="str">
        <f t="shared" si="257"/>
        <v>N/A</v>
      </c>
    </row>
    <row r="1418" spans="61:68">
      <c r="BI1418" s="61">
        <f>PI_data_original!BI1418</f>
        <v>45874.227083333331</v>
      </c>
      <c r="BJ1418" s="6">
        <f>IF($BI1418&lt;=$BI$9,IF(NOT(ISNUMBER(PI_data_original!BJ1418)),BJ1417,PI_data_original!BJ1418),0)</f>
        <v>0</v>
      </c>
      <c r="BK1418" s="6">
        <f>IF($BI1418&lt;=$BI$9,IF(NOT(ISNUMBER(PI_data_original!BK1418)),BK1417,PI_data_original!BK1418),0)</f>
        <v>0</v>
      </c>
      <c r="BM1418" s="6" t="b">
        <f t="shared" si="254"/>
        <v>0</v>
      </c>
      <c r="BN1418" s="6" t="str">
        <f t="shared" si="255"/>
        <v>N/A</v>
      </c>
      <c r="BO1418" s="6" t="b">
        <f t="shared" si="256"/>
        <v>0</v>
      </c>
      <c r="BP1418" s="6" t="str">
        <f t="shared" si="257"/>
        <v>N/A</v>
      </c>
    </row>
    <row r="1419" spans="61:68">
      <c r="BI1419" s="61">
        <f>PI_data_original!BI1419</f>
        <v>45874.227777777778</v>
      </c>
      <c r="BJ1419" s="6">
        <f>IF($BI1419&lt;=$BI$9,IF(NOT(ISNUMBER(PI_data_original!BJ1419)),BJ1418,PI_data_original!BJ1419),0)</f>
        <v>0</v>
      </c>
      <c r="BK1419" s="6">
        <f>IF($BI1419&lt;=$BI$9,IF(NOT(ISNUMBER(PI_data_original!BK1419)),BK1418,PI_data_original!BK1419),0)</f>
        <v>0</v>
      </c>
      <c r="BM1419" s="6" t="b">
        <f t="shared" si="254"/>
        <v>0</v>
      </c>
      <c r="BN1419" s="6" t="str">
        <f t="shared" si="255"/>
        <v>N/A</v>
      </c>
      <c r="BO1419" s="6" t="b">
        <f t="shared" si="256"/>
        <v>0</v>
      </c>
      <c r="BP1419" s="6" t="str">
        <f t="shared" si="257"/>
        <v>N/A</v>
      </c>
    </row>
    <row r="1420" spans="61:68">
      <c r="BI1420" s="61">
        <f>PI_data_original!BI1420</f>
        <v>45874.228472222225</v>
      </c>
      <c r="BJ1420" s="6">
        <f>IF($BI1420&lt;=$BI$9,IF(NOT(ISNUMBER(PI_data_original!BJ1420)),BJ1419,PI_data_original!BJ1420),0)</f>
        <v>0</v>
      </c>
      <c r="BK1420" s="6">
        <f>IF($BI1420&lt;=$BI$9,IF(NOT(ISNUMBER(PI_data_original!BK1420)),BK1419,PI_data_original!BK1420),0)</f>
        <v>0</v>
      </c>
      <c r="BM1420" s="6" t="b">
        <f t="shared" ref="BM1420:BM1450" si="258">IF(BJ1420&gt;1,$BI1420)</f>
        <v>0</v>
      </c>
      <c r="BN1420" s="6" t="str">
        <f t="shared" ref="BN1420:BN1450" si="259">IF(OR(AND(BM1419=FALSE,ISNUMBER(BM1420)),AND(ISNUMBER(BM1420),BM1421=FALSE)),BM1420,"N/A")</f>
        <v>N/A</v>
      </c>
      <c r="BO1420" s="6" t="b">
        <f t="shared" ref="BO1420:BO1450" si="260">IF(BK1420&gt;1,$BI1420)</f>
        <v>0</v>
      </c>
      <c r="BP1420" s="6" t="str">
        <f t="shared" ref="BP1420:BP1450" si="261">IF(OR(AND(BO1419=FALSE,ISNUMBER(BO1420)),AND(ISNUMBER(BO1420),BO1421=FALSE)),BO1420,"N/A")</f>
        <v>N/A</v>
      </c>
    </row>
    <row r="1421" spans="61:68">
      <c r="BI1421" s="61">
        <f>PI_data_original!BI1421</f>
        <v>45874.229166666664</v>
      </c>
      <c r="BJ1421" s="6">
        <f>IF($BI1421&lt;=$BI$9,IF(NOT(ISNUMBER(PI_data_original!BJ1421)),BJ1420,PI_data_original!BJ1421),0)</f>
        <v>0</v>
      </c>
      <c r="BK1421" s="6">
        <f>IF($BI1421&lt;=$BI$9,IF(NOT(ISNUMBER(PI_data_original!BK1421)),BK1420,PI_data_original!BK1421),0)</f>
        <v>0</v>
      </c>
      <c r="BM1421" s="6" t="b">
        <f t="shared" si="258"/>
        <v>0</v>
      </c>
      <c r="BN1421" s="6" t="str">
        <f t="shared" si="259"/>
        <v>N/A</v>
      </c>
      <c r="BO1421" s="6" t="b">
        <f t="shared" si="260"/>
        <v>0</v>
      </c>
      <c r="BP1421" s="6" t="str">
        <f t="shared" si="261"/>
        <v>N/A</v>
      </c>
    </row>
    <row r="1422" spans="61:68">
      <c r="BI1422" s="61">
        <f>PI_data_original!BI1422</f>
        <v>45874.229861111111</v>
      </c>
      <c r="BJ1422" s="6">
        <f>IF($BI1422&lt;=$BI$9,IF(NOT(ISNUMBER(PI_data_original!BJ1422)),BJ1421,PI_data_original!BJ1422),0)</f>
        <v>0</v>
      </c>
      <c r="BK1422" s="6">
        <f>IF($BI1422&lt;=$BI$9,IF(NOT(ISNUMBER(PI_data_original!BK1422)),BK1421,PI_data_original!BK1422),0)</f>
        <v>0</v>
      </c>
      <c r="BM1422" s="6" t="b">
        <f t="shared" si="258"/>
        <v>0</v>
      </c>
      <c r="BN1422" s="6" t="str">
        <f t="shared" si="259"/>
        <v>N/A</v>
      </c>
      <c r="BO1422" s="6" t="b">
        <f t="shared" si="260"/>
        <v>0</v>
      </c>
      <c r="BP1422" s="6" t="str">
        <f t="shared" si="261"/>
        <v>N/A</v>
      </c>
    </row>
    <row r="1423" spans="61:68">
      <c r="BI1423" s="61">
        <f>PI_data_original!BI1423</f>
        <v>45874.230555555558</v>
      </c>
      <c r="BJ1423" s="6">
        <f>IF($BI1423&lt;=$BI$9,IF(NOT(ISNUMBER(PI_data_original!BJ1423)),BJ1422,PI_data_original!BJ1423),0)</f>
        <v>0</v>
      </c>
      <c r="BK1423" s="6">
        <f>IF($BI1423&lt;=$BI$9,IF(NOT(ISNUMBER(PI_data_original!BK1423)),BK1422,PI_data_original!BK1423),0)</f>
        <v>0</v>
      </c>
      <c r="BM1423" s="6" t="b">
        <f t="shared" si="258"/>
        <v>0</v>
      </c>
      <c r="BN1423" s="6" t="str">
        <f t="shared" si="259"/>
        <v>N/A</v>
      </c>
      <c r="BO1423" s="6" t="b">
        <f t="shared" si="260"/>
        <v>0</v>
      </c>
      <c r="BP1423" s="6" t="str">
        <f t="shared" si="261"/>
        <v>N/A</v>
      </c>
    </row>
    <row r="1424" spans="61:68">
      <c r="BI1424" s="61">
        <f>PI_data_original!BI1424</f>
        <v>45874.231249999997</v>
      </c>
      <c r="BJ1424" s="6">
        <f>IF($BI1424&lt;=$BI$9,IF(NOT(ISNUMBER(PI_data_original!BJ1424)),BJ1423,PI_data_original!BJ1424),0)</f>
        <v>0</v>
      </c>
      <c r="BK1424" s="6">
        <f>IF($BI1424&lt;=$BI$9,IF(NOT(ISNUMBER(PI_data_original!BK1424)),BK1423,PI_data_original!BK1424),0)</f>
        <v>0</v>
      </c>
      <c r="BM1424" s="6" t="b">
        <f t="shared" si="258"/>
        <v>0</v>
      </c>
      <c r="BN1424" s="6" t="str">
        <f t="shared" si="259"/>
        <v>N/A</v>
      </c>
      <c r="BO1424" s="6" t="b">
        <f t="shared" si="260"/>
        <v>0</v>
      </c>
      <c r="BP1424" s="6" t="str">
        <f t="shared" si="261"/>
        <v>N/A</v>
      </c>
    </row>
    <row r="1425" spans="61:68">
      <c r="BI1425" s="61">
        <f>PI_data_original!BI1425</f>
        <v>45874.231944444444</v>
      </c>
      <c r="BJ1425" s="6">
        <f>IF($BI1425&lt;=$BI$9,IF(NOT(ISNUMBER(PI_data_original!BJ1425)),BJ1424,PI_data_original!BJ1425),0)</f>
        <v>0</v>
      </c>
      <c r="BK1425" s="6">
        <f>IF($BI1425&lt;=$BI$9,IF(NOT(ISNUMBER(PI_data_original!BK1425)),BK1424,PI_data_original!BK1425),0)</f>
        <v>0</v>
      </c>
      <c r="BM1425" s="6" t="b">
        <f t="shared" si="258"/>
        <v>0</v>
      </c>
      <c r="BN1425" s="6" t="str">
        <f t="shared" si="259"/>
        <v>N/A</v>
      </c>
      <c r="BO1425" s="6" t="b">
        <f t="shared" si="260"/>
        <v>0</v>
      </c>
      <c r="BP1425" s="6" t="str">
        <f t="shared" si="261"/>
        <v>N/A</v>
      </c>
    </row>
    <row r="1426" spans="61:68">
      <c r="BI1426" s="61">
        <f>PI_data_original!BI1426</f>
        <v>45874.232638888891</v>
      </c>
      <c r="BJ1426" s="6">
        <f>IF($BI1426&lt;=$BI$9,IF(NOT(ISNUMBER(PI_data_original!BJ1426)),BJ1425,PI_data_original!BJ1426),0)</f>
        <v>0</v>
      </c>
      <c r="BK1426" s="6">
        <f>IF($BI1426&lt;=$BI$9,IF(NOT(ISNUMBER(PI_data_original!BK1426)),BK1425,PI_data_original!BK1426),0)</f>
        <v>0</v>
      </c>
      <c r="BM1426" s="6" t="b">
        <f t="shared" si="258"/>
        <v>0</v>
      </c>
      <c r="BN1426" s="6" t="str">
        <f t="shared" si="259"/>
        <v>N/A</v>
      </c>
      <c r="BO1426" s="6" t="b">
        <f t="shared" si="260"/>
        <v>0</v>
      </c>
      <c r="BP1426" s="6" t="str">
        <f t="shared" si="261"/>
        <v>N/A</v>
      </c>
    </row>
    <row r="1427" spans="61:68">
      <c r="BI1427" s="61">
        <f>PI_data_original!BI1427</f>
        <v>45874.23333333333</v>
      </c>
      <c r="BJ1427" s="6">
        <f>IF($BI1427&lt;=$BI$9,IF(NOT(ISNUMBER(PI_data_original!BJ1427)),BJ1426,PI_data_original!BJ1427),0)</f>
        <v>0</v>
      </c>
      <c r="BK1427" s="6">
        <f>IF($BI1427&lt;=$BI$9,IF(NOT(ISNUMBER(PI_data_original!BK1427)),BK1426,PI_data_original!BK1427),0)</f>
        <v>0</v>
      </c>
      <c r="BM1427" s="6" t="b">
        <f t="shared" si="258"/>
        <v>0</v>
      </c>
      <c r="BN1427" s="6" t="str">
        <f t="shared" si="259"/>
        <v>N/A</v>
      </c>
      <c r="BO1427" s="6" t="b">
        <f t="shared" si="260"/>
        <v>0</v>
      </c>
      <c r="BP1427" s="6" t="str">
        <f t="shared" si="261"/>
        <v>N/A</v>
      </c>
    </row>
    <row r="1428" spans="61:68">
      <c r="BI1428" s="61">
        <f>PI_data_original!BI1428</f>
        <v>45874.234027777777</v>
      </c>
      <c r="BJ1428" s="6">
        <f>IF($BI1428&lt;=$BI$9,IF(NOT(ISNUMBER(PI_data_original!BJ1428)),BJ1427,PI_data_original!BJ1428),0)</f>
        <v>0</v>
      </c>
      <c r="BK1428" s="6">
        <f>IF($BI1428&lt;=$BI$9,IF(NOT(ISNUMBER(PI_data_original!BK1428)),BK1427,PI_data_original!BK1428),0)</f>
        <v>0</v>
      </c>
      <c r="BM1428" s="6" t="b">
        <f t="shared" si="258"/>
        <v>0</v>
      </c>
      <c r="BN1428" s="6" t="str">
        <f t="shared" si="259"/>
        <v>N/A</v>
      </c>
      <c r="BO1428" s="6" t="b">
        <f t="shared" si="260"/>
        <v>0</v>
      </c>
      <c r="BP1428" s="6" t="str">
        <f t="shared" si="261"/>
        <v>N/A</v>
      </c>
    </row>
    <row r="1429" spans="61:68">
      <c r="BI1429" s="61">
        <f>PI_data_original!BI1429</f>
        <v>45874.234722222223</v>
      </c>
      <c r="BJ1429" s="6">
        <f>IF($BI1429&lt;=$BI$9,IF(NOT(ISNUMBER(PI_data_original!BJ1429)),BJ1428,PI_data_original!BJ1429),0)</f>
        <v>0</v>
      </c>
      <c r="BK1429" s="6">
        <f>IF($BI1429&lt;=$BI$9,IF(NOT(ISNUMBER(PI_data_original!BK1429)),BK1428,PI_data_original!BK1429),0)</f>
        <v>0</v>
      </c>
      <c r="BM1429" s="6" t="b">
        <f t="shared" si="258"/>
        <v>0</v>
      </c>
      <c r="BN1429" s="6" t="str">
        <f t="shared" si="259"/>
        <v>N/A</v>
      </c>
      <c r="BO1429" s="6" t="b">
        <f t="shared" si="260"/>
        <v>0</v>
      </c>
      <c r="BP1429" s="6" t="str">
        <f t="shared" si="261"/>
        <v>N/A</v>
      </c>
    </row>
    <row r="1430" spans="61:68">
      <c r="BI1430" s="61">
        <f>PI_data_original!BI1430</f>
        <v>45874.23541666667</v>
      </c>
      <c r="BJ1430" s="6">
        <f>IF($BI1430&lt;=$BI$9,IF(NOT(ISNUMBER(PI_data_original!BJ1430)),BJ1429,PI_data_original!BJ1430),0)</f>
        <v>0</v>
      </c>
      <c r="BK1430" s="6">
        <f>IF($BI1430&lt;=$BI$9,IF(NOT(ISNUMBER(PI_data_original!BK1430)),BK1429,PI_data_original!BK1430),0)</f>
        <v>0</v>
      </c>
      <c r="BM1430" s="6" t="b">
        <f t="shared" si="258"/>
        <v>0</v>
      </c>
      <c r="BN1430" s="6" t="str">
        <f t="shared" si="259"/>
        <v>N/A</v>
      </c>
      <c r="BO1430" s="6" t="b">
        <f t="shared" si="260"/>
        <v>0</v>
      </c>
      <c r="BP1430" s="6" t="str">
        <f t="shared" si="261"/>
        <v>N/A</v>
      </c>
    </row>
    <row r="1431" spans="61:68">
      <c r="BI1431" s="61">
        <f>PI_data_original!BI1431</f>
        <v>45874.236111111109</v>
      </c>
      <c r="BJ1431" s="6">
        <f>IF($BI1431&lt;=$BI$9,IF(NOT(ISNUMBER(PI_data_original!BJ1431)),BJ1430,PI_data_original!BJ1431),0)</f>
        <v>0</v>
      </c>
      <c r="BK1431" s="6">
        <f>IF($BI1431&lt;=$BI$9,IF(NOT(ISNUMBER(PI_data_original!BK1431)),BK1430,PI_data_original!BK1431),0)</f>
        <v>0</v>
      </c>
      <c r="BM1431" s="6" t="b">
        <f t="shared" si="258"/>
        <v>0</v>
      </c>
      <c r="BN1431" s="6" t="str">
        <f t="shared" si="259"/>
        <v>N/A</v>
      </c>
      <c r="BO1431" s="6" t="b">
        <f t="shared" si="260"/>
        <v>0</v>
      </c>
      <c r="BP1431" s="6" t="str">
        <f t="shared" si="261"/>
        <v>N/A</v>
      </c>
    </row>
    <row r="1432" spans="61:68">
      <c r="BI1432" s="61">
        <f>PI_data_original!BI1432</f>
        <v>45874.236805555556</v>
      </c>
      <c r="BJ1432" s="6">
        <f>IF($BI1432&lt;=$BI$9,IF(NOT(ISNUMBER(PI_data_original!BJ1432)),BJ1431,PI_data_original!BJ1432),0)</f>
        <v>0</v>
      </c>
      <c r="BK1432" s="6">
        <f>IF($BI1432&lt;=$BI$9,IF(NOT(ISNUMBER(PI_data_original!BK1432)),BK1431,PI_data_original!BK1432),0)</f>
        <v>0</v>
      </c>
      <c r="BM1432" s="6" t="b">
        <f t="shared" si="258"/>
        <v>0</v>
      </c>
      <c r="BN1432" s="6" t="str">
        <f t="shared" si="259"/>
        <v>N/A</v>
      </c>
      <c r="BO1432" s="6" t="b">
        <f t="shared" si="260"/>
        <v>0</v>
      </c>
      <c r="BP1432" s="6" t="str">
        <f t="shared" si="261"/>
        <v>N/A</v>
      </c>
    </row>
    <row r="1433" spans="61:68">
      <c r="BI1433" s="61">
        <f>PI_data_original!BI1433</f>
        <v>45874.237500000003</v>
      </c>
      <c r="BJ1433" s="6">
        <f>IF($BI1433&lt;=$BI$9,IF(NOT(ISNUMBER(PI_data_original!BJ1433)),BJ1432,PI_data_original!BJ1433),0)</f>
        <v>0</v>
      </c>
      <c r="BK1433" s="6">
        <f>IF($BI1433&lt;=$BI$9,IF(NOT(ISNUMBER(PI_data_original!BK1433)),BK1432,PI_data_original!BK1433),0)</f>
        <v>0</v>
      </c>
      <c r="BM1433" s="6" t="b">
        <f t="shared" si="258"/>
        <v>0</v>
      </c>
      <c r="BN1433" s="6" t="str">
        <f t="shared" si="259"/>
        <v>N/A</v>
      </c>
      <c r="BO1433" s="6" t="b">
        <f t="shared" si="260"/>
        <v>0</v>
      </c>
      <c r="BP1433" s="6" t="str">
        <f t="shared" si="261"/>
        <v>N/A</v>
      </c>
    </row>
    <row r="1434" spans="61:68">
      <c r="BI1434" s="61">
        <f>PI_data_original!BI1434</f>
        <v>45874.238194444442</v>
      </c>
      <c r="BJ1434" s="6">
        <f>IF($BI1434&lt;=$BI$9,IF(NOT(ISNUMBER(PI_data_original!BJ1434)),BJ1433,PI_data_original!BJ1434),0)</f>
        <v>0</v>
      </c>
      <c r="BK1434" s="6">
        <f>IF($BI1434&lt;=$BI$9,IF(NOT(ISNUMBER(PI_data_original!BK1434)),BK1433,PI_data_original!BK1434),0)</f>
        <v>0</v>
      </c>
      <c r="BM1434" s="6" t="b">
        <f t="shared" si="258"/>
        <v>0</v>
      </c>
      <c r="BN1434" s="6" t="str">
        <f t="shared" si="259"/>
        <v>N/A</v>
      </c>
      <c r="BO1434" s="6" t="b">
        <f t="shared" si="260"/>
        <v>0</v>
      </c>
      <c r="BP1434" s="6" t="str">
        <f t="shared" si="261"/>
        <v>N/A</v>
      </c>
    </row>
    <row r="1435" spans="61:68">
      <c r="BI1435" s="61">
        <f>PI_data_original!BI1435</f>
        <v>45874.238888888889</v>
      </c>
      <c r="BJ1435" s="6">
        <f>IF($BI1435&lt;=$BI$9,IF(NOT(ISNUMBER(PI_data_original!BJ1435)),BJ1434,PI_data_original!BJ1435),0)</f>
        <v>0</v>
      </c>
      <c r="BK1435" s="6">
        <f>IF($BI1435&lt;=$BI$9,IF(NOT(ISNUMBER(PI_data_original!BK1435)),BK1434,PI_data_original!BK1435),0)</f>
        <v>0</v>
      </c>
      <c r="BM1435" s="6" t="b">
        <f t="shared" si="258"/>
        <v>0</v>
      </c>
      <c r="BN1435" s="6" t="str">
        <f t="shared" si="259"/>
        <v>N/A</v>
      </c>
      <c r="BO1435" s="6" t="b">
        <f t="shared" si="260"/>
        <v>0</v>
      </c>
      <c r="BP1435" s="6" t="str">
        <f t="shared" si="261"/>
        <v>N/A</v>
      </c>
    </row>
    <row r="1436" spans="61:68">
      <c r="BI1436" s="61">
        <f>PI_data_original!BI1436</f>
        <v>45874.239583333336</v>
      </c>
      <c r="BJ1436" s="6">
        <f>IF($BI1436&lt;=$BI$9,IF(NOT(ISNUMBER(PI_data_original!BJ1436)),BJ1435,PI_data_original!BJ1436),0)</f>
        <v>0</v>
      </c>
      <c r="BK1436" s="6">
        <f>IF($BI1436&lt;=$BI$9,IF(NOT(ISNUMBER(PI_data_original!BK1436)),BK1435,PI_data_original!BK1436),0)</f>
        <v>0</v>
      </c>
      <c r="BM1436" s="6" t="b">
        <f t="shared" si="258"/>
        <v>0</v>
      </c>
      <c r="BN1436" s="6" t="str">
        <f t="shared" si="259"/>
        <v>N/A</v>
      </c>
      <c r="BO1436" s="6" t="b">
        <f t="shared" si="260"/>
        <v>0</v>
      </c>
      <c r="BP1436" s="6" t="str">
        <f t="shared" si="261"/>
        <v>N/A</v>
      </c>
    </row>
    <row r="1437" spans="61:68">
      <c r="BI1437" s="61">
        <f>PI_data_original!BI1437</f>
        <v>45874.240277777775</v>
      </c>
      <c r="BJ1437" s="6">
        <f>IF($BI1437&lt;=$BI$9,IF(NOT(ISNUMBER(PI_data_original!BJ1437)),BJ1436,PI_data_original!BJ1437),0)</f>
        <v>0</v>
      </c>
      <c r="BK1437" s="6">
        <f>IF($BI1437&lt;=$BI$9,IF(NOT(ISNUMBER(PI_data_original!BK1437)),BK1436,PI_data_original!BK1437),0)</f>
        <v>0</v>
      </c>
      <c r="BM1437" s="6" t="b">
        <f t="shared" si="258"/>
        <v>0</v>
      </c>
      <c r="BN1437" s="6" t="str">
        <f t="shared" si="259"/>
        <v>N/A</v>
      </c>
      <c r="BO1437" s="6" t="b">
        <f t="shared" si="260"/>
        <v>0</v>
      </c>
      <c r="BP1437" s="6" t="str">
        <f t="shared" si="261"/>
        <v>N/A</v>
      </c>
    </row>
    <row r="1438" spans="61:68">
      <c r="BI1438" s="61">
        <f>PI_data_original!BI1438</f>
        <v>45874.240972222222</v>
      </c>
      <c r="BJ1438" s="6">
        <f>IF($BI1438&lt;=$BI$9,IF(NOT(ISNUMBER(PI_data_original!BJ1438)),BJ1437,PI_data_original!BJ1438),0)</f>
        <v>0</v>
      </c>
      <c r="BK1438" s="6">
        <f>IF($BI1438&lt;=$BI$9,IF(NOT(ISNUMBER(PI_data_original!BK1438)),BK1437,PI_data_original!BK1438),0)</f>
        <v>0</v>
      </c>
      <c r="BM1438" s="6" t="b">
        <f t="shared" si="258"/>
        <v>0</v>
      </c>
      <c r="BN1438" s="6" t="str">
        <f t="shared" si="259"/>
        <v>N/A</v>
      </c>
      <c r="BO1438" s="6" t="b">
        <f t="shared" si="260"/>
        <v>0</v>
      </c>
      <c r="BP1438" s="6" t="str">
        <f t="shared" si="261"/>
        <v>N/A</v>
      </c>
    </row>
    <row r="1439" spans="61:68">
      <c r="BI1439" s="61">
        <f>PI_data_original!BI1439</f>
        <v>45874.241666666669</v>
      </c>
      <c r="BJ1439" s="6">
        <f>IF($BI1439&lt;=$BI$9,IF(NOT(ISNUMBER(PI_data_original!BJ1439)),BJ1438,PI_data_original!BJ1439),0)</f>
        <v>0</v>
      </c>
      <c r="BK1439" s="6">
        <f>IF($BI1439&lt;=$BI$9,IF(NOT(ISNUMBER(PI_data_original!BK1439)),BK1438,PI_data_original!BK1439),0)</f>
        <v>0</v>
      </c>
      <c r="BM1439" s="6" t="b">
        <f t="shared" si="258"/>
        <v>0</v>
      </c>
      <c r="BN1439" s="6" t="str">
        <f t="shared" si="259"/>
        <v>N/A</v>
      </c>
      <c r="BO1439" s="6" t="b">
        <f t="shared" si="260"/>
        <v>0</v>
      </c>
      <c r="BP1439" s="6" t="str">
        <f t="shared" si="261"/>
        <v>N/A</v>
      </c>
    </row>
    <row r="1440" spans="61:68">
      <c r="BI1440" s="61">
        <f>PI_data_original!BI1440</f>
        <v>45874.242361111108</v>
      </c>
      <c r="BJ1440" s="6">
        <f>IF($BI1440&lt;=$BI$9,IF(NOT(ISNUMBER(PI_data_original!BJ1440)),BJ1439,PI_data_original!BJ1440),0)</f>
        <v>0</v>
      </c>
      <c r="BK1440" s="6">
        <f>IF($BI1440&lt;=$BI$9,IF(NOT(ISNUMBER(PI_data_original!BK1440)),BK1439,PI_data_original!BK1440),0)</f>
        <v>0</v>
      </c>
      <c r="BM1440" s="6" t="b">
        <f t="shared" si="258"/>
        <v>0</v>
      </c>
      <c r="BN1440" s="6" t="str">
        <f t="shared" si="259"/>
        <v>N/A</v>
      </c>
      <c r="BO1440" s="6" t="b">
        <f t="shared" si="260"/>
        <v>0</v>
      </c>
      <c r="BP1440" s="6" t="str">
        <f t="shared" si="261"/>
        <v>N/A</v>
      </c>
    </row>
    <row r="1441" spans="61:68">
      <c r="BI1441" s="61">
        <f>PI_data_original!BI1441</f>
        <v>45874.243055555555</v>
      </c>
      <c r="BJ1441" s="6">
        <f>IF($BI1441&lt;=$BI$9,IF(NOT(ISNUMBER(PI_data_original!BJ1441)),BJ1440,PI_data_original!BJ1441),0)</f>
        <v>0</v>
      </c>
      <c r="BK1441" s="6">
        <f>IF($BI1441&lt;=$BI$9,IF(NOT(ISNUMBER(PI_data_original!BK1441)),BK1440,PI_data_original!BK1441),0)</f>
        <v>0</v>
      </c>
      <c r="BM1441" s="6" t="b">
        <f t="shared" si="258"/>
        <v>0</v>
      </c>
      <c r="BN1441" s="6" t="str">
        <f t="shared" si="259"/>
        <v>N/A</v>
      </c>
      <c r="BO1441" s="6" t="b">
        <f t="shared" si="260"/>
        <v>0</v>
      </c>
      <c r="BP1441" s="6" t="str">
        <f t="shared" si="261"/>
        <v>N/A</v>
      </c>
    </row>
    <row r="1442" spans="61:68">
      <c r="BI1442" s="61">
        <f>PI_data_original!BI1442</f>
        <v>45874.243750000001</v>
      </c>
      <c r="BJ1442" s="6">
        <f>IF($BI1442&lt;=$BI$9,IF(NOT(ISNUMBER(PI_data_original!BJ1442)),BJ1441,PI_data_original!BJ1442),0)</f>
        <v>0</v>
      </c>
      <c r="BK1442" s="6">
        <f>IF($BI1442&lt;=$BI$9,IF(NOT(ISNUMBER(PI_data_original!BK1442)),BK1441,PI_data_original!BK1442),0)</f>
        <v>0</v>
      </c>
      <c r="BM1442" s="6" t="b">
        <f t="shared" si="258"/>
        <v>0</v>
      </c>
      <c r="BN1442" s="6" t="str">
        <f t="shared" si="259"/>
        <v>N/A</v>
      </c>
      <c r="BO1442" s="6" t="b">
        <f t="shared" si="260"/>
        <v>0</v>
      </c>
      <c r="BP1442" s="6" t="str">
        <f t="shared" si="261"/>
        <v>N/A</v>
      </c>
    </row>
    <row r="1443" spans="61:68">
      <c r="BI1443" s="61">
        <f>PI_data_original!BI1443</f>
        <v>45874.244444444441</v>
      </c>
      <c r="BJ1443" s="6">
        <f>IF($BI1443&lt;=$BI$9,IF(NOT(ISNUMBER(PI_data_original!BJ1443)),BJ1442,PI_data_original!BJ1443),0)</f>
        <v>0</v>
      </c>
      <c r="BK1443" s="6">
        <f>IF($BI1443&lt;=$BI$9,IF(NOT(ISNUMBER(PI_data_original!BK1443)),BK1442,PI_data_original!BK1443),0)</f>
        <v>0</v>
      </c>
      <c r="BM1443" s="6" t="b">
        <f t="shared" si="258"/>
        <v>0</v>
      </c>
      <c r="BN1443" s="6" t="str">
        <f t="shared" si="259"/>
        <v>N/A</v>
      </c>
      <c r="BO1443" s="6" t="b">
        <f t="shared" si="260"/>
        <v>0</v>
      </c>
      <c r="BP1443" s="6" t="str">
        <f t="shared" si="261"/>
        <v>N/A</v>
      </c>
    </row>
    <row r="1444" spans="61:68">
      <c r="BI1444" s="61">
        <f>PI_data_original!BI1444</f>
        <v>45874.245138888888</v>
      </c>
      <c r="BJ1444" s="6">
        <f>IF($BI1444&lt;=$BI$9,IF(NOT(ISNUMBER(PI_data_original!BJ1444)),BJ1443,PI_data_original!BJ1444),0)</f>
        <v>0</v>
      </c>
      <c r="BK1444" s="6">
        <f>IF($BI1444&lt;=$BI$9,IF(NOT(ISNUMBER(PI_data_original!BK1444)),BK1443,PI_data_original!BK1444),0)</f>
        <v>0</v>
      </c>
      <c r="BM1444" s="6" t="b">
        <f t="shared" si="258"/>
        <v>0</v>
      </c>
      <c r="BN1444" s="6" t="str">
        <f t="shared" si="259"/>
        <v>N/A</v>
      </c>
      <c r="BO1444" s="6" t="b">
        <f t="shared" si="260"/>
        <v>0</v>
      </c>
      <c r="BP1444" s="6" t="str">
        <f t="shared" si="261"/>
        <v>N/A</v>
      </c>
    </row>
    <row r="1445" spans="61:68">
      <c r="BI1445" s="61">
        <f>PI_data_original!BI1445</f>
        <v>45874.245833333334</v>
      </c>
      <c r="BJ1445" s="6">
        <f>IF($BI1445&lt;=$BI$9,IF(NOT(ISNUMBER(PI_data_original!BJ1445)),BJ1444,PI_data_original!BJ1445),0)</f>
        <v>0</v>
      </c>
      <c r="BK1445" s="6">
        <f>IF($BI1445&lt;=$BI$9,IF(NOT(ISNUMBER(PI_data_original!BK1445)),BK1444,PI_data_original!BK1445),0)</f>
        <v>0</v>
      </c>
      <c r="BM1445" s="6" t="b">
        <f t="shared" si="258"/>
        <v>0</v>
      </c>
      <c r="BN1445" s="6" t="str">
        <f t="shared" si="259"/>
        <v>N/A</v>
      </c>
      <c r="BO1445" s="6" t="b">
        <f t="shared" si="260"/>
        <v>0</v>
      </c>
      <c r="BP1445" s="6" t="str">
        <f t="shared" si="261"/>
        <v>N/A</v>
      </c>
    </row>
    <row r="1446" spans="61:68">
      <c r="BI1446" s="61">
        <f>PI_data_original!BI1446</f>
        <v>45874.246527777781</v>
      </c>
      <c r="BJ1446" s="6">
        <f>IF($BI1446&lt;=$BI$9,IF(NOT(ISNUMBER(PI_data_original!BJ1446)),BJ1445,PI_data_original!BJ1446),0)</f>
        <v>0</v>
      </c>
      <c r="BK1446" s="6">
        <f>IF($BI1446&lt;=$BI$9,IF(NOT(ISNUMBER(PI_data_original!BK1446)),BK1445,PI_data_original!BK1446),0)</f>
        <v>0</v>
      </c>
      <c r="BM1446" s="6" t="b">
        <f t="shared" si="258"/>
        <v>0</v>
      </c>
      <c r="BN1446" s="6" t="str">
        <f t="shared" si="259"/>
        <v>N/A</v>
      </c>
      <c r="BO1446" s="6" t="b">
        <f t="shared" si="260"/>
        <v>0</v>
      </c>
      <c r="BP1446" s="6" t="str">
        <f t="shared" si="261"/>
        <v>N/A</v>
      </c>
    </row>
    <row r="1447" spans="61:68">
      <c r="BI1447" s="61">
        <f>PI_data_original!BI1447</f>
        <v>45874.24722222222</v>
      </c>
      <c r="BJ1447" s="6">
        <f>IF($BI1447&lt;=$BI$9,IF(NOT(ISNUMBER(PI_data_original!BJ1447)),BJ1446,PI_data_original!BJ1447),0)</f>
        <v>0</v>
      </c>
      <c r="BK1447" s="6">
        <f>IF($BI1447&lt;=$BI$9,IF(NOT(ISNUMBER(PI_data_original!BK1447)),BK1446,PI_data_original!BK1447),0)</f>
        <v>0</v>
      </c>
      <c r="BM1447" s="6" t="b">
        <f t="shared" si="258"/>
        <v>0</v>
      </c>
      <c r="BN1447" s="6" t="str">
        <f t="shared" si="259"/>
        <v>N/A</v>
      </c>
      <c r="BO1447" s="6" t="b">
        <f t="shared" si="260"/>
        <v>0</v>
      </c>
      <c r="BP1447" s="6" t="str">
        <f t="shared" si="261"/>
        <v>N/A</v>
      </c>
    </row>
    <row r="1448" spans="61:68">
      <c r="BI1448" s="61">
        <f>PI_data_original!BI1448</f>
        <v>45874.247916666667</v>
      </c>
      <c r="BJ1448" s="6">
        <f>IF($BI1448&lt;=$BI$9,IF(NOT(ISNUMBER(PI_data_original!BJ1448)),BJ1447,PI_data_original!BJ1448),0)</f>
        <v>0</v>
      </c>
      <c r="BK1448" s="6">
        <f>IF($BI1448&lt;=$BI$9,IF(NOT(ISNUMBER(PI_data_original!BK1448)),BK1447,PI_data_original!BK1448),0)</f>
        <v>0</v>
      </c>
      <c r="BM1448" s="6" t="b">
        <f t="shared" si="258"/>
        <v>0</v>
      </c>
      <c r="BN1448" s="6" t="str">
        <f t="shared" si="259"/>
        <v>N/A</v>
      </c>
      <c r="BO1448" s="6" t="b">
        <f t="shared" si="260"/>
        <v>0</v>
      </c>
      <c r="BP1448" s="6" t="str">
        <f t="shared" si="261"/>
        <v>N/A</v>
      </c>
    </row>
    <row r="1449" spans="61:68">
      <c r="BI1449" s="61">
        <f>PI_data_original!BI1449</f>
        <v>45874.248611111114</v>
      </c>
      <c r="BJ1449" s="6">
        <f>IF($BI1449&lt;=$BI$9,IF(NOT(ISNUMBER(PI_data_original!BJ1449)),BJ1448,PI_data_original!BJ1449),0)</f>
        <v>0</v>
      </c>
      <c r="BK1449" s="6">
        <f>IF($BI1449&lt;=$BI$9,IF(NOT(ISNUMBER(PI_data_original!BK1449)),BK1448,PI_data_original!BK1449),0)</f>
        <v>0</v>
      </c>
      <c r="BM1449" s="6" t="b">
        <f t="shared" si="258"/>
        <v>0</v>
      </c>
      <c r="BN1449" s="6" t="str">
        <f t="shared" si="259"/>
        <v>N/A</v>
      </c>
      <c r="BO1449" s="6" t="b">
        <f t="shared" si="260"/>
        <v>0</v>
      </c>
      <c r="BP1449" s="6" t="str">
        <f t="shared" si="261"/>
        <v>N/A</v>
      </c>
    </row>
    <row r="1450" spans="61:68">
      <c r="BI1450" s="61">
        <f>PI_data_original!BI1450</f>
        <v>45874.249305555553</v>
      </c>
      <c r="BJ1450" s="6">
        <f>IF($BI1450&lt;=$BI$9,IF(NOT(ISNUMBER(PI_data_original!BJ1450)),BJ1449,PI_data_original!BJ1450),0)</f>
        <v>0</v>
      </c>
      <c r="BK1450" s="6">
        <f>IF($BI1450&lt;=$BI$9,IF(NOT(ISNUMBER(PI_data_original!BK1450)),BK1449,PI_data_original!BK1450),0)</f>
        <v>0</v>
      </c>
      <c r="BM1450" s="6" t="b">
        <f t="shared" si="258"/>
        <v>0</v>
      </c>
      <c r="BN1450" s="6" t="str">
        <f t="shared" si="259"/>
        <v>N/A</v>
      </c>
      <c r="BO1450" s="6" t="b">
        <f t="shared" si="260"/>
        <v>0</v>
      </c>
      <c r="BP1450" s="6" t="str">
        <f t="shared" si="261"/>
        <v>N/A</v>
      </c>
    </row>
    <row r="1451" spans="61:68">
      <c r="BI1451" s="61"/>
    </row>
    <row r="1452" spans="61:68">
      <c r="BI1452" s="61"/>
    </row>
    <row r="1453" spans="61:68">
      <c r="BI1453" s="61"/>
    </row>
    <row r="1454" spans="61:68">
      <c r="BI1454" s="61"/>
    </row>
    <row r="1455" spans="61:68">
      <c r="BI1455" s="61"/>
    </row>
    <row r="1456" spans="61:68">
      <c r="BI1456" s="61"/>
    </row>
    <row r="1457" spans="61:61">
      <c r="BI1457" s="61"/>
    </row>
    <row r="1458" spans="61:61">
      <c r="BI1458" s="61"/>
    </row>
    <row r="1459" spans="61:61">
      <c r="BI1459" s="61"/>
    </row>
    <row r="1460" spans="61:61">
      <c r="BI1460" s="61"/>
    </row>
    <row r="1461" spans="61:61">
      <c r="BI1461" s="61"/>
    </row>
    <row r="1462" spans="61:61">
      <c r="BI1462" s="61"/>
    </row>
    <row r="1463" spans="61:61">
      <c r="BI1463" s="61"/>
    </row>
    <row r="1464" spans="61:61">
      <c r="BI1464" s="61"/>
    </row>
    <row r="1465" spans="61:61">
      <c r="BI1465" s="61"/>
    </row>
    <row r="1466" spans="61:61">
      <c r="BI1466" s="61"/>
    </row>
    <row r="1467" spans="61:61">
      <c r="BI1467" s="61"/>
    </row>
    <row r="1468" spans="61:61">
      <c r="BI1468" s="61"/>
    </row>
    <row r="1469" spans="61:61">
      <c r="BI1469" s="61"/>
    </row>
    <row r="1470" spans="61:61">
      <c r="BI1470" s="61"/>
    </row>
    <row r="1471" spans="61:61">
      <c r="BI1471" s="61"/>
    </row>
    <row r="1472" spans="61:61">
      <c r="BI1472" s="61"/>
    </row>
    <row r="1473" spans="61:61">
      <c r="BI1473" s="61"/>
    </row>
    <row r="1474" spans="61:61">
      <c r="BI1474" s="61"/>
    </row>
    <row r="1475" spans="61:61">
      <c r="BI1475" s="61"/>
    </row>
    <row r="1476" spans="61:61">
      <c r="BI1476" s="61"/>
    </row>
    <row r="1477" spans="61:61">
      <c r="BI1477" s="61"/>
    </row>
    <row r="1478" spans="61:61">
      <c r="BI1478" s="61"/>
    </row>
    <row r="1479" spans="61:61">
      <c r="BI1479" s="61"/>
    </row>
    <row r="1480" spans="61:61">
      <c r="BI1480" s="61"/>
    </row>
    <row r="1481" spans="61:61">
      <c r="BI1481" s="61"/>
    </row>
    <row r="1482" spans="61:61">
      <c r="BI1482" s="61"/>
    </row>
    <row r="1483" spans="61:61">
      <c r="BI1483" s="61"/>
    </row>
    <row r="1484" spans="61:61">
      <c r="BI1484" s="61"/>
    </row>
    <row r="1485" spans="61:61">
      <c r="BI1485" s="61"/>
    </row>
    <row r="1486" spans="61:61">
      <c r="BI1486" s="61"/>
    </row>
    <row r="1487" spans="61:61">
      <c r="BI1487" s="61"/>
    </row>
    <row r="1488" spans="61:61">
      <c r="BI1488" s="61"/>
    </row>
    <row r="1489" spans="61:61">
      <c r="BI1489" s="61"/>
    </row>
    <row r="1490" spans="61:61">
      <c r="BI1490" s="61"/>
    </row>
    <row r="1491" spans="61:61">
      <c r="BI1491" s="61"/>
    </row>
    <row r="1492" spans="61:61">
      <c r="BI1492" s="61"/>
    </row>
    <row r="1493" spans="61:61">
      <c r="BI1493" s="61"/>
    </row>
    <row r="1494" spans="61:61">
      <c r="BI1494" s="61"/>
    </row>
    <row r="1495" spans="61:61">
      <c r="BI1495" s="61"/>
    </row>
    <row r="1496" spans="61:61">
      <c r="BI1496" s="61"/>
    </row>
    <row r="1497" spans="61:61">
      <c r="BI1497" s="61"/>
    </row>
    <row r="1498" spans="61:61">
      <c r="BI1498" s="61"/>
    </row>
    <row r="1499" spans="61:61">
      <c r="BI1499" s="61"/>
    </row>
    <row r="1500" spans="61:61">
      <c r="BI1500" s="61"/>
    </row>
    <row r="1501" spans="61:61">
      <c r="BI1501" s="61"/>
    </row>
    <row r="1502" spans="61:61">
      <c r="BI1502" s="61"/>
    </row>
    <row r="1503" spans="61:61">
      <c r="BI1503" s="61"/>
    </row>
    <row r="1504" spans="61:61">
      <c r="BI1504" s="61"/>
    </row>
    <row r="1505" spans="61:61">
      <c r="BI1505" s="61"/>
    </row>
    <row r="1506" spans="61:61">
      <c r="BI1506" s="61"/>
    </row>
    <row r="1507" spans="61:61">
      <c r="BI1507" s="61"/>
    </row>
    <row r="1508" spans="61:61">
      <c r="BI1508" s="61"/>
    </row>
    <row r="1509" spans="61:61">
      <c r="BI1509" s="61"/>
    </row>
    <row r="1510" spans="61:61">
      <c r="BI1510" s="61"/>
    </row>
    <row r="1511" spans="61:61">
      <c r="BI1511" s="61"/>
    </row>
  </sheetData>
  <mergeCells count="8">
    <mergeCell ref="BM9:BN10"/>
    <mergeCell ref="BO9:BP10"/>
    <mergeCell ref="CV5:DB6"/>
    <mergeCell ref="BX5:CT6"/>
    <mergeCell ref="BV9:BV10"/>
    <mergeCell ref="BR9:BR10"/>
    <mergeCell ref="BS9:BS10"/>
    <mergeCell ref="BU9:BU10"/>
  </mergeCells>
  <pageMargins left="0.7" right="0.7" top="0.75" bottom="0.75" header="0.3" footer="0.3"/>
  <pageSetup paperSize="9" orientation="portrait" verticalDpi="203" r:id="rId1"/>
  <ignoredErrors>
    <ignoredError sqref="BO11 BO12:BO145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K1510"/>
  <sheetViews>
    <sheetView zoomScale="70" zoomScaleNormal="70" workbookViewId="0">
      <pane xSplit="1" ySplit="10" topLeftCell="B365" activePane="bottomRight" state="frozen"/>
      <selection activeCell="J19" sqref="J19:J75"/>
      <selection pane="topRight" activeCell="J19" sqref="J19:J75"/>
      <selection pane="bottomLeft" activeCell="J19" sqref="J19:J75"/>
      <selection pane="bottomRight" activeCell="B4" sqref="B4"/>
    </sheetView>
  </sheetViews>
  <sheetFormatPr baseColWidth="10" defaultColWidth="12.625" defaultRowHeight="14.25"/>
  <cols>
    <col min="1" max="1" width="18.125" style="5" bestFit="1" customWidth="1"/>
    <col min="2" max="5" width="20.625" style="5" customWidth="1"/>
    <col min="6" max="10" width="20.625" style="85" customWidth="1"/>
    <col min="11" max="31" width="20.625" style="5" customWidth="1"/>
    <col min="32" max="36" width="20.625" style="85" customWidth="1"/>
    <col min="37" max="49" width="20.625" style="6" customWidth="1"/>
    <col min="50" max="50" width="12.625" style="5"/>
    <col min="51" max="51" width="21.375" style="5" customWidth="1"/>
    <col min="52" max="59" width="18.625" style="5" customWidth="1"/>
    <col min="60" max="60" width="12.625" style="5"/>
    <col min="61" max="61" width="22.75" style="5" customWidth="1"/>
    <col min="62" max="16384" width="12.625" style="5"/>
  </cols>
  <sheetData>
    <row r="1" spans="1:63">
      <c r="C1" s="92"/>
      <c r="D1" s="92"/>
      <c r="E1" s="92"/>
      <c r="F1" s="92"/>
      <c r="G1" s="92"/>
      <c r="H1" s="92"/>
      <c r="I1" s="5"/>
      <c r="J1" s="5"/>
      <c r="AF1" s="5"/>
      <c r="AG1" s="5"/>
      <c r="AH1" s="5"/>
      <c r="AI1" s="5"/>
      <c r="AJ1" s="5"/>
    </row>
    <row r="2" spans="1:63">
      <c r="A2" s="280">
        <f>Input_Date+6/24</f>
        <v>45873.25</v>
      </c>
      <c r="C2" s="92"/>
      <c r="D2" s="92"/>
      <c r="E2" s="92"/>
      <c r="F2" s="92"/>
      <c r="G2" s="92"/>
      <c r="H2" s="92"/>
      <c r="AF2" s="5"/>
      <c r="AG2" s="5"/>
      <c r="AH2" s="5"/>
      <c r="AI2" s="5"/>
      <c r="AJ2" s="5"/>
      <c r="AY2" s="280">
        <f>Input_Date</f>
        <v>45873</v>
      </c>
      <c r="BI2" s="280">
        <f>A2</f>
        <v>45873.25</v>
      </c>
    </row>
    <row r="3" spans="1:63">
      <c r="A3" s="280">
        <f>A2+1+1/24</f>
        <v>45874.291666666664</v>
      </c>
      <c r="C3" s="348"/>
      <c r="D3" s="349" t="s">
        <v>318</v>
      </c>
      <c r="E3" s="350" t="str">
        <f>D8</f>
        <v>N1CF_01CT001</v>
      </c>
      <c r="F3" s="350" t="str">
        <f>AD8</f>
        <v>O1CF_01CT001</v>
      </c>
      <c r="G3" s="92"/>
      <c r="H3" s="92"/>
      <c r="I3" s="5"/>
      <c r="J3" s="5"/>
      <c r="AF3" s="5"/>
      <c r="AG3" s="5"/>
      <c r="AH3" s="5"/>
      <c r="AI3" s="5"/>
      <c r="AJ3" s="5"/>
      <c r="AY3" s="280">
        <f>A3</f>
        <v>45874.291666666664</v>
      </c>
      <c r="BI3" s="280">
        <f t="shared" ref="BI3:BI5" si="0">A3</f>
        <v>45874.291666666664</v>
      </c>
    </row>
    <row r="4" spans="1:63">
      <c r="A4" s="10" t="s">
        <v>5</v>
      </c>
      <c r="C4" s="348"/>
      <c r="D4" s="349" t="s">
        <v>319</v>
      </c>
      <c r="E4" s="350" t="str">
        <f>E8</f>
        <v>N1CF_01CM001</v>
      </c>
      <c r="F4" s="350" t="str">
        <f>AE8</f>
        <v>O1CF_01CM001</v>
      </c>
      <c r="G4" s="281"/>
      <c r="H4" s="92"/>
      <c r="I4" s="5"/>
      <c r="J4" s="5"/>
      <c r="AF4" s="5"/>
      <c r="AG4" s="5"/>
      <c r="AH4" s="5"/>
      <c r="AI4" s="5"/>
      <c r="AJ4" s="5"/>
      <c r="AY4" s="10" t="str">
        <f>A4</f>
        <v>300s</v>
      </c>
      <c r="BI4" s="62" t="s">
        <v>160</v>
      </c>
    </row>
    <row r="5" spans="1:63">
      <c r="A5" s="10" t="s">
        <v>186</v>
      </c>
      <c r="C5" s="61"/>
      <c r="D5" s="281"/>
      <c r="E5" s="281"/>
      <c r="F5" s="281"/>
      <c r="G5" s="281"/>
      <c r="H5" s="92"/>
      <c r="I5" s="5"/>
      <c r="J5" s="5"/>
      <c r="AF5" s="5"/>
      <c r="AG5" s="5"/>
      <c r="AH5" s="5"/>
      <c r="AI5" s="5"/>
      <c r="AJ5" s="5"/>
      <c r="AY5" s="10" t="str">
        <f>A5</f>
        <v>corabsapp01</v>
      </c>
      <c r="BI5" s="62" t="str">
        <f t="shared" si="0"/>
        <v>corabsapp01</v>
      </c>
    </row>
    <row r="6" spans="1:63">
      <c r="C6" s="351">
        <v>44707</v>
      </c>
      <c r="F6" s="5"/>
      <c r="G6" s="5"/>
      <c r="H6" s="5"/>
      <c r="I6" s="5"/>
      <c r="J6" s="5"/>
      <c r="AF6" s="5"/>
      <c r="AG6" s="5"/>
      <c r="AH6" s="5"/>
      <c r="AI6" s="5"/>
      <c r="AJ6" s="5"/>
    </row>
    <row r="7" spans="1:63" ht="15" thickBot="1">
      <c r="F7" s="5"/>
      <c r="G7" s="5"/>
      <c r="H7" s="5"/>
      <c r="I7" s="5"/>
      <c r="J7" s="5"/>
      <c r="AF7" s="5"/>
      <c r="AG7" s="5"/>
      <c r="AH7" s="5"/>
      <c r="AI7" s="5"/>
      <c r="AJ7" s="5"/>
      <c r="BI7" s="404" t="s">
        <v>161</v>
      </c>
      <c r="BJ7" s="405"/>
      <c r="BK7" s="406"/>
    </row>
    <row r="8" spans="1:63">
      <c r="B8" s="70" t="s">
        <v>238</v>
      </c>
      <c r="C8" s="71" t="s">
        <v>187</v>
      </c>
      <c r="D8" s="71" t="s">
        <v>188</v>
      </c>
      <c r="E8" s="71" t="s">
        <v>189</v>
      </c>
      <c r="F8" s="86" t="s">
        <v>194</v>
      </c>
      <c r="G8" s="86" t="s">
        <v>195</v>
      </c>
      <c r="H8" s="86" t="s">
        <v>196</v>
      </c>
      <c r="I8" s="86" t="s">
        <v>197</v>
      </c>
      <c r="J8" s="86" t="s">
        <v>198</v>
      </c>
      <c r="K8" s="71" t="s">
        <v>204</v>
      </c>
      <c r="L8" s="71" t="s">
        <v>205</v>
      </c>
      <c r="M8" s="71" t="s">
        <v>206</v>
      </c>
      <c r="N8" s="71" t="s">
        <v>207</v>
      </c>
      <c r="O8" s="71" t="s">
        <v>212</v>
      </c>
      <c r="P8" s="71" t="s">
        <v>213</v>
      </c>
      <c r="Q8" s="71" t="s">
        <v>214</v>
      </c>
      <c r="R8" s="71" t="s">
        <v>215</v>
      </c>
      <c r="S8" s="71" t="s">
        <v>220</v>
      </c>
      <c r="T8" s="71" t="s">
        <v>221</v>
      </c>
      <c r="U8" s="71" t="s">
        <v>222</v>
      </c>
      <c r="V8" s="71" t="s">
        <v>223</v>
      </c>
      <c r="W8" s="71" t="s">
        <v>228</v>
      </c>
      <c r="X8" s="71" t="s">
        <v>229</v>
      </c>
      <c r="Y8" s="71" t="s">
        <v>232</v>
      </c>
      <c r="Z8" s="71" t="s">
        <v>233</v>
      </c>
      <c r="AA8" s="72" t="s">
        <v>236</v>
      </c>
      <c r="AB8" s="70" t="s">
        <v>238</v>
      </c>
      <c r="AC8" s="71" t="s">
        <v>239</v>
      </c>
      <c r="AD8" s="71" t="s">
        <v>240</v>
      </c>
      <c r="AE8" s="71" t="s">
        <v>241</v>
      </c>
      <c r="AF8" s="89" t="s">
        <v>246</v>
      </c>
      <c r="AG8" s="89" t="s">
        <v>247</v>
      </c>
      <c r="AH8" s="89" t="s">
        <v>248</v>
      </c>
      <c r="AI8" s="86" t="s">
        <v>249</v>
      </c>
      <c r="AJ8" s="89" t="s">
        <v>250</v>
      </c>
      <c r="AK8" s="71" t="s">
        <v>256</v>
      </c>
      <c r="AL8" s="71" t="s">
        <v>257</v>
      </c>
      <c r="AM8" s="71" t="s">
        <v>258</v>
      </c>
      <c r="AN8" s="71" t="s">
        <v>259</v>
      </c>
      <c r="AO8" s="71" t="s">
        <v>264</v>
      </c>
      <c r="AP8" s="71" t="s">
        <v>265</v>
      </c>
      <c r="AQ8" s="71" t="s">
        <v>266</v>
      </c>
      <c r="AR8" s="78" t="s">
        <v>267</v>
      </c>
      <c r="AS8" s="71" t="s">
        <v>272</v>
      </c>
      <c r="AT8" s="71" t="s">
        <v>273</v>
      </c>
      <c r="AU8" s="79" t="s">
        <v>274</v>
      </c>
      <c r="AV8" s="71" t="s">
        <v>275</v>
      </c>
      <c r="AW8" s="72" t="s">
        <v>276</v>
      </c>
      <c r="AZ8" s="70" t="s">
        <v>284</v>
      </c>
      <c r="BA8" s="71" t="s">
        <v>285</v>
      </c>
      <c r="BB8" s="71" t="s">
        <v>286</v>
      </c>
      <c r="BC8" s="71" t="s">
        <v>232</v>
      </c>
      <c r="BD8" s="276" t="s">
        <v>290</v>
      </c>
      <c r="BE8" s="71" t="s">
        <v>291</v>
      </c>
      <c r="BF8" s="71" t="s">
        <v>292</v>
      </c>
      <c r="BG8" s="72" t="s">
        <v>274</v>
      </c>
      <c r="BJ8" s="70" t="s">
        <v>232</v>
      </c>
      <c r="BK8" s="261" t="s">
        <v>274</v>
      </c>
    </row>
    <row r="9" spans="1:63" ht="45" customHeight="1" thickBot="1">
      <c r="B9" s="73" t="s">
        <v>242</v>
      </c>
      <c r="C9" s="9" t="s">
        <v>191</v>
      </c>
      <c r="D9" s="9" t="s">
        <v>192</v>
      </c>
      <c r="E9" s="9" t="s">
        <v>193</v>
      </c>
      <c r="F9" s="87" t="s">
        <v>199</v>
      </c>
      <c r="G9" s="87" t="s">
        <v>200</v>
      </c>
      <c r="H9" s="87" t="s">
        <v>201</v>
      </c>
      <c r="I9" s="87" t="s">
        <v>202</v>
      </c>
      <c r="J9" s="87" t="s">
        <v>203</v>
      </c>
      <c r="K9" s="9" t="s">
        <v>208</v>
      </c>
      <c r="L9" s="9" t="s">
        <v>209</v>
      </c>
      <c r="M9" s="9" t="s">
        <v>210</v>
      </c>
      <c r="N9" s="9" t="s">
        <v>211</v>
      </c>
      <c r="O9" s="9" t="s">
        <v>216</v>
      </c>
      <c r="P9" s="9" t="s">
        <v>217</v>
      </c>
      <c r="Q9" s="9" t="s">
        <v>218</v>
      </c>
      <c r="R9" s="9" t="s">
        <v>219</v>
      </c>
      <c r="S9" s="9" t="s">
        <v>224</v>
      </c>
      <c r="T9" s="9" t="s">
        <v>225</v>
      </c>
      <c r="U9" s="9" t="s">
        <v>226</v>
      </c>
      <c r="V9" s="9" t="s">
        <v>227</v>
      </c>
      <c r="W9" s="9" t="s">
        <v>230</v>
      </c>
      <c r="X9" s="9" t="s">
        <v>231</v>
      </c>
      <c r="Y9" s="9" t="s">
        <v>234</v>
      </c>
      <c r="Z9" s="9" t="s">
        <v>235</v>
      </c>
      <c r="AA9" s="74" t="s">
        <v>237</v>
      </c>
      <c r="AB9" s="73" t="s">
        <v>242</v>
      </c>
      <c r="AC9" s="9" t="s">
        <v>243</v>
      </c>
      <c r="AD9" s="9" t="s">
        <v>244</v>
      </c>
      <c r="AE9" s="9" t="s">
        <v>245</v>
      </c>
      <c r="AF9" s="90" t="s">
        <v>251</v>
      </c>
      <c r="AG9" s="87" t="s">
        <v>252</v>
      </c>
      <c r="AH9" s="90" t="s">
        <v>253</v>
      </c>
      <c r="AI9" s="87" t="s">
        <v>254</v>
      </c>
      <c r="AJ9" s="87" t="s">
        <v>255</v>
      </c>
      <c r="AK9" s="265" t="s">
        <v>260</v>
      </c>
      <c r="AL9" s="265" t="s">
        <v>261</v>
      </c>
      <c r="AM9" s="265" t="s">
        <v>262</v>
      </c>
      <c r="AN9" s="265" t="s">
        <v>263</v>
      </c>
      <c r="AO9" s="265" t="s">
        <v>268</v>
      </c>
      <c r="AP9" s="265" t="s">
        <v>269</v>
      </c>
      <c r="AQ9" s="265" t="s">
        <v>270</v>
      </c>
      <c r="AR9" s="68" t="s">
        <v>271</v>
      </c>
      <c r="AS9" s="265" t="s">
        <v>277</v>
      </c>
      <c r="AT9" s="265" t="s">
        <v>278</v>
      </c>
      <c r="AU9" s="69" t="s">
        <v>279</v>
      </c>
      <c r="AV9" s="265" t="s">
        <v>280</v>
      </c>
      <c r="AW9" s="325" t="s">
        <v>281</v>
      </c>
      <c r="AZ9" s="73" t="s">
        <v>287</v>
      </c>
      <c r="BA9" s="9" t="s">
        <v>288</v>
      </c>
      <c r="BB9" s="9" t="s">
        <v>289</v>
      </c>
      <c r="BC9" s="9" t="s">
        <v>234</v>
      </c>
      <c r="BD9" s="73" t="s">
        <v>293</v>
      </c>
      <c r="BE9" s="265" t="s">
        <v>294</v>
      </c>
      <c r="BF9" s="265" t="s">
        <v>295</v>
      </c>
      <c r="BG9" s="325" t="s">
        <v>279</v>
      </c>
      <c r="BJ9" s="73" t="s">
        <v>234</v>
      </c>
      <c r="BK9" s="262" t="s">
        <v>279</v>
      </c>
    </row>
    <row r="10" spans="1:63" ht="15" thickBot="1">
      <c r="A10" s="91" t="s">
        <v>40</v>
      </c>
      <c r="B10" s="75" t="s">
        <v>0</v>
      </c>
      <c r="C10" s="76" t="s">
        <v>0</v>
      </c>
      <c r="D10" s="76" t="s">
        <v>2</v>
      </c>
      <c r="E10" s="76" t="s">
        <v>1</v>
      </c>
      <c r="F10" s="88" t="s">
        <v>3</v>
      </c>
      <c r="G10" s="88" t="s">
        <v>3</v>
      </c>
      <c r="H10" s="88" t="s">
        <v>3</v>
      </c>
      <c r="I10" s="88" t="s">
        <v>3</v>
      </c>
      <c r="J10" s="88" t="s">
        <v>3</v>
      </c>
      <c r="K10" s="76" t="s">
        <v>2</v>
      </c>
      <c r="L10" s="76" t="s">
        <v>2</v>
      </c>
      <c r="M10" s="76" t="s">
        <v>2</v>
      </c>
      <c r="N10" s="76" t="s">
        <v>2</v>
      </c>
      <c r="O10" s="76" t="s">
        <v>2</v>
      </c>
      <c r="P10" s="76" t="s">
        <v>2</v>
      </c>
      <c r="Q10" s="76" t="s">
        <v>2</v>
      </c>
      <c r="R10" s="76" t="s">
        <v>2</v>
      </c>
      <c r="S10" s="76" t="s">
        <v>2</v>
      </c>
      <c r="T10" s="76" t="s">
        <v>2</v>
      </c>
      <c r="U10" s="76" t="s">
        <v>2</v>
      </c>
      <c r="V10" s="76" t="s">
        <v>2</v>
      </c>
      <c r="W10" s="76" t="s">
        <v>2</v>
      </c>
      <c r="X10" s="76" t="s">
        <v>2</v>
      </c>
      <c r="Y10" s="76" t="s">
        <v>72</v>
      </c>
      <c r="Z10" s="76" t="s">
        <v>73</v>
      </c>
      <c r="AA10" s="77" t="s">
        <v>2</v>
      </c>
      <c r="AB10" s="75" t="s">
        <v>0</v>
      </c>
      <c r="AC10" s="76" t="s">
        <v>0</v>
      </c>
      <c r="AD10" s="76" t="s">
        <v>2</v>
      </c>
      <c r="AE10" s="76" t="s">
        <v>1</v>
      </c>
      <c r="AF10" s="88" t="s">
        <v>3</v>
      </c>
      <c r="AG10" s="88" t="s">
        <v>3</v>
      </c>
      <c r="AH10" s="88" t="s">
        <v>3</v>
      </c>
      <c r="AI10" s="88" t="s">
        <v>3</v>
      </c>
      <c r="AJ10" s="88" t="s">
        <v>3</v>
      </c>
      <c r="AK10" s="81" t="s">
        <v>2</v>
      </c>
      <c r="AL10" s="81" t="s">
        <v>2</v>
      </c>
      <c r="AM10" s="81" t="s">
        <v>2</v>
      </c>
      <c r="AN10" s="81" t="s">
        <v>2</v>
      </c>
      <c r="AO10" s="81" t="s">
        <v>2</v>
      </c>
      <c r="AP10" s="81" t="s">
        <v>2</v>
      </c>
      <c r="AQ10" s="81" t="s">
        <v>2</v>
      </c>
      <c r="AR10" s="82" t="s">
        <v>2</v>
      </c>
      <c r="AS10" s="81" t="s">
        <v>2</v>
      </c>
      <c r="AT10" s="81" t="s">
        <v>2</v>
      </c>
      <c r="AU10" s="83" t="s">
        <v>72</v>
      </c>
      <c r="AV10" s="81" t="s">
        <v>73</v>
      </c>
      <c r="AW10" s="84" t="s">
        <v>2</v>
      </c>
      <c r="AY10" s="260" t="s">
        <v>40</v>
      </c>
      <c r="AZ10" s="75" t="s">
        <v>71</v>
      </c>
      <c r="BA10" s="76" t="s">
        <v>71</v>
      </c>
      <c r="BB10" s="76" t="s">
        <v>71</v>
      </c>
      <c r="BC10" s="76" t="s">
        <v>72</v>
      </c>
      <c r="BD10" s="75" t="s">
        <v>71</v>
      </c>
      <c r="BE10" s="81" t="s">
        <v>71</v>
      </c>
      <c r="BF10" s="81" t="s">
        <v>71</v>
      </c>
      <c r="BG10" s="84" t="s">
        <v>72</v>
      </c>
      <c r="BI10" s="260" t="s">
        <v>40</v>
      </c>
      <c r="BJ10" s="75" t="s">
        <v>72</v>
      </c>
      <c r="BK10" s="263" t="s">
        <v>72</v>
      </c>
    </row>
    <row r="11" spans="1:63">
      <c r="A11" s="7">
        <f t="array" ref="A11:B310">_xll.PIAdvCalcDat(PI_data_original!$B$8,PI_data_original!$A$2,PI_data_original!$A$3,PI_data_original!$A$4,"average","time-weighted",0,1,65,PI_data_original!$A$5)</f>
        <v>45873.25</v>
      </c>
      <c r="B11" s="8">
        <v>0</v>
      </c>
      <c r="C11" s="8">
        <f t="array" ref="C11:C310">_xll.PIAdvCalcDat(PI_data_original!$C$8,PI_data_original!$A$2,PI_data_original!$A$3,PI_data_original!$A$4,"average","time-weighted",0,1,64,PI_data_original!$A$5)</f>
        <v>0</v>
      </c>
      <c r="D11" s="8">
        <f t="array" ref="D11:D310">_xll.PIAdvCalcDat(PI_data_original!$D$8,PI_data_original!$A$2,PI_data_original!$A$3,PI_data_original!$A$4,"average","time-weighted",0,1,64,PI_data_original!$A$5)</f>
        <v>23.924262709031414</v>
      </c>
      <c r="E11" s="8">
        <f t="array" ref="E11:E310">_xll.PIAdvCalcDat(PI_data_original!$E$8,PI_data_original!$A$2,PI_data_original!$A$3,PI_data_original!$A$4,"average","time-weighted",0,1,64,PI_data_original!$A$5)</f>
        <v>54.476958562500073</v>
      </c>
      <c r="F11" s="64">
        <f t="array" ref="F11:F310">_xll.PIAdvCalcDat(PI_data_original!$F$8,PI_data_original!$A$2,PI_data_original!$A$3,PI_data_original!$A$4,"maximum","time-weighted",0,1,0,PI_data_original!$A$5)</f>
        <v>1.5280466079711914</v>
      </c>
      <c r="G11" s="64">
        <f t="array" ref="G11:G310">_xll.PIAdvCalcDat(PI_data_original!$G$8,PI_data_original!$A$2,PI_data_original!$A$3,PI_data_original!$A$4,"maximum","time-weighted",0,1,0,PI_data_original!$A$5)</f>
        <v>0.48022001981735229</v>
      </c>
      <c r="H11" s="64">
        <f t="array" ref="H11:H310">_xll.PIAdvCalcDat(PI_data_original!$H$8,PI_data_original!$A$2,PI_data_original!$A$3,PI_data_original!$A$4,"maximum","time-weighted",0,1,0,PI_data_original!$A$5)</f>
        <v>0.74419528245925903</v>
      </c>
      <c r="I11" s="64">
        <f t="array" ref="I11:I310">_xll.PIAdvCalcDat(PI_data_original!$I$8,PI_data_original!$A$2,PI_data_original!$A$3,PI_data_original!$A$4,"maximum","time-weighted",0,1,0,PI_data_original!$A$5)</f>
        <v>1.3023416996002197</v>
      </c>
      <c r="J11" s="64">
        <f t="array" ref="J11:J310">_xll.PIAdvCalcDat(PI_data_original!$J$8,PI_data_original!$A$2,PI_data_original!$A$3,PI_data_original!$A$4,"maximum","time-weighted",0,1,0,PI_data_original!$A$5)</f>
        <v>2.046536922454834</v>
      </c>
      <c r="K11" s="8">
        <f t="array" ref="K11:K310">_xll.PIAdvCalcDat(PI_data_original!$K$8,PI_data_original!$A$2,PI_data_original!$A$3,PI_data_original!$A$4,"average","time-weighted",0,1,0,PI_data_original!$A$5)</f>
        <v>176.02691449715479</v>
      </c>
      <c r="L11" s="8">
        <f t="array" ref="L11:L310">_xll.PIAdvCalcDat(PI_data_original!$L$8,PI_data_original!$A$2,PI_data_original!$A$3,PI_data_original!$A$4,"average","time-weighted",0,1,0,PI_data_original!$A$5)</f>
        <v>174.51272812361847</v>
      </c>
      <c r="M11" s="8">
        <f t="array" ref="M11:M310">_xll.PIAdvCalcDat(PI_data_original!$M$8,PI_data_original!$A$2,PI_data_original!$A$3,PI_data_original!$A$4,"average","time-weighted",0,1,0,PI_data_original!$A$5)</f>
        <v>172.45272001626347</v>
      </c>
      <c r="N11" s="8">
        <f t="array" ref="N11:N310">_xll.PIAdvCalcDat(PI_data_original!$N$8,PI_data_original!$A$2,PI_data_original!$A$3,PI_data_original!$A$4,"average","time-weighted",0,1,0,PI_data_original!$A$5)</f>
        <v>173.30281684421132</v>
      </c>
      <c r="O11" s="8">
        <f t="array" ref="O11:O310">_xll.PIAdvCalcDat(PI_data_original!$O$8,PI_data_original!$A$2,PI_data_original!$A$3,PI_data_original!$A$4,"average","time-weighted",0,1,0,PI_data_original!$A$5)</f>
        <v>170.16162365945573</v>
      </c>
      <c r="P11" s="8">
        <f t="array" ref="P11:P310">_xll.PIAdvCalcDat(PI_data_original!$P$8,PI_data_original!$A$2,PI_data_original!$A$3,PI_data_original!$A$4,"average","time-weighted",0,1,0,PI_data_original!$A$5)</f>
        <v>167.37647327298129</v>
      </c>
      <c r="Q11" s="8">
        <f t="array" ref="Q11:Q310">_xll.PIAdvCalcDat(PI_data_original!$Q$8,PI_data_original!$A$2,PI_data_original!$A$3,PI_data_original!$A$4,"average","time-weighted",0,1,0,PI_data_original!$A$5)</f>
        <v>173.33390014393885</v>
      </c>
      <c r="R11" s="8">
        <f t="array" ref="R11:R310">_xll.PIAdvCalcDat(PI_data_original!$R$8,PI_data_original!$A$2,PI_data_original!$A$3,PI_data_original!$A$4,"average","time-weighted",0,1,0,PI_data_original!$A$5)</f>
        <v>174.01781596430254</v>
      </c>
      <c r="S11" s="8">
        <f t="array" ref="S11:S310">_xll.PIAdvCalcDat(PI_data_original!$S$8,PI_data_original!$A$2,PI_data_original!$A$3,PI_data_original!$A$4,"average","time-weighted",0,1,0,PI_data_original!$A$5)</f>
        <v>217.58673095703125</v>
      </c>
      <c r="T11" s="8">
        <f t="array" ref="T11:T310">_xll.PIAdvCalcDat(PI_data_original!$T$8,PI_data_original!$A$2,PI_data_original!$A$3,PI_data_original!$A$4,"average","time-weighted",0,1,0,PI_data_original!$A$5)</f>
        <v>193.03561767634238</v>
      </c>
      <c r="U11" s="8">
        <f t="array" ref="U11:U310">_xll.PIAdvCalcDat(PI_data_original!$U$8,PI_data_original!$A$2,PI_data_original!$A$3,PI_data_original!$A$4,"average","time-weighted",0,1,0,PI_data_original!$A$5)</f>
        <v>219.12803164423443</v>
      </c>
      <c r="V11" s="8">
        <f t="array" ref="V11:V310">_xll.PIAdvCalcDat(PI_data_original!$V$8,PI_data_original!$A$2,PI_data_original!$A$3,PI_data_original!$A$4,"average","time-weighted",0,1,0,PI_data_original!$A$5)</f>
        <v>200.23739342129167</v>
      </c>
      <c r="W11" s="8">
        <f t="array" ref="W11:W310">_xll.PIAdvCalcDat(PI_data_original!$W$8,PI_data_original!$A$2,PI_data_original!$A$3,PI_data_original!$A$4,"average","time-weighted",0,1,0,PI_data_original!$A$5)</f>
        <v>174.8403761334813</v>
      </c>
      <c r="X11" s="8">
        <f t="array" ref="X11:X310">_xll.PIAdvCalcDat(PI_data_original!$X$8,PI_data_original!$A$2,PI_data_original!$A$3,PI_data_original!$A$4,"average","time-weighted",0,1,0,PI_data_original!$A$5)</f>
        <v>212.41170201240087</v>
      </c>
      <c r="Y11" s="8">
        <f t="array" ref="Y11:Y310">_xll.PIAdvCalcDat(PI_data_original!$Y$8,PI_data_original!$A$2,PI_data_original!$A$3,PI_data_original!$A$4,"average","time-weighted",0,1,0,PI_data_original!$A$5)</f>
        <v>1.3198602332361985E-2</v>
      </c>
      <c r="Z11" s="8">
        <f t="array" ref="Z11:Z310">_xll.PIAdvCalcDat(PI_data_original!$Z$8,PI_data_original!$A$2,PI_data_original!$A$3,PI_data_original!$A$4,"average","time-weighted",0,1,0,PI_data_original!$A$5)</f>
        <v>432</v>
      </c>
      <c r="AA11" s="8">
        <f t="array" ref="AA11:AA310">_xll.PIAdvCalcDat(PI_data_original!$AA$8,PI_data_original!$A$2,PI_data_original!$A$3,PI_data_original!$A$4,"average","time-weighted",0,1,0,PI_data_original!$A$5)</f>
        <v>177.37525352597004</v>
      </c>
      <c r="AB11" s="8">
        <f t="array" ref="AB11:AB310">_xll.PIAdvCalcDat(PI_data_original!$AB$8,PI_data_original!$A$2,PI_data_original!$A$3,PI_data_original!$A$4,"average","time-weighted",0,1,0,PI_data_original!$A$5)</f>
        <v>0</v>
      </c>
      <c r="AC11" s="8">
        <f t="array" ref="AC11:AC310">_xll.PIAdvCalcDat(PI_data_original!$AC$8,PI_data_original!$A$2,PI_data_original!$A$3,PI_data_original!$A$4,"average","time-weighted",0,1,0,PI_data_original!$A$5)</f>
        <v>0</v>
      </c>
      <c r="AD11" s="8">
        <f t="array" ref="AD11:AD310">_xll.PIAdvCalcDat(PI_data_original!$AD$8,PI_data_original!$A$2,PI_data_original!$A$3,PI_data_original!$A$4,"average","time-weighted",0,1,0,PI_data_original!$A$5)</f>
        <v>24.506328182701704</v>
      </c>
      <c r="AE11" s="8">
        <f t="array" ref="AE11:AE310">_xll.PIAdvCalcDat(PI_data_original!$AE$8,PI_data_original!$A$2,PI_data_original!$A$3,PI_data_original!$A$4,"average","time-weighted",0,1,0,PI_data_original!$A$5)</f>
        <v>55.350622397798503</v>
      </c>
      <c r="AF11" s="64">
        <f t="array" ref="AF11:AF310">_xll.PIAdvCalcDat(PI_data_original!$AF$8,PI_data_original!$A$2,PI_data_original!$A$3,PI_data_original!$A$4,"maximum","time-weighted",0,1,0,PI_data_original!$A$5)</f>
        <v>1.7560163736343384</v>
      </c>
      <c r="AG11" s="64">
        <f t="array" ref="AG11:AG310">_xll.PIAdvCalcDat(PI_data_original!$AG$8,PI_data_original!$A$2,PI_data_original!$A$3,PI_data_original!$A$4,"maximum","time-weighted",0,1,0,PI_data_original!$A$5)</f>
        <v>0</v>
      </c>
      <c r="AH11" s="64">
        <f t="array" ref="AH11:AH310">_xll.PIAdvCalcDat(PI_data_original!$AH$8,PI_data_original!$A$2,PI_data_original!$A$3,PI_data_original!$A$4,"maximum","time-weighted",0,1,0,PI_data_original!$A$5)</f>
        <v>3.4419031143188477</v>
      </c>
      <c r="AI11" s="64">
        <f t="array" ref="AI11:AI310">_xll.PIAdvCalcDat(PI_data_original!$AI$8,PI_data_original!$A$2,PI_data_original!$A$3,PI_data_original!$A$4,"maximum","time-weighted",0,1,0,PI_data_original!$A$5)</f>
        <v>0.48022001981735229</v>
      </c>
      <c r="AJ11" s="64">
        <f t="array" ref="AJ11:AJ310">_xll.PIAdvCalcDat(PI_data_original!$AJ$8,PI_data_original!$A$2,PI_data_original!$A$3,PI_data_original!$A$4,"maximum","time-weighted",0,1,0,PI_data_original!$A$5)</f>
        <v>5.7675132751464844</v>
      </c>
      <c r="AK11" s="11">
        <f t="array" ref="AK11:AK310">_xll.PIAdvCalcDat(PI_data_original!$AK$8,PI_data_original!$A$2,PI_data_original!$A$3,PI_data_original!$A$4,"average","time-weighted",0,1,0,PI_data_original!$A$5)</f>
        <v>163.36058684984363</v>
      </c>
      <c r="AL11" s="11">
        <f t="array" ref="AL11:AL310">_xll.PIAdvCalcDat(PI_data_original!$AL$8,PI_data_original!$A$2,PI_data_original!$A$3,PI_data_original!$A$4,"average","time-weighted",0,1,0,PI_data_original!$A$5)</f>
        <v>161.8103544723929</v>
      </c>
      <c r="AM11" s="11">
        <f t="array" ref="AM11:AM310">_xll.PIAdvCalcDat(PI_data_original!$AM$8,PI_data_original!$A$2,PI_data_original!$A$3,PI_data_original!$A$4,"average","time-weighted",0,1,0,PI_data_original!$A$5)</f>
        <v>167.41446203346732</v>
      </c>
      <c r="AN11" s="11">
        <f t="array" ref="AN11:AN310">_xll.PIAdvCalcDat(PI_data_original!$AN$8,PI_data_original!$A$2,PI_data_original!$A$3,PI_data_original!$A$4,"average","time-weighted",0,1,0,PI_data_original!$A$5)</f>
        <v>172.52463902225639</v>
      </c>
      <c r="AO11" s="11">
        <f t="array" ref="AO11:AO310">_xll.PIAdvCalcDat(PI_data_original!$AO$8,PI_data_original!$A$2,PI_data_original!$A$3,PI_data_original!$A$4,"average","time-weighted",0,1,0,PI_data_original!$A$5)</f>
        <v>219.95904775693859</v>
      </c>
      <c r="AP11" s="11">
        <f t="array" ref="AP11:AP310">_xll.PIAdvCalcDat(PI_data_original!$AP$8,PI_data_original!$A$2,PI_data_original!$A$3,PI_data_original!$A$4,"average","time-weighted",0,1,0,PI_data_original!$A$5)</f>
        <v>199.38777111778501</v>
      </c>
      <c r="AQ11" s="11">
        <f t="array" ref="AQ11:AQ310">_xll.PIAdvCalcDat(PI_data_original!$AQ$8,PI_data_original!$A$2,PI_data_original!$A$3,PI_data_original!$A$4,"average","time-weighted",0,1,0,PI_data_original!$A$5)</f>
        <v>217.91048875394898</v>
      </c>
      <c r="AR11" s="11">
        <f t="array" ref="AR11:AR310">_xll.PIAdvCalcDat(PI_data_original!$AR$8,PI_data_original!$A$2,PI_data_original!$A$3,PI_data_original!$A$4,"average","time-weighted",0,1,0,PI_data_original!$A$5)</f>
        <v>199.89285185682897</v>
      </c>
      <c r="AS11" s="11">
        <f t="array" ref="AS11:AS310">_xll.PIAdvCalcDat(PI_data_original!$AS$8,PI_data_original!$A$2,PI_data_original!$A$3,PI_data_original!$A$4,"average","time-weighted",0,1,0,PI_data_original!$A$5)</f>
        <v>175.70021709794631</v>
      </c>
      <c r="AT11" s="11">
        <f t="array" ref="AT11:AT310">_xll.PIAdvCalcDat(PI_data_original!$AT$8,PI_data_original!$A$2,PI_data_original!$A$3,PI_data_original!$A$4,"average","time-weighted",0,1,0,PI_data_original!$A$5)</f>
        <v>212.87582895623328</v>
      </c>
      <c r="AU11" s="11">
        <f t="array" ref="AU11:AU310">_xll.PIAdvCalcDat(PI_data_original!$AU$8,PI_data_original!$A$2,PI_data_original!$A$3,PI_data_original!$A$4,"average","time-weighted",0,1,0,PI_data_original!$A$5)</f>
        <v>1.0070954449474812E-2</v>
      </c>
      <c r="AV11" s="11">
        <f t="array" ref="AV11:AV310">_xll.PIAdvCalcDat(PI_data_original!$AV$8,PI_data_original!$A$2,PI_data_original!$A$3,PI_data_original!$A$4,"average","time-weighted",0,1,0,PI_data_original!$A$5)</f>
        <v>360</v>
      </c>
      <c r="AW11" s="11">
        <f t="array" ref="AW11:AW310">_xll.PIAdvCalcDat(PI_data_original!$AW$8,PI_data_original!$A$2,PI_data_original!$A$3,PI_data_original!$A$4,"average","time-weighted",0,1,0,PI_data_original!$A$5)</f>
        <v>173.36894561005369</v>
      </c>
      <c r="AY11" s="7">
        <f t="array" ref="AY11:AZ382">_xll.PIAdvCalcDat(PI_data_original!$AZ$8,PI_data_original!$AY$2,PI_data_original!$AY$3,PI_data_original!$AY$4,"average","time-weighted",0,1,65,PI_data_original!$AY$5)</f>
        <v>45873</v>
      </c>
      <c r="AZ11" s="8">
        <v>0</v>
      </c>
      <c r="BA11" s="8">
        <f t="array" ref="BA11:BA382">_xll.PIAdvCalcDat(PI_data_original!$BA$8,PI_data_original!$AY$2,PI_data_original!$AY$3,PI_data_original!$AY$4,"average","time-weighted",0,1,64,PI_data_original!$AY$5)</f>
        <v>0</v>
      </c>
      <c r="BB11" s="8">
        <f t="array" ref="BB11:BB382">_xll.PIAdvCalcDat(PI_data_original!$BB$8,PI_data_original!$AY$2,PI_data_original!$AY$3,PI_data_original!$AY$4,"average","time-weighted",0,1,64,PI_data_original!$AY$5)</f>
        <v>0</v>
      </c>
      <c r="BC11" s="8">
        <f t="array" ref="BC11:BC382">_xll.PIAdvCalcDat(PI_data_original!$BC$8,PI_data_original!$AY$2,PI_data_original!$AY$3,PI_data_original!$AY$4,"average","time-weighted",0,1,64,PI_data_original!$AY$5)</f>
        <v>1.6479743644595146E-2</v>
      </c>
      <c r="BD11" s="8">
        <f t="array" ref="BD11:BD382">_xll.PIAdvCalcDat(PI_data_original!$BD$8,PI_data_original!$AY$2,PI_data_original!$AY$3,PI_data_original!$AY$4,"average","time-weighted",0,1,64,PI_data_original!$AY$5)</f>
        <v>0</v>
      </c>
      <c r="BE11" s="8">
        <f t="array" ref="BE11:BE382">_xll.PIAdvCalcDat(PI_data_original!$BE$8,PI_data_original!$AY$2,PI_data_original!$AY$3,PI_data_original!$AY$4,"average","time-weighted",0,1,64,PI_data_original!$AY$5)</f>
        <v>0</v>
      </c>
      <c r="BF11" s="8">
        <f t="array" ref="BF11:BF382">_xll.PIAdvCalcDat(PI_data_original!$BF$8,PI_data_original!$AY$2,PI_data_original!$AY$3,PI_data_original!$AY$4,"average","time-weighted",0,1,64,PI_data_original!$AY$5)</f>
        <v>0</v>
      </c>
      <c r="BG11" s="8">
        <f t="array" ref="BG11:BG382">_xll.PIAdvCalcDat(PI_data_original!$BG$8,PI_data_original!$AY$2,PI_data_original!$AY$3,PI_data_original!$AY$4,"average","time-weighted",0,1,64,PI_data_original!$AY$5)</f>
        <v>1.0070954449474812E-2</v>
      </c>
      <c r="BI11" s="7">
        <f t="array" ref="BI11:BJ1510">_xll.PIAdvCalcDat(PI_data_original!$BJ$8,PI_data_original!$BI$2,PI_data_original!$BI$3,PI_data_original!$BI$4,"average","time-weighted",0,1,65,PI_data_original!$BI$5)</f>
        <v>45873.25</v>
      </c>
      <c r="BJ11" s="8">
        <v>1.4722698100847253E-2</v>
      </c>
      <c r="BK11" s="8">
        <f t="array" ref="BK11:BK1510">_xll.PIAdvCalcDat(PI_data_original!$BK$8,PI_data_original!$BI$2,PI_data_original!$BI$3,PI_data_original!$BI$4,"average","time-weighted",0,1,64,PI_data_original!$BI$5)</f>
        <v>1.0070954449474812E-2</v>
      </c>
    </row>
    <row r="12" spans="1:63">
      <c r="A12" s="7">
        <v>45873.253472222219</v>
      </c>
      <c r="B12" s="8">
        <v>0</v>
      </c>
      <c r="C12" s="8">
        <v>0</v>
      </c>
      <c r="D12" s="8">
        <v>24</v>
      </c>
      <c r="E12" s="8">
        <v>54.365282891558209</v>
      </c>
      <c r="F12" s="64">
        <v>0.44942548871040344</v>
      </c>
      <c r="G12" s="64">
        <v>0.76835203170776367</v>
      </c>
      <c r="H12" s="64">
        <v>1.3023416996002197</v>
      </c>
      <c r="I12" s="64">
        <v>2.046536922454834</v>
      </c>
      <c r="J12" s="64">
        <v>1.023268461227417</v>
      </c>
      <c r="K12" s="8">
        <v>175.82979306236399</v>
      </c>
      <c r="L12" s="8">
        <v>174.27200447091283</v>
      </c>
      <c r="M12" s="8">
        <v>172.06839820065298</v>
      </c>
      <c r="N12" s="8">
        <v>173.05432490803011</v>
      </c>
      <c r="O12" s="8">
        <v>169.53132778744501</v>
      </c>
      <c r="P12" s="8">
        <v>166.76076992254977</v>
      </c>
      <c r="Q12" s="8">
        <v>173.13031321528308</v>
      </c>
      <c r="R12" s="8">
        <v>173.79583570388186</v>
      </c>
      <c r="S12" s="8">
        <v>217.37549588023376</v>
      </c>
      <c r="T12" s="8">
        <v>192.75853018691762</v>
      </c>
      <c r="U12" s="8">
        <v>219.03347778320313</v>
      </c>
      <c r="V12" s="8">
        <v>199.94423756913747</v>
      </c>
      <c r="W12" s="8">
        <v>174.53007792527342</v>
      </c>
      <c r="X12" s="8">
        <v>211.96909449018139</v>
      </c>
      <c r="Y12" s="8">
        <v>1.5924797307604877E-2</v>
      </c>
      <c r="Z12" s="8">
        <v>432</v>
      </c>
      <c r="AA12" s="8">
        <v>177.33320397872555</v>
      </c>
      <c r="AB12" s="8">
        <v>0</v>
      </c>
      <c r="AC12" s="8">
        <v>0</v>
      </c>
      <c r="AD12" s="8">
        <v>24.415601671676633</v>
      </c>
      <c r="AE12" s="8">
        <v>55.984969829810616</v>
      </c>
      <c r="AF12" s="64">
        <v>1.5064350366592407</v>
      </c>
      <c r="AG12" s="64">
        <v>0.18604882061481476</v>
      </c>
      <c r="AH12" s="64">
        <v>5.0233182907104492</v>
      </c>
      <c r="AI12" s="64">
        <v>0</v>
      </c>
      <c r="AJ12" s="64">
        <v>5.7675132751464844</v>
      </c>
      <c r="AK12" s="11">
        <v>162.89579683455901</v>
      </c>
      <c r="AL12" s="11">
        <v>161.1906238085198</v>
      </c>
      <c r="AM12" s="11">
        <v>167.18705186008447</v>
      </c>
      <c r="AN12" s="11">
        <v>172.43296619589029</v>
      </c>
      <c r="AO12" s="11">
        <v>219.87604834681221</v>
      </c>
      <c r="AP12" s="11">
        <v>199.17566695831715</v>
      </c>
      <c r="AQ12" s="11">
        <v>217.7837059370824</v>
      </c>
      <c r="AR12" s="11">
        <v>199.74789736460738</v>
      </c>
      <c r="AS12" s="11">
        <v>175.14570769409104</v>
      </c>
      <c r="AT12" s="11">
        <v>212.448523450225</v>
      </c>
      <c r="AU12" s="11">
        <v>1.0070954449474812E-2</v>
      </c>
      <c r="AV12" s="11">
        <v>360</v>
      </c>
      <c r="AW12" s="11">
        <v>173.3028947579395</v>
      </c>
      <c r="AY12" s="7">
        <v>45873.003472222219</v>
      </c>
      <c r="AZ12" s="8">
        <v>0</v>
      </c>
      <c r="BA12" s="8">
        <v>0</v>
      </c>
      <c r="BB12" s="8">
        <v>0</v>
      </c>
      <c r="BC12" s="8">
        <v>1.6479743644595146E-2</v>
      </c>
      <c r="BD12" s="8">
        <v>0</v>
      </c>
      <c r="BE12" s="8">
        <v>0</v>
      </c>
      <c r="BF12" s="8">
        <v>0</v>
      </c>
      <c r="BG12" s="8">
        <v>1.0070954449474812E-2</v>
      </c>
      <c r="BI12" s="7">
        <v>45873.250694444447</v>
      </c>
      <c r="BJ12" s="8">
        <v>1.2817578390240669E-2</v>
      </c>
      <c r="BK12" s="8">
        <v>1.0070954449474812E-2</v>
      </c>
    </row>
    <row r="13" spans="1:63">
      <c r="A13" s="7">
        <v>45873.256944444445</v>
      </c>
      <c r="B13" s="8">
        <v>0</v>
      </c>
      <c r="C13" s="8">
        <v>0</v>
      </c>
      <c r="D13" s="8">
        <v>24</v>
      </c>
      <c r="E13" s="8">
        <v>54.531280352699298</v>
      </c>
      <c r="F13" s="64">
        <v>0.98873609304428101</v>
      </c>
      <c r="G13" s="64">
        <v>0.48022001981735229</v>
      </c>
      <c r="H13" s="64">
        <v>0.74419528245925903</v>
      </c>
      <c r="I13" s="64">
        <v>1.3023416996002197</v>
      </c>
      <c r="J13" s="64">
        <v>0.74419528245925903</v>
      </c>
      <c r="K13" s="8">
        <v>175.6316656388708</v>
      </c>
      <c r="L13" s="8">
        <v>174.00292406824605</v>
      </c>
      <c r="M13" s="8">
        <v>171.69849242203622</v>
      </c>
      <c r="N13" s="8">
        <v>172.78350628157247</v>
      </c>
      <c r="O13" s="8">
        <v>168.94423678496651</v>
      </c>
      <c r="P13" s="8">
        <v>166.13211433539641</v>
      </c>
      <c r="Q13" s="8">
        <v>172.96836270544193</v>
      </c>
      <c r="R13" s="8">
        <v>173.56841281217979</v>
      </c>
      <c r="S13" s="8">
        <v>217.17163830023259</v>
      </c>
      <c r="T13" s="8">
        <v>192.58151470335201</v>
      </c>
      <c r="U13" s="8">
        <v>218.78029862266499</v>
      </c>
      <c r="V13" s="8">
        <v>199.81090921617269</v>
      </c>
      <c r="W13" s="8">
        <v>173.95618670831584</v>
      </c>
      <c r="X13" s="8">
        <v>211.39373123447962</v>
      </c>
      <c r="Y13" s="8">
        <v>1.5124154139371994E-2</v>
      </c>
      <c r="Z13" s="8">
        <v>432</v>
      </c>
      <c r="AA13" s="8">
        <v>177.26289654979638</v>
      </c>
      <c r="AB13" s="8">
        <v>0</v>
      </c>
      <c r="AC13" s="8">
        <v>0</v>
      </c>
      <c r="AD13" s="8">
        <v>24.36366283705684</v>
      </c>
      <c r="AE13" s="8">
        <v>56.372445119476176</v>
      </c>
      <c r="AF13" s="64">
        <v>1.7526068687438965</v>
      </c>
      <c r="AG13" s="64">
        <v>0.4651220440864563</v>
      </c>
      <c r="AH13" s="64">
        <v>5.302391529083252</v>
      </c>
      <c r="AI13" s="64">
        <v>0</v>
      </c>
      <c r="AJ13" s="64">
        <v>5.7675132751464844</v>
      </c>
      <c r="AK13" s="11">
        <v>162.46110935960229</v>
      </c>
      <c r="AL13" s="11">
        <v>160.5426422867389</v>
      </c>
      <c r="AM13" s="11">
        <v>166.93982285037333</v>
      </c>
      <c r="AN13" s="11">
        <v>172.21347068218228</v>
      </c>
      <c r="AO13" s="11">
        <v>219.72578457173969</v>
      </c>
      <c r="AP13" s="11">
        <v>198.98921733252084</v>
      </c>
      <c r="AQ13" s="11">
        <v>217.6473055299814</v>
      </c>
      <c r="AR13" s="11">
        <v>199.61035330622923</v>
      </c>
      <c r="AS13" s="11">
        <v>174.64966740262753</v>
      </c>
      <c r="AT13" s="11">
        <v>211.85794779229161</v>
      </c>
      <c r="AU13" s="11">
        <v>1.0070954449474812E-2</v>
      </c>
      <c r="AV13" s="11">
        <v>360</v>
      </c>
      <c r="AW13" s="11">
        <v>173.28393295232672</v>
      </c>
      <c r="AY13" s="7">
        <v>45873.006944444445</v>
      </c>
      <c r="AZ13" s="8">
        <v>0</v>
      </c>
      <c r="BA13" s="8">
        <v>0</v>
      </c>
      <c r="BB13" s="8">
        <v>0</v>
      </c>
      <c r="BC13" s="8">
        <v>1.6479743644595146E-2</v>
      </c>
      <c r="BD13" s="8">
        <v>0</v>
      </c>
      <c r="BE13" s="8">
        <v>0</v>
      </c>
      <c r="BF13" s="8">
        <v>0</v>
      </c>
      <c r="BG13" s="8">
        <v>1.0070954449474812E-2</v>
      </c>
      <c r="BI13" s="7">
        <v>45873.251388888886</v>
      </c>
      <c r="BJ13" s="8">
        <v>1.2817578390240669E-2</v>
      </c>
      <c r="BK13" s="8">
        <v>1.0070954449474812E-2</v>
      </c>
    </row>
    <row r="14" spans="1:63">
      <c r="A14" s="7">
        <v>45873.260416666664</v>
      </c>
      <c r="B14" s="8">
        <v>0</v>
      </c>
      <c r="C14" s="8">
        <v>0</v>
      </c>
      <c r="D14" s="8">
        <v>24.001151507035608</v>
      </c>
      <c r="E14" s="8">
        <v>55.184127770306659</v>
      </c>
      <c r="F14" s="64">
        <v>1.2583913803100586</v>
      </c>
      <c r="G14" s="64">
        <v>0.19208800792694092</v>
      </c>
      <c r="H14" s="64">
        <v>0.74419528245925903</v>
      </c>
      <c r="I14" s="64">
        <v>0.74419528245925903</v>
      </c>
      <c r="J14" s="64">
        <v>1.3023416996002197</v>
      </c>
      <c r="K14" s="8">
        <v>175.43343524645294</v>
      </c>
      <c r="L14" s="8">
        <v>173.72080544606089</v>
      </c>
      <c r="M14" s="8">
        <v>171.37476174391568</v>
      </c>
      <c r="N14" s="8">
        <v>172.57288017217505</v>
      </c>
      <c r="O14" s="8">
        <v>168.39280103624074</v>
      </c>
      <c r="P14" s="8">
        <v>165.6678560505232</v>
      </c>
      <c r="Q14" s="8">
        <v>172.79030542541773</v>
      </c>
      <c r="R14" s="8">
        <v>173.38304523248564</v>
      </c>
      <c r="S14" s="8">
        <v>217.08319442052317</v>
      </c>
      <c r="T14" s="8">
        <v>192.43279056439641</v>
      </c>
      <c r="U14" s="8">
        <v>218.62870983380282</v>
      </c>
      <c r="V14" s="8">
        <v>199.67249874038544</v>
      </c>
      <c r="W14" s="8">
        <v>173.46694225936037</v>
      </c>
      <c r="X14" s="8">
        <v>210.84230885502572</v>
      </c>
      <c r="Y14" s="8">
        <v>1.4665610336699076E-2</v>
      </c>
      <c r="Z14" s="8">
        <v>432</v>
      </c>
      <c r="AA14" s="8">
        <v>177.20245118727286</v>
      </c>
      <c r="AB14" s="8">
        <v>0</v>
      </c>
      <c r="AC14" s="8">
        <v>0</v>
      </c>
      <c r="AD14" s="8">
        <v>24.32845278530478</v>
      </c>
      <c r="AE14" s="8">
        <v>56.677404532098578</v>
      </c>
      <c r="AF14" s="64">
        <v>1.7528786659240723</v>
      </c>
      <c r="AG14" s="64">
        <v>0.18604882061481476</v>
      </c>
      <c r="AH14" s="64">
        <v>5.0233182907104492</v>
      </c>
      <c r="AI14" s="64">
        <v>0.76835203170776367</v>
      </c>
      <c r="AJ14" s="64">
        <v>5.4884400367736816</v>
      </c>
      <c r="AK14" s="11">
        <v>161.99634217371181</v>
      </c>
      <c r="AL14" s="11">
        <v>159.91793901860979</v>
      </c>
      <c r="AM14" s="11">
        <v>166.64891763256631</v>
      </c>
      <c r="AN14" s="11">
        <v>172.07130459880435</v>
      </c>
      <c r="AO14" s="11">
        <v>219.47353544336511</v>
      </c>
      <c r="AP14" s="11">
        <v>198.85445804178715</v>
      </c>
      <c r="AQ14" s="11">
        <v>217.44460691232467</v>
      </c>
      <c r="AR14" s="11">
        <v>199.31949662965178</v>
      </c>
      <c r="AS14" s="11">
        <v>174.30687519922697</v>
      </c>
      <c r="AT14" s="11">
        <v>211.30973036217446</v>
      </c>
      <c r="AU14" s="11">
        <v>1.0070954449474812E-2</v>
      </c>
      <c r="AV14" s="11">
        <v>360</v>
      </c>
      <c r="AW14" s="11">
        <v>173.2297055440722</v>
      </c>
      <c r="AY14" s="7">
        <v>45873.010416666664</v>
      </c>
      <c r="AZ14" s="8">
        <v>0</v>
      </c>
      <c r="BA14" s="8">
        <v>0</v>
      </c>
      <c r="BB14" s="8">
        <v>0</v>
      </c>
      <c r="BC14" s="8">
        <v>1.6479743644595146E-2</v>
      </c>
      <c r="BD14" s="8">
        <v>0</v>
      </c>
      <c r="BE14" s="8">
        <v>0</v>
      </c>
      <c r="BF14" s="8">
        <v>0</v>
      </c>
      <c r="BG14" s="8">
        <v>1.0070954449474812E-2</v>
      </c>
      <c r="BI14" s="7">
        <v>45873.252083333333</v>
      </c>
      <c r="BJ14" s="8">
        <v>1.2817578390240669E-2</v>
      </c>
      <c r="BK14" s="8">
        <v>1.0070954449474812E-2</v>
      </c>
    </row>
    <row r="15" spans="1:63">
      <c r="A15" s="7">
        <v>45873.263888888891</v>
      </c>
      <c r="B15" s="8">
        <v>0</v>
      </c>
      <c r="C15" s="8">
        <v>0</v>
      </c>
      <c r="D15" s="8">
        <v>24.08665116046393</v>
      </c>
      <c r="E15" s="8">
        <v>55.761137394177688</v>
      </c>
      <c r="F15" s="64">
        <v>1.977472186088562</v>
      </c>
      <c r="G15" s="64">
        <v>0.76835203170776367</v>
      </c>
      <c r="H15" s="64">
        <v>1.3023416996002197</v>
      </c>
      <c r="I15" s="64">
        <v>1.7674638032913208</v>
      </c>
      <c r="J15" s="64">
        <v>2.046536922454834</v>
      </c>
      <c r="K15" s="8">
        <v>175.24463448935114</v>
      </c>
      <c r="L15" s="8">
        <v>173.37738361006157</v>
      </c>
      <c r="M15" s="8">
        <v>171.04158867577226</v>
      </c>
      <c r="N15" s="8">
        <v>172.32620992359654</v>
      </c>
      <c r="O15" s="8">
        <v>167.86810079507561</v>
      </c>
      <c r="P15" s="8">
        <v>165.29517044573092</v>
      </c>
      <c r="Q15" s="8">
        <v>172.63305867198645</v>
      </c>
      <c r="R15" s="8">
        <v>173.10827359232835</v>
      </c>
      <c r="S15" s="8">
        <v>217.008056640625</v>
      </c>
      <c r="T15" s="8">
        <v>192.26996604191606</v>
      </c>
      <c r="U15" s="8">
        <v>218.57336729616549</v>
      </c>
      <c r="V15" s="8">
        <v>199.50915382179664</v>
      </c>
      <c r="W15" s="8">
        <v>172.98339910780712</v>
      </c>
      <c r="X15" s="8">
        <v>210.27698222847869</v>
      </c>
      <c r="Y15" s="8">
        <v>1.4744783334366737E-2</v>
      </c>
      <c r="Z15" s="8">
        <v>432</v>
      </c>
      <c r="AA15" s="8">
        <v>177.13521098329997</v>
      </c>
      <c r="AB15" s="8">
        <v>0</v>
      </c>
      <c r="AC15" s="8">
        <v>0</v>
      </c>
      <c r="AD15" s="8">
        <v>24.343464904402019</v>
      </c>
      <c r="AE15" s="8">
        <v>57.349663352272657</v>
      </c>
      <c r="AF15" s="64">
        <v>2.4956080913543701</v>
      </c>
      <c r="AG15" s="64">
        <v>0.4651220440864563</v>
      </c>
      <c r="AH15" s="64">
        <v>3.6279520988464355</v>
      </c>
      <c r="AI15" s="64">
        <v>1.0564839839935303</v>
      </c>
      <c r="AJ15" s="64">
        <v>5.1885676383972168</v>
      </c>
      <c r="AK15" s="11">
        <v>162.54312670685482</v>
      </c>
      <c r="AL15" s="11">
        <v>161.39726459652428</v>
      </c>
      <c r="AM15" s="11">
        <v>166.34824698015191</v>
      </c>
      <c r="AN15" s="11">
        <v>171.70636543545999</v>
      </c>
      <c r="AO15" s="11">
        <v>219.35163586556911</v>
      </c>
      <c r="AP15" s="11">
        <v>198.59545899711316</v>
      </c>
      <c r="AQ15" s="11">
        <v>217.26376132136599</v>
      </c>
      <c r="AR15" s="11">
        <v>199.12447976315704</v>
      </c>
      <c r="AS15" s="11">
        <v>173.82345489051778</v>
      </c>
      <c r="AT15" s="11">
        <v>210.9995529718839</v>
      </c>
      <c r="AU15" s="11">
        <v>1.0070954449474812E-2</v>
      </c>
      <c r="AV15" s="11">
        <v>360</v>
      </c>
      <c r="AW15" s="11">
        <v>173.18574210552111</v>
      </c>
      <c r="AY15" s="7">
        <v>45873.013888888891</v>
      </c>
      <c r="AZ15" s="8">
        <v>0</v>
      </c>
      <c r="BA15" s="8">
        <v>0</v>
      </c>
      <c r="BB15" s="8">
        <v>0</v>
      </c>
      <c r="BC15" s="8">
        <v>1.6479743644595146E-2</v>
      </c>
      <c r="BD15" s="8">
        <v>0</v>
      </c>
      <c r="BE15" s="8">
        <v>0</v>
      </c>
      <c r="BF15" s="8">
        <v>0</v>
      </c>
      <c r="BG15" s="8">
        <v>1.0070954449474812E-2</v>
      </c>
      <c r="BI15" s="7">
        <v>45873.25277777778</v>
      </c>
      <c r="BJ15" s="8">
        <v>1.2817578390240669E-2</v>
      </c>
      <c r="BK15" s="8">
        <v>1.0070954449474812E-2</v>
      </c>
    </row>
    <row r="16" spans="1:63">
      <c r="A16" s="7">
        <v>45873.267361111109</v>
      </c>
      <c r="B16" s="8">
        <v>0</v>
      </c>
      <c r="C16" s="8">
        <v>0</v>
      </c>
      <c r="D16" s="8">
        <v>24.100000381469727</v>
      </c>
      <c r="E16" s="8">
        <v>56.162365515202787</v>
      </c>
      <c r="F16" s="64">
        <v>1.977472186088562</v>
      </c>
      <c r="G16" s="64">
        <v>0</v>
      </c>
      <c r="H16" s="64">
        <v>1.3023416996002197</v>
      </c>
      <c r="I16" s="64">
        <v>0</v>
      </c>
      <c r="J16" s="64">
        <v>2.046536922454834</v>
      </c>
      <c r="K16" s="8">
        <v>176.62231737120214</v>
      </c>
      <c r="L16" s="8">
        <v>175.66899685064055</v>
      </c>
      <c r="M16" s="8">
        <v>175.34312791580646</v>
      </c>
      <c r="N16" s="8">
        <v>174.32030663353967</v>
      </c>
      <c r="O16" s="8">
        <v>165.15479609875209</v>
      </c>
      <c r="P16" s="8">
        <v>162.34779690133377</v>
      </c>
      <c r="Q16" s="8">
        <v>170.67153123096543</v>
      </c>
      <c r="R16" s="8">
        <v>170.45050803415518</v>
      </c>
      <c r="S16" s="8">
        <v>216.89201128741416</v>
      </c>
      <c r="T16" s="8">
        <v>192.08321230138498</v>
      </c>
      <c r="U16" s="8">
        <v>218.41979601952403</v>
      </c>
      <c r="V16" s="8">
        <v>199.25368386138618</v>
      </c>
      <c r="W16" s="8">
        <v>172.7020870658236</v>
      </c>
      <c r="X16" s="8">
        <v>209.94662836272673</v>
      </c>
      <c r="Y16" s="8">
        <v>1.4731171623506123E-2</v>
      </c>
      <c r="Z16" s="8">
        <v>432</v>
      </c>
      <c r="AA16" s="8">
        <v>174.51435217430117</v>
      </c>
      <c r="AB16" s="8">
        <v>0</v>
      </c>
      <c r="AC16" s="8">
        <v>0</v>
      </c>
      <c r="AD16" s="8">
        <v>24.30678864823965</v>
      </c>
      <c r="AE16" s="8">
        <v>57.622642809901201</v>
      </c>
      <c r="AF16" s="64">
        <v>1.7574560642242432</v>
      </c>
      <c r="AG16" s="64">
        <v>1.3023416996002197</v>
      </c>
      <c r="AH16" s="64">
        <v>2.8837566375732422</v>
      </c>
      <c r="AI16" s="64">
        <v>1.0564839839935303</v>
      </c>
      <c r="AJ16" s="64">
        <v>5.302391529083252</v>
      </c>
      <c r="AK16" s="11">
        <v>170.30997873450852</v>
      </c>
      <c r="AL16" s="11">
        <v>173.11178503059605</v>
      </c>
      <c r="AM16" s="11">
        <v>162.61701388976149</v>
      </c>
      <c r="AN16" s="11">
        <v>168.06844526010292</v>
      </c>
      <c r="AO16" s="11">
        <v>219.24035085335373</v>
      </c>
      <c r="AP16" s="11">
        <v>198.38972741229227</v>
      </c>
      <c r="AQ16" s="11">
        <v>217.13338371446588</v>
      </c>
      <c r="AR16" s="11">
        <v>199.01289389663222</v>
      </c>
      <c r="AS16" s="11">
        <v>173.29571735664942</v>
      </c>
      <c r="AT16" s="11">
        <v>210.45464521423128</v>
      </c>
      <c r="AU16" s="11">
        <v>1.0070954449474812E-2</v>
      </c>
      <c r="AV16" s="11">
        <v>360</v>
      </c>
      <c r="AW16" s="11">
        <v>168.970173493505</v>
      </c>
      <c r="AY16" s="7">
        <v>45873.017361111109</v>
      </c>
      <c r="AZ16" s="8">
        <v>0</v>
      </c>
      <c r="BA16" s="8">
        <v>0</v>
      </c>
      <c r="BB16" s="8">
        <v>0</v>
      </c>
      <c r="BC16" s="8">
        <v>1.6479743644595146E-2</v>
      </c>
      <c r="BD16" s="8">
        <v>0</v>
      </c>
      <c r="BE16" s="8">
        <v>0</v>
      </c>
      <c r="BF16" s="8">
        <v>0</v>
      </c>
      <c r="BG16" s="8">
        <v>1.0070954449474812E-2</v>
      </c>
      <c r="BI16" s="7">
        <v>45873.253472222219</v>
      </c>
      <c r="BJ16" s="8">
        <v>1.3705011959643798E-2</v>
      </c>
      <c r="BK16" s="8">
        <v>1.0070954449474812E-2</v>
      </c>
    </row>
    <row r="17" spans="1:63">
      <c r="A17" s="7">
        <v>45873.270833333336</v>
      </c>
      <c r="B17" s="8">
        <v>0</v>
      </c>
      <c r="C17" s="8">
        <v>0</v>
      </c>
      <c r="D17" s="8">
        <v>24.07327447607026</v>
      </c>
      <c r="E17" s="8">
        <v>56.641782771680155</v>
      </c>
      <c r="F17" s="64">
        <v>2.2471275329589844</v>
      </c>
      <c r="G17" s="64">
        <v>0</v>
      </c>
      <c r="H17" s="64">
        <v>0.4651220440864563</v>
      </c>
      <c r="I17" s="64">
        <v>0.18604882061481476</v>
      </c>
      <c r="J17" s="64">
        <v>1.7674638032913208</v>
      </c>
      <c r="K17" s="8">
        <v>177.62943535113209</v>
      </c>
      <c r="L17" s="8">
        <v>176.59016621533564</v>
      </c>
      <c r="M17" s="8">
        <v>178.3368396479909</v>
      </c>
      <c r="N17" s="8">
        <v>177.36972848344061</v>
      </c>
      <c r="O17" s="8">
        <v>155.01454337411442</v>
      </c>
      <c r="P17" s="8">
        <v>156.2760300754108</v>
      </c>
      <c r="Q17" s="8">
        <v>162.77599773762489</v>
      </c>
      <c r="R17" s="8">
        <v>154.12794605734337</v>
      </c>
      <c r="S17" s="8">
        <v>216.66076427961468</v>
      </c>
      <c r="T17" s="8">
        <v>191.87754072259025</v>
      </c>
      <c r="U17" s="8">
        <v>218.31008911132813</v>
      </c>
      <c r="V17" s="8">
        <v>199.10073594516143</v>
      </c>
      <c r="W17" s="8">
        <v>172.10040374026349</v>
      </c>
      <c r="X17" s="8">
        <v>209.30920244713693</v>
      </c>
      <c r="Y17" s="8">
        <v>1.3158115268058025E-2</v>
      </c>
      <c r="Z17" s="8">
        <v>432</v>
      </c>
      <c r="AA17" s="8">
        <v>164.77072781211851</v>
      </c>
      <c r="AB17" s="8">
        <v>0</v>
      </c>
      <c r="AC17" s="8">
        <v>0</v>
      </c>
      <c r="AD17" s="8">
        <v>24.155929889885101</v>
      </c>
      <c r="AE17" s="8">
        <v>57.938470881047408</v>
      </c>
      <c r="AF17" s="64">
        <v>2.754997730255127</v>
      </c>
      <c r="AG17" s="64">
        <v>0.74419528245925903</v>
      </c>
      <c r="AH17" s="64">
        <v>3.4419031143188477</v>
      </c>
      <c r="AI17" s="64">
        <v>0.48022001981735229</v>
      </c>
      <c r="AJ17" s="64">
        <v>5.4884400367736816</v>
      </c>
      <c r="AK17" s="11">
        <v>169.50024700157709</v>
      </c>
      <c r="AL17" s="11">
        <v>172.09312005092454</v>
      </c>
      <c r="AM17" s="11">
        <v>156.47499414514903</v>
      </c>
      <c r="AN17" s="11">
        <v>159.72700065341311</v>
      </c>
      <c r="AO17" s="11">
        <v>219.14886885037802</v>
      </c>
      <c r="AP17" s="11">
        <v>198.31094989010597</v>
      </c>
      <c r="AQ17" s="11">
        <v>216.9721603003936</v>
      </c>
      <c r="AR17" s="11">
        <v>198.8952263533813</v>
      </c>
      <c r="AS17" s="11">
        <v>172.85592950633838</v>
      </c>
      <c r="AT17" s="11">
        <v>209.98809726685292</v>
      </c>
      <c r="AU17" s="11">
        <v>1.0070954449474812E-2</v>
      </c>
      <c r="AV17" s="11">
        <v>360</v>
      </c>
      <c r="AW17" s="11">
        <v>162.70451448572257</v>
      </c>
      <c r="AY17" s="7">
        <v>45873.020833333336</v>
      </c>
      <c r="AZ17" s="8">
        <v>0</v>
      </c>
      <c r="BA17" s="8">
        <v>0</v>
      </c>
      <c r="BB17" s="8">
        <v>0</v>
      </c>
      <c r="BC17" s="8">
        <v>1.6479743644595146E-2</v>
      </c>
      <c r="BD17" s="8">
        <v>0</v>
      </c>
      <c r="BE17" s="8">
        <v>0</v>
      </c>
      <c r="BF17" s="8">
        <v>0</v>
      </c>
      <c r="BG17" s="8">
        <v>1.0070954449474812E-2</v>
      </c>
      <c r="BI17" s="7">
        <v>45873.254166666666</v>
      </c>
      <c r="BJ17" s="8">
        <v>1.6479743644595146E-2</v>
      </c>
      <c r="BK17" s="8">
        <v>1.0070954449474812E-2</v>
      </c>
    </row>
    <row r="18" spans="1:63">
      <c r="A18" s="7">
        <v>45873.274305555555</v>
      </c>
      <c r="B18" s="8">
        <v>0</v>
      </c>
      <c r="C18" s="8">
        <v>0</v>
      </c>
      <c r="D18" s="8">
        <v>23.910306945726418</v>
      </c>
      <c r="E18" s="8">
        <v>57.358406855756186</v>
      </c>
      <c r="F18" s="64">
        <v>1.7078168392181396</v>
      </c>
      <c r="G18" s="64">
        <v>0</v>
      </c>
      <c r="H18" s="64">
        <v>0.74419528245925903</v>
      </c>
      <c r="I18" s="64">
        <v>0</v>
      </c>
      <c r="J18" s="64">
        <v>1.3023416996002197</v>
      </c>
      <c r="K18" s="8">
        <v>175.46960103838003</v>
      </c>
      <c r="L18" s="8">
        <v>174.08076771748904</v>
      </c>
      <c r="M18" s="8">
        <v>178.06372214672311</v>
      </c>
      <c r="N18" s="8">
        <v>177.17725031857645</v>
      </c>
      <c r="O18" s="8">
        <v>152.29388742357966</v>
      </c>
      <c r="P18" s="8">
        <v>154.06666427711363</v>
      </c>
      <c r="Q18" s="8">
        <v>154.54528828562223</v>
      </c>
      <c r="R18" s="8">
        <v>140.03715861577669</v>
      </c>
      <c r="S18" s="8">
        <v>216.51991993700696</v>
      </c>
      <c r="T18" s="8">
        <v>191.82514360310199</v>
      </c>
      <c r="U18" s="8">
        <v>218.1092860443176</v>
      </c>
      <c r="V18" s="8">
        <v>198.97688474960083</v>
      </c>
      <c r="W18" s="8">
        <v>171.67297112073828</v>
      </c>
      <c r="X18" s="8">
        <v>208.82441546184057</v>
      </c>
      <c r="Y18" s="8">
        <v>1.2817578390240669E-2</v>
      </c>
      <c r="Z18" s="8">
        <v>432</v>
      </c>
      <c r="AA18" s="8">
        <v>160.34044739920179</v>
      </c>
      <c r="AB18" s="8">
        <v>0</v>
      </c>
      <c r="AC18" s="8">
        <v>0</v>
      </c>
      <c r="AD18" s="8">
        <v>24.237684123718488</v>
      </c>
      <c r="AE18" s="8">
        <v>57.968411681977429</v>
      </c>
      <c r="AF18" s="64">
        <v>3.4886748790740967</v>
      </c>
      <c r="AG18" s="64">
        <v>0.74419528245925903</v>
      </c>
      <c r="AH18" s="64">
        <v>2.6046833992004395</v>
      </c>
      <c r="AI18" s="64">
        <v>0.19208800792694092</v>
      </c>
      <c r="AJ18" s="64">
        <v>5.7675132751464844</v>
      </c>
      <c r="AK18" s="11">
        <v>163.95986056008323</v>
      </c>
      <c r="AL18" s="11">
        <v>166.1871134200295</v>
      </c>
      <c r="AM18" s="11">
        <v>144.35864969657024</v>
      </c>
      <c r="AN18" s="11">
        <v>149.54284767471097</v>
      </c>
      <c r="AO18" s="11">
        <v>218.98518349513333</v>
      </c>
      <c r="AP18" s="11">
        <v>198.13944217711688</v>
      </c>
      <c r="AQ18" s="11">
        <v>216.7646399694394</v>
      </c>
      <c r="AR18" s="11">
        <v>198.74868367367424</v>
      </c>
      <c r="AS18" s="11">
        <v>172.47931232518769</v>
      </c>
      <c r="AT18" s="11">
        <v>209.38285737675835</v>
      </c>
      <c r="AU18" s="11">
        <v>1.0070954449474812E-2</v>
      </c>
      <c r="AV18" s="11">
        <v>360</v>
      </c>
      <c r="AW18" s="11">
        <v>153.01434052718804</v>
      </c>
      <c r="AY18" s="7">
        <v>45873.024305555555</v>
      </c>
      <c r="AZ18" s="8">
        <v>0</v>
      </c>
      <c r="BA18" s="8">
        <v>0</v>
      </c>
      <c r="BB18" s="8">
        <v>0</v>
      </c>
      <c r="BC18" s="8">
        <v>1.6479743644595146E-2</v>
      </c>
      <c r="BD18" s="8">
        <v>0</v>
      </c>
      <c r="BE18" s="8">
        <v>0</v>
      </c>
      <c r="BF18" s="8">
        <v>0</v>
      </c>
      <c r="BG18" s="8">
        <v>1.0070954449474812E-2</v>
      </c>
      <c r="BI18" s="7">
        <v>45873.254861111112</v>
      </c>
      <c r="BJ18" s="8">
        <v>1.6479743644595146E-2</v>
      </c>
      <c r="BK18" s="8">
        <v>1.0070954449474812E-2</v>
      </c>
    </row>
    <row r="19" spans="1:63">
      <c r="A19" s="7">
        <v>45873.277777777781</v>
      </c>
      <c r="B19" s="8">
        <v>0</v>
      </c>
      <c r="C19" s="8">
        <v>0</v>
      </c>
      <c r="D19" s="8">
        <v>23.773117460080368</v>
      </c>
      <c r="E19" s="8">
        <v>57.645939913152056</v>
      </c>
      <c r="F19" s="64">
        <v>0.17977020144462585</v>
      </c>
      <c r="G19" s="64">
        <v>0</v>
      </c>
      <c r="H19" s="64">
        <v>1.5814149379730225</v>
      </c>
      <c r="I19" s="64">
        <v>2.3256101608276367</v>
      </c>
      <c r="J19" s="64">
        <v>1.3023416996002197</v>
      </c>
      <c r="K19" s="64">
        <v>170.49104284946048</v>
      </c>
      <c r="L19" s="8">
        <v>169.16162557179086</v>
      </c>
      <c r="M19" s="8">
        <v>178.54774093024704</v>
      </c>
      <c r="N19" s="8">
        <v>177.62301086756148</v>
      </c>
      <c r="O19" s="8">
        <v>147.72146294915504</v>
      </c>
      <c r="P19" s="8">
        <v>147.44806521516767</v>
      </c>
      <c r="Q19" s="8">
        <v>148.14807460950502</v>
      </c>
      <c r="R19" s="8">
        <v>135.65126922368856</v>
      </c>
      <c r="S19" s="8">
        <v>216.42142476624809</v>
      </c>
      <c r="T19" s="8">
        <v>191.69055890301863</v>
      </c>
      <c r="U19" s="8">
        <v>217.96788322244461</v>
      </c>
      <c r="V19" s="64">
        <v>198.82003716329734</v>
      </c>
      <c r="W19" s="64">
        <v>171.19165215586639</v>
      </c>
      <c r="X19" s="8">
        <v>208.38621757978362</v>
      </c>
      <c r="Y19" s="8">
        <v>1.2817578390240669E-2</v>
      </c>
      <c r="Z19" s="8">
        <v>432</v>
      </c>
      <c r="AA19" s="8">
        <v>157.14123062371121</v>
      </c>
      <c r="AB19" s="8">
        <v>0</v>
      </c>
      <c r="AC19" s="8">
        <v>0</v>
      </c>
      <c r="AD19" s="8">
        <v>24.28315585242348</v>
      </c>
      <c r="AE19" s="8">
        <v>58.248296935030595</v>
      </c>
      <c r="AF19" s="64">
        <v>2.2486131191253662</v>
      </c>
      <c r="AG19" s="64">
        <v>1.023268461227417</v>
      </c>
      <c r="AH19" s="64">
        <v>2.6046833992004395</v>
      </c>
      <c r="AI19" s="64">
        <v>0.19208800792694092</v>
      </c>
      <c r="AJ19" s="64">
        <v>6.3256597518920898</v>
      </c>
      <c r="AK19" s="11">
        <v>162.64992584682989</v>
      </c>
      <c r="AL19" s="11">
        <v>164.97753672497805</v>
      </c>
      <c r="AM19" s="11">
        <v>136.54461515121127</v>
      </c>
      <c r="AN19" s="11">
        <v>143.5027806023586</v>
      </c>
      <c r="AO19" s="11">
        <v>218.75419255980057</v>
      </c>
      <c r="AP19" s="11">
        <v>197.90145736852116</v>
      </c>
      <c r="AQ19" s="11">
        <v>216.52117161420563</v>
      </c>
      <c r="AR19" s="11">
        <v>198.49219705196873</v>
      </c>
      <c r="AS19" s="11">
        <v>171.99288318621117</v>
      </c>
      <c r="AT19" s="11">
        <v>209.09561477746081</v>
      </c>
      <c r="AU19" s="11">
        <v>1.0070954449474812E-2</v>
      </c>
      <c r="AV19" s="11">
        <v>360</v>
      </c>
      <c r="AW19" s="11">
        <v>143.43185108624166</v>
      </c>
      <c r="AY19" s="7">
        <v>45873.027777777781</v>
      </c>
      <c r="AZ19" s="8">
        <v>0</v>
      </c>
      <c r="BA19" s="8">
        <v>0</v>
      </c>
      <c r="BB19" s="8">
        <v>0</v>
      </c>
      <c r="BC19" s="8">
        <v>1.6479743644595146E-2</v>
      </c>
      <c r="BD19" s="8">
        <v>0</v>
      </c>
      <c r="BE19" s="8">
        <v>0</v>
      </c>
      <c r="BF19" s="8">
        <v>0</v>
      </c>
      <c r="BG19" s="8">
        <v>1.0070954449474812E-2</v>
      </c>
      <c r="BI19" s="7">
        <v>45873.255555555559</v>
      </c>
      <c r="BJ19" s="8">
        <v>1.6479743644595146E-2</v>
      </c>
      <c r="BK19" s="8">
        <v>1.0070954449474812E-2</v>
      </c>
    </row>
    <row r="20" spans="1:63">
      <c r="A20" s="7">
        <v>45873.28125</v>
      </c>
      <c r="B20" s="8">
        <v>0</v>
      </c>
      <c r="C20" s="8">
        <v>0</v>
      </c>
      <c r="D20" s="8">
        <v>23.608270731519589</v>
      </c>
      <c r="E20" s="8">
        <v>58.420934601928842</v>
      </c>
      <c r="F20" s="64">
        <v>1.7078168392181396</v>
      </c>
      <c r="G20" s="64">
        <v>4.3219799995422363</v>
      </c>
      <c r="H20" s="64">
        <v>2.046536922454834</v>
      </c>
      <c r="I20" s="64">
        <v>0</v>
      </c>
      <c r="J20" s="64">
        <v>1.5814149379730225</v>
      </c>
      <c r="K20" s="64">
        <v>166.41790038970208</v>
      </c>
      <c r="L20" s="8">
        <v>165.15322233824025</v>
      </c>
      <c r="M20" s="8">
        <v>178.13043809912256</v>
      </c>
      <c r="N20" s="8">
        <v>177.4512936409912</v>
      </c>
      <c r="O20" s="8">
        <v>143.54893170357096</v>
      </c>
      <c r="P20" s="8">
        <v>140.47882273367435</v>
      </c>
      <c r="Q20" s="8">
        <v>145.44737715942568</v>
      </c>
      <c r="R20" s="8">
        <v>137.80815704578083</v>
      </c>
      <c r="S20" s="8">
        <v>216.29012924032131</v>
      </c>
      <c r="T20" s="8">
        <v>191.66542614258361</v>
      </c>
      <c r="U20" s="8">
        <v>217.86765221777839</v>
      </c>
      <c r="V20" s="64">
        <v>198.56892774136892</v>
      </c>
      <c r="W20" s="64">
        <v>170.87452320850943</v>
      </c>
      <c r="X20" s="8">
        <v>207.98210811914188</v>
      </c>
      <c r="Y20" s="8">
        <v>1.2817578390240669E-2</v>
      </c>
      <c r="Z20" s="8">
        <v>432</v>
      </c>
      <c r="AA20" s="8">
        <v>151.01344545968962</v>
      </c>
      <c r="AB20" s="8">
        <v>0</v>
      </c>
      <c r="AC20" s="8">
        <v>0</v>
      </c>
      <c r="AD20" s="8">
        <v>24.218211672463887</v>
      </c>
      <c r="AE20" s="8">
        <v>58.485622771492224</v>
      </c>
      <c r="AF20" s="64">
        <v>1.2601931095123291</v>
      </c>
      <c r="AG20" s="64">
        <v>1.7674638032913208</v>
      </c>
      <c r="AH20" s="64">
        <v>3.4419031143188477</v>
      </c>
      <c r="AI20" s="64">
        <v>0.19208800792694092</v>
      </c>
      <c r="AJ20" s="64">
        <v>4.4651718139648438</v>
      </c>
      <c r="AK20" s="11">
        <v>158.00528052965612</v>
      </c>
      <c r="AL20" s="11">
        <v>159.94261138521955</v>
      </c>
      <c r="AM20" s="11">
        <v>137.60412743821826</v>
      </c>
      <c r="AN20" s="11">
        <v>143.21612110769502</v>
      </c>
      <c r="AO20" s="11">
        <v>218.64909135291973</v>
      </c>
      <c r="AP20" s="11">
        <v>197.70642289264595</v>
      </c>
      <c r="AQ20" s="11">
        <v>216.38478125211472</v>
      </c>
      <c r="AR20" s="11">
        <v>198.34576928153945</v>
      </c>
      <c r="AS20" s="11">
        <v>171.48452364398707</v>
      </c>
      <c r="AT20" s="11">
        <v>208.5358376751972</v>
      </c>
      <c r="AU20" s="11">
        <v>1.0070954449474812E-2</v>
      </c>
      <c r="AV20" s="11">
        <v>360</v>
      </c>
      <c r="AW20" s="11">
        <v>140.05971763182663</v>
      </c>
      <c r="AY20" s="7">
        <v>45873.03125</v>
      </c>
      <c r="AZ20" s="8">
        <v>0</v>
      </c>
      <c r="BA20" s="8">
        <v>0</v>
      </c>
      <c r="BB20" s="8">
        <v>0</v>
      </c>
      <c r="BC20" s="8">
        <v>1.6479743644595146E-2</v>
      </c>
      <c r="BD20" s="8">
        <v>0</v>
      </c>
      <c r="BE20" s="8">
        <v>0</v>
      </c>
      <c r="BF20" s="8">
        <v>0</v>
      </c>
      <c r="BG20" s="8">
        <v>1.0070954449474812E-2</v>
      </c>
      <c r="BI20" s="7">
        <v>45873.256249999999</v>
      </c>
      <c r="BJ20" s="8">
        <v>1.6479743644595146E-2</v>
      </c>
      <c r="BK20" s="8">
        <v>1.0070954449474812E-2</v>
      </c>
    </row>
    <row r="21" spans="1:63">
      <c r="A21" s="7">
        <v>45873.284722222219</v>
      </c>
      <c r="B21" s="8">
        <v>0</v>
      </c>
      <c r="C21" s="8">
        <v>0</v>
      </c>
      <c r="D21" s="8">
        <v>23.392105538979656</v>
      </c>
      <c r="E21" s="8">
        <v>59.05581325430559</v>
      </c>
      <c r="F21" s="64">
        <v>1.977472186088562</v>
      </c>
      <c r="G21" s="64">
        <v>4.3219799995422363</v>
      </c>
      <c r="H21" s="64">
        <v>1.3023416996002197</v>
      </c>
      <c r="I21" s="64">
        <v>0</v>
      </c>
      <c r="J21" s="64">
        <v>1.023268461227417</v>
      </c>
      <c r="K21" s="64">
        <v>162.94192745780541</v>
      </c>
      <c r="L21" s="8">
        <v>161.74371812285153</v>
      </c>
      <c r="M21" s="8">
        <v>174.7815867220462</v>
      </c>
      <c r="N21" s="8">
        <v>174.50056018299239</v>
      </c>
      <c r="O21" s="8">
        <v>142.18799181413445</v>
      </c>
      <c r="P21" s="8">
        <v>139.85134469506235</v>
      </c>
      <c r="Q21" s="8">
        <v>143.67688793788901</v>
      </c>
      <c r="R21" s="8">
        <v>146.05215325376935</v>
      </c>
      <c r="S21" s="8">
        <v>216.190750789075</v>
      </c>
      <c r="T21" s="8">
        <v>191.5457763671875</v>
      </c>
      <c r="U21" s="8">
        <v>217.76346796116326</v>
      </c>
      <c r="V21" s="64">
        <v>198.40607760008268</v>
      </c>
      <c r="W21" s="64">
        <v>170.37087975565683</v>
      </c>
      <c r="X21" s="8">
        <v>207.44845572687402</v>
      </c>
      <c r="Y21" s="8">
        <v>1.2817578390240669E-2</v>
      </c>
      <c r="Z21" s="8">
        <v>432</v>
      </c>
      <c r="AA21" s="8">
        <v>146.11848274700034</v>
      </c>
      <c r="AB21" s="8">
        <v>0</v>
      </c>
      <c r="AC21" s="8">
        <v>0</v>
      </c>
      <c r="AD21" s="8">
        <v>24.119967021553663</v>
      </c>
      <c r="AE21" s="8">
        <v>58.971646565021629</v>
      </c>
      <c r="AF21" s="64">
        <v>1.7590529918670654</v>
      </c>
      <c r="AG21" s="64">
        <v>1.023268461227417</v>
      </c>
      <c r="AH21" s="64">
        <v>3.9070253372192383</v>
      </c>
      <c r="AI21" s="64">
        <v>0.19208800792694092</v>
      </c>
      <c r="AJ21" s="64">
        <v>5.302391529083252</v>
      </c>
      <c r="AK21" s="11">
        <v>150.57452606367164</v>
      </c>
      <c r="AL21" s="11">
        <v>152.05161261267358</v>
      </c>
      <c r="AM21" s="11">
        <v>142.34890551929672</v>
      </c>
      <c r="AN21" s="11">
        <v>144.7324277230168</v>
      </c>
      <c r="AO21" s="11">
        <v>218.49967957596294</v>
      </c>
      <c r="AP21" s="11">
        <v>197.55428605719857</v>
      </c>
      <c r="AQ21" s="11">
        <v>216.25438961687576</v>
      </c>
      <c r="AR21" s="11">
        <v>198.24267777490817</v>
      </c>
      <c r="AS21" s="11">
        <v>171.04175316345052</v>
      </c>
      <c r="AT21" s="11">
        <v>208.04356855423137</v>
      </c>
      <c r="AU21" s="11">
        <v>1.0070954449474812E-2</v>
      </c>
      <c r="AV21" s="11">
        <v>360</v>
      </c>
      <c r="AW21" s="11">
        <v>141.66090614395372</v>
      </c>
      <c r="AY21" s="7">
        <v>45873.034722222219</v>
      </c>
      <c r="AZ21" s="8">
        <v>0</v>
      </c>
      <c r="BA21" s="8">
        <v>0</v>
      </c>
      <c r="BB21" s="8">
        <v>0</v>
      </c>
      <c r="BC21" s="8">
        <v>1.6479743644595146E-2</v>
      </c>
      <c r="BD21" s="8">
        <v>0</v>
      </c>
      <c r="BE21" s="8">
        <v>0</v>
      </c>
      <c r="BF21" s="8">
        <v>0</v>
      </c>
      <c r="BG21" s="8">
        <v>1.0070954449474812E-2</v>
      </c>
      <c r="BI21" s="7">
        <v>45873.256944444445</v>
      </c>
      <c r="BJ21" s="8">
        <v>1.6455025202370726E-2</v>
      </c>
      <c r="BK21" s="8">
        <v>1.0070954449474812E-2</v>
      </c>
    </row>
    <row r="22" spans="1:63">
      <c r="A22" s="7">
        <v>45873.288194444445</v>
      </c>
      <c r="B22" s="8">
        <v>0</v>
      </c>
      <c r="C22" s="8">
        <v>0</v>
      </c>
      <c r="D22" s="8">
        <v>23.300730611380821</v>
      </c>
      <c r="E22" s="8">
        <v>58.876955846084556</v>
      </c>
      <c r="F22" s="64">
        <v>3.0560932159423828</v>
      </c>
      <c r="G22" s="64">
        <v>3.2654960155487061</v>
      </c>
      <c r="H22" s="64">
        <v>1.023268461227417</v>
      </c>
      <c r="I22" s="64">
        <v>2.046536922454834</v>
      </c>
      <c r="J22" s="64">
        <v>0.74419528245925903</v>
      </c>
      <c r="K22" s="64">
        <v>158.30087368613394</v>
      </c>
      <c r="L22" s="8">
        <v>157.08258637353057</v>
      </c>
      <c r="M22" s="8">
        <v>170.49293662412617</v>
      </c>
      <c r="N22" s="8">
        <v>170.25054498049684</v>
      </c>
      <c r="O22" s="8">
        <v>145.5618910645795</v>
      </c>
      <c r="P22" s="8">
        <v>144.43169381916076</v>
      </c>
      <c r="Q22" s="8">
        <v>143.57050959964189</v>
      </c>
      <c r="R22" s="8">
        <v>151.01129148316937</v>
      </c>
      <c r="S22" s="8">
        <v>216.01845334351373</v>
      </c>
      <c r="T22" s="8">
        <v>191.44637957840538</v>
      </c>
      <c r="U22" s="8">
        <v>217.61446527461598</v>
      </c>
      <c r="V22" s="64">
        <v>198.27406355788466</v>
      </c>
      <c r="W22" s="64">
        <v>169.92467669905733</v>
      </c>
      <c r="X22" s="8">
        <v>206.86091228286188</v>
      </c>
      <c r="Y22" s="8">
        <v>1.2817578390240669E-2</v>
      </c>
      <c r="Z22" s="8">
        <v>432</v>
      </c>
      <c r="AA22" s="8">
        <v>145.10931911700871</v>
      </c>
      <c r="AB22" s="8">
        <v>0</v>
      </c>
      <c r="AC22" s="8">
        <v>0</v>
      </c>
      <c r="AD22" s="8">
        <v>23.787755197463142</v>
      </c>
      <c r="AE22" s="8">
        <v>60.615634248734821</v>
      </c>
      <c r="AF22" s="64">
        <v>3.4914677143096924</v>
      </c>
      <c r="AG22" s="64">
        <v>1.5814149379730225</v>
      </c>
      <c r="AH22" s="64">
        <v>4.7442450523376465</v>
      </c>
      <c r="AI22" s="64">
        <v>0.48022001981735229</v>
      </c>
      <c r="AJ22" s="64">
        <v>4.4651718139648438</v>
      </c>
      <c r="AK22" s="11">
        <v>144.83623262850173</v>
      </c>
      <c r="AL22" s="11">
        <v>146.18006124659391</v>
      </c>
      <c r="AM22" s="11">
        <v>145.98357115174946</v>
      </c>
      <c r="AN22" s="11">
        <v>147.77058823403999</v>
      </c>
      <c r="AO22" s="11">
        <v>218.32979709104325</v>
      </c>
      <c r="AP22" s="11">
        <v>197.38245128123788</v>
      </c>
      <c r="AQ22" s="11">
        <v>216.12543472275138</v>
      </c>
      <c r="AR22" s="11">
        <v>198.05940003636604</v>
      </c>
      <c r="AS22" s="11">
        <v>170.69464637331646</v>
      </c>
      <c r="AT22" s="11">
        <v>207.59126338018467</v>
      </c>
      <c r="AU22" s="11">
        <v>1.0070954449474812E-2</v>
      </c>
      <c r="AV22" s="11">
        <v>360</v>
      </c>
      <c r="AW22" s="11">
        <v>144.6361051539906</v>
      </c>
      <c r="AY22" s="7">
        <v>45873.038194444445</v>
      </c>
      <c r="AZ22" s="8">
        <v>0</v>
      </c>
      <c r="BA22" s="8">
        <v>0</v>
      </c>
      <c r="BB22" s="8">
        <v>0</v>
      </c>
      <c r="BC22" s="8">
        <v>1.6479743644595146E-2</v>
      </c>
      <c r="BD22" s="8">
        <v>0</v>
      </c>
      <c r="BE22" s="8">
        <v>0</v>
      </c>
      <c r="BF22" s="8">
        <v>0</v>
      </c>
      <c r="BG22" s="8">
        <v>1.0070954449474812E-2</v>
      </c>
      <c r="BI22" s="7">
        <v>45873.257638888892</v>
      </c>
      <c r="BJ22" s="8">
        <v>1.5913442414485654E-2</v>
      </c>
      <c r="BK22" s="8">
        <v>1.0070954449474812E-2</v>
      </c>
    </row>
    <row r="23" spans="1:63">
      <c r="A23" s="7">
        <v>45873.291666666664</v>
      </c>
      <c r="B23" s="8">
        <v>0</v>
      </c>
      <c r="C23" s="8">
        <v>0</v>
      </c>
      <c r="D23" s="8">
        <v>23.353934440364828</v>
      </c>
      <c r="E23" s="8">
        <v>57.728113159937593</v>
      </c>
      <c r="F23" s="64">
        <v>2.2471275329589844</v>
      </c>
      <c r="G23" s="64">
        <v>2.6892321109771729</v>
      </c>
      <c r="H23" s="64">
        <v>0.74419528245925903</v>
      </c>
      <c r="I23" s="64">
        <v>2.046536922454834</v>
      </c>
      <c r="J23" s="64">
        <v>0.74419528245925903</v>
      </c>
      <c r="K23" s="64">
        <v>153.36855095195781</v>
      </c>
      <c r="L23" s="8">
        <v>152.18274430724404</v>
      </c>
      <c r="M23" s="8">
        <v>166.74298839335236</v>
      </c>
      <c r="N23" s="8">
        <v>166.38854163642748</v>
      </c>
      <c r="O23" s="8">
        <v>150.91289195699335</v>
      </c>
      <c r="P23" s="8">
        <v>150.53847977634618</v>
      </c>
      <c r="Q23" s="8">
        <v>146.74305829072179</v>
      </c>
      <c r="R23" s="8">
        <v>155.67852997599655</v>
      </c>
      <c r="S23" s="8">
        <v>215.85067749023438</v>
      </c>
      <c r="T23" s="8">
        <v>191.25643920898438</v>
      </c>
      <c r="U23" s="8">
        <v>217.37966227872917</v>
      </c>
      <c r="V23" s="64">
        <v>198.11867119850203</v>
      </c>
      <c r="W23" s="64">
        <v>169.45533212708636</v>
      </c>
      <c r="X23" s="8">
        <v>206.54758465868267</v>
      </c>
      <c r="Y23" s="8">
        <v>1.2817578390240669E-2</v>
      </c>
      <c r="Z23" s="8">
        <v>432</v>
      </c>
      <c r="AA23" s="8">
        <v>147.15569203462064</v>
      </c>
      <c r="AB23" s="8">
        <v>0</v>
      </c>
      <c r="AC23" s="8">
        <v>0</v>
      </c>
      <c r="AD23" s="8">
        <v>23.385187313825423</v>
      </c>
      <c r="AE23" s="8">
        <v>61.018613397016885</v>
      </c>
      <c r="AF23" s="64">
        <v>5.4816985130310059</v>
      </c>
      <c r="AG23" s="64">
        <v>1.023268461227417</v>
      </c>
      <c r="AH23" s="64">
        <v>3.4419031143188477</v>
      </c>
      <c r="AI23" s="64">
        <v>2.9773640632629395</v>
      </c>
      <c r="AJ23" s="64">
        <v>3.4419031143188477</v>
      </c>
      <c r="AK23" s="11">
        <v>142.82551110241604</v>
      </c>
      <c r="AL23" s="11">
        <v>144.26426451907224</v>
      </c>
      <c r="AM23" s="11">
        <v>149.10057724401742</v>
      </c>
      <c r="AN23" s="11">
        <v>150.64863598669817</v>
      </c>
      <c r="AO23" s="11">
        <v>218.22940595460591</v>
      </c>
      <c r="AP23" s="11">
        <v>197.27734953766688</v>
      </c>
      <c r="AQ23" s="11">
        <v>215.87165860343492</v>
      </c>
      <c r="AR23" s="11">
        <v>197.88603229707806</v>
      </c>
      <c r="AS23" s="11">
        <v>170.2490301196375</v>
      </c>
      <c r="AT23" s="11">
        <v>207.2855026717632</v>
      </c>
      <c r="AU23" s="11">
        <v>1.0070954449474812E-2</v>
      </c>
      <c r="AV23" s="11">
        <v>360</v>
      </c>
      <c r="AW23" s="11">
        <v>147.75435917180576</v>
      </c>
      <c r="AY23" s="7">
        <v>45873.041666666664</v>
      </c>
      <c r="AZ23" s="8">
        <v>0</v>
      </c>
      <c r="BA23" s="8">
        <v>0</v>
      </c>
      <c r="BB23" s="8">
        <v>0</v>
      </c>
      <c r="BC23" s="8">
        <v>1.6479743644595146E-2</v>
      </c>
      <c r="BD23" s="8">
        <v>0</v>
      </c>
      <c r="BE23" s="8">
        <v>0</v>
      </c>
      <c r="BF23" s="8">
        <v>0</v>
      </c>
      <c r="BG23" s="8">
        <v>1.0070954449474812E-2</v>
      </c>
      <c r="BI23" s="7">
        <v>45873.258333333331</v>
      </c>
      <c r="BJ23" s="8">
        <v>1.5165438387243423E-2</v>
      </c>
      <c r="BK23" s="8">
        <v>1.0070954449474812E-2</v>
      </c>
    </row>
    <row r="24" spans="1:63">
      <c r="A24" s="7">
        <v>45873.295138888891</v>
      </c>
      <c r="B24" s="8">
        <v>0</v>
      </c>
      <c r="C24" s="8">
        <v>0</v>
      </c>
      <c r="D24" s="8">
        <v>23.388185732602917</v>
      </c>
      <c r="E24" s="8">
        <v>57.413093034711203</v>
      </c>
      <c r="F24" s="64">
        <v>3.0560932159423828</v>
      </c>
      <c r="G24" s="64">
        <v>2.1129679679870605</v>
      </c>
      <c r="H24" s="64">
        <v>0.74419528245925903</v>
      </c>
      <c r="I24" s="64">
        <v>2.046536922454834</v>
      </c>
      <c r="J24" s="64">
        <v>1.023268461227417</v>
      </c>
      <c r="K24" s="64">
        <v>149.92435322328348</v>
      </c>
      <c r="L24" s="8">
        <v>148.92834558662625</v>
      </c>
      <c r="M24" s="8">
        <v>162.72627154878145</v>
      </c>
      <c r="N24" s="8">
        <v>162.45960676077928</v>
      </c>
      <c r="O24" s="8">
        <v>155.36717924769661</v>
      </c>
      <c r="P24" s="8">
        <v>155.24274577790104</v>
      </c>
      <c r="Q24" s="8">
        <v>151.26019812318222</v>
      </c>
      <c r="R24" s="8">
        <v>160.32758033539895</v>
      </c>
      <c r="S24" s="8">
        <v>215.79356527912276</v>
      </c>
      <c r="T24" s="8">
        <v>191.15496895778537</v>
      </c>
      <c r="U24" s="8">
        <v>217.28073742110359</v>
      </c>
      <c r="V24" s="64">
        <v>197.92155981879915</v>
      </c>
      <c r="W24" s="64">
        <v>169.21557885699895</v>
      </c>
      <c r="X24" s="8">
        <v>206.07659494736734</v>
      </c>
      <c r="Y24" s="8">
        <v>1.2817578390240669E-2</v>
      </c>
      <c r="Z24" s="8">
        <v>432</v>
      </c>
      <c r="AA24" s="8">
        <v>150.37268787777438</v>
      </c>
      <c r="AB24" s="8">
        <v>0</v>
      </c>
      <c r="AC24" s="8">
        <v>0</v>
      </c>
      <c r="AD24" s="8">
        <v>23.450024961983406</v>
      </c>
      <c r="AE24" s="8">
        <v>59.312350195804754</v>
      </c>
      <c r="AF24" s="64">
        <v>6.2250766754150391</v>
      </c>
      <c r="AG24" s="64">
        <v>1.5814149379730225</v>
      </c>
      <c r="AH24" s="64">
        <v>2.3256101608276367</v>
      </c>
      <c r="AI24" s="64">
        <v>2.4011001586914063</v>
      </c>
      <c r="AJ24" s="64">
        <v>2.8837566375732422</v>
      </c>
      <c r="AK24" s="11">
        <v>143.46988370957027</v>
      </c>
      <c r="AL24" s="11">
        <v>144.8918398985748</v>
      </c>
      <c r="AM24" s="11">
        <v>152.44212859454913</v>
      </c>
      <c r="AN24" s="11">
        <v>152.26295176068382</v>
      </c>
      <c r="AO24" s="11">
        <v>218.01117915529991</v>
      </c>
      <c r="AP24" s="11">
        <v>197.02867531735527</v>
      </c>
      <c r="AQ24" s="11">
        <v>215.708132205635</v>
      </c>
      <c r="AR24" s="11">
        <v>197.69282303356954</v>
      </c>
      <c r="AS24" s="11">
        <v>169.74384739650887</v>
      </c>
      <c r="AT24" s="11">
        <v>206.73943148442021</v>
      </c>
      <c r="AU24" s="11">
        <v>1.0070954449474812E-2</v>
      </c>
      <c r="AV24" s="11">
        <v>360</v>
      </c>
      <c r="AW24" s="11">
        <v>150.32183900364365</v>
      </c>
      <c r="AY24" s="7">
        <v>45873.045138888891</v>
      </c>
      <c r="AZ24" s="8">
        <v>0</v>
      </c>
      <c r="BA24" s="8">
        <v>0</v>
      </c>
      <c r="BB24" s="8">
        <v>0</v>
      </c>
      <c r="BC24" s="8">
        <v>1.6479743644595146E-2</v>
      </c>
      <c r="BD24" s="8">
        <v>0</v>
      </c>
      <c r="BE24" s="8">
        <v>0</v>
      </c>
      <c r="BF24" s="8">
        <v>0</v>
      </c>
      <c r="BG24" s="8">
        <v>1.0070954449474812E-2</v>
      </c>
      <c r="BI24" s="7">
        <v>45873.259027777778</v>
      </c>
      <c r="BJ24" s="8">
        <v>1.4417434360001194E-2</v>
      </c>
      <c r="BK24" s="8">
        <v>1.0070954449474812E-2</v>
      </c>
    </row>
    <row r="25" spans="1:63">
      <c r="A25" s="7">
        <v>45873.298611111109</v>
      </c>
      <c r="B25" s="8">
        <v>0</v>
      </c>
      <c r="C25" s="8">
        <v>0</v>
      </c>
      <c r="D25" s="8">
        <v>23.369023009702843</v>
      </c>
      <c r="E25" s="8">
        <v>57.736326662114394</v>
      </c>
      <c r="F25" s="64">
        <v>3.0560932159423828</v>
      </c>
      <c r="G25" s="64">
        <v>1.8248360157012939</v>
      </c>
      <c r="H25" s="64">
        <v>1.7674638032913208</v>
      </c>
      <c r="I25" s="64">
        <v>3.1628298759460449</v>
      </c>
      <c r="J25" s="64">
        <v>1.5814149379730225</v>
      </c>
      <c r="K25" s="64">
        <v>149.56893937414094</v>
      </c>
      <c r="L25" s="8">
        <v>148.95809310826135</v>
      </c>
      <c r="M25" s="8">
        <v>158.0156560585659</v>
      </c>
      <c r="N25" s="8">
        <v>157.8975346089596</v>
      </c>
      <c r="O25" s="8">
        <v>158.0095183720652</v>
      </c>
      <c r="P25" s="8">
        <v>157.58546166080788</v>
      </c>
      <c r="Q25" s="8">
        <v>154.75244205642304</v>
      </c>
      <c r="R25" s="8">
        <v>163.45778979484601</v>
      </c>
      <c r="S25" s="8">
        <v>215.70599365234375</v>
      </c>
      <c r="T25" s="8">
        <v>191.11175537109375</v>
      </c>
      <c r="U25" s="8">
        <v>217.15440297430069</v>
      </c>
      <c r="V25" s="64">
        <v>197.72276085456832</v>
      </c>
      <c r="W25" s="64">
        <v>168.69610574856716</v>
      </c>
      <c r="X25" s="8">
        <v>205.59878844450139</v>
      </c>
      <c r="Y25" s="8">
        <v>1.2817578390240669E-2</v>
      </c>
      <c r="Z25" s="8">
        <v>432</v>
      </c>
      <c r="AA25" s="8">
        <v>152.86842655971412</v>
      </c>
      <c r="AB25" s="8">
        <v>0</v>
      </c>
      <c r="AC25" s="8">
        <v>0</v>
      </c>
      <c r="AD25" s="8">
        <v>23.623525217991002</v>
      </c>
      <c r="AE25" s="8">
        <v>58.105706594692357</v>
      </c>
      <c r="AF25" s="64">
        <v>6.2198033332824707</v>
      </c>
      <c r="AG25" s="64">
        <v>2.8837566375732422</v>
      </c>
      <c r="AH25" s="64">
        <v>1.7674638032913208</v>
      </c>
      <c r="AI25" s="64">
        <v>2.4011001586914063</v>
      </c>
      <c r="AJ25" s="64">
        <v>4.4651718139648438</v>
      </c>
      <c r="AK25" s="11">
        <v>145.24742634060988</v>
      </c>
      <c r="AL25" s="11">
        <v>146.8100578873931</v>
      </c>
      <c r="AM25" s="11">
        <v>155.05008749122291</v>
      </c>
      <c r="AN25" s="11">
        <v>153.21188743796912</v>
      </c>
      <c r="AO25" s="11">
        <v>217.87501042801887</v>
      </c>
      <c r="AP25" s="11">
        <v>196.83340782854472</v>
      </c>
      <c r="AQ25" s="11">
        <v>215.60922739565217</v>
      </c>
      <c r="AR25" s="11">
        <v>197.56845813367983</v>
      </c>
      <c r="AS25" s="11">
        <v>169.31254338938595</v>
      </c>
      <c r="AT25" s="11">
        <v>206.17920005702641</v>
      </c>
      <c r="AU25" s="11">
        <v>1.0070954449474812E-2</v>
      </c>
      <c r="AV25" s="11">
        <v>360</v>
      </c>
      <c r="AW25" s="11">
        <v>152.30638551350529</v>
      </c>
      <c r="AY25" s="7">
        <v>45873.048611111109</v>
      </c>
      <c r="AZ25" s="8">
        <v>0</v>
      </c>
      <c r="BA25" s="8">
        <v>0</v>
      </c>
      <c r="BB25" s="8">
        <v>0</v>
      </c>
      <c r="BC25" s="8">
        <v>1.6479743644595146E-2</v>
      </c>
      <c r="BD25" s="8">
        <v>0</v>
      </c>
      <c r="BE25" s="8">
        <v>0</v>
      </c>
      <c r="BF25" s="8">
        <v>0</v>
      </c>
      <c r="BG25" s="8">
        <v>1.0070954449474812E-2</v>
      </c>
      <c r="BI25" s="7">
        <v>45873.259722222225</v>
      </c>
      <c r="BJ25" s="8">
        <v>1.3669430332758966E-2</v>
      </c>
      <c r="BK25" s="8">
        <v>1.0070954449474812E-2</v>
      </c>
    </row>
    <row r="26" spans="1:63">
      <c r="A26" s="7">
        <v>45873.302083333336</v>
      </c>
      <c r="B26" s="8">
        <v>0</v>
      </c>
      <c r="C26" s="8">
        <v>0</v>
      </c>
      <c r="D26" s="8">
        <v>23.399999618530273</v>
      </c>
      <c r="E26" s="8">
        <v>57.49861980189511</v>
      </c>
      <c r="F26" s="64">
        <v>2.5167827606201172</v>
      </c>
      <c r="G26" s="64">
        <v>1.0564839839935303</v>
      </c>
      <c r="H26" s="64">
        <v>0.74419528245925903</v>
      </c>
      <c r="I26" s="64">
        <v>3.6279520988464355</v>
      </c>
      <c r="J26" s="64">
        <v>3.1628298759460449</v>
      </c>
      <c r="K26" s="64">
        <v>151.71042949197914</v>
      </c>
      <c r="L26" s="8">
        <v>151.07773221211136</v>
      </c>
      <c r="M26" s="8">
        <v>153.8034760401886</v>
      </c>
      <c r="N26" s="8">
        <v>153.60728974234374</v>
      </c>
      <c r="O26" s="8">
        <v>159.05584201092265</v>
      </c>
      <c r="P26" s="8">
        <v>158.20152687892326</v>
      </c>
      <c r="Q26" s="8">
        <v>156.9730992558998</v>
      </c>
      <c r="R26" s="8">
        <v>164.89565185213388</v>
      </c>
      <c r="S26" s="8">
        <v>215.6833571206266</v>
      </c>
      <c r="T26" s="8">
        <v>191.02591255479959</v>
      </c>
      <c r="U26" s="8">
        <v>217.05073359957277</v>
      </c>
      <c r="V26" s="64">
        <v>197.57362249352735</v>
      </c>
      <c r="W26" s="64">
        <v>168.2424478848784</v>
      </c>
      <c r="X26" s="8">
        <v>205.04667574807263</v>
      </c>
      <c r="Y26" s="8">
        <v>1.2817578390240669E-2</v>
      </c>
      <c r="Z26" s="8">
        <v>432</v>
      </c>
      <c r="AA26" s="8">
        <v>154.64296395140389</v>
      </c>
      <c r="AB26" s="8">
        <v>0</v>
      </c>
      <c r="AC26" s="8">
        <v>0</v>
      </c>
      <c r="AD26" s="8">
        <v>23.653605313305039</v>
      </c>
      <c r="AE26" s="8">
        <v>58.425119843740347</v>
      </c>
      <c r="AF26" s="64">
        <v>7.431696891784668</v>
      </c>
      <c r="AG26" s="64">
        <v>0.4651220440864563</v>
      </c>
      <c r="AH26" s="64">
        <v>3.9070253372192383</v>
      </c>
      <c r="AI26" s="64">
        <v>3.5536282062530518</v>
      </c>
      <c r="AJ26" s="64">
        <v>6.6047329902648926</v>
      </c>
      <c r="AK26" s="11">
        <v>147.39279014651083</v>
      </c>
      <c r="AL26" s="11">
        <v>149.07744605000161</v>
      </c>
      <c r="AM26" s="11">
        <v>155.95807216190894</v>
      </c>
      <c r="AN26" s="11">
        <v>153.40941705276822</v>
      </c>
      <c r="AO26" s="11">
        <v>217.76136795825636</v>
      </c>
      <c r="AP26" s="11">
        <v>196.72331020557633</v>
      </c>
      <c r="AQ26" s="11">
        <v>215.54345515147162</v>
      </c>
      <c r="AR26" s="11">
        <v>197.46461856627215</v>
      </c>
      <c r="AS26" s="11">
        <v>168.98778309252893</v>
      </c>
      <c r="AT26" s="11">
        <v>205.80226907012673</v>
      </c>
      <c r="AU26" s="11">
        <v>1.0070954449474812E-2</v>
      </c>
      <c r="AV26" s="11">
        <v>360</v>
      </c>
      <c r="AW26" s="11">
        <v>153.46284731706217</v>
      </c>
      <c r="AY26" s="7">
        <v>45873.052083333336</v>
      </c>
      <c r="AZ26" s="8">
        <v>0</v>
      </c>
      <c r="BA26" s="8">
        <v>0</v>
      </c>
      <c r="BB26" s="8">
        <v>0</v>
      </c>
      <c r="BC26" s="8">
        <v>1.6479743644595146E-2</v>
      </c>
      <c r="BD26" s="8">
        <v>0</v>
      </c>
      <c r="BE26" s="8">
        <v>0</v>
      </c>
      <c r="BF26" s="8">
        <v>0</v>
      </c>
      <c r="BG26" s="8">
        <v>1.0070954449474812E-2</v>
      </c>
      <c r="BI26" s="7">
        <v>45873.260416666664</v>
      </c>
      <c r="BJ26" s="8">
        <v>1.3677434969758958E-2</v>
      </c>
      <c r="BK26" s="8">
        <v>1.0070954449474812E-2</v>
      </c>
    </row>
    <row r="27" spans="1:63">
      <c r="A27" s="7">
        <v>45873.305555555555</v>
      </c>
      <c r="B27" s="8">
        <v>0</v>
      </c>
      <c r="C27" s="8">
        <v>0</v>
      </c>
      <c r="D27" s="8">
        <v>23.399999618530273</v>
      </c>
      <c r="E27" s="8">
        <v>57.108504140164783</v>
      </c>
      <c r="F27" s="64">
        <v>5.5728759765625</v>
      </c>
      <c r="G27" s="64">
        <v>0</v>
      </c>
      <c r="H27" s="64">
        <v>1.5814149379730225</v>
      </c>
      <c r="I27" s="64">
        <v>4.186098575592041</v>
      </c>
      <c r="J27" s="64">
        <v>3.9070253372192383</v>
      </c>
      <c r="K27" s="64">
        <v>153.78546055903323</v>
      </c>
      <c r="L27" s="8">
        <v>153.15152159587569</v>
      </c>
      <c r="M27" s="8">
        <v>151.39238014192165</v>
      </c>
      <c r="N27" s="8">
        <v>150.85792815175341</v>
      </c>
      <c r="O27" s="8">
        <v>158.98099692109625</v>
      </c>
      <c r="P27" s="8">
        <v>157.77136858662067</v>
      </c>
      <c r="Q27" s="8">
        <v>158.36874284781342</v>
      </c>
      <c r="R27" s="8">
        <v>165.04549493306473</v>
      </c>
      <c r="S27" s="8">
        <v>215.56134033203125</v>
      </c>
      <c r="T27" s="8">
        <v>190.96896360850428</v>
      </c>
      <c r="U27" s="8">
        <v>216.95708085073935</v>
      </c>
      <c r="V27" s="64">
        <v>197.43265757544742</v>
      </c>
      <c r="W27" s="64">
        <v>167.69622857911608</v>
      </c>
      <c r="X27" s="8">
        <v>204.62476273564732</v>
      </c>
      <c r="Y27" s="8">
        <v>1.2817578390240669E-2</v>
      </c>
      <c r="Z27" s="8">
        <v>427.30900007852694</v>
      </c>
      <c r="AA27" s="8">
        <v>155.94543759629053</v>
      </c>
      <c r="AB27" s="8">
        <v>0</v>
      </c>
      <c r="AC27" s="8">
        <v>0</v>
      </c>
      <c r="AD27" s="8">
        <v>23.392212701713653</v>
      </c>
      <c r="AE27" s="8">
        <v>59.706689204387679</v>
      </c>
      <c r="AF27" s="64">
        <v>7.9653944969177246</v>
      </c>
      <c r="AG27" s="64">
        <v>0.4651220440864563</v>
      </c>
      <c r="AH27" s="64">
        <v>4.7442450523376465</v>
      </c>
      <c r="AI27" s="64">
        <v>4.3219799995422363</v>
      </c>
      <c r="AJ27" s="64">
        <v>7.162879467010498</v>
      </c>
      <c r="AK27" s="11">
        <v>149.40961727471844</v>
      </c>
      <c r="AL27" s="11">
        <v>151.21290385792838</v>
      </c>
      <c r="AM27" s="11">
        <v>155.47123130035925</v>
      </c>
      <c r="AN27" s="11">
        <v>152.80354679910423</v>
      </c>
      <c r="AO27" s="11">
        <v>217.66389664294974</v>
      </c>
      <c r="AP27" s="11">
        <v>196.5569473997744</v>
      </c>
      <c r="AQ27" s="11">
        <v>215.36987616818786</v>
      </c>
      <c r="AR27" s="11">
        <v>197.34616182316404</v>
      </c>
      <c r="AS27" s="11">
        <v>168.52162920544717</v>
      </c>
      <c r="AT27" s="11">
        <v>205.41050309765444</v>
      </c>
      <c r="AU27" s="11">
        <v>1.0070954449474812E-2</v>
      </c>
      <c r="AV27" s="11">
        <v>277.60593565937756</v>
      </c>
      <c r="AW27" s="11">
        <v>153.53306585615655</v>
      </c>
      <c r="AY27" s="7">
        <v>45873.055555555555</v>
      </c>
      <c r="AZ27" s="8">
        <v>0</v>
      </c>
      <c r="BA27" s="8">
        <v>0</v>
      </c>
      <c r="BB27" s="8">
        <v>0</v>
      </c>
      <c r="BC27" s="8">
        <v>1.6479743644595146E-2</v>
      </c>
      <c r="BD27" s="8">
        <v>0</v>
      </c>
      <c r="BE27" s="8">
        <v>0</v>
      </c>
      <c r="BF27" s="8">
        <v>0</v>
      </c>
      <c r="BG27" s="8">
        <v>1.0070954449474812E-2</v>
      </c>
      <c r="BI27" s="7">
        <v>45873.261111111111</v>
      </c>
      <c r="BJ27" s="8">
        <v>1.6073346617086606E-2</v>
      </c>
      <c r="BK27" s="8">
        <v>1.0070954449474812E-2</v>
      </c>
    </row>
    <row r="28" spans="1:63">
      <c r="A28" s="7">
        <v>45873.309027777781</v>
      </c>
      <c r="B28" s="8">
        <v>0</v>
      </c>
      <c r="C28" s="8">
        <v>0</v>
      </c>
      <c r="D28" s="8">
        <v>23.422131912797521</v>
      </c>
      <c r="E28" s="8">
        <v>56.425913043754605</v>
      </c>
      <c r="F28" s="64">
        <v>5.8425312042236328</v>
      </c>
      <c r="G28" s="64">
        <v>0</v>
      </c>
      <c r="H28" s="64">
        <v>1.5814149379730225</v>
      </c>
      <c r="I28" s="64">
        <v>3.1628298759460449</v>
      </c>
      <c r="J28" s="64">
        <v>3.1628298759460449</v>
      </c>
      <c r="K28" s="64">
        <v>155.47743461690479</v>
      </c>
      <c r="L28" s="8">
        <v>154.78926666965697</v>
      </c>
      <c r="M28" s="8">
        <v>151.87715343160471</v>
      </c>
      <c r="N28" s="8">
        <v>151.05777738753559</v>
      </c>
      <c r="O28" s="8">
        <v>158.10877208052335</v>
      </c>
      <c r="P28" s="8">
        <v>156.64227553988525</v>
      </c>
      <c r="Q28" s="8">
        <v>159.02006695074621</v>
      </c>
      <c r="R28" s="8">
        <v>163.99030352405325</v>
      </c>
      <c r="S28" s="8">
        <v>215.45225270328112</v>
      </c>
      <c r="T28" s="8">
        <v>190.83970985793664</v>
      </c>
      <c r="U28" s="8">
        <v>216.83425454323259</v>
      </c>
      <c r="V28" s="64">
        <v>197.26356481091119</v>
      </c>
      <c r="W28" s="64">
        <v>167.43319500481689</v>
      </c>
      <c r="X28" s="8">
        <v>204.21889587424084</v>
      </c>
      <c r="Y28" s="8">
        <v>1.2817578390240669E-2</v>
      </c>
      <c r="Z28" s="8">
        <v>95.928911730758557</v>
      </c>
      <c r="AA28" s="8">
        <v>156.64776165053868</v>
      </c>
      <c r="AB28" s="8">
        <v>0</v>
      </c>
      <c r="AC28" s="8">
        <v>0</v>
      </c>
      <c r="AD28" s="8">
        <v>23.348022724884554</v>
      </c>
      <c r="AE28" s="8">
        <v>59.899058539506136</v>
      </c>
      <c r="AF28" s="64">
        <v>7.4773769378662109</v>
      </c>
      <c r="AG28" s="64">
        <v>1.5814149379730225</v>
      </c>
      <c r="AH28" s="64">
        <v>4.7442450523376465</v>
      </c>
      <c r="AI28" s="64">
        <v>5.4745082855224609</v>
      </c>
      <c r="AJ28" s="64">
        <v>6.0465865135192871</v>
      </c>
      <c r="AK28" s="11">
        <v>150.91652436326879</v>
      </c>
      <c r="AL28" s="11">
        <v>152.8436274930927</v>
      </c>
      <c r="AM28" s="11">
        <v>154.32420085056091</v>
      </c>
      <c r="AN28" s="11">
        <v>151.81739188583097</v>
      </c>
      <c r="AO28" s="11">
        <v>217.5225050833146</v>
      </c>
      <c r="AP28" s="11">
        <v>196.28640391725583</v>
      </c>
      <c r="AQ28" s="11">
        <v>215.12732535949289</v>
      </c>
      <c r="AR28" s="11">
        <v>197.33267211914063</v>
      </c>
      <c r="AS28" s="11">
        <v>168.07699664286611</v>
      </c>
      <c r="AT28" s="11">
        <v>204.91866278906309</v>
      </c>
      <c r="AU28" s="11">
        <v>1.0070954449474812E-2</v>
      </c>
      <c r="AV28" s="11">
        <v>23.163593149216183</v>
      </c>
      <c r="AW28" s="11">
        <v>152.71574761766706</v>
      </c>
      <c r="AY28" s="7">
        <v>45873.059027777781</v>
      </c>
      <c r="AZ28" s="8">
        <v>0</v>
      </c>
      <c r="BA28" s="8">
        <v>0</v>
      </c>
      <c r="BB28" s="8">
        <v>0</v>
      </c>
      <c r="BC28" s="8">
        <v>1.6479743644595146E-2</v>
      </c>
      <c r="BD28" s="8">
        <v>0</v>
      </c>
      <c r="BE28" s="8">
        <v>0</v>
      </c>
      <c r="BF28" s="8">
        <v>0</v>
      </c>
      <c r="BG28" s="8">
        <v>1.0070954449474812E-2</v>
      </c>
      <c r="BI28" s="7">
        <v>45873.261805555558</v>
      </c>
      <c r="BJ28" s="8">
        <v>1.5299551657984941E-2</v>
      </c>
      <c r="BK28" s="8">
        <v>1.0070954449474812E-2</v>
      </c>
    </row>
    <row r="29" spans="1:63">
      <c r="A29" s="7">
        <v>45873.3125</v>
      </c>
      <c r="B29" s="8">
        <v>0</v>
      </c>
      <c r="C29" s="8">
        <v>0</v>
      </c>
      <c r="D29" s="8">
        <v>23.444020185739166</v>
      </c>
      <c r="E29" s="8">
        <v>56.765641085151586</v>
      </c>
      <c r="F29" s="64">
        <v>3.0560932159423828</v>
      </c>
      <c r="G29" s="64">
        <v>0</v>
      </c>
      <c r="H29" s="64">
        <v>1.023268461227417</v>
      </c>
      <c r="I29" s="64">
        <v>2.3256101608276367</v>
      </c>
      <c r="J29" s="64">
        <v>3.9070253372192383</v>
      </c>
      <c r="K29" s="64">
        <v>156.72613704312053</v>
      </c>
      <c r="L29" s="8">
        <v>155.9802769659282</v>
      </c>
      <c r="M29" s="8">
        <v>153.61432643858379</v>
      </c>
      <c r="N29" s="8">
        <v>152.6270032788334</v>
      </c>
      <c r="O29" s="8">
        <v>156.86170836512463</v>
      </c>
      <c r="P29" s="8">
        <v>155.28008826605443</v>
      </c>
      <c r="Q29" s="8">
        <v>158.74096204418001</v>
      </c>
      <c r="R29" s="8">
        <v>162.00707315533072</v>
      </c>
      <c r="S29" s="8">
        <v>215.41291859547297</v>
      </c>
      <c r="T29" s="8">
        <v>190.82241821289063</v>
      </c>
      <c r="U29" s="8">
        <v>216.63150469423428</v>
      </c>
      <c r="V29" s="64">
        <v>197.03013293483218</v>
      </c>
      <c r="W29" s="64">
        <v>167.02506370838194</v>
      </c>
      <c r="X29" s="8">
        <v>203.80292833677359</v>
      </c>
      <c r="Y29" s="8">
        <v>1.2817578390240669E-2</v>
      </c>
      <c r="Z29" s="8">
        <v>1</v>
      </c>
      <c r="AA29" s="8">
        <v>156.71240753286517</v>
      </c>
      <c r="AB29" s="8">
        <v>0</v>
      </c>
      <c r="AC29" s="8">
        <v>0</v>
      </c>
      <c r="AD29" s="8">
        <v>23.244426915405068</v>
      </c>
      <c r="AE29" s="8">
        <v>60.616285970748272</v>
      </c>
      <c r="AF29" s="64">
        <v>8.2143192291259766</v>
      </c>
      <c r="AG29" s="64">
        <v>1.023268461227417</v>
      </c>
      <c r="AH29" s="64">
        <v>5.0233182907104492</v>
      </c>
      <c r="AI29" s="64">
        <v>5.1863760948181152</v>
      </c>
      <c r="AJ29" s="64">
        <v>5.302391529083252</v>
      </c>
      <c r="AK29" s="11">
        <v>151.65654434814277</v>
      </c>
      <c r="AL29" s="11">
        <v>153.56950026127058</v>
      </c>
      <c r="AM29" s="11">
        <v>152.66699018909796</v>
      </c>
      <c r="AN29" s="11">
        <v>150.76291215080204</v>
      </c>
      <c r="AO29" s="11">
        <v>217.33492386215599</v>
      </c>
      <c r="AP29" s="11">
        <v>196.1561022691584</v>
      </c>
      <c r="AQ29" s="11">
        <v>215.02220493795349</v>
      </c>
      <c r="AR29" s="11">
        <v>197.33267211914063</v>
      </c>
      <c r="AS29" s="11">
        <v>167.63025740599016</v>
      </c>
      <c r="AT29" s="11">
        <v>204.48069653907177</v>
      </c>
      <c r="AU29" s="11">
        <v>1.0070954449474812E-2</v>
      </c>
      <c r="AV29" s="11">
        <v>4</v>
      </c>
      <c r="AW29" s="11">
        <v>151.53031708993637</v>
      </c>
      <c r="AY29" s="7">
        <v>45873.0625</v>
      </c>
      <c r="AZ29" s="8">
        <v>0</v>
      </c>
      <c r="BA29" s="8">
        <v>0</v>
      </c>
      <c r="BB29" s="8">
        <v>0</v>
      </c>
      <c r="BC29" s="8">
        <v>1.6479743644595146E-2</v>
      </c>
      <c r="BD29" s="8">
        <v>0</v>
      </c>
      <c r="BE29" s="8">
        <v>0</v>
      </c>
      <c r="BF29" s="8">
        <v>0</v>
      </c>
      <c r="BG29" s="8">
        <v>1.0070954449474812E-2</v>
      </c>
      <c r="BI29" s="7">
        <v>45873.262499999997</v>
      </c>
      <c r="BJ29" s="8">
        <v>1.4525756698883275E-2</v>
      </c>
      <c r="BK29" s="8">
        <v>1.0070954449474812E-2</v>
      </c>
    </row>
    <row r="30" spans="1:63">
      <c r="A30" s="7">
        <v>45873.315972222219</v>
      </c>
      <c r="B30" s="8">
        <v>0</v>
      </c>
      <c r="C30" s="8">
        <v>0</v>
      </c>
      <c r="D30" s="8">
        <v>23.399999676134229</v>
      </c>
      <c r="E30" s="8">
        <v>57.106127013094572</v>
      </c>
      <c r="F30" s="64">
        <v>2.78643798828125</v>
      </c>
      <c r="G30" s="64">
        <v>0.76835203170776367</v>
      </c>
      <c r="H30" s="64">
        <v>0.74419528245925903</v>
      </c>
      <c r="I30" s="64">
        <v>3.4419031143188477</v>
      </c>
      <c r="J30" s="64">
        <v>2.8837566375732422</v>
      </c>
      <c r="K30" s="64">
        <v>157.39595909079401</v>
      </c>
      <c r="L30" s="8">
        <v>156.58450402105947</v>
      </c>
      <c r="M30" s="8">
        <v>155.49552842628154</v>
      </c>
      <c r="N30" s="8">
        <v>154.49187060066515</v>
      </c>
      <c r="O30" s="8">
        <v>155.31203409803319</v>
      </c>
      <c r="P30" s="8">
        <v>153.74776023280398</v>
      </c>
      <c r="Q30" s="8">
        <v>157.90195172935432</v>
      </c>
      <c r="R30" s="8">
        <v>159.34534807031136</v>
      </c>
      <c r="S30" s="8">
        <v>215.1610180135211</v>
      </c>
      <c r="T30" s="8">
        <v>190.76264587502229</v>
      </c>
      <c r="U30" s="8">
        <v>216.53809844884091</v>
      </c>
      <c r="V30" s="64">
        <v>196.89649090986157</v>
      </c>
      <c r="W30" s="64">
        <v>166.66396443954471</v>
      </c>
      <c r="X30" s="8">
        <v>203.33243489074317</v>
      </c>
      <c r="Y30" s="8">
        <v>1.2817578390240669E-2</v>
      </c>
      <c r="Z30" s="8">
        <v>1.1320216878255209</v>
      </c>
      <c r="AA30" s="8">
        <v>156.21868035026128</v>
      </c>
      <c r="AB30" s="8">
        <v>0</v>
      </c>
      <c r="AC30" s="8">
        <v>0</v>
      </c>
      <c r="AD30" s="8">
        <v>23.296063902577679</v>
      </c>
      <c r="AE30" s="8">
        <v>60.646373937330196</v>
      </c>
      <c r="AF30" s="64">
        <v>7.9528837203979492</v>
      </c>
      <c r="AG30" s="64">
        <v>1.3023416996002197</v>
      </c>
      <c r="AH30" s="64">
        <v>3.1628298759460449</v>
      </c>
      <c r="AI30" s="64">
        <v>2.1129679679870605</v>
      </c>
      <c r="AJ30" s="64">
        <v>1.7674638032913208</v>
      </c>
      <c r="AK30" s="11">
        <v>151.17630876603741</v>
      </c>
      <c r="AL30" s="11">
        <v>153.09687601329966</v>
      </c>
      <c r="AM30" s="11">
        <v>150.54853420278903</v>
      </c>
      <c r="AN30" s="11">
        <v>149.64329251677876</v>
      </c>
      <c r="AO30" s="11">
        <v>217.1845735859514</v>
      </c>
      <c r="AP30" s="11">
        <v>196.00548496526588</v>
      </c>
      <c r="AQ30" s="11">
        <v>214.92391607219665</v>
      </c>
      <c r="AR30" s="11">
        <v>197.22323283815368</v>
      </c>
      <c r="AS30" s="11">
        <v>167.35782177040218</v>
      </c>
      <c r="AT30" s="11">
        <v>203.98457890719604</v>
      </c>
      <c r="AU30" s="11">
        <v>1.0070954449474812E-2</v>
      </c>
      <c r="AV30" s="11">
        <v>4</v>
      </c>
      <c r="AW30" s="11">
        <v>150.19025137353455</v>
      </c>
      <c r="AY30" s="7">
        <v>45873.065972222219</v>
      </c>
      <c r="AZ30" s="8">
        <v>0</v>
      </c>
      <c r="BA30" s="8">
        <v>0</v>
      </c>
      <c r="BB30" s="8">
        <v>0</v>
      </c>
      <c r="BC30" s="8">
        <v>1.6479743644595146E-2</v>
      </c>
      <c r="BD30" s="8">
        <v>0</v>
      </c>
      <c r="BE30" s="8">
        <v>0</v>
      </c>
      <c r="BF30" s="8">
        <v>0</v>
      </c>
      <c r="BG30" s="8">
        <v>1.0070954449474812E-2</v>
      </c>
      <c r="BI30" s="7">
        <v>45873.263194444444</v>
      </c>
      <c r="BJ30" s="8">
        <v>1.3751961739781611E-2</v>
      </c>
      <c r="BK30" s="8">
        <v>1.0070954449474812E-2</v>
      </c>
    </row>
    <row r="31" spans="1:63">
      <c r="A31" s="7">
        <v>45873.319444444445</v>
      </c>
      <c r="B31" s="8">
        <v>0</v>
      </c>
      <c r="C31" s="8">
        <v>0</v>
      </c>
      <c r="D31" s="8">
        <v>23.372219511235549</v>
      </c>
      <c r="E31" s="8">
        <v>57.232527554361923</v>
      </c>
      <c r="F31" s="64">
        <v>1.977472186088562</v>
      </c>
      <c r="G31" s="64">
        <v>0</v>
      </c>
      <c r="H31" s="64">
        <v>2.046536922454834</v>
      </c>
      <c r="I31" s="64">
        <v>3.4419031143188477</v>
      </c>
      <c r="J31" s="64">
        <v>5.302391529083252</v>
      </c>
      <c r="K31" s="64">
        <v>157.46329854344754</v>
      </c>
      <c r="L31" s="8">
        <v>156.60208794113854</v>
      </c>
      <c r="M31" s="8">
        <v>157.00400633594512</v>
      </c>
      <c r="N31" s="8">
        <v>156.06353543095739</v>
      </c>
      <c r="O31" s="8">
        <v>153.86643456587348</v>
      </c>
      <c r="P31" s="8">
        <v>152.37394250965815</v>
      </c>
      <c r="Q31" s="8">
        <v>156.70523080160336</v>
      </c>
      <c r="R31" s="8">
        <v>156.41734052079909</v>
      </c>
      <c r="S31" s="8">
        <v>215.04306941380258</v>
      </c>
      <c r="T31" s="8">
        <v>190.53214549026143</v>
      </c>
      <c r="U31" s="8">
        <v>216.42198796276546</v>
      </c>
      <c r="V31" s="64">
        <v>196.77502994237932</v>
      </c>
      <c r="W31" s="64">
        <v>166.20887822653575</v>
      </c>
      <c r="X31" s="8">
        <v>202.81930938630168</v>
      </c>
      <c r="Y31" s="8">
        <v>1.2817578390240669E-2</v>
      </c>
      <c r="Z31" s="8">
        <v>1</v>
      </c>
      <c r="AA31" s="8">
        <v>155.41361307934548</v>
      </c>
      <c r="AB31" s="8">
        <v>0</v>
      </c>
      <c r="AC31" s="8">
        <v>0</v>
      </c>
      <c r="AD31" s="8">
        <v>23.181981108078126</v>
      </c>
      <c r="AE31" s="8">
        <v>60.779395395057385</v>
      </c>
      <c r="AF31" s="64">
        <v>8.4419651031494141</v>
      </c>
      <c r="AG31" s="64">
        <v>1.5814149379730225</v>
      </c>
      <c r="AH31" s="64">
        <v>2.8837566375732422</v>
      </c>
      <c r="AI31" s="64">
        <v>4.3219799995422363</v>
      </c>
      <c r="AJ31" s="64">
        <v>2.3256101608276367</v>
      </c>
      <c r="AK31" s="11">
        <v>150.19662447548373</v>
      </c>
      <c r="AL31" s="11">
        <v>152.03708576066148</v>
      </c>
      <c r="AM31" s="11">
        <v>148.33675227506652</v>
      </c>
      <c r="AN31" s="11">
        <v>148.61290488325332</v>
      </c>
      <c r="AO31" s="11">
        <v>217.11692228825763</v>
      </c>
      <c r="AP31" s="11">
        <v>195.79208508209092</v>
      </c>
      <c r="AQ31" s="11">
        <v>214.80949038605439</v>
      </c>
      <c r="AR31" s="11">
        <v>197.0433349609375</v>
      </c>
      <c r="AS31" s="11">
        <v>166.88700519190698</v>
      </c>
      <c r="AT31" s="11">
        <v>203.64491583469723</v>
      </c>
      <c r="AU31" s="11">
        <v>1.0070954449474812E-2</v>
      </c>
      <c r="AV31" s="11">
        <v>4</v>
      </c>
      <c r="AW31" s="11">
        <v>148.71433632355107</v>
      </c>
      <c r="AY31" s="7">
        <v>45873.069444444445</v>
      </c>
      <c r="AZ31" s="8">
        <v>0</v>
      </c>
      <c r="BA31" s="8">
        <v>0</v>
      </c>
      <c r="BB31" s="8">
        <v>0</v>
      </c>
      <c r="BC31" s="8">
        <v>1.6479743644595146E-2</v>
      </c>
      <c r="BD31" s="8">
        <v>0</v>
      </c>
      <c r="BE31" s="8">
        <v>0</v>
      </c>
      <c r="BF31" s="8">
        <v>0</v>
      </c>
      <c r="BG31" s="8">
        <v>1.0070954449474812E-2</v>
      </c>
      <c r="BI31" s="7">
        <v>45873.263888888891</v>
      </c>
      <c r="BJ31" s="8">
        <v>1.3321081324266452E-2</v>
      </c>
      <c r="BK31" s="8">
        <v>1.0070954449474812E-2</v>
      </c>
    </row>
    <row r="32" spans="1:63">
      <c r="A32" s="7">
        <v>45873.322916666664</v>
      </c>
      <c r="B32" s="8">
        <v>0</v>
      </c>
      <c r="C32" s="8">
        <v>0</v>
      </c>
      <c r="D32" s="8">
        <v>23.425488965906268</v>
      </c>
      <c r="E32" s="8">
        <v>56.861362315256848</v>
      </c>
      <c r="F32" s="64">
        <v>1.2583913803100586</v>
      </c>
      <c r="G32" s="64">
        <v>0</v>
      </c>
      <c r="H32" s="64">
        <v>1.5814149379730225</v>
      </c>
      <c r="I32" s="64">
        <v>4.7442450523376465</v>
      </c>
      <c r="J32" s="64">
        <v>5.0233182907104492</v>
      </c>
      <c r="K32" s="64">
        <v>157.07052471190113</v>
      </c>
      <c r="L32" s="8">
        <v>156.17385050703766</v>
      </c>
      <c r="M32" s="8">
        <v>158.10475435639663</v>
      </c>
      <c r="N32" s="8">
        <v>157.22796028452751</v>
      </c>
      <c r="O32" s="8">
        <v>152.56479798646572</v>
      </c>
      <c r="P32" s="8">
        <v>151.24893128775022</v>
      </c>
      <c r="Q32" s="8">
        <v>155.41914563688093</v>
      </c>
      <c r="R32" s="8">
        <v>153.64910877000059</v>
      </c>
      <c r="S32" s="8">
        <v>214.96450596268599</v>
      </c>
      <c r="T32" s="8">
        <v>190.46638671242866</v>
      </c>
      <c r="U32" s="8">
        <v>216.28469848632813</v>
      </c>
      <c r="V32" s="64">
        <v>196.64809851731172</v>
      </c>
      <c r="W32" s="64">
        <v>165.78998393714826</v>
      </c>
      <c r="X32" s="8">
        <v>202.43616505264234</v>
      </c>
      <c r="Y32" s="8">
        <v>1.2817578390240669E-2</v>
      </c>
      <c r="Z32" s="8">
        <v>1</v>
      </c>
      <c r="AA32" s="8">
        <v>154.44795501745926</v>
      </c>
      <c r="AB32" s="8">
        <v>0</v>
      </c>
      <c r="AC32" s="8">
        <v>0</v>
      </c>
      <c r="AD32" s="8">
        <v>23.175748169558453</v>
      </c>
      <c r="AE32" s="8">
        <v>61.099739098587477</v>
      </c>
      <c r="AF32" s="64">
        <v>7.9679198265075684</v>
      </c>
      <c r="AG32" s="64">
        <v>2.3256101608276367</v>
      </c>
      <c r="AH32" s="64">
        <v>1.7674638032913208</v>
      </c>
      <c r="AI32" s="64">
        <v>1.632748007774353</v>
      </c>
      <c r="AJ32" s="64">
        <v>2.046536922454834</v>
      </c>
      <c r="AK32" s="11">
        <v>148.9840484905713</v>
      </c>
      <c r="AL32" s="11">
        <v>150.68325012777089</v>
      </c>
      <c r="AM32" s="11">
        <v>146.40266686656634</v>
      </c>
      <c r="AN32" s="11">
        <v>147.79313030942276</v>
      </c>
      <c r="AO32" s="11">
        <v>217.00229687764619</v>
      </c>
      <c r="AP32" s="11">
        <v>195.56065839444287</v>
      </c>
      <c r="AQ32" s="11">
        <v>214.62944887269134</v>
      </c>
      <c r="AR32" s="11">
        <v>197.0433349609375</v>
      </c>
      <c r="AS32" s="11">
        <v>166.45502011124046</v>
      </c>
      <c r="AT32" s="11">
        <v>203.18377287047733</v>
      </c>
      <c r="AU32" s="11">
        <v>1.0070954449474812E-2</v>
      </c>
      <c r="AV32" s="11">
        <v>4.2163650004069009</v>
      </c>
      <c r="AW32" s="11">
        <v>147.31647871702833</v>
      </c>
      <c r="AY32" s="7">
        <v>45873.072916666664</v>
      </c>
      <c r="AZ32" s="8">
        <v>0</v>
      </c>
      <c r="BA32" s="8">
        <v>0</v>
      </c>
      <c r="BB32" s="8">
        <v>0</v>
      </c>
      <c r="BC32" s="8">
        <v>1.6479743644595146E-2</v>
      </c>
      <c r="BD32" s="8">
        <v>0</v>
      </c>
      <c r="BE32" s="8">
        <v>0</v>
      </c>
      <c r="BF32" s="8">
        <v>0</v>
      </c>
      <c r="BG32" s="8">
        <v>1.0070954449474812E-2</v>
      </c>
      <c r="BI32" s="7">
        <v>45873.26458333333</v>
      </c>
      <c r="BJ32" s="8">
        <v>1.6084214166944853E-2</v>
      </c>
      <c r="BK32" s="8">
        <v>1.0070954449474812E-2</v>
      </c>
    </row>
    <row r="33" spans="1:63">
      <c r="A33" s="7">
        <v>45873.326388888891</v>
      </c>
      <c r="B33" s="8">
        <v>0</v>
      </c>
      <c r="C33" s="8">
        <v>0</v>
      </c>
      <c r="D33" s="8">
        <v>23.603641889358922</v>
      </c>
      <c r="E33" s="8">
        <v>56.410870648648512</v>
      </c>
      <c r="F33" s="64">
        <v>1.7078168392181396</v>
      </c>
      <c r="G33" s="64">
        <v>0</v>
      </c>
      <c r="H33" s="64">
        <v>1.3023416996002197</v>
      </c>
      <c r="I33" s="64">
        <v>3.6279520988464355</v>
      </c>
      <c r="J33" s="64">
        <v>5.4884400367736816</v>
      </c>
      <c r="K33" s="64">
        <v>156.33402176220935</v>
      </c>
      <c r="L33" s="8">
        <v>155.36710909935002</v>
      </c>
      <c r="M33" s="8">
        <v>158.62072839834181</v>
      </c>
      <c r="N33" s="8">
        <v>157.8097552382863</v>
      </c>
      <c r="O33" s="8">
        <v>151.72923659039333</v>
      </c>
      <c r="P33" s="8">
        <v>150.50615055915949</v>
      </c>
      <c r="Q33" s="8">
        <v>154.39105559127273</v>
      </c>
      <c r="R33" s="8">
        <v>151.77318324996557</v>
      </c>
      <c r="S33" s="8">
        <v>214.83798217773438</v>
      </c>
      <c r="T33" s="8">
        <v>190.38839721679688</v>
      </c>
      <c r="U33" s="8">
        <v>216.20314841568702</v>
      </c>
      <c r="V33" s="64">
        <v>196.40020129789289</v>
      </c>
      <c r="W33" s="64">
        <v>165.43913494017343</v>
      </c>
      <c r="X33" s="8">
        <v>202.11978138178173</v>
      </c>
      <c r="Y33" s="8">
        <v>1.2817578390240669E-2</v>
      </c>
      <c r="Z33" s="8">
        <v>1.0205858909244707</v>
      </c>
      <c r="AA33" s="8">
        <v>153.51372511128739</v>
      </c>
      <c r="AB33" s="8">
        <v>0</v>
      </c>
      <c r="AC33" s="8">
        <v>14.637316140509402</v>
      </c>
      <c r="AD33" s="8">
        <v>23.234548359544764</v>
      </c>
      <c r="AE33" s="8">
        <v>61.391327282598212</v>
      </c>
      <c r="AF33" s="64">
        <v>5.7323312759399414</v>
      </c>
      <c r="AG33" s="64">
        <v>2.046536922454834</v>
      </c>
      <c r="AH33" s="64">
        <v>2.046536922454834</v>
      </c>
      <c r="AI33" s="64">
        <v>1.632748007774353</v>
      </c>
      <c r="AJ33" s="64">
        <v>2.046536922454834</v>
      </c>
      <c r="AK33" s="11">
        <v>147.56773505911789</v>
      </c>
      <c r="AL33" s="11">
        <v>149.25850823914806</v>
      </c>
      <c r="AM33" s="11">
        <v>145.07234318531852</v>
      </c>
      <c r="AN33" s="11">
        <v>147.38211885577698</v>
      </c>
      <c r="AO33" s="11">
        <v>216.91895044073462</v>
      </c>
      <c r="AP33" s="11">
        <v>195.41593766467335</v>
      </c>
      <c r="AQ33" s="11">
        <v>214.3820994843426</v>
      </c>
      <c r="AR33" s="11">
        <v>197.04279442264698</v>
      </c>
      <c r="AS33" s="11">
        <v>166.00898992631326</v>
      </c>
      <c r="AT33" s="11">
        <v>202.68322903186072</v>
      </c>
      <c r="AU33" s="11">
        <v>1.0070954449474812E-2</v>
      </c>
      <c r="AV33" s="11">
        <v>4</v>
      </c>
      <c r="AW33" s="11">
        <v>146.26698226335924</v>
      </c>
      <c r="AY33" s="7">
        <v>45873.076388888891</v>
      </c>
      <c r="AZ33" s="8">
        <v>0</v>
      </c>
      <c r="BA33" s="8">
        <v>0</v>
      </c>
      <c r="BB33" s="8">
        <v>0</v>
      </c>
      <c r="BC33" s="8">
        <v>1.6479743644595146E-2</v>
      </c>
      <c r="BD33" s="8">
        <v>0</v>
      </c>
      <c r="BE33" s="8">
        <v>0</v>
      </c>
      <c r="BF33" s="8">
        <v>0</v>
      </c>
      <c r="BG33" s="8">
        <v>1.0070954449474812E-2</v>
      </c>
      <c r="BI33" s="7">
        <v>45873.265277777777</v>
      </c>
      <c r="BJ33" s="8">
        <v>1.5519231322932512E-2</v>
      </c>
      <c r="BK33" s="8">
        <v>1.0070954449474812E-2</v>
      </c>
    </row>
    <row r="34" spans="1:63">
      <c r="A34" s="7">
        <v>45873.329861111109</v>
      </c>
      <c r="B34" s="8">
        <v>44.519407406224609</v>
      </c>
      <c r="C34" s="8">
        <v>0</v>
      </c>
      <c r="D34" s="8">
        <v>23.780461378767033</v>
      </c>
      <c r="E34" s="8">
        <v>55.177147709246299</v>
      </c>
      <c r="F34" s="64">
        <v>1.2583913803100586</v>
      </c>
      <c r="G34" s="64">
        <v>0</v>
      </c>
      <c r="H34" s="64">
        <v>1.7674638032913208</v>
      </c>
      <c r="I34" s="64">
        <v>0.18604882061481476</v>
      </c>
      <c r="J34" s="64">
        <v>5.0233182907104492</v>
      </c>
      <c r="K34" s="64">
        <v>155.46225264963999</v>
      </c>
      <c r="L34" s="8">
        <v>154.52221554576482</v>
      </c>
      <c r="M34" s="8">
        <v>158.57033937172201</v>
      </c>
      <c r="N34" s="8">
        <v>157.80768962677192</v>
      </c>
      <c r="O34" s="8">
        <v>151.52095105890774</v>
      </c>
      <c r="P34" s="8">
        <v>150.32523222024165</v>
      </c>
      <c r="Q34" s="8">
        <v>153.71306706156901</v>
      </c>
      <c r="R34" s="8">
        <v>151.02732270345277</v>
      </c>
      <c r="S34" s="8">
        <v>214.75908530238007</v>
      </c>
      <c r="T34" s="8">
        <v>190.27468530393438</v>
      </c>
      <c r="U34" s="8">
        <v>216.06645237572025</v>
      </c>
      <c r="V34" s="64">
        <v>196.20184072006415</v>
      </c>
      <c r="W34" s="64">
        <v>165.07391213683047</v>
      </c>
      <c r="X34" s="8">
        <v>201.55541596470627</v>
      </c>
      <c r="Y34" s="8">
        <v>1.2817578390240669E-2</v>
      </c>
      <c r="Z34" s="8">
        <v>1.5148376269720663</v>
      </c>
      <c r="AA34" s="8">
        <v>152.7752943765116</v>
      </c>
      <c r="AB34" s="8">
        <v>44.519407406224609</v>
      </c>
      <c r="AC34" s="8">
        <v>50.213515105215372</v>
      </c>
      <c r="AD34" s="8">
        <v>23.190948107297778</v>
      </c>
      <c r="AE34" s="8">
        <v>61.435958791819118</v>
      </c>
      <c r="AF34" s="64">
        <v>4.2513394355773926</v>
      </c>
      <c r="AG34" s="64">
        <v>1.7674638032913208</v>
      </c>
      <c r="AH34" s="64">
        <v>2.046536922454834</v>
      </c>
      <c r="AI34" s="64">
        <v>3.5536282062530518</v>
      </c>
      <c r="AJ34" s="64">
        <v>2.046536922454834</v>
      </c>
      <c r="AK34" s="11">
        <v>146.30445711958245</v>
      </c>
      <c r="AL34" s="11">
        <v>147.93220461930099</v>
      </c>
      <c r="AM34" s="11">
        <v>144.66906523113167</v>
      </c>
      <c r="AN34" s="11">
        <v>147.53535546329431</v>
      </c>
      <c r="AO34" s="11">
        <v>216.75630263447994</v>
      </c>
      <c r="AP34" s="11">
        <v>195.23709261436946</v>
      </c>
      <c r="AQ34" s="11">
        <v>214.25927734375</v>
      </c>
      <c r="AR34" s="11">
        <v>197.02200130605527</v>
      </c>
      <c r="AS34" s="11">
        <v>165.57679960654914</v>
      </c>
      <c r="AT34" s="11">
        <v>202.25188170616357</v>
      </c>
      <c r="AU34" s="11">
        <v>1.0070954449474812E-2</v>
      </c>
      <c r="AV34" s="11">
        <v>4</v>
      </c>
      <c r="AW34" s="11">
        <v>145.78534708329786</v>
      </c>
      <c r="AY34" s="7">
        <v>45873.079861111109</v>
      </c>
      <c r="AZ34" s="8">
        <v>0</v>
      </c>
      <c r="BA34" s="8">
        <v>0</v>
      </c>
      <c r="BB34" s="8">
        <v>0</v>
      </c>
      <c r="BC34" s="8">
        <v>1.6479743644595146E-2</v>
      </c>
      <c r="BD34" s="8">
        <v>0</v>
      </c>
      <c r="BE34" s="8">
        <v>0</v>
      </c>
      <c r="BF34" s="8">
        <v>0</v>
      </c>
      <c r="BG34" s="8">
        <v>1.0070954449474812E-2</v>
      </c>
      <c r="BI34" s="7">
        <v>45873.265972222223</v>
      </c>
      <c r="BJ34" s="8">
        <v>1.4772873726874126E-2</v>
      </c>
      <c r="BK34" s="8">
        <v>1.0070954449474812E-2</v>
      </c>
    </row>
    <row r="35" spans="1:63">
      <c r="A35" s="7">
        <v>45873.333333333336</v>
      </c>
      <c r="B35" s="8">
        <v>77.936388973655625</v>
      </c>
      <c r="C35" s="8">
        <v>0</v>
      </c>
      <c r="D35" s="8">
        <v>23.965566679885278</v>
      </c>
      <c r="E35" s="8">
        <v>54.314354791844572</v>
      </c>
      <c r="F35" s="64">
        <v>3.7751741409301758</v>
      </c>
      <c r="G35" s="64">
        <v>0.19208800792694092</v>
      </c>
      <c r="H35" s="64">
        <v>1.7674638032913208</v>
      </c>
      <c r="I35" s="64">
        <v>0</v>
      </c>
      <c r="J35" s="64">
        <v>4.4651718139648438</v>
      </c>
      <c r="K35" s="64">
        <v>154.5954424888634</v>
      </c>
      <c r="L35" s="8">
        <v>153.6193039983722</v>
      </c>
      <c r="M35" s="8">
        <v>158.10635462125444</v>
      </c>
      <c r="N35" s="8">
        <v>157.39446211494322</v>
      </c>
      <c r="O35" s="8">
        <v>151.95936316625577</v>
      </c>
      <c r="P35" s="8">
        <v>150.94002468512969</v>
      </c>
      <c r="Q35" s="8">
        <v>153.58071945554059</v>
      </c>
      <c r="R35" s="8">
        <v>151.91477383402025</v>
      </c>
      <c r="S35" s="8">
        <v>214.64112224283318</v>
      </c>
      <c r="T35" s="8">
        <v>190.23498862131964</v>
      </c>
      <c r="U35" s="8">
        <v>215.85067749023438</v>
      </c>
      <c r="V35" s="64">
        <v>196.09080447806744</v>
      </c>
      <c r="W35" s="64">
        <v>164.64815872310854</v>
      </c>
      <c r="X35" s="8">
        <v>201.1705437406863</v>
      </c>
      <c r="Y35" s="8">
        <v>1.2817578390240669E-2</v>
      </c>
      <c r="Z35" s="8">
        <v>1.1081547952951949</v>
      </c>
      <c r="AA35" s="8">
        <v>152.38473935230559</v>
      </c>
      <c r="AB35" s="8">
        <v>77.936388973655625</v>
      </c>
      <c r="AC35" s="8">
        <v>77.212764787660007</v>
      </c>
      <c r="AD35" s="8">
        <v>23.236908992816645</v>
      </c>
      <c r="AE35" s="8">
        <v>60.342038352345675</v>
      </c>
      <c r="AF35" s="64">
        <v>6.496025562286377</v>
      </c>
      <c r="AG35" s="64">
        <v>2.046536922454834</v>
      </c>
      <c r="AH35" s="64">
        <v>2.3256101608276367</v>
      </c>
      <c r="AI35" s="64">
        <v>4.3219799995422363</v>
      </c>
      <c r="AJ35" s="64">
        <v>3.4419031143188477</v>
      </c>
      <c r="AK35" s="11">
        <v>145.34184231790584</v>
      </c>
      <c r="AL35" s="11">
        <v>146.95150197101179</v>
      </c>
      <c r="AM35" s="11">
        <v>145.32508390935882</v>
      </c>
      <c r="AN35" s="11">
        <v>148.28574764417755</v>
      </c>
      <c r="AO35" s="11">
        <v>216.57331868372859</v>
      </c>
      <c r="AP35" s="11">
        <v>194.9817122548865</v>
      </c>
      <c r="AQ35" s="11">
        <v>214.16378652228042</v>
      </c>
      <c r="AR35" s="11">
        <v>196.97331015002214</v>
      </c>
      <c r="AS35" s="11">
        <v>165.25905205249543</v>
      </c>
      <c r="AT35" s="11">
        <v>201.98643841039686</v>
      </c>
      <c r="AU35" s="11">
        <v>1.0070954449474812E-2</v>
      </c>
      <c r="AV35" s="11">
        <v>4</v>
      </c>
      <c r="AW35" s="11">
        <v>145.96214161072547</v>
      </c>
      <c r="AY35" s="7">
        <v>45873.083333333336</v>
      </c>
      <c r="AZ35" s="8">
        <v>0</v>
      </c>
      <c r="BA35" s="8">
        <v>0</v>
      </c>
      <c r="BB35" s="8">
        <v>0</v>
      </c>
      <c r="BC35" s="8">
        <v>1.6479743644595146E-2</v>
      </c>
      <c r="BD35" s="8">
        <v>0</v>
      </c>
      <c r="BE35" s="8">
        <v>0</v>
      </c>
      <c r="BF35" s="8">
        <v>0</v>
      </c>
      <c r="BG35" s="8">
        <v>1.0070954449474812E-2</v>
      </c>
      <c r="BI35" s="7">
        <v>45873.26666666667</v>
      </c>
      <c r="BJ35" s="8">
        <v>1.4026516130815743E-2</v>
      </c>
      <c r="BK35" s="8">
        <v>1.0070954449474812E-2</v>
      </c>
    </row>
    <row r="36" spans="1:63">
      <c r="A36" s="7">
        <v>45873.336805555555</v>
      </c>
      <c r="B36" s="8">
        <v>86.755446206337893</v>
      </c>
      <c r="C36" s="8">
        <v>0</v>
      </c>
      <c r="D36" s="8">
        <v>24.013535884358085</v>
      </c>
      <c r="E36" s="8">
        <v>53.313093871989018</v>
      </c>
      <c r="F36" s="64">
        <v>4.3144845962524414</v>
      </c>
      <c r="G36" s="64">
        <v>0</v>
      </c>
      <c r="H36" s="64">
        <v>2.3256101608276367</v>
      </c>
      <c r="I36" s="64">
        <v>2.3256101608276367</v>
      </c>
      <c r="J36" s="64">
        <v>2.6046833992004395</v>
      </c>
      <c r="K36" s="64">
        <v>153.88264849975474</v>
      </c>
      <c r="L36" s="8">
        <v>152.96670344970349</v>
      </c>
      <c r="M36" s="8">
        <v>157.34483490540757</v>
      </c>
      <c r="N36" s="8">
        <v>156.6938099454392</v>
      </c>
      <c r="O36" s="8">
        <v>153.1856581872776</v>
      </c>
      <c r="P36" s="8">
        <v>152.43454695326551</v>
      </c>
      <c r="Q36" s="8">
        <v>154.08028024911818</v>
      </c>
      <c r="R36" s="8">
        <v>154.3622662743571</v>
      </c>
      <c r="S36" s="8">
        <v>214.43261573238144</v>
      </c>
      <c r="T36" s="8">
        <v>190.15435239362532</v>
      </c>
      <c r="U36" s="8">
        <v>215.73838664318436</v>
      </c>
      <c r="V36" s="64">
        <v>195.97160923378465</v>
      </c>
      <c r="W36" s="64">
        <v>164.23438975924952</v>
      </c>
      <c r="X36" s="8">
        <v>200.77067015242631</v>
      </c>
      <c r="Y36" s="8">
        <v>1.2817578390240669E-2</v>
      </c>
      <c r="Z36" s="8">
        <v>1</v>
      </c>
      <c r="AA36" s="8">
        <v>152.61118849389101</v>
      </c>
      <c r="AB36" s="8">
        <v>86.755446206337893</v>
      </c>
      <c r="AC36" s="8">
        <v>86.293207467299354</v>
      </c>
      <c r="AD36" s="8">
        <v>23.389837744855154</v>
      </c>
      <c r="AE36" s="8">
        <v>59.665422636608767</v>
      </c>
      <c r="AF36" s="64">
        <v>5.9599466323852539</v>
      </c>
      <c r="AG36" s="64">
        <v>1.5814149379730225</v>
      </c>
      <c r="AH36" s="64">
        <v>3.1628298759460449</v>
      </c>
      <c r="AI36" s="64">
        <v>5.6665964126586914</v>
      </c>
      <c r="AJ36" s="64">
        <v>4.186098575592041</v>
      </c>
      <c r="AK36" s="11">
        <v>144.86921535469358</v>
      </c>
      <c r="AL36" s="11">
        <v>146.53412540474733</v>
      </c>
      <c r="AM36" s="11">
        <v>146.99873881362007</v>
      </c>
      <c r="AN36" s="11">
        <v>149.7216205352924</v>
      </c>
      <c r="AO36" s="11">
        <v>216.43660498536892</v>
      </c>
      <c r="AP36" s="11">
        <v>194.8227021692577</v>
      </c>
      <c r="AQ36" s="11">
        <v>214.01528236010654</v>
      </c>
      <c r="AR36" s="11">
        <v>196.90828181383432</v>
      </c>
      <c r="AS36" s="11">
        <v>164.89336227554006</v>
      </c>
      <c r="AT36" s="11">
        <v>201.48314600776683</v>
      </c>
      <c r="AU36" s="11">
        <v>1.0070954449474812E-2</v>
      </c>
      <c r="AV36" s="11">
        <v>4</v>
      </c>
      <c r="AW36" s="11">
        <v>147.01432365504792</v>
      </c>
      <c r="AY36" s="7">
        <v>45873.086805555555</v>
      </c>
      <c r="AZ36" s="8">
        <v>0</v>
      </c>
      <c r="BA36" s="8">
        <v>0</v>
      </c>
      <c r="BB36" s="8">
        <v>0</v>
      </c>
      <c r="BC36" s="8">
        <v>1.6479743644595146E-2</v>
      </c>
      <c r="BD36" s="8">
        <v>0</v>
      </c>
      <c r="BE36" s="8">
        <v>0</v>
      </c>
      <c r="BF36" s="8">
        <v>0</v>
      </c>
      <c r="BG36" s="8">
        <v>1.0070954449474812E-2</v>
      </c>
      <c r="BI36" s="7">
        <v>45873.267361111109</v>
      </c>
      <c r="BJ36" s="8">
        <v>1.3280158534757357E-2</v>
      </c>
      <c r="BK36" s="8">
        <v>1.0070954449474812E-2</v>
      </c>
    </row>
    <row r="37" spans="1:63">
      <c r="A37" s="7">
        <v>45873.340277777781</v>
      </c>
      <c r="B37" s="8">
        <v>90.769510550525439</v>
      </c>
      <c r="C37" s="8">
        <v>0</v>
      </c>
      <c r="D37" s="8">
        <v>24</v>
      </c>
      <c r="E37" s="8">
        <v>53.362685777348815</v>
      </c>
      <c r="F37" s="64">
        <v>6.3818421363830566</v>
      </c>
      <c r="G37" s="64">
        <v>0</v>
      </c>
      <c r="H37" s="64">
        <v>1.023268461227417</v>
      </c>
      <c r="I37" s="64">
        <v>3.6279520988464355</v>
      </c>
      <c r="J37" s="64">
        <v>2.046536922454834</v>
      </c>
      <c r="K37" s="64">
        <v>153.53296444747349</v>
      </c>
      <c r="L37" s="8">
        <v>152.66849592128551</v>
      </c>
      <c r="M37" s="8">
        <v>156.49048684119819</v>
      </c>
      <c r="N37" s="8">
        <v>155.81954355586939</v>
      </c>
      <c r="O37" s="8">
        <v>155.23983944597347</v>
      </c>
      <c r="P37" s="8">
        <v>154.69067697205313</v>
      </c>
      <c r="Q37" s="8">
        <v>155.27827570008165</v>
      </c>
      <c r="R37" s="8">
        <v>157.90319852196242</v>
      </c>
      <c r="S37" s="8">
        <v>214.39245644595783</v>
      </c>
      <c r="T37" s="8">
        <v>190.09906005859375</v>
      </c>
      <c r="U37" s="8">
        <v>215.63146115417516</v>
      </c>
      <c r="V37" s="64">
        <v>195.74344824729022</v>
      </c>
      <c r="W37" s="64">
        <v>163.84774187894178</v>
      </c>
      <c r="X37" s="8">
        <v>200.4341002237756</v>
      </c>
      <c r="Y37" s="8">
        <v>1.2817578390240669E-2</v>
      </c>
      <c r="Z37" s="8">
        <v>1</v>
      </c>
      <c r="AA37" s="8">
        <v>153.53293848818402</v>
      </c>
      <c r="AB37" s="8">
        <v>90.769510550525439</v>
      </c>
      <c r="AC37" s="8">
        <v>90.827604469401422</v>
      </c>
      <c r="AD37" s="8">
        <v>23.601149386767112</v>
      </c>
      <c r="AE37" s="8">
        <v>58.954917190985881</v>
      </c>
      <c r="AF37" s="64">
        <v>6.2135686874389648</v>
      </c>
      <c r="AG37" s="64">
        <v>0.74419528245925903</v>
      </c>
      <c r="AH37" s="64">
        <v>1.7674638032913208</v>
      </c>
      <c r="AI37" s="64">
        <v>3.5536282062530518</v>
      </c>
      <c r="AJ37" s="64">
        <v>3.9070253372192383</v>
      </c>
      <c r="AK37" s="11">
        <v>145.07973638550084</v>
      </c>
      <c r="AL37" s="11">
        <v>146.72348047214334</v>
      </c>
      <c r="AM37" s="11">
        <v>149.45904333727844</v>
      </c>
      <c r="AN37" s="11">
        <v>151.80963823747342</v>
      </c>
      <c r="AO37" s="11">
        <v>216.32259708967447</v>
      </c>
      <c r="AP37" s="11">
        <v>194.67413102442475</v>
      </c>
      <c r="AQ37" s="11">
        <v>213.82727104276651</v>
      </c>
      <c r="AR37" s="11">
        <v>196.89865112304688</v>
      </c>
      <c r="AS37" s="11">
        <v>164.39660433074994</v>
      </c>
      <c r="AT37" s="11">
        <v>201.02751899958321</v>
      </c>
      <c r="AU37" s="11">
        <v>1.0070954449474812E-2</v>
      </c>
      <c r="AV37" s="11">
        <v>4</v>
      </c>
      <c r="AW37" s="11">
        <v>148.8582072239858</v>
      </c>
      <c r="AY37" s="7">
        <v>45873.090277777781</v>
      </c>
      <c r="AZ37" s="8">
        <v>0</v>
      </c>
      <c r="BA37" s="8">
        <v>0</v>
      </c>
      <c r="BB37" s="8">
        <v>0</v>
      </c>
      <c r="BC37" s="8">
        <v>1.6479743644595146E-2</v>
      </c>
      <c r="BD37" s="8">
        <v>0</v>
      </c>
      <c r="BE37" s="8">
        <v>0</v>
      </c>
      <c r="BF37" s="8">
        <v>0</v>
      </c>
      <c r="BG37" s="8">
        <v>1.0070954449474812E-2</v>
      </c>
      <c r="BI37" s="7">
        <v>45873.268055555556</v>
      </c>
      <c r="BJ37" s="8">
        <v>1.3759937893818927E-2</v>
      </c>
      <c r="BK37" s="8">
        <v>1.0070954449474812E-2</v>
      </c>
    </row>
    <row r="38" spans="1:63">
      <c r="A38" s="7">
        <v>45873.34375</v>
      </c>
      <c r="B38" s="8">
        <v>102.39971657985052</v>
      </c>
      <c r="C38" s="8">
        <v>0</v>
      </c>
      <c r="D38" s="8">
        <v>23.997585121383235</v>
      </c>
      <c r="E38" s="8">
        <v>53.293412513717776</v>
      </c>
      <c r="F38" s="64">
        <v>6.1121864318847656</v>
      </c>
      <c r="G38" s="64">
        <v>3.2654960155487061</v>
      </c>
      <c r="H38" s="64">
        <v>1.023268461227417</v>
      </c>
      <c r="I38" s="64">
        <v>3.6279520988464355</v>
      </c>
      <c r="J38" s="64">
        <v>3.1628298759460449</v>
      </c>
      <c r="K38" s="64">
        <v>153.74511488990188</v>
      </c>
      <c r="L38" s="8">
        <v>152.95219169339967</v>
      </c>
      <c r="M38" s="8">
        <v>155.66278509181925</v>
      </c>
      <c r="N38" s="8">
        <v>154.99959462373141</v>
      </c>
      <c r="O38" s="8">
        <v>158.08368340294231</v>
      </c>
      <c r="P38" s="8">
        <v>157.75689011273863</v>
      </c>
      <c r="Q38" s="8">
        <v>157.20863389612808</v>
      </c>
      <c r="R38" s="8">
        <v>162.2837353511334</v>
      </c>
      <c r="S38" s="8">
        <v>214.26549622378855</v>
      </c>
      <c r="T38" s="8">
        <v>190.05176705752498</v>
      </c>
      <c r="U38" s="8">
        <v>215.53489336193616</v>
      </c>
      <c r="V38" s="64">
        <v>195.55385296088954</v>
      </c>
      <c r="W38" s="64">
        <v>163.44269614972168</v>
      </c>
      <c r="X38" s="8">
        <v>199.93455516211807</v>
      </c>
      <c r="Y38" s="8">
        <v>1.2817578390240669E-2</v>
      </c>
      <c r="Z38" s="8">
        <v>1.3915933481852214</v>
      </c>
      <c r="AA38" s="8">
        <v>155.14290250076991</v>
      </c>
      <c r="AB38" s="8">
        <v>102.39971657985052</v>
      </c>
      <c r="AC38" s="8">
        <v>102.62591504183096</v>
      </c>
      <c r="AD38" s="8">
        <v>23.790048033643718</v>
      </c>
      <c r="AE38" s="8">
        <v>57.81194264566475</v>
      </c>
      <c r="AF38" s="64">
        <v>7.9334583282470703</v>
      </c>
      <c r="AG38" s="64">
        <v>0.18604882061481476</v>
      </c>
      <c r="AH38" s="64">
        <v>1.7674638032913208</v>
      </c>
      <c r="AI38" s="64">
        <v>2.9773640632629395</v>
      </c>
      <c r="AJ38" s="64">
        <v>4.186098575592041</v>
      </c>
      <c r="AK38" s="11">
        <v>146.05700174458389</v>
      </c>
      <c r="AL38" s="11">
        <v>147.69614148416284</v>
      </c>
      <c r="AM38" s="11">
        <v>152.53382765634663</v>
      </c>
      <c r="AN38" s="11">
        <v>154.43902067301735</v>
      </c>
      <c r="AO38" s="11">
        <v>216.2008225324486</v>
      </c>
      <c r="AP38" s="11">
        <v>194.52560250222061</v>
      </c>
      <c r="AQ38" s="11">
        <v>213.67654751702057</v>
      </c>
      <c r="AR38" s="11">
        <v>196.89865112304688</v>
      </c>
      <c r="AS38" s="11">
        <v>164.02325475869318</v>
      </c>
      <c r="AT38" s="11">
        <v>200.57170308136148</v>
      </c>
      <c r="AU38" s="11">
        <v>1.0070954449474812E-2</v>
      </c>
      <c r="AV38" s="11">
        <v>4</v>
      </c>
      <c r="AW38" s="11">
        <v>151.28800155093427</v>
      </c>
      <c r="AY38" s="7">
        <v>45873.09375</v>
      </c>
      <c r="AZ38" s="8">
        <v>0</v>
      </c>
      <c r="BA38" s="8">
        <v>0</v>
      </c>
      <c r="BB38" s="8">
        <v>0</v>
      </c>
      <c r="BC38" s="8">
        <v>1.6479743644595146E-2</v>
      </c>
      <c r="BD38" s="8">
        <v>0</v>
      </c>
      <c r="BE38" s="8">
        <v>0</v>
      </c>
      <c r="BF38" s="8">
        <v>0</v>
      </c>
      <c r="BG38" s="8">
        <v>1.0070954449474812E-2</v>
      </c>
      <c r="BI38" s="7">
        <v>45873.268750000003</v>
      </c>
      <c r="BJ38" s="8">
        <v>1.5937879963564262E-2</v>
      </c>
      <c r="BK38" s="8">
        <v>1.0070954449474812E-2</v>
      </c>
    </row>
    <row r="39" spans="1:63">
      <c r="A39" s="7">
        <v>45873.347222222219</v>
      </c>
      <c r="B39" s="8">
        <v>101.61312593380269</v>
      </c>
      <c r="C39" s="8">
        <v>0</v>
      </c>
      <c r="D39" s="8">
        <v>23.975602734442333</v>
      </c>
      <c r="E39" s="8">
        <v>53.027941832275246</v>
      </c>
      <c r="F39" s="64">
        <v>5.8425312042236328</v>
      </c>
      <c r="G39" s="64">
        <v>2.6892321109771729</v>
      </c>
      <c r="H39" s="64">
        <v>2.6046833992004395</v>
      </c>
      <c r="I39" s="64">
        <v>3.1628298759460449</v>
      </c>
      <c r="J39" s="64">
        <v>2.8837566375732422</v>
      </c>
      <c r="K39" s="64">
        <v>154.61127954401584</v>
      </c>
      <c r="L39" s="8">
        <v>153.90209043318225</v>
      </c>
      <c r="M39" s="8">
        <v>155.06541773096717</v>
      </c>
      <c r="N39" s="8">
        <v>154.344783991914</v>
      </c>
      <c r="O39" s="8">
        <v>161.25280691568679</v>
      </c>
      <c r="P39" s="8">
        <v>161.05270612772992</v>
      </c>
      <c r="Q39" s="8">
        <v>159.62287884863247</v>
      </c>
      <c r="R39" s="8">
        <v>166.76564521596208</v>
      </c>
      <c r="S39" s="8">
        <v>214.15884704135979</v>
      </c>
      <c r="T39" s="8">
        <v>189.80972290039063</v>
      </c>
      <c r="U39" s="8">
        <v>215.41950753839919</v>
      </c>
      <c r="V39" s="64">
        <v>195.44354051375296</v>
      </c>
      <c r="W39" s="64">
        <v>163.19671190916134</v>
      </c>
      <c r="X39" s="8">
        <v>199.53212210732536</v>
      </c>
      <c r="Y39" s="8">
        <v>1.2817578390240669E-2</v>
      </c>
      <c r="Z39" s="8">
        <v>1</v>
      </c>
      <c r="AA39" s="8">
        <v>157.35433221854271</v>
      </c>
      <c r="AB39" s="8">
        <v>101.61312593380269</v>
      </c>
      <c r="AC39" s="8">
        <v>101.32344055418108</v>
      </c>
      <c r="AD39" s="8">
        <v>23.882404996831475</v>
      </c>
      <c r="AE39" s="8">
        <v>57.462277983161599</v>
      </c>
      <c r="AF39" s="64">
        <v>9.4327507019042969</v>
      </c>
      <c r="AG39" s="64">
        <v>3.4419031143188477</v>
      </c>
      <c r="AH39" s="64">
        <v>1.5814149379730225</v>
      </c>
      <c r="AI39" s="64">
        <v>5.1863760948181152</v>
      </c>
      <c r="AJ39" s="64">
        <v>2.3256101608276367</v>
      </c>
      <c r="AK39" s="11">
        <v>147.66859153746199</v>
      </c>
      <c r="AL39" s="11">
        <v>149.4762022430568</v>
      </c>
      <c r="AM39" s="11">
        <v>155.99777287119682</v>
      </c>
      <c r="AN39" s="11">
        <v>157.49266181458049</v>
      </c>
      <c r="AO39" s="11">
        <v>216.03929321243737</v>
      </c>
      <c r="AP39" s="11">
        <v>194.24625513244575</v>
      </c>
      <c r="AQ39" s="11">
        <v>213.54129301557086</v>
      </c>
      <c r="AR39" s="11">
        <v>196.89372784753485</v>
      </c>
      <c r="AS39" s="11">
        <v>163.67052043552928</v>
      </c>
      <c r="AT39" s="11">
        <v>200.21276447447755</v>
      </c>
      <c r="AU39" s="11">
        <v>9.7772345998721026E-3</v>
      </c>
      <c r="AV39" s="11">
        <v>3.9475710260822052</v>
      </c>
      <c r="AW39" s="11">
        <v>154.24888582970482</v>
      </c>
      <c r="AY39" s="7">
        <v>45873.097222222219</v>
      </c>
      <c r="AZ39" s="8">
        <v>0</v>
      </c>
      <c r="BA39" s="8">
        <v>0</v>
      </c>
      <c r="BB39" s="8">
        <v>0</v>
      </c>
      <c r="BC39" s="8">
        <v>1.6479743644595146E-2</v>
      </c>
      <c r="BD39" s="8">
        <v>0</v>
      </c>
      <c r="BE39" s="8">
        <v>0</v>
      </c>
      <c r="BF39" s="8">
        <v>0</v>
      </c>
      <c r="BG39" s="8">
        <v>1.0070954449474812E-2</v>
      </c>
      <c r="BI39" s="7">
        <v>45873.269444444442</v>
      </c>
      <c r="BJ39" s="8">
        <v>1.5756465608677512E-2</v>
      </c>
      <c r="BK39" s="8">
        <v>1.0070954449474812E-2</v>
      </c>
    </row>
    <row r="40" spans="1:63">
      <c r="A40" s="7">
        <v>45873.350694444445</v>
      </c>
      <c r="B40" s="8">
        <v>119.39315947126252</v>
      </c>
      <c r="C40" s="8">
        <v>43.188107494802026</v>
      </c>
      <c r="D40" s="8">
        <v>24.097585401764341</v>
      </c>
      <c r="E40" s="8">
        <v>52.406607815495811</v>
      </c>
      <c r="F40" s="64">
        <v>5.3032207489013672</v>
      </c>
      <c r="G40" s="64">
        <v>1.8248360157012939</v>
      </c>
      <c r="H40" s="64">
        <v>3.1628298759460449</v>
      </c>
      <c r="I40" s="64">
        <v>0.18604882061481476</v>
      </c>
      <c r="J40" s="64">
        <v>3.9070253372192383</v>
      </c>
      <c r="K40" s="64">
        <v>156.16798060842092</v>
      </c>
      <c r="L40" s="8">
        <v>155.52009364163905</v>
      </c>
      <c r="M40" s="8">
        <v>154.90383706855937</v>
      </c>
      <c r="N40" s="8">
        <v>154.14837385556109</v>
      </c>
      <c r="O40" s="8">
        <v>164.71238431890333</v>
      </c>
      <c r="P40" s="8">
        <v>164.58041378734256</v>
      </c>
      <c r="Q40" s="8">
        <v>162.60449902556246</v>
      </c>
      <c r="R40" s="8">
        <v>171.26267687552462</v>
      </c>
      <c r="S40" s="8">
        <v>214.07433249176634</v>
      </c>
      <c r="T40" s="8">
        <v>189.80965215607236</v>
      </c>
      <c r="U40" s="8">
        <v>215.26689504069665</v>
      </c>
      <c r="V40" s="64">
        <v>195.30443104757308</v>
      </c>
      <c r="W40" s="64">
        <v>162.67423444691448</v>
      </c>
      <c r="X40" s="8">
        <v>199.07665287908171</v>
      </c>
      <c r="Y40" s="8">
        <v>1.2817578390240669E-2</v>
      </c>
      <c r="Z40" s="8">
        <v>1</v>
      </c>
      <c r="AA40" s="8">
        <v>159.98309527120784</v>
      </c>
      <c r="AB40" s="8">
        <v>119.39315947126252</v>
      </c>
      <c r="AC40" s="8">
        <v>118.9565817147796</v>
      </c>
      <c r="AD40" s="8">
        <v>24.030801689433318</v>
      </c>
      <c r="AE40" s="8">
        <v>57.17404385129047</v>
      </c>
      <c r="AF40" s="64">
        <v>8.1779003143310547</v>
      </c>
      <c r="AG40" s="64">
        <v>2.046536922454834</v>
      </c>
      <c r="AH40" s="64">
        <v>2.046536922454834</v>
      </c>
      <c r="AI40" s="64">
        <v>7.5874762535095215</v>
      </c>
      <c r="AJ40" s="64">
        <v>2.3256101608276367</v>
      </c>
      <c r="AK40" s="11">
        <v>149.9325791255846</v>
      </c>
      <c r="AL40" s="11">
        <v>151.96611133080901</v>
      </c>
      <c r="AM40" s="11">
        <v>159.68725398802974</v>
      </c>
      <c r="AN40" s="11">
        <v>160.72256220727911</v>
      </c>
      <c r="AO40" s="11">
        <v>215.84056286802516</v>
      </c>
      <c r="AP40" s="11">
        <v>194.07552010590521</v>
      </c>
      <c r="AQ40" s="11">
        <v>213.40180982003997</v>
      </c>
      <c r="AR40" s="11">
        <v>196.80734154670034</v>
      </c>
      <c r="AS40" s="11">
        <v>163.33140206458427</v>
      </c>
      <c r="AT40" s="11">
        <v>199.81668695928028</v>
      </c>
      <c r="AU40" s="11">
        <v>7.3284784264706811E-3</v>
      </c>
      <c r="AV40" s="11">
        <v>3.1105773198650608</v>
      </c>
      <c r="AW40" s="11">
        <v>157.46795098359698</v>
      </c>
      <c r="AY40" s="7">
        <v>45873.100694444445</v>
      </c>
      <c r="AZ40" s="8">
        <v>0</v>
      </c>
      <c r="BA40" s="8">
        <v>0</v>
      </c>
      <c r="BB40" s="8">
        <v>0</v>
      </c>
      <c r="BC40" s="8">
        <v>1.6479743644595146E-2</v>
      </c>
      <c r="BD40" s="8">
        <v>0</v>
      </c>
      <c r="BE40" s="8">
        <v>0</v>
      </c>
      <c r="BF40" s="8">
        <v>0</v>
      </c>
      <c r="BG40" s="8">
        <v>1.0070954449474812E-2</v>
      </c>
      <c r="BI40" s="7">
        <v>45873.270138888889</v>
      </c>
      <c r="BJ40" s="8">
        <v>1.4921416116712565E-2</v>
      </c>
      <c r="BK40" s="8">
        <v>1.0070954449474812E-2</v>
      </c>
    </row>
    <row r="41" spans="1:63">
      <c r="A41" s="7">
        <v>45873.354166666664</v>
      </c>
      <c r="B41" s="8">
        <v>145.01646055225748</v>
      </c>
      <c r="C41" s="8">
        <v>110.90351923235617</v>
      </c>
      <c r="D41" s="8">
        <v>24.211649213144774</v>
      </c>
      <c r="E41" s="8">
        <v>51.937162071856243</v>
      </c>
      <c r="F41" s="64">
        <v>5.123450756072998</v>
      </c>
      <c r="G41" s="64">
        <v>1.3446160554885864</v>
      </c>
      <c r="H41" s="64">
        <v>3.4419031143188477</v>
      </c>
      <c r="I41" s="64">
        <v>1.5814149379730225</v>
      </c>
      <c r="J41" s="64">
        <v>1.3023416996002197</v>
      </c>
      <c r="K41" s="64">
        <v>158.33681854891211</v>
      </c>
      <c r="L41" s="8">
        <v>157.70102760374002</v>
      </c>
      <c r="M41" s="8">
        <v>155.27585367914534</v>
      </c>
      <c r="N41" s="8">
        <v>154.47005912392333</v>
      </c>
      <c r="O41" s="8">
        <v>168.48279700414855</v>
      </c>
      <c r="P41" s="8">
        <v>168.39131059311859</v>
      </c>
      <c r="Q41" s="8">
        <v>165.9015480411945</v>
      </c>
      <c r="R41" s="8">
        <v>175.77235591093375</v>
      </c>
      <c r="S41" s="8">
        <v>213.97821106387147</v>
      </c>
      <c r="T41" s="8">
        <v>189.75875150443676</v>
      </c>
      <c r="U41" s="8">
        <v>215.1273193359375</v>
      </c>
      <c r="V41" s="64">
        <v>195.20269870961627</v>
      </c>
      <c r="W41" s="64">
        <v>162.32231602180863</v>
      </c>
      <c r="X41" s="8">
        <v>198.80193898910986</v>
      </c>
      <c r="Y41" s="8">
        <v>1.2817578390240669E-2</v>
      </c>
      <c r="Z41" s="8">
        <v>1</v>
      </c>
      <c r="AA41" s="8">
        <v>163.03509623313943</v>
      </c>
      <c r="AB41" s="8">
        <v>145.01646055225748</v>
      </c>
      <c r="AC41" s="8">
        <v>144.26130002869357</v>
      </c>
      <c r="AD41" s="8">
        <v>24.164891259977097</v>
      </c>
      <c r="AE41" s="8">
        <v>56.687146293306228</v>
      </c>
      <c r="AF41" s="64">
        <v>7.4693984985351563</v>
      </c>
      <c r="AG41" s="64">
        <v>1.023268461227417</v>
      </c>
      <c r="AH41" s="64">
        <v>2.3256101608276367</v>
      </c>
      <c r="AI41" s="64">
        <v>6.2428603172302246</v>
      </c>
      <c r="AJ41" s="64">
        <v>3.9070253372192383</v>
      </c>
      <c r="AK41" s="11">
        <v>152.71677256747361</v>
      </c>
      <c r="AL41" s="11">
        <v>154.95622525850692</v>
      </c>
      <c r="AM41" s="11">
        <v>163.54009074718257</v>
      </c>
      <c r="AN41" s="11">
        <v>164.27123862154201</v>
      </c>
      <c r="AO41" s="11">
        <v>215.71976106648799</v>
      </c>
      <c r="AP41" s="11">
        <v>193.93000664159655</v>
      </c>
      <c r="AQ41" s="11">
        <v>213.33449018916193</v>
      </c>
      <c r="AR41" s="11">
        <v>196.75396728515625</v>
      </c>
      <c r="AS41" s="11">
        <v>162.88855888611428</v>
      </c>
      <c r="AT41" s="11">
        <v>199.42478195628379</v>
      </c>
      <c r="AU41" s="11">
        <v>9.1059967320170181E-3</v>
      </c>
      <c r="AV41" s="11">
        <v>3.1692016601562498</v>
      </c>
      <c r="AW41" s="11">
        <v>160.85296362488609</v>
      </c>
      <c r="AY41" s="7">
        <v>45873.104166666664</v>
      </c>
      <c r="AZ41" s="8">
        <v>0</v>
      </c>
      <c r="BA41" s="8">
        <v>0</v>
      </c>
      <c r="BB41" s="8">
        <v>0</v>
      </c>
      <c r="BC41" s="8">
        <v>1.6479743644595146E-2</v>
      </c>
      <c r="BD41" s="8">
        <v>0</v>
      </c>
      <c r="BE41" s="8">
        <v>0</v>
      </c>
      <c r="BF41" s="8">
        <v>0</v>
      </c>
      <c r="BG41" s="8">
        <v>1.0070954449474812E-2</v>
      </c>
      <c r="BI41" s="7">
        <v>45873.270833333336</v>
      </c>
      <c r="BJ41" s="8">
        <v>1.4086366624747619E-2</v>
      </c>
      <c r="BK41" s="8">
        <v>1.0070954449474812E-2</v>
      </c>
    </row>
    <row r="42" spans="1:63">
      <c r="A42" s="7">
        <v>45873.357638888891</v>
      </c>
      <c r="B42" s="8">
        <v>165.88333803194519</v>
      </c>
      <c r="C42" s="8">
        <v>139.95608859869029</v>
      </c>
      <c r="D42" s="8">
        <v>24.331377214348773</v>
      </c>
      <c r="E42" s="8">
        <v>51.815357695251585</v>
      </c>
      <c r="F42" s="64">
        <v>6.6514973640441895</v>
      </c>
      <c r="G42" s="64">
        <v>0</v>
      </c>
      <c r="H42" s="64">
        <v>2.6046833992004395</v>
      </c>
      <c r="I42" s="64">
        <v>0.18604882061481476</v>
      </c>
      <c r="J42" s="64">
        <v>3.6279520988464355</v>
      </c>
      <c r="K42" s="64">
        <v>160.94752309388079</v>
      </c>
      <c r="L42" s="8">
        <v>160.25933120101027</v>
      </c>
      <c r="M42" s="8">
        <v>156.33526684557009</v>
      </c>
      <c r="N42" s="8">
        <v>155.4381890375619</v>
      </c>
      <c r="O42" s="8">
        <v>172.71380476801806</v>
      </c>
      <c r="P42" s="8">
        <v>172.57782459750558</v>
      </c>
      <c r="Q42" s="8">
        <v>169.79025052058526</v>
      </c>
      <c r="R42" s="8">
        <v>180.82636799621898</v>
      </c>
      <c r="S42" s="8">
        <v>213.81834767157056</v>
      </c>
      <c r="T42" s="8">
        <v>189.6650390625</v>
      </c>
      <c r="U42" s="8">
        <v>215.00190801821029</v>
      </c>
      <c r="V42" s="64">
        <v>194.96241778940973</v>
      </c>
      <c r="W42" s="64">
        <v>161.91377408211073</v>
      </c>
      <c r="X42" s="8">
        <v>198.47139997928099</v>
      </c>
      <c r="Y42" s="8">
        <v>1.2817578390240669E-2</v>
      </c>
      <c r="Z42" s="8">
        <v>1</v>
      </c>
      <c r="AA42" s="8">
        <v>166.65440171749486</v>
      </c>
      <c r="AB42" s="8">
        <v>165.88333803194519</v>
      </c>
      <c r="AC42" s="8">
        <v>165.40694115724304</v>
      </c>
      <c r="AD42" s="8">
        <v>24.359739397052429</v>
      </c>
      <c r="AE42" s="8">
        <v>56.029459305732161</v>
      </c>
      <c r="AF42" s="64">
        <v>8.2166290283203125</v>
      </c>
      <c r="AG42" s="64">
        <v>1.5814149379730225</v>
      </c>
      <c r="AH42" s="64">
        <v>2.3256101608276367</v>
      </c>
      <c r="AI42" s="64">
        <v>5.1863760948181152</v>
      </c>
      <c r="AJ42" s="64">
        <v>5.7675132751464844</v>
      </c>
      <c r="AK42" s="11">
        <v>155.77581535583249</v>
      </c>
      <c r="AL42" s="11">
        <v>158.19344623499185</v>
      </c>
      <c r="AM42" s="11">
        <v>167.61519602606063</v>
      </c>
      <c r="AN42" s="11">
        <v>168.2595464616702</v>
      </c>
      <c r="AO42" s="11">
        <v>215.63189096361089</v>
      </c>
      <c r="AP42" s="11">
        <v>193.80091440550129</v>
      </c>
      <c r="AQ42" s="11">
        <v>213.14388932547843</v>
      </c>
      <c r="AR42" s="11">
        <v>196.75396728515625</v>
      </c>
      <c r="AS42" s="11">
        <v>162.48720136515217</v>
      </c>
      <c r="AT42" s="11">
        <v>198.93044669140934</v>
      </c>
      <c r="AU42" s="11">
        <v>1.0070954449474812E-2</v>
      </c>
      <c r="AV42" s="11">
        <v>3</v>
      </c>
      <c r="AW42" s="11">
        <v>164.57850733953373</v>
      </c>
      <c r="AY42" s="7">
        <v>45873.107638888891</v>
      </c>
      <c r="AZ42" s="8">
        <v>0</v>
      </c>
      <c r="BA42" s="8">
        <v>0</v>
      </c>
      <c r="BB42" s="8">
        <v>0</v>
      </c>
      <c r="BC42" s="8">
        <v>1.6479743644595146E-2</v>
      </c>
      <c r="BD42" s="8">
        <v>0</v>
      </c>
      <c r="BE42" s="8">
        <v>0</v>
      </c>
      <c r="BF42" s="8">
        <v>0</v>
      </c>
      <c r="BG42" s="8">
        <v>1.0070954449474812E-2</v>
      </c>
      <c r="BI42" s="7">
        <v>45873.271527777775</v>
      </c>
      <c r="BJ42" s="8">
        <v>1.3251317132782674E-2</v>
      </c>
      <c r="BK42" s="8">
        <v>1.0070954449474812E-2</v>
      </c>
    </row>
    <row r="43" spans="1:63">
      <c r="A43" s="7">
        <v>45873.361111111109</v>
      </c>
      <c r="B43" s="8">
        <v>189.37233609979265</v>
      </c>
      <c r="C43" s="8">
        <v>164.31719546185761</v>
      </c>
      <c r="D43" s="8">
        <v>24.363986529818156</v>
      </c>
      <c r="E43" s="8">
        <v>51.866268749013152</v>
      </c>
      <c r="F43" s="64">
        <v>7.1009225845336914</v>
      </c>
      <c r="G43" s="64">
        <v>0</v>
      </c>
      <c r="H43" s="64">
        <v>2.6046833992004395</v>
      </c>
      <c r="I43" s="64">
        <v>0.4651220440864563</v>
      </c>
      <c r="J43" s="64">
        <v>2.6046833992004395</v>
      </c>
      <c r="K43" s="64">
        <v>164.08736055519171</v>
      </c>
      <c r="L43" s="8">
        <v>163.36808666700665</v>
      </c>
      <c r="M43" s="8">
        <v>158.10909231645462</v>
      </c>
      <c r="N43" s="8">
        <v>157.13139896007885</v>
      </c>
      <c r="O43" s="8">
        <v>177.95425929428643</v>
      </c>
      <c r="P43" s="8">
        <v>177.96243948074337</v>
      </c>
      <c r="Q43" s="8">
        <v>174.57499199390205</v>
      </c>
      <c r="R43" s="8">
        <v>187.39614660027999</v>
      </c>
      <c r="S43" s="8">
        <v>213.68060302734375</v>
      </c>
      <c r="T43" s="8">
        <v>189.65340689081387</v>
      </c>
      <c r="U43" s="8">
        <v>214.91197587763114</v>
      </c>
      <c r="V43" s="64">
        <v>194.79011716791817</v>
      </c>
      <c r="W43" s="64">
        <v>161.64867260231898</v>
      </c>
      <c r="X43" s="8">
        <v>197.95506396051502</v>
      </c>
      <c r="Y43" s="8">
        <v>1.2817578390240669E-2</v>
      </c>
      <c r="Z43" s="8">
        <v>1</v>
      </c>
      <c r="AA43" s="8">
        <v>170.82398741188226</v>
      </c>
      <c r="AB43" s="8">
        <v>189.37233609979265</v>
      </c>
      <c r="AC43" s="8">
        <v>188.95279131720326</v>
      </c>
      <c r="AD43" s="8">
        <v>24.54057624985499</v>
      </c>
      <c r="AE43" s="8">
        <v>55.477286713940039</v>
      </c>
      <c r="AF43" s="64">
        <v>9.414271354675293</v>
      </c>
      <c r="AG43" s="64">
        <v>2.3256101608276367</v>
      </c>
      <c r="AH43" s="64">
        <v>4.4651718139648438</v>
      </c>
      <c r="AI43" s="64">
        <v>7.1072564125061035</v>
      </c>
      <c r="AJ43" s="64">
        <v>6.3256597518920898</v>
      </c>
      <c r="AK43" s="11">
        <v>159.0417900405742</v>
      </c>
      <c r="AL43" s="11">
        <v>161.57498697486301</v>
      </c>
      <c r="AM43" s="11">
        <v>172.08402877894866</v>
      </c>
      <c r="AN43" s="11">
        <v>172.90098052031939</v>
      </c>
      <c r="AO43" s="11">
        <v>215.48967058380987</v>
      </c>
      <c r="AP43" s="11">
        <v>193.6001576658804</v>
      </c>
      <c r="AQ43" s="11">
        <v>212.93929253997902</v>
      </c>
      <c r="AR43" s="11">
        <v>196.74487186407282</v>
      </c>
      <c r="AS43" s="11">
        <v>162.03855983102855</v>
      </c>
      <c r="AT43" s="11">
        <v>198.58268476649306</v>
      </c>
      <c r="AU43" s="11">
        <v>9.8714551501285219E-3</v>
      </c>
      <c r="AV43" s="11">
        <v>3</v>
      </c>
      <c r="AW43" s="11">
        <v>168.71593950850269</v>
      </c>
      <c r="AY43" s="7">
        <v>45873.111111111109</v>
      </c>
      <c r="AZ43" s="8">
        <v>0</v>
      </c>
      <c r="BA43" s="8">
        <v>0</v>
      </c>
      <c r="BB43" s="8">
        <v>0</v>
      </c>
      <c r="BC43" s="8">
        <v>1.6479743644595146E-2</v>
      </c>
      <c r="BD43" s="8">
        <v>0</v>
      </c>
      <c r="BE43" s="8">
        <v>0</v>
      </c>
      <c r="BF43" s="8">
        <v>0</v>
      </c>
      <c r="BG43" s="8">
        <v>1.0070954449474812E-2</v>
      </c>
      <c r="BI43" s="7">
        <v>45873.272222222222</v>
      </c>
      <c r="BJ43" s="8">
        <v>1.2817735802278496E-2</v>
      </c>
      <c r="BK43" s="8">
        <v>1.0070954449474812E-2</v>
      </c>
    </row>
    <row r="44" spans="1:63">
      <c r="A44" s="7">
        <v>45873.364583333336</v>
      </c>
      <c r="B44" s="8">
        <v>213.25573192740839</v>
      </c>
      <c r="C44" s="8">
        <v>173.95979096194631</v>
      </c>
      <c r="D44" s="8">
        <v>24.416190803187138</v>
      </c>
      <c r="E44" s="8">
        <v>52.086319054168804</v>
      </c>
      <c r="F44" s="64">
        <v>6.6514973640441895</v>
      </c>
      <c r="G44" s="64">
        <v>0</v>
      </c>
      <c r="H44" s="64">
        <v>3.1628298759460449</v>
      </c>
      <c r="I44" s="64">
        <v>0</v>
      </c>
      <c r="J44" s="64">
        <v>3.1628298759460449</v>
      </c>
      <c r="K44" s="64">
        <v>167.7138386735588</v>
      </c>
      <c r="L44" s="8">
        <v>166.98037343217172</v>
      </c>
      <c r="M44" s="8">
        <v>160.33535242982757</v>
      </c>
      <c r="N44" s="8">
        <v>159.30943003194514</v>
      </c>
      <c r="O44" s="8">
        <v>184.4041275693817</v>
      </c>
      <c r="P44" s="8">
        <v>184.55549117229867</v>
      </c>
      <c r="Q44" s="8">
        <v>180.38291461005326</v>
      </c>
      <c r="R44" s="8">
        <v>195.81254944524841</v>
      </c>
      <c r="S44" s="8">
        <v>213.55796655867559</v>
      </c>
      <c r="T44" s="8">
        <v>189.53927578097287</v>
      </c>
      <c r="U44" s="8">
        <v>214.82607714087004</v>
      </c>
      <c r="V44" s="64">
        <v>194.68126528676754</v>
      </c>
      <c r="W44" s="64">
        <v>161.3912789521471</v>
      </c>
      <c r="X44" s="8">
        <v>197.51931023235119</v>
      </c>
      <c r="Y44" s="8">
        <v>1.2817578390240669E-2</v>
      </c>
      <c r="Z44" s="8">
        <v>1</v>
      </c>
      <c r="AA44" s="8">
        <v>176.0110997953623</v>
      </c>
      <c r="AB44" s="8">
        <v>213.25573192740839</v>
      </c>
      <c r="AC44" s="8">
        <v>213.09649074397637</v>
      </c>
      <c r="AD44" s="8">
        <v>24.676760425028291</v>
      </c>
      <c r="AE44" s="8">
        <v>55.007626689507816</v>
      </c>
      <c r="AF44" s="64">
        <v>8.1964120864868164</v>
      </c>
      <c r="AG44" s="64">
        <v>3.1628298759460449</v>
      </c>
      <c r="AH44" s="64">
        <v>4.4651718139648438</v>
      </c>
      <c r="AI44" s="64">
        <v>4.8982443809509277</v>
      </c>
      <c r="AJ44" s="64">
        <v>5.0233182907104492</v>
      </c>
      <c r="AK44" s="11">
        <v>162.61219017135321</v>
      </c>
      <c r="AL44" s="11">
        <v>165.38944166315005</v>
      </c>
      <c r="AM44" s="11">
        <v>177.29936092439081</v>
      </c>
      <c r="AN44" s="11">
        <v>178.75186734305109</v>
      </c>
      <c r="AO44" s="11">
        <v>215.41273585347614</v>
      </c>
      <c r="AP44" s="11">
        <v>193.36854850188985</v>
      </c>
      <c r="AQ44" s="11">
        <v>212.87027442195142</v>
      </c>
      <c r="AR44" s="11">
        <v>196.69687180446849</v>
      </c>
      <c r="AS44" s="11">
        <v>161.6787065562377</v>
      </c>
      <c r="AT44" s="11">
        <v>198.29620526547635</v>
      </c>
      <c r="AU44" s="11">
        <v>8.2621866337810115E-3</v>
      </c>
      <c r="AV44" s="11">
        <v>2.7931650034586588</v>
      </c>
      <c r="AW44" s="11">
        <v>173.63304746100135</v>
      </c>
      <c r="AY44" s="7">
        <v>45873.114583333336</v>
      </c>
      <c r="AZ44" s="8">
        <v>0</v>
      </c>
      <c r="BA44" s="8">
        <v>0</v>
      </c>
      <c r="BB44" s="8">
        <v>0</v>
      </c>
      <c r="BC44" s="8">
        <v>1.6479743644595146E-2</v>
      </c>
      <c r="BD44" s="8">
        <v>0</v>
      </c>
      <c r="BE44" s="8">
        <v>0</v>
      </c>
      <c r="BF44" s="8">
        <v>0</v>
      </c>
      <c r="BG44" s="8">
        <v>1.0070954449474812E-2</v>
      </c>
      <c r="BI44" s="7">
        <v>45873.272916666669</v>
      </c>
      <c r="BJ44" s="8">
        <v>1.2817578390240669E-2</v>
      </c>
      <c r="BK44" s="8">
        <v>1.0070954449474812E-2</v>
      </c>
    </row>
    <row r="45" spans="1:63">
      <c r="A45" s="7">
        <v>45873.368055555555</v>
      </c>
      <c r="B45" s="8">
        <v>239.00344290277653</v>
      </c>
      <c r="C45" s="8">
        <v>208.62231114769685</v>
      </c>
      <c r="D45" s="8">
        <v>24.662025627248806</v>
      </c>
      <c r="E45" s="8">
        <v>51.827365968752616</v>
      </c>
      <c r="F45" s="64">
        <v>4.5841398239135742</v>
      </c>
      <c r="G45" s="64">
        <v>0</v>
      </c>
      <c r="H45" s="64">
        <v>1.7674638032913208</v>
      </c>
      <c r="I45" s="64">
        <v>1.3023416996002197</v>
      </c>
      <c r="J45" s="64">
        <v>2.6046833992004395</v>
      </c>
      <c r="K45" s="64">
        <v>171.95438891742373</v>
      </c>
      <c r="L45" s="8">
        <v>171.36784064822456</v>
      </c>
      <c r="M45" s="8">
        <v>163.13030152796327</v>
      </c>
      <c r="N45" s="8">
        <v>161.9728860591417</v>
      </c>
      <c r="O45" s="8">
        <v>192.34119474190439</v>
      </c>
      <c r="P45" s="8">
        <v>192.78424966236585</v>
      </c>
      <c r="Q45" s="8">
        <v>187.78515426904431</v>
      </c>
      <c r="R45" s="8">
        <v>205.79319166260336</v>
      </c>
      <c r="S45" s="8">
        <v>213.50148468590186</v>
      </c>
      <c r="T45" s="8">
        <v>189.5203857421875</v>
      </c>
      <c r="U45" s="8">
        <v>214.70246268286138</v>
      </c>
      <c r="V45" s="64">
        <v>194.5627874939974</v>
      </c>
      <c r="W45" s="64">
        <v>160.91354766874014</v>
      </c>
      <c r="X45" s="8">
        <v>197.12718544508641</v>
      </c>
      <c r="Y45" s="8">
        <v>1.2817578390240669E-2</v>
      </c>
      <c r="Z45" s="8">
        <v>1</v>
      </c>
      <c r="AA45" s="8">
        <v>182.42283971162513</v>
      </c>
      <c r="AB45" s="8">
        <v>239.00344290277653</v>
      </c>
      <c r="AC45" s="8">
        <v>237.8723601941582</v>
      </c>
      <c r="AD45" s="8">
        <v>24.778656987120989</v>
      </c>
      <c r="AE45" s="8">
        <v>54.764996540254337</v>
      </c>
      <c r="AF45" s="64">
        <v>8.4599781036376953</v>
      </c>
      <c r="AG45" s="64">
        <v>2.3256101608276367</v>
      </c>
      <c r="AH45" s="64">
        <v>5.0233182907104492</v>
      </c>
      <c r="AI45" s="64">
        <v>4.8982443809509277</v>
      </c>
      <c r="AJ45" s="64">
        <v>5.7675132751464844</v>
      </c>
      <c r="AK45" s="11">
        <v>166.72859054715391</v>
      </c>
      <c r="AL45" s="11">
        <v>169.71787552986987</v>
      </c>
      <c r="AM45" s="11">
        <v>183.85597302619635</v>
      </c>
      <c r="AN45" s="11">
        <v>186.01088239728887</v>
      </c>
      <c r="AO45" s="11">
        <v>215.20550419530909</v>
      </c>
      <c r="AP45" s="11">
        <v>193.66085783398864</v>
      </c>
      <c r="AQ45" s="11">
        <v>212.69077846632183</v>
      </c>
      <c r="AR45" s="11">
        <v>197.2208257865091</v>
      </c>
      <c r="AS45" s="11">
        <v>161.43694492153202</v>
      </c>
      <c r="AT45" s="11">
        <v>197.89999753150295</v>
      </c>
      <c r="AU45" s="11">
        <v>1.0013334637700971E-2</v>
      </c>
      <c r="AV45" s="11">
        <v>2</v>
      </c>
      <c r="AW45" s="11">
        <v>179.84755767376862</v>
      </c>
      <c r="AY45" s="7">
        <v>45873.118055555555</v>
      </c>
      <c r="AZ45" s="8">
        <v>0</v>
      </c>
      <c r="BA45" s="8">
        <v>0</v>
      </c>
      <c r="BB45" s="8">
        <v>0</v>
      </c>
      <c r="BC45" s="8">
        <v>1.6479743644595146E-2</v>
      </c>
      <c r="BD45" s="8">
        <v>0</v>
      </c>
      <c r="BE45" s="8">
        <v>0</v>
      </c>
      <c r="BF45" s="8">
        <v>0</v>
      </c>
      <c r="BG45" s="8">
        <v>1.0070954449474812E-2</v>
      </c>
      <c r="BI45" s="7">
        <v>45873.273611111108</v>
      </c>
      <c r="BJ45" s="8">
        <v>1.2817578390240669E-2</v>
      </c>
      <c r="BK45" s="8">
        <v>1.0070954449474812E-2</v>
      </c>
    </row>
    <row r="46" spans="1:63">
      <c r="A46" s="7">
        <v>45873.371527777781</v>
      </c>
      <c r="B46" s="8">
        <v>258.48196861245879</v>
      </c>
      <c r="C46" s="8">
        <v>226.02426803880974</v>
      </c>
      <c r="D46" s="8">
        <v>25.251933980237752</v>
      </c>
      <c r="E46" s="8">
        <v>50.552119806701668</v>
      </c>
      <c r="F46" s="64">
        <v>1.5280466079711914</v>
      </c>
      <c r="G46" s="64">
        <v>0.19208800792694092</v>
      </c>
      <c r="H46" s="64">
        <v>1.5814149379730225</v>
      </c>
      <c r="I46" s="64">
        <v>0.74419528245925903</v>
      </c>
      <c r="J46" s="64">
        <v>2.8837566375732422</v>
      </c>
      <c r="K46" s="64">
        <v>177.20591092068588</v>
      </c>
      <c r="L46" s="8">
        <v>176.67153102645761</v>
      </c>
      <c r="M46" s="8">
        <v>166.46024322242101</v>
      </c>
      <c r="N46" s="8">
        <v>165.21281261946405</v>
      </c>
      <c r="O46" s="8">
        <v>201.78721198551</v>
      </c>
      <c r="P46" s="8">
        <v>202.47297210755806</v>
      </c>
      <c r="Q46" s="8">
        <v>196.48660372723623</v>
      </c>
      <c r="R46" s="8">
        <v>216.58807775369661</v>
      </c>
      <c r="S46" s="8">
        <v>213.39429404846547</v>
      </c>
      <c r="T46" s="8">
        <v>189.43866449529227</v>
      </c>
      <c r="U46" s="8">
        <v>214.52903728221233</v>
      </c>
      <c r="V46" s="64">
        <v>194.37892317810173</v>
      </c>
      <c r="W46" s="64">
        <v>160.53718164252768</v>
      </c>
      <c r="X46" s="8">
        <v>196.89282776768553</v>
      </c>
      <c r="Y46" s="8">
        <v>1.2817578390240669E-2</v>
      </c>
      <c r="Z46" s="8">
        <v>0.96620099969625051</v>
      </c>
      <c r="AA46" s="8">
        <v>190.12877319567525</v>
      </c>
      <c r="AB46" s="8">
        <v>258.48196861245879</v>
      </c>
      <c r="AC46" s="8">
        <v>256.95002909716271</v>
      </c>
      <c r="AD46" s="8">
        <v>24.932361362294102</v>
      </c>
      <c r="AE46" s="8">
        <v>54.61571671628802</v>
      </c>
      <c r="AF46" s="64">
        <v>6.9684085845947266</v>
      </c>
      <c r="AG46" s="64">
        <v>3.1628298759460449</v>
      </c>
      <c r="AH46" s="64">
        <v>3.1628298759460449</v>
      </c>
      <c r="AI46" s="64">
        <v>3.5536282062530518</v>
      </c>
      <c r="AJ46" s="64">
        <v>5.302391529083252</v>
      </c>
      <c r="AK46" s="11">
        <v>171.66208927796703</v>
      </c>
      <c r="AL46" s="11">
        <v>174.92504846031787</v>
      </c>
      <c r="AM46" s="11">
        <v>192.11297781519613</v>
      </c>
      <c r="AN46" s="11">
        <v>194.82737906152727</v>
      </c>
      <c r="AO46" s="11">
        <v>211.77954301628284</v>
      </c>
      <c r="AP46" s="11">
        <v>204.59969377735786</v>
      </c>
      <c r="AQ46" s="11">
        <v>211.76739600091707</v>
      </c>
      <c r="AR46" s="11">
        <v>209.4299494279432</v>
      </c>
      <c r="AS46" s="11">
        <v>160.9735767942193</v>
      </c>
      <c r="AT46" s="11">
        <v>197.4186402212766</v>
      </c>
      <c r="AU46" s="11">
        <v>1.0070954449474812E-2</v>
      </c>
      <c r="AV46" s="11">
        <v>2</v>
      </c>
      <c r="AW46" s="11">
        <v>187.51985142312944</v>
      </c>
      <c r="AY46" s="7">
        <v>45873.121527777781</v>
      </c>
      <c r="AZ46" s="8">
        <v>0</v>
      </c>
      <c r="BA46" s="8">
        <v>0</v>
      </c>
      <c r="BB46" s="8">
        <v>0</v>
      </c>
      <c r="BC46" s="8">
        <v>1.6479743644595146E-2</v>
      </c>
      <c r="BD46" s="8">
        <v>0</v>
      </c>
      <c r="BE46" s="8">
        <v>0</v>
      </c>
      <c r="BF46" s="8">
        <v>0</v>
      </c>
      <c r="BG46" s="8">
        <v>1.0070954449474812E-2</v>
      </c>
      <c r="BI46" s="7">
        <v>45873.274305555555</v>
      </c>
      <c r="BJ46" s="8">
        <v>1.2817578390240669E-2</v>
      </c>
      <c r="BK46" s="8">
        <v>1.0070954449474812E-2</v>
      </c>
    </row>
    <row r="47" spans="1:63">
      <c r="A47" s="7">
        <v>45873.375</v>
      </c>
      <c r="B47" s="8">
        <v>276.52804904593677</v>
      </c>
      <c r="C47" s="8">
        <v>240.6649100417377</v>
      </c>
      <c r="D47" s="8">
        <v>25.784868355644338</v>
      </c>
      <c r="E47" s="8">
        <v>49.230859795415306</v>
      </c>
      <c r="F47" s="64">
        <v>3.0560932159423828</v>
      </c>
      <c r="G47" s="64">
        <v>4.610112190246582</v>
      </c>
      <c r="H47" s="64">
        <v>2.046536922454834</v>
      </c>
      <c r="I47" s="64">
        <v>0.74419528245925903</v>
      </c>
      <c r="J47" s="64">
        <v>2.3256101608276367</v>
      </c>
      <c r="K47" s="64">
        <v>183.58422281852401</v>
      </c>
      <c r="L47" s="8">
        <v>183.10548208596026</v>
      </c>
      <c r="M47" s="8">
        <v>170.36603866080017</v>
      </c>
      <c r="N47" s="8">
        <v>168.98761640092619</v>
      </c>
      <c r="O47" s="8">
        <v>212.2963949817775</v>
      </c>
      <c r="P47" s="8">
        <v>213.27095412947605</v>
      </c>
      <c r="Q47" s="8">
        <v>206.41335880567246</v>
      </c>
      <c r="R47" s="8">
        <v>227.78712970824466</v>
      </c>
      <c r="S47" s="8">
        <v>213.43478294039534</v>
      </c>
      <c r="T47" s="8">
        <v>192.02193715377012</v>
      </c>
      <c r="U47" s="8">
        <v>215.52284806650442</v>
      </c>
      <c r="V47" s="64">
        <v>196.47931981559611</v>
      </c>
      <c r="W47" s="64">
        <v>160.14316757750626</v>
      </c>
      <c r="X47" s="8">
        <v>196.44391921147226</v>
      </c>
      <c r="Y47" s="8">
        <v>1.2817578390240669E-2</v>
      </c>
      <c r="Z47" s="8">
        <v>0.77875401230733032</v>
      </c>
      <c r="AA47" s="8">
        <v>199.00265857645078</v>
      </c>
      <c r="AB47" s="8">
        <v>276.52804904593677</v>
      </c>
      <c r="AC47" s="8">
        <v>276.47157139455834</v>
      </c>
      <c r="AD47" s="8">
        <v>25.145609828592587</v>
      </c>
      <c r="AE47" s="8">
        <v>54.673562564791133</v>
      </c>
      <c r="AF47" s="64">
        <v>7.2301812171936035</v>
      </c>
      <c r="AG47" s="64">
        <v>2.8837566375732422</v>
      </c>
      <c r="AH47" s="64">
        <v>5.7675132751464844</v>
      </c>
      <c r="AI47" s="64">
        <v>4.0338482856750488</v>
      </c>
      <c r="AJ47" s="64">
        <v>5.302391529083252</v>
      </c>
      <c r="AK47" s="11">
        <v>182.73306067335255</v>
      </c>
      <c r="AL47" s="11">
        <v>186.61735332995752</v>
      </c>
      <c r="AM47" s="11">
        <v>202.05980143981387</v>
      </c>
      <c r="AN47" s="11">
        <v>204.95748643008838</v>
      </c>
      <c r="AO47" s="11">
        <v>201.15046366117971</v>
      </c>
      <c r="AP47" s="11">
        <v>203.49621287882249</v>
      </c>
      <c r="AQ47" s="11">
        <v>202.07091069966012</v>
      </c>
      <c r="AR47" s="11">
        <v>206.74026982259394</v>
      </c>
      <c r="AS47" s="11">
        <v>160.58240319563774</v>
      </c>
      <c r="AT47" s="11">
        <v>197.04126324373132</v>
      </c>
      <c r="AU47" s="11">
        <v>1.0070954449474812E-2</v>
      </c>
      <c r="AV47" s="11">
        <v>2</v>
      </c>
      <c r="AW47" s="11">
        <v>196.73714707628901</v>
      </c>
      <c r="AY47" s="7">
        <v>45873.125</v>
      </c>
      <c r="AZ47" s="8">
        <v>0</v>
      </c>
      <c r="BA47" s="8">
        <v>0</v>
      </c>
      <c r="BB47" s="8">
        <v>0</v>
      </c>
      <c r="BC47" s="8">
        <v>1.6479743644595146E-2</v>
      </c>
      <c r="BD47" s="8">
        <v>0</v>
      </c>
      <c r="BE47" s="8">
        <v>0</v>
      </c>
      <c r="BF47" s="8">
        <v>0</v>
      </c>
      <c r="BG47" s="8">
        <v>1.0070954449474812E-2</v>
      </c>
      <c r="BI47" s="7">
        <v>45873.275000000001</v>
      </c>
      <c r="BJ47" s="8">
        <v>1.2817578390240669E-2</v>
      </c>
      <c r="BK47" s="8">
        <v>1.0070954449474812E-2</v>
      </c>
    </row>
    <row r="48" spans="1:63">
      <c r="A48" s="7">
        <v>45873.378472222219</v>
      </c>
      <c r="B48" s="8">
        <v>292.70013011769623</v>
      </c>
      <c r="C48" s="8">
        <v>260.74793368178877</v>
      </c>
      <c r="D48" s="8">
        <v>25.776734223866725</v>
      </c>
      <c r="E48" s="8">
        <v>49.393702255785662</v>
      </c>
      <c r="F48" s="64">
        <v>4.853795051574707</v>
      </c>
      <c r="G48" s="64">
        <v>4.0338482856750488</v>
      </c>
      <c r="H48" s="64">
        <v>2.6046833992004395</v>
      </c>
      <c r="I48" s="64">
        <v>4.186098575592041</v>
      </c>
      <c r="J48" s="64">
        <v>2.6046833992004395</v>
      </c>
      <c r="K48" s="64">
        <v>186.57622896229014</v>
      </c>
      <c r="L48" s="8">
        <v>185.55312864197592</v>
      </c>
      <c r="M48" s="8">
        <v>175.60503380493989</v>
      </c>
      <c r="N48" s="8">
        <v>174.05078921093425</v>
      </c>
      <c r="O48" s="8">
        <v>224.85215052777286</v>
      </c>
      <c r="P48" s="8">
        <v>225.62228895945</v>
      </c>
      <c r="Q48" s="8">
        <v>217.71381749671713</v>
      </c>
      <c r="R48" s="8">
        <v>239.97526340862706</v>
      </c>
      <c r="S48" s="8">
        <v>200.20989985745788</v>
      </c>
      <c r="T48" s="8">
        <v>198.34848537399512</v>
      </c>
      <c r="U48" s="8">
        <v>202.05876394976008</v>
      </c>
      <c r="V48" s="64">
        <v>200.68576281497954</v>
      </c>
      <c r="W48" s="64">
        <v>159.8800602786994</v>
      </c>
      <c r="X48" s="8">
        <v>196.10679392668041</v>
      </c>
      <c r="Y48" s="8">
        <v>1.2817578390240669E-2</v>
      </c>
      <c r="Z48" s="8">
        <v>1</v>
      </c>
      <c r="AA48" s="8">
        <v>209.66335779515327</v>
      </c>
      <c r="AB48" s="8">
        <v>292.70013011769623</v>
      </c>
      <c r="AC48" s="8">
        <v>293.01248487703162</v>
      </c>
      <c r="AD48" s="8">
        <v>25.459146613018273</v>
      </c>
      <c r="AE48" s="8">
        <v>54.151068510841121</v>
      </c>
      <c r="AF48" s="64">
        <v>7.2274966239929199</v>
      </c>
      <c r="AG48" s="64">
        <v>3.4419031143188477</v>
      </c>
      <c r="AH48" s="64">
        <v>4.4651718139648438</v>
      </c>
      <c r="AI48" s="64">
        <v>5.1863760948181152</v>
      </c>
      <c r="AJ48" s="64">
        <v>5.7675132751464844</v>
      </c>
      <c r="AK48" s="11">
        <v>195.82963890689356</v>
      </c>
      <c r="AL48" s="11">
        <v>199.76216352068764</v>
      </c>
      <c r="AM48" s="11">
        <v>213.90150267689179</v>
      </c>
      <c r="AN48" s="11">
        <v>216.42188768802271</v>
      </c>
      <c r="AO48" s="11">
        <v>199.8165944063679</v>
      </c>
      <c r="AP48" s="11">
        <v>200.26332323575392</v>
      </c>
      <c r="AQ48" s="11">
        <v>200.29927993936465</v>
      </c>
      <c r="AR48" s="11">
        <v>202.50967425014281</v>
      </c>
      <c r="AS48" s="11">
        <v>160.09770255090578</v>
      </c>
      <c r="AT48" s="11">
        <v>196.70080934607515</v>
      </c>
      <c r="AU48" s="11">
        <v>1.0070954449474812E-2</v>
      </c>
      <c r="AV48" s="11">
        <v>2</v>
      </c>
      <c r="AW48" s="11">
        <v>207.66034426908786</v>
      </c>
      <c r="AY48" s="7">
        <v>45873.128472222219</v>
      </c>
      <c r="AZ48" s="8">
        <v>0</v>
      </c>
      <c r="BA48" s="8">
        <v>0</v>
      </c>
      <c r="BB48" s="8">
        <v>0</v>
      </c>
      <c r="BC48" s="8">
        <v>1.6479743644595146E-2</v>
      </c>
      <c r="BD48" s="8">
        <v>0</v>
      </c>
      <c r="BE48" s="8">
        <v>0</v>
      </c>
      <c r="BF48" s="8">
        <v>0</v>
      </c>
      <c r="BG48" s="8">
        <v>1.0070954449474812E-2</v>
      </c>
      <c r="BI48" s="7">
        <v>45873.275694444441</v>
      </c>
      <c r="BJ48" s="8">
        <v>1.2817578390240669E-2</v>
      </c>
      <c r="BK48" s="8">
        <v>1.0070954449474812E-2</v>
      </c>
    </row>
    <row r="49" spans="1:63">
      <c r="A49" s="7">
        <v>45873.381944444445</v>
      </c>
      <c r="B49" s="8">
        <v>312.67392766299196</v>
      </c>
      <c r="C49" s="8">
        <v>284.85723985377564</v>
      </c>
      <c r="D49" s="8">
        <v>25.702598890972908</v>
      </c>
      <c r="E49" s="8">
        <v>49.784653661778627</v>
      </c>
      <c r="F49" s="64">
        <v>3.3257486820220947</v>
      </c>
      <c r="G49" s="64">
        <v>4.3219799995422363</v>
      </c>
      <c r="H49" s="64">
        <v>3.6279520988464355</v>
      </c>
      <c r="I49" s="64">
        <v>4.4651718139648438</v>
      </c>
      <c r="J49" s="64">
        <v>2.6046833992004395</v>
      </c>
      <c r="K49" s="64">
        <v>194.37118220849229</v>
      </c>
      <c r="L49" s="8">
        <v>194.03558925857212</v>
      </c>
      <c r="M49" s="8">
        <v>181.53402064918993</v>
      </c>
      <c r="N49" s="8">
        <v>179.77186994039164</v>
      </c>
      <c r="O49" s="8">
        <v>236.50893089740839</v>
      </c>
      <c r="P49" s="8">
        <v>237.21905802399982</v>
      </c>
      <c r="Q49" s="8">
        <v>229.010877636733</v>
      </c>
      <c r="R49" s="8">
        <v>251.43080713460509</v>
      </c>
      <c r="S49" s="8">
        <v>205.19989253579405</v>
      </c>
      <c r="T49" s="8">
        <v>196.4463114458338</v>
      </c>
      <c r="U49" s="8">
        <v>207.54183701190865</v>
      </c>
      <c r="V49" s="64">
        <v>198.48849236482988</v>
      </c>
      <c r="W49" s="64">
        <v>159.48482066492292</v>
      </c>
      <c r="X49" s="8">
        <v>195.58926849159047</v>
      </c>
      <c r="Y49" s="8">
        <v>1.2817578390240669E-2</v>
      </c>
      <c r="Z49" s="8">
        <v>1</v>
      </c>
      <c r="AA49" s="8">
        <v>220.64062923262128</v>
      </c>
      <c r="AB49" s="8">
        <v>312.67392766299196</v>
      </c>
      <c r="AC49" s="8">
        <v>314.10551845382099</v>
      </c>
      <c r="AD49" s="8">
        <v>25.654871471637449</v>
      </c>
      <c r="AE49" s="8">
        <v>54.04409496602247</v>
      </c>
      <c r="AF49" s="64">
        <v>7.4689574241638184</v>
      </c>
      <c r="AG49" s="64">
        <v>2.8837566375732422</v>
      </c>
      <c r="AH49" s="64">
        <v>3.4419031143188477</v>
      </c>
      <c r="AI49" s="64">
        <v>5.6665964126586914</v>
      </c>
      <c r="AJ49" s="64">
        <v>5.302391529083252</v>
      </c>
      <c r="AK49" s="11">
        <v>197.46670939468629</v>
      </c>
      <c r="AL49" s="11">
        <v>200.56311708557106</v>
      </c>
      <c r="AM49" s="11">
        <v>226.97795096045812</v>
      </c>
      <c r="AN49" s="11">
        <v>229.16162857271982</v>
      </c>
      <c r="AO49" s="11">
        <v>208.84607581718748</v>
      </c>
      <c r="AP49" s="11">
        <v>196.96716179324858</v>
      </c>
      <c r="AQ49" s="11">
        <v>208.8266989894646</v>
      </c>
      <c r="AR49" s="11">
        <v>197.52396111485626</v>
      </c>
      <c r="AS49" s="11">
        <v>159.81626368245625</v>
      </c>
      <c r="AT49" s="11">
        <v>196.34016777641639</v>
      </c>
      <c r="AU49" s="11">
        <v>1.0070954449474812E-2</v>
      </c>
      <c r="AV49" s="11">
        <v>2.0148398134771548</v>
      </c>
      <c r="AW49" s="11">
        <v>220.33125671879543</v>
      </c>
      <c r="AY49" s="7">
        <v>45873.131944444445</v>
      </c>
      <c r="AZ49" s="8">
        <v>0</v>
      </c>
      <c r="BA49" s="8">
        <v>0</v>
      </c>
      <c r="BB49" s="8">
        <v>0</v>
      </c>
      <c r="BC49" s="8">
        <v>1.6479743644595146E-2</v>
      </c>
      <c r="BD49" s="8">
        <v>0</v>
      </c>
      <c r="BE49" s="8">
        <v>0</v>
      </c>
      <c r="BF49" s="8">
        <v>0</v>
      </c>
      <c r="BG49" s="8">
        <v>1.0070954449474812E-2</v>
      </c>
      <c r="BI49" s="7">
        <v>45873.276388888888</v>
      </c>
      <c r="BJ49" s="8">
        <v>1.2817578390240669E-2</v>
      </c>
      <c r="BK49" s="8">
        <v>1.0070954449474812E-2</v>
      </c>
    </row>
    <row r="50" spans="1:63">
      <c r="A50" s="7">
        <v>45873.385416666664</v>
      </c>
      <c r="B50" s="8">
        <v>329.88782348942175</v>
      </c>
      <c r="C50" s="8">
        <v>296.97041392787168</v>
      </c>
      <c r="D50" s="8">
        <v>25.776684988823291</v>
      </c>
      <c r="E50" s="8">
        <v>49.95513449315137</v>
      </c>
      <c r="F50" s="64">
        <v>3.7751741409301758</v>
      </c>
      <c r="G50" s="64">
        <v>4.610112190246582</v>
      </c>
      <c r="H50" s="64">
        <v>3.6279520988464355</v>
      </c>
      <c r="I50" s="64">
        <v>1.5814149379730225</v>
      </c>
      <c r="J50" s="64">
        <v>2.3256101608276367</v>
      </c>
      <c r="K50" s="64">
        <v>198.94689676241597</v>
      </c>
      <c r="L50" s="8">
        <v>198.07413183070631</v>
      </c>
      <c r="M50" s="8">
        <v>186.52812690476745</v>
      </c>
      <c r="N50" s="8">
        <v>185.13405462040882</v>
      </c>
      <c r="O50" s="8">
        <v>248.48533483533606</v>
      </c>
      <c r="P50" s="8">
        <v>249.70935274431119</v>
      </c>
      <c r="Q50" s="8">
        <v>240.55274543356853</v>
      </c>
      <c r="R50" s="8">
        <v>264.13107561380667</v>
      </c>
      <c r="S50" s="8">
        <v>219.70899247526347</v>
      </c>
      <c r="T50" s="8">
        <v>198.99256620536093</v>
      </c>
      <c r="U50" s="8">
        <v>221.15395556818771</v>
      </c>
      <c r="V50" s="64">
        <v>201.37721499606502</v>
      </c>
      <c r="W50" s="64">
        <v>159.01337245905941</v>
      </c>
      <c r="X50" s="8">
        <v>195.26658733190894</v>
      </c>
      <c r="Y50" s="8">
        <v>1.2817578390240669E-2</v>
      </c>
      <c r="Z50" s="8">
        <v>1</v>
      </c>
      <c r="AA50" s="8">
        <v>232.13467357551679</v>
      </c>
      <c r="AB50" s="8">
        <v>329.88782348942175</v>
      </c>
      <c r="AC50" s="8">
        <v>331.50597263432525</v>
      </c>
      <c r="AD50" s="8">
        <v>25.768868822333868</v>
      </c>
      <c r="AE50" s="8">
        <v>54.17743281383931</v>
      </c>
      <c r="AF50" s="64">
        <v>7.2231473922729492</v>
      </c>
      <c r="AG50" s="64">
        <v>3.1628298759460449</v>
      </c>
      <c r="AH50" s="64">
        <v>4.186098575592041</v>
      </c>
      <c r="AI50" s="64">
        <v>6.2428603172302246</v>
      </c>
      <c r="AJ50" s="64">
        <v>5.302391529083252</v>
      </c>
      <c r="AK50" s="11">
        <v>190.36986934979512</v>
      </c>
      <c r="AL50" s="11">
        <v>193.76603476928122</v>
      </c>
      <c r="AM50" s="11">
        <v>240.272413716382</v>
      </c>
      <c r="AN50" s="11">
        <v>241.85270828714837</v>
      </c>
      <c r="AO50" s="11">
        <v>222.14014525615144</v>
      </c>
      <c r="AP50" s="11">
        <v>195.73341280480071</v>
      </c>
      <c r="AQ50" s="11">
        <v>221.84841258472218</v>
      </c>
      <c r="AR50" s="11">
        <v>196.79838637381715</v>
      </c>
      <c r="AS50" s="11">
        <v>159.16152565342762</v>
      </c>
      <c r="AT50" s="11">
        <v>195.92193422158701</v>
      </c>
      <c r="AU50" s="11">
        <v>9.6772270969746298E-3</v>
      </c>
      <c r="AV50" s="11">
        <v>2.2676018725173113</v>
      </c>
      <c r="AW50" s="11">
        <v>233.47296257268715</v>
      </c>
      <c r="AY50" s="7">
        <v>45873.135416666664</v>
      </c>
      <c r="AZ50" s="8">
        <v>0</v>
      </c>
      <c r="BA50" s="8">
        <v>0</v>
      </c>
      <c r="BB50" s="8">
        <v>0</v>
      </c>
      <c r="BC50" s="8">
        <v>1.6479743644595146E-2</v>
      </c>
      <c r="BD50" s="8">
        <v>0</v>
      </c>
      <c r="BE50" s="8">
        <v>0</v>
      </c>
      <c r="BF50" s="8">
        <v>0</v>
      </c>
      <c r="BG50" s="8">
        <v>1.0070954449474812E-2</v>
      </c>
      <c r="BI50" s="7">
        <v>45873.277083333334</v>
      </c>
      <c r="BJ50" s="8">
        <v>1.2817578390240669E-2</v>
      </c>
      <c r="BK50" s="8">
        <v>1.0070954449474812E-2</v>
      </c>
    </row>
    <row r="51" spans="1:63">
      <c r="A51" s="7">
        <v>45873.388888888891</v>
      </c>
      <c r="B51" s="8">
        <v>348.6596249196528</v>
      </c>
      <c r="C51" s="8">
        <v>313.25079688532975</v>
      </c>
      <c r="D51" s="8">
        <v>26.169734289893878</v>
      </c>
      <c r="E51" s="8">
        <v>49.308652348767502</v>
      </c>
      <c r="F51" s="64">
        <v>2.78643798828125</v>
      </c>
      <c r="G51" s="64">
        <v>3.5536282062530518</v>
      </c>
      <c r="H51" s="64">
        <v>4.186098575592041</v>
      </c>
      <c r="I51" s="64">
        <v>3.1628298759460449</v>
      </c>
      <c r="J51" s="64">
        <v>3.9070253372192383</v>
      </c>
      <c r="K51" s="64">
        <v>200.59658247237221</v>
      </c>
      <c r="L51" s="8">
        <v>199.74460354258147</v>
      </c>
      <c r="M51" s="8">
        <v>191.45643616326569</v>
      </c>
      <c r="N51" s="8">
        <v>189.64504615827028</v>
      </c>
      <c r="O51" s="8">
        <v>260.73269509494457</v>
      </c>
      <c r="P51" s="8">
        <v>263.01898729633422</v>
      </c>
      <c r="Q51" s="8">
        <v>252.36517769984474</v>
      </c>
      <c r="R51" s="8">
        <v>275.89950731227026</v>
      </c>
      <c r="S51" s="8">
        <v>231.58500502768129</v>
      </c>
      <c r="T51" s="8">
        <v>204.68450288774912</v>
      </c>
      <c r="U51" s="8">
        <v>232.97527224239118</v>
      </c>
      <c r="V51" s="64">
        <v>207.22493991702561</v>
      </c>
      <c r="W51" s="64">
        <v>158.56783088260741</v>
      </c>
      <c r="X51" s="8">
        <v>195.03128541284067</v>
      </c>
      <c r="Y51" s="8">
        <v>1.2817578390240669E-2</v>
      </c>
      <c r="Z51" s="8">
        <v>1</v>
      </c>
      <c r="AA51" s="8">
        <v>244.33146655119879</v>
      </c>
      <c r="AB51" s="8">
        <v>348.6596249196528</v>
      </c>
      <c r="AC51" s="8">
        <v>348.19224901204143</v>
      </c>
      <c r="AD51" s="8">
        <v>26.046989198378888</v>
      </c>
      <c r="AE51" s="8">
        <v>53.759191463072483</v>
      </c>
      <c r="AF51" s="64">
        <v>6.721074104309082</v>
      </c>
      <c r="AG51" s="64">
        <v>4.4651718139648438</v>
      </c>
      <c r="AH51" s="64">
        <v>3.6279520988464355</v>
      </c>
      <c r="AI51" s="64">
        <v>5.4745082855224609</v>
      </c>
      <c r="AJ51" s="64">
        <v>5.302391529083252</v>
      </c>
      <c r="AK51" s="11">
        <v>192.79725860656976</v>
      </c>
      <c r="AL51" s="11">
        <v>196.22467515966426</v>
      </c>
      <c r="AM51" s="11">
        <v>252.52986716581381</v>
      </c>
      <c r="AN51" s="11">
        <v>253.90983902652806</v>
      </c>
      <c r="AO51" s="11">
        <v>233.92119057901127</v>
      </c>
      <c r="AP51" s="11">
        <v>197.8996221502785</v>
      </c>
      <c r="AQ51" s="11">
        <v>233.57717581342519</v>
      </c>
      <c r="AR51" s="11">
        <v>199.43198952400823</v>
      </c>
      <c r="AS51" s="11">
        <v>158.70245766614801</v>
      </c>
      <c r="AT51" s="11">
        <v>195.53171160990834</v>
      </c>
      <c r="AU51" s="11">
        <v>8.9263643115470425E-3</v>
      </c>
      <c r="AV51" s="11">
        <v>2.2184849345429818</v>
      </c>
      <c r="AW51" s="11">
        <v>245.61731569263929</v>
      </c>
      <c r="AY51" s="7">
        <v>45873.138888888891</v>
      </c>
      <c r="AZ51" s="8">
        <v>0</v>
      </c>
      <c r="BA51" s="8">
        <v>0</v>
      </c>
      <c r="BB51" s="8">
        <v>0</v>
      </c>
      <c r="BC51" s="8">
        <v>1.6479743644595146E-2</v>
      </c>
      <c r="BD51" s="8">
        <v>0</v>
      </c>
      <c r="BE51" s="8">
        <v>0</v>
      </c>
      <c r="BF51" s="8">
        <v>0</v>
      </c>
      <c r="BG51" s="8">
        <v>1.0070954449474812E-2</v>
      </c>
      <c r="BI51" s="7">
        <v>45873.277777777781</v>
      </c>
      <c r="BJ51" s="8">
        <v>1.2817578390240669E-2</v>
      </c>
      <c r="BK51" s="8">
        <v>1.0070954449474812E-2</v>
      </c>
    </row>
    <row r="52" spans="1:63">
      <c r="A52" s="7">
        <v>45873.392361111109</v>
      </c>
      <c r="B52" s="8">
        <v>364.16110513770974</v>
      </c>
      <c r="C52" s="8">
        <v>329.54616626205973</v>
      </c>
      <c r="D52" s="8">
        <v>26.669472470083385</v>
      </c>
      <c r="E52" s="8">
        <v>48.215490029970731</v>
      </c>
      <c r="F52" s="64">
        <v>2.2471275329589844</v>
      </c>
      <c r="G52" s="64">
        <v>4.3219799995422363</v>
      </c>
      <c r="H52" s="64">
        <v>2.2596597671508789</v>
      </c>
      <c r="I52" s="64">
        <v>1.3023416996002197</v>
      </c>
      <c r="J52" s="64">
        <v>1.3023416996002197</v>
      </c>
      <c r="K52" s="64">
        <v>204.23802047652657</v>
      </c>
      <c r="L52" s="8">
        <v>203.62242923024769</v>
      </c>
      <c r="M52" s="8">
        <v>198.37827960207676</v>
      </c>
      <c r="N52" s="8">
        <v>196.85946992599071</v>
      </c>
      <c r="O52" s="8">
        <v>273.85743506483425</v>
      </c>
      <c r="P52" s="8">
        <v>277.28264672354646</v>
      </c>
      <c r="Q52" s="8">
        <v>264.62887192482378</v>
      </c>
      <c r="R52" s="8">
        <v>286.84736643808242</v>
      </c>
      <c r="S52" s="8">
        <v>244.55445516872064</v>
      </c>
      <c r="T52" s="8">
        <v>212.78551428619463</v>
      </c>
      <c r="U52" s="8">
        <v>246.40531700502149</v>
      </c>
      <c r="V52" s="64">
        <v>215.47531854819817</v>
      </c>
      <c r="W52" s="64">
        <v>158.19899847435534</v>
      </c>
      <c r="X52" s="8">
        <v>194.62918499535996</v>
      </c>
      <c r="Y52" s="8">
        <v>1.2817578390240669E-2</v>
      </c>
      <c r="Z52" s="8">
        <v>1</v>
      </c>
      <c r="AA52" s="8">
        <v>257.90946207464361</v>
      </c>
      <c r="AB52" s="8">
        <v>364.16110513770974</v>
      </c>
      <c r="AC52" s="8">
        <v>363.58643046618107</v>
      </c>
      <c r="AD52" s="8">
        <v>26.525909611689819</v>
      </c>
      <c r="AE52" s="8">
        <v>52.819283054712443</v>
      </c>
      <c r="AF52" s="64">
        <v>5.7257809638977051</v>
      </c>
      <c r="AG52" s="64">
        <v>2.046536922454834</v>
      </c>
      <c r="AH52" s="64">
        <v>4.4651718139648438</v>
      </c>
      <c r="AI52" s="64">
        <v>4.8982443809509277</v>
      </c>
      <c r="AJ52" s="64">
        <v>6.6047329902648926</v>
      </c>
      <c r="AK52" s="11">
        <v>192.59519247159483</v>
      </c>
      <c r="AL52" s="11">
        <v>196.01419666368659</v>
      </c>
      <c r="AM52" s="11">
        <v>263.74691635216237</v>
      </c>
      <c r="AN52" s="11">
        <v>265.22787065376383</v>
      </c>
      <c r="AO52" s="11">
        <v>245.23014925313959</v>
      </c>
      <c r="AP52" s="11">
        <v>201.23189185074375</v>
      </c>
      <c r="AQ52" s="11">
        <v>244.82623651502732</v>
      </c>
      <c r="AR52" s="11">
        <v>202.97523671351917</v>
      </c>
      <c r="AS52" s="11">
        <v>158.22682054689596</v>
      </c>
      <c r="AT52" s="11">
        <v>195.1348984293758</v>
      </c>
      <c r="AU52" s="11">
        <v>8.3038706172506027E-3</v>
      </c>
      <c r="AV52" s="11">
        <v>3.1206250457223179</v>
      </c>
      <c r="AW52" s="11">
        <v>257.3340911915231</v>
      </c>
      <c r="AY52" s="7">
        <v>45873.142361111109</v>
      </c>
      <c r="AZ52" s="8">
        <v>0</v>
      </c>
      <c r="BA52" s="8">
        <v>0</v>
      </c>
      <c r="BB52" s="8">
        <v>0</v>
      </c>
      <c r="BC52" s="8">
        <v>1.6479743644595146E-2</v>
      </c>
      <c r="BD52" s="8">
        <v>0</v>
      </c>
      <c r="BE52" s="8">
        <v>0</v>
      </c>
      <c r="BF52" s="8">
        <v>0</v>
      </c>
      <c r="BG52" s="8">
        <v>1.0070954449474812E-2</v>
      </c>
      <c r="BI52" s="7">
        <v>45873.27847222222</v>
      </c>
      <c r="BJ52" s="8">
        <v>1.2817578390240669E-2</v>
      </c>
      <c r="BK52" s="8">
        <v>1.0070954449474812E-2</v>
      </c>
    </row>
    <row r="53" spans="1:63">
      <c r="A53" s="7">
        <v>45873.395833333336</v>
      </c>
      <c r="B53" s="8">
        <v>377.88129771277733</v>
      </c>
      <c r="C53" s="8">
        <v>347.96607544496925</v>
      </c>
      <c r="D53" s="8">
        <v>26.742863016501605</v>
      </c>
      <c r="E53" s="8">
        <v>48.284653141504968</v>
      </c>
      <c r="F53" s="64">
        <v>3.0560932159423828</v>
      </c>
      <c r="G53" s="64">
        <v>2.9773640632629395</v>
      </c>
      <c r="H53" s="64">
        <v>1.5814149379730225</v>
      </c>
      <c r="I53" s="64">
        <v>1.5814149379730225</v>
      </c>
      <c r="J53" s="64">
        <v>3.4419031143188477</v>
      </c>
      <c r="K53" s="64">
        <v>211.31282097982856</v>
      </c>
      <c r="L53" s="8">
        <v>210.81611312427012</v>
      </c>
      <c r="M53" s="8">
        <v>201.66349381384256</v>
      </c>
      <c r="N53" s="8">
        <v>200.483317047654</v>
      </c>
      <c r="O53" s="8">
        <v>285.17593570112763</v>
      </c>
      <c r="P53" s="8">
        <v>289.34920189153269</v>
      </c>
      <c r="Q53" s="8">
        <v>276.43269785312299</v>
      </c>
      <c r="R53" s="8">
        <v>294.95390271279643</v>
      </c>
      <c r="S53" s="8">
        <v>257.14671792702359</v>
      </c>
      <c r="T53" s="8">
        <v>216.85054995556749</v>
      </c>
      <c r="U53" s="8">
        <v>258.81182769407133</v>
      </c>
      <c r="V53" s="64">
        <v>218.62148886475634</v>
      </c>
      <c r="W53" s="64">
        <v>157.88411571527706</v>
      </c>
      <c r="X53" s="8">
        <v>194.22497832428354</v>
      </c>
      <c r="Y53" s="8">
        <v>1.2817578390240669E-2</v>
      </c>
      <c r="Z53" s="8">
        <v>1</v>
      </c>
      <c r="AA53" s="8">
        <v>270.78791559694179</v>
      </c>
      <c r="AB53" s="8">
        <v>377.88129771277733</v>
      </c>
      <c r="AC53" s="8">
        <v>380.21140558909542</v>
      </c>
      <c r="AD53" s="8">
        <v>26.767820223138067</v>
      </c>
      <c r="AE53" s="8">
        <v>52.431223361473215</v>
      </c>
      <c r="AF53" s="64">
        <v>5.4763784408569336</v>
      </c>
      <c r="AG53" s="64">
        <v>2.8837566375732422</v>
      </c>
      <c r="AH53" s="64">
        <v>3.4419031143188477</v>
      </c>
      <c r="AI53" s="64">
        <v>3.2654960155487061</v>
      </c>
      <c r="AJ53" s="64">
        <v>5.302391529083252</v>
      </c>
      <c r="AK53" s="11">
        <v>194.43331363255024</v>
      </c>
      <c r="AL53" s="11">
        <v>197.90621287097471</v>
      </c>
      <c r="AM53" s="11">
        <v>273.6387513463207</v>
      </c>
      <c r="AN53" s="11">
        <v>275.77738448417148</v>
      </c>
      <c r="AO53" s="11">
        <v>255.84378294251781</v>
      </c>
      <c r="AP53" s="11">
        <v>204.2606444625541</v>
      </c>
      <c r="AQ53" s="11">
        <v>255.39754581402755</v>
      </c>
      <c r="AR53" s="11">
        <v>206.15674533385783</v>
      </c>
      <c r="AS53" s="11">
        <v>157.78453429967118</v>
      </c>
      <c r="AT53" s="11">
        <v>194.82613237478785</v>
      </c>
      <c r="AU53" s="11">
        <v>9.9787499101008162E-3</v>
      </c>
      <c r="AV53" s="11">
        <v>3</v>
      </c>
      <c r="AW53" s="11">
        <v>268.02712886661135</v>
      </c>
      <c r="AY53" s="7">
        <v>45873.145833333336</v>
      </c>
      <c r="AZ53" s="8">
        <v>0</v>
      </c>
      <c r="BA53" s="8">
        <v>0</v>
      </c>
      <c r="BB53" s="8">
        <v>0</v>
      </c>
      <c r="BC53" s="8">
        <v>1.6479743644595146E-2</v>
      </c>
      <c r="BD53" s="8">
        <v>0</v>
      </c>
      <c r="BE53" s="8">
        <v>0</v>
      </c>
      <c r="BF53" s="8">
        <v>0</v>
      </c>
      <c r="BG53" s="8">
        <v>1.0070954449474812E-2</v>
      </c>
      <c r="BI53" s="7">
        <v>45873.279166666667</v>
      </c>
      <c r="BJ53" s="8">
        <v>1.2817578390240669E-2</v>
      </c>
      <c r="BK53" s="8">
        <v>1.0070954449474812E-2</v>
      </c>
    </row>
    <row r="54" spans="1:63">
      <c r="A54" s="7">
        <v>45873.399305555555</v>
      </c>
      <c r="B54" s="8">
        <v>390.54491217459332</v>
      </c>
      <c r="C54" s="8">
        <v>364.94189467819137</v>
      </c>
      <c r="D54" s="8">
        <v>26.723381832580564</v>
      </c>
      <c r="E54" s="8">
        <v>49.001323906422861</v>
      </c>
      <c r="F54" s="64">
        <v>1.5280466079711914</v>
      </c>
      <c r="G54" s="64">
        <v>3.7457160949707031</v>
      </c>
      <c r="H54" s="64">
        <v>2.8837566375732422</v>
      </c>
      <c r="I54" s="64">
        <v>0.4651220440864563</v>
      </c>
      <c r="J54" s="64">
        <v>1.7674638032913208</v>
      </c>
      <c r="K54" s="64">
        <v>213.16783418834055</v>
      </c>
      <c r="L54" s="8">
        <v>211.86829430923891</v>
      </c>
      <c r="M54" s="8">
        <v>205.37199425134705</v>
      </c>
      <c r="N54" s="8">
        <v>204.09296209238047</v>
      </c>
      <c r="O54" s="8">
        <v>293.12872953333698</v>
      </c>
      <c r="P54" s="8">
        <v>297.5570479986975</v>
      </c>
      <c r="Q54" s="8">
        <v>285.24221934123074</v>
      </c>
      <c r="R54" s="8">
        <v>299.68314035919917</v>
      </c>
      <c r="S54" s="8">
        <v>267.87085364254347</v>
      </c>
      <c r="T54" s="8">
        <v>217.43348916824363</v>
      </c>
      <c r="U54" s="8">
        <v>269.48335886829221</v>
      </c>
      <c r="V54" s="64">
        <v>219.11166666418779</v>
      </c>
      <c r="W54" s="64">
        <v>157.35579690783064</v>
      </c>
      <c r="X54" s="8">
        <v>193.78328585936433</v>
      </c>
      <c r="Y54" s="8">
        <v>1.2817578390240669E-2</v>
      </c>
      <c r="Z54" s="8">
        <v>1.2898442347146208</v>
      </c>
      <c r="AA54" s="8">
        <v>281.18017506658413</v>
      </c>
      <c r="AB54" s="8">
        <v>390.54491217459332</v>
      </c>
      <c r="AC54" s="8">
        <v>392.64657829406559</v>
      </c>
      <c r="AD54" s="8">
        <v>27.028509743334112</v>
      </c>
      <c r="AE54" s="8">
        <v>52.048342668337241</v>
      </c>
      <c r="AF54" s="64">
        <v>4.7320618629455566</v>
      </c>
      <c r="AG54" s="64">
        <v>2.6046833992004395</v>
      </c>
      <c r="AH54" s="64">
        <v>2.3256101608276367</v>
      </c>
      <c r="AI54" s="64">
        <v>3.7457160949707031</v>
      </c>
      <c r="AJ54" s="64">
        <v>4.4651718139648438</v>
      </c>
      <c r="AK54" s="11">
        <v>197.18742639496705</v>
      </c>
      <c r="AL54" s="11">
        <v>200.75440277941229</v>
      </c>
      <c r="AM54" s="11">
        <v>284.02555730048931</v>
      </c>
      <c r="AN54" s="11">
        <v>285.62506762185717</v>
      </c>
      <c r="AO54" s="11">
        <v>265.45853028472203</v>
      </c>
      <c r="AP54" s="11">
        <v>205.23708537266978</v>
      </c>
      <c r="AQ54" s="11">
        <v>265.03885590943662</v>
      </c>
      <c r="AR54" s="11">
        <v>207.29306022676872</v>
      </c>
      <c r="AS54" s="11">
        <v>157.16719249989256</v>
      </c>
      <c r="AT54" s="11">
        <v>194.50530633403062</v>
      </c>
      <c r="AU54" s="11">
        <v>8.7444286386212794E-3</v>
      </c>
      <c r="AV54" s="11">
        <v>2.4476500193277997</v>
      </c>
      <c r="AW54" s="11">
        <v>278.35106157486172</v>
      </c>
      <c r="AY54" s="7">
        <v>45873.149305555555</v>
      </c>
      <c r="AZ54" s="8">
        <v>0</v>
      </c>
      <c r="BA54" s="8">
        <v>0</v>
      </c>
      <c r="BB54" s="8">
        <v>0</v>
      </c>
      <c r="BC54" s="8">
        <v>1.6479743644595146E-2</v>
      </c>
      <c r="BD54" s="8">
        <v>0</v>
      </c>
      <c r="BE54" s="8">
        <v>0</v>
      </c>
      <c r="BF54" s="8">
        <v>0</v>
      </c>
      <c r="BG54" s="8">
        <v>1.0070954449474812E-2</v>
      </c>
      <c r="BI54" s="7">
        <v>45873.279861111114</v>
      </c>
      <c r="BJ54" s="8">
        <v>1.2817578390240669E-2</v>
      </c>
      <c r="BK54" s="8">
        <v>1.0070954449474812E-2</v>
      </c>
    </row>
    <row r="55" spans="1:63">
      <c r="A55" s="7">
        <v>45873.402777777781</v>
      </c>
      <c r="B55" s="8">
        <v>407.3624553498434</v>
      </c>
      <c r="C55" s="8">
        <v>381.36179550581278</v>
      </c>
      <c r="D55" s="8">
        <v>26.992514262773845</v>
      </c>
      <c r="E55" s="8">
        <v>48.436601564013202</v>
      </c>
      <c r="F55" s="64">
        <v>3.0560932159423828</v>
      </c>
      <c r="G55" s="64">
        <v>2.4011001586914063</v>
      </c>
      <c r="H55" s="64">
        <v>2.8837566375732422</v>
      </c>
      <c r="I55" s="64">
        <v>2.8837566375732422</v>
      </c>
      <c r="J55" s="64">
        <v>4.186098575592041</v>
      </c>
      <c r="K55" s="64">
        <v>212.55622890721517</v>
      </c>
      <c r="L55" s="8">
        <v>212.16502442671808</v>
      </c>
      <c r="M55" s="8">
        <v>211.26456303140247</v>
      </c>
      <c r="N55" s="8">
        <v>209.7300034996519</v>
      </c>
      <c r="O55" s="8">
        <v>299.22973103420458</v>
      </c>
      <c r="P55" s="8">
        <v>303.96141719554026</v>
      </c>
      <c r="Q55" s="8">
        <v>292.73893929295298</v>
      </c>
      <c r="R55" s="8">
        <v>306.49501759021837</v>
      </c>
      <c r="S55" s="8">
        <v>271.60148441519743</v>
      </c>
      <c r="T55" s="8">
        <v>211.25934375643266</v>
      </c>
      <c r="U55" s="8">
        <v>273.36847702769097</v>
      </c>
      <c r="V55" s="64">
        <v>211.99341862970266</v>
      </c>
      <c r="W55" s="64">
        <v>157.06419819952919</v>
      </c>
      <c r="X55" s="8">
        <v>193.62112996097699</v>
      </c>
      <c r="Y55" s="8">
        <v>2.3478988698767932E-2</v>
      </c>
      <c r="Z55" s="8">
        <v>1.0104724360210564</v>
      </c>
      <c r="AA55" s="8">
        <v>289.27868064566826</v>
      </c>
      <c r="AB55" s="8">
        <v>407.3624553498434</v>
      </c>
      <c r="AC55" s="8">
        <v>408.20751093891641</v>
      </c>
      <c r="AD55" s="8">
        <v>27.570461827197015</v>
      </c>
      <c r="AE55" s="8">
        <v>51.397716765696984</v>
      </c>
      <c r="AF55" s="64">
        <v>3.4887642860412598</v>
      </c>
      <c r="AG55" s="64">
        <v>2.6046833992004395</v>
      </c>
      <c r="AH55" s="64">
        <v>2.046536922454834</v>
      </c>
      <c r="AI55" s="64">
        <v>3.7457160949707031</v>
      </c>
      <c r="AJ55" s="64">
        <v>3.9070253372192383</v>
      </c>
      <c r="AK55" s="11">
        <v>198.54045760613198</v>
      </c>
      <c r="AL55" s="11">
        <v>202.10488413790409</v>
      </c>
      <c r="AM55" s="11">
        <v>294.57781734581698</v>
      </c>
      <c r="AN55" s="11">
        <v>294.51543294785984</v>
      </c>
      <c r="AO55" s="11">
        <v>274.0456864013259</v>
      </c>
      <c r="AP55" s="11">
        <v>206.08545508733718</v>
      </c>
      <c r="AQ55" s="11">
        <v>273.50330047353793</v>
      </c>
      <c r="AR55" s="11">
        <v>208.30928231882163</v>
      </c>
      <c r="AS55" s="11">
        <v>156.82373626914699</v>
      </c>
      <c r="AT55" s="11">
        <v>194.1004161223135</v>
      </c>
      <c r="AU55" s="11">
        <v>7.8889781757877104E-3</v>
      </c>
      <c r="AV55" s="11">
        <v>2</v>
      </c>
      <c r="AW55" s="11">
        <v>288.16384309842249</v>
      </c>
      <c r="AY55" s="7">
        <v>45873.152777777781</v>
      </c>
      <c r="AZ55" s="8">
        <v>0</v>
      </c>
      <c r="BA55" s="8">
        <v>0</v>
      </c>
      <c r="BB55" s="8">
        <v>0</v>
      </c>
      <c r="BC55" s="8">
        <v>1.6479743644595146E-2</v>
      </c>
      <c r="BD55" s="8">
        <v>0</v>
      </c>
      <c r="BE55" s="8">
        <v>0</v>
      </c>
      <c r="BF55" s="8">
        <v>0</v>
      </c>
      <c r="BG55" s="8">
        <v>1.0070954449474812E-2</v>
      </c>
      <c r="BI55" s="7">
        <v>45873.280555555553</v>
      </c>
      <c r="BJ55" s="8">
        <v>1.2817578390240669E-2</v>
      </c>
      <c r="BK55" s="8">
        <v>1.0070954449474812E-2</v>
      </c>
    </row>
    <row r="56" spans="1:63">
      <c r="A56" s="7">
        <v>45873.40625</v>
      </c>
      <c r="B56" s="8">
        <v>428.25356853353719</v>
      </c>
      <c r="C56" s="8">
        <v>397.5255953509149</v>
      </c>
      <c r="D56" s="8">
        <v>27.020770837007451</v>
      </c>
      <c r="E56" s="8">
        <v>48.732625890169878</v>
      </c>
      <c r="F56" s="64">
        <v>2.78643798828125</v>
      </c>
      <c r="G56" s="64">
        <v>2.4011001586914063</v>
      </c>
      <c r="H56" s="64">
        <v>1.5814149379730225</v>
      </c>
      <c r="I56" s="64">
        <v>1.3023416996002197</v>
      </c>
      <c r="J56" s="64">
        <v>4.186098575592041</v>
      </c>
      <c r="K56" s="64">
        <v>228.02934923990281</v>
      </c>
      <c r="L56" s="8">
        <v>227.56745104715276</v>
      </c>
      <c r="M56" s="8">
        <v>214.01330773974988</v>
      </c>
      <c r="N56" s="8">
        <v>213.21855594540523</v>
      </c>
      <c r="O56" s="8">
        <v>305.81847509525619</v>
      </c>
      <c r="P56" s="8">
        <v>311.16249887800569</v>
      </c>
      <c r="Q56" s="8">
        <v>299.95742928537214</v>
      </c>
      <c r="R56" s="8">
        <v>317.40408976932582</v>
      </c>
      <c r="S56" s="8">
        <v>280.32429459007767</v>
      </c>
      <c r="T56" s="8">
        <v>206.45330574507747</v>
      </c>
      <c r="U56" s="8">
        <v>282.31432602471364</v>
      </c>
      <c r="V56" s="64">
        <v>207.81807701597845</v>
      </c>
      <c r="W56" s="64">
        <v>157.36518820596947</v>
      </c>
      <c r="X56" s="8">
        <v>193.52701277917083</v>
      </c>
      <c r="Y56" s="8">
        <v>3.9102622849511084</v>
      </c>
      <c r="Z56" s="8">
        <v>1</v>
      </c>
      <c r="AA56" s="8">
        <v>296.51312619893343</v>
      </c>
      <c r="AB56" s="8">
        <v>428.25356853353719</v>
      </c>
      <c r="AC56" s="8">
        <v>430.0069573780018</v>
      </c>
      <c r="AD56" s="8">
        <v>28.244310216703681</v>
      </c>
      <c r="AE56" s="8">
        <v>49.827587032745811</v>
      </c>
      <c r="AF56" s="64">
        <v>3.7357273101806641</v>
      </c>
      <c r="AG56" s="64">
        <v>1.5814149379730225</v>
      </c>
      <c r="AH56" s="64">
        <v>2.046536922454834</v>
      </c>
      <c r="AI56" s="64">
        <v>3.2654960155487061</v>
      </c>
      <c r="AJ56" s="64">
        <v>2.6046833992004395</v>
      </c>
      <c r="AK56" s="11">
        <v>207.11149371781184</v>
      </c>
      <c r="AL56" s="11">
        <v>211.63106766953908</v>
      </c>
      <c r="AM56" s="11">
        <v>303.78338339682369</v>
      </c>
      <c r="AN56" s="11">
        <v>301.90491108445252</v>
      </c>
      <c r="AO56" s="11">
        <v>280.88918369029801</v>
      </c>
      <c r="AP56" s="11">
        <v>204.22852694965434</v>
      </c>
      <c r="AQ56" s="11">
        <v>280.43270800518184</v>
      </c>
      <c r="AR56" s="11">
        <v>206.78768377347072</v>
      </c>
      <c r="AS56" s="11">
        <v>157.00310310739661</v>
      </c>
      <c r="AT56" s="11">
        <v>193.99148921880612</v>
      </c>
      <c r="AU56" s="11">
        <v>3.7761513963428137</v>
      </c>
      <c r="AV56" s="11">
        <v>2</v>
      </c>
      <c r="AW56" s="11">
        <v>296.84534014137307</v>
      </c>
      <c r="AY56" s="7">
        <v>45873.15625</v>
      </c>
      <c r="AZ56" s="8">
        <v>0</v>
      </c>
      <c r="BA56" s="8">
        <v>0</v>
      </c>
      <c r="BB56" s="8">
        <v>0</v>
      </c>
      <c r="BC56" s="8">
        <v>1.6479743644595146E-2</v>
      </c>
      <c r="BD56" s="8">
        <v>0</v>
      </c>
      <c r="BE56" s="8">
        <v>0</v>
      </c>
      <c r="BF56" s="8">
        <v>0</v>
      </c>
      <c r="BG56" s="8">
        <v>1.0070954449474812E-2</v>
      </c>
      <c r="BI56" s="7">
        <v>45873.28125</v>
      </c>
      <c r="BJ56" s="8">
        <v>1.2817578390240669E-2</v>
      </c>
      <c r="BK56" s="8">
        <v>1.0070954449474812E-2</v>
      </c>
    </row>
    <row r="57" spans="1:63">
      <c r="A57" s="7">
        <v>45873.409722222219</v>
      </c>
      <c r="B57" s="8">
        <v>440.10833988722868</v>
      </c>
      <c r="C57" s="8">
        <v>405.56941862088007</v>
      </c>
      <c r="D57" s="8">
        <v>27.300739801711096</v>
      </c>
      <c r="E57" s="8">
        <v>48.507200524312402</v>
      </c>
      <c r="F57" s="64">
        <v>2.78643798828125</v>
      </c>
      <c r="G57" s="64">
        <v>2.4011001586914063</v>
      </c>
      <c r="H57" s="64">
        <v>1.7674638032913208</v>
      </c>
      <c r="I57" s="64">
        <v>3.4419031143188477</v>
      </c>
      <c r="J57" s="64">
        <v>4.4651718139648438</v>
      </c>
      <c r="K57" s="64">
        <v>225.76840605885948</v>
      </c>
      <c r="L57" s="8">
        <v>224.39769586100994</v>
      </c>
      <c r="M57" s="8">
        <v>214.62116336086839</v>
      </c>
      <c r="N57" s="8">
        <v>213.29259692165465</v>
      </c>
      <c r="O57" s="8">
        <v>315.57106058619553</v>
      </c>
      <c r="P57" s="8">
        <v>321.16781376416418</v>
      </c>
      <c r="Q57" s="8">
        <v>308.20661864619166</v>
      </c>
      <c r="R57" s="8">
        <v>326.82951858645907</v>
      </c>
      <c r="S57" s="8">
        <v>290.30466315428419</v>
      </c>
      <c r="T57" s="8">
        <v>210.90579741459649</v>
      </c>
      <c r="U57" s="8">
        <v>292.430275720628</v>
      </c>
      <c r="V57" s="64">
        <v>213.01221734037546</v>
      </c>
      <c r="W57" s="64">
        <v>160.97478521712688</v>
      </c>
      <c r="X57" s="8">
        <v>194.66282195844823</v>
      </c>
      <c r="Y57" s="8">
        <v>9.4434947448978512</v>
      </c>
      <c r="Z57" s="8">
        <v>1.4528933461507161</v>
      </c>
      <c r="AA57" s="8">
        <v>305.40194415945871</v>
      </c>
      <c r="AB57" s="8">
        <v>440.10833988722868</v>
      </c>
      <c r="AC57" s="8">
        <v>442.53057757437062</v>
      </c>
      <c r="AD57" s="8">
        <v>28.791881150156737</v>
      </c>
      <c r="AE57" s="8">
        <v>48.546337782285129</v>
      </c>
      <c r="AF57" s="64">
        <v>2.000715970993042</v>
      </c>
      <c r="AG57" s="64">
        <v>2.046536922454834</v>
      </c>
      <c r="AH57" s="64">
        <v>2.046536922454834</v>
      </c>
      <c r="AI57" s="64">
        <v>2.4011001586914063</v>
      </c>
      <c r="AJ57" s="64">
        <v>2.046536922454834</v>
      </c>
      <c r="AK57" s="11">
        <v>220.13231131746949</v>
      </c>
      <c r="AL57" s="11">
        <v>223.88323495737157</v>
      </c>
      <c r="AM57" s="11">
        <v>310.24334404090695</v>
      </c>
      <c r="AN57" s="11">
        <v>307.70044908144763</v>
      </c>
      <c r="AO57" s="11">
        <v>290.38897567446656</v>
      </c>
      <c r="AP57" s="11">
        <v>208.45236983699647</v>
      </c>
      <c r="AQ57" s="11">
        <v>289.97247722106829</v>
      </c>
      <c r="AR57" s="11">
        <v>211.6332094427726</v>
      </c>
      <c r="AS57" s="11">
        <v>160.50153991627587</v>
      </c>
      <c r="AT57" s="11">
        <v>195.19767149614145</v>
      </c>
      <c r="AU57" s="11">
        <v>8.3315643362290697</v>
      </c>
      <c r="AV57" s="11">
        <v>2.2158997250686623</v>
      </c>
      <c r="AW57" s="11">
        <v>303.79524527502093</v>
      </c>
      <c r="AY57" s="7">
        <v>45873.159722222219</v>
      </c>
      <c r="AZ57" s="8">
        <v>0</v>
      </c>
      <c r="BA57" s="8">
        <v>0</v>
      </c>
      <c r="BB57" s="8">
        <v>0</v>
      </c>
      <c r="BC57" s="8">
        <v>1.6479743644595146E-2</v>
      </c>
      <c r="BD57" s="8">
        <v>0</v>
      </c>
      <c r="BE57" s="8">
        <v>0</v>
      </c>
      <c r="BF57" s="8">
        <v>0</v>
      </c>
      <c r="BG57" s="8">
        <v>1.0070954449474812E-2</v>
      </c>
      <c r="BI57" s="7">
        <v>45873.281944444447</v>
      </c>
      <c r="BJ57" s="8">
        <v>1.2817578390240669E-2</v>
      </c>
      <c r="BK57" s="8">
        <v>1.0070954449474812E-2</v>
      </c>
    </row>
    <row r="58" spans="1:63">
      <c r="A58" s="7">
        <v>45873.413194444445</v>
      </c>
      <c r="B58" s="8">
        <v>449.77087772255112</v>
      </c>
      <c r="C58" s="8">
        <v>410.34834498712286</v>
      </c>
      <c r="D58" s="8">
        <v>27.252501492350092</v>
      </c>
      <c r="E58" s="8">
        <v>49.193028513737957</v>
      </c>
      <c r="F58" s="64">
        <v>2.78643798828125</v>
      </c>
      <c r="G58" s="64">
        <v>3.7457160949707031</v>
      </c>
      <c r="H58" s="64">
        <v>3.4419031143188477</v>
      </c>
      <c r="I58" s="64">
        <v>2.8837566375732422</v>
      </c>
      <c r="J58" s="64">
        <v>2.8837566375732422</v>
      </c>
      <c r="K58" s="64">
        <v>219.29552246305602</v>
      </c>
      <c r="L58" s="8">
        <v>218.05691782816518</v>
      </c>
      <c r="M58" s="8">
        <v>226.05879464239405</v>
      </c>
      <c r="N58" s="8">
        <v>224.29797179571412</v>
      </c>
      <c r="O58" s="8">
        <v>326.0589227249817</v>
      </c>
      <c r="P58" s="8">
        <v>331.16154090563742</v>
      </c>
      <c r="Q58" s="8">
        <v>317.96200830983804</v>
      </c>
      <c r="R58" s="8">
        <v>336.43664427445077</v>
      </c>
      <c r="S58" s="8">
        <v>300.72186952259239</v>
      </c>
      <c r="T58" s="8">
        <v>224.15730117978839</v>
      </c>
      <c r="U58" s="8">
        <v>302.63354898198196</v>
      </c>
      <c r="V58" s="64">
        <v>226.46655838248319</v>
      </c>
      <c r="W58" s="64">
        <v>168.83243066188916</v>
      </c>
      <c r="X58" s="8">
        <v>197.84036104815974</v>
      </c>
      <c r="Y58" s="8">
        <v>12.355544647356412</v>
      </c>
      <c r="Z58" s="8">
        <v>1</v>
      </c>
      <c r="AA58" s="8">
        <v>315.19053918990306</v>
      </c>
      <c r="AB58" s="8">
        <v>449.77087772255112</v>
      </c>
      <c r="AC58" s="8">
        <v>451.6628603727097</v>
      </c>
      <c r="AD58" s="8">
        <v>29.006216674710661</v>
      </c>
      <c r="AE58" s="8">
        <v>48.064440524851946</v>
      </c>
      <c r="AF58" s="64">
        <v>3.7330617904663086</v>
      </c>
      <c r="AG58" s="64">
        <v>1.7674638032913208</v>
      </c>
      <c r="AH58" s="64">
        <v>1.7674638032913208</v>
      </c>
      <c r="AI58" s="64">
        <v>2.1129679679870605</v>
      </c>
      <c r="AJ58" s="64">
        <v>2.3256101608276367</v>
      </c>
      <c r="AK58" s="11">
        <v>219.40988904911418</v>
      </c>
      <c r="AL58" s="11">
        <v>223.08495330644971</v>
      </c>
      <c r="AM58" s="11">
        <v>314.94254186408443</v>
      </c>
      <c r="AN58" s="11">
        <v>312.67023803255319</v>
      </c>
      <c r="AO58" s="11">
        <v>298.21037563313109</v>
      </c>
      <c r="AP58" s="11">
        <v>218.99535109783989</v>
      </c>
      <c r="AQ58" s="11">
        <v>297.73280114182739</v>
      </c>
      <c r="AR58" s="11">
        <v>222.39447939899827</v>
      </c>
      <c r="AS58" s="11">
        <v>168.61168835341434</v>
      </c>
      <c r="AT58" s="11">
        <v>197.76929453950891</v>
      </c>
      <c r="AU58" s="11">
        <v>11.20773991454052</v>
      </c>
      <c r="AV58" s="11">
        <v>2.1554202619105043</v>
      </c>
      <c r="AW58" s="11">
        <v>308.9984401937993</v>
      </c>
      <c r="AY58" s="7">
        <v>45873.163194444445</v>
      </c>
      <c r="AZ58" s="8">
        <v>0</v>
      </c>
      <c r="BA58" s="8">
        <v>0</v>
      </c>
      <c r="BB58" s="8">
        <v>0</v>
      </c>
      <c r="BC58" s="8">
        <v>1.6479743644595146E-2</v>
      </c>
      <c r="BD58" s="8">
        <v>0</v>
      </c>
      <c r="BE58" s="8">
        <v>0</v>
      </c>
      <c r="BF58" s="8">
        <v>0</v>
      </c>
      <c r="BG58" s="8">
        <v>1.0070954449474812E-2</v>
      </c>
      <c r="BI58" s="7">
        <v>45873.282638888886</v>
      </c>
      <c r="BJ58" s="8">
        <v>1.2817578390240669E-2</v>
      </c>
      <c r="BK58" s="8">
        <v>1.0070954449474812E-2</v>
      </c>
    </row>
    <row r="59" spans="1:63">
      <c r="A59" s="7">
        <v>45873.416666666664</v>
      </c>
      <c r="B59" s="8">
        <v>468.59332229203466</v>
      </c>
      <c r="C59" s="8">
        <v>431.79956642707754</v>
      </c>
      <c r="D59" s="8">
        <v>27.433871461908158</v>
      </c>
      <c r="E59" s="8">
        <v>49.017686661656484</v>
      </c>
      <c r="F59" s="64">
        <v>4.0448293685913086</v>
      </c>
      <c r="G59" s="64">
        <v>3.2654960155487061</v>
      </c>
      <c r="H59" s="64">
        <v>5.302391529083252</v>
      </c>
      <c r="I59" s="64">
        <v>5.7675132751464844</v>
      </c>
      <c r="J59" s="64">
        <v>2.8837566375732422</v>
      </c>
      <c r="K59" s="64">
        <v>220.99066302789871</v>
      </c>
      <c r="L59" s="8">
        <v>220.41746957805614</v>
      </c>
      <c r="M59" s="8">
        <v>226.18844406944297</v>
      </c>
      <c r="N59" s="8">
        <v>225.84409021749957</v>
      </c>
      <c r="O59" s="8">
        <v>333.47836337584488</v>
      </c>
      <c r="P59" s="8">
        <v>338.06344856095535</v>
      </c>
      <c r="Q59" s="8">
        <v>326.0447538155579</v>
      </c>
      <c r="R59" s="8">
        <v>338.85677042758795</v>
      </c>
      <c r="S59" s="8">
        <v>309.60203229538007</v>
      </c>
      <c r="T59" s="8">
        <v>235.05405486800166</v>
      </c>
      <c r="U59" s="8">
        <v>311.62381012651758</v>
      </c>
      <c r="V59" s="64">
        <v>237.2404349812353</v>
      </c>
      <c r="W59" s="64">
        <v>178.60464256768287</v>
      </c>
      <c r="X59" s="8">
        <v>202.52191217498896</v>
      </c>
      <c r="Y59" s="8">
        <v>14.269468735155705</v>
      </c>
      <c r="Z59" s="8">
        <v>1</v>
      </c>
      <c r="AA59" s="8">
        <v>323.88556815035486</v>
      </c>
      <c r="AB59" s="8">
        <v>468.59332229203466</v>
      </c>
      <c r="AC59" s="8">
        <v>471.93798419855233</v>
      </c>
      <c r="AD59" s="8">
        <v>28.501601721354152</v>
      </c>
      <c r="AE59" s="8">
        <v>49.363574346104301</v>
      </c>
      <c r="AF59" s="64">
        <v>4.9934186935424805</v>
      </c>
      <c r="AG59" s="64">
        <v>3.6279520988464355</v>
      </c>
      <c r="AH59" s="64">
        <v>1.7674638032913208</v>
      </c>
      <c r="AI59" s="64">
        <v>1.8248360157012939</v>
      </c>
      <c r="AJ59" s="64">
        <v>2.3256101608276367</v>
      </c>
      <c r="AK59" s="11">
        <v>219.37016282029441</v>
      </c>
      <c r="AL59" s="11">
        <v>223.03195322756287</v>
      </c>
      <c r="AM59" s="11">
        <v>319.35302758991776</v>
      </c>
      <c r="AN59" s="11">
        <v>318.32123664155142</v>
      </c>
      <c r="AO59" s="11">
        <v>303.68352968863212</v>
      </c>
      <c r="AP59" s="11">
        <v>229.35476751882584</v>
      </c>
      <c r="AQ59" s="11">
        <v>303.14608784593179</v>
      </c>
      <c r="AR59" s="11">
        <v>232.17823690047021</v>
      </c>
      <c r="AS59" s="11">
        <v>178.58309698534546</v>
      </c>
      <c r="AT59" s="11">
        <v>201.64167029244112</v>
      </c>
      <c r="AU59" s="11">
        <v>13.406792079656931</v>
      </c>
      <c r="AV59" s="11">
        <v>2</v>
      </c>
      <c r="AW59" s="11">
        <v>313.95967237726165</v>
      </c>
      <c r="AY59" s="7">
        <v>45873.166666666664</v>
      </c>
      <c r="AZ59" s="8">
        <v>0</v>
      </c>
      <c r="BA59" s="8">
        <v>0</v>
      </c>
      <c r="BB59" s="8">
        <v>0</v>
      </c>
      <c r="BC59" s="8">
        <v>1.6479743644595146E-2</v>
      </c>
      <c r="BD59" s="8">
        <v>0</v>
      </c>
      <c r="BE59" s="8">
        <v>0</v>
      </c>
      <c r="BF59" s="8">
        <v>0</v>
      </c>
      <c r="BG59" s="8">
        <v>1.0070954449474812E-2</v>
      </c>
      <c r="BI59" s="7">
        <v>45873.283333333333</v>
      </c>
      <c r="BJ59" s="8">
        <v>1.2817578390240669E-2</v>
      </c>
      <c r="BK59" s="8">
        <v>1.0070954449474812E-2</v>
      </c>
    </row>
    <row r="60" spans="1:63">
      <c r="A60" s="7">
        <v>45873.420138888891</v>
      </c>
      <c r="B60" s="8">
        <v>484.77189554838571</v>
      </c>
      <c r="C60" s="8">
        <v>441.23931293244607</v>
      </c>
      <c r="D60" s="8">
        <v>27.449481415376091</v>
      </c>
      <c r="E60" s="8">
        <v>49.175043123313806</v>
      </c>
      <c r="F60" s="64">
        <v>3.3257486820220947</v>
      </c>
      <c r="G60" s="64">
        <v>4.8982443809509277</v>
      </c>
      <c r="H60" s="64">
        <v>5.302391529083252</v>
      </c>
      <c r="I60" s="64">
        <v>3.4419031143188477</v>
      </c>
      <c r="J60" s="64">
        <v>2.6046833992004395</v>
      </c>
      <c r="K60" s="64">
        <v>229.44697007351888</v>
      </c>
      <c r="L60" s="8">
        <v>228.92513804935467</v>
      </c>
      <c r="M60" s="8">
        <v>221.5664223816986</v>
      </c>
      <c r="N60" s="8">
        <v>221.30392892369898</v>
      </c>
      <c r="O60" s="8">
        <v>338.07079862180365</v>
      </c>
      <c r="P60" s="8">
        <v>342.43718071405192</v>
      </c>
      <c r="Q60" s="8">
        <v>332.13501117887625</v>
      </c>
      <c r="R60" s="8">
        <v>340.52812665001642</v>
      </c>
      <c r="S60" s="8">
        <v>316.92210048264826</v>
      </c>
      <c r="T60" s="8">
        <v>243.15539759865962</v>
      </c>
      <c r="U60" s="8">
        <v>318.95160987725325</v>
      </c>
      <c r="V60" s="64">
        <v>245.14428628015486</v>
      </c>
      <c r="W60" s="64">
        <v>189.28042212276182</v>
      </c>
      <c r="X60" s="8">
        <v>208.34387964751366</v>
      </c>
      <c r="Y60" s="8">
        <v>16.169779019829434</v>
      </c>
      <c r="Z60" s="8">
        <v>1.0313270252803608</v>
      </c>
      <c r="AA60" s="8">
        <v>330.52143938455265</v>
      </c>
      <c r="AB60" s="8">
        <v>484.77189554838571</v>
      </c>
      <c r="AC60" s="8">
        <v>488.65280486667973</v>
      </c>
      <c r="AD60" s="8">
        <v>28.322257085233378</v>
      </c>
      <c r="AE60" s="8">
        <v>49.9106241797409</v>
      </c>
      <c r="AF60" s="64">
        <v>5.979090690612793</v>
      </c>
      <c r="AG60" s="64">
        <v>1.7674638032913208</v>
      </c>
      <c r="AH60" s="64">
        <v>3.9070253372192383</v>
      </c>
      <c r="AI60" s="64">
        <v>3.5536282062530518</v>
      </c>
      <c r="AJ60" s="64">
        <v>2.046536922454834</v>
      </c>
      <c r="AK60" s="11">
        <v>224.4704080345096</v>
      </c>
      <c r="AL60" s="11">
        <v>228.44226484138699</v>
      </c>
      <c r="AM60" s="11">
        <v>324.83324152603217</v>
      </c>
      <c r="AN60" s="11">
        <v>324.37357908378186</v>
      </c>
      <c r="AO60" s="11">
        <v>308.45072825454332</v>
      </c>
      <c r="AP60" s="11">
        <v>236.51390761108681</v>
      </c>
      <c r="AQ60" s="11">
        <v>307.89840592543749</v>
      </c>
      <c r="AR60" s="11">
        <v>238.97961689992496</v>
      </c>
      <c r="AS60" s="11">
        <v>189.10522990709239</v>
      </c>
      <c r="AT60" s="11">
        <v>206.4659849901237</v>
      </c>
      <c r="AU60" s="11">
        <v>14.408553178040915</v>
      </c>
      <c r="AV60" s="11">
        <v>2.3908248115092201</v>
      </c>
      <c r="AW60" s="11">
        <v>319.57074743720705</v>
      </c>
      <c r="AY60" s="7">
        <v>45873.170138888891</v>
      </c>
      <c r="AZ60" s="8">
        <v>0</v>
      </c>
      <c r="BA60" s="8">
        <v>0</v>
      </c>
      <c r="BB60" s="8">
        <v>0</v>
      </c>
      <c r="BC60" s="8">
        <v>1.6479743644595146E-2</v>
      </c>
      <c r="BD60" s="8">
        <v>0</v>
      </c>
      <c r="BE60" s="8">
        <v>0</v>
      </c>
      <c r="BF60" s="8">
        <v>0</v>
      </c>
      <c r="BG60" s="8">
        <v>1.0070954449474812E-2</v>
      </c>
      <c r="BI60" s="7">
        <v>45873.28402777778</v>
      </c>
      <c r="BJ60" s="8">
        <v>1.2817578390240669E-2</v>
      </c>
      <c r="BK60" s="8">
        <v>1.0070954449474812E-2</v>
      </c>
    </row>
    <row r="61" spans="1:63">
      <c r="A61" s="7">
        <v>45873.423611111109</v>
      </c>
      <c r="B61" s="8">
        <v>496.93547798256265</v>
      </c>
      <c r="C61" s="8">
        <v>453.92220595749899</v>
      </c>
      <c r="D61" s="8">
        <v>27.409444628779784</v>
      </c>
      <c r="E61" s="8">
        <v>49.264978212928789</v>
      </c>
      <c r="F61" s="64">
        <v>3.0560932159423828</v>
      </c>
      <c r="G61" s="64">
        <v>3.5536282062530518</v>
      </c>
      <c r="H61" s="64">
        <v>3.6279520988464355</v>
      </c>
      <c r="I61" s="64">
        <v>3.6279520988464355</v>
      </c>
      <c r="J61" s="64">
        <v>1.5814149379730225</v>
      </c>
      <c r="K61" s="64">
        <v>236.9176922872245</v>
      </c>
      <c r="L61" s="8">
        <v>236.25059204009202</v>
      </c>
      <c r="M61" s="8">
        <v>223.75886257161358</v>
      </c>
      <c r="N61" s="8">
        <v>222.63576582987437</v>
      </c>
      <c r="O61" s="8">
        <v>340.52642182630933</v>
      </c>
      <c r="P61" s="8">
        <v>344.80388421155334</v>
      </c>
      <c r="Q61" s="8">
        <v>337.19568295086117</v>
      </c>
      <c r="R61" s="8">
        <v>346.63826261004084</v>
      </c>
      <c r="S61" s="8">
        <v>322.26374733437166</v>
      </c>
      <c r="T61" s="8">
        <v>248.88766016717068</v>
      </c>
      <c r="U61" s="8">
        <v>324.43568484700131</v>
      </c>
      <c r="V61" s="64">
        <v>250.78319625186035</v>
      </c>
      <c r="W61" s="64">
        <v>200.60669868744122</v>
      </c>
      <c r="X61" s="8">
        <v>215.20906454210945</v>
      </c>
      <c r="Y61" s="8">
        <v>17.328573660562469</v>
      </c>
      <c r="Z61" s="8">
        <v>1.021992956612543</v>
      </c>
      <c r="AA61" s="8">
        <v>334.95085874289276</v>
      </c>
      <c r="AB61" s="8">
        <v>496.93547798256265</v>
      </c>
      <c r="AC61" s="8">
        <v>497.879233535781</v>
      </c>
      <c r="AD61" s="8">
        <v>27.847338041222653</v>
      </c>
      <c r="AE61" s="8">
        <v>51.939231628611438</v>
      </c>
      <c r="AF61" s="64">
        <v>5.4854884147644043</v>
      </c>
      <c r="AG61" s="64">
        <v>2.6046833992004395</v>
      </c>
      <c r="AH61" s="64">
        <v>2.8837566375732422</v>
      </c>
      <c r="AI61" s="64">
        <v>3.2654960155487061</v>
      </c>
      <c r="AJ61" s="64">
        <v>2.6046833992004395</v>
      </c>
      <c r="AK61" s="11">
        <v>228.88294412440345</v>
      </c>
      <c r="AL61" s="11">
        <v>232.67820583751634</v>
      </c>
      <c r="AM61" s="11">
        <v>331.05913393582119</v>
      </c>
      <c r="AN61" s="11">
        <v>330.85527544372633</v>
      </c>
      <c r="AO61" s="11">
        <v>313.90425926710788</v>
      </c>
      <c r="AP61" s="11">
        <v>242.08379917406012</v>
      </c>
      <c r="AQ61" s="11">
        <v>313.35398371345832</v>
      </c>
      <c r="AR61" s="11">
        <v>244.46577830568731</v>
      </c>
      <c r="AS61" s="11">
        <v>199.68513192060493</v>
      </c>
      <c r="AT61" s="11">
        <v>212.04497295495108</v>
      </c>
      <c r="AU61" s="11">
        <v>15.571023144474252</v>
      </c>
      <c r="AV61" s="11">
        <v>2.1195501986633061</v>
      </c>
      <c r="AW61" s="11">
        <v>325.72755229639353</v>
      </c>
      <c r="AY61" s="7">
        <v>45873.173611111109</v>
      </c>
      <c r="AZ61" s="8">
        <v>0</v>
      </c>
      <c r="BA61" s="8">
        <v>0</v>
      </c>
      <c r="BB61" s="8">
        <v>0</v>
      </c>
      <c r="BC61" s="8">
        <v>1.6479743644595146E-2</v>
      </c>
      <c r="BD61" s="8">
        <v>0</v>
      </c>
      <c r="BE61" s="8">
        <v>0</v>
      </c>
      <c r="BF61" s="8">
        <v>0</v>
      </c>
      <c r="BG61" s="8">
        <v>1.0070954449474812E-2</v>
      </c>
      <c r="BI61" s="7">
        <v>45873.284722222219</v>
      </c>
      <c r="BJ61" s="8">
        <v>1.2817578390240669E-2</v>
      </c>
      <c r="BK61" s="8">
        <v>1.0070954449474812E-2</v>
      </c>
    </row>
    <row r="62" spans="1:63">
      <c r="A62" s="7">
        <v>45873.427083333336</v>
      </c>
      <c r="B62" s="8">
        <v>507.10780505808225</v>
      </c>
      <c r="C62" s="8">
        <v>463.9302178971252</v>
      </c>
      <c r="D62" s="8">
        <v>27.78347412842427</v>
      </c>
      <c r="E62" s="8">
        <v>48.485276660496993</v>
      </c>
      <c r="F62" s="64">
        <v>2.2471275329589844</v>
      </c>
      <c r="G62" s="64">
        <v>3.2654960155487061</v>
      </c>
      <c r="H62" s="64">
        <v>5.7675132751464844</v>
      </c>
      <c r="I62" s="64">
        <v>2.6046833992004395</v>
      </c>
      <c r="J62" s="64">
        <v>3.4419031143188477</v>
      </c>
      <c r="K62" s="64">
        <v>241.75334898181137</v>
      </c>
      <c r="L62" s="8">
        <v>240.9316537970125</v>
      </c>
      <c r="M62" s="8">
        <v>231.26737554528179</v>
      </c>
      <c r="N62" s="8">
        <v>229.69879752260201</v>
      </c>
      <c r="O62" s="8">
        <v>343.06628870755935</v>
      </c>
      <c r="P62" s="8">
        <v>347.26852491958084</v>
      </c>
      <c r="Q62" s="8">
        <v>341.36774624676394</v>
      </c>
      <c r="R62" s="8">
        <v>351.60239821298637</v>
      </c>
      <c r="S62" s="8">
        <v>325.67010262332548</v>
      </c>
      <c r="T62" s="8">
        <v>253.43999963219278</v>
      </c>
      <c r="U62" s="8">
        <v>327.74603515538541</v>
      </c>
      <c r="V62" s="64">
        <v>255.24923184342373</v>
      </c>
      <c r="W62" s="64">
        <v>211.47954384795679</v>
      </c>
      <c r="X62" s="8">
        <v>222.40500999654566</v>
      </c>
      <c r="Y62" s="8">
        <v>18.669605209829228</v>
      </c>
      <c r="Z62" s="8">
        <v>9.7256673177083336E-2</v>
      </c>
      <c r="AA62" s="8">
        <v>338.22919876604806</v>
      </c>
      <c r="AB62" s="8">
        <v>507.10780505808225</v>
      </c>
      <c r="AC62" s="8">
        <v>509.81489729198307</v>
      </c>
      <c r="AD62" s="8">
        <v>27.777284833707295</v>
      </c>
      <c r="AE62" s="8">
        <v>52.256030391326505</v>
      </c>
      <c r="AF62" s="64">
        <v>4.9791688919067383</v>
      </c>
      <c r="AG62" s="64">
        <v>3.9070253372192383</v>
      </c>
      <c r="AH62" s="64">
        <v>3.4419031143188477</v>
      </c>
      <c r="AI62" s="64">
        <v>2.9773640632629395</v>
      </c>
      <c r="AJ62" s="64">
        <v>4.186098575592041</v>
      </c>
      <c r="AK62" s="11">
        <v>232.87551938503495</v>
      </c>
      <c r="AL62" s="11">
        <v>236.67930342620031</v>
      </c>
      <c r="AM62" s="11">
        <v>337.24980824732563</v>
      </c>
      <c r="AN62" s="11">
        <v>337.63732274038523</v>
      </c>
      <c r="AO62" s="11">
        <v>319.51830213202942</v>
      </c>
      <c r="AP62" s="11">
        <v>247.00276734579742</v>
      </c>
      <c r="AQ62" s="11">
        <v>318.9769455081659</v>
      </c>
      <c r="AR62" s="11">
        <v>249.26238896750223</v>
      </c>
      <c r="AS62" s="11">
        <v>209.64256914944858</v>
      </c>
      <c r="AT62" s="11">
        <v>218.22169860875312</v>
      </c>
      <c r="AU62" s="11">
        <v>17.079688693528837</v>
      </c>
      <c r="AV62" s="11">
        <v>2</v>
      </c>
      <c r="AW62" s="11">
        <v>332.07288610503235</v>
      </c>
      <c r="AY62" s="7">
        <v>45873.177083333336</v>
      </c>
      <c r="AZ62" s="8">
        <v>0</v>
      </c>
      <c r="BA62" s="8">
        <v>0</v>
      </c>
      <c r="BB62" s="8">
        <v>0</v>
      </c>
      <c r="BC62" s="8">
        <v>1.6479743644595146E-2</v>
      </c>
      <c r="BD62" s="8">
        <v>0</v>
      </c>
      <c r="BE62" s="8">
        <v>0</v>
      </c>
      <c r="BF62" s="8">
        <v>0</v>
      </c>
      <c r="BG62" s="8">
        <v>1.0070954449474812E-2</v>
      </c>
      <c r="BI62" s="7">
        <v>45873.285416666666</v>
      </c>
      <c r="BJ62" s="8">
        <v>1.2817578390240669E-2</v>
      </c>
      <c r="BK62" s="8">
        <v>1.0070954449474812E-2</v>
      </c>
    </row>
    <row r="63" spans="1:63">
      <c r="A63" s="7">
        <v>45873.430555555555</v>
      </c>
      <c r="B63" s="8">
        <v>519.78390404279514</v>
      </c>
      <c r="C63" s="8">
        <v>472.45363891491598</v>
      </c>
      <c r="D63" s="8">
        <v>28.035939900887946</v>
      </c>
      <c r="E63" s="8">
        <v>47.985981165069582</v>
      </c>
      <c r="F63" s="64">
        <v>5.5728759765625</v>
      </c>
      <c r="G63" s="64">
        <v>4.8982443809509277</v>
      </c>
      <c r="H63" s="64">
        <v>3.9070253372192383</v>
      </c>
      <c r="I63" s="64">
        <v>3.9070253372192383</v>
      </c>
      <c r="J63" s="64">
        <v>3.6279520988464355</v>
      </c>
      <c r="K63" s="64">
        <v>245.36551579024712</v>
      </c>
      <c r="L63" s="8">
        <v>244.36265100809106</v>
      </c>
      <c r="M63" s="8">
        <v>237.89237404925754</v>
      </c>
      <c r="N63" s="8">
        <v>236.52507185606896</v>
      </c>
      <c r="O63" s="8">
        <v>347.31112245115867</v>
      </c>
      <c r="P63" s="8">
        <v>352.03509022936231</v>
      </c>
      <c r="Q63" s="8">
        <v>345.48493523562769</v>
      </c>
      <c r="R63" s="8">
        <v>356.50534624942799</v>
      </c>
      <c r="S63" s="8">
        <v>328.17257223162022</v>
      </c>
      <c r="T63" s="8">
        <v>255.1917548478682</v>
      </c>
      <c r="U63" s="8">
        <v>330.28545762361961</v>
      </c>
      <c r="V63" s="64">
        <v>256.79998712610922</v>
      </c>
      <c r="W63" s="64">
        <v>222.05431212182268</v>
      </c>
      <c r="X63" s="8">
        <v>229.83222558318516</v>
      </c>
      <c r="Y63" s="8">
        <v>19.476614901556776</v>
      </c>
      <c r="Z63" s="8">
        <v>0</v>
      </c>
      <c r="AA63" s="8">
        <v>342.23858561012895</v>
      </c>
      <c r="AB63" s="8">
        <v>519.78390404279514</v>
      </c>
      <c r="AC63" s="8">
        <v>520.45889331991555</v>
      </c>
      <c r="AD63" s="8">
        <v>27.6645705090679</v>
      </c>
      <c r="AE63" s="8">
        <v>53.072823704063723</v>
      </c>
      <c r="AF63" s="64">
        <v>7.722322940826416</v>
      </c>
      <c r="AG63" s="64">
        <v>5.302391529083252</v>
      </c>
      <c r="AH63" s="64">
        <v>3.1628298759460449</v>
      </c>
      <c r="AI63" s="64">
        <v>2.4011001586914063</v>
      </c>
      <c r="AJ63" s="64">
        <v>4.4651718139648438</v>
      </c>
      <c r="AK63" s="11">
        <v>237.14856901236539</v>
      </c>
      <c r="AL63" s="11">
        <v>240.91398564065574</v>
      </c>
      <c r="AM63" s="11">
        <v>343.68259414260223</v>
      </c>
      <c r="AN63" s="11">
        <v>344.65251020683758</v>
      </c>
      <c r="AO63" s="11">
        <v>324.88891887999915</v>
      </c>
      <c r="AP63" s="11">
        <v>250.48631095616381</v>
      </c>
      <c r="AQ63" s="11">
        <v>324.36954148204995</v>
      </c>
      <c r="AR63" s="11">
        <v>252.81764386110706</v>
      </c>
      <c r="AS63" s="11">
        <v>219.04736078099938</v>
      </c>
      <c r="AT63" s="11">
        <v>224.68502647059839</v>
      </c>
      <c r="AU63" s="11">
        <v>18.314250966851969</v>
      </c>
      <c r="AV63" s="11">
        <v>2</v>
      </c>
      <c r="AW63" s="11">
        <v>338.74657021598892</v>
      </c>
      <c r="AY63" s="7">
        <v>45873.180555555555</v>
      </c>
      <c r="AZ63" s="8">
        <v>0</v>
      </c>
      <c r="BA63" s="8">
        <v>0</v>
      </c>
      <c r="BB63" s="8">
        <v>0</v>
      </c>
      <c r="BC63" s="8">
        <v>1.6479743644595146E-2</v>
      </c>
      <c r="BD63" s="8">
        <v>0</v>
      </c>
      <c r="BE63" s="8">
        <v>0</v>
      </c>
      <c r="BF63" s="8">
        <v>0</v>
      </c>
      <c r="BG63" s="8">
        <v>1.0070954449474812E-2</v>
      </c>
      <c r="BI63" s="7">
        <v>45873.286111111112</v>
      </c>
      <c r="BJ63" s="8">
        <v>1.2817578390240669E-2</v>
      </c>
      <c r="BK63" s="8">
        <v>1.0070954449474812E-2</v>
      </c>
    </row>
    <row r="64" spans="1:63">
      <c r="A64" s="7">
        <v>45873.434027777781</v>
      </c>
      <c r="B64" s="8">
        <v>528.62424882575931</v>
      </c>
      <c r="C64" s="8">
        <v>477.05125287886216</v>
      </c>
      <c r="D64" s="8">
        <v>27.733901298340371</v>
      </c>
      <c r="E64" s="8">
        <v>48.916892613065038</v>
      </c>
      <c r="F64" s="64">
        <v>4.0448293685913086</v>
      </c>
      <c r="G64" s="64">
        <v>5.1863760948181152</v>
      </c>
      <c r="H64" s="64">
        <v>5.302391529083252</v>
      </c>
      <c r="I64" s="64">
        <v>3.4419031143188477</v>
      </c>
      <c r="J64" s="64">
        <v>5.0233182907104492</v>
      </c>
      <c r="K64" s="64">
        <v>247.14831408437226</v>
      </c>
      <c r="L64" s="8">
        <v>246.05376584963884</v>
      </c>
      <c r="M64" s="8">
        <v>242.64421383477392</v>
      </c>
      <c r="N64" s="8">
        <v>241.38446050282045</v>
      </c>
      <c r="O64" s="8">
        <v>353.80009637244802</v>
      </c>
      <c r="P64" s="8">
        <v>358.82119257536652</v>
      </c>
      <c r="Q64" s="8">
        <v>351.00693251280262</v>
      </c>
      <c r="R64" s="8">
        <v>363.06044811399653</v>
      </c>
      <c r="S64" s="8">
        <v>332.38073381038072</v>
      </c>
      <c r="T64" s="8">
        <v>257.14623407247552</v>
      </c>
      <c r="U64" s="8">
        <v>334.56540946510154</v>
      </c>
      <c r="V64" s="64">
        <v>258.85526709530035</v>
      </c>
      <c r="W64" s="64">
        <v>231.77259170768701</v>
      </c>
      <c r="X64" s="8">
        <v>237.07093179705862</v>
      </c>
      <c r="Y64" s="8">
        <v>20.760870915039376</v>
      </c>
      <c r="Z64" s="8">
        <v>0</v>
      </c>
      <c r="AA64" s="8">
        <v>347.91748707218096</v>
      </c>
      <c r="AB64" s="8">
        <v>528.62424882575931</v>
      </c>
      <c r="AC64" s="8">
        <v>527.41255597208499</v>
      </c>
      <c r="AD64" s="8">
        <v>27.809763749538142</v>
      </c>
      <c r="AE64" s="8">
        <v>53.349742630002446</v>
      </c>
      <c r="AF64" s="64">
        <v>5.7310190200805664</v>
      </c>
      <c r="AG64" s="64">
        <v>4.4651718139648438</v>
      </c>
      <c r="AH64" s="64">
        <v>3.4419031143188477</v>
      </c>
      <c r="AI64" s="64">
        <v>4.610112190246582</v>
      </c>
      <c r="AJ64" s="64">
        <v>3.6279520988464355</v>
      </c>
      <c r="AK64" s="11">
        <v>239.95992682383212</v>
      </c>
      <c r="AL64" s="11">
        <v>243.81234581879258</v>
      </c>
      <c r="AM64" s="11">
        <v>350.15165825646011</v>
      </c>
      <c r="AN64" s="11">
        <v>351.69795411151853</v>
      </c>
      <c r="AO64" s="11">
        <v>330.9427307029984</v>
      </c>
      <c r="AP64" s="11">
        <v>253.77520827586608</v>
      </c>
      <c r="AQ64" s="11">
        <v>330.42261860082544</v>
      </c>
      <c r="AR64" s="11">
        <v>256.22472893976527</v>
      </c>
      <c r="AS64" s="11">
        <v>228.11787913719746</v>
      </c>
      <c r="AT64" s="11">
        <v>231.42055783984529</v>
      </c>
      <c r="AU64" s="11">
        <v>19.787404092970991</v>
      </c>
      <c r="AV64" s="11">
        <v>2</v>
      </c>
      <c r="AW64" s="11">
        <v>345.58772009089591</v>
      </c>
      <c r="AY64" s="7">
        <v>45873.184027777781</v>
      </c>
      <c r="AZ64" s="8">
        <v>0</v>
      </c>
      <c r="BA64" s="8">
        <v>0</v>
      </c>
      <c r="BB64" s="8">
        <v>0</v>
      </c>
      <c r="BC64" s="8">
        <v>1.6479743644595146E-2</v>
      </c>
      <c r="BD64" s="8">
        <v>0</v>
      </c>
      <c r="BE64" s="8">
        <v>0</v>
      </c>
      <c r="BF64" s="8">
        <v>0</v>
      </c>
      <c r="BG64" s="8">
        <v>1.0070954449474812E-2</v>
      </c>
      <c r="BI64" s="7">
        <v>45873.286805555559</v>
      </c>
      <c r="BJ64" s="8">
        <v>1.2817578390240669E-2</v>
      </c>
      <c r="BK64" s="8">
        <v>1.0070954449474812E-2</v>
      </c>
    </row>
    <row r="65" spans="1:63">
      <c r="A65" s="7">
        <v>45873.4375</v>
      </c>
      <c r="B65" s="8">
        <v>536.78237309747612</v>
      </c>
      <c r="C65" s="8">
        <v>483.17817830485779</v>
      </c>
      <c r="D65" s="8">
        <v>27.752697279555651</v>
      </c>
      <c r="E65" s="8">
        <v>49.039420141390487</v>
      </c>
      <c r="F65" s="64">
        <v>4.0448293685913086</v>
      </c>
      <c r="G65" s="64">
        <v>6.2428603172302246</v>
      </c>
      <c r="H65" s="64">
        <v>3.9070253372192383</v>
      </c>
      <c r="I65" s="64">
        <v>1.7674638032913208</v>
      </c>
      <c r="J65" s="64">
        <v>3.1628298759460449</v>
      </c>
      <c r="K65" s="64">
        <v>249.35772064268613</v>
      </c>
      <c r="L65" s="8">
        <v>248.36159151227625</v>
      </c>
      <c r="M65" s="8">
        <v>246.37833509581881</v>
      </c>
      <c r="N65" s="8">
        <v>245.34850421367736</v>
      </c>
      <c r="O65" s="8">
        <v>361.94996734972028</v>
      </c>
      <c r="P65" s="8">
        <v>366.88686459281519</v>
      </c>
      <c r="Q65" s="8">
        <v>358.23378011407692</v>
      </c>
      <c r="R65" s="8">
        <v>367.00896745229016</v>
      </c>
      <c r="S65" s="8">
        <v>338.51008987512438</v>
      </c>
      <c r="T65" s="8">
        <v>261.50736460034892</v>
      </c>
      <c r="U65" s="8">
        <v>340.69377243664269</v>
      </c>
      <c r="V65" s="64">
        <v>263.45043853518087</v>
      </c>
      <c r="W65" s="64">
        <v>240.83626513740379</v>
      </c>
      <c r="X65" s="8">
        <v>244.30627224987722</v>
      </c>
      <c r="Y65" s="8">
        <v>22.83721056599898</v>
      </c>
      <c r="Z65" s="8">
        <v>0.22442835489908855</v>
      </c>
      <c r="AA65" s="8">
        <v>355.031867318335</v>
      </c>
      <c r="AB65" s="8">
        <v>536.78237309747612</v>
      </c>
      <c r="AC65" s="8">
        <v>537.82399665079765</v>
      </c>
      <c r="AD65" s="8">
        <v>28.360447302383793</v>
      </c>
      <c r="AE65" s="8">
        <v>51.25412778095896</v>
      </c>
      <c r="AF65" s="64">
        <v>7.2246847152709961</v>
      </c>
      <c r="AG65" s="64">
        <v>3.1628298759460449</v>
      </c>
      <c r="AH65" s="64">
        <v>4.186098575592041</v>
      </c>
      <c r="AI65" s="64">
        <v>2.6892321109771729</v>
      </c>
      <c r="AJ65" s="64">
        <v>5.302391529083252</v>
      </c>
      <c r="AK65" s="11">
        <v>242.79056079819551</v>
      </c>
      <c r="AL65" s="11">
        <v>246.82595765501318</v>
      </c>
      <c r="AM65" s="11">
        <v>357.02431183426506</v>
      </c>
      <c r="AN65" s="11">
        <v>358.58962418575538</v>
      </c>
      <c r="AO65" s="11">
        <v>337.500720048657</v>
      </c>
      <c r="AP65" s="11">
        <v>258.59495382179819</v>
      </c>
      <c r="AQ65" s="11">
        <v>336.98690024169781</v>
      </c>
      <c r="AR65" s="11">
        <v>261.08591371193836</v>
      </c>
      <c r="AS65" s="11">
        <v>236.5408922191894</v>
      </c>
      <c r="AT65" s="11">
        <v>238.21257547467766</v>
      </c>
      <c r="AU65" s="11">
        <v>21.915952461791434</v>
      </c>
      <c r="AV65" s="11">
        <v>2</v>
      </c>
      <c r="AW65" s="11">
        <v>352.62698009870638</v>
      </c>
      <c r="AY65" s="7">
        <v>45873.1875</v>
      </c>
      <c r="AZ65" s="8">
        <v>0</v>
      </c>
      <c r="BA65" s="8">
        <v>0</v>
      </c>
      <c r="BB65" s="8">
        <v>0</v>
      </c>
      <c r="BC65" s="8">
        <v>1.6479743644595146E-2</v>
      </c>
      <c r="BD65" s="8">
        <v>0</v>
      </c>
      <c r="BE65" s="8">
        <v>0</v>
      </c>
      <c r="BF65" s="8">
        <v>0</v>
      </c>
      <c r="BG65" s="8">
        <v>1.0070954449474812E-2</v>
      </c>
      <c r="BI65" s="7">
        <v>45873.287499999999</v>
      </c>
      <c r="BJ65" s="8">
        <v>1.2817578390240669E-2</v>
      </c>
      <c r="BK65" s="8">
        <v>1.0070954449474812E-2</v>
      </c>
    </row>
    <row r="66" spans="1:63">
      <c r="A66" s="7">
        <v>45873.440972222219</v>
      </c>
      <c r="B66" s="8">
        <v>542.61131866840731</v>
      </c>
      <c r="C66" s="8">
        <v>491.32160368573705</v>
      </c>
      <c r="D66" s="8">
        <v>28.162354078912781</v>
      </c>
      <c r="E66" s="8">
        <v>47.924142524673371</v>
      </c>
      <c r="F66" s="64">
        <v>4.853795051574707</v>
      </c>
      <c r="G66" s="64">
        <v>5.6665964126586914</v>
      </c>
      <c r="H66" s="64">
        <v>2.3256101608276367</v>
      </c>
      <c r="I66" s="64">
        <v>2.6046833992004395</v>
      </c>
      <c r="J66" s="64">
        <v>5.0233182907104492</v>
      </c>
      <c r="K66" s="64">
        <v>253.31294002676236</v>
      </c>
      <c r="L66" s="8">
        <v>252.43969947343459</v>
      </c>
      <c r="M66" s="8">
        <v>248.69301449422599</v>
      </c>
      <c r="N66" s="8">
        <v>247.79126011788492</v>
      </c>
      <c r="O66" s="8">
        <v>367.69451649425582</v>
      </c>
      <c r="P66" s="8">
        <v>372.35505501908267</v>
      </c>
      <c r="Q66" s="8">
        <v>364.43725927083204</v>
      </c>
      <c r="R66" s="8">
        <v>369.79235102297679</v>
      </c>
      <c r="S66" s="8">
        <v>344.59084090480735</v>
      </c>
      <c r="T66" s="8">
        <v>266.37895391600983</v>
      </c>
      <c r="U66" s="8">
        <v>346.79922643605619</v>
      </c>
      <c r="V66" s="64">
        <v>268.30336361738387</v>
      </c>
      <c r="W66" s="64">
        <v>249.17792017543786</v>
      </c>
      <c r="X66" s="8">
        <v>251.3817852558268</v>
      </c>
      <c r="Y66" s="8">
        <v>24.693524900019003</v>
      </c>
      <c r="Z66" s="8">
        <v>0</v>
      </c>
      <c r="AA66" s="8">
        <v>361.39287954120897</v>
      </c>
      <c r="AB66" s="8">
        <v>542.61131866840731</v>
      </c>
      <c r="AC66" s="8">
        <v>543.62728858127105</v>
      </c>
      <c r="AD66" s="8">
        <v>28.65738706067448</v>
      </c>
      <c r="AE66" s="8">
        <v>50.54458101592224</v>
      </c>
      <c r="AF66" s="64">
        <v>7.7120113372802734</v>
      </c>
      <c r="AG66" s="64">
        <v>3.1628298759460449</v>
      </c>
      <c r="AH66" s="64">
        <v>3.4419031143188477</v>
      </c>
      <c r="AI66" s="64">
        <v>5.4745082855224609</v>
      </c>
      <c r="AJ66" s="64">
        <v>3.1628298759460449</v>
      </c>
      <c r="AK66" s="11">
        <v>247.21770353865091</v>
      </c>
      <c r="AL66" s="11">
        <v>251.36864551759732</v>
      </c>
      <c r="AM66" s="11">
        <v>363.11418540125766</v>
      </c>
      <c r="AN66" s="11">
        <v>364.18687317732315</v>
      </c>
      <c r="AO66" s="11">
        <v>343.28960055378889</v>
      </c>
      <c r="AP66" s="11">
        <v>263.24415389021237</v>
      </c>
      <c r="AQ66" s="11">
        <v>342.6273361926153</v>
      </c>
      <c r="AR66" s="11">
        <v>265.64905802285762</v>
      </c>
      <c r="AS66" s="11">
        <v>244.69173591454594</v>
      </c>
      <c r="AT66" s="11">
        <v>245.29101118200813</v>
      </c>
      <c r="AU66" s="11">
        <v>23.698789524640638</v>
      </c>
      <c r="AV66" s="11">
        <v>2.3589692339223318</v>
      </c>
      <c r="AW66" s="11">
        <v>358.8432288823991</v>
      </c>
      <c r="AY66" s="7">
        <v>45873.190972222219</v>
      </c>
      <c r="AZ66" s="8">
        <v>0</v>
      </c>
      <c r="BA66" s="8">
        <v>0</v>
      </c>
      <c r="BB66" s="8">
        <v>0</v>
      </c>
      <c r="BC66" s="8">
        <v>1.6479743644595146E-2</v>
      </c>
      <c r="BD66" s="8">
        <v>0</v>
      </c>
      <c r="BE66" s="8">
        <v>0</v>
      </c>
      <c r="BF66" s="8">
        <v>0</v>
      </c>
      <c r="BG66" s="8">
        <v>1.0070954449474812E-2</v>
      </c>
      <c r="BI66" s="7">
        <v>45873.288194444445</v>
      </c>
      <c r="BJ66" s="8">
        <v>1.2817578390240669E-2</v>
      </c>
      <c r="BK66" s="8">
        <v>1.0070954449474812E-2</v>
      </c>
    </row>
    <row r="67" spans="1:63">
      <c r="A67" s="7">
        <v>45873.444444444445</v>
      </c>
      <c r="B67" s="8">
        <v>548.81223440057454</v>
      </c>
      <c r="C67" s="8">
        <v>501.30762167485943</v>
      </c>
      <c r="D67" s="8">
        <v>28.184808975669881</v>
      </c>
      <c r="E67" s="8">
        <v>47.91809789264439</v>
      </c>
      <c r="F67" s="64">
        <v>4.5841398239135742</v>
      </c>
      <c r="G67" s="64">
        <v>5.6665964126586914</v>
      </c>
      <c r="H67" s="64">
        <v>3.4419031143188477</v>
      </c>
      <c r="I67" s="64">
        <v>4.186098575592041</v>
      </c>
      <c r="J67" s="64">
        <v>6.0465865135192871</v>
      </c>
      <c r="K67" s="64">
        <v>256.9882936231536</v>
      </c>
      <c r="L67" s="8">
        <v>256.08419965448439</v>
      </c>
      <c r="M67" s="8">
        <v>251.63843649476846</v>
      </c>
      <c r="N67" s="8">
        <v>250.53248763372011</v>
      </c>
      <c r="O67" s="8">
        <v>369.4859686658632</v>
      </c>
      <c r="P67" s="8">
        <v>374.32227660426111</v>
      </c>
      <c r="Q67" s="8">
        <v>368.17727283449409</v>
      </c>
      <c r="R67" s="8">
        <v>370.00828234436358</v>
      </c>
      <c r="S67" s="8">
        <v>349.59430916148392</v>
      </c>
      <c r="T67" s="8">
        <v>270.86480553880801</v>
      </c>
      <c r="U67" s="8">
        <v>351.88475464503125</v>
      </c>
      <c r="V67" s="64">
        <v>272.73408670765502</v>
      </c>
      <c r="W67" s="64">
        <v>257.15183934129919</v>
      </c>
      <c r="X67" s="8">
        <v>258.48681700665952</v>
      </c>
      <c r="Y67" s="8">
        <v>26.833602352883691</v>
      </c>
      <c r="Z67" s="8">
        <v>0.1143999989827474</v>
      </c>
      <c r="AA67" s="8">
        <v>365.43181115422556</v>
      </c>
      <c r="AB67" s="8">
        <v>548.81223440057454</v>
      </c>
      <c r="AC67" s="8">
        <v>551.48403045511702</v>
      </c>
      <c r="AD67" s="8">
        <v>28.753876682531622</v>
      </c>
      <c r="AE67" s="8">
        <v>50.394367729212725</v>
      </c>
      <c r="AF67" s="64">
        <v>5.7277541160583496</v>
      </c>
      <c r="AG67" s="64">
        <v>3.4419031143188477</v>
      </c>
      <c r="AH67" s="64">
        <v>5.7675132751464844</v>
      </c>
      <c r="AI67" s="64">
        <v>4.610112190246582</v>
      </c>
      <c r="AJ67" s="64">
        <v>5.4884400367736816</v>
      </c>
      <c r="AK67" s="11">
        <v>250.88785586696898</v>
      </c>
      <c r="AL67" s="11">
        <v>254.95944906155788</v>
      </c>
      <c r="AM67" s="11">
        <v>367.45036048427903</v>
      </c>
      <c r="AN67" s="11">
        <v>367.9564411245683</v>
      </c>
      <c r="AO67" s="11">
        <v>347.75206412109389</v>
      </c>
      <c r="AP67" s="11">
        <v>266.11406155535951</v>
      </c>
      <c r="AQ67" s="11">
        <v>347.16771761449212</v>
      </c>
      <c r="AR67" s="11">
        <v>268.61120544257574</v>
      </c>
      <c r="AS67" s="11">
        <v>252.62457482457472</v>
      </c>
      <c r="AT67" s="11">
        <v>252.50988720010835</v>
      </c>
      <c r="AU67" s="11">
        <v>24.944610707718038</v>
      </c>
      <c r="AV67" s="11">
        <v>2.0777040957488921</v>
      </c>
      <c r="AW67" s="11">
        <v>363.34244170795353</v>
      </c>
      <c r="AY67" s="7">
        <v>45873.194444444445</v>
      </c>
      <c r="AZ67" s="8">
        <v>0</v>
      </c>
      <c r="BA67" s="8">
        <v>0</v>
      </c>
      <c r="BB67" s="8">
        <v>0</v>
      </c>
      <c r="BC67" s="8">
        <v>1.6479743644595146E-2</v>
      </c>
      <c r="BD67" s="8">
        <v>0</v>
      </c>
      <c r="BE67" s="8">
        <v>0</v>
      </c>
      <c r="BF67" s="8">
        <v>0</v>
      </c>
      <c r="BG67" s="8">
        <v>1.0070954449474812E-2</v>
      </c>
      <c r="BI67" s="7">
        <v>45873.288888888892</v>
      </c>
      <c r="BJ67" s="8">
        <v>1.2817578390240669E-2</v>
      </c>
      <c r="BK67" s="8">
        <v>1.0070954449474812E-2</v>
      </c>
    </row>
    <row r="68" spans="1:63">
      <c r="A68" s="7">
        <v>45873.447916666664</v>
      </c>
      <c r="B68" s="8">
        <v>555.52211411612984</v>
      </c>
      <c r="C68" s="8">
        <v>510.56002459752312</v>
      </c>
      <c r="D68" s="8">
        <v>28.269347638935031</v>
      </c>
      <c r="E68" s="8">
        <v>47.949744900024378</v>
      </c>
      <c r="F68" s="64">
        <v>4.853795051574707</v>
      </c>
      <c r="G68" s="64">
        <v>5.4745082855224609</v>
      </c>
      <c r="H68" s="64">
        <v>3.9070253372192383</v>
      </c>
      <c r="I68" s="64">
        <v>4.7442450523376465</v>
      </c>
      <c r="J68" s="64">
        <v>7.6280016899108887</v>
      </c>
      <c r="K68" s="64">
        <v>260.84348464422203</v>
      </c>
      <c r="L68" s="8">
        <v>259.94093341129241</v>
      </c>
      <c r="M68" s="8">
        <v>255.92468317870333</v>
      </c>
      <c r="N68" s="8">
        <v>254.79256796981306</v>
      </c>
      <c r="O68" s="8">
        <v>369.65169500387321</v>
      </c>
      <c r="P68" s="8">
        <v>374.49394165942687</v>
      </c>
      <c r="Q68" s="8">
        <v>369.45069190319595</v>
      </c>
      <c r="R68" s="8">
        <v>369.81414549274865</v>
      </c>
      <c r="S68" s="8">
        <v>352.62213789133199</v>
      </c>
      <c r="T68" s="8">
        <v>275.40542992535666</v>
      </c>
      <c r="U68" s="8">
        <v>354.98337196959648</v>
      </c>
      <c r="V68" s="64">
        <v>277.27144035755191</v>
      </c>
      <c r="W68" s="64">
        <v>265.02820081038084</v>
      </c>
      <c r="X68" s="8">
        <v>265.71979986187199</v>
      </c>
      <c r="Y68" s="8">
        <v>29.171173164648625</v>
      </c>
      <c r="Z68" s="8">
        <v>0</v>
      </c>
      <c r="AA68" s="8">
        <v>367.55203910779983</v>
      </c>
      <c r="AB68" s="8">
        <v>555.52211411612984</v>
      </c>
      <c r="AC68" s="8">
        <v>558.8602383168294</v>
      </c>
      <c r="AD68" s="8">
        <v>29.044850749399696</v>
      </c>
      <c r="AE68" s="8">
        <v>49.835794294490462</v>
      </c>
      <c r="AF68" s="64">
        <v>5.720827579498291</v>
      </c>
      <c r="AG68" s="64">
        <v>4.186098575592041</v>
      </c>
      <c r="AH68" s="64">
        <v>4.4651718139648438</v>
      </c>
      <c r="AI68" s="64">
        <v>5.9547281265258789</v>
      </c>
      <c r="AJ68" s="64">
        <v>4.7442450523376465</v>
      </c>
      <c r="AK68" s="11">
        <v>252.86191346549381</v>
      </c>
      <c r="AL68" s="11">
        <v>256.89184683932547</v>
      </c>
      <c r="AM68" s="11">
        <v>370.403473996152</v>
      </c>
      <c r="AN68" s="11">
        <v>370.77825180790273</v>
      </c>
      <c r="AO68" s="11">
        <v>351.50975779455621</v>
      </c>
      <c r="AP68" s="11">
        <v>269.15598079450427</v>
      </c>
      <c r="AQ68" s="11">
        <v>350.93836924735149</v>
      </c>
      <c r="AR68" s="11">
        <v>271.67221048827906</v>
      </c>
      <c r="AS68" s="11">
        <v>260.25177856209143</v>
      </c>
      <c r="AT68" s="11">
        <v>259.57426601041794</v>
      </c>
      <c r="AU68" s="11">
        <v>26.712793483429213</v>
      </c>
      <c r="AV68" s="11">
        <v>2</v>
      </c>
      <c r="AW68" s="11">
        <v>366.48284781329022</v>
      </c>
      <c r="AY68" s="7">
        <v>45873.197916666664</v>
      </c>
      <c r="AZ68" s="8">
        <v>0</v>
      </c>
      <c r="BA68" s="8">
        <v>0</v>
      </c>
      <c r="BB68" s="8">
        <v>0</v>
      </c>
      <c r="BC68" s="8">
        <v>1.6479743644595146E-2</v>
      </c>
      <c r="BD68" s="8">
        <v>0</v>
      </c>
      <c r="BE68" s="8">
        <v>0</v>
      </c>
      <c r="BF68" s="8">
        <v>0</v>
      </c>
      <c r="BG68" s="8">
        <v>1.0070954449474812E-2</v>
      </c>
      <c r="BI68" s="7">
        <v>45873.289583333331</v>
      </c>
      <c r="BJ68" s="8">
        <v>1.2817578390240669E-2</v>
      </c>
      <c r="BK68" s="8">
        <v>1.0070954449474812E-2</v>
      </c>
    </row>
    <row r="69" spans="1:63">
      <c r="A69" s="7">
        <v>45873.451388888891</v>
      </c>
      <c r="B69" s="8">
        <v>564.0987381509301</v>
      </c>
      <c r="C69" s="8">
        <v>520.63475684801972</v>
      </c>
      <c r="D69" s="8">
        <v>28.34273598257613</v>
      </c>
      <c r="E69" s="8">
        <v>47.850456204912817</v>
      </c>
      <c r="F69" s="64">
        <v>5.8425312042236328</v>
      </c>
      <c r="G69" s="64">
        <v>4.3219799995422363</v>
      </c>
      <c r="H69" s="64">
        <v>4.4651718139648438</v>
      </c>
      <c r="I69" s="64">
        <v>5.4884400367736816</v>
      </c>
      <c r="J69" s="64">
        <v>6.6047329902648926</v>
      </c>
      <c r="K69" s="64">
        <v>264.59574598992765</v>
      </c>
      <c r="L69" s="8">
        <v>263.6954233775146</v>
      </c>
      <c r="M69" s="8">
        <v>259.84503686023368</v>
      </c>
      <c r="N69" s="8">
        <v>258.64963261507864</v>
      </c>
      <c r="O69" s="8">
        <v>369.75035937275709</v>
      </c>
      <c r="P69" s="8">
        <v>373.78376532885272</v>
      </c>
      <c r="Q69" s="8">
        <v>369.30475186295178</v>
      </c>
      <c r="R69" s="8">
        <v>370.83874079841439</v>
      </c>
      <c r="S69" s="8">
        <v>353.96438544718546</v>
      </c>
      <c r="T69" s="8">
        <v>278.91539596434529</v>
      </c>
      <c r="U69" s="8">
        <v>356.39477321570121</v>
      </c>
      <c r="V69" s="64">
        <v>280.75030978922268</v>
      </c>
      <c r="W69" s="64">
        <v>272.2456064557216</v>
      </c>
      <c r="X69" s="8">
        <v>272.5543769436012</v>
      </c>
      <c r="Y69" s="8">
        <v>30.917121312152631</v>
      </c>
      <c r="Z69" s="8">
        <v>7.0953242435981195E-2</v>
      </c>
      <c r="AA69" s="8">
        <v>368.22535109724384</v>
      </c>
      <c r="AB69" s="8">
        <v>564.0987381509301</v>
      </c>
      <c r="AC69" s="8">
        <v>567.83421856338896</v>
      </c>
      <c r="AD69" s="8">
        <v>29.030107293894702</v>
      </c>
      <c r="AE69" s="8">
        <v>49.78061987336811</v>
      </c>
      <c r="AF69" s="64">
        <v>6.4710693359375</v>
      </c>
      <c r="AG69" s="64">
        <v>4.7442450523376465</v>
      </c>
      <c r="AH69" s="64">
        <v>2.3256101608276367</v>
      </c>
      <c r="AI69" s="64">
        <v>2.9773640632629395</v>
      </c>
      <c r="AJ69" s="64">
        <v>4.7442450523376465</v>
      </c>
      <c r="AK69" s="11">
        <v>255.42979545845398</v>
      </c>
      <c r="AL69" s="11">
        <v>259.59201271616098</v>
      </c>
      <c r="AM69" s="11">
        <v>373.88891912160182</v>
      </c>
      <c r="AN69" s="11">
        <v>373.96738482616314</v>
      </c>
      <c r="AO69" s="11">
        <v>354.38995220612111</v>
      </c>
      <c r="AP69" s="11">
        <v>272.8657938062322</v>
      </c>
      <c r="AQ69" s="11">
        <v>353.77209156466182</v>
      </c>
      <c r="AR69" s="11">
        <v>275.37732678423794</v>
      </c>
      <c r="AS69" s="11">
        <v>267.5911699016213</v>
      </c>
      <c r="AT69" s="11">
        <v>266.66854974070674</v>
      </c>
      <c r="AU69" s="11">
        <v>28.819523583761118</v>
      </c>
      <c r="AV69" s="11">
        <v>2</v>
      </c>
      <c r="AW69" s="11">
        <v>369.54530551566899</v>
      </c>
      <c r="AY69" s="7">
        <v>45873.201388888891</v>
      </c>
      <c r="AZ69" s="8">
        <v>0</v>
      </c>
      <c r="BA69" s="8">
        <v>0</v>
      </c>
      <c r="BB69" s="8">
        <v>0</v>
      </c>
      <c r="BC69" s="8">
        <v>1.6479479342257835E-2</v>
      </c>
      <c r="BD69" s="8">
        <v>0</v>
      </c>
      <c r="BE69" s="8">
        <v>0</v>
      </c>
      <c r="BF69" s="8">
        <v>0</v>
      </c>
      <c r="BG69" s="8">
        <v>1.0070954449474812E-2</v>
      </c>
      <c r="BI69" s="7">
        <v>45873.290277777778</v>
      </c>
      <c r="BJ69" s="8">
        <v>1.2817578390240669E-2</v>
      </c>
      <c r="BK69" s="8">
        <v>1.0070954449474812E-2</v>
      </c>
    </row>
    <row r="70" spans="1:63">
      <c r="A70" s="7">
        <v>45873.454861111109</v>
      </c>
      <c r="B70" s="8">
        <v>568.63823663833023</v>
      </c>
      <c r="C70" s="8">
        <v>525.98413067126501</v>
      </c>
      <c r="D70" s="8">
        <v>28.616936406149961</v>
      </c>
      <c r="E70" s="8">
        <v>47.370257155954995</v>
      </c>
      <c r="F70" s="64">
        <v>6.3818421363830566</v>
      </c>
      <c r="G70" s="64">
        <v>5.4745082855224609</v>
      </c>
      <c r="H70" s="64">
        <v>5.7675132751464844</v>
      </c>
      <c r="I70" s="64">
        <v>6.8838062286376953</v>
      </c>
      <c r="J70" s="64">
        <v>5.302391529083252</v>
      </c>
      <c r="K70" s="64">
        <v>267.4126857041374</v>
      </c>
      <c r="L70" s="8">
        <v>266.42137860971184</v>
      </c>
      <c r="M70" s="8">
        <v>263.96748023050276</v>
      </c>
      <c r="N70" s="8">
        <v>262.83433854427892</v>
      </c>
      <c r="O70" s="8">
        <v>370.89556596048277</v>
      </c>
      <c r="P70" s="8">
        <v>373.46055115944228</v>
      </c>
      <c r="Q70" s="8">
        <v>368.97188795006429</v>
      </c>
      <c r="R70" s="8">
        <v>371.26290423020976</v>
      </c>
      <c r="S70" s="8">
        <v>354.79329415411223</v>
      </c>
      <c r="T70" s="8">
        <v>281.62442874691141</v>
      </c>
      <c r="U70" s="8">
        <v>357.14903334626928</v>
      </c>
      <c r="V70" s="64">
        <v>283.40684438421238</v>
      </c>
      <c r="W70" s="64">
        <v>279.29880852621505</v>
      </c>
      <c r="X70" s="8">
        <v>279.38245992399698</v>
      </c>
      <c r="Y70" s="8">
        <v>32.106937106229765</v>
      </c>
      <c r="Z70" s="8">
        <v>0.14527008011447454</v>
      </c>
      <c r="AA70" s="8">
        <v>368.94123386773435</v>
      </c>
      <c r="AB70" s="8">
        <v>568.63823663833023</v>
      </c>
      <c r="AC70" s="8">
        <v>573.71338097411012</v>
      </c>
      <c r="AD70" s="8">
        <v>29.130615313705768</v>
      </c>
      <c r="AE70" s="8">
        <v>49.581057909522244</v>
      </c>
      <c r="AF70" s="64">
        <v>9.1592397689819336</v>
      </c>
      <c r="AG70" s="64">
        <v>4.7442450523376465</v>
      </c>
      <c r="AH70" s="64">
        <v>4.4651718139648438</v>
      </c>
      <c r="AI70" s="64">
        <v>4.610112190246582</v>
      </c>
      <c r="AJ70" s="64">
        <v>4.186098575592041</v>
      </c>
      <c r="AK70" s="11">
        <v>258.94348746497911</v>
      </c>
      <c r="AL70" s="11">
        <v>263.08015555044608</v>
      </c>
      <c r="AM70" s="11">
        <v>376.43920521166081</v>
      </c>
      <c r="AN70" s="11">
        <v>376.50927458811583</v>
      </c>
      <c r="AO70" s="11">
        <v>357.44828550478911</v>
      </c>
      <c r="AP70" s="11">
        <v>276.53690562452192</v>
      </c>
      <c r="AQ70" s="11">
        <v>356.8049175719172</v>
      </c>
      <c r="AR70" s="11">
        <v>279.0505445842212</v>
      </c>
      <c r="AS70" s="11">
        <v>274.50575000576254</v>
      </c>
      <c r="AT70" s="11">
        <v>273.59801701592266</v>
      </c>
      <c r="AU70" s="11">
        <v>30.640434759171111</v>
      </c>
      <c r="AV70" s="11">
        <v>2</v>
      </c>
      <c r="AW70" s="11">
        <v>372.57601831516718</v>
      </c>
      <c r="AY70" s="7">
        <v>45873.204861111109</v>
      </c>
      <c r="AZ70" s="8">
        <v>0</v>
      </c>
      <c r="BA70" s="8">
        <v>0</v>
      </c>
      <c r="BB70" s="8">
        <v>0</v>
      </c>
      <c r="BC70" s="8">
        <v>1.407997745179955E-2</v>
      </c>
      <c r="BD70" s="8">
        <v>0</v>
      </c>
      <c r="BE70" s="8">
        <v>0</v>
      </c>
      <c r="BF70" s="8">
        <v>0</v>
      </c>
      <c r="BG70" s="8">
        <v>1.0070954449474812E-2</v>
      </c>
      <c r="BI70" s="7">
        <v>45873.290972222225</v>
      </c>
      <c r="BJ70" s="8">
        <v>1.2817578390240669E-2</v>
      </c>
      <c r="BK70" s="8">
        <v>1.0070954449474812E-2</v>
      </c>
    </row>
    <row r="71" spans="1:63">
      <c r="A71" s="7">
        <v>45873.458333333336</v>
      </c>
      <c r="B71" s="8">
        <v>558.83168448056858</v>
      </c>
      <c r="C71" s="8">
        <v>535.07185387673178</v>
      </c>
      <c r="D71" s="8">
        <v>28.674970915303426</v>
      </c>
      <c r="E71" s="8">
        <v>47.328632027745478</v>
      </c>
      <c r="F71" s="64">
        <v>4.5841398239135742</v>
      </c>
      <c r="G71" s="64">
        <v>6.2428603172302246</v>
      </c>
      <c r="H71" s="64">
        <v>4.4651718139648438</v>
      </c>
      <c r="I71" s="64">
        <v>5.0233182907104492</v>
      </c>
      <c r="J71" s="64">
        <v>4.4651718139648438</v>
      </c>
      <c r="K71" s="64">
        <v>270.43609697701612</v>
      </c>
      <c r="L71" s="8">
        <v>269.38665144353035</v>
      </c>
      <c r="M71" s="8">
        <v>267.55546673987561</v>
      </c>
      <c r="N71" s="8">
        <v>266.62287941555456</v>
      </c>
      <c r="O71" s="8">
        <v>371.60184463903636</v>
      </c>
      <c r="P71" s="8">
        <v>373.36374443127016</v>
      </c>
      <c r="Q71" s="8">
        <v>369.04603138185257</v>
      </c>
      <c r="R71" s="8">
        <v>371.14090897042428</v>
      </c>
      <c r="S71" s="8">
        <v>355.8238024879123</v>
      </c>
      <c r="T71" s="8">
        <v>284.60700372382223</v>
      </c>
      <c r="U71" s="8">
        <v>358.26691480050016</v>
      </c>
      <c r="V71" s="64">
        <v>286.56859837113723</v>
      </c>
      <c r="W71" s="64">
        <v>285.52409362519836</v>
      </c>
      <c r="X71" s="8">
        <v>285.57352590914167</v>
      </c>
      <c r="Y71" s="8">
        <v>33.431654474997373</v>
      </c>
      <c r="Z71" s="8">
        <v>0</v>
      </c>
      <c r="AA71" s="8">
        <v>369.40280380765444</v>
      </c>
      <c r="AB71" s="8">
        <v>558.83168448056858</v>
      </c>
      <c r="AC71" s="8">
        <v>560.25222111517587</v>
      </c>
      <c r="AD71" s="8">
        <v>29.167000841067257</v>
      </c>
      <c r="AE71" s="8">
        <v>49.615181057996274</v>
      </c>
      <c r="AF71" s="64">
        <v>7.2333841323852539</v>
      </c>
      <c r="AG71" s="64">
        <v>5.4884400367736816</v>
      </c>
      <c r="AH71" s="64">
        <v>6.0465865135192871</v>
      </c>
      <c r="AI71" s="64">
        <v>3.7457160949707031</v>
      </c>
      <c r="AJ71" s="64">
        <v>4.186098575592041</v>
      </c>
      <c r="AK71" s="11">
        <v>262.32093750424207</v>
      </c>
      <c r="AL71" s="11">
        <v>266.43534370348806</v>
      </c>
      <c r="AM71" s="11">
        <v>376.774857580061</v>
      </c>
      <c r="AN71" s="11">
        <v>378.1307016982218</v>
      </c>
      <c r="AO71" s="11">
        <v>359.6745812401781</v>
      </c>
      <c r="AP71" s="11">
        <v>280.01583172113948</v>
      </c>
      <c r="AQ71" s="11">
        <v>358.99003359936955</v>
      </c>
      <c r="AR71" s="11">
        <v>282.43254631085011</v>
      </c>
      <c r="AS71" s="11">
        <v>280.92447510479627</v>
      </c>
      <c r="AT71" s="11">
        <v>280.21621181638545</v>
      </c>
      <c r="AU71" s="11">
        <v>32.371879875880296</v>
      </c>
      <c r="AV71" s="11">
        <v>2</v>
      </c>
      <c r="AW71" s="11">
        <v>374.14191227745107</v>
      </c>
      <c r="AY71" s="7">
        <v>45873.208333333336</v>
      </c>
      <c r="AZ71" s="8">
        <v>0</v>
      </c>
      <c r="BA71" s="8">
        <v>0</v>
      </c>
      <c r="BB71" s="8">
        <v>0</v>
      </c>
      <c r="BC71" s="8">
        <v>1.3072541575014035E-2</v>
      </c>
      <c r="BD71" s="8">
        <v>0</v>
      </c>
      <c r="BE71" s="8">
        <v>0</v>
      </c>
      <c r="BF71" s="8">
        <v>0</v>
      </c>
      <c r="BG71" s="8">
        <v>1.0070954449474812E-2</v>
      </c>
      <c r="BI71" s="7">
        <v>45873.291666666664</v>
      </c>
      <c r="BJ71" s="8">
        <v>1.2817578390240669E-2</v>
      </c>
      <c r="BK71" s="8">
        <v>1.0070954449474812E-2</v>
      </c>
    </row>
    <row r="72" spans="1:63">
      <c r="A72" s="7">
        <v>45873.461805555555</v>
      </c>
      <c r="B72" s="8">
        <v>569.31939313800183</v>
      </c>
      <c r="C72" s="8">
        <v>545.55319585407346</v>
      </c>
      <c r="D72" s="8">
        <v>28.932829953809627</v>
      </c>
      <c r="E72" s="8">
        <v>46.687501672248864</v>
      </c>
      <c r="F72" s="64">
        <v>6.6514973640441895</v>
      </c>
      <c r="G72" s="64">
        <v>8.1637401580810547</v>
      </c>
      <c r="H72" s="64">
        <v>4.4651718139648438</v>
      </c>
      <c r="I72" s="64">
        <v>7.9070749282836914</v>
      </c>
      <c r="J72" s="64">
        <v>5.0233182907104492</v>
      </c>
      <c r="K72" s="64">
        <v>274.1581935388989</v>
      </c>
      <c r="L72" s="8">
        <v>273.17614997645444</v>
      </c>
      <c r="M72" s="8">
        <v>270.48979460685729</v>
      </c>
      <c r="N72" s="8">
        <v>269.59573848598285</v>
      </c>
      <c r="O72" s="8">
        <v>371.66600887306976</v>
      </c>
      <c r="P72" s="8">
        <v>373.20126289950656</v>
      </c>
      <c r="Q72" s="8">
        <v>369.19687408011936</v>
      </c>
      <c r="R72" s="8">
        <v>370.70258898249568</v>
      </c>
      <c r="S72" s="8">
        <v>356.36688616383822</v>
      </c>
      <c r="T72" s="8">
        <v>288.02163398087026</v>
      </c>
      <c r="U72" s="8">
        <v>358.79400337553119</v>
      </c>
      <c r="V72" s="64">
        <v>290.02917296301575</v>
      </c>
      <c r="W72" s="64">
        <v>291.0994600660851</v>
      </c>
      <c r="X72" s="8">
        <v>291.18899629970286</v>
      </c>
      <c r="Y72" s="8">
        <v>35.110156389451383</v>
      </c>
      <c r="Z72" s="8">
        <v>0</v>
      </c>
      <c r="AA72" s="8">
        <v>369.4059790312856</v>
      </c>
      <c r="AB72" s="8">
        <v>569.31939313800183</v>
      </c>
      <c r="AC72" s="8">
        <v>572.17223024030613</v>
      </c>
      <c r="AD72" s="8">
        <v>29.921400042042119</v>
      </c>
      <c r="AE72" s="8">
        <v>47.80232170061285</v>
      </c>
      <c r="AF72" s="64">
        <v>7.6798272132873535</v>
      </c>
      <c r="AG72" s="64">
        <v>3.4419031143188477</v>
      </c>
      <c r="AH72" s="64">
        <v>4.4651718139648438</v>
      </c>
      <c r="AI72" s="64">
        <v>4.8982443809509277</v>
      </c>
      <c r="AJ72" s="64">
        <v>6.8838062286376953</v>
      </c>
      <c r="AK72" s="11">
        <v>265.34126334909155</v>
      </c>
      <c r="AL72" s="11">
        <v>269.446198101292</v>
      </c>
      <c r="AM72" s="11">
        <v>377.11170832140704</v>
      </c>
      <c r="AN72" s="11">
        <v>378.24218707707848</v>
      </c>
      <c r="AO72" s="11">
        <v>360.71455257677627</v>
      </c>
      <c r="AP72" s="11">
        <v>282.70556142029352</v>
      </c>
      <c r="AQ72" s="11">
        <v>360.01902364789976</v>
      </c>
      <c r="AR72" s="11">
        <v>285.12579335467268</v>
      </c>
      <c r="AS72" s="11">
        <v>286.92832648625068</v>
      </c>
      <c r="AT72" s="11">
        <v>286.64695444403191</v>
      </c>
      <c r="AU72" s="11">
        <v>33.760559995586249</v>
      </c>
      <c r="AV72" s="11">
        <v>2</v>
      </c>
      <c r="AW72" s="11">
        <v>374.62415913401327</v>
      </c>
      <c r="AY72" s="7">
        <v>45873.211805555555</v>
      </c>
      <c r="AZ72" s="8">
        <v>0</v>
      </c>
      <c r="BA72" s="8">
        <v>0</v>
      </c>
      <c r="BB72" s="8">
        <v>0</v>
      </c>
      <c r="BC72" s="8">
        <v>1.6042386159883803E-2</v>
      </c>
      <c r="BD72" s="8">
        <v>0</v>
      </c>
      <c r="BE72" s="8">
        <v>0</v>
      </c>
      <c r="BF72" s="8">
        <v>0</v>
      </c>
      <c r="BG72" s="8">
        <v>1.0070954449474812E-2</v>
      </c>
      <c r="BI72" s="7">
        <v>45873.292361111111</v>
      </c>
      <c r="BJ72" s="8">
        <v>1.2817578390240669E-2</v>
      </c>
      <c r="BK72" s="8">
        <v>1.0070954449474812E-2</v>
      </c>
    </row>
    <row r="73" spans="1:63">
      <c r="A73" s="7">
        <v>45873.465277777781</v>
      </c>
      <c r="B73" s="8">
        <v>582.85092598867016</v>
      </c>
      <c r="C73" s="8">
        <v>553.52227186062032</v>
      </c>
      <c r="D73" s="8">
        <v>29.049652732627418</v>
      </c>
      <c r="E73" s="8">
        <v>46.466257092198553</v>
      </c>
      <c r="F73" s="64">
        <v>7.909888744354248</v>
      </c>
      <c r="G73" s="64">
        <v>7.8756084442138672</v>
      </c>
      <c r="H73" s="64">
        <v>6.8838062286376953</v>
      </c>
      <c r="I73" s="64">
        <v>7.3489284515380859</v>
      </c>
      <c r="J73" s="64">
        <v>5.302391529083252</v>
      </c>
      <c r="K73" s="64">
        <v>277.61000579880005</v>
      </c>
      <c r="L73" s="8">
        <v>276.5622570466133</v>
      </c>
      <c r="M73" s="8">
        <v>274.37529965405139</v>
      </c>
      <c r="N73" s="8">
        <v>273.3716386881984</v>
      </c>
      <c r="O73" s="8">
        <v>371.52588218750299</v>
      </c>
      <c r="P73" s="8">
        <v>372.90595593127733</v>
      </c>
      <c r="Q73" s="8">
        <v>369.56715334852692</v>
      </c>
      <c r="R73" s="8">
        <v>370.6961065885165</v>
      </c>
      <c r="S73" s="8">
        <v>356.57211137168417</v>
      </c>
      <c r="T73" s="8">
        <v>290.48677559865484</v>
      </c>
      <c r="U73" s="8">
        <v>358.95185936782821</v>
      </c>
      <c r="V73" s="64">
        <v>292.50812145364472</v>
      </c>
      <c r="W73" s="64">
        <v>296.25233850831171</v>
      </c>
      <c r="X73" s="8">
        <v>296.51393487201011</v>
      </c>
      <c r="Y73" s="8">
        <v>36.625747378367592</v>
      </c>
      <c r="Z73" s="8">
        <v>0</v>
      </c>
      <c r="AA73" s="8">
        <v>369.31753370918642</v>
      </c>
      <c r="AB73" s="8">
        <v>582.85092598867016</v>
      </c>
      <c r="AC73" s="8">
        <v>588.197675882829</v>
      </c>
      <c r="AD73" s="8">
        <v>30.306704983404174</v>
      </c>
      <c r="AE73" s="8">
        <v>46.929789663622977</v>
      </c>
      <c r="AF73" s="64">
        <v>9.4427642822265625</v>
      </c>
      <c r="AG73" s="64">
        <v>6.0465865135192871</v>
      </c>
      <c r="AH73" s="64">
        <v>6.6047329902648926</v>
      </c>
      <c r="AI73" s="64">
        <v>3.5536282062530518</v>
      </c>
      <c r="AJ73" s="64">
        <v>4.186098575592041</v>
      </c>
      <c r="AK73" s="11">
        <v>267.62338105458957</v>
      </c>
      <c r="AL73" s="11">
        <v>271.74947182337422</v>
      </c>
      <c r="AM73" s="11">
        <v>377.36690027930132</v>
      </c>
      <c r="AN73" s="11">
        <v>377.27047651762427</v>
      </c>
      <c r="AO73" s="11">
        <v>361.05547715628984</v>
      </c>
      <c r="AP73" s="11">
        <v>284.85782314056377</v>
      </c>
      <c r="AQ73" s="11">
        <v>360.35866599980119</v>
      </c>
      <c r="AR73" s="11">
        <v>287.09859715564488</v>
      </c>
      <c r="AS73" s="11">
        <v>292.41812914891347</v>
      </c>
      <c r="AT73" s="11">
        <v>292.57219250019409</v>
      </c>
      <c r="AU73" s="11">
        <v>34.707055406654099</v>
      </c>
      <c r="AV73" s="11">
        <v>2</v>
      </c>
      <c r="AW73" s="11">
        <v>374.44027095774652</v>
      </c>
      <c r="AY73" s="7">
        <v>45873.215277777781</v>
      </c>
      <c r="AZ73" s="8">
        <v>0</v>
      </c>
      <c r="BA73" s="8">
        <v>0</v>
      </c>
      <c r="BB73" s="8">
        <v>0</v>
      </c>
      <c r="BC73" s="8">
        <v>1.6479743644595146E-2</v>
      </c>
      <c r="BD73" s="8">
        <v>0</v>
      </c>
      <c r="BE73" s="8">
        <v>0</v>
      </c>
      <c r="BF73" s="8">
        <v>0</v>
      </c>
      <c r="BG73" s="8">
        <v>1.0070954449474812E-2</v>
      </c>
      <c r="BI73" s="7">
        <v>45873.293055555558</v>
      </c>
      <c r="BJ73" s="8">
        <v>1.2817578390240669E-2</v>
      </c>
      <c r="BK73" s="8">
        <v>1.0070954449474812E-2</v>
      </c>
    </row>
    <row r="74" spans="1:63">
      <c r="A74" s="7">
        <v>45873.46875</v>
      </c>
      <c r="B74" s="8">
        <v>597.52120930981982</v>
      </c>
      <c r="C74" s="8">
        <v>565.44610228385159</v>
      </c>
      <c r="D74" s="8">
        <v>29.087235701553823</v>
      </c>
      <c r="E74" s="8">
        <v>46.150313775192288</v>
      </c>
      <c r="F74" s="64">
        <v>7.640233039855957</v>
      </c>
      <c r="G74" s="64">
        <v>5.4745082855224609</v>
      </c>
      <c r="H74" s="64">
        <v>8.4652214050292969</v>
      </c>
      <c r="I74" s="64">
        <v>7.6280016899108887</v>
      </c>
      <c r="J74" s="64">
        <v>7.3489284515380859</v>
      </c>
      <c r="K74" s="64">
        <v>279.64745291866654</v>
      </c>
      <c r="L74" s="8">
        <v>278.4880950903638</v>
      </c>
      <c r="M74" s="8">
        <v>278.18201669878118</v>
      </c>
      <c r="N74" s="8">
        <v>277.27440937227777</v>
      </c>
      <c r="O74" s="8">
        <v>371.39912456360884</v>
      </c>
      <c r="P74" s="8">
        <v>372.86380814013268</v>
      </c>
      <c r="Q74" s="8">
        <v>369.65276891857422</v>
      </c>
      <c r="R74" s="8">
        <v>370.78343381846082</v>
      </c>
      <c r="S74" s="8">
        <v>356.55785555148651</v>
      </c>
      <c r="T74" s="8">
        <v>291.78688643347783</v>
      </c>
      <c r="U74" s="8">
        <v>358.93416694701341</v>
      </c>
      <c r="V74" s="64">
        <v>293.77326913873202</v>
      </c>
      <c r="W74" s="64">
        <v>300.58229424173356</v>
      </c>
      <c r="X74" s="8">
        <v>301.18530316008315</v>
      </c>
      <c r="Y74" s="8">
        <v>37.760485879413906</v>
      </c>
      <c r="Z74" s="8">
        <v>0</v>
      </c>
      <c r="AA74" s="8">
        <v>369.28129057358177</v>
      </c>
      <c r="AB74" s="8">
        <v>597.52120930981982</v>
      </c>
      <c r="AC74" s="8">
        <v>601.5782850833732</v>
      </c>
      <c r="AD74" s="8">
        <v>30.065501686629194</v>
      </c>
      <c r="AE74" s="8">
        <v>47.413794233284499</v>
      </c>
      <c r="AF74" s="64">
        <v>8.4556913375854492</v>
      </c>
      <c r="AG74" s="64">
        <v>6.0465865135192871</v>
      </c>
      <c r="AH74" s="64">
        <v>5.0233182907104492</v>
      </c>
      <c r="AI74" s="64">
        <v>4.610112190246582</v>
      </c>
      <c r="AJ74" s="64">
        <v>5.4884400367736816</v>
      </c>
      <c r="AK74" s="11">
        <v>269.17903725019448</v>
      </c>
      <c r="AL74" s="11">
        <v>273.29385852122027</v>
      </c>
      <c r="AM74" s="11">
        <v>377.40458541553028</v>
      </c>
      <c r="AN74" s="11">
        <v>376.21261042409782</v>
      </c>
      <c r="AO74" s="11">
        <v>360.98413116579098</v>
      </c>
      <c r="AP74" s="11">
        <v>286.63562813151162</v>
      </c>
      <c r="AQ74" s="11">
        <v>360.35715772020632</v>
      </c>
      <c r="AR74" s="11">
        <v>288.90158087332111</v>
      </c>
      <c r="AS74" s="11">
        <v>297.2674804975851</v>
      </c>
      <c r="AT74" s="11">
        <v>297.96137270169277</v>
      </c>
      <c r="AU74" s="11">
        <v>35.625762217940277</v>
      </c>
      <c r="AV74" s="11">
        <v>2</v>
      </c>
      <c r="AW74" s="11">
        <v>373.92122097927148</v>
      </c>
      <c r="AY74" s="7">
        <v>45873.21875</v>
      </c>
      <c r="AZ74" s="8">
        <v>0</v>
      </c>
      <c r="BA74" s="8">
        <v>0</v>
      </c>
      <c r="BB74" s="8">
        <v>0</v>
      </c>
      <c r="BC74" s="8">
        <v>1.6479743644595146E-2</v>
      </c>
      <c r="BD74" s="8">
        <v>0</v>
      </c>
      <c r="BE74" s="8">
        <v>0</v>
      </c>
      <c r="BF74" s="8">
        <v>0</v>
      </c>
      <c r="BG74" s="8">
        <v>1.0070954449474812E-2</v>
      </c>
      <c r="BI74" s="7">
        <v>45873.293749999997</v>
      </c>
      <c r="BJ74" s="8">
        <v>1.2817578390240669E-2</v>
      </c>
      <c r="BK74" s="8">
        <v>1.0070954449474812E-2</v>
      </c>
    </row>
    <row r="75" spans="1:63">
      <c r="A75" s="7">
        <v>45873.472222222219</v>
      </c>
      <c r="B75" s="8">
        <v>602.85361512244947</v>
      </c>
      <c r="C75" s="8">
        <v>576.19622124716886</v>
      </c>
      <c r="D75" s="8">
        <v>29.249020322273456</v>
      </c>
      <c r="E75" s="8">
        <v>45.975672045244913</v>
      </c>
      <c r="F75" s="64">
        <v>9.1682796478271484</v>
      </c>
      <c r="G75" s="64">
        <v>9.5083560943603516</v>
      </c>
      <c r="H75" s="64">
        <v>8.7442941665649414</v>
      </c>
      <c r="I75" s="64">
        <v>9.488490104675293</v>
      </c>
      <c r="J75" s="64">
        <v>7.03778076171875</v>
      </c>
      <c r="K75" s="64">
        <v>281.0132692715178</v>
      </c>
      <c r="L75" s="8">
        <v>279.86529572994357</v>
      </c>
      <c r="M75" s="8">
        <v>280.77512603159738</v>
      </c>
      <c r="N75" s="8">
        <v>280.00100312451451</v>
      </c>
      <c r="O75" s="8">
        <v>371.60333784491036</v>
      </c>
      <c r="P75" s="8">
        <v>372.89684420329695</v>
      </c>
      <c r="Q75" s="8">
        <v>369.89483679081314</v>
      </c>
      <c r="R75" s="8">
        <v>371.51968853303663</v>
      </c>
      <c r="S75" s="8">
        <v>356.90577595845639</v>
      </c>
      <c r="T75" s="8">
        <v>293.48397356799649</v>
      </c>
      <c r="U75" s="8">
        <v>359.40073507558867</v>
      </c>
      <c r="V75" s="64">
        <v>295.50169574740033</v>
      </c>
      <c r="W75" s="64">
        <v>304.46667873322821</v>
      </c>
      <c r="X75" s="8">
        <v>305.40420025064083</v>
      </c>
      <c r="Y75" s="8">
        <v>38.683233052784509</v>
      </c>
      <c r="Z75" s="8">
        <v>0</v>
      </c>
      <c r="AA75" s="8">
        <v>369.45026374998037</v>
      </c>
      <c r="AB75" s="8">
        <v>602.85361512244947</v>
      </c>
      <c r="AC75" s="8">
        <v>606.5368265884083</v>
      </c>
      <c r="AD75" s="8">
        <v>30.464448810632202</v>
      </c>
      <c r="AE75" s="8">
        <v>46.519799571200004</v>
      </c>
      <c r="AF75" s="64">
        <v>11.692800521850586</v>
      </c>
      <c r="AG75" s="64">
        <v>5.302391529083252</v>
      </c>
      <c r="AH75" s="64">
        <v>5.7675132751464844</v>
      </c>
      <c r="AI75" s="64">
        <v>8.4518718719482422</v>
      </c>
      <c r="AJ75" s="64">
        <v>4.7442450523376465</v>
      </c>
      <c r="AK75" s="11">
        <v>271.69931541879703</v>
      </c>
      <c r="AL75" s="11">
        <v>275.91663111649751</v>
      </c>
      <c r="AM75" s="11">
        <v>377.80501107162729</v>
      </c>
      <c r="AN75" s="11">
        <v>376.43265661588333</v>
      </c>
      <c r="AO75" s="11">
        <v>361.05509687596776</v>
      </c>
      <c r="AP75" s="11">
        <v>288.7129547965651</v>
      </c>
      <c r="AQ75" s="11">
        <v>360.35754466342428</v>
      </c>
      <c r="AR75" s="11">
        <v>290.89401577127944</v>
      </c>
      <c r="AS75" s="11">
        <v>301.52720970640354</v>
      </c>
      <c r="AT75" s="11">
        <v>302.85472097402749</v>
      </c>
      <c r="AU75" s="11">
        <v>36.70408779905118</v>
      </c>
      <c r="AV75" s="11">
        <v>2</v>
      </c>
      <c r="AW75" s="11">
        <v>374.00004361284897</v>
      </c>
      <c r="AY75" s="7">
        <v>45873.222222222219</v>
      </c>
      <c r="AZ75" s="8">
        <v>0</v>
      </c>
      <c r="BA75" s="8">
        <v>0</v>
      </c>
      <c r="BB75" s="8">
        <v>0</v>
      </c>
      <c r="BC75" s="8">
        <v>1.4487421556189848E-2</v>
      </c>
      <c r="BD75" s="8">
        <v>0</v>
      </c>
      <c r="BE75" s="8">
        <v>0</v>
      </c>
      <c r="BF75" s="8">
        <v>0</v>
      </c>
      <c r="BG75" s="8">
        <v>1.0070954449474812E-2</v>
      </c>
      <c r="BI75" s="7">
        <v>45873.294444444444</v>
      </c>
      <c r="BJ75" s="8">
        <v>1.2817578390240669E-2</v>
      </c>
      <c r="BK75" s="8">
        <v>1.0070954449474812E-2</v>
      </c>
    </row>
    <row r="76" spans="1:63">
      <c r="A76" s="7">
        <v>45873.475694444445</v>
      </c>
      <c r="B76" s="8">
        <v>602.61073130504553</v>
      </c>
      <c r="C76" s="8">
        <v>582.53620128727425</v>
      </c>
      <c r="D76" s="8">
        <v>29.366297011791399</v>
      </c>
      <c r="E76" s="8">
        <v>45.674267812342343</v>
      </c>
      <c r="F76" s="64">
        <v>9.7075901031494141</v>
      </c>
      <c r="G76" s="64">
        <v>10.37275218963623</v>
      </c>
      <c r="H76" s="64">
        <v>7.3489284515380859</v>
      </c>
      <c r="I76" s="64">
        <v>10.046636581420898</v>
      </c>
      <c r="J76" s="64">
        <v>7.6280016899108887</v>
      </c>
      <c r="K76" s="8">
        <v>283.61467548576888</v>
      </c>
      <c r="L76" s="8">
        <v>282.55986969310408</v>
      </c>
      <c r="M76" s="8">
        <v>282.29496031853284</v>
      </c>
      <c r="N76" s="8">
        <v>281.68411947613436</v>
      </c>
      <c r="O76" s="8">
        <v>371.36652389820034</v>
      </c>
      <c r="P76" s="8">
        <v>372.66122662525891</v>
      </c>
      <c r="Q76" s="8">
        <v>370.09980335578945</v>
      </c>
      <c r="R76" s="8">
        <v>371.98453087327613</v>
      </c>
      <c r="S76" s="8">
        <v>357.32823634352536</v>
      </c>
      <c r="T76" s="8">
        <v>295.84695452231915</v>
      </c>
      <c r="U76" s="8">
        <v>359.77383415917399</v>
      </c>
      <c r="V76" s="8">
        <v>297.95412194012511</v>
      </c>
      <c r="W76" s="8">
        <v>307.84461446784292</v>
      </c>
      <c r="X76" s="8">
        <v>309.26793383011403</v>
      </c>
      <c r="Y76" s="8">
        <v>39.876502262023969</v>
      </c>
      <c r="Z76" s="8">
        <v>5.7321675618489581E-2</v>
      </c>
      <c r="AA76" s="8">
        <v>369.47017161241422</v>
      </c>
      <c r="AB76" s="8">
        <v>602.61073130504553</v>
      </c>
      <c r="AC76" s="8">
        <v>606.11118764232424</v>
      </c>
      <c r="AD76" s="8">
        <v>30.946053393794262</v>
      </c>
      <c r="AE76" s="8">
        <v>45.488850315519542</v>
      </c>
      <c r="AF76" s="64">
        <v>5.7285027503967285</v>
      </c>
      <c r="AG76" s="64">
        <v>6.6047329902648926</v>
      </c>
      <c r="AH76" s="64">
        <v>5.4884400367736816</v>
      </c>
      <c r="AI76" s="64">
        <v>10.084620475769043</v>
      </c>
      <c r="AJ76" s="64">
        <v>5.0233182907104492</v>
      </c>
      <c r="AK76" s="11">
        <v>273.92024668721257</v>
      </c>
      <c r="AL76" s="11">
        <v>278.20019750877748</v>
      </c>
      <c r="AM76" s="11">
        <v>378.16148347789789</v>
      </c>
      <c r="AN76" s="11">
        <v>376.99629877165466</v>
      </c>
      <c r="AO76" s="11">
        <v>361.65589788638522</v>
      </c>
      <c r="AP76" s="11">
        <v>290.58829392947257</v>
      </c>
      <c r="AQ76" s="11">
        <v>360.93075789737827</v>
      </c>
      <c r="AR76" s="11">
        <v>292.6922676931834</v>
      </c>
      <c r="AS76" s="11">
        <v>305.1041587465466</v>
      </c>
      <c r="AT76" s="11">
        <v>307.23510870102325</v>
      </c>
      <c r="AU76" s="11">
        <v>37.620738449063204</v>
      </c>
      <c r="AV76" s="11">
        <v>2</v>
      </c>
      <c r="AW76" s="11">
        <v>374.58908646287864</v>
      </c>
      <c r="AY76" s="7">
        <v>45873.225694444445</v>
      </c>
      <c r="AZ76" s="8">
        <v>0</v>
      </c>
      <c r="BA76" s="8">
        <v>0</v>
      </c>
      <c r="BB76" s="8">
        <v>0</v>
      </c>
      <c r="BC76" s="8">
        <v>1.456127611901652E-2</v>
      </c>
      <c r="BD76" s="8">
        <v>0</v>
      </c>
      <c r="BE76" s="8">
        <v>0</v>
      </c>
      <c r="BF76" s="8">
        <v>0</v>
      </c>
      <c r="BG76" s="8">
        <v>1.0070954449474812E-2</v>
      </c>
      <c r="BI76" s="7">
        <v>45873.295138888891</v>
      </c>
      <c r="BJ76" s="8">
        <v>1.2817578390240669E-2</v>
      </c>
      <c r="BK76" s="8">
        <v>1.0070954449474812E-2</v>
      </c>
    </row>
    <row r="77" spans="1:63">
      <c r="A77" s="7">
        <v>45873.479166666664</v>
      </c>
      <c r="B77" s="8">
        <v>603.33831465714138</v>
      </c>
      <c r="C77" s="8">
        <v>591.71607503804762</v>
      </c>
      <c r="D77" s="8">
        <v>29.617980803985557</v>
      </c>
      <c r="E77" s="8">
        <v>45.141352358611961</v>
      </c>
      <c r="F77" s="64">
        <v>5.123450756072998</v>
      </c>
      <c r="G77" s="64">
        <v>6.8191242218017578</v>
      </c>
      <c r="H77" s="64">
        <v>5.4884400367736816</v>
      </c>
      <c r="I77" s="64">
        <v>6.0465865135192871</v>
      </c>
      <c r="J77" s="64">
        <v>6.3256597518920898</v>
      </c>
      <c r="K77" s="8">
        <v>285.98680538695345</v>
      </c>
      <c r="L77" s="8">
        <v>284.88914335959305</v>
      </c>
      <c r="M77" s="8">
        <v>284.76247777835061</v>
      </c>
      <c r="N77" s="8">
        <v>283.94902701600893</v>
      </c>
      <c r="O77" s="8">
        <v>371.12294395361391</v>
      </c>
      <c r="P77" s="8">
        <v>372.82467052608524</v>
      </c>
      <c r="Q77" s="8">
        <v>370.25986133242122</v>
      </c>
      <c r="R77" s="8">
        <v>372.29227673731788</v>
      </c>
      <c r="S77" s="8">
        <v>357.06671109951878</v>
      </c>
      <c r="T77" s="8">
        <v>296.83625362229532</v>
      </c>
      <c r="U77" s="8">
        <v>359.52251041674367</v>
      </c>
      <c r="V77" s="8">
        <v>298.81062252618375</v>
      </c>
      <c r="W77" s="8">
        <v>310.62972839941955</v>
      </c>
      <c r="X77" s="8">
        <v>312.60798326546592</v>
      </c>
      <c r="Y77" s="8">
        <v>40.207458778212846</v>
      </c>
      <c r="Z77" s="8">
        <v>0</v>
      </c>
      <c r="AA77" s="8">
        <v>369.34321873795551</v>
      </c>
      <c r="AB77" s="8">
        <v>603.33831465714138</v>
      </c>
      <c r="AC77" s="8">
        <v>605.65778689718661</v>
      </c>
      <c r="AD77" s="8">
        <v>31.50350648680292</v>
      </c>
      <c r="AE77" s="8">
        <v>44.356231396350765</v>
      </c>
      <c r="AF77" s="64">
        <v>5.9775381088256836</v>
      </c>
      <c r="AG77" s="64">
        <v>5.4884400367736816</v>
      </c>
      <c r="AH77" s="64">
        <v>6.6047329902648926</v>
      </c>
      <c r="AI77" s="64">
        <v>10.084620475769043</v>
      </c>
      <c r="AJ77" s="64">
        <v>6.8838062286376953</v>
      </c>
      <c r="AK77" s="11">
        <v>275.3803608865976</v>
      </c>
      <c r="AL77" s="11">
        <v>279.69091016756124</v>
      </c>
      <c r="AM77" s="11">
        <v>377.13660258750701</v>
      </c>
      <c r="AN77" s="11">
        <v>377.12870421771549</v>
      </c>
      <c r="AO77" s="11">
        <v>361.93038832594954</v>
      </c>
      <c r="AP77" s="11">
        <v>292.00429840496122</v>
      </c>
      <c r="AQ77" s="11">
        <v>361.22467961119798</v>
      </c>
      <c r="AR77" s="11">
        <v>294.093088294263</v>
      </c>
      <c r="AS77" s="11">
        <v>308.12771168920824</v>
      </c>
      <c r="AT77" s="11">
        <v>311.14557907933772</v>
      </c>
      <c r="AU77" s="11">
        <v>38.466737355557285</v>
      </c>
      <c r="AV77" s="11">
        <v>2.1018900044759117</v>
      </c>
      <c r="AW77" s="11">
        <v>374.39896099313319</v>
      </c>
      <c r="AY77" s="7">
        <v>45873.229166666664</v>
      </c>
      <c r="AZ77" s="8">
        <v>0</v>
      </c>
      <c r="BA77" s="8">
        <v>0</v>
      </c>
      <c r="BB77" s="8">
        <v>0</v>
      </c>
      <c r="BC77" s="8">
        <v>1.3457529026605694E-2</v>
      </c>
      <c r="BD77" s="8">
        <v>0</v>
      </c>
      <c r="BE77" s="8">
        <v>0</v>
      </c>
      <c r="BF77" s="8">
        <v>0</v>
      </c>
      <c r="BG77" s="8">
        <v>1.0070954449474812E-2</v>
      </c>
      <c r="BI77" s="7">
        <v>45873.29583333333</v>
      </c>
      <c r="BJ77" s="8">
        <v>1.2817578390240669E-2</v>
      </c>
      <c r="BK77" s="8">
        <v>1.0070954449474812E-2</v>
      </c>
    </row>
    <row r="78" spans="1:63">
      <c r="A78" s="7">
        <v>45873.482638888891</v>
      </c>
      <c r="B78" s="8">
        <v>620.13145356336986</v>
      </c>
      <c r="C78" s="8">
        <v>595.84353123194512</v>
      </c>
      <c r="D78" s="8">
        <v>29.752441067285531</v>
      </c>
      <c r="E78" s="8">
        <v>44.730075711334166</v>
      </c>
      <c r="F78" s="64">
        <v>9.9772453308105469</v>
      </c>
      <c r="G78" s="64">
        <v>9.5083560943603516</v>
      </c>
      <c r="H78" s="64">
        <v>7.3489284515380859</v>
      </c>
      <c r="I78" s="64">
        <v>5.7675132751464844</v>
      </c>
      <c r="J78" s="64">
        <v>10.325709342956543</v>
      </c>
      <c r="K78" s="8">
        <v>285.80940449604532</v>
      </c>
      <c r="L78" s="8">
        <v>284.55577795348307</v>
      </c>
      <c r="M78" s="8">
        <v>287.35872736972755</v>
      </c>
      <c r="N78" s="8">
        <v>286.53423169018913</v>
      </c>
      <c r="O78" s="8">
        <v>372.5989842770432</v>
      </c>
      <c r="P78" s="8">
        <v>374.77972971592567</v>
      </c>
      <c r="Q78" s="8">
        <v>371.53852279390793</v>
      </c>
      <c r="R78" s="8">
        <v>374.59570433528626</v>
      </c>
      <c r="S78" s="8">
        <v>357.33193595829107</v>
      </c>
      <c r="T78" s="8">
        <v>296.82746371474428</v>
      </c>
      <c r="U78" s="8">
        <v>359.78861485441524</v>
      </c>
      <c r="V78" s="8">
        <v>298.74663826586215</v>
      </c>
      <c r="W78" s="8">
        <v>313.26509022006815</v>
      </c>
      <c r="X78" s="8">
        <v>315.75046401018312</v>
      </c>
      <c r="Y78" s="8">
        <v>40.336601142321868</v>
      </c>
      <c r="Z78" s="8">
        <v>0</v>
      </c>
      <c r="AA78" s="8">
        <v>370.19181153729556</v>
      </c>
      <c r="AB78" s="8">
        <v>620.13145356336986</v>
      </c>
      <c r="AC78" s="8">
        <v>623.62146164537467</v>
      </c>
      <c r="AD78" s="8">
        <v>31.548666578113941</v>
      </c>
      <c r="AE78" s="8">
        <v>43.879625680655664</v>
      </c>
      <c r="AF78" s="64">
        <v>9.9777030944824219</v>
      </c>
      <c r="AG78" s="64">
        <v>8.4652214050292969</v>
      </c>
      <c r="AH78" s="64">
        <v>8.4652214050292969</v>
      </c>
      <c r="AI78" s="64">
        <v>7.8756084442138672</v>
      </c>
      <c r="AJ78" s="64">
        <v>6.3256597518920898</v>
      </c>
      <c r="AK78" s="11">
        <v>276.78660468090942</v>
      </c>
      <c r="AL78" s="11">
        <v>281.03858752104088</v>
      </c>
      <c r="AM78" s="11">
        <v>376.44055961856776</v>
      </c>
      <c r="AN78" s="11">
        <v>377.36323667987989</v>
      </c>
      <c r="AO78" s="11">
        <v>361.85121768499567</v>
      </c>
      <c r="AP78" s="11">
        <v>293.15815816703872</v>
      </c>
      <c r="AQ78" s="11">
        <v>361.12041926213539</v>
      </c>
      <c r="AR78" s="11">
        <v>295.23103858741155</v>
      </c>
      <c r="AS78" s="11">
        <v>310.80506500312021</v>
      </c>
      <c r="AT78" s="11">
        <v>314.66651004930435</v>
      </c>
      <c r="AU78" s="11">
        <v>39.017747097186266</v>
      </c>
      <c r="AV78" s="11">
        <v>2.1530233256022133</v>
      </c>
      <c r="AW78" s="11">
        <v>374.16894886888099</v>
      </c>
      <c r="AY78" s="7">
        <v>45873.232638888891</v>
      </c>
      <c r="AZ78" s="8">
        <v>0</v>
      </c>
      <c r="BA78" s="8">
        <v>0</v>
      </c>
      <c r="BB78" s="8">
        <v>0</v>
      </c>
      <c r="BC78" s="8">
        <v>1.4309102631130969E-2</v>
      </c>
      <c r="BD78" s="8">
        <v>0</v>
      </c>
      <c r="BE78" s="8">
        <v>0</v>
      </c>
      <c r="BF78" s="8">
        <v>0</v>
      </c>
      <c r="BG78" s="8">
        <v>1.0070954449474812E-2</v>
      </c>
      <c r="BI78" s="7">
        <v>45873.296527777777</v>
      </c>
      <c r="BJ78" s="8">
        <v>1.2817578390240669E-2</v>
      </c>
      <c r="BK78" s="8">
        <v>1.0070954449474812E-2</v>
      </c>
    </row>
    <row r="79" spans="1:63">
      <c r="A79" s="7">
        <v>45873.486111111109</v>
      </c>
      <c r="B79" s="8">
        <v>620.65057174113656</v>
      </c>
      <c r="C79" s="8">
        <v>602.28909849805586</v>
      </c>
      <c r="D79" s="8">
        <v>29.779023926078068</v>
      </c>
      <c r="E79" s="8">
        <v>43.645519038821028</v>
      </c>
      <c r="F79" s="64">
        <v>9.1682796478271484</v>
      </c>
      <c r="G79" s="64">
        <v>11.237148284912109</v>
      </c>
      <c r="H79" s="64">
        <v>6.6047329902648926</v>
      </c>
      <c r="I79" s="64">
        <v>5.7675132751464844</v>
      </c>
      <c r="J79" s="64">
        <v>9.209416389465332</v>
      </c>
      <c r="K79" s="8">
        <v>286.08738425357831</v>
      </c>
      <c r="L79" s="8">
        <v>284.92322975235055</v>
      </c>
      <c r="M79" s="8">
        <v>287.57475645478689</v>
      </c>
      <c r="N79" s="8">
        <v>286.90175950122119</v>
      </c>
      <c r="O79" s="8">
        <v>375.24107684403191</v>
      </c>
      <c r="P79" s="8">
        <v>377.44332970817715</v>
      </c>
      <c r="Q79" s="8">
        <v>373.84804138449971</v>
      </c>
      <c r="R79" s="8">
        <v>376.87003689056138</v>
      </c>
      <c r="S79" s="8">
        <v>358.94346364340743</v>
      </c>
      <c r="T79" s="8">
        <v>297.87538682484535</v>
      </c>
      <c r="U79" s="8">
        <v>361.53007334417356</v>
      </c>
      <c r="V79" s="8">
        <v>299.90459757601377</v>
      </c>
      <c r="W79" s="8">
        <v>315.41908102475327</v>
      </c>
      <c r="X79" s="8">
        <v>318.44383570380108</v>
      </c>
      <c r="Y79" s="8">
        <v>41.181777085093806</v>
      </c>
      <c r="Z79" s="8">
        <v>0</v>
      </c>
      <c r="AA79" s="8">
        <v>372.43987233187227</v>
      </c>
      <c r="AB79" s="8">
        <v>620.65057174113656</v>
      </c>
      <c r="AC79" s="8">
        <v>625.29811932335156</v>
      </c>
      <c r="AD79" s="8">
        <v>31.479934260499661</v>
      </c>
      <c r="AE79" s="8">
        <v>43.742673231838687</v>
      </c>
      <c r="AF79" s="64">
        <v>11.196479797363281</v>
      </c>
      <c r="AG79" s="64">
        <v>7.162879467010498</v>
      </c>
      <c r="AH79" s="64">
        <v>5.0233182907104492</v>
      </c>
      <c r="AI79" s="64">
        <v>10.660883903503418</v>
      </c>
      <c r="AJ79" s="64">
        <v>6.0465865135192871</v>
      </c>
      <c r="AK79" s="11">
        <v>277.74462798771282</v>
      </c>
      <c r="AL79" s="11">
        <v>282.11172716478757</v>
      </c>
      <c r="AM79" s="11">
        <v>377.27636179332546</v>
      </c>
      <c r="AN79" s="11">
        <v>377.66119105221264</v>
      </c>
      <c r="AO79" s="11">
        <v>362.16481794825444</v>
      </c>
      <c r="AP79" s="11">
        <v>294.21567946048918</v>
      </c>
      <c r="AQ79" s="11">
        <v>361.41630755418913</v>
      </c>
      <c r="AR79" s="11">
        <v>296.36098106310237</v>
      </c>
      <c r="AS79" s="11">
        <v>313.06037079907765</v>
      </c>
      <c r="AT79" s="11">
        <v>317.76901396285774</v>
      </c>
      <c r="AU79" s="11">
        <v>39.698461345134156</v>
      </c>
      <c r="AV79" s="11">
        <v>2.1333507066311164</v>
      </c>
      <c r="AW79" s="11">
        <v>374.46380485351665</v>
      </c>
      <c r="AY79" s="7">
        <v>45873.236111111109</v>
      </c>
      <c r="AZ79" s="8">
        <v>0</v>
      </c>
      <c r="BA79" s="8">
        <v>0</v>
      </c>
      <c r="BB79" s="8">
        <v>0</v>
      </c>
      <c r="BC79" s="8">
        <v>1.4827591302419341E-2</v>
      </c>
      <c r="BD79" s="8">
        <v>0</v>
      </c>
      <c r="BE79" s="8">
        <v>0</v>
      </c>
      <c r="BF79" s="8">
        <v>0</v>
      </c>
      <c r="BG79" s="8">
        <v>1.0070954449474812E-2</v>
      </c>
      <c r="BI79" s="7">
        <v>45873.297222222223</v>
      </c>
      <c r="BJ79" s="8">
        <v>1.2817578390240669E-2</v>
      </c>
      <c r="BK79" s="8">
        <v>1.0070954449474812E-2</v>
      </c>
    </row>
    <row r="80" spans="1:63">
      <c r="A80" s="7">
        <v>45873.489583333336</v>
      </c>
      <c r="B80" s="8">
        <v>621.7058576424082</v>
      </c>
      <c r="C80" s="8">
        <v>610.33052518012551</v>
      </c>
      <c r="D80" s="8">
        <v>29.897239874106436</v>
      </c>
      <c r="E80" s="8">
        <v>42.775758225687703</v>
      </c>
      <c r="F80" s="64">
        <v>8.8986244201660156</v>
      </c>
      <c r="G80" s="64">
        <v>9.0281362533569336</v>
      </c>
      <c r="H80" s="64">
        <v>7.3489284515380859</v>
      </c>
      <c r="I80" s="64">
        <v>9.7675628662109375</v>
      </c>
      <c r="J80" s="64">
        <v>8.4652214050292969</v>
      </c>
      <c r="K80" s="8">
        <v>287.2845827282834</v>
      </c>
      <c r="L80" s="8">
        <v>285.96423380927297</v>
      </c>
      <c r="M80" s="8">
        <v>287.7844914785307</v>
      </c>
      <c r="N80" s="8">
        <v>287.03173428674705</v>
      </c>
      <c r="O80" s="8">
        <v>376.2435301566918</v>
      </c>
      <c r="P80" s="8">
        <v>378.33588927708615</v>
      </c>
      <c r="Q80" s="8">
        <v>375.90352117684643</v>
      </c>
      <c r="R80" s="8">
        <v>377.77966884551955</v>
      </c>
      <c r="S80" s="8">
        <v>360.74691142887031</v>
      </c>
      <c r="T80" s="8">
        <v>299.5589308675394</v>
      </c>
      <c r="U80" s="8">
        <v>363.32569789040525</v>
      </c>
      <c r="V80" s="8">
        <v>301.61930467563059</v>
      </c>
      <c r="W80" s="8">
        <v>317.37052300297563</v>
      </c>
      <c r="X80" s="8">
        <v>320.9690759966702</v>
      </c>
      <c r="Y80" s="8">
        <v>42.245736140158158</v>
      </c>
      <c r="Z80" s="8">
        <v>0</v>
      </c>
      <c r="AA80" s="8">
        <v>373.96854545250847</v>
      </c>
      <c r="AB80" s="8">
        <v>621.7058576424082</v>
      </c>
      <c r="AC80" s="8">
        <v>626.2351635408985</v>
      </c>
      <c r="AD80" s="8">
        <v>31.622145663254777</v>
      </c>
      <c r="AE80" s="8">
        <v>43.621170697206558</v>
      </c>
      <c r="AF80" s="64">
        <v>10.194588661193848</v>
      </c>
      <c r="AG80" s="64">
        <v>6.0465865135192871</v>
      </c>
      <c r="AH80" s="64">
        <v>9.7675628662109375</v>
      </c>
      <c r="AI80" s="64">
        <v>8.4518718719482422</v>
      </c>
      <c r="AJ80" s="64">
        <v>7.3489284515380859</v>
      </c>
      <c r="AK80" s="11">
        <v>279.19050514006102</v>
      </c>
      <c r="AL80" s="11">
        <v>283.66620245318938</v>
      </c>
      <c r="AM80" s="11">
        <v>377.12178153118475</v>
      </c>
      <c r="AN80" s="11">
        <v>377.33517344471107</v>
      </c>
      <c r="AO80" s="11">
        <v>362.49040806552705</v>
      </c>
      <c r="AP80" s="11">
        <v>295.65746097839281</v>
      </c>
      <c r="AQ80" s="11">
        <v>361.69160835699489</v>
      </c>
      <c r="AR80" s="11">
        <v>297.69120337620689</v>
      </c>
      <c r="AS80" s="11">
        <v>315.00257297544675</v>
      </c>
      <c r="AT80" s="11">
        <v>320.62449106780855</v>
      </c>
      <c r="AU80" s="11">
        <v>40.475841993087855</v>
      </c>
      <c r="AV80" s="11">
        <v>2.1747592888929721</v>
      </c>
      <c r="AW80" s="11">
        <v>374.44185057957344</v>
      </c>
      <c r="AY80" s="7">
        <v>45873.239583333336</v>
      </c>
      <c r="AZ80" s="8">
        <v>0</v>
      </c>
      <c r="BA80" s="8">
        <v>0</v>
      </c>
      <c r="BB80" s="8">
        <v>0</v>
      </c>
      <c r="BC80" s="8">
        <v>1.2911520805858461E-2</v>
      </c>
      <c r="BD80" s="8">
        <v>0</v>
      </c>
      <c r="BE80" s="8">
        <v>0</v>
      </c>
      <c r="BF80" s="8">
        <v>0</v>
      </c>
      <c r="BG80" s="8">
        <v>1.0070954449474812E-2</v>
      </c>
      <c r="BI80" s="7">
        <v>45873.29791666667</v>
      </c>
      <c r="BJ80" s="8">
        <v>1.2817578390240669E-2</v>
      </c>
      <c r="BK80" s="8">
        <v>1.0070954449474812E-2</v>
      </c>
    </row>
    <row r="81" spans="1:63">
      <c r="A81" s="7">
        <v>45873.493055555555</v>
      </c>
      <c r="B81" s="8">
        <v>633.69160565197865</v>
      </c>
      <c r="C81" s="8">
        <v>614.04777326573253</v>
      </c>
      <c r="D81" s="8">
        <v>30.158501820282709</v>
      </c>
      <c r="E81" s="8">
        <v>42.065222358723986</v>
      </c>
      <c r="F81" s="64">
        <v>9.1682796478271484</v>
      </c>
      <c r="G81" s="64">
        <v>12.293632507324219</v>
      </c>
      <c r="H81" s="64">
        <v>6.0465865135192871</v>
      </c>
      <c r="I81" s="64">
        <v>9.0233678817749023</v>
      </c>
      <c r="J81" s="64">
        <v>9.209416389465332</v>
      </c>
      <c r="K81" s="8">
        <v>288.73181957507285</v>
      </c>
      <c r="L81" s="8">
        <v>287.19593863900604</v>
      </c>
      <c r="M81" s="8">
        <v>288.76739943095441</v>
      </c>
      <c r="N81" s="8">
        <v>288.09243984430464</v>
      </c>
      <c r="O81" s="8">
        <v>376.09089665498692</v>
      </c>
      <c r="P81" s="8">
        <v>378.17204894503232</v>
      </c>
      <c r="Q81" s="8">
        <v>376.68389984687656</v>
      </c>
      <c r="R81" s="8">
        <v>377.89068327226551</v>
      </c>
      <c r="S81" s="8">
        <v>361.55740359985271</v>
      </c>
      <c r="T81" s="8">
        <v>301.10509939623995</v>
      </c>
      <c r="U81" s="8">
        <v>364.13788522726549</v>
      </c>
      <c r="V81" s="8">
        <v>303.03417419980434</v>
      </c>
      <c r="W81" s="8">
        <v>319.27499377079243</v>
      </c>
      <c r="X81" s="8">
        <v>323.45178225136715</v>
      </c>
      <c r="Y81" s="8">
        <v>43.074228662381067</v>
      </c>
      <c r="Z81" s="8">
        <v>0</v>
      </c>
      <c r="AA81" s="8">
        <v>374.55241299378531</v>
      </c>
      <c r="AB81" s="8">
        <v>633.69160565197865</v>
      </c>
      <c r="AC81" s="8">
        <v>636.3005883868035</v>
      </c>
      <c r="AD81" s="8">
        <v>31.58417274066144</v>
      </c>
      <c r="AE81" s="8">
        <v>42.69327184479296</v>
      </c>
      <c r="AF81" s="64">
        <v>11.208236694335938</v>
      </c>
      <c r="AG81" s="64">
        <v>9.209416389465332</v>
      </c>
      <c r="AH81" s="64">
        <v>9.0233678817749023</v>
      </c>
      <c r="AI81" s="64">
        <v>9.3162679672241211</v>
      </c>
      <c r="AJ81" s="64">
        <v>5.302391529083252</v>
      </c>
      <c r="AK81" s="11">
        <v>280.31659353892911</v>
      </c>
      <c r="AL81" s="11">
        <v>284.75993623813122</v>
      </c>
      <c r="AM81" s="11">
        <v>376.59159192845789</v>
      </c>
      <c r="AN81" s="11">
        <v>376.53481152617394</v>
      </c>
      <c r="AO81" s="11">
        <v>362.21251344308257</v>
      </c>
      <c r="AP81" s="11">
        <v>296.41402811340987</v>
      </c>
      <c r="AQ81" s="11">
        <v>361.49052389336907</v>
      </c>
      <c r="AR81" s="11">
        <v>298.37947691014193</v>
      </c>
      <c r="AS81" s="11">
        <v>316.66291727334084</v>
      </c>
      <c r="AT81" s="11">
        <v>323.15797007078345</v>
      </c>
      <c r="AU81" s="11">
        <v>40.875278459182297</v>
      </c>
      <c r="AV81" s="11">
        <v>2</v>
      </c>
      <c r="AW81" s="11">
        <v>373.89526072419403</v>
      </c>
      <c r="AY81" s="7">
        <v>45873.243055555555</v>
      </c>
      <c r="AZ81" s="8">
        <v>0</v>
      </c>
      <c r="BA81" s="8">
        <v>0</v>
      </c>
      <c r="BB81" s="8">
        <v>0</v>
      </c>
      <c r="BC81" s="8">
        <v>1.4702788604128353E-2</v>
      </c>
      <c r="BD81" s="8">
        <v>0</v>
      </c>
      <c r="BE81" s="8">
        <v>0</v>
      </c>
      <c r="BF81" s="8">
        <v>0</v>
      </c>
      <c r="BG81" s="8">
        <v>1.0070954449474812E-2</v>
      </c>
      <c r="BI81" s="7">
        <v>45873.298611111109</v>
      </c>
      <c r="BJ81" s="8">
        <v>1.2817578390240669E-2</v>
      </c>
      <c r="BK81" s="8">
        <v>1.0070954449474812E-2</v>
      </c>
    </row>
    <row r="82" spans="1:63">
      <c r="A82" s="7">
        <v>45873.496527777781</v>
      </c>
      <c r="B82" s="8">
        <v>641.41314267954976</v>
      </c>
      <c r="C82" s="8">
        <v>619.43426797202062</v>
      </c>
      <c r="D82" s="8">
        <v>30.290142532643781</v>
      </c>
      <c r="E82" s="8">
        <v>40.351963294906504</v>
      </c>
      <c r="F82" s="64">
        <v>9.9772453308105469</v>
      </c>
      <c r="G82" s="64">
        <v>10.37275218963623</v>
      </c>
      <c r="H82" s="64">
        <v>6.8838062286376953</v>
      </c>
      <c r="I82" s="64">
        <v>12.744343757629395</v>
      </c>
      <c r="J82" s="64">
        <v>11.348978042602539</v>
      </c>
      <c r="K82" s="8">
        <v>289.56499482562862</v>
      </c>
      <c r="L82" s="8">
        <v>288.07752992731145</v>
      </c>
      <c r="M82" s="8">
        <v>290.04411329526562</v>
      </c>
      <c r="N82" s="8">
        <v>289.46699690556721</v>
      </c>
      <c r="O82" s="8">
        <v>375.8890028311211</v>
      </c>
      <c r="P82" s="8">
        <v>378.14395341035174</v>
      </c>
      <c r="Q82" s="8">
        <v>376.98512948981897</v>
      </c>
      <c r="R82" s="8">
        <v>378.23494738967526</v>
      </c>
      <c r="S82" s="8">
        <v>361.83186480772059</v>
      </c>
      <c r="T82" s="8">
        <v>301.95838442156713</v>
      </c>
      <c r="U82" s="8">
        <v>364.46756441492124</v>
      </c>
      <c r="V82" s="8">
        <v>303.85649581324776</v>
      </c>
      <c r="W82" s="8">
        <v>321.04463417824292</v>
      </c>
      <c r="X82" s="8">
        <v>325.75576257644633</v>
      </c>
      <c r="Y82" s="8">
        <v>43.635570872167378</v>
      </c>
      <c r="Z82" s="8">
        <v>0</v>
      </c>
      <c r="AA82" s="8">
        <v>374.76913094125223</v>
      </c>
      <c r="AB82" s="8">
        <v>641.41314267954976</v>
      </c>
      <c r="AC82" s="8">
        <v>644.38861840263985</v>
      </c>
      <c r="AD82" s="8">
        <v>31.442856283008428</v>
      </c>
      <c r="AE82" s="8">
        <v>42.794322194537038</v>
      </c>
      <c r="AF82" s="64">
        <v>10.226520538330078</v>
      </c>
      <c r="AG82" s="64">
        <v>10.325709342956543</v>
      </c>
      <c r="AH82" s="64">
        <v>9.0233678817749023</v>
      </c>
      <c r="AI82" s="64">
        <v>8.4518718719482422</v>
      </c>
      <c r="AJ82" s="64">
        <v>7.9070749282836914</v>
      </c>
      <c r="AK82" s="11">
        <v>281.18610265383955</v>
      </c>
      <c r="AL82" s="11">
        <v>285.64805425297305</v>
      </c>
      <c r="AM82" s="11">
        <v>376.99605230650877</v>
      </c>
      <c r="AN82" s="11">
        <v>376.60614483645492</v>
      </c>
      <c r="AO82" s="11">
        <v>362.0489600381224</v>
      </c>
      <c r="AP82" s="11">
        <v>297.19752503574051</v>
      </c>
      <c r="AQ82" s="11">
        <v>361.31758844536108</v>
      </c>
      <c r="AR82" s="11">
        <v>299.16141413483302</v>
      </c>
      <c r="AS82" s="11">
        <v>318.05094783436192</v>
      </c>
      <c r="AT82" s="11">
        <v>325.42633835176144</v>
      </c>
      <c r="AU82" s="11">
        <v>41.460336806329884</v>
      </c>
      <c r="AV82" s="11">
        <v>2</v>
      </c>
      <c r="AW82" s="11">
        <v>373.8849348903463</v>
      </c>
      <c r="AY82" s="7">
        <v>45873.246527777781</v>
      </c>
      <c r="AZ82" s="8">
        <v>0</v>
      </c>
      <c r="BA82" s="8">
        <v>0</v>
      </c>
      <c r="BB82" s="8">
        <v>0</v>
      </c>
      <c r="BC82" s="8">
        <v>1.620156291305901E-2</v>
      </c>
      <c r="BD82" s="8">
        <v>0</v>
      </c>
      <c r="BE82" s="8">
        <v>0</v>
      </c>
      <c r="BF82" s="8">
        <v>0</v>
      </c>
      <c r="BG82" s="8">
        <v>1.0070954449474812E-2</v>
      </c>
      <c r="BI82" s="7">
        <v>45873.299305555556</v>
      </c>
      <c r="BJ82" s="8">
        <v>1.2817578390240669E-2</v>
      </c>
      <c r="BK82" s="8">
        <v>1.0070954449474812E-2</v>
      </c>
    </row>
    <row r="83" spans="1:63">
      <c r="A83" s="7">
        <v>45873.5</v>
      </c>
      <c r="B83" s="8">
        <v>639.52405672515022</v>
      </c>
      <c r="C83" s="8">
        <v>622.15208574227552</v>
      </c>
      <c r="D83" s="8">
        <v>30.378987870882515</v>
      </c>
      <c r="E83" s="8">
        <v>40.306688644607782</v>
      </c>
      <c r="F83" s="64">
        <v>11.235636711120605</v>
      </c>
      <c r="G83" s="64">
        <v>13.158028602600098</v>
      </c>
      <c r="H83" s="64">
        <v>11.907124519348145</v>
      </c>
      <c r="I83" s="64">
        <v>14.046686172485352</v>
      </c>
      <c r="J83" s="64">
        <v>8.7442941665649414</v>
      </c>
      <c r="K83" s="8">
        <v>290.65735327651441</v>
      </c>
      <c r="L83" s="8">
        <v>289.18147973656249</v>
      </c>
      <c r="M83" s="8">
        <v>291.08647025935505</v>
      </c>
      <c r="N83" s="8">
        <v>290.41208389292939</v>
      </c>
      <c r="O83" s="8">
        <v>375.91677743263313</v>
      </c>
      <c r="P83" s="8">
        <v>378.30835614736185</v>
      </c>
      <c r="Q83" s="8">
        <v>377.46567979590537</v>
      </c>
      <c r="R83" s="8">
        <v>378.15428932787091</v>
      </c>
      <c r="S83" s="8">
        <v>362.13557350127337</v>
      </c>
      <c r="T83" s="8">
        <v>302.70430775704949</v>
      </c>
      <c r="U83" s="8">
        <v>364.6606747607716</v>
      </c>
      <c r="V83" s="8">
        <v>304.60128279509797</v>
      </c>
      <c r="W83" s="8">
        <v>322.71833464689541</v>
      </c>
      <c r="X83" s="8">
        <v>327.99057139666314</v>
      </c>
      <c r="Y83" s="8">
        <v>44.188563627489977</v>
      </c>
      <c r="Z83" s="8">
        <v>0</v>
      </c>
      <c r="AA83" s="8">
        <v>374.91740804711355</v>
      </c>
      <c r="AB83" s="8">
        <v>639.52405672515022</v>
      </c>
      <c r="AC83" s="8">
        <v>646.74214104160296</v>
      </c>
      <c r="AD83" s="8">
        <v>31.978446365427711</v>
      </c>
      <c r="AE83" s="8">
        <v>41.856700246788627</v>
      </c>
      <c r="AF83" s="64">
        <v>8.1829996109008789</v>
      </c>
      <c r="AG83" s="64">
        <v>5.7675132751464844</v>
      </c>
      <c r="AH83" s="64">
        <v>10.604783058166504</v>
      </c>
      <c r="AI83" s="64">
        <v>11.717368125915527</v>
      </c>
      <c r="AJ83" s="64">
        <v>15.907174110412598</v>
      </c>
      <c r="AK83" s="11">
        <v>282.34989142390401</v>
      </c>
      <c r="AL83" s="11">
        <v>286.67298980922368</v>
      </c>
      <c r="AM83" s="11">
        <v>376.58313601429609</v>
      </c>
      <c r="AN83" s="11">
        <v>376.75548330296084</v>
      </c>
      <c r="AO83" s="11">
        <v>362.43616316000464</v>
      </c>
      <c r="AP83" s="11">
        <v>298.25650228730404</v>
      </c>
      <c r="AQ83" s="11">
        <v>361.68160743287297</v>
      </c>
      <c r="AR83" s="11">
        <v>300.17821057344941</v>
      </c>
      <c r="AS83" s="11">
        <v>319.28662096573322</v>
      </c>
      <c r="AT83" s="11">
        <v>327.44646325686784</v>
      </c>
      <c r="AU83" s="11">
        <v>42.042467834789903</v>
      </c>
      <c r="AV83" s="11">
        <v>2</v>
      </c>
      <c r="AW83" s="11">
        <v>374.02862092325927</v>
      </c>
      <c r="AY83" s="7">
        <v>45873.25</v>
      </c>
      <c r="AZ83" s="8">
        <v>0</v>
      </c>
      <c r="BA83" s="8">
        <v>0</v>
      </c>
      <c r="BB83" s="8">
        <v>0</v>
      </c>
      <c r="BC83" s="8">
        <v>1.3198602332361985E-2</v>
      </c>
      <c r="BD83" s="8">
        <v>0</v>
      </c>
      <c r="BE83" s="8">
        <v>0</v>
      </c>
      <c r="BF83" s="8">
        <v>0</v>
      </c>
      <c r="BG83" s="8">
        <v>1.0070954449474812E-2</v>
      </c>
      <c r="BI83" s="7">
        <v>45873.3</v>
      </c>
      <c r="BJ83" s="8">
        <v>1.2817578390240669E-2</v>
      </c>
      <c r="BK83" s="8">
        <v>1.0070954449474812E-2</v>
      </c>
    </row>
    <row r="84" spans="1:63">
      <c r="A84" s="7">
        <v>45873.503472222219</v>
      </c>
      <c r="B84" s="8">
        <v>643.68750882892721</v>
      </c>
      <c r="C84" s="8">
        <v>624.02589721864933</v>
      </c>
      <c r="D84" s="8">
        <v>30.500468055375521</v>
      </c>
      <c r="E84" s="8">
        <v>40.307528418680889</v>
      </c>
      <c r="F84" s="64">
        <v>10.246901512145996</v>
      </c>
      <c r="G84" s="64">
        <v>10.37275218963623</v>
      </c>
      <c r="H84" s="64">
        <v>9.488490104675293</v>
      </c>
      <c r="I84" s="64">
        <v>10.325709342956543</v>
      </c>
      <c r="J84" s="64">
        <v>11.348978042602539</v>
      </c>
      <c r="K84" s="8">
        <v>291.38699150684153</v>
      </c>
      <c r="L84" s="8">
        <v>290.01561715110842</v>
      </c>
      <c r="M84" s="8">
        <v>292.2392601038818</v>
      </c>
      <c r="N84" s="8">
        <v>291.44934794587431</v>
      </c>
      <c r="O84" s="8">
        <v>375.94137384950153</v>
      </c>
      <c r="P84" s="8">
        <v>378.44591859664655</v>
      </c>
      <c r="Q84" s="8">
        <v>377.61038331177821</v>
      </c>
      <c r="R84" s="8">
        <v>378.04421893632139</v>
      </c>
      <c r="S84" s="8">
        <v>362.38023060317619</v>
      </c>
      <c r="T84" s="8">
        <v>303.34138383862563</v>
      </c>
      <c r="U84" s="8">
        <v>364.89726845766728</v>
      </c>
      <c r="V84" s="8">
        <v>305.27511669033981</v>
      </c>
      <c r="W84" s="8">
        <v>324.28142831526912</v>
      </c>
      <c r="X84" s="8">
        <v>329.96084286892238</v>
      </c>
      <c r="Y84" s="8">
        <v>44.555022129482062</v>
      </c>
      <c r="Z84" s="8">
        <v>0.29685656491169715</v>
      </c>
      <c r="AA84" s="8">
        <v>375.08806852027772</v>
      </c>
      <c r="AB84" s="8">
        <v>643.68750882892721</v>
      </c>
      <c r="AC84" s="8">
        <v>651.64687157278127</v>
      </c>
      <c r="AD84" s="8">
        <v>32.32342983087441</v>
      </c>
      <c r="AE84" s="8">
        <v>41.086110679939686</v>
      </c>
      <c r="AF84" s="64">
        <v>11.696720123291016</v>
      </c>
      <c r="AG84" s="64">
        <v>4.4651718139648438</v>
      </c>
      <c r="AH84" s="64">
        <v>8.1861476898193359</v>
      </c>
      <c r="AI84" s="64">
        <v>5.6665964126586914</v>
      </c>
      <c r="AJ84" s="64">
        <v>8.4652214050292969</v>
      </c>
      <c r="AK84" s="11">
        <v>283.05047416921298</v>
      </c>
      <c r="AL84" s="11">
        <v>287.4850385821598</v>
      </c>
      <c r="AM84" s="11">
        <v>376.09709444707033</v>
      </c>
      <c r="AN84" s="11">
        <v>376.6915910360002</v>
      </c>
      <c r="AO84" s="11">
        <v>362.3624123688694</v>
      </c>
      <c r="AP84" s="11">
        <v>298.94853097682665</v>
      </c>
      <c r="AQ84" s="11">
        <v>361.59835121820214</v>
      </c>
      <c r="AR84" s="11">
        <v>300.93915787662536</v>
      </c>
      <c r="AS84" s="11">
        <v>320.1653359941634</v>
      </c>
      <c r="AT84" s="11">
        <v>329.29416924310391</v>
      </c>
      <c r="AU84" s="11">
        <v>42.35342151202375</v>
      </c>
      <c r="AV84" s="11">
        <v>2</v>
      </c>
      <c r="AW84" s="11">
        <v>373.75835798323465</v>
      </c>
      <c r="AY84" s="7">
        <v>45873.253472222219</v>
      </c>
      <c r="AZ84" s="8">
        <v>0</v>
      </c>
      <c r="BA84" s="8">
        <v>0</v>
      </c>
      <c r="BB84" s="8">
        <v>0</v>
      </c>
      <c r="BC84" s="8">
        <v>1.5924797307604877E-2</v>
      </c>
      <c r="BD84" s="8">
        <v>0</v>
      </c>
      <c r="BE84" s="8">
        <v>0</v>
      </c>
      <c r="BF84" s="8">
        <v>0</v>
      </c>
      <c r="BG84" s="8">
        <v>1.0070954449474812E-2</v>
      </c>
      <c r="BI84" s="7">
        <v>45873.300694444442</v>
      </c>
      <c r="BJ84" s="8">
        <v>1.2817578390240669E-2</v>
      </c>
      <c r="BK84" s="8">
        <v>1.0070954449474812E-2</v>
      </c>
    </row>
    <row r="85" spans="1:63">
      <c r="A85" s="7">
        <v>45873.506944444445</v>
      </c>
      <c r="B85" s="8">
        <v>647.18533794730354</v>
      </c>
      <c r="C85" s="8">
        <v>629.51781696683156</v>
      </c>
      <c r="D85" s="8">
        <v>30.834164898684328</v>
      </c>
      <c r="E85" s="8">
        <v>40.049670989657173</v>
      </c>
      <c r="F85" s="64">
        <v>9.4379348754882813</v>
      </c>
      <c r="G85" s="64">
        <v>13.350116729736328</v>
      </c>
      <c r="H85" s="64">
        <v>5.7675132751464844</v>
      </c>
      <c r="I85" s="64">
        <v>11.6280517578125</v>
      </c>
      <c r="J85" s="64">
        <v>11.069905281066895</v>
      </c>
      <c r="K85" s="8">
        <v>291.72543451751136</v>
      </c>
      <c r="L85" s="8">
        <v>290.450973655334</v>
      </c>
      <c r="M85" s="8">
        <v>293.03470391885969</v>
      </c>
      <c r="N85" s="8">
        <v>292.30631711075404</v>
      </c>
      <c r="O85" s="8">
        <v>375.98372132334498</v>
      </c>
      <c r="P85" s="8">
        <v>378.49328313043856</v>
      </c>
      <c r="Q85" s="8">
        <v>377.23822569044762</v>
      </c>
      <c r="R85" s="8">
        <v>377.83997088463025</v>
      </c>
      <c r="S85" s="8">
        <v>362.46357332474241</v>
      </c>
      <c r="T85" s="8">
        <v>303.92559336422789</v>
      </c>
      <c r="U85" s="8">
        <v>365.15222038275715</v>
      </c>
      <c r="V85" s="8">
        <v>305.86433349853849</v>
      </c>
      <c r="W85" s="8">
        <v>325.61988906078574</v>
      </c>
      <c r="X85" s="8">
        <v>331.76887937289752</v>
      </c>
      <c r="Y85" s="8">
        <v>44.888136599822438</v>
      </c>
      <c r="Z85" s="8">
        <v>4.361841576050339E-2</v>
      </c>
      <c r="AA85" s="8">
        <v>375.15591430664063</v>
      </c>
      <c r="AB85" s="8">
        <v>647.18533794730354</v>
      </c>
      <c r="AC85" s="8">
        <v>653.67918026240181</v>
      </c>
      <c r="AD85" s="8">
        <v>32.25378834268583</v>
      </c>
      <c r="AE85" s="8">
        <v>40.891762803464005</v>
      </c>
      <c r="AF85" s="64">
        <v>11.207213401794434</v>
      </c>
      <c r="AG85" s="64">
        <v>10.604783058166504</v>
      </c>
      <c r="AH85" s="64">
        <v>5.4884400367736816</v>
      </c>
      <c r="AI85" s="64">
        <v>12.005500793457031</v>
      </c>
      <c r="AJ85" s="64">
        <v>10.604783058166504</v>
      </c>
      <c r="AK85" s="11">
        <v>283.56494626273457</v>
      </c>
      <c r="AL85" s="11">
        <v>288.01599206283947</v>
      </c>
      <c r="AM85" s="11">
        <v>375.96946322702792</v>
      </c>
      <c r="AN85" s="11">
        <v>376.90406093703507</v>
      </c>
      <c r="AO85" s="11">
        <v>362.36338676912555</v>
      </c>
      <c r="AP85" s="11">
        <v>299.51956217241786</v>
      </c>
      <c r="AQ85" s="11">
        <v>361.53515625</v>
      </c>
      <c r="AR85" s="11">
        <v>301.40508761324452</v>
      </c>
      <c r="AS85" s="11">
        <v>321.07489479478238</v>
      </c>
      <c r="AT85" s="11">
        <v>330.95160281423409</v>
      </c>
      <c r="AU85" s="11">
        <v>42.655033662544064</v>
      </c>
      <c r="AV85" s="11">
        <v>2</v>
      </c>
      <c r="AW85" s="11">
        <v>373.65913892682175</v>
      </c>
      <c r="AY85" s="7">
        <v>45873.256944444445</v>
      </c>
      <c r="AZ85" s="8">
        <v>0</v>
      </c>
      <c r="BA85" s="8">
        <v>0</v>
      </c>
      <c r="BB85" s="8">
        <v>0</v>
      </c>
      <c r="BC85" s="8">
        <v>1.5124154139371994E-2</v>
      </c>
      <c r="BD85" s="8">
        <v>0</v>
      </c>
      <c r="BE85" s="8">
        <v>0</v>
      </c>
      <c r="BF85" s="8">
        <v>0</v>
      </c>
      <c r="BG85" s="8">
        <v>1.0070954449474812E-2</v>
      </c>
      <c r="BI85" s="7">
        <v>45873.301388888889</v>
      </c>
      <c r="BJ85" s="8">
        <v>1.2817578390240669E-2</v>
      </c>
      <c r="BK85" s="8">
        <v>1.0070954449474812E-2</v>
      </c>
    </row>
    <row r="86" spans="1:63">
      <c r="A86" s="7">
        <v>45873.510416666664</v>
      </c>
      <c r="B86" s="8">
        <v>648.7476065746024</v>
      </c>
      <c r="C86" s="8">
        <v>628.21322233583624</v>
      </c>
      <c r="D86" s="8">
        <v>30.999986813364401</v>
      </c>
      <c r="E86" s="8">
        <v>39.584906070757619</v>
      </c>
      <c r="F86" s="64">
        <v>10.965981483459473</v>
      </c>
      <c r="G86" s="64">
        <v>13.350116729736328</v>
      </c>
      <c r="H86" s="64">
        <v>6.6047329902648926</v>
      </c>
      <c r="I86" s="64">
        <v>13.209465980529785</v>
      </c>
      <c r="J86" s="64">
        <v>9.0233678817749023</v>
      </c>
      <c r="K86" s="8">
        <v>292.24604422687571</v>
      </c>
      <c r="L86" s="8">
        <v>290.92036601701318</v>
      </c>
      <c r="M86" s="8">
        <v>293.46857553571948</v>
      </c>
      <c r="N86" s="8">
        <v>292.7131560501283</v>
      </c>
      <c r="O86" s="8">
        <v>376.08579021383281</v>
      </c>
      <c r="P86" s="8">
        <v>378.45979269333748</v>
      </c>
      <c r="Q86" s="8">
        <v>377.00813152927111</v>
      </c>
      <c r="R86" s="8">
        <v>377.69935039214806</v>
      </c>
      <c r="S86" s="8">
        <v>362.63023248955295</v>
      </c>
      <c r="T86" s="8">
        <v>304.69694995152611</v>
      </c>
      <c r="U86" s="8">
        <v>365.29409322034877</v>
      </c>
      <c r="V86" s="8">
        <v>306.60326840232284</v>
      </c>
      <c r="W86" s="8">
        <v>326.79042840817738</v>
      </c>
      <c r="X86" s="8">
        <v>333.38637628603823</v>
      </c>
      <c r="Y86" s="8">
        <v>45.148449476278799</v>
      </c>
      <c r="Z86" s="8">
        <v>0</v>
      </c>
      <c r="AA86" s="8">
        <v>375.17116040023666</v>
      </c>
      <c r="AB86" s="8">
        <v>648.7476065746024</v>
      </c>
      <c r="AC86" s="8">
        <v>655.0233070234716</v>
      </c>
      <c r="AD86" s="8">
        <v>32.16290121088312</v>
      </c>
      <c r="AE86" s="8">
        <v>40.966889207566062</v>
      </c>
      <c r="AF86" s="64">
        <v>14.948305130004883</v>
      </c>
      <c r="AG86" s="64">
        <v>5.302391529083252</v>
      </c>
      <c r="AH86" s="64">
        <v>11.907124519348145</v>
      </c>
      <c r="AI86" s="64">
        <v>12.005500793457031</v>
      </c>
      <c r="AJ86" s="64">
        <v>9.488490104675293</v>
      </c>
      <c r="AK86" s="11">
        <v>284.55645233901487</v>
      </c>
      <c r="AL86" s="11">
        <v>288.99551839173608</v>
      </c>
      <c r="AM86" s="11">
        <v>375.39013409363912</v>
      </c>
      <c r="AN86" s="11">
        <v>377.12187098728231</v>
      </c>
      <c r="AO86" s="11">
        <v>362.40592443503442</v>
      </c>
      <c r="AP86" s="11">
        <v>300.10772688292275</v>
      </c>
      <c r="AQ86" s="11">
        <v>361.59087873524987</v>
      </c>
      <c r="AR86" s="11">
        <v>302.00142513523497</v>
      </c>
      <c r="AS86" s="11">
        <v>321.68617902849303</v>
      </c>
      <c r="AT86" s="11">
        <v>332.45704850079699</v>
      </c>
      <c r="AU86" s="11">
        <v>43.016875330711606</v>
      </c>
      <c r="AV86" s="11">
        <v>2</v>
      </c>
      <c r="AW86" s="11">
        <v>373.62375640078915</v>
      </c>
      <c r="AY86" s="7">
        <v>45873.260416666664</v>
      </c>
      <c r="AZ86" s="8">
        <v>0</v>
      </c>
      <c r="BA86" s="8">
        <v>0</v>
      </c>
      <c r="BB86" s="8">
        <v>0</v>
      </c>
      <c r="BC86" s="8">
        <v>1.4665610336699076E-2</v>
      </c>
      <c r="BD86" s="8">
        <v>0</v>
      </c>
      <c r="BE86" s="8">
        <v>0</v>
      </c>
      <c r="BF86" s="8">
        <v>0</v>
      </c>
      <c r="BG86" s="8">
        <v>1.0070954449474812E-2</v>
      </c>
      <c r="BI86" s="7">
        <v>45873.302083333336</v>
      </c>
      <c r="BJ86" s="8">
        <v>1.2817578390240669E-2</v>
      </c>
      <c r="BK86" s="8">
        <v>1.0070954449474812E-2</v>
      </c>
    </row>
    <row r="87" spans="1:63">
      <c r="A87" s="7">
        <v>45873.513888888891</v>
      </c>
      <c r="B87" s="8">
        <v>650.11039027301376</v>
      </c>
      <c r="C87" s="8">
        <v>630.68070891037996</v>
      </c>
      <c r="D87" s="8">
        <v>31.258166105213657</v>
      </c>
      <c r="E87" s="8">
        <v>38.933347976087049</v>
      </c>
      <c r="F87" s="64">
        <v>12.494028091430664</v>
      </c>
      <c r="G87" s="64">
        <v>9.5083560943603516</v>
      </c>
      <c r="H87" s="64">
        <v>11.069905281066895</v>
      </c>
      <c r="I87" s="64">
        <v>10.046636581420898</v>
      </c>
      <c r="J87" s="64">
        <v>10.325709342956543</v>
      </c>
      <c r="K87" s="8">
        <v>292.51720795856329</v>
      </c>
      <c r="L87" s="8">
        <v>291.12702292111516</v>
      </c>
      <c r="M87" s="8">
        <v>293.8880882637992</v>
      </c>
      <c r="N87" s="8">
        <v>293.17809930688821</v>
      </c>
      <c r="O87" s="8">
        <v>375.97444404289035</v>
      </c>
      <c r="P87" s="8">
        <v>377.80618185891757</v>
      </c>
      <c r="Q87" s="8">
        <v>376.82585926613274</v>
      </c>
      <c r="R87" s="8">
        <v>377.71404966962086</v>
      </c>
      <c r="S87" s="8">
        <v>362.50064816487952</v>
      </c>
      <c r="T87" s="8">
        <v>305.2500340156692</v>
      </c>
      <c r="U87" s="8">
        <v>365.21229910249048</v>
      </c>
      <c r="V87" s="8">
        <v>307.02398121150213</v>
      </c>
      <c r="W87" s="8">
        <v>327.85368515919799</v>
      </c>
      <c r="X87" s="8">
        <v>334.81731037099786</v>
      </c>
      <c r="Y87" s="8">
        <v>45.349923705260892</v>
      </c>
      <c r="Z87" s="8">
        <v>0</v>
      </c>
      <c r="AA87" s="8">
        <v>374.92599735486476</v>
      </c>
      <c r="AB87" s="8">
        <v>650.11039027301376</v>
      </c>
      <c r="AC87" s="8">
        <v>660.47299890480679</v>
      </c>
      <c r="AD87" s="8">
        <v>32.624367484816212</v>
      </c>
      <c r="AE87" s="8">
        <v>40.491657922777058</v>
      </c>
      <c r="AF87" s="64">
        <v>8.6871232986450195</v>
      </c>
      <c r="AG87" s="64">
        <v>10.604783058166504</v>
      </c>
      <c r="AH87" s="64">
        <v>11.069905281066895</v>
      </c>
      <c r="AI87" s="64">
        <v>10.37275218963623</v>
      </c>
      <c r="AJ87" s="64">
        <v>8.4652214050292969</v>
      </c>
      <c r="AK87" s="11">
        <v>285.41454870467714</v>
      </c>
      <c r="AL87" s="11">
        <v>289.80311690624035</v>
      </c>
      <c r="AM87" s="11">
        <v>375.64075417614407</v>
      </c>
      <c r="AN87" s="11">
        <v>377.20564631633653</v>
      </c>
      <c r="AO87" s="11">
        <v>362.37363845289218</v>
      </c>
      <c r="AP87" s="11">
        <v>300.3360415205965</v>
      </c>
      <c r="AQ87" s="11">
        <v>361.53681526058199</v>
      </c>
      <c r="AR87" s="11">
        <v>302.30586060460968</v>
      </c>
      <c r="AS87" s="11">
        <v>322.33380431752687</v>
      </c>
      <c r="AT87" s="11">
        <v>333.79963226526627</v>
      </c>
      <c r="AU87" s="11">
        <v>43.160813496149188</v>
      </c>
      <c r="AV87" s="11">
        <v>2</v>
      </c>
      <c r="AW87" s="11">
        <v>373.54418973234635</v>
      </c>
      <c r="AY87" s="7">
        <v>45873.263888888891</v>
      </c>
      <c r="AZ87" s="8">
        <v>0</v>
      </c>
      <c r="BA87" s="8">
        <v>0</v>
      </c>
      <c r="BB87" s="8">
        <v>0</v>
      </c>
      <c r="BC87" s="8">
        <v>1.4744783334366737E-2</v>
      </c>
      <c r="BD87" s="8">
        <v>0</v>
      </c>
      <c r="BE87" s="8">
        <v>0</v>
      </c>
      <c r="BF87" s="8">
        <v>0</v>
      </c>
      <c r="BG87" s="8">
        <v>1.0070954449474812E-2</v>
      </c>
      <c r="BI87" s="7">
        <v>45873.302777777775</v>
      </c>
      <c r="BJ87" s="8">
        <v>1.2817578390240669E-2</v>
      </c>
      <c r="BK87" s="8">
        <v>1.0070954449474812E-2</v>
      </c>
    </row>
    <row r="88" spans="1:63">
      <c r="A88" s="7">
        <v>45873.517361111109</v>
      </c>
      <c r="B88" s="8">
        <v>653.34563402513334</v>
      </c>
      <c r="C88" s="8">
        <v>638.74241038146772</v>
      </c>
      <c r="D88" s="8">
        <v>31.256114152639814</v>
      </c>
      <c r="E88" s="8">
        <v>38.826306947077583</v>
      </c>
      <c r="F88" s="64">
        <v>11.505292892456055</v>
      </c>
      <c r="G88" s="64">
        <v>8.4518718719482422</v>
      </c>
      <c r="H88" s="64">
        <v>6.8838062286376953</v>
      </c>
      <c r="I88" s="64">
        <v>14.046686172485352</v>
      </c>
      <c r="J88" s="64">
        <v>10.883855819702148</v>
      </c>
      <c r="K88" s="8">
        <v>292.81845562002616</v>
      </c>
      <c r="L88" s="8">
        <v>291.51523361555405</v>
      </c>
      <c r="M88" s="8">
        <v>294.16921708430232</v>
      </c>
      <c r="N88" s="8">
        <v>293.51479043473478</v>
      </c>
      <c r="O88" s="8">
        <v>376.08349724928922</v>
      </c>
      <c r="P88" s="8">
        <v>377.69006686674152</v>
      </c>
      <c r="Q88" s="8">
        <v>376.66847303276484</v>
      </c>
      <c r="R88" s="8">
        <v>377.78466993130155</v>
      </c>
      <c r="S88" s="8">
        <v>362.40350341796875</v>
      </c>
      <c r="T88" s="8">
        <v>305.4286036024755</v>
      </c>
      <c r="U88" s="8">
        <v>365.1522216796875</v>
      </c>
      <c r="V88" s="8">
        <v>307.27154566728046</v>
      </c>
      <c r="W88" s="8">
        <v>328.69577463370661</v>
      </c>
      <c r="X88" s="8">
        <v>336.25347741048449</v>
      </c>
      <c r="Y88" s="8">
        <v>45.478695402584997</v>
      </c>
      <c r="Z88" s="8">
        <v>0.39271334330240887</v>
      </c>
      <c r="AA88" s="8">
        <v>374.80835837300867</v>
      </c>
      <c r="AB88" s="8">
        <v>653.34563402513334</v>
      </c>
      <c r="AC88" s="8">
        <v>663.17571183373047</v>
      </c>
      <c r="AD88" s="8">
        <v>32.757665162780114</v>
      </c>
      <c r="AE88" s="8">
        <v>39.7305480375272</v>
      </c>
      <c r="AF88" s="64">
        <v>9.715418815612793</v>
      </c>
      <c r="AG88" s="64">
        <v>10.604783058166504</v>
      </c>
      <c r="AH88" s="64">
        <v>8.7442941665649414</v>
      </c>
      <c r="AI88" s="64">
        <v>8.1637401580810547</v>
      </c>
      <c r="AJ88" s="64">
        <v>7.3489284515380859</v>
      </c>
      <c r="AK88" s="11">
        <v>285.81797935977801</v>
      </c>
      <c r="AL88" s="11">
        <v>290.20576701714185</v>
      </c>
      <c r="AM88" s="11">
        <v>375.63802625141722</v>
      </c>
      <c r="AN88" s="11">
        <v>377.2211151743698</v>
      </c>
      <c r="AO88" s="11">
        <v>362.49965498358944</v>
      </c>
      <c r="AP88" s="11">
        <v>300.86931505963054</v>
      </c>
      <c r="AQ88" s="11">
        <v>361.67475737597175</v>
      </c>
      <c r="AR88" s="11">
        <v>302.72260748647619</v>
      </c>
      <c r="AS88" s="11">
        <v>322.89182357717129</v>
      </c>
      <c r="AT88" s="11">
        <v>334.97804316970405</v>
      </c>
      <c r="AU88" s="11">
        <v>43.412562986588924</v>
      </c>
      <c r="AV88" s="11">
        <v>2</v>
      </c>
      <c r="AW88" s="11">
        <v>373.68877554016655</v>
      </c>
      <c r="AY88" s="7">
        <v>45873.267361111109</v>
      </c>
      <c r="AZ88" s="8">
        <v>0</v>
      </c>
      <c r="BA88" s="8">
        <v>0</v>
      </c>
      <c r="BB88" s="8">
        <v>0</v>
      </c>
      <c r="BC88" s="8">
        <v>1.4731171623506123E-2</v>
      </c>
      <c r="BD88" s="8">
        <v>0</v>
      </c>
      <c r="BE88" s="8">
        <v>0</v>
      </c>
      <c r="BF88" s="8">
        <v>0</v>
      </c>
      <c r="BG88" s="8">
        <v>1.0070954449474812E-2</v>
      </c>
      <c r="BI88" s="7">
        <v>45873.303472222222</v>
      </c>
      <c r="BJ88" s="8">
        <v>1.2817578390240669E-2</v>
      </c>
      <c r="BK88" s="8">
        <v>1.0070954449474812E-2</v>
      </c>
    </row>
    <row r="89" spans="1:63">
      <c r="A89" s="7">
        <v>45873.520833333336</v>
      </c>
      <c r="B89" s="8">
        <v>660.87494643329103</v>
      </c>
      <c r="C89" s="8">
        <v>638.85375775656996</v>
      </c>
      <c r="D89" s="8">
        <v>31.344481032403152</v>
      </c>
      <c r="E89" s="8">
        <v>38.454926423627185</v>
      </c>
      <c r="F89" s="64">
        <v>11.505292892456055</v>
      </c>
      <c r="G89" s="64">
        <v>12.581764221191406</v>
      </c>
      <c r="H89" s="64">
        <v>6.8838062286376953</v>
      </c>
      <c r="I89" s="64">
        <v>12.186197280883789</v>
      </c>
      <c r="J89" s="64">
        <v>13.488539695739746</v>
      </c>
      <c r="K89" s="8">
        <v>293.37304429531747</v>
      </c>
      <c r="L89" s="8">
        <v>292.12762059502973</v>
      </c>
      <c r="M89" s="8">
        <v>294.46658481022297</v>
      </c>
      <c r="N89" s="8">
        <v>293.85385802144845</v>
      </c>
      <c r="O89" s="8">
        <v>376.27397135671316</v>
      </c>
      <c r="P89" s="8">
        <v>378.14223142525276</v>
      </c>
      <c r="Q89" s="8">
        <v>376.17832640387525</v>
      </c>
      <c r="R89" s="8">
        <v>377.96579225137373</v>
      </c>
      <c r="S89" s="8">
        <v>362.53314298312023</v>
      </c>
      <c r="T89" s="8">
        <v>305.8559094040391</v>
      </c>
      <c r="U89" s="8">
        <v>365.23072857341572</v>
      </c>
      <c r="V89" s="8">
        <v>307.69212902928547</v>
      </c>
      <c r="W89" s="8">
        <v>329.52451218333772</v>
      </c>
      <c r="X89" s="8">
        <v>337.36410304203253</v>
      </c>
      <c r="Y89" s="8">
        <v>45.646799412657963</v>
      </c>
      <c r="Z89" s="8">
        <v>0</v>
      </c>
      <c r="AA89" s="8">
        <v>374.98827631528178</v>
      </c>
      <c r="AB89" s="8">
        <v>660.87494643329103</v>
      </c>
      <c r="AC89" s="8">
        <v>668.05164389702099</v>
      </c>
      <c r="AD89" s="8">
        <v>32.702210938087134</v>
      </c>
      <c r="AE89" s="8">
        <v>38.708507070090192</v>
      </c>
      <c r="AF89" s="64">
        <v>11.194061279296875</v>
      </c>
      <c r="AG89" s="64">
        <v>9.7675628662109375</v>
      </c>
      <c r="AH89" s="64">
        <v>7.6280016899108887</v>
      </c>
      <c r="AI89" s="64">
        <v>21.321767807006836</v>
      </c>
      <c r="AJ89" s="64">
        <v>13.767612457275391</v>
      </c>
      <c r="AK89" s="11">
        <v>285.81543640911553</v>
      </c>
      <c r="AL89" s="11">
        <v>290.29648200097267</v>
      </c>
      <c r="AM89" s="11">
        <v>375.11461077552906</v>
      </c>
      <c r="AN89" s="11">
        <v>377.22585618472709</v>
      </c>
      <c r="AO89" s="11">
        <v>362.50768822734557</v>
      </c>
      <c r="AP89" s="11">
        <v>301.31932660365788</v>
      </c>
      <c r="AQ89" s="11">
        <v>361.64688623600949</v>
      </c>
      <c r="AR89" s="11">
        <v>303.13887849843439</v>
      </c>
      <c r="AS89" s="11">
        <v>323.15942183509418</v>
      </c>
      <c r="AT89" s="11">
        <v>336.15100743482304</v>
      </c>
      <c r="AU89" s="11">
        <v>43.637863998931124</v>
      </c>
      <c r="AV89" s="11">
        <v>2</v>
      </c>
      <c r="AW89" s="11">
        <v>373.48201471862382</v>
      </c>
      <c r="AY89" s="7">
        <v>45873.270833333336</v>
      </c>
      <c r="AZ89" s="8">
        <v>0</v>
      </c>
      <c r="BA89" s="8">
        <v>0</v>
      </c>
      <c r="BB89" s="8">
        <v>0</v>
      </c>
      <c r="BC89" s="8">
        <v>1.3158115268058025E-2</v>
      </c>
      <c r="BD89" s="8">
        <v>0</v>
      </c>
      <c r="BE89" s="8">
        <v>0</v>
      </c>
      <c r="BF89" s="8">
        <v>0</v>
      </c>
      <c r="BG89" s="8">
        <v>1.0070954449474812E-2</v>
      </c>
      <c r="BI89" s="7">
        <v>45873.304166666669</v>
      </c>
      <c r="BJ89" s="8">
        <v>1.2817578390240669E-2</v>
      </c>
      <c r="BK89" s="8">
        <v>1.0070954449474812E-2</v>
      </c>
    </row>
    <row r="90" spans="1:63">
      <c r="A90" s="7">
        <v>45873.524305555555</v>
      </c>
      <c r="B90" s="8">
        <v>664.12834459098838</v>
      </c>
      <c r="C90" s="8">
        <v>644.44666341447839</v>
      </c>
      <c r="D90" s="8">
        <v>31.628196141979071</v>
      </c>
      <c r="E90" s="8">
        <v>37.654670462870271</v>
      </c>
      <c r="F90" s="64">
        <v>10.965981483459473</v>
      </c>
      <c r="G90" s="64">
        <v>12.581764221191406</v>
      </c>
      <c r="H90" s="64">
        <v>13.209465980529785</v>
      </c>
      <c r="I90" s="64">
        <v>12.186197280883789</v>
      </c>
      <c r="J90" s="64">
        <v>13.488539695739746</v>
      </c>
      <c r="K90" s="8">
        <v>294.13730563510518</v>
      </c>
      <c r="L90" s="8">
        <v>292.9431602944631</v>
      </c>
      <c r="M90" s="8">
        <v>294.95352101099655</v>
      </c>
      <c r="N90" s="8">
        <v>294.45942699578984</v>
      </c>
      <c r="O90" s="8">
        <v>376.10374103791395</v>
      </c>
      <c r="P90" s="8">
        <v>378.11944737093194</v>
      </c>
      <c r="Q90" s="8">
        <v>375.96420929349102</v>
      </c>
      <c r="R90" s="8">
        <v>377.72975541462677</v>
      </c>
      <c r="S90" s="8">
        <v>362.6523017769307</v>
      </c>
      <c r="T90" s="8">
        <v>306.24242901780332</v>
      </c>
      <c r="U90" s="8">
        <v>365.35139722617185</v>
      </c>
      <c r="V90" s="8">
        <v>308.10762484982456</v>
      </c>
      <c r="W90" s="8">
        <v>330.17227061301531</v>
      </c>
      <c r="X90" s="8">
        <v>338.36808941186337</v>
      </c>
      <c r="Y90" s="8">
        <v>45.808855308382647</v>
      </c>
      <c r="Z90" s="8">
        <v>0</v>
      </c>
      <c r="AA90" s="8">
        <v>374.99433115305845</v>
      </c>
      <c r="AB90" s="8">
        <v>664.12834459098838</v>
      </c>
      <c r="AC90" s="8">
        <v>671.85781394431876</v>
      </c>
      <c r="AD90" s="8">
        <v>32.870046325586891</v>
      </c>
      <c r="AE90" s="8">
        <v>37.878886851157262</v>
      </c>
      <c r="AF90" s="64">
        <v>14.958328247070313</v>
      </c>
      <c r="AG90" s="64">
        <v>12.186197280883789</v>
      </c>
      <c r="AH90" s="64">
        <v>16.186246871948242</v>
      </c>
      <c r="AI90" s="64">
        <v>17.652532577514648</v>
      </c>
      <c r="AJ90" s="64">
        <v>17.767662048339844</v>
      </c>
      <c r="AK90" s="11">
        <v>285.98105928747822</v>
      </c>
      <c r="AL90" s="11">
        <v>290.43520864145131</v>
      </c>
      <c r="AM90" s="11">
        <v>375.40518513658009</v>
      </c>
      <c r="AN90" s="11">
        <v>377.16974796137629</v>
      </c>
      <c r="AO90" s="11">
        <v>362.48005501410614</v>
      </c>
      <c r="AP90" s="11">
        <v>301.67337721878505</v>
      </c>
      <c r="AQ90" s="11">
        <v>361.59722078205397</v>
      </c>
      <c r="AR90" s="11">
        <v>303.40591606385539</v>
      </c>
      <c r="AS90" s="11">
        <v>323.48225385012051</v>
      </c>
      <c r="AT90" s="11">
        <v>337.07730475927849</v>
      </c>
      <c r="AU90" s="11">
        <v>43.859041678689351</v>
      </c>
      <c r="AV90" s="11">
        <v>2</v>
      </c>
      <c r="AW90" s="11">
        <v>373.48221553009625</v>
      </c>
      <c r="AY90" s="7">
        <v>45873.274305555555</v>
      </c>
      <c r="AZ90" s="8">
        <v>0</v>
      </c>
      <c r="BA90" s="8">
        <v>0</v>
      </c>
      <c r="BB90" s="8">
        <v>0</v>
      </c>
      <c r="BC90" s="8">
        <v>1.2817578390240669E-2</v>
      </c>
      <c r="BD90" s="8">
        <v>0</v>
      </c>
      <c r="BE90" s="8">
        <v>0</v>
      </c>
      <c r="BF90" s="8">
        <v>0</v>
      </c>
      <c r="BG90" s="8">
        <v>1.0070954449474812E-2</v>
      </c>
      <c r="BI90" s="7">
        <v>45873.304861111108</v>
      </c>
      <c r="BJ90" s="8">
        <v>1.2817578390240669E-2</v>
      </c>
      <c r="BK90" s="8">
        <v>1.0070954449474812E-2</v>
      </c>
    </row>
    <row r="91" spans="1:63">
      <c r="A91" s="7">
        <v>45873.527777777781</v>
      </c>
      <c r="B91" s="8">
        <v>658.11123440185565</v>
      </c>
      <c r="C91" s="8">
        <v>648.18015506388122</v>
      </c>
      <c r="D91" s="8">
        <v>31.799335242239298</v>
      </c>
      <c r="E91" s="8">
        <v>36.901546015325003</v>
      </c>
      <c r="F91" s="64">
        <v>12.04460334777832</v>
      </c>
      <c r="G91" s="64">
        <v>11.717368125915527</v>
      </c>
      <c r="H91" s="64">
        <v>15.069954872131348</v>
      </c>
      <c r="I91" s="64">
        <v>12.744343757629395</v>
      </c>
      <c r="J91" s="64">
        <v>13.209465980529785</v>
      </c>
      <c r="K91" s="8">
        <v>294.22575935468052</v>
      </c>
      <c r="L91" s="8">
        <v>292.92365263061384</v>
      </c>
      <c r="M91" s="8">
        <v>295.7023470630491</v>
      </c>
      <c r="N91" s="8">
        <v>295.18201734152399</v>
      </c>
      <c r="O91" s="8">
        <v>375.9190689384738</v>
      </c>
      <c r="P91" s="8">
        <v>378.13030340495385</v>
      </c>
      <c r="Q91" s="8">
        <v>376.54394181950516</v>
      </c>
      <c r="R91" s="8">
        <v>377.52700362062467</v>
      </c>
      <c r="S91" s="8">
        <v>362.5572569933006</v>
      </c>
      <c r="T91" s="8">
        <v>306.44193239136911</v>
      </c>
      <c r="U91" s="8">
        <v>365.29413739235298</v>
      </c>
      <c r="V91" s="8">
        <v>308.2848754750006</v>
      </c>
      <c r="W91" s="8">
        <v>330.69958758613581</v>
      </c>
      <c r="X91" s="8">
        <v>339.41282617834656</v>
      </c>
      <c r="Y91" s="8">
        <v>45.952387772146658</v>
      </c>
      <c r="Z91" s="8">
        <v>1.7324936573533282E-2</v>
      </c>
      <c r="AA91" s="8">
        <v>374.83651149626979</v>
      </c>
      <c r="AB91" s="8">
        <v>658.11123440185565</v>
      </c>
      <c r="AC91" s="8">
        <v>666.26837104042147</v>
      </c>
      <c r="AD91" s="8">
        <v>32.686400931803192</v>
      </c>
      <c r="AE91" s="8">
        <v>38.614088499987197</v>
      </c>
      <c r="AF91" s="64">
        <v>15.879252433776855</v>
      </c>
      <c r="AG91" s="64">
        <v>14.046686172485352</v>
      </c>
      <c r="AH91" s="64">
        <v>11.348978042602539</v>
      </c>
      <c r="AI91" s="64">
        <v>15.559128761291504</v>
      </c>
      <c r="AJ91" s="64">
        <v>12.46527099609375</v>
      </c>
      <c r="AK91" s="11">
        <v>286.28971280173243</v>
      </c>
      <c r="AL91" s="11">
        <v>290.81006264157054</v>
      </c>
      <c r="AM91" s="11">
        <v>374.58562475162307</v>
      </c>
      <c r="AN91" s="11">
        <v>377.08112939386353</v>
      </c>
      <c r="AO91" s="11">
        <v>362.58736785847231</v>
      </c>
      <c r="AP91" s="11">
        <v>302.0887117992155</v>
      </c>
      <c r="AQ91" s="11">
        <v>361.67728680875928</v>
      </c>
      <c r="AR91" s="11">
        <v>303.82774022538524</v>
      </c>
      <c r="AS91" s="11">
        <v>323.76367649643993</v>
      </c>
      <c r="AT91" s="11">
        <v>338.01961127448197</v>
      </c>
      <c r="AU91" s="11">
        <v>44.056209273618144</v>
      </c>
      <c r="AV91" s="11">
        <v>2</v>
      </c>
      <c r="AW91" s="11">
        <v>373.41752289838621</v>
      </c>
      <c r="AY91" s="7">
        <v>45873.277777777781</v>
      </c>
      <c r="AZ91" s="8">
        <v>0</v>
      </c>
      <c r="BA91" s="8">
        <v>0</v>
      </c>
      <c r="BB91" s="8">
        <v>0</v>
      </c>
      <c r="BC91" s="8">
        <v>1.2817578390240669E-2</v>
      </c>
      <c r="BD91" s="8">
        <v>0</v>
      </c>
      <c r="BE91" s="8">
        <v>0</v>
      </c>
      <c r="BF91" s="8">
        <v>0</v>
      </c>
      <c r="BG91" s="8">
        <v>1.0070954449474812E-2</v>
      </c>
      <c r="BI91" s="7">
        <v>45873.305555555555</v>
      </c>
      <c r="BJ91" s="8">
        <v>1.2817578390240669E-2</v>
      </c>
      <c r="BK91" s="8">
        <v>1.0070954449474812E-2</v>
      </c>
    </row>
    <row r="92" spans="1:63">
      <c r="A92" s="7">
        <v>45873.53125</v>
      </c>
      <c r="B92" s="8">
        <v>657.89406805194608</v>
      </c>
      <c r="C92" s="8">
        <v>649.213032688971</v>
      </c>
      <c r="D92" s="8">
        <v>31.974069709615371</v>
      </c>
      <c r="E92" s="8">
        <v>36.651424545382227</v>
      </c>
      <c r="F92" s="64">
        <v>11.774948120117188</v>
      </c>
      <c r="G92" s="64">
        <v>12.581764221191406</v>
      </c>
      <c r="H92" s="64">
        <v>12.744343757629395</v>
      </c>
      <c r="I92" s="64">
        <v>14.325758934020996</v>
      </c>
      <c r="J92" s="64">
        <v>10.883855819702148</v>
      </c>
      <c r="K92" s="8">
        <v>294.35268120493691</v>
      </c>
      <c r="L92" s="8">
        <v>293.09002716806867</v>
      </c>
      <c r="M92" s="8">
        <v>295.81376086729199</v>
      </c>
      <c r="N92" s="8">
        <v>295.35833907594542</v>
      </c>
      <c r="O92" s="8">
        <v>375.95810134896755</v>
      </c>
      <c r="P92" s="8">
        <v>378.31721882104</v>
      </c>
      <c r="Q92" s="8">
        <v>376.66022674938961</v>
      </c>
      <c r="R92" s="8">
        <v>377.64556602036265</v>
      </c>
      <c r="S92" s="8">
        <v>362.57337562030494</v>
      </c>
      <c r="T92" s="8">
        <v>306.71496096358635</v>
      </c>
      <c r="U92" s="8">
        <v>365.29478233466699</v>
      </c>
      <c r="V92" s="8">
        <v>308.57455257136684</v>
      </c>
      <c r="W92" s="8">
        <v>331.21896345120314</v>
      </c>
      <c r="X92" s="8">
        <v>340.272470139794</v>
      </c>
      <c r="Y92" s="8">
        <v>46.091878143705486</v>
      </c>
      <c r="Z92" s="8">
        <v>0.33897506139196154</v>
      </c>
      <c r="AA92" s="8">
        <v>374.96388748938841</v>
      </c>
      <c r="AB92" s="8">
        <v>657.89406805194608</v>
      </c>
      <c r="AC92" s="8">
        <v>666.67508185624501</v>
      </c>
      <c r="AD92" s="8">
        <v>33.127483198202661</v>
      </c>
      <c r="AE92" s="8">
        <v>37.549651382968122</v>
      </c>
      <c r="AF92" s="64">
        <v>15.156392097473145</v>
      </c>
      <c r="AG92" s="64">
        <v>14.325758934020996</v>
      </c>
      <c r="AH92" s="64">
        <v>12.930393218994141</v>
      </c>
      <c r="AI92" s="64">
        <v>10.949016571044922</v>
      </c>
      <c r="AJ92" s="64">
        <v>12.46527099609375</v>
      </c>
      <c r="AK92" s="11">
        <v>286.60175519764459</v>
      </c>
      <c r="AL92" s="11">
        <v>291.21644941067609</v>
      </c>
      <c r="AM92" s="11">
        <v>374.40918168888487</v>
      </c>
      <c r="AN92" s="11">
        <v>376.90093803213716</v>
      </c>
      <c r="AO92" s="11">
        <v>362.16507887766852</v>
      </c>
      <c r="AP92" s="11">
        <v>302.05944121174048</v>
      </c>
      <c r="AQ92" s="11">
        <v>361.23887606466343</v>
      </c>
      <c r="AR92" s="11">
        <v>303.80987275334695</v>
      </c>
      <c r="AS92" s="11">
        <v>323.92137775065305</v>
      </c>
      <c r="AT92" s="11">
        <v>338.73269393207613</v>
      </c>
      <c r="AU92" s="11">
        <v>44.031618546732119</v>
      </c>
      <c r="AV92" s="11">
        <v>2</v>
      </c>
      <c r="AW92" s="11">
        <v>372.93186641779573</v>
      </c>
      <c r="AY92" s="7">
        <v>45873.28125</v>
      </c>
      <c r="AZ92" s="8">
        <v>0</v>
      </c>
      <c r="BA92" s="8">
        <v>0</v>
      </c>
      <c r="BB92" s="8">
        <v>0</v>
      </c>
      <c r="BC92" s="8">
        <v>1.2817578390240669E-2</v>
      </c>
      <c r="BD92" s="8">
        <v>0</v>
      </c>
      <c r="BE92" s="8">
        <v>0</v>
      </c>
      <c r="BF92" s="8">
        <v>0</v>
      </c>
      <c r="BG92" s="8">
        <v>1.0070954449474812E-2</v>
      </c>
      <c r="BI92" s="7">
        <v>45873.306250000001</v>
      </c>
      <c r="BJ92" s="8">
        <v>1.2817578390240669E-2</v>
      </c>
      <c r="BK92" s="8">
        <v>1.0070954449474812E-2</v>
      </c>
    </row>
    <row r="93" spans="1:63">
      <c r="A93" s="7">
        <v>45873.534722222219</v>
      </c>
      <c r="B93" s="8">
        <v>664.3012974007969</v>
      </c>
      <c r="C93" s="8">
        <v>652.04794780783595</v>
      </c>
      <c r="D93" s="8">
        <v>32.354173850077899</v>
      </c>
      <c r="E93" s="8">
        <v>35.420973485717745</v>
      </c>
      <c r="F93" s="64">
        <v>9.9772453308105469</v>
      </c>
      <c r="G93" s="64">
        <v>13.158028602600098</v>
      </c>
      <c r="H93" s="64">
        <v>13.767612457275391</v>
      </c>
      <c r="I93" s="64">
        <v>12.744343757629395</v>
      </c>
      <c r="J93" s="64">
        <v>11.6280517578125</v>
      </c>
      <c r="K93" s="8">
        <v>295.04182963843851</v>
      </c>
      <c r="L93" s="8">
        <v>293.8175016088914</v>
      </c>
      <c r="M93" s="8">
        <v>295.94350227742098</v>
      </c>
      <c r="N93" s="8">
        <v>295.50726391945227</v>
      </c>
      <c r="O93" s="8">
        <v>375.69887926545061</v>
      </c>
      <c r="P93" s="8">
        <v>378.24403202577241</v>
      </c>
      <c r="Q93" s="8">
        <v>376.52049703037119</v>
      </c>
      <c r="R93" s="8">
        <v>377.60948926628316</v>
      </c>
      <c r="S93" s="8">
        <v>362.68034834970717</v>
      </c>
      <c r="T93" s="8">
        <v>306.93023858998902</v>
      </c>
      <c r="U93" s="8">
        <v>365.33987115740933</v>
      </c>
      <c r="V93" s="8">
        <v>308.81853067704787</v>
      </c>
      <c r="W93" s="8">
        <v>331.73476924209587</v>
      </c>
      <c r="X93" s="8">
        <v>341.03435027600557</v>
      </c>
      <c r="Y93" s="8">
        <v>46.271000588405144</v>
      </c>
      <c r="Z93" s="8">
        <v>0.14102338898367395</v>
      </c>
      <c r="AA93" s="8">
        <v>374.91942628687246</v>
      </c>
      <c r="AB93" s="8">
        <v>664.3012974007969</v>
      </c>
      <c r="AC93" s="8">
        <v>667.62712102160685</v>
      </c>
      <c r="AD93" s="8">
        <v>33.255798846678957</v>
      </c>
      <c r="AE93" s="8">
        <v>34.658567001743535</v>
      </c>
      <c r="AF93" s="64">
        <v>18.611703872680664</v>
      </c>
      <c r="AG93" s="64">
        <v>12.46527099609375</v>
      </c>
      <c r="AH93" s="64">
        <v>11.907124519348145</v>
      </c>
      <c r="AI93" s="64">
        <v>17.191877365112305</v>
      </c>
      <c r="AJ93" s="64">
        <v>15.628101348876953</v>
      </c>
      <c r="AK93" s="11">
        <v>286.69606672162973</v>
      </c>
      <c r="AL93" s="11">
        <v>291.30557660440473</v>
      </c>
      <c r="AM93" s="11">
        <v>374.81203219190246</v>
      </c>
      <c r="AN93" s="11">
        <v>376.84504247751642</v>
      </c>
      <c r="AO93" s="11">
        <v>362.25106784049422</v>
      </c>
      <c r="AP93" s="11">
        <v>301.93060302734375</v>
      </c>
      <c r="AQ93" s="11">
        <v>361.22961603754356</v>
      </c>
      <c r="AR93" s="11">
        <v>303.70518125902083</v>
      </c>
      <c r="AS93" s="11">
        <v>324.24181140167678</v>
      </c>
      <c r="AT93" s="11">
        <v>339.52002427051843</v>
      </c>
      <c r="AU93" s="11">
        <v>44.006933451508445</v>
      </c>
      <c r="AV93" s="11">
        <v>2</v>
      </c>
      <c r="AW93" s="11">
        <v>373.0860626361038</v>
      </c>
      <c r="AY93" s="7">
        <v>45873.284722222219</v>
      </c>
      <c r="AZ93" s="8">
        <v>0</v>
      </c>
      <c r="BA93" s="8">
        <v>0</v>
      </c>
      <c r="BB93" s="8">
        <v>0</v>
      </c>
      <c r="BC93" s="8">
        <v>1.2817578390240669E-2</v>
      </c>
      <c r="BD93" s="8">
        <v>0</v>
      </c>
      <c r="BE93" s="8">
        <v>0</v>
      </c>
      <c r="BF93" s="8">
        <v>0</v>
      </c>
      <c r="BG93" s="8">
        <v>1.0070954449474812E-2</v>
      </c>
      <c r="BI93" s="7">
        <v>45873.306944444441</v>
      </c>
      <c r="BJ93" s="8">
        <v>1.2817578390240669E-2</v>
      </c>
      <c r="BK93" s="8">
        <v>1.0070954449474812E-2</v>
      </c>
    </row>
    <row r="94" spans="1:63">
      <c r="A94" s="7">
        <v>45873.538194444445</v>
      </c>
      <c r="B94" s="8">
        <v>665.15330144776283</v>
      </c>
      <c r="C94" s="8">
        <v>654.19019042656487</v>
      </c>
      <c r="D94" s="8">
        <v>32.58239715765815</v>
      </c>
      <c r="E94" s="8">
        <v>34.835232951500025</v>
      </c>
      <c r="F94" s="64">
        <v>13.033339500427246</v>
      </c>
      <c r="G94" s="64">
        <v>12.86989688873291</v>
      </c>
      <c r="H94" s="64">
        <v>13.767612457275391</v>
      </c>
      <c r="I94" s="64">
        <v>10.604783058166504</v>
      </c>
      <c r="J94" s="64">
        <v>12.186197280883789</v>
      </c>
      <c r="K94" s="8">
        <v>295.03096561988735</v>
      </c>
      <c r="L94" s="8">
        <v>293.88995475437724</v>
      </c>
      <c r="M94" s="8">
        <v>296.51845107056965</v>
      </c>
      <c r="N94" s="8">
        <v>296.08295771311776</v>
      </c>
      <c r="O94" s="8">
        <v>375.6374835611021</v>
      </c>
      <c r="P94" s="8">
        <v>378.39421739059344</v>
      </c>
      <c r="Q94" s="8">
        <v>376.403344220951</v>
      </c>
      <c r="R94" s="8">
        <v>377.7288201273044</v>
      </c>
      <c r="S94" s="8">
        <v>362.55573505517094</v>
      </c>
      <c r="T94" s="8">
        <v>306.99796006678139</v>
      </c>
      <c r="U94" s="8">
        <v>365.29693603515625</v>
      </c>
      <c r="V94" s="8">
        <v>308.90845068939029</v>
      </c>
      <c r="W94" s="8">
        <v>332.0583639493683</v>
      </c>
      <c r="X94" s="8">
        <v>341.77742880171922</v>
      </c>
      <c r="Y94" s="8">
        <v>46.305171387367508</v>
      </c>
      <c r="Z94" s="8">
        <v>0.22021994801176878</v>
      </c>
      <c r="AA94" s="8">
        <v>374.77352286746412</v>
      </c>
      <c r="AB94" s="8">
        <v>665.15330144776283</v>
      </c>
      <c r="AC94" s="8">
        <v>668.85772383783603</v>
      </c>
      <c r="AD94" s="8">
        <v>33.373013047194256</v>
      </c>
      <c r="AE94" s="8">
        <v>35.105844133590587</v>
      </c>
      <c r="AF94" s="64">
        <v>14.950037002563477</v>
      </c>
      <c r="AG94" s="64">
        <v>10.604783058166504</v>
      </c>
      <c r="AH94" s="64">
        <v>16.186246871948242</v>
      </c>
      <c r="AI94" s="64">
        <v>16.423524856567383</v>
      </c>
      <c r="AJ94" s="64">
        <v>12.186197280883789</v>
      </c>
      <c r="AK94" s="11">
        <v>286.79789966067813</v>
      </c>
      <c r="AL94" s="11">
        <v>291.40351724637952</v>
      </c>
      <c r="AM94" s="11">
        <v>374.63509737217288</v>
      </c>
      <c r="AN94" s="11">
        <v>376.86309405626537</v>
      </c>
      <c r="AO94" s="11">
        <v>362.23861229917037</v>
      </c>
      <c r="AP94" s="11">
        <v>301.96181956811034</v>
      </c>
      <c r="AQ94" s="11">
        <v>361.245849609375</v>
      </c>
      <c r="AR94" s="11">
        <v>303.73900412021516</v>
      </c>
      <c r="AS94" s="11">
        <v>324.30584352667722</v>
      </c>
      <c r="AT94" s="11">
        <v>340.16289362452665</v>
      </c>
      <c r="AU94" s="11">
        <v>44.07787163685127</v>
      </c>
      <c r="AV94" s="11">
        <v>2</v>
      </c>
      <c r="AW94" s="11">
        <v>373.03348488291414</v>
      </c>
      <c r="AY94" s="7">
        <v>45873.288194444445</v>
      </c>
      <c r="AZ94" s="8">
        <v>0</v>
      </c>
      <c r="BA94" s="8">
        <v>0</v>
      </c>
      <c r="BB94" s="8">
        <v>0</v>
      </c>
      <c r="BC94" s="8">
        <v>1.2817578390240669E-2</v>
      </c>
      <c r="BD94" s="8">
        <v>0</v>
      </c>
      <c r="BE94" s="8">
        <v>0</v>
      </c>
      <c r="BF94" s="8">
        <v>0</v>
      </c>
      <c r="BG94" s="8">
        <v>1.0070954449474812E-2</v>
      </c>
      <c r="BI94" s="7">
        <v>45873.307638888888</v>
      </c>
      <c r="BJ94" s="8">
        <v>1.2817578390240669E-2</v>
      </c>
      <c r="BK94" s="8">
        <v>1.0070954449474812E-2</v>
      </c>
    </row>
    <row r="95" spans="1:63">
      <c r="A95" s="7">
        <v>45873.541666666664</v>
      </c>
      <c r="B95" s="8">
        <v>661.55365682313357</v>
      </c>
      <c r="C95" s="8">
        <v>654.26299419026316</v>
      </c>
      <c r="D95" s="8">
        <v>32.930707383348441</v>
      </c>
      <c r="E95" s="8">
        <v>34.203113372886634</v>
      </c>
      <c r="F95" s="64">
        <v>13.033339500427246</v>
      </c>
      <c r="G95" s="64">
        <v>13.350116729736328</v>
      </c>
      <c r="H95" s="64">
        <v>18.046735763549805</v>
      </c>
      <c r="I95" s="64">
        <v>13.488539695739746</v>
      </c>
      <c r="J95" s="64">
        <v>14.325758934020996</v>
      </c>
      <c r="K95" s="8">
        <v>294.96456730044537</v>
      </c>
      <c r="L95" s="8">
        <v>293.83203207461037</v>
      </c>
      <c r="M95" s="8">
        <v>296.6149572951449</v>
      </c>
      <c r="N95" s="8">
        <v>296.1559995102532</v>
      </c>
      <c r="O95" s="8">
        <v>375.62679976649702</v>
      </c>
      <c r="P95" s="8">
        <v>378.42925513872643</v>
      </c>
      <c r="Q95" s="8">
        <v>376.68113041513192</v>
      </c>
      <c r="R95" s="8">
        <v>377.73619567901636</v>
      </c>
      <c r="S95" s="8">
        <v>362.55655998690054</v>
      </c>
      <c r="T95" s="8">
        <v>307.25125854097774</v>
      </c>
      <c r="U95" s="8">
        <v>365.29693603515625</v>
      </c>
      <c r="V95" s="8">
        <v>309.00238314578309</v>
      </c>
      <c r="W95" s="8">
        <v>332.3131734904635</v>
      </c>
      <c r="X95" s="8">
        <v>342.3010028371778</v>
      </c>
      <c r="Y95" s="8">
        <v>46.409875115660221</v>
      </c>
      <c r="Z95" s="8">
        <v>0</v>
      </c>
      <c r="AA95" s="8">
        <v>374.76850658195247</v>
      </c>
      <c r="AB95" s="8">
        <v>661.55365682313357</v>
      </c>
      <c r="AC95" s="8">
        <v>669.71579129367217</v>
      </c>
      <c r="AD95" s="8">
        <v>33.802982036374935</v>
      </c>
      <c r="AE95" s="8">
        <v>34.870495027362445</v>
      </c>
      <c r="AF95" s="64">
        <v>14.377616882324219</v>
      </c>
      <c r="AG95" s="64">
        <v>14.046686172485352</v>
      </c>
      <c r="AH95" s="64">
        <v>14.046686172485352</v>
      </c>
      <c r="AI95" s="64">
        <v>15.559128761291504</v>
      </c>
      <c r="AJ95" s="64">
        <v>15.907174110412598</v>
      </c>
      <c r="AK95" s="11">
        <v>286.94554372415905</v>
      </c>
      <c r="AL95" s="11">
        <v>291.6290562418535</v>
      </c>
      <c r="AM95" s="11">
        <v>374.64015617211118</v>
      </c>
      <c r="AN95" s="11">
        <v>376.97434499954738</v>
      </c>
      <c r="AO95" s="11">
        <v>362.27097834787952</v>
      </c>
      <c r="AP95" s="11">
        <v>302.2362121255199</v>
      </c>
      <c r="AQ95" s="11">
        <v>361.245849609375</v>
      </c>
      <c r="AR95" s="11">
        <v>303.9324959944297</v>
      </c>
      <c r="AS95" s="11">
        <v>324.5584762672969</v>
      </c>
      <c r="AT95" s="11">
        <v>340.63322409938331</v>
      </c>
      <c r="AU95" s="11">
        <v>44.092009210097849</v>
      </c>
      <c r="AV95" s="11">
        <v>2</v>
      </c>
      <c r="AW95" s="11">
        <v>373.06810345145408</v>
      </c>
      <c r="AY95" s="7">
        <v>45873.291666666664</v>
      </c>
      <c r="AZ95" s="8">
        <v>0</v>
      </c>
      <c r="BA95" s="8">
        <v>0</v>
      </c>
      <c r="BB95" s="8">
        <v>0</v>
      </c>
      <c r="BC95" s="8">
        <v>1.2817578390240669E-2</v>
      </c>
      <c r="BD95" s="8">
        <v>0</v>
      </c>
      <c r="BE95" s="8">
        <v>0</v>
      </c>
      <c r="BF95" s="8">
        <v>0</v>
      </c>
      <c r="BG95" s="8">
        <v>1.0070954449474812E-2</v>
      </c>
      <c r="BI95" s="7">
        <v>45873.308333333334</v>
      </c>
      <c r="BJ95" s="8">
        <v>1.2817578390240669E-2</v>
      </c>
      <c r="BK95" s="8">
        <v>1.0070954449474812E-2</v>
      </c>
    </row>
    <row r="96" spans="1:63">
      <c r="A96" s="7">
        <v>45873.545138888891</v>
      </c>
      <c r="B96" s="8">
        <v>671.44841545721215</v>
      </c>
      <c r="C96" s="8">
        <v>657.50020178518059</v>
      </c>
      <c r="D96" s="8">
        <v>33.254005682998475</v>
      </c>
      <c r="E96" s="8">
        <v>32.634843923062633</v>
      </c>
      <c r="F96" s="64">
        <v>16.898397445678711</v>
      </c>
      <c r="G96" s="64">
        <v>12.581764221191406</v>
      </c>
      <c r="H96" s="64">
        <v>10.883855819702148</v>
      </c>
      <c r="I96" s="64">
        <v>15.069954872131348</v>
      </c>
      <c r="J96" s="64">
        <v>14.046686172485352</v>
      </c>
      <c r="K96" s="8">
        <v>295.2527681143506</v>
      </c>
      <c r="L96" s="8">
        <v>293.97741575127748</v>
      </c>
      <c r="M96" s="8">
        <v>296.70319726698432</v>
      </c>
      <c r="N96" s="8">
        <v>296.08189960394367</v>
      </c>
      <c r="O96" s="8">
        <v>375.574440489219</v>
      </c>
      <c r="P96" s="8">
        <v>378.34966805996169</v>
      </c>
      <c r="Q96" s="8">
        <v>376.90268505353509</v>
      </c>
      <c r="R96" s="8">
        <v>377.73103769578148</v>
      </c>
      <c r="S96" s="8">
        <v>362.55017967825756</v>
      </c>
      <c r="T96" s="8">
        <v>307.31255968107843</v>
      </c>
      <c r="U96" s="8">
        <v>365.30022817587945</v>
      </c>
      <c r="V96" s="8">
        <v>309.14084560617806</v>
      </c>
      <c r="W96" s="8">
        <v>332.5709549534846</v>
      </c>
      <c r="X96" s="8">
        <v>342.95270690226249</v>
      </c>
      <c r="Y96" s="8">
        <v>46.544329351043629</v>
      </c>
      <c r="Z96" s="8">
        <v>0</v>
      </c>
      <c r="AA96" s="8">
        <v>374.72368603992743</v>
      </c>
      <c r="AB96" s="8">
        <v>671.44841545721215</v>
      </c>
      <c r="AC96" s="8">
        <v>677.76636904263603</v>
      </c>
      <c r="AD96" s="8">
        <v>34.097217574176817</v>
      </c>
      <c r="AE96" s="8">
        <v>33.633561303062876</v>
      </c>
      <c r="AF96" s="64">
        <v>14.595386505126953</v>
      </c>
      <c r="AG96" s="64">
        <v>9.488490104675293</v>
      </c>
      <c r="AH96" s="64">
        <v>17.767662048339844</v>
      </c>
      <c r="AI96" s="64">
        <v>13.638248443603516</v>
      </c>
      <c r="AJ96" s="64">
        <v>10.604783058166504</v>
      </c>
      <c r="AK96" s="11">
        <v>286.79991066561666</v>
      </c>
      <c r="AL96" s="11">
        <v>291.59423605975405</v>
      </c>
      <c r="AM96" s="11">
        <v>374.68212522766788</v>
      </c>
      <c r="AN96" s="11">
        <v>376.81195916034693</v>
      </c>
      <c r="AO96" s="11">
        <v>362.33978626251223</v>
      </c>
      <c r="AP96" s="11">
        <v>302.36431884765625</v>
      </c>
      <c r="AQ96" s="11">
        <v>361.24606200439234</v>
      </c>
      <c r="AR96" s="11">
        <v>304.03005119837974</v>
      </c>
      <c r="AS96" s="11">
        <v>324.5563914388552</v>
      </c>
      <c r="AT96" s="11">
        <v>341.21526544463239</v>
      </c>
      <c r="AU96" s="11">
        <v>44.134428263510038</v>
      </c>
      <c r="AV96" s="11">
        <v>2</v>
      </c>
      <c r="AW96" s="11">
        <v>373.09053319822374</v>
      </c>
      <c r="AY96" s="7">
        <v>45873.295138888891</v>
      </c>
      <c r="AZ96" s="8">
        <v>0</v>
      </c>
      <c r="BA96" s="8">
        <v>0</v>
      </c>
      <c r="BB96" s="8">
        <v>0</v>
      </c>
      <c r="BC96" s="8">
        <v>1.2817578390240669E-2</v>
      </c>
      <c r="BD96" s="8">
        <v>0</v>
      </c>
      <c r="BE96" s="8">
        <v>0</v>
      </c>
      <c r="BF96" s="8">
        <v>0</v>
      </c>
      <c r="BG96" s="8">
        <v>1.0070954449474812E-2</v>
      </c>
      <c r="BI96" s="7">
        <v>45873.309027777781</v>
      </c>
      <c r="BJ96" s="8">
        <v>1.2817578390240669E-2</v>
      </c>
      <c r="BK96" s="8">
        <v>1.0070954449474812E-2</v>
      </c>
    </row>
    <row r="97" spans="1:63">
      <c r="A97" s="7">
        <v>45873.548611111109</v>
      </c>
      <c r="B97" s="8">
        <v>677.5722896624776</v>
      </c>
      <c r="C97" s="8">
        <v>662.62960328613781</v>
      </c>
      <c r="D97" s="8">
        <v>33.408412066248054</v>
      </c>
      <c r="E97" s="8">
        <v>32.84582754292564</v>
      </c>
      <c r="F97" s="64">
        <v>8.4491987228393555</v>
      </c>
      <c r="G97" s="64">
        <v>13.350116729736328</v>
      </c>
      <c r="H97" s="64">
        <v>9.209416389465332</v>
      </c>
      <c r="I97" s="64">
        <v>13.488539695739746</v>
      </c>
      <c r="J97" s="64">
        <v>8.7442941665649414</v>
      </c>
      <c r="K97" s="8">
        <v>295.25341799015928</v>
      </c>
      <c r="L97" s="8">
        <v>293.91168166815771</v>
      </c>
      <c r="M97" s="8">
        <v>296.84214827163174</v>
      </c>
      <c r="N97" s="8">
        <v>296.27005243110227</v>
      </c>
      <c r="O97" s="8">
        <v>375.40712787205734</v>
      </c>
      <c r="P97" s="8">
        <v>378.42463493896776</v>
      </c>
      <c r="Q97" s="8">
        <v>376.92178305616289</v>
      </c>
      <c r="R97" s="8">
        <v>377.98244968538438</v>
      </c>
      <c r="S97" s="8">
        <v>362.60118798286965</v>
      </c>
      <c r="T97" s="8">
        <v>307.44046951840323</v>
      </c>
      <c r="U97" s="8">
        <v>365.36222139122583</v>
      </c>
      <c r="V97" s="8">
        <v>309.30382565301534</v>
      </c>
      <c r="W97" s="8">
        <v>332.83566228225857</v>
      </c>
      <c r="X97" s="8">
        <v>343.52210899204408</v>
      </c>
      <c r="Y97" s="8">
        <v>46.642601497936191</v>
      </c>
      <c r="Z97" s="8">
        <v>0.35950214358115395</v>
      </c>
      <c r="AA97" s="8">
        <v>374.74293189038679</v>
      </c>
      <c r="AB97" s="8">
        <v>677.5722896624776</v>
      </c>
      <c r="AC97" s="8">
        <v>684.99336620866302</v>
      </c>
      <c r="AD97" s="8">
        <v>33.871954307265803</v>
      </c>
      <c r="AE97" s="8">
        <v>33.677660523416783</v>
      </c>
      <c r="AF97" s="64">
        <v>13.64000129699707</v>
      </c>
      <c r="AG97" s="64">
        <v>11.069905281066895</v>
      </c>
      <c r="AH97" s="64">
        <v>9.0233678817749023</v>
      </c>
      <c r="AI97" s="64">
        <v>13.926380157470703</v>
      </c>
      <c r="AJ97" s="64">
        <v>14.325758934020996</v>
      </c>
      <c r="AK97" s="11">
        <v>286.71362521423106</v>
      </c>
      <c r="AL97" s="11">
        <v>291.52102852565787</v>
      </c>
      <c r="AM97" s="11">
        <v>374.91652907601753</v>
      </c>
      <c r="AN97" s="11">
        <v>376.75181758765956</v>
      </c>
      <c r="AO97" s="11">
        <v>362.38704950830743</v>
      </c>
      <c r="AP97" s="11">
        <v>302.52824868852429</v>
      </c>
      <c r="AQ97" s="11">
        <v>361.40803939721701</v>
      </c>
      <c r="AR97" s="11">
        <v>304.29204592478925</v>
      </c>
      <c r="AS97" s="11">
        <v>324.67699430036225</v>
      </c>
      <c r="AT97" s="11">
        <v>341.77443636640476</v>
      </c>
      <c r="AU97" s="11">
        <v>44.340836449681731</v>
      </c>
      <c r="AV97" s="11">
        <v>2</v>
      </c>
      <c r="AW97" s="11">
        <v>373.13848297041062</v>
      </c>
      <c r="AY97" s="7">
        <v>45873.298611111109</v>
      </c>
      <c r="AZ97" s="8">
        <v>0</v>
      </c>
      <c r="BA97" s="8">
        <v>0</v>
      </c>
      <c r="BB97" s="8">
        <v>0</v>
      </c>
      <c r="BC97" s="8">
        <v>1.2817578390240669E-2</v>
      </c>
      <c r="BD97" s="8">
        <v>0</v>
      </c>
      <c r="BE97" s="8">
        <v>0</v>
      </c>
      <c r="BF97" s="8">
        <v>0</v>
      </c>
      <c r="BG97" s="8">
        <v>1.0070954449474812E-2</v>
      </c>
      <c r="BI97" s="7">
        <v>45873.30972222222</v>
      </c>
      <c r="BJ97" s="8">
        <v>1.2817578390240669E-2</v>
      </c>
      <c r="BK97" s="8">
        <v>1.0070954449474812E-2</v>
      </c>
    </row>
    <row r="98" spans="1:63">
      <c r="A98" s="7">
        <v>45873.552083333336</v>
      </c>
      <c r="B98" s="8">
        <v>680.65468675608747</v>
      </c>
      <c r="C98" s="8">
        <v>666.87086422655568</v>
      </c>
      <c r="D98" s="8">
        <v>34.075785415301908</v>
      </c>
      <c r="E98" s="8">
        <v>31.373134089960658</v>
      </c>
      <c r="F98" s="64">
        <v>9.4379348754882813</v>
      </c>
      <c r="G98" s="64">
        <v>9.0281362533569336</v>
      </c>
      <c r="H98" s="64">
        <v>11.6280517578125</v>
      </c>
      <c r="I98" s="64">
        <v>10.883855819702148</v>
      </c>
      <c r="J98" s="64">
        <v>15.349027633666992</v>
      </c>
      <c r="K98" s="8">
        <v>295.56797090702707</v>
      </c>
      <c r="L98" s="8">
        <v>294.31712368640279</v>
      </c>
      <c r="M98" s="8">
        <v>296.87248207122769</v>
      </c>
      <c r="N98" s="8">
        <v>296.27995584605264</v>
      </c>
      <c r="O98" s="8">
        <v>375.43526586158231</v>
      </c>
      <c r="P98" s="8">
        <v>378.67187764660048</v>
      </c>
      <c r="Q98" s="8">
        <v>376.99073466064414</v>
      </c>
      <c r="R98" s="8">
        <v>377.4110650067675</v>
      </c>
      <c r="S98" s="8">
        <v>362.62206865813738</v>
      </c>
      <c r="T98" s="8">
        <v>307.6322780364938</v>
      </c>
      <c r="U98" s="8">
        <v>365.39341631685386</v>
      </c>
      <c r="V98" s="8">
        <v>309.5683680764912</v>
      </c>
      <c r="W98" s="8">
        <v>333.00593478111836</v>
      </c>
      <c r="X98" s="8">
        <v>343.81899504849588</v>
      </c>
      <c r="Y98" s="8">
        <v>46.779155400993325</v>
      </c>
      <c r="Z98" s="8">
        <v>1.6159528375226297E-2</v>
      </c>
      <c r="AA98" s="8">
        <v>374.84057557895471</v>
      </c>
      <c r="AB98" s="8">
        <v>680.65468675608747</v>
      </c>
      <c r="AC98" s="8">
        <v>690.14895493523989</v>
      </c>
      <c r="AD98" s="8">
        <v>34.158607279561508</v>
      </c>
      <c r="AE98" s="8">
        <v>33.191868447425868</v>
      </c>
      <c r="AF98" s="64">
        <v>18.193675994873047</v>
      </c>
      <c r="AG98" s="64">
        <v>11.907124519348145</v>
      </c>
      <c r="AH98" s="64">
        <v>15.628101348876953</v>
      </c>
      <c r="AI98" s="64">
        <v>15.078908920288086</v>
      </c>
      <c r="AJ98" s="64">
        <v>18.325809478759766</v>
      </c>
      <c r="AK98" s="11">
        <v>287.07089170092655</v>
      </c>
      <c r="AL98" s="11">
        <v>291.86122945620724</v>
      </c>
      <c r="AM98" s="11">
        <v>375.15186163805015</v>
      </c>
      <c r="AN98" s="11">
        <v>376.97719057138056</v>
      </c>
      <c r="AO98" s="11">
        <v>362.50216828799341</v>
      </c>
      <c r="AP98" s="11">
        <v>302.88457704003901</v>
      </c>
      <c r="AQ98" s="11">
        <v>361.58755313763237</v>
      </c>
      <c r="AR98" s="11">
        <v>304.60450581238138</v>
      </c>
      <c r="AS98" s="11">
        <v>324.79980795320358</v>
      </c>
      <c r="AT98" s="11">
        <v>342.04259311450437</v>
      </c>
      <c r="AU98" s="11">
        <v>44.566581667047899</v>
      </c>
      <c r="AV98" s="11">
        <v>2</v>
      </c>
      <c r="AW98" s="11">
        <v>373.30186759028584</v>
      </c>
      <c r="AY98" s="7">
        <v>45873.302083333336</v>
      </c>
      <c r="AZ98" s="8">
        <v>0</v>
      </c>
      <c r="BA98" s="8">
        <v>0</v>
      </c>
      <c r="BB98" s="8">
        <v>0</v>
      </c>
      <c r="BC98" s="8">
        <v>1.2817578390240669E-2</v>
      </c>
      <c r="BD98" s="8">
        <v>0</v>
      </c>
      <c r="BE98" s="8">
        <v>0</v>
      </c>
      <c r="BF98" s="8">
        <v>0</v>
      </c>
      <c r="BG98" s="8">
        <v>1.0070954449474812E-2</v>
      </c>
      <c r="BI98" s="7">
        <v>45873.310416666667</v>
      </c>
      <c r="BJ98" s="8">
        <v>1.2817578390240669E-2</v>
      </c>
      <c r="BK98" s="8">
        <v>1.0070954449474812E-2</v>
      </c>
    </row>
    <row r="99" spans="1:63">
      <c r="A99" s="7">
        <v>45873.555555555555</v>
      </c>
      <c r="B99" s="8">
        <v>683.67201225658164</v>
      </c>
      <c r="C99" s="8">
        <v>667.5763101732108</v>
      </c>
      <c r="D99" s="8">
        <v>34.33815471804833</v>
      </c>
      <c r="E99" s="8">
        <v>29.768142896090186</v>
      </c>
      <c r="F99" s="64">
        <v>14.111960411071777</v>
      </c>
      <c r="G99" s="64">
        <v>17.76814079284668</v>
      </c>
      <c r="H99" s="64">
        <v>12.930393218994141</v>
      </c>
      <c r="I99" s="64">
        <v>11.907124519348145</v>
      </c>
      <c r="J99" s="64">
        <v>12.46527099609375</v>
      </c>
      <c r="K99" s="8">
        <v>295.76957428405063</v>
      </c>
      <c r="L99" s="8">
        <v>294.50475540592674</v>
      </c>
      <c r="M99" s="8">
        <v>297.19276207942033</v>
      </c>
      <c r="N99" s="8">
        <v>296.59489030182527</v>
      </c>
      <c r="O99" s="8">
        <v>375.69839816038365</v>
      </c>
      <c r="P99" s="8">
        <v>378.78491336255667</v>
      </c>
      <c r="Q99" s="8">
        <v>377.01564143623756</v>
      </c>
      <c r="R99" s="8">
        <v>375.9062415025183</v>
      </c>
      <c r="S99" s="8">
        <v>362.72949795757887</v>
      </c>
      <c r="T99" s="8">
        <v>307.88144072349337</v>
      </c>
      <c r="U99" s="8">
        <v>365.45408467253202</v>
      </c>
      <c r="V99" s="8">
        <v>309.71265963234782</v>
      </c>
      <c r="W99" s="8">
        <v>333.26267807657831</v>
      </c>
      <c r="X99" s="8">
        <v>344.27111624197289</v>
      </c>
      <c r="Y99" s="8">
        <v>46.925348308313076</v>
      </c>
      <c r="Z99" s="8">
        <v>0</v>
      </c>
      <c r="AA99" s="8">
        <v>375.03457947239747</v>
      </c>
      <c r="AB99" s="8">
        <v>683.67201225658164</v>
      </c>
      <c r="AC99" s="8">
        <v>692.29390216079037</v>
      </c>
      <c r="AD99" s="8">
        <v>34.155107676129631</v>
      </c>
      <c r="AE99" s="8">
        <v>33.20580508973115</v>
      </c>
      <c r="AF99" s="64">
        <v>15.074556350708008</v>
      </c>
      <c r="AG99" s="64">
        <v>15.349027633666992</v>
      </c>
      <c r="AH99" s="64">
        <v>13.209465980529785</v>
      </c>
      <c r="AI99" s="64">
        <v>13.350116729736328</v>
      </c>
      <c r="AJ99" s="64">
        <v>11.069905281066895</v>
      </c>
      <c r="AK99" s="11">
        <v>287.55374316357205</v>
      </c>
      <c r="AL99" s="11">
        <v>292.26770439071271</v>
      </c>
      <c r="AM99" s="11">
        <v>375.2682475658894</v>
      </c>
      <c r="AN99" s="11">
        <v>376.82848539475646</v>
      </c>
      <c r="AO99" s="11">
        <v>362.57997892079874</v>
      </c>
      <c r="AP99" s="11">
        <v>303.13786400675463</v>
      </c>
      <c r="AQ99" s="11">
        <v>361.67987060546875</v>
      </c>
      <c r="AR99" s="11">
        <v>304.91272337728492</v>
      </c>
      <c r="AS99" s="11">
        <v>324.88555668071683</v>
      </c>
      <c r="AT99" s="11">
        <v>342.53116345183116</v>
      </c>
      <c r="AU99" s="11">
        <v>44.686999278747578</v>
      </c>
      <c r="AV99" s="11">
        <v>2</v>
      </c>
      <c r="AW99" s="11">
        <v>373.3255151626887</v>
      </c>
      <c r="AY99" s="7">
        <v>45873.305555555555</v>
      </c>
      <c r="AZ99" s="8">
        <v>0</v>
      </c>
      <c r="BA99" s="8">
        <v>0</v>
      </c>
      <c r="BB99" s="8">
        <v>0</v>
      </c>
      <c r="BC99" s="8">
        <v>1.2817578390240669E-2</v>
      </c>
      <c r="BD99" s="8">
        <v>0</v>
      </c>
      <c r="BE99" s="8">
        <v>0</v>
      </c>
      <c r="BF99" s="8">
        <v>0</v>
      </c>
      <c r="BG99" s="8">
        <v>1.0070954449474812E-2</v>
      </c>
      <c r="BI99" s="7">
        <v>45873.311111111114</v>
      </c>
      <c r="BJ99" s="8">
        <v>1.2817578390240669E-2</v>
      </c>
      <c r="BK99" s="8">
        <v>1.0070954449474812E-2</v>
      </c>
    </row>
    <row r="100" spans="1:63">
      <c r="A100" s="7">
        <v>45873.559027777781</v>
      </c>
      <c r="B100" s="8">
        <v>689.87173058032101</v>
      </c>
      <c r="C100" s="8">
        <v>668.89159591667385</v>
      </c>
      <c r="D100" s="8">
        <v>33.897698694833231</v>
      </c>
      <c r="E100" s="8">
        <v>30.547004456530267</v>
      </c>
      <c r="F100" s="64">
        <v>17.887134552001953</v>
      </c>
      <c r="G100" s="64">
        <v>18.632535934448242</v>
      </c>
      <c r="H100" s="64">
        <v>12.930393218994141</v>
      </c>
      <c r="I100" s="64">
        <v>12.930393218994141</v>
      </c>
      <c r="J100" s="64">
        <v>15.628101348876953</v>
      </c>
      <c r="K100" s="8">
        <v>295.86996799354432</v>
      </c>
      <c r="L100" s="8">
        <v>294.52295016940712</v>
      </c>
      <c r="M100" s="8">
        <v>297.36479911104777</v>
      </c>
      <c r="N100" s="8">
        <v>296.83758489705144</v>
      </c>
      <c r="O100" s="8">
        <v>375.67052322734276</v>
      </c>
      <c r="P100" s="8">
        <v>378.77297208367929</v>
      </c>
      <c r="Q100" s="8">
        <v>376.93455123322462</v>
      </c>
      <c r="R100" s="8">
        <v>375.55062249737352</v>
      </c>
      <c r="S100" s="8">
        <v>362.85725719078442</v>
      </c>
      <c r="T100" s="8">
        <v>308.02352496405445</v>
      </c>
      <c r="U100" s="8">
        <v>365.5016626231357</v>
      </c>
      <c r="V100" s="8">
        <v>309.80803986558379</v>
      </c>
      <c r="W100" s="8">
        <v>333.42535634327947</v>
      </c>
      <c r="X100" s="8">
        <v>344.70889109960609</v>
      </c>
      <c r="Y100" s="8">
        <v>46.980960034606362</v>
      </c>
      <c r="Z100" s="8">
        <v>0</v>
      </c>
      <c r="AA100" s="8">
        <v>374.94698732835087</v>
      </c>
      <c r="AB100" s="8">
        <v>689.87173058032101</v>
      </c>
      <c r="AC100" s="8">
        <v>697.49535052501528</v>
      </c>
      <c r="AD100" s="8">
        <v>34.466707274301434</v>
      </c>
      <c r="AE100" s="8">
        <v>32.493348191950048</v>
      </c>
      <c r="AF100" s="64">
        <v>15.708271026611328</v>
      </c>
      <c r="AG100" s="64">
        <v>16.651369094848633</v>
      </c>
      <c r="AH100" s="64">
        <v>15.628101348876953</v>
      </c>
      <c r="AI100" s="64">
        <v>12.293632507324219</v>
      </c>
      <c r="AJ100" s="64">
        <v>15.907174110412598</v>
      </c>
      <c r="AK100" s="11">
        <v>287.86596575894328</v>
      </c>
      <c r="AL100" s="11">
        <v>292.70434288485922</v>
      </c>
      <c r="AM100" s="11">
        <v>375.76229831894409</v>
      </c>
      <c r="AN100" s="11">
        <v>376.82600646125189</v>
      </c>
      <c r="AO100" s="11">
        <v>362.45353112420531</v>
      </c>
      <c r="AP100" s="11">
        <v>303.00279439057846</v>
      </c>
      <c r="AQ100" s="11">
        <v>361.4974957652592</v>
      </c>
      <c r="AR100" s="11">
        <v>304.70867283094054</v>
      </c>
      <c r="AS100" s="11">
        <v>324.91066502071425</v>
      </c>
      <c r="AT100" s="11">
        <v>342.99956777406146</v>
      </c>
      <c r="AU100" s="11">
        <v>44.492119569243826</v>
      </c>
      <c r="AV100" s="11">
        <v>2</v>
      </c>
      <c r="AW100" s="11">
        <v>373.23581065140507</v>
      </c>
      <c r="AY100" s="7">
        <v>45873.309027777781</v>
      </c>
      <c r="AZ100" s="8">
        <v>0</v>
      </c>
      <c r="BA100" s="8">
        <v>0</v>
      </c>
      <c r="BB100" s="8">
        <v>0</v>
      </c>
      <c r="BC100" s="8">
        <v>1.2817578390240669E-2</v>
      </c>
      <c r="BD100" s="8">
        <v>0</v>
      </c>
      <c r="BE100" s="8">
        <v>0</v>
      </c>
      <c r="BF100" s="8">
        <v>0</v>
      </c>
      <c r="BG100" s="8">
        <v>1.0070954449474812E-2</v>
      </c>
      <c r="BI100" s="7">
        <v>45873.311805555553</v>
      </c>
      <c r="BJ100" s="8">
        <v>1.2817578390240669E-2</v>
      </c>
      <c r="BK100" s="8">
        <v>1.0070954449474812E-2</v>
      </c>
    </row>
    <row r="101" spans="1:63">
      <c r="A101" s="7">
        <v>45873.5625</v>
      </c>
      <c r="B101" s="8">
        <v>691.39067830963836</v>
      </c>
      <c r="C101" s="8">
        <v>673.12715587238029</v>
      </c>
      <c r="D101" s="8">
        <v>34.006883400366775</v>
      </c>
      <c r="E101" s="8">
        <v>30.657650102405459</v>
      </c>
      <c r="F101" s="64">
        <v>12.763684272766113</v>
      </c>
      <c r="G101" s="64">
        <v>15.559128761291504</v>
      </c>
      <c r="H101" s="64">
        <v>13.767612457275391</v>
      </c>
      <c r="I101" s="64">
        <v>12.744343757629395</v>
      </c>
      <c r="J101" s="64">
        <v>15.069954872131348</v>
      </c>
      <c r="K101" s="8">
        <v>295.82001347892009</v>
      </c>
      <c r="L101" s="8">
        <v>294.39372520311463</v>
      </c>
      <c r="M101" s="8">
        <v>297.39320128126417</v>
      </c>
      <c r="N101" s="8">
        <v>296.86934761119568</v>
      </c>
      <c r="O101" s="8">
        <v>375.88265197169113</v>
      </c>
      <c r="P101" s="8">
        <v>378.72094152761616</v>
      </c>
      <c r="Q101" s="8">
        <v>377.07201599938924</v>
      </c>
      <c r="R101" s="8">
        <v>375.69481933152679</v>
      </c>
      <c r="S101" s="8">
        <v>362.69281005859375</v>
      </c>
      <c r="T101" s="8">
        <v>308.15109242244932</v>
      </c>
      <c r="U101" s="8">
        <v>365.44158935546875</v>
      </c>
      <c r="V101" s="8">
        <v>309.97148535660466</v>
      </c>
      <c r="W101" s="8">
        <v>333.49785441596521</v>
      </c>
      <c r="X101" s="8">
        <v>345.12113226377403</v>
      </c>
      <c r="Y101" s="8">
        <v>47.068833493564782</v>
      </c>
      <c r="Z101" s="8">
        <v>0</v>
      </c>
      <c r="AA101" s="8">
        <v>374.8737464011212</v>
      </c>
      <c r="AB101" s="8">
        <v>691.39067830963836</v>
      </c>
      <c r="AC101" s="8">
        <v>701.18715795581932</v>
      </c>
      <c r="AD101" s="8">
        <v>34.709986091103787</v>
      </c>
      <c r="AE101" s="8">
        <v>31.888525889051799</v>
      </c>
      <c r="AF101" s="64">
        <v>14.446317672729492</v>
      </c>
      <c r="AG101" s="64">
        <v>12.46527099609375</v>
      </c>
      <c r="AH101" s="64">
        <v>11.069905281066895</v>
      </c>
      <c r="AI101" s="64">
        <v>17.480009078979492</v>
      </c>
      <c r="AJ101" s="64">
        <v>15.069954872131348</v>
      </c>
      <c r="AK101" s="11">
        <v>287.29943847938807</v>
      </c>
      <c r="AL101" s="11">
        <v>292.06787357369808</v>
      </c>
      <c r="AM101" s="11">
        <v>376.61303395084855</v>
      </c>
      <c r="AN101" s="11">
        <v>377.7497523275714</v>
      </c>
      <c r="AO101" s="11">
        <v>362.6492523596001</v>
      </c>
      <c r="AP101" s="11">
        <v>302.52436374994306</v>
      </c>
      <c r="AQ101" s="11">
        <v>361.69698031297418</v>
      </c>
      <c r="AR101" s="11">
        <v>304.36101246494798</v>
      </c>
      <c r="AS101" s="11">
        <v>324.91460292055802</v>
      </c>
      <c r="AT101" s="11">
        <v>343.36035279574486</v>
      </c>
      <c r="AU101" s="11">
        <v>44.337044683690429</v>
      </c>
      <c r="AV101" s="11">
        <v>2</v>
      </c>
      <c r="AW101" s="11">
        <v>373.93288731500508</v>
      </c>
      <c r="AY101" s="7">
        <v>45873.3125</v>
      </c>
      <c r="AZ101" s="8">
        <v>0</v>
      </c>
      <c r="BA101" s="8">
        <v>0</v>
      </c>
      <c r="BB101" s="8">
        <v>0</v>
      </c>
      <c r="BC101" s="8">
        <v>1.2817578390240669E-2</v>
      </c>
      <c r="BD101" s="8">
        <v>0</v>
      </c>
      <c r="BE101" s="8">
        <v>0</v>
      </c>
      <c r="BF101" s="8">
        <v>0</v>
      </c>
      <c r="BG101" s="8">
        <v>1.0070954449474812E-2</v>
      </c>
      <c r="BI101" s="7">
        <v>45873.3125</v>
      </c>
      <c r="BJ101" s="8">
        <v>1.2817578390240669E-2</v>
      </c>
      <c r="BK101" s="8">
        <v>1.0070954449474812E-2</v>
      </c>
    </row>
    <row r="102" spans="1:63">
      <c r="A102" s="7">
        <v>45873.565972222219</v>
      </c>
      <c r="B102" s="8">
        <v>698.61673018344698</v>
      </c>
      <c r="C102" s="8">
        <v>672.65818051367216</v>
      </c>
      <c r="D102" s="8">
        <v>34.318195717670996</v>
      </c>
      <c r="E102" s="8">
        <v>29.21729681484857</v>
      </c>
      <c r="F102" s="64">
        <v>17.168052673339844</v>
      </c>
      <c r="G102" s="64">
        <v>11.717368125915527</v>
      </c>
      <c r="H102" s="64">
        <v>18.511857986450195</v>
      </c>
      <c r="I102" s="64">
        <v>9.0233678817749023</v>
      </c>
      <c r="J102" s="64">
        <v>15.628101348876953</v>
      </c>
      <c r="K102" s="8">
        <v>295.78613339235471</v>
      </c>
      <c r="L102" s="8">
        <v>294.50217637181294</v>
      </c>
      <c r="M102" s="8">
        <v>297.34298579342453</v>
      </c>
      <c r="N102" s="8">
        <v>296.7550233130429</v>
      </c>
      <c r="O102" s="8">
        <v>375.82902443839527</v>
      </c>
      <c r="P102" s="8">
        <v>378.6079019870873</v>
      </c>
      <c r="Q102" s="8">
        <v>377.19714511436752</v>
      </c>
      <c r="R102" s="8">
        <v>375.63506114310729</v>
      </c>
      <c r="S102" s="8">
        <v>362.70876394606972</v>
      </c>
      <c r="T102" s="8">
        <v>308.2958984375</v>
      </c>
      <c r="U102" s="8">
        <v>365.49157257512678</v>
      </c>
      <c r="V102" s="8">
        <v>310.17894673487018</v>
      </c>
      <c r="W102" s="8">
        <v>333.58329494238353</v>
      </c>
      <c r="X102" s="8">
        <v>345.48199024910718</v>
      </c>
      <c r="Y102" s="8">
        <v>47.120776086218299</v>
      </c>
      <c r="Z102" s="8">
        <v>0</v>
      </c>
      <c r="AA102" s="8">
        <v>374.89400125373777</v>
      </c>
      <c r="AB102" s="8">
        <v>698.61673018344698</v>
      </c>
      <c r="AC102" s="8">
        <v>708.50906185601241</v>
      </c>
      <c r="AD102" s="8">
        <v>34.859737470800368</v>
      </c>
      <c r="AE102" s="8">
        <v>31.538243888922189</v>
      </c>
      <c r="AF102" s="64">
        <v>15.424412727355957</v>
      </c>
      <c r="AG102" s="64">
        <v>14.046686172485352</v>
      </c>
      <c r="AH102" s="64">
        <v>13.767612457275391</v>
      </c>
      <c r="AI102" s="64">
        <v>16.999788284301758</v>
      </c>
      <c r="AJ102" s="64">
        <v>14.790881156921387</v>
      </c>
      <c r="AK102" s="11">
        <v>287.14044431596494</v>
      </c>
      <c r="AL102" s="11">
        <v>291.86170595099662</v>
      </c>
      <c r="AM102" s="11">
        <v>377.84431728174656</v>
      </c>
      <c r="AN102" s="11">
        <v>379.01688934633569</v>
      </c>
      <c r="AO102" s="11">
        <v>363.72315464263471</v>
      </c>
      <c r="AP102" s="11">
        <v>302.85055492263285</v>
      </c>
      <c r="AQ102" s="11">
        <v>362.73684274806175</v>
      </c>
      <c r="AR102" s="11">
        <v>304.68257980750565</v>
      </c>
      <c r="AS102" s="11">
        <v>324.98767720414202</v>
      </c>
      <c r="AT102" s="11">
        <v>343.55256101928813</v>
      </c>
      <c r="AU102" s="11">
        <v>44.656731590039733</v>
      </c>
      <c r="AV102" s="11">
        <v>2</v>
      </c>
      <c r="AW102" s="11">
        <v>375.30780140423684</v>
      </c>
      <c r="AY102" s="7">
        <v>45873.315972222219</v>
      </c>
      <c r="AZ102" s="8">
        <v>0</v>
      </c>
      <c r="BA102" s="8">
        <v>0</v>
      </c>
      <c r="BB102" s="8">
        <v>0</v>
      </c>
      <c r="BC102" s="8">
        <v>1.2817578390240669E-2</v>
      </c>
      <c r="BD102" s="8">
        <v>0</v>
      </c>
      <c r="BE102" s="8">
        <v>0</v>
      </c>
      <c r="BF102" s="8">
        <v>0</v>
      </c>
      <c r="BG102" s="8">
        <v>1.0070954449474812E-2</v>
      </c>
      <c r="BI102" s="7">
        <v>45873.313194444447</v>
      </c>
      <c r="BJ102" s="8">
        <v>1.2817578390240669E-2</v>
      </c>
      <c r="BK102" s="8">
        <v>1.0070954449474812E-2</v>
      </c>
    </row>
    <row r="103" spans="1:63">
      <c r="A103" s="7">
        <v>45873.569444444445</v>
      </c>
      <c r="B103" s="8">
        <v>703.61646418348323</v>
      </c>
      <c r="C103" s="8">
        <v>682.03252642021698</v>
      </c>
      <c r="D103" s="8">
        <v>34.273209412661878</v>
      </c>
      <c r="E103" s="8">
        <v>28.366470331740082</v>
      </c>
      <c r="F103" s="64">
        <v>13.033339500427246</v>
      </c>
      <c r="G103" s="64">
        <v>21.321767807006836</v>
      </c>
      <c r="H103" s="64">
        <v>13.209465980529785</v>
      </c>
      <c r="I103" s="64">
        <v>16.186246871948242</v>
      </c>
      <c r="J103" s="64">
        <v>12.46527099609375</v>
      </c>
      <c r="K103" s="8">
        <v>296.12095024688909</v>
      </c>
      <c r="L103" s="8">
        <v>294.88311292583899</v>
      </c>
      <c r="M103" s="8">
        <v>297.45688306821347</v>
      </c>
      <c r="N103" s="8">
        <v>296.91361592268788</v>
      </c>
      <c r="O103" s="8">
        <v>375.67942568647152</v>
      </c>
      <c r="P103" s="8">
        <v>378.50989966893837</v>
      </c>
      <c r="Q103" s="8">
        <v>377.21268680102077</v>
      </c>
      <c r="R103" s="8">
        <v>375.51457250506508</v>
      </c>
      <c r="S103" s="8">
        <v>362.74213360487175</v>
      </c>
      <c r="T103" s="8">
        <v>308.37766762518169</v>
      </c>
      <c r="U103" s="8">
        <v>365.56244441117468</v>
      </c>
      <c r="V103" s="8">
        <v>310.30392022789147</v>
      </c>
      <c r="W103" s="8">
        <v>333.8253910537303</v>
      </c>
      <c r="X103" s="8">
        <v>345.63795780500146</v>
      </c>
      <c r="Y103" s="8">
        <v>47.250960828461409</v>
      </c>
      <c r="Z103" s="8">
        <v>0</v>
      </c>
      <c r="AA103" s="8">
        <v>374.77039721094383</v>
      </c>
      <c r="AB103" s="8">
        <v>703.61646418348323</v>
      </c>
      <c r="AC103" s="8">
        <v>711.41664957859723</v>
      </c>
      <c r="AD103" s="8">
        <v>34.925093487020206</v>
      </c>
      <c r="AE103" s="8">
        <v>30.880261744743045</v>
      </c>
      <c r="AF103" s="64">
        <v>14.949047088623047</v>
      </c>
      <c r="AG103" s="64">
        <v>13.488539695739746</v>
      </c>
      <c r="AH103" s="64">
        <v>16.930442810058594</v>
      </c>
      <c r="AI103" s="64">
        <v>16.71165657043457</v>
      </c>
      <c r="AJ103" s="64">
        <v>16.186246871948242</v>
      </c>
      <c r="AK103" s="11">
        <v>287.51704427887893</v>
      </c>
      <c r="AL103" s="11">
        <v>292.29924767991599</v>
      </c>
      <c r="AM103" s="11">
        <v>378.42079612170517</v>
      </c>
      <c r="AN103" s="11">
        <v>379.8433072333101</v>
      </c>
      <c r="AO103" s="11">
        <v>364.6956519894519</v>
      </c>
      <c r="AP103" s="11">
        <v>303.66160247756011</v>
      </c>
      <c r="AQ103" s="11">
        <v>363.73785746513863</v>
      </c>
      <c r="AR103" s="11">
        <v>305.5051455180859</v>
      </c>
      <c r="AS103" s="11">
        <v>325.17018809407949</v>
      </c>
      <c r="AT103" s="11">
        <v>343.97248209998793</v>
      </c>
      <c r="AU103" s="11">
        <v>45.136785655002761</v>
      </c>
      <c r="AV103" s="11">
        <v>2</v>
      </c>
      <c r="AW103" s="11">
        <v>376.20643891649786</v>
      </c>
      <c r="AY103" s="7">
        <v>45873.319444444445</v>
      </c>
      <c r="AZ103" s="8">
        <v>0</v>
      </c>
      <c r="BA103" s="8">
        <v>0</v>
      </c>
      <c r="BB103" s="8">
        <v>0</v>
      </c>
      <c r="BC103" s="8">
        <v>1.2817578390240669E-2</v>
      </c>
      <c r="BD103" s="8">
        <v>0</v>
      </c>
      <c r="BE103" s="8">
        <v>0</v>
      </c>
      <c r="BF103" s="8">
        <v>0</v>
      </c>
      <c r="BG103" s="8">
        <v>1.0070954449474812E-2</v>
      </c>
      <c r="BI103" s="7">
        <v>45873.313888888886</v>
      </c>
      <c r="BJ103" s="8">
        <v>1.2817578390240669E-2</v>
      </c>
      <c r="BK103" s="8">
        <v>1.0070954449474812E-2</v>
      </c>
    </row>
    <row r="104" spans="1:63">
      <c r="A104" s="7">
        <v>45873.572916666664</v>
      </c>
      <c r="B104" s="8">
        <v>707.10111518396297</v>
      </c>
      <c r="C104" s="8">
        <v>683.33039875271209</v>
      </c>
      <c r="D104" s="8">
        <v>34.561860505943166</v>
      </c>
      <c r="E104" s="8">
        <v>28.786847287911804</v>
      </c>
      <c r="F104" s="64">
        <v>13.033339500427246</v>
      </c>
      <c r="G104" s="64">
        <v>12.293632507324219</v>
      </c>
      <c r="H104" s="64">
        <v>15.069954872131348</v>
      </c>
      <c r="I104" s="64">
        <v>9.209416389465332</v>
      </c>
      <c r="J104" s="64">
        <v>14.046686172485352</v>
      </c>
      <c r="K104" s="8">
        <v>296.69512739297153</v>
      </c>
      <c r="L104" s="8">
        <v>295.39245367759708</v>
      </c>
      <c r="M104" s="8">
        <v>297.82577685477372</v>
      </c>
      <c r="N104" s="8">
        <v>297.22293856682393</v>
      </c>
      <c r="O104" s="8">
        <v>375.93407045251649</v>
      </c>
      <c r="P104" s="8">
        <v>378.59262592523027</v>
      </c>
      <c r="Q104" s="8">
        <v>377.18385922394202</v>
      </c>
      <c r="R104" s="8">
        <v>375.53045377329266</v>
      </c>
      <c r="S104" s="8">
        <v>362.94053469401319</v>
      </c>
      <c r="T104" s="8">
        <v>308.79520845131481</v>
      </c>
      <c r="U104" s="8">
        <v>365.57585019396151</v>
      </c>
      <c r="V104" s="8">
        <v>310.5902899728203</v>
      </c>
      <c r="W104" s="8">
        <v>334.09019809680768</v>
      </c>
      <c r="X104" s="8">
        <v>345.907465560552</v>
      </c>
      <c r="Y104" s="8">
        <v>47.430480515797797</v>
      </c>
      <c r="Z104" s="8">
        <v>0</v>
      </c>
      <c r="AA104" s="8">
        <v>374.81849744531638</v>
      </c>
      <c r="AB104" s="8">
        <v>707.10111518396297</v>
      </c>
      <c r="AC104" s="8">
        <v>714.05990287577902</v>
      </c>
      <c r="AD104" s="8">
        <v>35.219526509921842</v>
      </c>
      <c r="AE104" s="8">
        <v>30.337270481982777</v>
      </c>
      <c r="AF104" s="64">
        <v>13.89891242980957</v>
      </c>
      <c r="AG104" s="64">
        <v>10.325709342956543</v>
      </c>
      <c r="AH104" s="64">
        <v>13.209465980529785</v>
      </c>
      <c r="AI104" s="64">
        <v>19.112756729125977</v>
      </c>
      <c r="AJ104" s="64">
        <v>11.069905281066895</v>
      </c>
      <c r="AK104" s="11">
        <v>287.8637556802417</v>
      </c>
      <c r="AL104" s="11">
        <v>292.65333367127209</v>
      </c>
      <c r="AM104" s="11">
        <v>378.68969681218834</v>
      </c>
      <c r="AN104" s="11">
        <v>380.03811649171007</v>
      </c>
      <c r="AO104" s="11">
        <v>365.1679599504514</v>
      </c>
      <c r="AP104" s="11">
        <v>304.3196226082556</v>
      </c>
      <c r="AQ104" s="11">
        <v>364.09546700649275</v>
      </c>
      <c r="AR104" s="11">
        <v>306.16104974824623</v>
      </c>
      <c r="AS104" s="11">
        <v>325.48832726789061</v>
      </c>
      <c r="AT104" s="11">
        <v>344.4679900621972</v>
      </c>
      <c r="AU104" s="11">
        <v>45.540068257963291</v>
      </c>
      <c r="AV104" s="11">
        <v>2</v>
      </c>
      <c r="AW104" s="11">
        <v>376.52510455691566</v>
      </c>
      <c r="AY104" s="7">
        <v>45873.322916666664</v>
      </c>
      <c r="AZ104" s="8">
        <v>0</v>
      </c>
      <c r="BA104" s="8">
        <v>0</v>
      </c>
      <c r="BB104" s="8">
        <v>0</v>
      </c>
      <c r="BC104" s="8">
        <v>1.2817578390240669E-2</v>
      </c>
      <c r="BD104" s="8">
        <v>0</v>
      </c>
      <c r="BE104" s="8">
        <v>0</v>
      </c>
      <c r="BF104" s="8">
        <v>0</v>
      </c>
      <c r="BG104" s="8">
        <v>1.0070954449474812E-2</v>
      </c>
      <c r="BI104" s="7">
        <v>45873.314583333333</v>
      </c>
      <c r="BJ104" s="8">
        <v>1.2817578390240669E-2</v>
      </c>
      <c r="BK104" s="8">
        <v>1.0070954449474812E-2</v>
      </c>
    </row>
    <row r="105" spans="1:63">
      <c r="A105" s="7">
        <v>45873.576388888891</v>
      </c>
      <c r="B105" s="8">
        <v>716.58305376874273</v>
      </c>
      <c r="C105" s="8">
        <v>699.36558257294598</v>
      </c>
      <c r="D105" s="8">
        <v>34.855401198397978</v>
      </c>
      <c r="E105" s="8">
        <v>28.024088584384977</v>
      </c>
      <c r="F105" s="64">
        <v>12.494028091430664</v>
      </c>
      <c r="G105" s="64">
        <v>13.926380157470703</v>
      </c>
      <c r="H105" s="64">
        <v>15.628101348876953</v>
      </c>
      <c r="I105" s="64">
        <v>16.930442810058594</v>
      </c>
      <c r="J105" s="64">
        <v>13.767612457275391</v>
      </c>
      <c r="K105" s="8">
        <v>296.70271503919201</v>
      </c>
      <c r="L105" s="8">
        <v>295.46717978738212</v>
      </c>
      <c r="M105" s="8">
        <v>298.24248321156239</v>
      </c>
      <c r="N105" s="8">
        <v>297.74986283512294</v>
      </c>
      <c r="O105" s="8">
        <v>376.130262092213</v>
      </c>
      <c r="P105" s="8">
        <v>378.90934709263041</v>
      </c>
      <c r="Q105" s="8">
        <v>377.14783063518661</v>
      </c>
      <c r="R105" s="8">
        <v>375.49847884222146</v>
      </c>
      <c r="S105" s="8">
        <v>363.02628591836276</v>
      </c>
      <c r="T105" s="8">
        <v>309.03578317753505</v>
      </c>
      <c r="U105" s="8">
        <v>365.73511161349251</v>
      </c>
      <c r="V105" s="8">
        <v>311.00969488799109</v>
      </c>
      <c r="W105" s="8">
        <v>334.10641188181626</v>
      </c>
      <c r="X105" s="8">
        <v>346.29688742051513</v>
      </c>
      <c r="Y105" s="8">
        <v>47.6101010484279</v>
      </c>
      <c r="Z105" s="8">
        <v>0.28230331420898436</v>
      </c>
      <c r="AA105" s="8">
        <v>375.00191201551507</v>
      </c>
      <c r="AB105" s="8">
        <v>716.58305376874273</v>
      </c>
      <c r="AC105" s="8">
        <v>723.62063860233104</v>
      </c>
      <c r="AD105" s="8">
        <v>35.550147464757821</v>
      </c>
      <c r="AE105" s="8">
        <v>29.364724991075423</v>
      </c>
      <c r="AF105" s="64">
        <v>20.156488418579102</v>
      </c>
      <c r="AG105" s="64">
        <v>20.651418685913086</v>
      </c>
      <c r="AH105" s="64">
        <v>12.186197280883789</v>
      </c>
      <c r="AI105" s="64">
        <v>15.847260475158691</v>
      </c>
      <c r="AJ105" s="64">
        <v>13.488539695739746</v>
      </c>
      <c r="AK105" s="11">
        <v>288.17689517690792</v>
      </c>
      <c r="AL105" s="11">
        <v>292.94466203886509</v>
      </c>
      <c r="AM105" s="11">
        <v>378.33501030945826</v>
      </c>
      <c r="AN105" s="11">
        <v>380.11995947214461</v>
      </c>
      <c r="AO105" s="11">
        <v>365.26837195514236</v>
      </c>
      <c r="AP105" s="11">
        <v>304.62200591364564</v>
      </c>
      <c r="AQ105" s="11">
        <v>364.23260618070606</v>
      </c>
      <c r="AR105" s="11">
        <v>306.49425568269254</v>
      </c>
      <c r="AS105" s="11">
        <v>325.79965348967892</v>
      </c>
      <c r="AT105" s="11">
        <v>344.97000246497504</v>
      </c>
      <c r="AU105" s="11">
        <v>45.80494870343626</v>
      </c>
      <c r="AV105" s="11">
        <v>2.0748783365885415</v>
      </c>
      <c r="AW105" s="11">
        <v>376.47262197156749</v>
      </c>
      <c r="AY105" s="7">
        <v>45873.326388888891</v>
      </c>
      <c r="AZ105" s="8">
        <v>0</v>
      </c>
      <c r="BA105" s="8">
        <v>0</v>
      </c>
      <c r="BB105" s="8">
        <v>0</v>
      </c>
      <c r="BC105" s="8">
        <v>1.2817578390240669E-2</v>
      </c>
      <c r="BD105" s="8">
        <v>0</v>
      </c>
      <c r="BE105" s="8">
        <v>0</v>
      </c>
      <c r="BF105" s="8">
        <v>0</v>
      </c>
      <c r="BG105" s="8">
        <v>1.0070954449474812E-2</v>
      </c>
      <c r="BI105" s="7">
        <v>45873.31527777778</v>
      </c>
      <c r="BJ105" s="8">
        <v>1.2817578390240669E-2</v>
      </c>
      <c r="BK105" s="8">
        <v>1.0070954449474812E-2</v>
      </c>
    </row>
    <row r="106" spans="1:63">
      <c r="A106" s="7">
        <v>45873.579861111109</v>
      </c>
      <c r="B106" s="8">
        <v>730.51132963594762</v>
      </c>
      <c r="C106" s="8">
        <v>711.63665142440425</v>
      </c>
      <c r="D106" s="8">
        <v>34.846180196721541</v>
      </c>
      <c r="E106" s="8">
        <v>27.481417035644505</v>
      </c>
      <c r="F106" s="64">
        <v>12.04460334777832</v>
      </c>
      <c r="G106" s="64">
        <v>13.350116729736328</v>
      </c>
      <c r="H106" s="64">
        <v>11.6280517578125</v>
      </c>
      <c r="I106" s="64">
        <v>10.883855819702148</v>
      </c>
      <c r="J106" s="64">
        <v>12.744343757629395</v>
      </c>
      <c r="K106" s="8">
        <v>296.94244700185152</v>
      </c>
      <c r="L106" s="8">
        <v>295.74644170790873</v>
      </c>
      <c r="M106" s="8">
        <v>298.33779355225391</v>
      </c>
      <c r="N106" s="8">
        <v>297.81004461134961</v>
      </c>
      <c r="O106" s="8">
        <v>376.44538240390858</v>
      </c>
      <c r="P106" s="8">
        <v>379.10885381261539</v>
      </c>
      <c r="Q106" s="8">
        <v>377.56324304329172</v>
      </c>
      <c r="R106" s="8">
        <v>375.77927726459563</v>
      </c>
      <c r="S106" s="8">
        <v>363.26991257641311</v>
      </c>
      <c r="T106" s="8">
        <v>309.67760488325888</v>
      </c>
      <c r="U106" s="8">
        <v>366.06464935154656</v>
      </c>
      <c r="V106" s="8">
        <v>311.61822067042192</v>
      </c>
      <c r="W106" s="8">
        <v>334.10590095812387</v>
      </c>
      <c r="X106" s="8">
        <v>346.53212356162624</v>
      </c>
      <c r="Y106" s="8">
        <v>48.070490965888034</v>
      </c>
      <c r="Z106" s="8">
        <v>0</v>
      </c>
      <c r="AA106" s="8">
        <v>375.23207434618536</v>
      </c>
      <c r="AB106" s="8">
        <v>730.51132963594762</v>
      </c>
      <c r="AC106" s="8">
        <v>737.03014363444197</v>
      </c>
      <c r="AD106" s="8">
        <v>35.777414991453853</v>
      </c>
      <c r="AE106" s="8">
        <v>28.992500671741823</v>
      </c>
      <c r="AF106" s="64">
        <v>14.084744453430176</v>
      </c>
      <c r="AG106" s="64">
        <v>15.907174110412598</v>
      </c>
      <c r="AH106" s="64">
        <v>16.930442810058594</v>
      </c>
      <c r="AI106" s="64">
        <v>19.112756729125977</v>
      </c>
      <c r="AJ106" s="64">
        <v>13.209465980529785</v>
      </c>
      <c r="AK106" s="11">
        <v>288.68434205099112</v>
      </c>
      <c r="AL106" s="11">
        <v>293.47137768321568</v>
      </c>
      <c r="AM106" s="11">
        <v>378.54727867521109</v>
      </c>
      <c r="AN106" s="11">
        <v>380.59644535309627</v>
      </c>
      <c r="AO106" s="11">
        <v>365.3647068199391</v>
      </c>
      <c r="AP106" s="11">
        <v>305.15279395666903</v>
      </c>
      <c r="AQ106" s="11">
        <v>364.40263248174142</v>
      </c>
      <c r="AR106" s="11">
        <v>307.06154324332408</v>
      </c>
      <c r="AS106" s="11">
        <v>326.2693745522019</v>
      </c>
      <c r="AT106" s="11">
        <v>345.39075142448644</v>
      </c>
      <c r="AU106" s="11">
        <v>46.207284024494705</v>
      </c>
      <c r="AV106" s="11">
        <v>2.2210024981727923</v>
      </c>
      <c r="AW106" s="11">
        <v>376.60764832213522</v>
      </c>
      <c r="AY106" s="7">
        <v>45873.329861111109</v>
      </c>
      <c r="AZ106" s="8">
        <v>0</v>
      </c>
      <c r="BA106" s="8">
        <v>0</v>
      </c>
      <c r="BB106" s="8">
        <v>0</v>
      </c>
      <c r="BC106" s="8">
        <v>1.2817578390240669E-2</v>
      </c>
      <c r="BD106" s="8">
        <v>0</v>
      </c>
      <c r="BE106" s="8">
        <v>0</v>
      </c>
      <c r="BF106" s="8">
        <v>0</v>
      </c>
      <c r="BG106" s="8">
        <v>1.0070954449474812E-2</v>
      </c>
      <c r="BI106" s="7">
        <v>45873.315972222219</v>
      </c>
      <c r="BJ106" s="8">
        <v>1.2817578390240669E-2</v>
      </c>
      <c r="BK106" s="8">
        <v>1.0070954449474812E-2</v>
      </c>
    </row>
    <row r="107" spans="1:63">
      <c r="A107" s="7">
        <v>45873.583333333336</v>
      </c>
      <c r="B107" s="8">
        <v>738.96619872789915</v>
      </c>
      <c r="C107" s="8">
        <v>719.05716909185219</v>
      </c>
      <c r="D107" s="8">
        <v>35.042156873368469</v>
      </c>
      <c r="E107" s="8">
        <v>27.541670744472455</v>
      </c>
      <c r="F107" s="64">
        <v>16.628742218017578</v>
      </c>
      <c r="G107" s="64">
        <v>12.005500793457031</v>
      </c>
      <c r="H107" s="64">
        <v>15.907174110412598</v>
      </c>
      <c r="I107" s="64">
        <v>11.348978042602539</v>
      </c>
      <c r="J107" s="64">
        <v>15.628101348876953</v>
      </c>
      <c r="K107" s="8">
        <v>298.01114420601476</v>
      </c>
      <c r="L107" s="8">
        <v>296.78582413031688</v>
      </c>
      <c r="M107" s="8">
        <v>298.66954114058632</v>
      </c>
      <c r="N107" s="8">
        <v>298.10589809415166</v>
      </c>
      <c r="O107" s="8">
        <v>376.71209946050641</v>
      </c>
      <c r="P107" s="8">
        <v>379.39308954232121</v>
      </c>
      <c r="Q107" s="8">
        <v>378.21586732852012</v>
      </c>
      <c r="R107" s="8">
        <v>376.37891221158748</v>
      </c>
      <c r="S107" s="8">
        <v>363.48257564220887</v>
      </c>
      <c r="T107" s="8">
        <v>310.14896494311279</v>
      </c>
      <c r="U107" s="8">
        <v>366.1986015941327</v>
      </c>
      <c r="V107" s="8">
        <v>311.97586688077541</v>
      </c>
      <c r="W107" s="8">
        <v>334.14418497874271</v>
      </c>
      <c r="X107" s="8">
        <v>346.81527665687554</v>
      </c>
      <c r="Y107" s="8">
        <v>48.345292490916272</v>
      </c>
      <c r="Z107" s="8">
        <v>0.14255445748126502</v>
      </c>
      <c r="AA107" s="8">
        <v>375.49130758098329</v>
      </c>
      <c r="AB107" s="8">
        <v>738.96619872789915</v>
      </c>
      <c r="AC107" s="8">
        <v>744.52920636987915</v>
      </c>
      <c r="AD107" s="8">
        <v>35.809449578406628</v>
      </c>
      <c r="AE107" s="8">
        <v>28.94808817250432</v>
      </c>
      <c r="AF107" s="64">
        <v>13.602133750915527</v>
      </c>
      <c r="AG107" s="64">
        <v>12.46527099609375</v>
      </c>
      <c r="AH107" s="64">
        <v>16.465320587158203</v>
      </c>
      <c r="AI107" s="64">
        <v>12.293632507324219</v>
      </c>
      <c r="AJ107" s="64">
        <v>10.604783058166504</v>
      </c>
      <c r="AK107" s="11">
        <v>289.75970910151642</v>
      </c>
      <c r="AL107" s="11">
        <v>294.52985434100498</v>
      </c>
      <c r="AM107" s="11">
        <v>378.87285312710929</v>
      </c>
      <c r="AN107" s="11">
        <v>381.12883886911243</v>
      </c>
      <c r="AO107" s="11">
        <v>365.96494595460285</v>
      </c>
      <c r="AP107" s="11">
        <v>306.16368786708142</v>
      </c>
      <c r="AQ107" s="11">
        <v>365.00111497035715</v>
      </c>
      <c r="AR107" s="11">
        <v>308.10263623483479</v>
      </c>
      <c r="AS107" s="11">
        <v>326.55713936566434</v>
      </c>
      <c r="AT107" s="11">
        <v>345.83196437115811</v>
      </c>
      <c r="AU107" s="11">
        <v>46.86137221875456</v>
      </c>
      <c r="AV107" s="11">
        <v>2.2408975008099552</v>
      </c>
      <c r="AW107" s="11">
        <v>377.25705371199331</v>
      </c>
      <c r="AY107" s="7">
        <v>45873.333333333336</v>
      </c>
      <c r="AZ107" s="8">
        <v>0</v>
      </c>
      <c r="BA107" s="8">
        <v>0</v>
      </c>
      <c r="BB107" s="8">
        <v>0</v>
      </c>
      <c r="BC107" s="8">
        <v>1.2817578390240669E-2</v>
      </c>
      <c r="BD107" s="8">
        <v>0</v>
      </c>
      <c r="BE107" s="8">
        <v>0</v>
      </c>
      <c r="BF107" s="8">
        <v>0</v>
      </c>
      <c r="BG107" s="8">
        <v>1.0070954449474812E-2</v>
      </c>
      <c r="BI107" s="7">
        <v>45873.316666666666</v>
      </c>
      <c r="BJ107" s="8">
        <v>1.2817578390240669E-2</v>
      </c>
      <c r="BK107" s="8">
        <v>1.0070954449474812E-2</v>
      </c>
    </row>
    <row r="108" spans="1:63">
      <c r="A108" s="7">
        <v>45873.586805555555</v>
      </c>
      <c r="B108" s="8">
        <v>745.03975933826814</v>
      </c>
      <c r="C108" s="8">
        <v>729.35014847886134</v>
      </c>
      <c r="D108" s="8">
        <v>35.112333620364886</v>
      </c>
      <c r="E108" s="8">
        <v>27.748494352320364</v>
      </c>
      <c r="F108" s="64">
        <v>17.887134552001953</v>
      </c>
      <c r="G108" s="64">
        <v>18.920669555664063</v>
      </c>
      <c r="H108" s="64">
        <v>10.046636581420898</v>
      </c>
      <c r="I108" s="64">
        <v>11.907124519348145</v>
      </c>
      <c r="J108" s="64">
        <v>13.767612457275391</v>
      </c>
      <c r="K108" s="8">
        <v>298.25621821277787</v>
      </c>
      <c r="L108" s="8">
        <v>296.93018046467284</v>
      </c>
      <c r="M108" s="8">
        <v>299.62284833103365</v>
      </c>
      <c r="N108" s="8">
        <v>299.13872699562819</v>
      </c>
      <c r="O108" s="8">
        <v>377.71332172777096</v>
      </c>
      <c r="P108" s="8">
        <v>380.3001806631288</v>
      </c>
      <c r="Q108" s="8">
        <v>378.98863338247679</v>
      </c>
      <c r="R108" s="8">
        <v>377.1866521990932</v>
      </c>
      <c r="S108" s="8">
        <v>363.91563687358826</v>
      </c>
      <c r="T108" s="8">
        <v>310.47178268383254</v>
      </c>
      <c r="U108" s="8">
        <v>366.686179709925</v>
      </c>
      <c r="V108" s="8">
        <v>312.38188858057373</v>
      </c>
      <c r="W108" s="8">
        <v>334.29462110634785</v>
      </c>
      <c r="X108" s="8">
        <v>347.15951455034394</v>
      </c>
      <c r="Y108" s="8">
        <v>48.599506226206216</v>
      </c>
      <c r="Z108" s="8">
        <v>0.1580872254614433</v>
      </c>
      <c r="AA108" s="8">
        <v>376.27641930973778</v>
      </c>
      <c r="AB108" s="8">
        <v>745.03975933826814</v>
      </c>
      <c r="AC108" s="8">
        <v>752.98347602113756</v>
      </c>
      <c r="AD108" s="8">
        <v>36.229272563354101</v>
      </c>
      <c r="AE108" s="8">
        <v>29.004137393457519</v>
      </c>
      <c r="AF108" s="64">
        <v>12.185369491577148</v>
      </c>
      <c r="AG108" s="64">
        <v>14.046686172485352</v>
      </c>
      <c r="AH108" s="64">
        <v>12.744343757629395</v>
      </c>
      <c r="AI108" s="64">
        <v>12.581764221191406</v>
      </c>
      <c r="AJ108" s="64">
        <v>9.7675628662109375</v>
      </c>
      <c r="AK108" s="11">
        <v>290.85478828258204</v>
      </c>
      <c r="AL108" s="11">
        <v>295.66667042119212</v>
      </c>
      <c r="AM108" s="11">
        <v>378.79962921903376</v>
      </c>
      <c r="AN108" s="11">
        <v>381.11023882852226</v>
      </c>
      <c r="AO108" s="11">
        <v>366.27589214066506</v>
      </c>
      <c r="AP108" s="11">
        <v>307.27427676405136</v>
      </c>
      <c r="AQ108" s="11">
        <v>365.39336699516355</v>
      </c>
      <c r="AR108" s="11">
        <v>309.27173843252473</v>
      </c>
      <c r="AS108" s="11">
        <v>326.8283159342551</v>
      </c>
      <c r="AT108" s="11">
        <v>346.38132748108069</v>
      </c>
      <c r="AU108" s="11">
        <v>47.573377507221693</v>
      </c>
      <c r="AV108" s="11">
        <v>2</v>
      </c>
      <c r="AW108" s="11">
        <v>377.3029136914015</v>
      </c>
      <c r="AY108" s="7">
        <v>45873.336805555555</v>
      </c>
      <c r="AZ108" s="8">
        <v>0</v>
      </c>
      <c r="BA108" s="8">
        <v>0</v>
      </c>
      <c r="BB108" s="8">
        <v>0</v>
      </c>
      <c r="BC108" s="8">
        <v>1.2817578390240669E-2</v>
      </c>
      <c r="BD108" s="8">
        <v>0</v>
      </c>
      <c r="BE108" s="8">
        <v>0</v>
      </c>
      <c r="BF108" s="8">
        <v>0</v>
      </c>
      <c r="BG108" s="8">
        <v>1.0070954449474812E-2</v>
      </c>
      <c r="BI108" s="7">
        <v>45873.317361111112</v>
      </c>
      <c r="BJ108" s="8">
        <v>1.2817578390240669E-2</v>
      </c>
      <c r="BK108" s="8">
        <v>1.0070954449474812E-2</v>
      </c>
    </row>
    <row r="109" spans="1:63">
      <c r="A109" s="7">
        <v>45873.590277777781</v>
      </c>
      <c r="B109" s="8">
        <v>743.08657593270186</v>
      </c>
      <c r="C109" s="8">
        <v>732.60323843068784</v>
      </c>
      <c r="D109" s="8">
        <v>35.170008773193693</v>
      </c>
      <c r="E109" s="8">
        <v>27.563523868263292</v>
      </c>
      <c r="F109" s="64">
        <v>14.83104133605957</v>
      </c>
      <c r="G109" s="64">
        <v>14.502644538879395</v>
      </c>
      <c r="H109" s="64">
        <v>7.9070749282836914</v>
      </c>
      <c r="I109" s="64">
        <v>12.186197280883789</v>
      </c>
      <c r="J109" s="64">
        <v>10.883855819702148</v>
      </c>
      <c r="K109" s="8">
        <v>297.96396594504171</v>
      </c>
      <c r="L109" s="8">
        <v>296.59554460638952</v>
      </c>
      <c r="M109" s="8">
        <v>299.76294939950418</v>
      </c>
      <c r="N109" s="8">
        <v>299.30739352609913</v>
      </c>
      <c r="O109" s="8">
        <v>379.10017850673313</v>
      </c>
      <c r="P109" s="8">
        <v>381.59172245766194</v>
      </c>
      <c r="Q109" s="8">
        <v>380.17608634593012</v>
      </c>
      <c r="R109" s="8">
        <v>378.09888662161819</v>
      </c>
      <c r="S109" s="8">
        <v>364.7606730652787</v>
      </c>
      <c r="T109" s="8">
        <v>310.9576487185542</v>
      </c>
      <c r="U109" s="8">
        <v>367.55146469827429</v>
      </c>
      <c r="V109" s="8">
        <v>312.85883382660336</v>
      </c>
      <c r="W109" s="8">
        <v>334.28604451802312</v>
      </c>
      <c r="X109" s="8">
        <v>347.36938723456859</v>
      </c>
      <c r="Y109" s="8">
        <v>48.892298774823168</v>
      </c>
      <c r="Z109" s="8">
        <v>0</v>
      </c>
      <c r="AA109" s="8">
        <v>377.43790698021496</v>
      </c>
      <c r="AB109" s="8">
        <v>743.08657593270186</v>
      </c>
      <c r="AC109" s="8">
        <v>753.63014607995353</v>
      </c>
      <c r="AD109" s="8">
        <v>36.533349845694076</v>
      </c>
      <c r="AE109" s="8">
        <v>29.202382451987546</v>
      </c>
      <c r="AF109" s="64">
        <v>12.190275192260742</v>
      </c>
      <c r="AG109" s="64">
        <v>13.209465980529785</v>
      </c>
      <c r="AH109" s="64">
        <v>7.9070749282836914</v>
      </c>
      <c r="AI109" s="64">
        <v>10.37275218963623</v>
      </c>
      <c r="AJ109" s="64">
        <v>10.325709342956543</v>
      </c>
      <c r="AK109" s="11">
        <v>291.44493287066189</v>
      </c>
      <c r="AL109" s="11">
        <v>296.47579552280285</v>
      </c>
      <c r="AM109" s="11">
        <v>379.05343230664363</v>
      </c>
      <c r="AN109" s="11">
        <v>381.0841795523591</v>
      </c>
      <c r="AO109" s="11">
        <v>366.2551053015934</v>
      </c>
      <c r="AP109" s="11">
        <v>308.05714207984505</v>
      </c>
      <c r="AQ109" s="11">
        <v>365.38159402010655</v>
      </c>
      <c r="AR109" s="11">
        <v>309.9510284246582</v>
      </c>
      <c r="AS109" s="11">
        <v>327.08489650462371</v>
      </c>
      <c r="AT109" s="11">
        <v>346.89792271146842</v>
      </c>
      <c r="AU109" s="11">
        <v>48.01285362794453</v>
      </c>
      <c r="AV109" s="11">
        <v>2</v>
      </c>
      <c r="AW109" s="11">
        <v>377.28836583949317</v>
      </c>
      <c r="AY109" s="7">
        <v>45873.340277777781</v>
      </c>
      <c r="AZ109" s="8">
        <v>0</v>
      </c>
      <c r="BA109" s="8">
        <v>0</v>
      </c>
      <c r="BB109" s="8">
        <v>0</v>
      </c>
      <c r="BC109" s="8">
        <v>1.2817578390240669E-2</v>
      </c>
      <c r="BD109" s="8">
        <v>0</v>
      </c>
      <c r="BE109" s="8">
        <v>0</v>
      </c>
      <c r="BF109" s="8">
        <v>0</v>
      </c>
      <c r="BG109" s="8">
        <v>1.0070954449474812E-2</v>
      </c>
      <c r="BI109" s="7">
        <v>45873.318055555559</v>
      </c>
      <c r="BJ109" s="8">
        <v>1.2817578390240669E-2</v>
      </c>
      <c r="BK109" s="8">
        <v>1.0070954449474812E-2</v>
      </c>
    </row>
    <row r="110" spans="1:63">
      <c r="A110" s="7">
        <v>45873.59375</v>
      </c>
      <c r="B110" s="8">
        <v>737.03647768988867</v>
      </c>
      <c r="C110" s="8">
        <v>730.11310875076879</v>
      </c>
      <c r="D110" s="8">
        <v>35.454362956628778</v>
      </c>
      <c r="E110" s="8">
        <v>27.079739851945295</v>
      </c>
      <c r="F110" s="64">
        <v>16.898397445678711</v>
      </c>
      <c r="G110" s="64">
        <v>10.949016571044922</v>
      </c>
      <c r="H110" s="64">
        <v>7.6280016899108887</v>
      </c>
      <c r="I110" s="64">
        <v>5.0233182907104492</v>
      </c>
      <c r="J110" s="64">
        <v>16.651369094848633</v>
      </c>
      <c r="K110" s="8">
        <v>297.77339062489273</v>
      </c>
      <c r="L110" s="8">
        <v>296.57523032881738</v>
      </c>
      <c r="M110" s="8">
        <v>299.5663432751345</v>
      </c>
      <c r="N110" s="8">
        <v>299.00723520349425</v>
      </c>
      <c r="O110" s="8">
        <v>380.26467970299791</v>
      </c>
      <c r="P110" s="8">
        <v>382.52687957689983</v>
      </c>
      <c r="Q110" s="8">
        <v>381.27559163768842</v>
      </c>
      <c r="R110" s="8">
        <v>379.02240092465627</v>
      </c>
      <c r="S110" s="8">
        <v>365.74096088933447</v>
      </c>
      <c r="T110" s="8">
        <v>311.55829396628928</v>
      </c>
      <c r="U110" s="8">
        <v>368.51460858539991</v>
      </c>
      <c r="V110" s="8">
        <v>313.42541238282342</v>
      </c>
      <c r="W110" s="8">
        <v>334.48055050184814</v>
      </c>
      <c r="X110" s="8">
        <v>347.54730978976079</v>
      </c>
      <c r="Y110" s="8">
        <v>49.312944938795575</v>
      </c>
      <c r="Z110" s="8">
        <v>0</v>
      </c>
      <c r="AA110" s="8">
        <v>378.58402901279277</v>
      </c>
      <c r="AB110" s="8">
        <v>737.03647768988867</v>
      </c>
      <c r="AC110" s="8">
        <v>747.8097971512758</v>
      </c>
      <c r="AD110" s="8">
        <v>37.146399716751937</v>
      </c>
      <c r="AE110" s="8">
        <v>28.424018061081611</v>
      </c>
      <c r="AF110" s="64">
        <v>10.726804733276367</v>
      </c>
      <c r="AG110" s="64">
        <v>9.7675628662109375</v>
      </c>
      <c r="AH110" s="64">
        <v>11.348978042602539</v>
      </c>
      <c r="AI110" s="64">
        <v>7.8756084442138672</v>
      </c>
      <c r="AJ110" s="64">
        <v>11.907124519348145</v>
      </c>
      <c r="AK110" s="11">
        <v>291.80389530176598</v>
      </c>
      <c r="AL110" s="11">
        <v>296.91075043726346</v>
      </c>
      <c r="AM110" s="11">
        <v>379.36075146629076</v>
      </c>
      <c r="AN110" s="11">
        <v>381.09778384858259</v>
      </c>
      <c r="AO110" s="11">
        <v>366.50893179893495</v>
      </c>
      <c r="AP110" s="11">
        <v>308.67108814817385</v>
      </c>
      <c r="AQ110" s="11">
        <v>365.45241951291138</v>
      </c>
      <c r="AR110" s="11">
        <v>310.54188206910311</v>
      </c>
      <c r="AS110" s="11">
        <v>327.28897123981761</v>
      </c>
      <c r="AT110" s="11">
        <v>347.24010242071108</v>
      </c>
      <c r="AU110" s="11">
        <v>48.360892164517089</v>
      </c>
      <c r="AV110" s="11">
        <v>2.1660416666666666</v>
      </c>
      <c r="AW110" s="11">
        <v>377.36459144874163</v>
      </c>
      <c r="AY110" s="7">
        <v>45873.34375</v>
      </c>
      <c r="AZ110" s="8">
        <v>0</v>
      </c>
      <c r="BA110" s="8">
        <v>0</v>
      </c>
      <c r="BB110" s="8">
        <v>0</v>
      </c>
      <c r="BC110" s="8">
        <v>1.2817578390240669E-2</v>
      </c>
      <c r="BD110" s="8">
        <v>0</v>
      </c>
      <c r="BE110" s="8">
        <v>0</v>
      </c>
      <c r="BF110" s="8">
        <v>0</v>
      </c>
      <c r="BG110" s="8">
        <v>1.0070954449474812E-2</v>
      </c>
      <c r="BI110" s="7">
        <v>45873.318749999999</v>
      </c>
      <c r="BJ110" s="8">
        <v>1.2817578390240669E-2</v>
      </c>
      <c r="BK110" s="8">
        <v>1.0070954449474812E-2</v>
      </c>
    </row>
    <row r="111" spans="1:63">
      <c r="A111" s="7">
        <v>45873.597222222219</v>
      </c>
      <c r="B111" s="8">
        <v>731.30697343102111</v>
      </c>
      <c r="C111" s="8">
        <v>731.04597130090372</v>
      </c>
      <c r="D111" s="8">
        <v>35.273896843445812</v>
      </c>
      <c r="E111" s="8">
        <v>26.454317644568121</v>
      </c>
      <c r="F111" s="64">
        <v>12.04460334777832</v>
      </c>
      <c r="G111" s="64">
        <v>7.8756084442138672</v>
      </c>
      <c r="H111" s="64">
        <v>12.930393218994141</v>
      </c>
      <c r="I111" s="64">
        <v>12.46527099609375</v>
      </c>
      <c r="J111" s="64">
        <v>7.3489284515380859</v>
      </c>
      <c r="K111" s="8">
        <v>298.38973838234187</v>
      </c>
      <c r="L111" s="8">
        <v>297.25293538441434</v>
      </c>
      <c r="M111" s="8">
        <v>299.49997176346301</v>
      </c>
      <c r="N111" s="8">
        <v>299.05643992263379</v>
      </c>
      <c r="O111" s="8">
        <v>380.7252656168726</v>
      </c>
      <c r="P111" s="8">
        <v>382.77381999861149</v>
      </c>
      <c r="Q111" s="8">
        <v>381.77837385978381</v>
      </c>
      <c r="R111" s="8">
        <v>379.93357486085796</v>
      </c>
      <c r="S111" s="8">
        <v>366.41829894819142</v>
      </c>
      <c r="T111" s="8">
        <v>312.13432895363155</v>
      </c>
      <c r="U111" s="8">
        <v>369.20304597444522</v>
      </c>
      <c r="V111" s="8">
        <v>313.9860544604544</v>
      </c>
      <c r="W111" s="8">
        <v>334.89991701756151</v>
      </c>
      <c r="X111" s="8">
        <v>348.09760414793953</v>
      </c>
      <c r="Y111" s="8">
        <v>49.739557234968302</v>
      </c>
      <c r="Z111" s="8">
        <v>0</v>
      </c>
      <c r="AA111" s="8">
        <v>379.22289034296296</v>
      </c>
      <c r="AB111" s="8">
        <v>731.30697343102111</v>
      </c>
      <c r="AC111" s="8">
        <v>746.5720525894784</v>
      </c>
      <c r="AD111" s="8">
        <v>37.462373022655484</v>
      </c>
      <c r="AE111" s="8">
        <v>27.119084575551529</v>
      </c>
      <c r="AF111" s="64">
        <v>12.696635246276855</v>
      </c>
      <c r="AG111" s="64">
        <v>14.325758934020996</v>
      </c>
      <c r="AH111" s="64">
        <v>12.46527099609375</v>
      </c>
      <c r="AI111" s="64">
        <v>12.293632507324219</v>
      </c>
      <c r="AJ111" s="64">
        <v>13.767612457275391</v>
      </c>
      <c r="AK111" s="11">
        <v>292.32861105562927</v>
      </c>
      <c r="AL111" s="11">
        <v>297.28389281203124</v>
      </c>
      <c r="AM111" s="11">
        <v>379.19961773065086</v>
      </c>
      <c r="AN111" s="11">
        <v>380.50475527288393</v>
      </c>
      <c r="AO111" s="11">
        <v>366.41063031005206</v>
      </c>
      <c r="AP111" s="11">
        <v>308.97805492822079</v>
      </c>
      <c r="AQ111" s="11">
        <v>365.4256110370718</v>
      </c>
      <c r="AR111" s="11">
        <v>310.89001642571139</v>
      </c>
      <c r="AS111" s="11">
        <v>327.51417284006669</v>
      </c>
      <c r="AT111" s="11">
        <v>347.60732909386763</v>
      </c>
      <c r="AU111" s="11">
        <v>48.474850440152608</v>
      </c>
      <c r="AV111" s="11">
        <v>2</v>
      </c>
      <c r="AW111" s="11">
        <v>377.12438915939379</v>
      </c>
      <c r="AY111" s="7">
        <v>45873.347222222219</v>
      </c>
      <c r="AZ111" s="8">
        <v>0</v>
      </c>
      <c r="BA111" s="8">
        <v>0</v>
      </c>
      <c r="BB111" s="8">
        <v>0</v>
      </c>
      <c r="BC111" s="8">
        <v>1.2817578390240669E-2</v>
      </c>
      <c r="BD111" s="8">
        <v>0</v>
      </c>
      <c r="BE111" s="8">
        <v>0</v>
      </c>
      <c r="BF111" s="8">
        <v>0</v>
      </c>
      <c r="BG111" s="8">
        <v>9.7772345998721026E-3</v>
      </c>
      <c r="BI111" s="7">
        <v>45873.319444444445</v>
      </c>
      <c r="BJ111" s="8">
        <v>1.2817578390240669E-2</v>
      </c>
      <c r="BK111" s="8">
        <v>1.0070954449474812E-2</v>
      </c>
    </row>
    <row r="112" spans="1:63">
      <c r="A112" s="7">
        <v>45873.600694444445</v>
      </c>
      <c r="B112" s="8">
        <v>730.00970935106545</v>
      </c>
      <c r="C112" s="8">
        <v>726.22115135666797</v>
      </c>
      <c r="D112" s="8">
        <v>35.749520782729164</v>
      </c>
      <c r="E112" s="8">
        <v>26.084951994205476</v>
      </c>
      <c r="F112" s="64">
        <v>6.1121864318847656</v>
      </c>
      <c r="G112" s="64">
        <v>13.638248443603516</v>
      </c>
      <c r="H112" s="64">
        <v>5.7675132751464844</v>
      </c>
      <c r="I112" s="64">
        <v>12.744343757629395</v>
      </c>
      <c r="J112" s="64">
        <v>5.302391529083252</v>
      </c>
      <c r="K112" s="8">
        <v>298.94827735887776</v>
      </c>
      <c r="L112" s="8">
        <v>297.74920557227705</v>
      </c>
      <c r="M112" s="8">
        <v>300.01366940596944</v>
      </c>
      <c r="N112" s="8">
        <v>299.57406142505187</v>
      </c>
      <c r="O112" s="8">
        <v>380.22613893281817</v>
      </c>
      <c r="P112" s="8">
        <v>382.53866281839413</v>
      </c>
      <c r="Q112" s="8">
        <v>381.63682347827091</v>
      </c>
      <c r="R112" s="8">
        <v>381.88916516591996</v>
      </c>
      <c r="S112" s="8">
        <v>366.69598791164503</v>
      </c>
      <c r="T112" s="8">
        <v>312.46924616620566</v>
      </c>
      <c r="U112" s="8">
        <v>369.50997040715066</v>
      </c>
      <c r="V112" s="8">
        <v>314.35687871204686</v>
      </c>
      <c r="W112" s="8">
        <v>335.22483799265621</v>
      </c>
      <c r="X112" s="8">
        <v>348.52785185778293</v>
      </c>
      <c r="Y112" s="8">
        <v>49.953164867277103</v>
      </c>
      <c r="Z112" s="8">
        <v>0</v>
      </c>
      <c r="AA112" s="8">
        <v>379.33087405547656</v>
      </c>
      <c r="AB112" s="8">
        <v>730.00970935106545</v>
      </c>
      <c r="AC112" s="8">
        <v>744.50878472884756</v>
      </c>
      <c r="AD112" s="8">
        <v>36.998258767724558</v>
      </c>
      <c r="AE112" s="8">
        <v>27.175791889873803</v>
      </c>
      <c r="AF112" s="64">
        <v>20.57609748840332</v>
      </c>
      <c r="AG112" s="64">
        <v>8.7442941665649414</v>
      </c>
      <c r="AH112" s="64">
        <v>12.186197280883789</v>
      </c>
      <c r="AI112" s="64">
        <v>12.581764221191406</v>
      </c>
      <c r="AJ112" s="64">
        <v>12.46527099609375</v>
      </c>
      <c r="AK112" s="11">
        <v>292.37162549700923</v>
      </c>
      <c r="AL112" s="11">
        <v>297.37942837460469</v>
      </c>
      <c r="AM112" s="11">
        <v>378.70759102944578</v>
      </c>
      <c r="AN112" s="11">
        <v>379.99481783098713</v>
      </c>
      <c r="AO112" s="11">
        <v>365.98896895605606</v>
      </c>
      <c r="AP112" s="11">
        <v>308.90313200937118</v>
      </c>
      <c r="AQ112" s="11">
        <v>364.93631529204549</v>
      </c>
      <c r="AR112" s="11">
        <v>310.64318304137174</v>
      </c>
      <c r="AS112" s="11">
        <v>327.77226470444015</v>
      </c>
      <c r="AT112" s="11">
        <v>348.09527795980551</v>
      </c>
      <c r="AU112" s="11">
        <v>48.381449203740367</v>
      </c>
      <c r="AV112" s="11">
        <v>2.1003233337402345</v>
      </c>
      <c r="AW112" s="11">
        <v>376.55177189785365</v>
      </c>
      <c r="AY112" s="7">
        <v>45873.350694444445</v>
      </c>
      <c r="AZ112" s="8">
        <v>0</v>
      </c>
      <c r="BA112" s="8">
        <v>0</v>
      </c>
      <c r="BB112" s="8">
        <v>0</v>
      </c>
      <c r="BC112" s="8">
        <v>1.2817578390240669E-2</v>
      </c>
      <c r="BD112" s="8">
        <v>0</v>
      </c>
      <c r="BE112" s="8">
        <v>0</v>
      </c>
      <c r="BF112" s="8">
        <v>0</v>
      </c>
      <c r="BG112" s="8">
        <v>7.3284784264706811E-3</v>
      </c>
      <c r="BI112" s="7">
        <v>45873.320138888892</v>
      </c>
      <c r="BJ112" s="8">
        <v>1.2817578390240669E-2</v>
      </c>
      <c r="BK112" s="8">
        <v>1.0070954449474812E-2</v>
      </c>
    </row>
    <row r="113" spans="1:63">
      <c r="A113" s="7">
        <v>45873.604166666664</v>
      </c>
      <c r="B113" s="8">
        <v>730.36900756908983</v>
      </c>
      <c r="C113" s="8">
        <v>721.0632550421509</v>
      </c>
      <c r="D113" s="8">
        <v>36.31499539090796</v>
      </c>
      <c r="E113" s="8">
        <v>25.403513662574792</v>
      </c>
      <c r="F113" s="64">
        <v>6.6514973640441895</v>
      </c>
      <c r="G113" s="64">
        <v>4.637054443359375</v>
      </c>
      <c r="H113" s="64">
        <v>3.9070253372192383</v>
      </c>
      <c r="I113" s="64">
        <v>7.9070749282836914</v>
      </c>
      <c r="J113" s="64">
        <v>7.6280016899108887</v>
      </c>
      <c r="K113" s="8">
        <v>298.69809649616303</v>
      </c>
      <c r="L113" s="8">
        <v>297.43721539430902</v>
      </c>
      <c r="M113" s="8">
        <v>300.51869711151301</v>
      </c>
      <c r="N113" s="8">
        <v>300.02314365093827</v>
      </c>
      <c r="O113" s="8">
        <v>380.00057819302299</v>
      </c>
      <c r="P113" s="8">
        <v>382.59975614029776</v>
      </c>
      <c r="Q113" s="8">
        <v>380.66336514829476</v>
      </c>
      <c r="R113" s="8">
        <v>381.89478765471574</v>
      </c>
      <c r="S113" s="8">
        <v>366.59893798828125</v>
      </c>
      <c r="T113" s="8">
        <v>312.60861483503442</v>
      </c>
      <c r="U113" s="8">
        <v>369.35969115571896</v>
      </c>
      <c r="V113" s="8">
        <v>314.50217762609941</v>
      </c>
      <c r="W113" s="8">
        <v>335.60017615205493</v>
      </c>
      <c r="X113" s="8">
        <v>349.03052590332805</v>
      </c>
      <c r="Y113" s="8">
        <v>50.035711541279049</v>
      </c>
      <c r="Z113" s="8">
        <v>0</v>
      </c>
      <c r="AA113" s="8">
        <v>379.17359753102062</v>
      </c>
      <c r="AB113" s="8">
        <v>730.36900756908983</v>
      </c>
      <c r="AC113" s="8">
        <v>738.79954728166922</v>
      </c>
      <c r="AD113" s="8">
        <v>36.888550983906477</v>
      </c>
      <c r="AE113" s="8">
        <v>27.238248315178648</v>
      </c>
      <c r="AF113" s="64">
        <v>15.423688888549805</v>
      </c>
      <c r="AG113" s="64">
        <v>6.3256597518920898</v>
      </c>
      <c r="AH113" s="64">
        <v>7.3489284515380859</v>
      </c>
      <c r="AI113" s="64">
        <v>14.790776252746582</v>
      </c>
      <c r="AJ113" s="64">
        <v>14.046686172485352</v>
      </c>
      <c r="AK113" s="11">
        <v>292.37975706657403</v>
      </c>
      <c r="AL113" s="11">
        <v>297.22775880402867</v>
      </c>
      <c r="AM113" s="11">
        <v>378.49153504406149</v>
      </c>
      <c r="AN113" s="11">
        <v>379.78122284080968</v>
      </c>
      <c r="AO113" s="11">
        <v>365.61015910532637</v>
      </c>
      <c r="AP113" s="11">
        <v>308.66996097065044</v>
      </c>
      <c r="AQ113" s="11">
        <v>364.67937077677499</v>
      </c>
      <c r="AR113" s="11">
        <v>310.45087228802345</v>
      </c>
      <c r="AS113" s="11">
        <v>327.85732925381575</v>
      </c>
      <c r="AT113" s="11">
        <v>348.32187953570127</v>
      </c>
      <c r="AU113" s="11">
        <v>48.217564230998818</v>
      </c>
      <c r="AV113" s="11">
        <v>2</v>
      </c>
      <c r="AW113" s="11">
        <v>376.36529264691751</v>
      </c>
      <c r="AY113" s="7">
        <v>45873.354166666664</v>
      </c>
      <c r="AZ113" s="8">
        <v>0</v>
      </c>
      <c r="BA113" s="8">
        <v>0</v>
      </c>
      <c r="BB113" s="8">
        <v>0</v>
      </c>
      <c r="BC113" s="8">
        <v>1.2817578390240669E-2</v>
      </c>
      <c r="BD113" s="8">
        <v>0</v>
      </c>
      <c r="BE113" s="8">
        <v>0</v>
      </c>
      <c r="BF113" s="8">
        <v>0</v>
      </c>
      <c r="BG113" s="8">
        <v>9.1059967320170181E-3</v>
      </c>
      <c r="BI113" s="7">
        <v>45873.320833333331</v>
      </c>
      <c r="BJ113" s="8">
        <v>1.2817578390240669E-2</v>
      </c>
      <c r="BK113" s="8">
        <v>1.0070954449474812E-2</v>
      </c>
    </row>
    <row r="114" spans="1:63">
      <c r="A114" s="7">
        <v>45873.607638888891</v>
      </c>
      <c r="B114" s="8">
        <v>725.50263635892009</v>
      </c>
      <c r="C114" s="8">
        <v>702.8352248171359</v>
      </c>
      <c r="D114" s="8">
        <v>36.542421063373688</v>
      </c>
      <c r="E114" s="8">
        <v>25.1839591798553</v>
      </c>
      <c r="F114" s="64">
        <v>5.123450756072998</v>
      </c>
      <c r="G114" s="64">
        <v>8.1637401580810547</v>
      </c>
      <c r="H114" s="64">
        <v>9.0233678817749023</v>
      </c>
      <c r="I114" s="64">
        <v>7.9070749282836914</v>
      </c>
      <c r="J114" s="64">
        <v>5.302391529083252</v>
      </c>
      <c r="K114" s="8">
        <v>299.43105097283728</v>
      </c>
      <c r="L114" s="8">
        <v>298.29593540760203</v>
      </c>
      <c r="M114" s="8">
        <v>300.34180984433732</v>
      </c>
      <c r="N114" s="8">
        <v>299.84296456011447</v>
      </c>
      <c r="O114" s="8">
        <v>379.95340276655094</v>
      </c>
      <c r="P114" s="8">
        <v>382.69079714236153</v>
      </c>
      <c r="Q114" s="8">
        <v>380.15669270165216</v>
      </c>
      <c r="R114" s="8">
        <v>381.99742781493859</v>
      </c>
      <c r="S114" s="8">
        <v>366.60860432648258</v>
      </c>
      <c r="T114" s="8">
        <v>312.53202209919846</v>
      </c>
      <c r="U114" s="8">
        <v>369.4160448123173</v>
      </c>
      <c r="V114" s="8">
        <v>314.45889957894417</v>
      </c>
      <c r="W114" s="8">
        <v>335.99105453211786</v>
      </c>
      <c r="X114" s="8">
        <v>349.27821049151316</v>
      </c>
      <c r="Y114" s="8">
        <v>50.046452423024604</v>
      </c>
      <c r="Z114" s="8">
        <v>0</v>
      </c>
      <c r="AA114" s="8">
        <v>379.16074020314653</v>
      </c>
      <c r="AB114" s="8">
        <v>725.50263635892009</v>
      </c>
      <c r="AC114" s="8">
        <v>736.68684611597928</v>
      </c>
      <c r="AD114" s="8">
        <v>36.992905308005838</v>
      </c>
      <c r="AE114" s="8">
        <v>27.207339714567404</v>
      </c>
      <c r="AF114" s="64">
        <v>12.989770889282227</v>
      </c>
      <c r="AG114" s="64">
        <v>14.046686172485352</v>
      </c>
      <c r="AH114" s="64">
        <v>7.266810417175293</v>
      </c>
      <c r="AI114" s="64">
        <v>9.7964887619018555</v>
      </c>
      <c r="AJ114" s="64">
        <v>13.488539695739746</v>
      </c>
      <c r="AK114" s="11">
        <v>292.06355757552433</v>
      </c>
      <c r="AL114" s="11">
        <v>296.92375689325149</v>
      </c>
      <c r="AM114" s="11">
        <v>379.041356737581</v>
      </c>
      <c r="AN114" s="11">
        <v>379.25843925579932</v>
      </c>
      <c r="AO114" s="11">
        <v>365.47309132187473</v>
      </c>
      <c r="AP114" s="11">
        <v>308.3254099952274</v>
      </c>
      <c r="AQ114" s="11">
        <v>364.52877448848602</v>
      </c>
      <c r="AR114" s="11">
        <v>310.24489040306617</v>
      </c>
      <c r="AS114" s="11">
        <v>327.96713618186612</v>
      </c>
      <c r="AT114" s="11">
        <v>348.47184147503975</v>
      </c>
      <c r="AU114" s="11">
        <v>47.951155166888526</v>
      </c>
      <c r="AV114" s="11">
        <v>2.0171349965726191</v>
      </c>
      <c r="AW114" s="11">
        <v>376.2130814758176</v>
      </c>
      <c r="AY114" s="7">
        <v>45873.357638888891</v>
      </c>
      <c r="AZ114" s="8">
        <v>0</v>
      </c>
      <c r="BA114" s="8">
        <v>0</v>
      </c>
      <c r="BB114" s="8">
        <v>0</v>
      </c>
      <c r="BC114" s="8">
        <v>1.2817578390240669E-2</v>
      </c>
      <c r="BD114" s="8">
        <v>0</v>
      </c>
      <c r="BE114" s="8">
        <v>0</v>
      </c>
      <c r="BF114" s="8">
        <v>0</v>
      </c>
      <c r="BG114" s="8">
        <v>1.0070954449474812E-2</v>
      </c>
      <c r="BI114" s="7">
        <v>45873.321527777778</v>
      </c>
      <c r="BJ114" s="8">
        <v>1.2817578390240669E-2</v>
      </c>
      <c r="BK114" s="8">
        <v>1.0070954449474812E-2</v>
      </c>
    </row>
    <row r="115" spans="1:63">
      <c r="A115" s="7">
        <v>45873.611111111109</v>
      </c>
      <c r="B115" s="8">
        <v>714.53914808231173</v>
      </c>
      <c r="C115" s="8">
        <v>694.09530821071257</v>
      </c>
      <c r="D115" s="8">
        <v>36.974590003930665</v>
      </c>
      <c r="E115" s="8">
        <v>24.332262714434279</v>
      </c>
      <c r="F115" s="64">
        <v>12.04460334777832</v>
      </c>
      <c r="G115" s="64">
        <v>6.8191242218017578</v>
      </c>
      <c r="H115" s="64">
        <v>9.488490104675293</v>
      </c>
      <c r="I115" s="64">
        <v>7.6280016899108887</v>
      </c>
      <c r="J115" s="64">
        <v>10.883855819702148</v>
      </c>
      <c r="K115" s="8">
        <v>299.19080259724666</v>
      </c>
      <c r="L115" s="8">
        <v>297.89543267699742</v>
      </c>
      <c r="M115" s="8">
        <v>301.03889131781483</v>
      </c>
      <c r="N115" s="8">
        <v>300.48457563729602</v>
      </c>
      <c r="O115" s="8">
        <v>379.57370533369101</v>
      </c>
      <c r="P115" s="8">
        <v>381.80458911556599</v>
      </c>
      <c r="Q115" s="8">
        <v>379.52951106857853</v>
      </c>
      <c r="R115" s="8">
        <v>381.56888351009047</v>
      </c>
      <c r="S115" s="8">
        <v>366.31765962370361</v>
      </c>
      <c r="T115" s="8">
        <v>312.45928731794004</v>
      </c>
      <c r="U115" s="8">
        <v>369.08883483821216</v>
      </c>
      <c r="V115" s="8">
        <v>314.23961742137095</v>
      </c>
      <c r="W115" s="8">
        <v>336.12684296762967</v>
      </c>
      <c r="X115" s="8">
        <v>349.71898943763352</v>
      </c>
      <c r="Y115" s="8">
        <v>49.985082366822837</v>
      </c>
      <c r="Z115" s="8">
        <v>0</v>
      </c>
      <c r="AA115" s="8">
        <v>378.73840083713952</v>
      </c>
      <c r="AB115" s="8">
        <v>714.53914808231173</v>
      </c>
      <c r="AC115" s="8">
        <v>728.13350977877417</v>
      </c>
      <c r="AD115" s="8">
        <v>37.11661992788504</v>
      </c>
      <c r="AE115" s="8">
        <v>25.926361573982675</v>
      </c>
      <c r="AF115" s="64">
        <v>14.892675399780273</v>
      </c>
      <c r="AG115" s="64">
        <v>15.628101348876953</v>
      </c>
      <c r="AH115" s="64">
        <v>13.767612457275391</v>
      </c>
      <c r="AI115" s="64">
        <v>12.293632507324219</v>
      </c>
      <c r="AJ115" s="64">
        <v>8.7442941665649414</v>
      </c>
      <c r="AK115" s="11">
        <v>291.87226494910169</v>
      </c>
      <c r="AL115" s="11">
        <v>296.72453692569297</v>
      </c>
      <c r="AM115" s="11">
        <v>379.14230548899036</v>
      </c>
      <c r="AN115" s="11">
        <v>379.40003451815915</v>
      </c>
      <c r="AO115" s="11">
        <v>365.50733127961712</v>
      </c>
      <c r="AP115" s="11">
        <v>308.17246346438924</v>
      </c>
      <c r="AQ115" s="11">
        <v>364.57330322265625</v>
      </c>
      <c r="AR115" s="11">
        <v>310.00719948313667</v>
      </c>
      <c r="AS115" s="11">
        <v>328.04649773145729</v>
      </c>
      <c r="AT115" s="11">
        <v>348.66414228065167</v>
      </c>
      <c r="AU115" s="11">
        <v>47.8326101264568</v>
      </c>
      <c r="AV115" s="11">
        <v>2.4242066833183316</v>
      </c>
      <c r="AW115" s="11">
        <v>376.35977639205754</v>
      </c>
      <c r="AY115" s="7">
        <v>45873.361111111109</v>
      </c>
      <c r="AZ115" s="8">
        <v>0</v>
      </c>
      <c r="BA115" s="8">
        <v>0</v>
      </c>
      <c r="BB115" s="8">
        <v>0</v>
      </c>
      <c r="BC115" s="8">
        <v>1.2817578390240669E-2</v>
      </c>
      <c r="BD115" s="8">
        <v>0</v>
      </c>
      <c r="BE115" s="8">
        <v>0</v>
      </c>
      <c r="BF115" s="8">
        <v>0</v>
      </c>
      <c r="BG115" s="8">
        <v>9.8714551501285219E-3</v>
      </c>
      <c r="BI115" s="7">
        <v>45873.322222222225</v>
      </c>
      <c r="BJ115" s="8">
        <v>1.2817578390240669E-2</v>
      </c>
      <c r="BK115" s="8">
        <v>1.0070954449474812E-2</v>
      </c>
    </row>
    <row r="116" spans="1:63">
      <c r="A116" s="7">
        <v>45873.614583333336</v>
      </c>
      <c r="B116" s="8">
        <v>701.70150893761911</v>
      </c>
      <c r="C116" s="8">
        <v>688.70530857552785</v>
      </c>
      <c r="D116" s="8">
        <v>36.499830458111546</v>
      </c>
      <c r="E116" s="8">
        <v>24.752887867462121</v>
      </c>
      <c r="F116" s="64">
        <v>9.1682796478271484</v>
      </c>
      <c r="G116" s="64">
        <v>4.8982443809509277</v>
      </c>
      <c r="H116" s="64">
        <v>9.209416389465332</v>
      </c>
      <c r="I116" s="64">
        <v>9.0233678817749023</v>
      </c>
      <c r="J116" s="64">
        <v>13.209465980529785</v>
      </c>
      <c r="K116" s="8">
        <v>298.40204943352967</v>
      </c>
      <c r="L116" s="8">
        <v>297.11078067548243</v>
      </c>
      <c r="M116" s="8">
        <v>300.63971666103464</v>
      </c>
      <c r="N116" s="8">
        <v>300.18469393504267</v>
      </c>
      <c r="O116" s="8">
        <v>378.67582418522943</v>
      </c>
      <c r="P116" s="8">
        <v>380.77799723500164</v>
      </c>
      <c r="Q116" s="8">
        <v>377.6787764324302</v>
      </c>
      <c r="R116" s="8">
        <v>380.7060252974195</v>
      </c>
      <c r="S116" s="8">
        <v>365.79773472301815</v>
      </c>
      <c r="T116" s="8">
        <v>312.18367841464465</v>
      </c>
      <c r="U116" s="8">
        <v>368.53669223102895</v>
      </c>
      <c r="V116" s="8">
        <v>313.99786075455137</v>
      </c>
      <c r="W116" s="8">
        <v>336.20322477148989</v>
      </c>
      <c r="X116" s="8">
        <v>349.96144698103211</v>
      </c>
      <c r="Y116" s="8">
        <v>49.818116075049254</v>
      </c>
      <c r="Z116" s="8">
        <v>0</v>
      </c>
      <c r="AA116" s="8">
        <v>377.91165561730509</v>
      </c>
      <c r="AB116" s="8">
        <v>701.70150893761911</v>
      </c>
      <c r="AC116" s="8">
        <v>716.41424957472736</v>
      </c>
      <c r="AD116" s="8">
        <v>37.465555776207175</v>
      </c>
      <c r="AE116" s="8">
        <v>25.008563376488826</v>
      </c>
      <c r="AF116" s="64">
        <v>12.191022872924805</v>
      </c>
      <c r="AG116" s="64">
        <v>13.209465980529785</v>
      </c>
      <c r="AH116" s="64">
        <v>10.046636581420898</v>
      </c>
      <c r="AI116" s="64">
        <v>12.86989688873291</v>
      </c>
      <c r="AJ116" s="64">
        <v>10.604783058166504</v>
      </c>
      <c r="AK116" s="11">
        <v>291.7521289898387</v>
      </c>
      <c r="AL116" s="11">
        <v>296.75706844582027</v>
      </c>
      <c r="AM116" s="11">
        <v>378.67485610592468</v>
      </c>
      <c r="AN116" s="11">
        <v>378.883555880443</v>
      </c>
      <c r="AO116" s="11">
        <v>365.3638633925126</v>
      </c>
      <c r="AP116" s="11">
        <v>307.81470612618142</v>
      </c>
      <c r="AQ116" s="11">
        <v>364.36285326949633</v>
      </c>
      <c r="AR116" s="11">
        <v>309.64769410637365</v>
      </c>
      <c r="AS116" s="11">
        <v>328.02830156276991</v>
      </c>
      <c r="AT116" s="11">
        <v>348.86566798421609</v>
      </c>
      <c r="AU116" s="11">
        <v>47.606335443680422</v>
      </c>
      <c r="AV116" s="11">
        <v>2</v>
      </c>
      <c r="AW116" s="11">
        <v>375.95730878102125</v>
      </c>
      <c r="AY116" s="7">
        <v>45873.364583333336</v>
      </c>
      <c r="AZ116" s="8">
        <v>0</v>
      </c>
      <c r="BA116" s="8">
        <v>0</v>
      </c>
      <c r="BB116" s="8">
        <v>0</v>
      </c>
      <c r="BC116" s="8">
        <v>1.2817578390240669E-2</v>
      </c>
      <c r="BD116" s="8">
        <v>0</v>
      </c>
      <c r="BE116" s="8">
        <v>0</v>
      </c>
      <c r="BF116" s="8">
        <v>0</v>
      </c>
      <c r="BG116" s="8">
        <v>8.2621866337810115E-3</v>
      </c>
      <c r="BI116" s="7">
        <v>45873.322916666664</v>
      </c>
      <c r="BJ116" s="8">
        <v>1.2817578390240669E-2</v>
      </c>
      <c r="BK116" s="8">
        <v>1.0070954449474812E-2</v>
      </c>
    </row>
    <row r="117" spans="1:63">
      <c r="A117" s="7">
        <v>45873.618055555555</v>
      </c>
      <c r="B117" s="8">
        <v>701.54502700807257</v>
      </c>
      <c r="C117" s="8">
        <v>681.45125394330194</v>
      </c>
      <c r="D117" s="8">
        <v>36.248983803683039</v>
      </c>
      <c r="E117" s="8">
        <v>25.218890936047924</v>
      </c>
      <c r="F117" s="64">
        <v>9.1682796478271484</v>
      </c>
      <c r="G117" s="64">
        <v>10.084620475769043</v>
      </c>
      <c r="H117" s="64">
        <v>7.162879467010498</v>
      </c>
      <c r="I117" s="64">
        <v>9.7675628662109375</v>
      </c>
      <c r="J117" s="64">
        <v>9.0233678817749023</v>
      </c>
      <c r="K117" s="8">
        <v>299.2610068767994</v>
      </c>
      <c r="L117" s="8">
        <v>297.94943180850913</v>
      </c>
      <c r="M117" s="8">
        <v>300.04268887885667</v>
      </c>
      <c r="N117" s="8">
        <v>299.61412491873148</v>
      </c>
      <c r="O117" s="8">
        <v>377.60283232039791</v>
      </c>
      <c r="P117" s="8">
        <v>379.77472963446121</v>
      </c>
      <c r="Q117" s="8">
        <v>375.91543627889763</v>
      </c>
      <c r="R117" s="8">
        <v>380.21038948846353</v>
      </c>
      <c r="S117" s="8">
        <v>364.98753616063391</v>
      </c>
      <c r="T117" s="8">
        <v>311.76427926186784</v>
      </c>
      <c r="U117" s="8">
        <v>367.76179363578404</v>
      </c>
      <c r="V117" s="8">
        <v>313.54823149540152</v>
      </c>
      <c r="W117" s="8">
        <v>336.4674648297642</v>
      </c>
      <c r="X117" s="8">
        <v>350.14102848717033</v>
      </c>
      <c r="Y117" s="8">
        <v>49.571425424422294</v>
      </c>
      <c r="Z117" s="8">
        <v>0</v>
      </c>
      <c r="AA117" s="8">
        <v>376.7744488931649</v>
      </c>
      <c r="AB117" s="8">
        <v>701.54502700807257</v>
      </c>
      <c r="AC117" s="8">
        <v>713.66764167297129</v>
      </c>
      <c r="AD117" s="8">
        <v>37.615657802339548</v>
      </c>
      <c r="AE117" s="8">
        <v>25.082573129478817</v>
      </c>
      <c r="AF117" s="64">
        <v>11.207108497619629</v>
      </c>
      <c r="AG117" s="64">
        <v>7.6280016899108887</v>
      </c>
      <c r="AH117" s="64">
        <v>12.930393218994141</v>
      </c>
      <c r="AI117" s="64">
        <v>17.191877365112305</v>
      </c>
      <c r="AJ117" s="64">
        <v>12.46527099609375</v>
      </c>
      <c r="AK117" s="11">
        <v>291.06123578469317</v>
      </c>
      <c r="AL117" s="11">
        <v>295.99839123617318</v>
      </c>
      <c r="AM117" s="11">
        <v>378.10810298048335</v>
      </c>
      <c r="AN117" s="11">
        <v>378.43878715486045</v>
      </c>
      <c r="AO117" s="11">
        <v>364.71743882321596</v>
      </c>
      <c r="AP117" s="11">
        <v>306.95955399700904</v>
      </c>
      <c r="AQ117" s="11">
        <v>363.76874686722181</v>
      </c>
      <c r="AR117" s="11">
        <v>308.82462443653338</v>
      </c>
      <c r="AS117" s="11">
        <v>328.01692945082601</v>
      </c>
      <c r="AT117" s="11">
        <v>348.90416903857385</v>
      </c>
      <c r="AU117" s="11">
        <v>47.063752628081083</v>
      </c>
      <c r="AV117" s="11">
        <v>2</v>
      </c>
      <c r="AW117" s="11">
        <v>375.40865288314097</v>
      </c>
      <c r="AY117" s="7">
        <v>45873.368055555555</v>
      </c>
      <c r="AZ117" s="8">
        <v>0</v>
      </c>
      <c r="BA117" s="8">
        <v>0</v>
      </c>
      <c r="BB117" s="8">
        <v>0</v>
      </c>
      <c r="BC117" s="8">
        <v>1.2817578390240669E-2</v>
      </c>
      <c r="BD117" s="8">
        <v>0</v>
      </c>
      <c r="BE117" s="8">
        <v>0</v>
      </c>
      <c r="BF117" s="8">
        <v>0</v>
      </c>
      <c r="BG117" s="8">
        <v>1.0013334637700971E-2</v>
      </c>
      <c r="BI117" s="7">
        <v>45873.323611111111</v>
      </c>
      <c r="BJ117" s="8">
        <v>1.2817578390240669E-2</v>
      </c>
      <c r="BK117" s="8">
        <v>1.0070954449474812E-2</v>
      </c>
    </row>
    <row r="118" spans="1:63">
      <c r="A118" s="7">
        <v>45873.621527777781</v>
      </c>
      <c r="B118" s="8">
        <v>694.36946049665301</v>
      </c>
      <c r="C118" s="8">
        <v>681.31664375895116</v>
      </c>
      <c r="D118" s="8">
        <v>36.602458474530074</v>
      </c>
      <c r="E118" s="8">
        <v>24.669791248486824</v>
      </c>
      <c r="F118" s="64">
        <v>4.853795051574707</v>
      </c>
      <c r="G118" s="64">
        <v>13.638248443603516</v>
      </c>
      <c r="H118" s="64">
        <v>9.7675628662109375</v>
      </c>
      <c r="I118" s="64">
        <v>9.7675628662109375</v>
      </c>
      <c r="J118" s="64">
        <v>4.186098575592041</v>
      </c>
      <c r="K118" s="8">
        <v>299.11436579066196</v>
      </c>
      <c r="L118" s="8">
        <v>297.65497053164347</v>
      </c>
      <c r="M118" s="8">
        <v>300.84819813260549</v>
      </c>
      <c r="N118" s="8">
        <v>300.32611371519408</v>
      </c>
      <c r="O118" s="8">
        <v>377.25612127569326</v>
      </c>
      <c r="P118" s="8">
        <v>379.10951786694812</v>
      </c>
      <c r="Q118" s="8">
        <v>375.51022045607363</v>
      </c>
      <c r="R118" s="8">
        <v>379.67165334105584</v>
      </c>
      <c r="S118" s="8">
        <v>364.0624629583458</v>
      </c>
      <c r="T118" s="8">
        <v>311.21395505907634</v>
      </c>
      <c r="U118" s="8">
        <v>366.88853127059218</v>
      </c>
      <c r="V118" s="8">
        <v>313.03372274642032</v>
      </c>
      <c r="W118" s="8">
        <v>336.4448113123774</v>
      </c>
      <c r="X118" s="8">
        <v>350.19886269653216</v>
      </c>
      <c r="Y118" s="8">
        <v>49.17407153060924</v>
      </c>
      <c r="Z118" s="8">
        <v>0.31853167215983075</v>
      </c>
      <c r="AA118" s="8">
        <v>375.95633824677515</v>
      </c>
      <c r="AB118" s="8">
        <v>694.36946049665301</v>
      </c>
      <c r="AC118" s="8">
        <v>706.46310028117693</v>
      </c>
      <c r="AD118" s="8">
        <v>37.73993773932979</v>
      </c>
      <c r="AE118" s="8">
        <v>24.7472952302655</v>
      </c>
      <c r="AF118" s="64">
        <v>15.869029998779297</v>
      </c>
      <c r="AG118" s="64">
        <v>6.8838062286376953</v>
      </c>
      <c r="AH118" s="64">
        <v>11.907124519348145</v>
      </c>
      <c r="AI118" s="64">
        <v>17.191877365112305</v>
      </c>
      <c r="AJ118" s="64">
        <v>8.7442941665649414</v>
      </c>
      <c r="AK118" s="11">
        <v>290.08889924169705</v>
      </c>
      <c r="AL118" s="11">
        <v>294.96759438608365</v>
      </c>
      <c r="AM118" s="11">
        <v>377.99529435374899</v>
      </c>
      <c r="AN118" s="11">
        <v>378.55537113946946</v>
      </c>
      <c r="AO118" s="11">
        <v>364.57749144344592</v>
      </c>
      <c r="AP118" s="11">
        <v>306.2572071752744</v>
      </c>
      <c r="AQ118" s="11">
        <v>363.54873872626882</v>
      </c>
      <c r="AR118" s="11">
        <v>308.15383438599298</v>
      </c>
      <c r="AS118" s="11">
        <v>327.93510084687603</v>
      </c>
      <c r="AT118" s="11">
        <v>348.94940185546875</v>
      </c>
      <c r="AU118" s="11">
        <v>46.613322874189969</v>
      </c>
      <c r="AV118" s="11">
        <v>2</v>
      </c>
      <c r="AW118" s="11">
        <v>375.39248515707908</v>
      </c>
      <c r="AY118" s="7">
        <v>45873.371527777781</v>
      </c>
      <c r="AZ118" s="8">
        <v>0</v>
      </c>
      <c r="BA118" s="8">
        <v>0</v>
      </c>
      <c r="BB118" s="8">
        <v>0</v>
      </c>
      <c r="BC118" s="8">
        <v>1.2817578390240669E-2</v>
      </c>
      <c r="BD118" s="8">
        <v>0</v>
      </c>
      <c r="BE118" s="8">
        <v>0</v>
      </c>
      <c r="BF118" s="8">
        <v>0</v>
      </c>
      <c r="BG118" s="8">
        <v>1.0070954449474812E-2</v>
      </c>
      <c r="BI118" s="7">
        <v>45873.324305555558</v>
      </c>
      <c r="BJ118" s="8">
        <v>1.2817578390240669E-2</v>
      </c>
      <c r="BK118" s="8">
        <v>1.0070954449474812E-2</v>
      </c>
    </row>
    <row r="119" spans="1:63">
      <c r="A119" s="7">
        <v>45873.625</v>
      </c>
      <c r="B119" s="8">
        <v>694.92957867589473</v>
      </c>
      <c r="C119" s="8">
        <v>680.39934639118451</v>
      </c>
      <c r="D119" s="8">
        <v>37.379456461964963</v>
      </c>
      <c r="E119" s="8">
        <v>23.080893548330934</v>
      </c>
      <c r="F119" s="64">
        <v>12.494028091430664</v>
      </c>
      <c r="G119" s="64">
        <v>10.949016571044922</v>
      </c>
      <c r="H119" s="64">
        <v>12.744343757629395</v>
      </c>
      <c r="I119" s="64">
        <v>9.0233678817749023</v>
      </c>
      <c r="J119" s="64">
        <v>12.930393218994141</v>
      </c>
      <c r="K119" s="8">
        <v>298.40179756441614</v>
      </c>
      <c r="L119" s="8">
        <v>297.0991088893411</v>
      </c>
      <c r="M119" s="8">
        <v>300.52319220649855</v>
      </c>
      <c r="N119" s="8">
        <v>300.08454788747656</v>
      </c>
      <c r="O119" s="8">
        <v>377.31916353106976</v>
      </c>
      <c r="P119" s="8">
        <v>379.48849089664333</v>
      </c>
      <c r="Q119" s="8">
        <v>377.38926486521632</v>
      </c>
      <c r="R119" s="8">
        <v>379.25322543830436</v>
      </c>
      <c r="S119" s="8">
        <v>363.76693817672322</v>
      </c>
      <c r="T119" s="8">
        <v>310.82180534566908</v>
      </c>
      <c r="U119" s="8">
        <v>366.61910348365706</v>
      </c>
      <c r="V119" s="8">
        <v>312.58782554787427</v>
      </c>
      <c r="W119" s="8">
        <v>336.44038556988954</v>
      </c>
      <c r="X119" s="8">
        <v>350.21059332834557</v>
      </c>
      <c r="Y119" s="8">
        <v>48.870815698470466</v>
      </c>
      <c r="Z119" s="8">
        <v>1.5065609458658548E-2</v>
      </c>
      <c r="AA119" s="8">
        <v>375.70999699273614</v>
      </c>
      <c r="AB119" s="8">
        <v>694.92957867589473</v>
      </c>
      <c r="AC119" s="8">
        <v>706.42196690283538</v>
      </c>
      <c r="AD119" s="8">
        <v>37.865101760849242</v>
      </c>
      <c r="AE119" s="8">
        <v>24.391342318700875</v>
      </c>
      <c r="AF119" s="64">
        <v>12.604598999023438</v>
      </c>
      <c r="AG119" s="64">
        <v>10.883855819702148</v>
      </c>
      <c r="AH119" s="64">
        <v>13.767612457275391</v>
      </c>
      <c r="AI119" s="64">
        <v>12.581764221191406</v>
      </c>
      <c r="AJ119" s="64">
        <v>6.6047329902648926</v>
      </c>
      <c r="AK119" s="11">
        <v>289.67740546065954</v>
      </c>
      <c r="AL119" s="11">
        <v>294.62139260480319</v>
      </c>
      <c r="AM119" s="11">
        <v>377.79983291681913</v>
      </c>
      <c r="AN119" s="11">
        <v>378.74811869322838</v>
      </c>
      <c r="AO119" s="11">
        <v>364.57041606990157</v>
      </c>
      <c r="AP119" s="11">
        <v>305.90881995448223</v>
      </c>
      <c r="AQ119" s="11">
        <v>363.61418224072548</v>
      </c>
      <c r="AR119" s="11">
        <v>307.73514504244707</v>
      </c>
      <c r="AS119" s="11">
        <v>327.75038729423261</v>
      </c>
      <c r="AT119" s="11">
        <v>348.94940185546875</v>
      </c>
      <c r="AU119" s="11">
        <v>46.332998433937206</v>
      </c>
      <c r="AV119" s="11">
        <v>2</v>
      </c>
      <c r="AW119" s="11">
        <v>375.50677090810768</v>
      </c>
      <c r="AY119" s="7">
        <v>45873.375</v>
      </c>
      <c r="AZ119" s="8">
        <v>0</v>
      </c>
      <c r="BA119" s="8">
        <v>0</v>
      </c>
      <c r="BB119" s="8">
        <v>0</v>
      </c>
      <c r="BC119" s="8">
        <v>1.2817578390240669E-2</v>
      </c>
      <c r="BD119" s="8">
        <v>0</v>
      </c>
      <c r="BE119" s="8">
        <v>0</v>
      </c>
      <c r="BF119" s="8">
        <v>0</v>
      </c>
      <c r="BG119" s="8">
        <v>1.0070954449474812E-2</v>
      </c>
      <c r="BI119" s="7">
        <v>45873.324999999997</v>
      </c>
      <c r="BJ119" s="8">
        <v>1.2817578390240669E-2</v>
      </c>
      <c r="BK119" s="8">
        <v>1.0070954449474812E-2</v>
      </c>
    </row>
    <row r="120" spans="1:63">
      <c r="A120" s="7">
        <v>45873.628472222219</v>
      </c>
      <c r="B120" s="8">
        <v>690.36090679052631</v>
      </c>
      <c r="C120" s="8">
        <v>681.25242814342755</v>
      </c>
      <c r="D120" s="8">
        <v>37.17080900945178</v>
      </c>
      <c r="E120" s="8">
        <v>22.755074680378019</v>
      </c>
      <c r="F120" s="64">
        <v>13.572649955749512</v>
      </c>
      <c r="G120" s="64">
        <v>9.7964887619018555</v>
      </c>
      <c r="H120" s="64">
        <v>9.7675628662109375</v>
      </c>
      <c r="I120" s="64">
        <v>9.0233678817749023</v>
      </c>
      <c r="J120" s="64">
        <v>12.186197280883789</v>
      </c>
      <c r="K120" s="8">
        <v>298.48384753795546</v>
      </c>
      <c r="L120" s="8">
        <v>297.27505770660207</v>
      </c>
      <c r="M120" s="8">
        <v>299.87765448325428</v>
      </c>
      <c r="N120" s="8">
        <v>299.43080244441842</v>
      </c>
      <c r="O120" s="8">
        <v>377.35363700447743</v>
      </c>
      <c r="P120" s="8">
        <v>379.723137067452</v>
      </c>
      <c r="Q120" s="8">
        <v>378.28239617058819</v>
      </c>
      <c r="R120" s="8">
        <v>379.13128902061339</v>
      </c>
      <c r="S120" s="8">
        <v>363.87857594168281</v>
      </c>
      <c r="T120" s="8">
        <v>310.61090087890625</v>
      </c>
      <c r="U120" s="8">
        <v>366.6882434688726</v>
      </c>
      <c r="V120" s="8">
        <v>312.49163818359375</v>
      </c>
      <c r="W120" s="8">
        <v>336.31817368967313</v>
      </c>
      <c r="X120" s="8">
        <v>350.16642508234111</v>
      </c>
      <c r="Y120" s="8">
        <v>48.795458960713702</v>
      </c>
      <c r="Z120" s="8">
        <v>0.4483010388974612</v>
      </c>
      <c r="AA120" s="8">
        <v>376.0559995591268</v>
      </c>
      <c r="AB120" s="8">
        <v>690.36090679052631</v>
      </c>
      <c r="AC120" s="8">
        <v>701.43094464391299</v>
      </c>
      <c r="AD120" s="8">
        <v>37.990716382609577</v>
      </c>
      <c r="AE120" s="8">
        <v>24.262858619696384</v>
      </c>
      <c r="AF120" s="64">
        <v>14.874564170837402</v>
      </c>
      <c r="AG120" s="64">
        <v>11.069905281066895</v>
      </c>
      <c r="AH120" s="64">
        <v>8.1861476898193359</v>
      </c>
      <c r="AI120" s="64">
        <v>13.158028602600098</v>
      </c>
      <c r="AJ120" s="64">
        <v>7.6280016899108887</v>
      </c>
      <c r="AK120" s="11">
        <v>289.48819852995672</v>
      </c>
      <c r="AL120" s="11">
        <v>294.42296317825333</v>
      </c>
      <c r="AM120" s="11">
        <v>378.01452775203887</v>
      </c>
      <c r="AN120" s="11">
        <v>378.94125911377921</v>
      </c>
      <c r="AO120" s="11">
        <v>364.57443445314652</v>
      </c>
      <c r="AP120" s="11">
        <v>305.43823054375127</v>
      </c>
      <c r="AQ120" s="11">
        <v>363.51081798402748</v>
      </c>
      <c r="AR120" s="11">
        <v>307.38884503491067</v>
      </c>
      <c r="AS120" s="11">
        <v>327.74701692593902</v>
      </c>
      <c r="AT120" s="11">
        <v>348.90906106169211</v>
      </c>
      <c r="AU120" s="11">
        <v>46.147947722726549</v>
      </c>
      <c r="AV120" s="11">
        <v>2.1452064919166585</v>
      </c>
      <c r="AW120" s="11">
        <v>375.53384865658666</v>
      </c>
      <c r="AY120" s="7">
        <v>45873.378472222219</v>
      </c>
      <c r="AZ120" s="8">
        <v>0</v>
      </c>
      <c r="BA120" s="8">
        <v>0</v>
      </c>
      <c r="BB120" s="8">
        <v>0</v>
      </c>
      <c r="BC120" s="8">
        <v>1.2817578390240669E-2</v>
      </c>
      <c r="BD120" s="8">
        <v>0</v>
      </c>
      <c r="BE120" s="8">
        <v>0</v>
      </c>
      <c r="BF120" s="8">
        <v>0</v>
      </c>
      <c r="BG120" s="8">
        <v>1.0070954449474812E-2</v>
      </c>
      <c r="BI120" s="7">
        <v>45873.325694444444</v>
      </c>
      <c r="BJ120" s="8">
        <v>1.2817578390240669E-2</v>
      </c>
      <c r="BK120" s="8">
        <v>1.0070954449474812E-2</v>
      </c>
    </row>
    <row r="121" spans="1:63">
      <c r="A121" s="7">
        <v>45873.631944444445</v>
      </c>
      <c r="B121" s="8">
        <v>684.0397477650281</v>
      </c>
      <c r="C121" s="8">
        <v>672.29966247155392</v>
      </c>
      <c r="D121" s="8">
        <v>37.423283537638127</v>
      </c>
      <c r="E121" s="8">
        <v>22.578541425506604</v>
      </c>
      <c r="F121" s="64">
        <v>10.516556739807129</v>
      </c>
      <c r="G121" s="64">
        <v>10.37275218963623</v>
      </c>
      <c r="H121" s="64">
        <v>13.209465980529785</v>
      </c>
      <c r="I121" s="64">
        <v>14.790881156921387</v>
      </c>
      <c r="J121" s="64">
        <v>10.325709342956543</v>
      </c>
      <c r="K121" s="8">
        <v>298.27481345030014</v>
      </c>
      <c r="L121" s="8">
        <v>297.08987731328796</v>
      </c>
      <c r="M121" s="8">
        <v>299.94334322265428</v>
      </c>
      <c r="N121" s="8">
        <v>299.41848521266718</v>
      </c>
      <c r="O121" s="8">
        <v>377.01698396237327</v>
      </c>
      <c r="P121" s="8">
        <v>379.48023304027743</v>
      </c>
      <c r="Q121" s="8">
        <v>378.23940219837885</v>
      </c>
      <c r="R121" s="8">
        <v>378.93727704034603</v>
      </c>
      <c r="S121" s="8">
        <v>364.08886446647193</v>
      </c>
      <c r="T121" s="8">
        <v>310.81171118078288</v>
      </c>
      <c r="U121" s="8">
        <v>366.88250252275725</v>
      </c>
      <c r="V121" s="8">
        <v>312.54344102474084</v>
      </c>
      <c r="W121" s="8">
        <v>336.18663039122538</v>
      </c>
      <c r="X121" s="8">
        <v>350.07274743347728</v>
      </c>
      <c r="Y121" s="8">
        <v>48.851332769814412</v>
      </c>
      <c r="Z121" s="8">
        <v>5.4343037999874916E-2</v>
      </c>
      <c r="AA121" s="8">
        <v>376.16250025483157</v>
      </c>
      <c r="AB121" s="8">
        <v>684.0397477650281</v>
      </c>
      <c r="AC121" s="8">
        <v>693.04897139737011</v>
      </c>
      <c r="AD121" s="8">
        <v>37.810668075893894</v>
      </c>
      <c r="AE121" s="8">
        <v>25.132519495044875</v>
      </c>
      <c r="AF121" s="64">
        <v>8.1771430969238281</v>
      </c>
      <c r="AG121" s="64">
        <v>12.46527099609375</v>
      </c>
      <c r="AH121" s="64">
        <v>15.069954872131348</v>
      </c>
      <c r="AI121" s="64">
        <v>10.084620475769043</v>
      </c>
      <c r="AJ121" s="64">
        <v>9.7675628662109375</v>
      </c>
      <c r="AK121" s="11">
        <v>289.13455841878044</v>
      </c>
      <c r="AL121" s="11">
        <v>293.98096879719765</v>
      </c>
      <c r="AM121" s="11">
        <v>378.47526581963444</v>
      </c>
      <c r="AN121" s="11">
        <v>379.06871386009607</v>
      </c>
      <c r="AO121" s="11">
        <v>364.61525284671848</v>
      </c>
      <c r="AP121" s="11">
        <v>304.9040445290475</v>
      </c>
      <c r="AQ121" s="11">
        <v>363.67995201241382</v>
      </c>
      <c r="AR121" s="11">
        <v>306.85749140073858</v>
      </c>
      <c r="AS121" s="11">
        <v>327.78522593698005</v>
      </c>
      <c r="AT121" s="11">
        <v>348.94686965696803</v>
      </c>
      <c r="AU121" s="11">
        <v>45.868401191893533</v>
      </c>
      <c r="AV121" s="11">
        <v>2.3599418235130289</v>
      </c>
      <c r="AW121" s="11">
        <v>375.80578168474915</v>
      </c>
      <c r="AY121" s="7">
        <v>45873.381944444445</v>
      </c>
      <c r="AZ121" s="8">
        <v>0</v>
      </c>
      <c r="BA121" s="8">
        <v>0</v>
      </c>
      <c r="BB121" s="8">
        <v>0</v>
      </c>
      <c r="BC121" s="8">
        <v>1.2817578390240669E-2</v>
      </c>
      <c r="BD121" s="8">
        <v>0</v>
      </c>
      <c r="BE121" s="8">
        <v>0</v>
      </c>
      <c r="BF121" s="8">
        <v>0</v>
      </c>
      <c r="BG121" s="8">
        <v>1.0070954449474812E-2</v>
      </c>
      <c r="BI121" s="7">
        <v>45873.326388888891</v>
      </c>
      <c r="BJ121" s="8">
        <v>1.2817578390240669E-2</v>
      </c>
      <c r="BK121" s="8">
        <v>1.0070954449474812E-2</v>
      </c>
    </row>
    <row r="122" spans="1:63">
      <c r="A122" s="7">
        <v>45873.635416666664</v>
      </c>
      <c r="B122" s="8">
        <v>681.43184618918724</v>
      </c>
      <c r="C122" s="8">
        <v>663.10358384711799</v>
      </c>
      <c r="D122" s="8">
        <v>37.388685599775116</v>
      </c>
      <c r="E122" s="8">
        <v>22.068009758216796</v>
      </c>
      <c r="F122" s="64">
        <v>11.505292892456055</v>
      </c>
      <c r="G122" s="64">
        <v>7.5874762535095215</v>
      </c>
      <c r="H122" s="64">
        <v>9.7675628662109375</v>
      </c>
      <c r="I122" s="64">
        <v>9.7675628662109375</v>
      </c>
      <c r="J122" s="64">
        <v>12.930393218994141</v>
      </c>
      <c r="K122" s="8">
        <v>297.99342524868553</v>
      </c>
      <c r="L122" s="8">
        <v>296.7985791076905</v>
      </c>
      <c r="M122" s="8">
        <v>299.76624474523607</v>
      </c>
      <c r="N122" s="8">
        <v>299.29476389969392</v>
      </c>
      <c r="O122" s="8">
        <v>376.46130794820976</v>
      </c>
      <c r="P122" s="8">
        <v>378.91958372701822</v>
      </c>
      <c r="Q122" s="8">
        <v>377.81328863491319</v>
      </c>
      <c r="R122" s="8">
        <v>378.51925043363639</v>
      </c>
      <c r="S122" s="8">
        <v>363.96509721134322</v>
      </c>
      <c r="T122" s="8">
        <v>310.77037133401569</v>
      </c>
      <c r="U122" s="8">
        <v>366.74893515591509</v>
      </c>
      <c r="V122" s="8">
        <v>312.55487865062588</v>
      </c>
      <c r="W122" s="8">
        <v>336.07768429002385</v>
      </c>
      <c r="X122" s="8">
        <v>350.07771065545268</v>
      </c>
      <c r="Y122" s="8">
        <v>48.785405984905957</v>
      </c>
      <c r="Z122" s="8">
        <v>0.30638363639791155</v>
      </c>
      <c r="AA122" s="8">
        <v>375.82173730566319</v>
      </c>
      <c r="AB122" s="8">
        <v>681.43184618918724</v>
      </c>
      <c r="AC122" s="8">
        <v>690.52914788249245</v>
      </c>
      <c r="AD122" s="8">
        <v>38.132485948817497</v>
      </c>
      <c r="AE122" s="8">
        <v>24.973468623762876</v>
      </c>
      <c r="AF122" s="64">
        <v>11.441365242004395</v>
      </c>
      <c r="AG122" s="64">
        <v>8.7442941665649414</v>
      </c>
      <c r="AH122" s="64">
        <v>12.186197280883789</v>
      </c>
      <c r="AI122" s="64">
        <v>9.0281362533569336</v>
      </c>
      <c r="AJ122" s="64">
        <v>12.186197280883789</v>
      </c>
      <c r="AK122" s="11">
        <v>288.59145674552326</v>
      </c>
      <c r="AL122" s="11">
        <v>293.45060255267106</v>
      </c>
      <c r="AM122" s="11">
        <v>378.25444328104072</v>
      </c>
      <c r="AN122" s="11">
        <v>379.02691712426321</v>
      </c>
      <c r="AO122" s="11">
        <v>364.6874586017554</v>
      </c>
      <c r="AP122" s="11">
        <v>304.58409396955744</v>
      </c>
      <c r="AQ122" s="11">
        <v>363.6899234329257</v>
      </c>
      <c r="AR122" s="11">
        <v>306.53905479355871</v>
      </c>
      <c r="AS122" s="11">
        <v>327.78460379748719</v>
      </c>
      <c r="AT122" s="11">
        <v>348.94858783056247</v>
      </c>
      <c r="AU122" s="11">
        <v>45.593761699536202</v>
      </c>
      <c r="AV122" s="11">
        <v>2</v>
      </c>
      <c r="AW122" s="11">
        <v>375.81248527093015</v>
      </c>
      <c r="AY122" s="7">
        <v>45873.385416666664</v>
      </c>
      <c r="AZ122" s="8">
        <v>0</v>
      </c>
      <c r="BA122" s="8">
        <v>0</v>
      </c>
      <c r="BB122" s="8">
        <v>0</v>
      </c>
      <c r="BC122" s="8">
        <v>1.2817578390240669E-2</v>
      </c>
      <c r="BD122" s="8">
        <v>0</v>
      </c>
      <c r="BE122" s="8">
        <v>0</v>
      </c>
      <c r="BF122" s="8">
        <v>0</v>
      </c>
      <c r="BG122" s="8">
        <v>9.6772270969746298E-3</v>
      </c>
      <c r="BI122" s="7">
        <v>45873.32708333333</v>
      </c>
      <c r="BJ122" s="8">
        <v>1.2817578390240669E-2</v>
      </c>
      <c r="BK122" s="8">
        <v>1.0070954449474812E-2</v>
      </c>
    </row>
    <row r="123" spans="1:63">
      <c r="A123" s="7">
        <v>45873.638888888891</v>
      </c>
      <c r="B123" s="8">
        <v>669.44208725726241</v>
      </c>
      <c r="C123" s="8">
        <v>649.44654645894343</v>
      </c>
      <c r="D123" s="8">
        <v>37.903591285980724</v>
      </c>
      <c r="E123" s="8">
        <v>21.49655167387003</v>
      </c>
      <c r="F123" s="64">
        <v>11.235636711120605</v>
      </c>
      <c r="G123" s="64">
        <v>11.237148284912109</v>
      </c>
      <c r="H123" s="64">
        <v>5.302391529083252</v>
      </c>
      <c r="I123" s="64">
        <v>10.549789428710938</v>
      </c>
      <c r="J123" s="64">
        <v>7.9070749282836914</v>
      </c>
      <c r="K123" s="8">
        <v>297.70873740367597</v>
      </c>
      <c r="L123" s="8">
        <v>296.41708518467124</v>
      </c>
      <c r="M123" s="8">
        <v>299.54726250762405</v>
      </c>
      <c r="N123" s="8">
        <v>299.04054499110481</v>
      </c>
      <c r="O123" s="8">
        <v>375.76333052901862</v>
      </c>
      <c r="P123" s="8">
        <v>378.07223326854387</v>
      </c>
      <c r="Q123" s="8">
        <v>377.16124571958449</v>
      </c>
      <c r="R123" s="8">
        <v>377.74995309710539</v>
      </c>
      <c r="S123" s="8">
        <v>363.41641658049542</v>
      </c>
      <c r="T123" s="8">
        <v>310.32764078342353</v>
      </c>
      <c r="U123" s="8">
        <v>366.18377558287079</v>
      </c>
      <c r="V123" s="8">
        <v>312.11399198326905</v>
      </c>
      <c r="W123" s="8">
        <v>336.08093294781975</v>
      </c>
      <c r="X123" s="8">
        <v>350.07939592485059</v>
      </c>
      <c r="Y123" s="8">
        <v>48.420220603047895</v>
      </c>
      <c r="Z123" s="8">
        <v>9.157999674479167E-2</v>
      </c>
      <c r="AA123" s="8">
        <v>375.19191628611804</v>
      </c>
      <c r="AB123" s="8">
        <v>669.44208725726241</v>
      </c>
      <c r="AC123" s="8">
        <v>681.23960426838369</v>
      </c>
      <c r="AD123" s="8">
        <v>38.266154519106806</v>
      </c>
      <c r="AE123" s="8">
        <v>24.215711427345379</v>
      </c>
      <c r="AF123" s="64">
        <v>17.660097122192383</v>
      </c>
      <c r="AG123" s="64">
        <v>7.162879467010498</v>
      </c>
      <c r="AH123" s="64">
        <v>8.1861476898193359</v>
      </c>
      <c r="AI123" s="64">
        <v>9.3162679672241211</v>
      </c>
      <c r="AJ123" s="64">
        <v>12.744343757629395</v>
      </c>
      <c r="AK123" s="11">
        <v>288.03414608076326</v>
      </c>
      <c r="AL123" s="11">
        <v>292.80649907411362</v>
      </c>
      <c r="AM123" s="11">
        <v>378.14138657220411</v>
      </c>
      <c r="AN123" s="11">
        <v>378.87370359292527</v>
      </c>
      <c r="AO123" s="11">
        <v>364.5126854354283</v>
      </c>
      <c r="AP123" s="11">
        <v>304.16024725717028</v>
      </c>
      <c r="AQ123" s="11">
        <v>363.38547851180658</v>
      </c>
      <c r="AR123" s="11">
        <v>306.10169212543406</v>
      </c>
      <c r="AS123" s="11">
        <v>327.7705780205311</v>
      </c>
      <c r="AT123" s="11">
        <v>348.85986217198086</v>
      </c>
      <c r="AU123" s="11">
        <v>45.286101838143225</v>
      </c>
      <c r="AV123" s="11">
        <v>2</v>
      </c>
      <c r="AW123" s="11">
        <v>375.61269166387927</v>
      </c>
      <c r="AY123" s="7">
        <v>45873.388888888891</v>
      </c>
      <c r="AZ123" s="8">
        <v>0</v>
      </c>
      <c r="BA123" s="8">
        <v>0</v>
      </c>
      <c r="BB123" s="8">
        <v>0</v>
      </c>
      <c r="BC123" s="8">
        <v>1.2817578390240669E-2</v>
      </c>
      <c r="BD123" s="8">
        <v>0</v>
      </c>
      <c r="BE123" s="8">
        <v>0</v>
      </c>
      <c r="BF123" s="8">
        <v>0</v>
      </c>
      <c r="BG123" s="8">
        <v>8.9263643115470425E-3</v>
      </c>
      <c r="BI123" s="7">
        <v>45873.327777777777</v>
      </c>
      <c r="BJ123" s="8">
        <v>1.2817578390240669E-2</v>
      </c>
      <c r="BK123" s="8">
        <v>1.0070954449474812E-2</v>
      </c>
    </row>
    <row r="124" spans="1:63">
      <c r="A124" s="7">
        <v>45873.642361111109</v>
      </c>
      <c r="B124" s="8">
        <v>659.00698051230677</v>
      </c>
      <c r="C124" s="8">
        <v>645.69519802010814</v>
      </c>
      <c r="D124" s="8">
        <v>37.566420493077231</v>
      </c>
      <c r="E124" s="8">
        <v>21.96648721548971</v>
      </c>
      <c r="F124" s="64">
        <v>7.640233039855957</v>
      </c>
      <c r="G124" s="64">
        <v>10.37275218963623</v>
      </c>
      <c r="H124" s="64">
        <v>7.6280016899108887</v>
      </c>
      <c r="I124" s="64">
        <v>10.604783058166504</v>
      </c>
      <c r="J124" s="64">
        <v>8.1861476898193359</v>
      </c>
      <c r="K124" s="8">
        <v>297.05719869087432</v>
      </c>
      <c r="L124" s="8">
        <v>295.67972772751597</v>
      </c>
      <c r="M124" s="8">
        <v>299.15380580736468</v>
      </c>
      <c r="N124" s="8">
        <v>298.70869148029254</v>
      </c>
      <c r="O124" s="8">
        <v>375.08571172263231</v>
      </c>
      <c r="P124" s="8">
        <v>377.35928583820436</v>
      </c>
      <c r="Q124" s="8">
        <v>375.89186385294494</v>
      </c>
      <c r="R124" s="8">
        <v>377.57633874560383</v>
      </c>
      <c r="S124" s="8">
        <v>362.67144431594295</v>
      </c>
      <c r="T124" s="8">
        <v>309.37900349617161</v>
      </c>
      <c r="U124" s="8">
        <v>365.44866273812949</v>
      </c>
      <c r="V124" s="8">
        <v>311.12217376574876</v>
      </c>
      <c r="W124" s="8">
        <v>336.04156579331317</v>
      </c>
      <c r="X124" s="8">
        <v>350.06851609721019</v>
      </c>
      <c r="Y124" s="8">
        <v>47.770157676547427</v>
      </c>
      <c r="Z124" s="8">
        <v>0.11384560814369692</v>
      </c>
      <c r="AA124" s="8">
        <v>374.4749771720916</v>
      </c>
      <c r="AB124" s="8">
        <v>659.00698051230677</v>
      </c>
      <c r="AC124" s="8">
        <v>669.03099674001521</v>
      </c>
      <c r="AD124" s="8">
        <v>38.2598151272948</v>
      </c>
      <c r="AE124" s="8">
        <v>23.775902449704489</v>
      </c>
      <c r="AF124" s="64">
        <v>10.974092483520508</v>
      </c>
      <c r="AG124" s="64">
        <v>12.46527099609375</v>
      </c>
      <c r="AH124" s="64">
        <v>9.209416389465332</v>
      </c>
      <c r="AI124" s="64">
        <v>15.078908920288086</v>
      </c>
      <c r="AJ124" s="64">
        <v>7.162879467010498</v>
      </c>
      <c r="AK124" s="11">
        <v>287.45162033994052</v>
      </c>
      <c r="AL124" s="11">
        <v>292.23792256448274</v>
      </c>
      <c r="AM124" s="11">
        <v>377.87538026804026</v>
      </c>
      <c r="AN124" s="11">
        <v>378.43402417290906</v>
      </c>
      <c r="AO124" s="11">
        <v>364.06979447626043</v>
      </c>
      <c r="AP124" s="11">
        <v>303.40596469539992</v>
      </c>
      <c r="AQ124" s="11">
        <v>363.1067804661393</v>
      </c>
      <c r="AR124" s="11">
        <v>305.30489441293759</v>
      </c>
      <c r="AS124" s="11">
        <v>327.77064892158137</v>
      </c>
      <c r="AT124" s="11">
        <v>348.85933972603937</v>
      </c>
      <c r="AU124" s="11">
        <v>44.758414046583923</v>
      </c>
      <c r="AV124" s="11">
        <v>2</v>
      </c>
      <c r="AW124" s="11">
        <v>375.30372273738806</v>
      </c>
      <c r="AY124" s="7">
        <v>45873.392361111109</v>
      </c>
      <c r="AZ124" s="8">
        <v>0</v>
      </c>
      <c r="BA124" s="8">
        <v>0</v>
      </c>
      <c r="BB124" s="8">
        <v>0</v>
      </c>
      <c r="BC124" s="8">
        <v>1.2817578390240669E-2</v>
      </c>
      <c r="BD124" s="8">
        <v>0</v>
      </c>
      <c r="BE124" s="8">
        <v>0</v>
      </c>
      <c r="BF124" s="8">
        <v>0</v>
      </c>
      <c r="BG124" s="8">
        <v>8.3038706172506027E-3</v>
      </c>
      <c r="BI124" s="7">
        <v>45873.328472222223</v>
      </c>
      <c r="BJ124" s="8">
        <v>1.2817578390240669E-2</v>
      </c>
      <c r="BK124" s="8">
        <v>1.0070954449474812E-2</v>
      </c>
    </row>
    <row r="125" spans="1:63">
      <c r="A125" s="7">
        <v>45873.645833333336</v>
      </c>
      <c r="B125" s="8">
        <v>674.27281074754899</v>
      </c>
      <c r="C125" s="8">
        <v>651.23357550913431</v>
      </c>
      <c r="D125" s="8">
        <v>37.882193321706524</v>
      </c>
      <c r="E125" s="8">
        <v>21.907441438522365</v>
      </c>
      <c r="F125" s="64">
        <v>13.572649955749512</v>
      </c>
      <c r="G125" s="64">
        <v>6.5309920310974121</v>
      </c>
      <c r="H125" s="64">
        <v>6.3256597518920898</v>
      </c>
      <c r="I125" s="64">
        <v>10.604783058166504</v>
      </c>
      <c r="J125" s="64">
        <v>8.7442941665649414</v>
      </c>
      <c r="K125" s="8">
        <v>296.66339143342219</v>
      </c>
      <c r="L125" s="8">
        <v>295.29369969724036</v>
      </c>
      <c r="M125" s="8">
        <v>298.58654196578732</v>
      </c>
      <c r="N125" s="8">
        <v>298.12124752524801</v>
      </c>
      <c r="O125" s="8">
        <v>375.0698558409033</v>
      </c>
      <c r="P125" s="8">
        <v>377.75922644272276</v>
      </c>
      <c r="Q125" s="8">
        <v>374.60736197007333</v>
      </c>
      <c r="R125" s="8">
        <v>377.98233609837325</v>
      </c>
      <c r="S125" s="8">
        <v>362.41425027272976</v>
      </c>
      <c r="T125" s="8">
        <v>308.69884775683437</v>
      </c>
      <c r="U125" s="8">
        <v>365.18880212466235</v>
      </c>
      <c r="V125" s="8">
        <v>310.43550758402637</v>
      </c>
      <c r="W125" s="8">
        <v>335.85556404314156</v>
      </c>
      <c r="X125" s="8">
        <v>349.94535495091736</v>
      </c>
      <c r="Y125" s="8">
        <v>47.494627371041261</v>
      </c>
      <c r="Z125" s="8">
        <v>0.14608773637941505</v>
      </c>
      <c r="AA125" s="8">
        <v>374.19857418679635</v>
      </c>
      <c r="AB125" s="8">
        <v>674.27281074754899</v>
      </c>
      <c r="AC125" s="8">
        <v>686.20394826251891</v>
      </c>
      <c r="AD125" s="8">
        <v>38.317505708927797</v>
      </c>
      <c r="AE125" s="8">
        <v>23.716801429263374</v>
      </c>
      <c r="AF125" s="64">
        <v>9.9516887664794922</v>
      </c>
      <c r="AG125" s="64">
        <v>12.46527099609375</v>
      </c>
      <c r="AH125" s="64">
        <v>12.744343757629395</v>
      </c>
      <c r="AI125" s="64">
        <v>7.395388126373291</v>
      </c>
      <c r="AJ125" s="64">
        <v>6.0465865135192871</v>
      </c>
      <c r="AK125" s="11">
        <v>286.65115236680884</v>
      </c>
      <c r="AL125" s="11">
        <v>291.47225875529978</v>
      </c>
      <c r="AM125" s="11">
        <v>377.39497172770473</v>
      </c>
      <c r="AN125" s="11">
        <v>378.37593041196942</v>
      </c>
      <c r="AO125" s="11">
        <v>363.8154100305789</v>
      </c>
      <c r="AP125" s="11">
        <v>302.61128633369538</v>
      </c>
      <c r="AQ125" s="11">
        <v>362.71553976407586</v>
      </c>
      <c r="AR125" s="11">
        <v>304.61034795938212</v>
      </c>
      <c r="AS125" s="11">
        <v>327.77897781247628</v>
      </c>
      <c r="AT125" s="11">
        <v>348.85740813657725</v>
      </c>
      <c r="AU125" s="11">
        <v>44.405515631750227</v>
      </c>
      <c r="AV125" s="11">
        <v>2</v>
      </c>
      <c r="AW125" s="11">
        <v>374.90809776712985</v>
      </c>
      <c r="AY125" s="7">
        <v>45873.395833333336</v>
      </c>
      <c r="AZ125" s="8">
        <v>0</v>
      </c>
      <c r="BA125" s="8">
        <v>0</v>
      </c>
      <c r="BB125" s="8">
        <v>0</v>
      </c>
      <c r="BC125" s="8">
        <v>1.2817578390240669E-2</v>
      </c>
      <c r="BD125" s="8">
        <v>0</v>
      </c>
      <c r="BE125" s="8">
        <v>0</v>
      </c>
      <c r="BF125" s="8">
        <v>0</v>
      </c>
      <c r="BG125" s="8">
        <v>9.9787499101008162E-3</v>
      </c>
      <c r="BI125" s="7">
        <v>45873.32916666667</v>
      </c>
      <c r="BJ125" s="8">
        <v>1.2817578390240669E-2</v>
      </c>
      <c r="BK125" s="8">
        <v>1.0070954449474812E-2</v>
      </c>
    </row>
    <row r="126" spans="1:63">
      <c r="A126" s="7">
        <v>45873.649305555555</v>
      </c>
      <c r="B126" s="8">
        <v>669.15113655087941</v>
      </c>
      <c r="C126" s="8">
        <v>647.62923779613368</v>
      </c>
      <c r="D126" s="8">
        <v>37.822320156955058</v>
      </c>
      <c r="E126" s="8">
        <v>21.923477704917897</v>
      </c>
      <c r="F126" s="64">
        <v>10.69632625579834</v>
      </c>
      <c r="G126" s="64">
        <v>10.949016571044922</v>
      </c>
      <c r="H126" s="64">
        <v>13.209465980529785</v>
      </c>
      <c r="I126" s="64">
        <v>12.744343757629395</v>
      </c>
      <c r="J126" s="64">
        <v>9.0233678817749023</v>
      </c>
      <c r="K126" s="8">
        <v>296.98834974103562</v>
      </c>
      <c r="L126" s="8">
        <v>295.76333188319455</v>
      </c>
      <c r="M126" s="8">
        <v>298.23385848714207</v>
      </c>
      <c r="N126" s="8">
        <v>297.72186733966743</v>
      </c>
      <c r="O126" s="8">
        <v>375.39345596913699</v>
      </c>
      <c r="P126" s="8">
        <v>378.19406548764647</v>
      </c>
      <c r="Q126" s="8">
        <v>376.05703404676945</v>
      </c>
      <c r="R126" s="8">
        <v>377.58682960307453</v>
      </c>
      <c r="S126" s="8">
        <v>362.4031982421875</v>
      </c>
      <c r="T126" s="8">
        <v>308.84943686286454</v>
      </c>
      <c r="U126" s="8">
        <v>365.1522216796875</v>
      </c>
      <c r="V126" s="8">
        <v>310.55791163925704</v>
      </c>
      <c r="W126" s="8">
        <v>335.7488853165429</v>
      </c>
      <c r="X126" s="8">
        <v>349.81817420584832</v>
      </c>
      <c r="Y126" s="8">
        <v>47.487790737381772</v>
      </c>
      <c r="Z126" s="8">
        <v>0</v>
      </c>
      <c r="AA126" s="8">
        <v>374.23390612196334</v>
      </c>
      <c r="AB126" s="8">
        <v>669.15113655087941</v>
      </c>
      <c r="AC126" s="8">
        <v>682.10957273599286</v>
      </c>
      <c r="AD126" s="8">
        <v>38.507633397039044</v>
      </c>
      <c r="AE126" s="8">
        <v>26.331339775571141</v>
      </c>
      <c r="AF126" s="64">
        <v>15.725711822509766</v>
      </c>
      <c r="AG126" s="64">
        <v>8.7442941665649414</v>
      </c>
      <c r="AH126" s="64">
        <v>7.162879467010498</v>
      </c>
      <c r="AI126" s="64">
        <v>14.214512825012207</v>
      </c>
      <c r="AJ126" s="64">
        <v>13.767612457275391</v>
      </c>
      <c r="AK126" s="11">
        <v>286.66962454533899</v>
      </c>
      <c r="AL126" s="11">
        <v>291.5740904716742</v>
      </c>
      <c r="AM126" s="11">
        <v>378.27499236550432</v>
      </c>
      <c r="AN126" s="11">
        <v>379.40230255378214</v>
      </c>
      <c r="AO126" s="11">
        <v>363.94107756899206</v>
      </c>
      <c r="AP126" s="11">
        <v>302.50927734375</v>
      </c>
      <c r="AQ126" s="11">
        <v>362.90697660997353</v>
      </c>
      <c r="AR126" s="11">
        <v>304.59608759223642</v>
      </c>
      <c r="AS126" s="11">
        <v>327.78195407802031</v>
      </c>
      <c r="AT126" s="11">
        <v>348.84386926912583</v>
      </c>
      <c r="AU126" s="11">
        <v>44.368137565960168</v>
      </c>
      <c r="AV126" s="11">
        <v>2</v>
      </c>
      <c r="AW126" s="11">
        <v>375.58106198585591</v>
      </c>
      <c r="AY126" s="7">
        <v>45873.399305555555</v>
      </c>
      <c r="AZ126" s="8">
        <v>0</v>
      </c>
      <c r="BA126" s="8">
        <v>0</v>
      </c>
      <c r="BB126" s="8">
        <v>0</v>
      </c>
      <c r="BC126" s="8">
        <v>1.2817578390240669E-2</v>
      </c>
      <c r="BD126" s="8">
        <v>0</v>
      </c>
      <c r="BE126" s="8">
        <v>0</v>
      </c>
      <c r="BF126" s="8">
        <v>0</v>
      </c>
      <c r="BG126" s="8">
        <v>8.7444286386212794E-3</v>
      </c>
      <c r="BI126" s="7">
        <v>45873.329861111109</v>
      </c>
      <c r="BJ126" s="8">
        <v>1.2817578390240669E-2</v>
      </c>
      <c r="BK126" s="8">
        <v>1.0070954449474812E-2</v>
      </c>
    </row>
    <row r="127" spans="1:63">
      <c r="A127" s="7">
        <v>45873.652777777781</v>
      </c>
      <c r="B127" s="8">
        <v>649.28872457173463</v>
      </c>
      <c r="C127" s="8">
        <v>643.97404492845305</v>
      </c>
      <c r="D127" s="8">
        <v>38.052022216732865</v>
      </c>
      <c r="E127" s="8">
        <v>21.809984875876108</v>
      </c>
      <c r="F127" s="64">
        <v>7.3705778121948242</v>
      </c>
      <c r="G127" s="64">
        <v>13.638248443603516</v>
      </c>
      <c r="H127" s="64">
        <v>14.604832649230957</v>
      </c>
      <c r="I127" s="64">
        <v>4.186098575592041</v>
      </c>
      <c r="J127" s="64">
        <v>11.069905281066895</v>
      </c>
      <c r="K127" s="8">
        <v>296.49606558427229</v>
      </c>
      <c r="L127" s="8">
        <v>295.11239586821387</v>
      </c>
      <c r="M127" s="8">
        <v>298.52360761308995</v>
      </c>
      <c r="N127" s="8">
        <v>298.01103690174386</v>
      </c>
      <c r="O127" s="8">
        <v>375.40440676701388</v>
      </c>
      <c r="P127" s="8">
        <v>377.8009585359535</v>
      </c>
      <c r="Q127" s="8">
        <v>375.39471449740125</v>
      </c>
      <c r="R127" s="8">
        <v>377.2014400935775</v>
      </c>
      <c r="S127" s="8">
        <v>362.29393331732444</v>
      </c>
      <c r="T127" s="8">
        <v>308.42386616674406</v>
      </c>
      <c r="U127" s="8">
        <v>365.15209514078992</v>
      </c>
      <c r="V127" s="8">
        <v>310.21947385788741</v>
      </c>
      <c r="W127" s="8">
        <v>335.45059515358747</v>
      </c>
      <c r="X127" s="8">
        <v>349.54550760777641</v>
      </c>
      <c r="Y127" s="8">
        <v>47.16354418506841</v>
      </c>
      <c r="Z127" s="8">
        <v>0</v>
      </c>
      <c r="AA127" s="8">
        <v>374.1657414227538</v>
      </c>
      <c r="AB127" s="8">
        <v>649.28872457173463</v>
      </c>
      <c r="AC127" s="8">
        <v>660.81472248368004</v>
      </c>
      <c r="AD127" s="8">
        <v>38.579771248354703</v>
      </c>
      <c r="AE127" s="8">
        <v>23.46740826826197</v>
      </c>
      <c r="AF127" s="64">
        <v>11.188119888305664</v>
      </c>
      <c r="AG127" s="64">
        <v>10.325709342956543</v>
      </c>
      <c r="AH127" s="64">
        <v>6.6047329902648926</v>
      </c>
      <c r="AI127" s="64">
        <v>12.581764221191406</v>
      </c>
      <c r="AJ127" s="64">
        <v>11.348978042602539</v>
      </c>
      <c r="AK127" s="11">
        <v>286.65758531802931</v>
      </c>
      <c r="AL127" s="11">
        <v>291.4584146543441</v>
      </c>
      <c r="AM127" s="11">
        <v>378.02273653989727</v>
      </c>
      <c r="AN127" s="11">
        <v>379.84958542473692</v>
      </c>
      <c r="AO127" s="11">
        <v>364.55279113965111</v>
      </c>
      <c r="AP127" s="11">
        <v>302.50927734375</v>
      </c>
      <c r="AQ127" s="11">
        <v>363.44633155553913</v>
      </c>
      <c r="AR127" s="11">
        <v>304.55915324311081</v>
      </c>
      <c r="AS127" s="11">
        <v>327.78186400586685</v>
      </c>
      <c r="AT127" s="11">
        <v>348.77545166015625</v>
      </c>
      <c r="AU127" s="11">
        <v>44.305640844900424</v>
      </c>
      <c r="AV127" s="11">
        <v>2</v>
      </c>
      <c r="AW127" s="11">
        <v>376.07687496396557</v>
      </c>
      <c r="AY127" s="7">
        <v>45873.402777777781</v>
      </c>
      <c r="AZ127" s="8">
        <v>0</v>
      </c>
      <c r="BA127" s="8">
        <v>0</v>
      </c>
      <c r="BB127" s="8">
        <v>0</v>
      </c>
      <c r="BC127" s="8">
        <v>2.3478988698767932E-2</v>
      </c>
      <c r="BD127" s="8">
        <v>0</v>
      </c>
      <c r="BE127" s="8">
        <v>0</v>
      </c>
      <c r="BF127" s="8">
        <v>0</v>
      </c>
      <c r="BG127" s="8">
        <v>7.8889781757877104E-3</v>
      </c>
      <c r="BI127" s="7">
        <v>45873.330555555556</v>
      </c>
      <c r="BJ127" s="8">
        <v>1.2817578390240669E-2</v>
      </c>
      <c r="BK127" s="8">
        <v>1.0070954449474812E-2</v>
      </c>
    </row>
    <row r="128" spans="1:63">
      <c r="A128" s="7">
        <v>45873.65625</v>
      </c>
      <c r="B128" s="8">
        <v>641.25081419635399</v>
      </c>
      <c r="C128" s="8">
        <v>637.25502587906544</v>
      </c>
      <c r="D128" s="8">
        <v>38.809619916858033</v>
      </c>
      <c r="E128" s="8">
        <v>21.073403725307532</v>
      </c>
      <c r="F128" s="64">
        <v>8.8986244201660156</v>
      </c>
      <c r="G128" s="64">
        <v>12.86989688873291</v>
      </c>
      <c r="H128" s="64">
        <v>10.046636581420898</v>
      </c>
      <c r="I128" s="64">
        <v>13.209465980529785</v>
      </c>
      <c r="J128" s="64">
        <v>7.3489284515380859</v>
      </c>
      <c r="K128" s="8">
        <v>295.90976586834967</v>
      </c>
      <c r="L128" s="8">
        <v>294.56693047730977</v>
      </c>
      <c r="M128" s="8">
        <v>298.01725438191693</v>
      </c>
      <c r="N128" s="8">
        <v>297.56802560274332</v>
      </c>
      <c r="O128" s="8">
        <v>375.45012460279747</v>
      </c>
      <c r="P128" s="8">
        <v>377.61192632582947</v>
      </c>
      <c r="Q128" s="8">
        <v>375.09868263296005</v>
      </c>
      <c r="R128" s="8">
        <v>377.56202620315918</v>
      </c>
      <c r="S128" s="8">
        <v>362.39826587814991</v>
      </c>
      <c r="T128" s="8">
        <v>308.28768329889823</v>
      </c>
      <c r="U128" s="8">
        <v>365.24058564427776</v>
      </c>
      <c r="V128" s="8">
        <v>310.12578078954323</v>
      </c>
      <c r="W128" s="8">
        <v>335.31071053890764</v>
      </c>
      <c r="X128" s="8">
        <v>349.45096986692727</v>
      </c>
      <c r="Y128" s="8">
        <v>47.174017671275557</v>
      </c>
      <c r="Z128" s="8">
        <v>0</v>
      </c>
      <c r="AA128" s="8">
        <v>374.20850635107763</v>
      </c>
      <c r="AB128" s="8">
        <v>641.25081419635399</v>
      </c>
      <c r="AC128" s="8">
        <v>652.71532536092309</v>
      </c>
      <c r="AD128" s="8">
        <v>38.607950869201304</v>
      </c>
      <c r="AE128" s="8">
        <v>23.446609103542247</v>
      </c>
      <c r="AF128" s="64">
        <v>10.219072341918945</v>
      </c>
      <c r="AG128" s="64">
        <v>5.0233182907104492</v>
      </c>
      <c r="AH128" s="64">
        <v>10.883855819702148</v>
      </c>
      <c r="AI128" s="64">
        <v>11.42923641204834</v>
      </c>
      <c r="AJ128" s="64">
        <v>8.1861476898193359</v>
      </c>
      <c r="AK128" s="11">
        <v>286.11880450141604</v>
      </c>
      <c r="AL128" s="11">
        <v>290.88117516484567</v>
      </c>
      <c r="AM128" s="11">
        <v>377.44962234906325</v>
      </c>
      <c r="AN128" s="11">
        <v>379.4973865480622</v>
      </c>
      <c r="AO128" s="11">
        <v>364.44734960240157</v>
      </c>
      <c r="AP128" s="11">
        <v>302.3932989872045</v>
      </c>
      <c r="AQ128" s="11">
        <v>363.36116515690151</v>
      </c>
      <c r="AR128" s="11">
        <v>304.33081127080447</v>
      </c>
      <c r="AS128" s="11">
        <v>327.88104296468191</v>
      </c>
      <c r="AT128" s="11">
        <v>348.77545166015625</v>
      </c>
      <c r="AU128" s="11">
        <v>44.2023098876383</v>
      </c>
      <c r="AV128" s="11">
        <v>2</v>
      </c>
      <c r="AW128" s="11">
        <v>375.74961756035066</v>
      </c>
      <c r="AY128" s="7">
        <v>45873.40625</v>
      </c>
      <c r="AZ128" s="8">
        <v>0</v>
      </c>
      <c r="BA128" s="8">
        <v>0</v>
      </c>
      <c r="BB128" s="8">
        <v>0</v>
      </c>
      <c r="BC128" s="8">
        <v>3.9102622849511084</v>
      </c>
      <c r="BD128" s="8">
        <v>0</v>
      </c>
      <c r="BE128" s="8">
        <v>0</v>
      </c>
      <c r="BF128" s="8">
        <v>0</v>
      </c>
      <c r="BG128" s="8">
        <v>3.7761513963428137</v>
      </c>
      <c r="BI128" s="7">
        <v>45873.331250000003</v>
      </c>
      <c r="BJ128" s="8">
        <v>1.2817578390240669E-2</v>
      </c>
      <c r="BK128" s="8">
        <v>1.0070954449474812E-2</v>
      </c>
    </row>
    <row r="129" spans="1:63">
      <c r="A129" s="7">
        <v>45873.659722222219</v>
      </c>
      <c r="B129" s="8">
        <v>638.28343788369773</v>
      </c>
      <c r="C129" s="8">
        <v>625.83024503058584</v>
      </c>
      <c r="D129" s="8">
        <v>38.810534688338223</v>
      </c>
      <c r="E129" s="8">
        <v>20.87363936199564</v>
      </c>
      <c r="F129" s="64">
        <v>9.7075901031494141</v>
      </c>
      <c r="G129" s="64">
        <v>11.42923641204834</v>
      </c>
      <c r="H129" s="64">
        <v>8.4652214050292969</v>
      </c>
      <c r="I129" s="64">
        <v>12.930393218994141</v>
      </c>
      <c r="J129" s="64">
        <v>12.744343757629395</v>
      </c>
      <c r="K129" s="8">
        <v>296.26069453784851</v>
      </c>
      <c r="L129" s="8">
        <v>294.94509840287924</v>
      </c>
      <c r="M129" s="8">
        <v>297.59858947983179</v>
      </c>
      <c r="N129" s="8">
        <v>297.06608064429531</v>
      </c>
      <c r="O129" s="8">
        <v>374.50665151933521</v>
      </c>
      <c r="P129" s="8">
        <v>376.15896387534417</v>
      </c>
      <c r="Q129" s="8">
        <v>375.60490070120767</v>
      </c>
      <c r="R129" s="8">
        <v>376.77619567611691</v>
      </c>
      <c r="S129" s="8">
        <v>361.98652225970449</v>
      </c>
      <c r="T129" s="8">
        <v>308.31971827304454</v>
      </c>
      <c r="U129" s="8">
        <v>364.77004798047864</v>
      </c>
      <c r="V129" s="8">
        <v>310.18169695913014</v>
      </c>
      <c r="W129" s="8">
        <v>335.15513420116366</v>
      </c>
      <c r="X129" s="8">
        <v>349.44426956362963</v>
      </c>
      <c r="Y129" s="8">
        <v>47.072027812830179</v>
      </c>
      <c r="Z129" s="8">
        <v>0</v>
      </c>
      <c r="AA129" s="8">
        <v>373.5697944395834</v>
      </c>
      <c r="AB129" s="8">
        <v>638.28343788369773</v>
      </c>
      <c r="AC129" s="8">
        <v>646.93580616415204</v>
      </c>
      <c r="AD129" s="8">
        <v>38.76232183753833</v>
      </c>
      <c r="AE129" s="8">
        <v>23.324833685298838</v>
      </c>
      <c r="AF129" s="64">
        <v>11.464472770690918</v>
      </c>
      <c r="AG129" s="64">
        <v>8.1861476898193359</v>
      </c>
      <c r="AH129" s="64">
        <v>8.4652214050292969</v>
      </c>
      <c r="AI129" s="64">
        <v>11.717368125915527</v>
      </c>
      <c r="AJ129" s="64">
        <v>3.4419031143188477</v>
      </c>
      <c r="AK129" s="11">
        <v>285.67594542209525</v>
      </c>
      <c r="AL129" s="11">
        <v>290.36734264589921</v>
      </c>
      <c r="AM129" s="11">
        <v>377.24094947593386</v>
      </c>
      <c r="AN129" s="11">
        <v>379.01819870531187</v>
      </c>
      <c r="AO129" s="11">
        <v>364.47274465161377</v>
      </c>
      <c r="AP129" s="11">
        <v>302.24770354140861</v>
      </c>
      <c r="AQ129" s="11">
        <v>363.38496057915501</v>
      </c>
      <c r="AR129" s="11">
        <v>304.1663461745344</v>
      </c>
      <c r="AS129" s="11">
        <v>328.00586688311699</v>
      </c>
      <c r="AT129" s="11">
        <v>348.77545166015625</v>
      </c>
      <c r="AU129" s="11">
        <v>44.217342056954408</v>
      </c>
      <c r="AV129" s="11">
        <v>2</v>
      </c>
      <c r="AW129" s="11">
        <v>375.60721781734225</v>
      </c>
      <c r="AY129" s="7">
        <v>45873.409722222219</v>
      </c>
      <c r="AZ129" s="8">
        <v>0</v>
      </c>
      <c r="BA129" s="8">
        <v>0</v>
      </c>
      <c r="BB129" s="8">
        <v>0</v>
      </c>
      <c r="BC129" s="8">
        <v>9.4434947448978512</v>
      </c>
      <c r="BD129" s="8">
        <v>0</v>
      </c>
      <c r="BE129" s="8">
        <v>0</v>
      </c>
      <c r="BF129" s="8">
        <v>0</v>
      </c>
      <c r="BG129" s="8">
        <v>8.3315643362290697</v>
      </c>
      <c r="BI129" s="7">
        <v>45873.331944444442</v>
      </c>
      <c r="BJ129" s="8">
        <v>1.2817578390240669E-2</v>
      </c>
      <c r="BK129" s="8">
        <v>1.0070954449474812E-2</v>
      </c>
    </row>
    <row r="130" spans="1:63">
      <c r="A130" s="7">
        <v>45873.663194444445</v>
      </c>
      <c r="B130" s="8">
        <v>639.90191258571735</v>
      </c>
      <c r="C130" s="8">
        <v>617.85519513368365</v>
      </c>
      <c r="D130" s="8">
        <v>38.695669187403986</v>
      </c>
      <c r="E130" s="8">
        <v>20.772782492474846</v>
      </c>
      <c r="F130" s="64">
        <v>10.246901512145996</v>
      </c>
      <c r="G130" s="64">
        <v>13.926380157470703</v>
      </c>
      <c r="H130" s="64">
        <v>6.6047329902648926</v>
      </c>
      <c r="I130" s="64">
        <v>13.488539695739746</v>
      </c>
      <c r="J130" s="64">
        <v>12.744343757629395</v>
      </c>
      <c r="K130" s="8">
        <v>296.11429159938564</v>
      </c>
      <c r="L130" s="8">
        <v>294.71485873413104</v>
      </c>
      <c r="M130" s="8">
        <v>297.80403551078916</v>
      </c>
      <c r="N130" s="8">
        <v>297.33128645953116</v>
      </c>
      <c r="O130" s="8">
        <v>373.28127228519116</v>
      </c>
      <c r="P130" s="8">
        <v>375.08224158658402</v>
      </c>
      <c r="Q130" s="8">
        <v>374.73245919332714</v>
      </c>
      <c r="R130" s="8">
        <v>375.4548560207723</v>
      </c>
      <c r="S130" s="8">
        <v>361.20091448741033</v>
      </c>
      <c r="T130" s="8">
        <v>307.89248317653312</v>
      </c>
      <c r="U130" s="8">
        <v>363.93965531127219</v>
      </c>
      <c r="V130" s="8">
        <v>309.65765521752803</v>
      </c>
      <c r="W130" s="8">
        <v>335.12835621836251</v>
      </c>
      <c r="X130" s="8">
        <v>349.29251021559395</v>
      </c>
      <c r="Y130" s="8">
        <v>46.728294665674667</v>
      </c>
      <c r="Z130" s="8">
        <v>0</v>
      </c>
      <c r="AA130" s="8">
        <v>372.67915679151815</v>
      </c>
      <c r="AB130" s="8">
        <v>639.90191258571735</v>
      </c>
      <c r="AC130" s="8">
        <v>649.438469386458</v>
      </c>
      <c r="AD130" s="8">
        <v>38.730972309379752</v>
      </c>
      <c r="AE130" s="8">
        <v>23.469076775268494</v>
      </c>
      <c r="AF130" s="64">
        <v>10.458640098571777</v>
      </c>
      <c r="AG130" s="64">
        <v>11.348978042602539</v>
      </c>
      <c r="AH130" s="64">
        <v>9.209416389465332</v>
      </c>
      <c r="AI130" s="64">
        <v>11.237148284912109</v>
      </c>
      <c r="AJ130" s="64">
        <v>11.348978042602539</v>
      </c>
      <c r="AK130" s="11">
        <v>286.54673095647439</v>
      </c>
      <c r="AL130" s="11">
        <v>291.33085386606678</v>
      </c>
      <c r="AM130" s="11">
        <v>376.24041056214793</v>
      </c>
      <c r="AN130" s="11">
        <v>377.08794471780715</v>
      </c>
      <c r="AO130" s="11">
        <v>364.08118521963712</v>
      </c>
      <c r="AP130" s="11">
        <v>303.19694395940752</v>
      </c>
      <c r="AQ130" s="11">
        <v>363.01418623654484</v>
      </c>
      <c r="AR130" s="11">
        <v>305.10510025741377</v>
      </c>
      <c r="AS130" s="11">
        <v>328.03215004393883</v>
      </c>
      <c r="AT130" s="11">
        <v>348.77545166015625</v>
      </c>
      <c r="AU130" s="11">
        <v>44.793647424775479</v>
      </c>
      <c r="AV130" s="11">
        <v>2</v>
      </c>
      <c r="AW130" s="11">
        <v>374.3686635483196</v>
      </c>
      <c r="AY130" s="7">
        <v>45873.413194444445</v>
      </c>
      <c r="AZ130" s="8">
        <v>0</v>
      </c>
      <c r="BA130" s="8">
        <v>0</v>
      </c>
      <c r="BB130" s="8">
        <v>0</v>
      </c>
      <c r="BC130" s="8">
        <v>12.355544647356412</v>
      </c>
      <c r="BD130" s="8">
        <v>0</v>
      </c>
      <c r="BE130" s="8">
        <v>0</v>
      </c>
      <c r="BF130" s="8">
        <v>0</v>
      </c>
      <c r="BG130" s="8">
        <v>11.20773991454052</v>
      </c>
      <c r="BI130" s="7">
        <v>45873.332638888889</v>
      </c>
      <c r="BJ130" s="8">
        <v>1.2817578390240669E-2</v>
      </c>
      <c r="BK130" s="8">
        <v>1.0070954449474812E-2</v>
      </c>
    </row>
    <row r="131" spans="1:63">
      <c r="A131" s="7">
        <v>45873.666666666664</v>
      </c>
      <c r="B131" s="8">
        <v>639.99997020129513</v>
      </c>
      <c r="C131" s="8">
        <v>601.2126624699365</v>
      </c>
      <c r="D131" s="8">
        <v>38.45099845323147</v>
      </c>
      <c r="E131" s="8">
        <v>21.049374310508721</v>
      </c>
      <c r="F131" s="64">
        <v>5.5728759765625</v>
      </c>
      <c r="G131" s="64">
        <v>10.084620475769043</v>
      </c>
      <c r="H131" s="64">
        <v>10.604783058166504</v>
      </c>
      <c r="I131" s="64">
        <v>6.8838062286376953</v>
      </c>
      <c r="J131" s="64">
        <v>7.3489284515380859</v>
      </c>
      <c r="K131" s="8">
        <v>295.77359455395822</v>
      </c>
      <c r="L131" s="8">
        <v>294.35689700518839</v>
      </c>
      <c r="M131" s="8">
        <v>297.60546328804185</v>
      </c>
      <c r="N131" s="8">
        <v>297.12144606682904</v>
      </c>
      <c r="O131" s="8">
        <v>372.45676606160112</v>
      </c>
      <c r="P131" s="8">
        <v>374.32583613522593</v>
      </c>
      <c r="Q131" s="8">
        <v>373.50365500997003</v>
      </c>
      <c r="R131" s="8">
        <v>374.42710936022621</v>
      </c>
      <c r="S131" s="8">
        <v>360.54589477824823</v>
      </c>
      <c r="T131" s="8">
        <v>307.24331830304425</v>
      </c>
      <c r="U131" s="8">
        <v>363.21082012826423</v>
      </c>
      <c r="V131" s="8">
        <v>308.97715098928506</v>
      </c>
      <c r="W131" s="8">
        <v>334.85711538449249</v>
      </c>
      <c r="X131" s="8">
        <v>349.15351305197561</v>
      </c>
      <c r="Y131" s="8">
        <v>46.297957604946554</v>
      </c>
      <c r="Z131" s="8">
        <v>0</v>
      </c>
      <c r="AA131" s="8">
        <v>371.87002707778942</v>
      </c>
      <c r="AB131" s="8">
        <v>639.99997020129513</v>
      </c>
      <c r="AC131" s="8">
        <v>648.83018070168089</v>
      </c>
      <c r="AD131" s="8">
        <v>39.019724710952829</v>
      </c>
      <c r="AE131" s="8">
        <v>23.37697618674834</v>
      </c>
      <c r="AF131" s="64">
        <v>13.588055610656738</v>
      </c>
      <c r="AG131" s="64">
        <v>9.488490104675293</v>
      </c>
      <c r="AH131" s="64">
        <v>8.7442941665649414</v>
      </c>
      <c r="AI131" s="64">
        <v>11.42923641204834</v>
      </c>
      <c r="AJ131" s="64">
        <v>9.209416389465332</v>
      </c>
      <c r="AK131" s="11">
        <v>287.43263212393009</v>
      </c>
      <c r="AL131" s="11">
        <v>292.26905620521256</v>
      </c>
      <c r="AM131" s="11">
        <v>374.21894652357929</v>
      </c>
      <c r="AN131" s="11">
        <v>374.59224800072752</v>
      </c>
      <c r="AO131" s="11">
        <v>362.41318460371656</v>
      </c>
      <c r="AP131" s="11">
        <v>303.08550859052065</v>
      </c>
      <c r="AQ131" s="11">
        <v>361.38715619283573</v>
      </c>
      <c r="AR131" s="11">
        <v>304.88732973351455</v>
      </c>
      <c r="AS131" s="11">
        <v>328.02695191585485</v>
      </c>
      <c r="AT131" s="11">
        <v>348.77545166015625</v>
      </c>
      <c r="AU131" s="11">
        <v>44.520916212349384</v>
      </c>
      <c r="AV131" s="11">
        <v>2</v>
      </c>
      <c r="AW131" s="11">
        <v>372.17116416854475</v>
      </c>
      <c r="AY131" s="7">
        <v>45873.416666666664</v>
      </c>
      <c r="AZ131" s="8">
        <v>0</v>
      </c>
      <c r="BA131" s="8">
        <v>0</v>
      </c>
      <c r="BB131" s="8">
        <v>0</v>
      </c>
      <c r="BC131" s="8">
        <v>14.269468735155705</v>
      </c>
      <c r="BD131" s="8">
        <v>0</v>
      </c>
      <c r="BE131" s="8">
        <v>0</v>
      </c>
      <c r="BF131" s="8">
        <v>0</v>
      </c>
      <c r="BG131" s="8">
        <v>13.406792079656931</v>
      </c>
      <c r="BI131" s="7">
        <v>45873.333333333336</v>
      </c>
      <c r="BJ131" s="8">
        <v>1.2817578390240669E-2</v>
      </c>
      <c r="BK131" s="8">
        <v>1.0070954449474812E-2</v>
      </c>
    </row>
    <row r="132" spans="1:63">
      <c r="A132" s="7">
        <v>45873.670138888891</v>
      </c>
      <c r="B132" s="8">
        <v>622.56583285832301</v>
      </c>
      <c r="C132" s="8">
        <v>596.72640598390956</v>
      </c>
      <c r="D132" s="8">
        <v>38.898276984217361</v>
      </c>
      <c r="E132" s="8">
        <v>21.159365147293137</v>
      </c>
      <c r="F132" s="64">
        <v>4.3144845962524414</v>
      </c>
      <c r="G132" s="64">
        <v>11.237148284912109</v>
      </c>
      <c r="H132" s="64">
        <v>11.907124519348145</v>
      </c>
      <c r="I132" s="64">
        <v>5.7675132751464844</v>
      </c>
      <c r="J132" s="64">
        <v>5.0233182907104492</v>
      </c>
      <c r="K132" s="8">
        <v>294.94299631555134</v>
      </c>
      <c r="L132" s="8">
        <v>293.41136655469575</v>
      </c>
      <c r="M132" s="8">
        <v>297.30065001696619</v>
      </c>
      <c r="N132" s="8">
        <v>296.78571395431459</v>
      </c>
      <c r="O132" s="8">
        <v>372.05672324562363</v>
      </c>
      <c r="P132" s="8">
        <v>373.74323377915164</v>
      </c>
      <c r="Q132" s="8">
        <v>372.70724580973564</v>
      </c>
      <c r="R132" s="8">
        <v>372.56257292052709</v>
      </c>
      <c r="S132" s="8">
        <v>359.79328884243188</v>
      </c>
      <c r="T132" s="8">
        <v>306.27145589511531</v>
      </c>
      <c r="U132" s="8">
        <v>362.51031731368818</v>
      </c>
      <c r="V132" s="8">
        <v>307.95039344508513</v>
      </c>
      <c r="W132" s="8">
        <v>334.60538460312023</v>
      </c>
      <c r="X132" s="8">
        <v>348.97671081425057</v>
      </c>
      <c r="Y132" s="8">
        <v>45.544867810701234</v>
      </c>
      <c r="Z132" s="8">
        <v>0</v>
      </c>
      <c r="AA132" s="8">
        <v>371.17899148384731</v>
      </c>
      <c r="AB132" s="8">
        <v>622.56583285832301</v>
      </c>
      <c r="AC132" s="8">
        <v>630.7517324053872</v>
      </c>
      <c r="AD132" s="8">
        <v>38.832222228021116</v>
      </c>
      <c r="AE132" s="8">
        <v>23.411175969087473</v>
      </c>
      <c r="AF132" s="64">
        <v>16.196071624755859</v>
      </c>
      <c r="AG132" s="64">
        <v>8.4652214050292969</v>
      </c>
      <c r="AH132" s="64">
        <v>5.7675132751464844</v>
      </c>
      <c r="AI132" s="64">
        <v>9.0281362533569336</v>
      </c>
      <c r="AJ132" s="64">
        <v>11.348978042602539</v>
      </c>
      <c r="AK132" s="11">
        <v>286.85333556557038</v>
      </c>
      <c r="AL132" s="11">
        <v>291.68632194662973</v>
      </c>
      <c r="AM132" s="11">
        <v>372.89180375208201</v>
      </c>
      <c r="AN132" s="11">
        <v>373.3091452358658</v>
      </c>
      <c r="AO132" s="11">
        <v>360.5835417863168</v>
      </c>
      <c r="AP132" s="11">
        <v>302.1491454325182</v>
      </c>
      <c r="AQ132" s="11">
        <v>359.51851202719536</v>
      </c>
      <c r="AR132" s="11">
        <v>303.87376829619518</v>
      </c>
      <c r="AS132" s="11">
        <v>327.88953241864772</v>
      </c>
      <c r="AT132" s="11">
        <v>348.73706485511616</v>
      </c>
      <c r="AU132" s="11">
        <v>43.775884068624421</v>
      </c>
      <c r="AV132" s="11">
        <v>2.0452296418004163</v>
      </c>
      <c r="AW132" s="11">
        <v>370.42033603110815</v>
      </c>
      <c r="AY132" s="7">
        <v>45873.420138888891</v>
      </c>
      <c r="AZ132" s="8">
        <v>0</v>
      </c>
      <c r="BA132" s="8">
        <v>0</v>
      </c>
      <c r="BB132" s="8">
        <v>0</v>
      </c>
      <c r="BC132" s="8">
        <v>16.169779019829434</v>
      </c>
      <c r="BD132" s="8">
        <v>0</v>
      </c>
      <c r="BE132" s="8">
        <v>0</v>
      </c>
      <c r="BF132" s="8">
        <v>0</v>
      </c>
      <c r="BG132" s="8">
        <v>14.408553178040915</v>
      </c>
      <c r="BI132" s="7">
        <v>45873.334027777775</v>
      </c>
      <c r="BJ132" s="8">
        <v>1.2817578390240669E-2</v>
      </c>
      <c r="BK132" s="8">
        <v>1.0070954449474812E-2</v>
      </c>
    </row>
    <row r="133" spans="1:63">
      <c r="A133" s="7">
        <v>45873.673611111109</v>
      </c>
      <c r="B133" s="8">
        <v>613.56851961428129</v>
      </c>
      <c r="C133" s="8">
        <v>593.73365673436149</v>
      </c>
      <c r="D133" s="8">
        <v>39.713000118675872</v>
      </c>
      <c r="E133" s="8">
        <v>20.074619529327418</v>
      </c>
      <c r="F133" s="64">
        <v>6.6514973640441895</v>
      </c>
      <c r="G133" s="64">
        <v>7.5874762535095215</v>
      </c>
      <c r="H133" s="64">
        <v>11.6280517578125</v>
      </c>
      <c r="I133" s="64">
        <v>7.9070749282836914</v>
      </c>
      <c r="J133" s="64">
        <v>11.069905281066895</v>
      </c>
      <c r="K133" s="8">
        <v>293.83197252402499</v>
      </c>
      <c r="L133" s="8">
        <v>292.34318960315909</v>
      </c>
      <c r="M133" s="8">
        <v>296.41371831301512</v>
      </c>
      <c r="N133" s="8">
        <v>295.91020499131156</v>
      </c>
      <c r="O133" s="8">
        <v>371.89884260548132</v>
      </c>
      <c r="P133" s="8">
        <v>373.81112635196251</v>
      </c>
      <c r="Q133" s="8">
        <v>372.58065581673907</v>
      </c>
      <c r="R133" s="8">
        <v>371.95418194005686</v>
      </c>
      <c r="S133" s="8">
        <v>359.41305807526379</v>
      </c>
      <c r="T133" s="8">
        <v>305.35310938725246</v>
      </c>
      <c r="U133" s="8">
        <v>362.09153905748389</v>
      </c>
      <c r="V133" s="8">
        <v>307.10566221499971</v>
      </c>
      <c r="W133" s="8">
        <v>334.28627421059156</v>
      </c>
      <c r="X133" s="8">
        <v>348.68023900707408</v>
      </c>
      <c r="Y133" s="8">
        <v>45.034041121977609</v>
      </c>
      <c r="Z133" s="8">
        <v>0</v>
      </c>
      <c r="AA133" s="8">
        <v>370.7854934530705</v>
      </c>
      <c r="AB133" s="8">
        <v>613.56851961428129</v>
      </c>
      <c r="AC133" s="8">
        <v>624.27231850499072</v>
      </c>
      <c r="AD133" s="8">
        <v>38.775244151090234</v>
      </c>
      <c r="AE133" s="8">
        <v>23.266435695113845</v>
      </c>
      <c r="AF133" s="64">
        <v>6.9743051528930664</v>
      </c>
      <c r="AG133" s="64">
        <v>5.7675132751464844</v>
      </c>
      <c r="AH133" s="64">
        <v>9.0233678817749023</v>
      </c>
      <c r="AI133" s="64">
        <v>11.42923641204834</v>
      </c>
      <c r="AJ133" s="64">
        <v>9.488490104675293</v>
      </c>
      <c r="AK133" s="11">
        <v>286.2349093186142</v>
      </c>
      <c r="AL133" s="11">
        <v>291.00902207836356</v>
      </c>
      <c r="AM133" s="11">
        <v>372.30999994227585</v>
      </c>
      <c r="AN133" s="11">
        <v>372.97103752355821</v>
      </c>
      <c r="AO133" s="11">
        <v>359.80343765209273</v>
      </c>
      <c r="AP133" s="11">
        <v>301.22472491470012</v>
      </c>
      <c r="AQ133" s="11">
        <v>358.81806702369516</v>
      </c>
      <c r="AR133" s="11">
        <v>302.99921050119059</v>
      </c>
      <c r="AS133" s="11">
        <v>327.5200105155763</v>
      </c>
      <c r="AT133" s="11">
        <v>348.47429723915371</v>
      </c>
      <c r="AU133" s="11">
        <v>43.233937573135947</v>
      </c>
      <c r="AV133" s="11">
        <v>2.4835554174243133</v>
      </c>
      <c r="AW133" s="11">
        <v>369.81429751542862</v>
      </c>
      <c r="AY133" s="7">
        <v>45873.423611111109</v>
      </c>
      <c r="AZ133" s="8">
        <v>0</v>
      </c>
      <c r="BA133" s="8">
        <v>0</v>
      </c>
      <c r="BB133" s="8">
        <v>0</v>
      </c>
      <c r="BC133" s="8">
        <v>17.328573660562469</v>
      </c>
      <c r="BD133" s="8">
        <v>0</v>
      </c>
      <c r="BE133" s="8">
        <v>0</v>
      </c>
      <c r="BF133" s="8">
        <v>0</v>
      </c>
      <c r="BG133" s="8">
        <v>15.571023144474252</v>
      </c>
      <c r="BI133" s="7">
        <v>45873.334722222222</v>
      </c>
      <c r="BJ133" s="8">
        <v>1.2817578390240669E-2</v>
      </c>
      <c r="BK133" s="8">
        <v>1.0070954449474812E-2</v>
      </c>
    </row>
    <row r="134" spans="1:63">
      <c r="A134" s="7">
        <v>45873.677083333336</v>
      </c>
      <c r="B134" s="8">
        <v>604.28098508626999</v>
      </c>
      <c r="C134" s="8">
        <v>593.10845435446106</v>
      </c>
      <c r="D134" s="8">
        <v>39.624591719149841</v>
      </c>
      <c r="E134" s="8">
        <v>19.784170486236594</v>
      </c>
      <c r="F134" s="64">
        <v>7.640233039855957</v>
      </c>
      <c r="G134" s="64">
        <v>9.5083560943603516</v>
      </c>
      <c r="H134" s="64">
        <v>8.7442941665649414</v>
      </c>
      <c r="I134" s="64">
        <v>6.0465865135192871</v>
      </c>
      <c r="J134" s="64">
        <v>14.325758934020996</v>
      </c>
      <c r="K134" s="8">
        <v>293.56595208196694</v>
      </c>
      <c r="L134" s="8">
        <v>292.03725071649416</v>
      </c>
      <c r="M134" s="8">
        <v>295.44905790778853</v>
      </c>
      <c r="N134" s="8">
        <v>294.90438338059118</v>
      </c>
      <c r="O134" s="8">
        <v>371.84486958394837</v>
      </c>
      <c r="P134" s="8">
        <v>373.74540181197943</v>
      </c>
      <c r="Q134" s="8">
        <v>372.87487030966008</v>
      </c>
      <c r="R134" s="8">
        <v>372.2613016202373</v>
      </c>
      <c r="S134" s="8">
        <v>359.19475573116756</v>
      </c>
      <c r="T134" s="8">
        <v>304.99406689055263</v>
      </c>
      <c r="U134" s="8">
        <v>361.87942975349415</v>
      </c>
      <c r="V134" s="8">
        <v>306.77266268913479</v>
      </c>
      <c r="W134" s="8">
        <v>334.17537260097828</v>
      </c>
      <c r="X134" s="8">
        <v>348.27838486817183</v>
      </c>
      <c r="Y134" s="8">
        <v>44.847598108868688</v>
      </c>
      <c r="Z134" s="8">
        <v>0</v>
      </c>
      <c r="AA134" s="8">
        <v>370.63031275887971</v>
      </c>
      <c r="AB134" s="8">
        <v>604.28098508626999</v>
      </c>
      <c r="AC134" s="8">
        <v>615.8486960063583</v>
      </c>
      <c r="AD134" s="8">
        <v>39.317883667225033</v>
      </c>
      <c r="AE134" s="8">
        <v>22.799792075993132</v>
      </c>
      <c r="AF134" s="64">
        <v>9.698481559753418</v>
      </c>
      <c r="AG134" s="64">
        <v>15.628101348876953</v>
      </c>
      <c r="AH134" s="64">
        <v>8.1861476898193359</v>
      </c>
      <c r="AI134" s="64">
        <v>14.502644538879395</v>
      </c>
      <c r="AJ134" s="64">
        <v>5.4884400367736816</v>
      </c>
      <c r="AK134" s="11">
        <v>286.21410519010146</v>
      </c>
      <c r="AL134" s="11">
        <v>290.90882133291615</v>
      </c>
      <c r="AM134" s="11">
        <v>371.7746116374629</v>
      </c>
      <c r="AN134" s="11">
        <v>372.3101888867011</v>
      </c>
      <c r="AO134" s="11">
        <v>359.22696751481078</v>
      </c>
      <c r="AP134" s="11">
        <v>300.48914487225159</v>
      </c>
      <c r="AQ134" s="11">
        <v>358.19263989509392</v>
      </c>
      <c r="AR134" s="11">
        <v>302.22911860675549</v>
      </c>
      <c r="AS134" s="11">
        <v>327.01567940114592</v>
      </c>
      <c r="AT134" s="11">
        <v>348.17360345219805</v>
      </c>
      <c r="AU134" s="11">
        <v>42.741998529148574</v>
      </c>
      <c r="AV134" s="11">
        <v>2.3778632968950624</v>
      </c>
      <c r="AW134" s="11">
        <v>369.21161556872386</v>
      </c>
      <c r="AY134" s="7">
        <v>45873.427083333336</v>
      </c>
      <c r="AZ134" s="8">
        <v>0</v>
      </c>
      <c r="BA134" s="8">
        <v>0</v>
      </c>
      <c r="BB134" s="8">
        <v>0</v>
      </c>
      <c r="BC134" s="8">
        <v>18.669605209829228</v>
      </c>
      <c r="BD134" s="8">
        <v>0</v>
      </c>
      <c r="BE134" s="8">
        <v>0</v>
      </c>
      <c r="BF134" s="8">
        <v>0</v>
      </c>
      <c r="BG134" s="8">
        <v>17.079688693528837</v>
      </c>
      <c r="BI134" s="7">
        <v>45873.335416666669</v>
      </c>
      <c r="BJ134" s="8">
        <v>1.2817578390240669E-2</v>
      </c>
      <c r="BK134" s="8">
        <v>1.0070954449474812E-2</v>
      </c>
    </row>
    <row r="135" spans="1:63">
      <c r="A135" s="7">
        <v>45873.680555555555</v>
      </c>
      <c r="B135" s="8">
        <v>606.62129352125373</v>
      </c>
      <c r="C135" s="8">
        <v>596.12502758891333</v>
      </c>
      <c r="D135" s="8">
        <v>39.633712389223462</v>
      </c>
      <c r="E135" s="8">
        <v>19.703036105770057</v>
      </c>
      <c r="F135" s="64">
        <v>9.4379348754882813</v>
      </c>
      <c r="G135" s="64">
        <v>9.7964887619018555</v>
      </c>
      <c r="H135" s="64">
        <v>14.790881156921387</v>
      </c>
      <c r="I135" s="64">
        <v>9.209416389465332</v>
      </c>
      <c r="J135" s="64">
        <v>11.264141082763672</v>
      </c>
      <c r="K135" s="8">
        <v>294.48452779036086</v>
      </c>
      <c r="L135" s="8">
        <v>292.98415274517333</v>
      </c>
      <c r="M135" s="8">
        <v>295.21259549782945</v>
      </c>
      <c r="N135" s="8">
        <v>294.72432188573964</v>
      </c>
      <c r="O135" s="8">
        <v>370.84749585921628</v>
      </c>
      <c r="P135" s="8">
        <v>372.9040718200165</v>
      </c>
      <c r="Q135" s="8">
        <v>372.38839079545039</v>
      </c>
      <c r="R135" s="8">
        <v>371.19883220115747</v>
      </c>
      <c r="S135" s="8">
        <v>359.20135730051902</v>
      </c>
      <c r="T135" s="8">
        <v>305.43345334742531</v>
      </c>
      <c r="U135" s="8">
        <v>361.84898145783694</v>
      </c>
      <c r="V135" s="8">
        <v>307.32242157685261</v>
      </c>
      <c r="W135" s="8">
        <v>333.83714372706385</v>
      </c>
      <c r="X135" s="8">
        <v>347.98912187780837</v>
      </c>
      <c r="Y135" s="8">
        <v>45.224848736189969</v>
      </c>
      <c r="Z135" s="8">
        <v>0</v>
      </c>
      <c r="AA135" s="8">
        <v>370.33279930949368</v>
      </c>
      <c r="AB135" s="8">
        <v>606.62129352125373</v>
      </c>
      <c r="AC135" s="8">
        <v>619.89022520330013</v>
      </c>
      <c r="AD135" s="8">
        <v>39.781691875694726</v>
      </c>
      <c r="AE135" s="8">
        <v>22.50437816056408</v>
      </c>
      <c r="AF135" s="64">
        <v>9.9632034301757813</v>
      </c>
      <c r="AG135" s="64">
        <v>14.790881156921387</v>
      </c>
      <c r="AH135" s="64">
        <v>5.4884400367736816</v>
      </c>
      <c r="AI135" s="64">
        <v>11.717368125915527</v>
      </c>
      <c r="AJ135" s="64">
        <v>9.7675628662109375</v>
      </c>
      <c r="AK135" s="11">
        <v>285.36368548833099</v>
      </c>
      <c r="AL135" s="11">
        <v>290.06695079302511</v>
      </c>
      <c r="AM135" s="11">
        <v>371.54868794689753</v>
      </c>
      <c r="AN135" s="11">
        <v>371.77027023412336</v>
      </c>
      <c r="AO135" s="11">
        <v>358.81663514634749</v>
      </c>
      <c r="AP135" s="11">
        <v>299.61712602663943</v>
      </c>
      <c r="AQ135" s="11">
        <v>357.77316702691371</v>
      </c>
      <c r="AR135" s="11">
        <v>301.35455008366301</v>
      </c>
      <c r="AS135" s="11">
        <v>326.59589822196267</v>
      </c>
      <c r="AT135" s="11">
        <v>347.73464634906395</v>
      </c>
      <c r="AU135" s="11">
        <v>42.221283562701046</v>
      </c>
      <c r="AV135" s="11">
        <v>2</v>
      </c>
      <c r="AW135" s="11">
        <v>368.89363733325155</v>
      </c>
      <c r="AY135" s="7">
        <v>45873.430555555555</v>
      </c>
      <c r="AZ135" s="8">
        <v>0</v>
      </c>
      <c r="BA135" s="8">
        <v>0</v>
      </c>
      <c r="BB135" s="8">
        <v>0</v>
      </c>
      <c r="BC135" s="8">
        <v>19.476614901556776</v>
      </c>
      <c r="BD135" s="8">
        <v>0</v>
      </c>
      <c r="BE135" s="8">
        <v>0</v>
      </c>
      <c r="BF135" s="8">
        <v>0</v>
      </c>
      <c r="BG135" s="8">
        <v>18.314250966851969</v>
      </c>
      <c r="BI135" s="7">
        <v>45873.336111111108</v>
      </c>
      <c r="BJ135" s="8">
        <v>1.2817578390240669E-2</v>
      </c>
      <c r="BK135" s="8">
        <v>1.0070954449474812E-2</v>
      </c>
    </row>
    <row r="136" spans="1:63">
      <c r="A136" s="7">
        <v>45873.684027777781</v>
      </c>
      <c r="B136" s="8">
        <v>607.11924974163389</v>
      </c>
      <c r="C136" s="8">
        <v>601.38987007611343</v>
      </c>
      <c r="D136" s="8">
        <v>39.280296768750659</v>
      </c>
      <c r="E136" s="8">
        <v>19.748824059921319</v>
      </c>
      <c r="F136" s="64">
        <v>8.4491987228393555</v>
      </c>
      <c r="G136" s="64">
        <v>10.660883903503418</v>
      </c>
      <c r="H136" s="64">
        <v>8.4652214050292969</v>
      </c>
      <c r="I136" s="64">
        <v>9.0233678817749023</v>
      </c>
      <c r="J136" s="64">
        <v>8.1861476898193359</v>
      </c>
      <c r="K136" s="8">
        <v>294.61616944106277</v>
      </c>
      <c r="L136" s="8">
        <v>292.98415350743483</v>
      </c>
      <c r="M136" s="8">
        <v>296.13493771694294</v>
      </c>
      <c r="N136" s="8">
        <v>295.57780527040694</v>
      </c>
      <c r="O136" s="8">
        <v>369.57676599458847</v>
      </c>
      <c r="P136" s="8">
        <v>371.8609918537764</v>
      </c>
      <c r="Q136" s="8">
        <v>371.51137596910371</v>
      </c>
      <c r="R136" s="8">
        <v>369.61932007930938</v>
      </c>
      <c r="S136" s="8">
        <v>358.41062714251842</v>
      </c>
      <c r="T136" s="8">
        <v>305.42961014523638</v>
      </c>
      <c r="U136" s="8">
        <v>361.18361558946469</v>
      </c>
      <c r="V136" s="8">
        <v>307.29991688392278</v>
      </c>
      <c r="W136" s="8">
        <v>333.45659032508979</v>
      </c>
      <c r="X136" s="8">
        <v>347.67770869711916</v>
      </c>
      <c r="Y136" s="8">
        <v>45.056666063944427</v>
      </c>
      <c r="Z136" s="8">
        <v>0</v>
      </c>
      <c r="AA136" s="8">
        <v>369.26715581808708</v>
      </c>
      <c r="AB136" s="8">
        <v>607.11924974163389</v>
      </c>
      <c r="AC136" s="8">
        <v>617.87877675429127</v>
      </c>
      <c r="AD136" s="8">
        <v>39.607614506149851</v>
      </c>
      <c r="AE136" s="8">
        <v>22.657274442619748</v>
      </c>
      <c r="AF136" s="64">
        <v>13.625531196594238</v>
      </c>
      <c r="AG136" s="64">
        <v>13.488539695739746</v>
      </c>
      <c r="AH136" s="64">
        <v>10.883855819702148</v>
      </c>
      <c r="AI136" s="64">
        <v>8.7400045394897461</v>
      </c>
      <c r="AJ136" s="64">
        <v>7.6280016899108887</v>
      </c>
      <c r="AK136" s="11">
        <v>284.67965338520662</v>
      </c>
      <c r="AL136" s="11">
        <v>289.40921727586976</v>
      </c>
      <c r="AM136" s="11">
        <v>371.83884442216112</v>
      </c>
      <c r="AN136" s="11">
        <v>371.7667843413509</v>
      </c>
      <c r="AO136" s="11">
        <v>358.55961720952143</v>
      </c>
      <c r="AP136" s="11">
        <v>299.08181122000639</v>
      </c>
      <c r="AQ136" s="11">
        <v>357.49664113810286</v>
      </c>
      <c r="AR136" s="11">
        <v>300.92949262386031</v>
      </c>
      <c r="AS136" s="11">
        <v>326.02213154023633</v>
      </c>
      <c r="AT136" s="11">
        <v>347.21768467260426</v>
      </c>
      <c r="AU136" s="11">
        <v>41.968238442943793</v>
      </c>
      <c r="AV136" s="11">
        <v>2</v>
      </c>
      <c r="AW136" s="11">
        <v>368.77378497913014</v>
      </c>
      <c r="AY136" s="7">
        <v>45873.434027777781</v>
      </c>
      <c r="AZ136" s="8">
        <v>0</v>
      </c>
      <c r="BA136" s="8">
        <v>0</v>
      </c>
      <c r="BB136" s="8">
        <v>0</v>
      </c>
      <c r="BC136" s="8">
        <v>20.760870915039376</v>
      </c>
      <c r="BD136" s="8">
        <v>0</v>
      </c>
      <c r="BE136" s="8">
        <v>0</v>
      </c>
      <c r="BF136" s="8">
        <v>0</v>
      </c>
      <c r="BG136" s="8">
        <v>19.787404092970991</v>
      </c>
      <c r="BI136" s="7">
        <v>45873.336805555555</v>
      </c>
      <c r="BJ136" s="8">
        <v>1.2817578390240669E-2</v>
      </c>
      <c r="BK136" s="8">
        <v>1.0070954449474812E-2</v>
      </c>
    </row>
    <row r="137" spans="1:63">
      <c r="A137" s="7">
        <v>45873.6875</v>
      </c>
      <c r="B137" s="8">
        <v>605.93806172129939</v>
      </c>
      <c r="C137" s="8">
        <v>590.7716079919162</v>
      </c>
      <c r="D137" s="8">
        <v>39.022004309597804</v>
      </c>
      <c r="E137" s="8">
        <v>20.012547711236305</v>
      </c>
      <c r="F137" s="64">
        <v>9.9772453308105469</v>
      </c>
      <c r="G137" s="64">
        <v>10.660883903503418</v>
      </c>
      <c r="H137" s="64">
        <v>8.7442941665649414</v>
      </c>
      <c r="I137" s="64">
        <v>11.907124519348145</v>
      </c>
      <c r="J137" s="64">
        <v>11.6280517578125</v>
      </c>
      <c r="K137" s="8">
        <v>294.19741897630519</v>
      </c>
      <c r="L137" s="8">
        <v>292.60373901974918</v>
      </c>
      <c r="M137" s="8">
        <v>296.23657687344615</v>
      </c>
      <c r="N137" s="8">
        <v>295.64207429489448</v>
      </c>
      <c r="O137" s="8">
        <v>369.08446025947205</v>
      </c>
      <c r="P137" s="8">
        <v>371.70835437691505</v>
      </c>
      <c r="Q137" s="8">
        <v>370.87637935468985</v>
      </c>
      <c r="R137" s="8">
        <v>369.13449035227273</v>
      </c>
      <c r="S137" s="8">
        <v>357.87629203388775</v>
      </c>
      <c r="T137" s="8">
        <v>305.38736319705845</v>
      </c>
      <c r="U137" s="8">
        <v>360.51337252695271</v>
      </c>
      <c r="V137" s="8">
        <v>307.23695397355436</v>
      </c>
      <c r="W137" s="8">
        <v>333.13549834261482</v>
      </c>
      <c r="X137" s="8">
        <v>347.40908156145883</v>
      </c>
      <c r="Y137" s="8">
        <v>44.97015337134237</v>
      </c>
      <c r="Z137" s="8">
        <v>0</v>
      </c>
      <c r="AA137" s="8">
        <v>368.6253748933288</v>
      </c>
      <c r="AB137" s="8">
        <v>605.93806172129939</v>
      </c>
      <c r="AC137" s="8">
        <v>615.73033447446721</v>
      </c>
      <c r="AD137" s="8">
        <v>39.554140031666499</v>
      </c>
      <c r="AE137" s="8">
        <v>22.564114853493134</v>
      </c>
      <c r="AF137" s="64">
        <v>13.60676383972168</v>
      </c>
      <c r="AG137" s="64">
        <v>11.069905281066895</v>
      </c>
      <c r="AH137" s="64">
        <v>15.628101348876953</v>
      </c>
      <c r="AI137" s="64">
        <v>7.395388126373291</v>
      </c>
      <c r="AJ137" s="64">
        <v>9.7675628662109375</v>
      </c>
      <c r="AK137" s="11">
        <v>284.56029796819132</v>
      </c>
      <c r="AL137" s="11">
        <v>289.23703805413328</v>
      </c>
      <c r="AM137" s="11">
        <v>372.20656039538761</v>
      </c>
      <c r="AN137" s="11">
        <v>372.13556281289192</v>
      </c>
      <c r="AO137" s="11">
        <v>358.69288052535614</v>
      </c>
      <c r="AP137" s="11">
        <v>298.82010219558606</v>
      </c>
      <c r="AQ137" s="11">
        <v>357.58472671679533</v>
      </c>
      <c r="AR137" s="11">
        <v>300.59473691169171</v>
      </c>
      <c r="AS137" s="11">
        <v>325.50275537191385</v>
      </c>
      <c r="AT137" s="11">
        <v>346.71630691518897</v>
      </c>
      <c r="AU137" s="11">
        <v>41.82474256699296</v>
      </c>
      <c r="AV137" s="11">
        <v>2</v>
      </c>
      <c r="AW137" s="11">
        <v>369.07360703735611</v>
      </c>
      <c r="AY137" s="7">
        <v>45873.4375</v>
      </c>
      <c r="AZ137" s="8">
        <v>0</v>
      </c>
      <c r="BA137" s="8">
        <v>0</v>
      </c>
      <c r="BB137" s="8">
        <v>0</v>
      </c>
      <c r="BC137" s="8">
        <v>22.83721056599898</v>
      </c>
      <c r="BD137" s="8">
        <v>0</v>
      </c>
      <c r="BE137" s="8">
        <v>0</v>
      </c>
      <c r="BF137" s="8">
        <v>0</v>
      </c>
      <c r="BG137" s="8">
        <v>21.915952461791434</v>
      </c>
      <c r="BI137" s="7">
        <v>45873.337500000001</v>
      </c>
      <c r="BJ137" s="8">
        <v>1.2817578390240669E-2</v>
      </c>
      <c r="BK137" s="8">
        <v>1.0070954449474812E-2</v>
      </c>
    </row>
    <row r="138" spans="1:63">
      <c r="A138" s="7">
        <v>45873.690972222219</v>
      </c>
      <c r="B138" s="8">
        <v>604.0671093811228</v>
      </c>
      <c r="C138" s="8">
        <v>581.75852623901915</v>
      </c>
      <c r="D138" s="8">
        <v>39.155990485440157</v>
      </c>
      <c r="E138" s="8">
        <v>20.003884411752029</v>
      </c>
      <c r="F138" s="64">
        <v>7.1009225845336914</v>
      </c>
      <c r="G138" s="64">
        <v>11.237148284912109</v>
      </c>
      <c r="H138" s="64">
        <v>7.3489284515380859</v>
      </c>
      <c r="I138" s="64">
        <v>10.046636581420898</v>
      </c>
      <c r="J138" s="64">
        <v>7.162879467010498</v>
      </c>
      <c r="K138" s="8">
        <v>294.06212901321766</v>
      </c>
      <c r="L138" s="8">
        <v>292.56052361803768</v>
      </c>
      <c r="M138" s="8">
        <v>295.81757483417425</v>
      </c>
      <c r="N138" s="8">
        <v>295.2936039585382</v>
      </c>
      <c r="O138" s="8">
        <v>368.9372862066445</v>
      </c>
      <c r="P138" s="8">
        <v>370.91683758212838</v>
      </c>
      <c r="Q138" s="8">
        <v>370.28476514301707</v>
      </c>
      <c r="R138" s="8">
        <v>368.91397671892088</v>
      </c>
      <c r="S138" s="8">
        <v>357.31561313240326</v>
      </c>
      <c r="T138" s="8">
        <v>304.95879778812019</v>
      </c>
      <c r="U138" s="8">
        <v>359.96965125490135</v>
      </c>
      <c r="V138" s="8">
        <v>306.73619102632938</v>
      </c>
      <c r="W138" s="8">
        <v>332.70475507612133</v>
      </c>
      <c r="X138" s="8">
        <v>347.30911384977253</v>
      </c>
      <c r="Y138" s="8">
        <v>44.578979043223519</v>
      </c>
      <c r="Z138" s="8">
        <v>0</v>
      </c>
      <c r="AA138" s="8">
        <v>368.05207397452557</v>
      </c>
      <c r="AB138" s="8">
        <v>604.0671093811228</v>
      </c>
      <c r="AC138" s="8">
        <v>613.724541697993</v>
      </c>
      <c r="AD138" s="8">
        <v>39.655178119034218</v>
      </c>
      <c r="AE138" s="8">
        <v>22.237126626458359</v>
      </c>
      <c r="AF138" s="64">
        <v>11.201147079467773</v>
      </c>
      <c r="AG138" s="64">
        <v>9.488490104675293</v>
      </c>
      <c r="AH138" s="64">
        <v>15.628101348876953</v>
      </c>
      <c r="AI138" s="64">
        <v>9.7964887619018555</v>
      </c>
      <c r="AJ138" s="64">
        <v>10.325709342956543</v>
      </c>
      <c r="AK138" s="11">
        <v>284.30743894097844</v>
      </c>
      <c r="AL138" s="11">
        <v>288.92485037139323</v>
      </c>
      <c r="AM138" s="11">
        <v>371.86998421571894</v>
      </c>
      <c r="AN138" s="11">
        <v>372.25385444576301</v>
      </c>
      <c r="AO138" s="11">
        <v>358.80494459886103</v>
      </c>
      <c r="AP138" s="11">
        <v>298.65364889838889</v>
      </c>
      <c r="AQ138" s="11">
        <v>357.76719050199569</v>
      </c>
      <c r="AR138" s="11">
        <v>300.42184617157562</v>
      </c>
      <c r="AS138" s="11">
        <v>325.11945754354099</v>
      </c>
      <c r="AT138" s="11">
        <v>346.44569014043191</v>
      </c>
      <c r="AU138" s="11">
        <v>41.667895298055868</v>
      </c>
      <c r="AV138" s="11">
        <v>2</v>
      </c>
      <c r="AW138" s="11">
        <v>369.16680576376149</v>
      </c>
      <c r="AY138" s="7">
        <v>45873.440972222219</v>
      </c>
      <c r="AZ138" s="8">
        <v>0</v>
      </c>
      <c r="BA138" s="8">
        <v>0</v>
      </c>
      <c r="BB138" s="8">
        <v>0</v>
      </c>
      <c r="BC138" s="8">
        <v>24.693524900019003</v>
      </c>
      <c r="BD138" s="8">
        <v>0</v>
      </c>
      <c r="BE138" s="8">
        <v>0</v>
      </c>
      <c r="BF138" s="8">
        <v>0</v>
      </c>
      <c r="BG138" s="8">
        <v>23.698789524640638</v>
      </c>
      <c r="BI138" s="7">
        <v>45873.338194444441</v>
      </c>
      <c r="BJ138" s="8">
        <v>1.2817578390240669E-2</v>
      </c>
      <c r="BK138" s="8">
        <v>1.0070954449474812E-2</v>
      </c>
    </row>
    <row r="139" spans="1:63">
      <c r="A139" s="7">
        <v>45873.694444444445</v>
      </c>
      <c r="B139" s="8">
        <v>591.91613668819878</v>
      </c>
      <c r="C139" s="8">
        <v>562.90147013513547</v>
      </c>
      <c r="D139" s="8">
        <v>39.549075722507169</v>
      </c>
      <c r="E139" s="8">
        <v>19.613663438147245</v>
      </c>
      <c r="F139" s="64">
        <v>8.4491987228393555</v>
      </c>
      <c r="G139" s="64">
        <v>12.86989688873291</v>
      </c>
      <c r="H139" s="64">
        <v>12.46527099609375</v>
      </c>
      <c r="I139" s="64">
        <v>16.651369094848633</v>
      </c>
      <c r="J139" s="64">
        <v>8.1861476898193359</v>
      </c>
      <c r="K139" s="8">
        <v>293.71396880608779</v>
      </c>
      <c r="L139" s="8">
        <v>292.18881671621529</v>
      </c>
      <c r="M139" s="8">
        <v>295.61589541702244</v>
      </c>
      <c r="N139" s="8">
        <v>295.15871746780925</v>
      </c>
      <c r="O139" s="8">
        <v>368.72227086239513</v>
      </c>
      <c r="P139" s="8">
        <v>369.99405292118354</v>
      </c>
      <c r="Q139" s="8">
        <v>369.55879140085392</v>
      </c>
      <c r="R139" s="8">
        <v>368.96936697497398</v>
      </c>
      <c r="S139" s="8">
        <v>356.74563623753068</v>
      </c>
      <c r="T139" s="8">
        <v>304.0318476743779</v>
      </c>
      <c r="U139" s="8">
        <v>359.46409098690532</v>
      </c>
      <c r="V139" s="8">
        <v>305.7385105514868</v>
      </c>
      <c r="W139" s="8">
        <v>332.41491864346085</v>
      </c>
      <c r="X139" s="8">
        <v>346.86717260396762</v>
      </c>
      <c r="Y139" s="8">
        <v>43.986667069609538</v>
      </c>
      <c r="Z139" s="8">
        <v>0</v>
      </c>
      <c r="AA139" s="8">
        <v>367.5180975331956</v>
      </c>
      <c r="AB139" s="8">
        <v>591.91613668819878</v>
      </c>
      <c r="AC139" s="8">
        <v>600.29651007130803</v>
      </c>
      <c r="AD139" s="8">
        <v>39.46513452721355</v>
      </c>
      <c r="AE139" s="8">
        <v>22.267028826896226</v>
      </c>
      <c r="AF139" s="64">
        <v>15.734097480773926</v>
      </c>
      <c r="AG139" s="64">
        <v>11.069905281066895</v>
      </c>
      <c r="AH139" s="64">
        <v>12.744343757629395</v>
      </c>
      <c r="AI139" s="64">
        <v>14.502644538879395</v>
      </c>
      <c r="AJ139" s="64">
        <v>14.325758934020996</v>
      </c>
      <c r="AK139" s="11">
        <v>284.13228580971997</v>
      </c>
      <c r="AL139" s="11">
        <v>288.73251088728983</v>
      </c>
      <c r="AM139" s="11">
        <v>371.44164964937875</v>
      </c>
      <c r="AN139" s="11">
        <v>372.17419210720459</v>
      </c>
      <c r="AO139" s="11">
        <v>358.88449119041366</v>
      </c>
      <c r="AP139" s="11">
        <v>298.72568828795727</v>
      </c>
      <c r="AQ139" s="11">
        <v>357.88071425280532</v>
      </c>
      <c r="AR139" s="11">
        <v>300.55145012131425</v>
      </c>
      <c r="AS139" s="11">
        <v>324.79795863062645</v>
      </c>
      <c r="AT139" s="11">
        <v>346.23577199892713</v>
      </c>
      <c r="AU139" s="11">
        <v>41.810590425838811</v>
      </c>
      <c r="AV139" s="11">
        <v>2</v>
      </c>
      <c r="AW139" s="11">
        <v>369.0490563456093</v>
      </c>
      <c r="AY139" s="7">
        <v>45873.444444444445</v>
      </c>
      <c r="AZ139" s="8">
        <v>0</v>
      </c>
      <c r="BA139" s="8">
        <v>0</v>
      </c>
      <c r="BB139" s="8">
        <v>0</v>
      </c>
      <c r="BC139" s="8">
        <v>26.833602352883691</v>
      </c>
      <c r="BD139" s="8">
        <v>0</v>
      </c>
      <c r="BE139" s="8">
        <v>0</v>
      </c>
      <c r="BF139" s="8">
        <v>0</v>
      </c>
      <c r="BG139" s="8">
        <v>24.944610707718038</v>
      </c>
      <c r="BI139" s="7">
        <v>45873.338888888888</v>
      </c>
      <c r="BJ139" s="8">
        <v>1.2817578390240669E-2</v>
      </c>
      <c r="BK139" s="8">
        <v>1.0070954449474812E-2</v>
      </c>
    </row>
    <row r="140" spans="1:63">
      <c r="A140" s="7">
        <v>45873.697916666664</v>
      </c>
      <c r="B140" s="8">
        <v>575.45225643418485</v>
      </c>
      <c r="C140" s="8">
        <v>556.06336193108439</v>
      </c>
      <c r="D140" s="8">
        <v>39.561883205751265</v>
      </c>
      <c r="E140" s="8">
        <v>19.699455090159123</v>
      </c>
      <c r="F140" s="64">
        <v>6.1121864318847656</v>
      </c>
      <c r="G140" s="64">
        <v>17.76814079284668</v>
      </c>
      <c r="H140" s="64">
        <v>12.930393218994141</v>
      </c>
      <c r="I140" s="64">
        <v>18.046735763549805</v>
      </c>
      <c r="J140" s="64">
        <v>8.4652214050292969</v>
      </c>
      <c r="K140" s="8">
        <v>292.9712416401407</v>
      </c>
      <c r="L140" s="8">
        <v>291.44429075929668</v>
      </c>
      <c r="M140" s="8">
        <v>295.3121736957969</v>
      </c>
      <c r="N140" s="8">
        <v>294.77538926309865</v>
      </c>
      <c r="O140" s="8">
        <v>368.41455642787651</v>
      </c>
      <c r="P140" s="8">
        <v>369.68766810429116</v>
      </c>
      <c r="Q140" s="8">
        <v>369.07084487682647</v>
      </c>
      <c r="R140" s="8">
        <v>368.98422694487368</v>
      </c>
      <c r="S140" s="8">
        <v>356.15566970595006</v>
      </c>
      <c r="T140" s="8">
        <v>302.8568537327011</v>
      </c>
      <c r="U140" s="8">
        <v>358.88849797203824</v>
      </c>
      <c r="V140" s="8">
        <v>304.58418848725194</v>
      </c>
      <c r="W140" s="8">
        <v>332.04028413101082</v>
      </c>
      <c r="X140" s="8">
        <v>346.49994412438258</v>
      </c>
      <c r="Y140" s="8">
        <v>43.313807766526793</v>
      </c>
      <c r="Z140" s="8">
        <v>0</v>
      </c>
      <c r="AA140" s="8">
        <v>366.96896863491276</v>
      </c>
      <c r="AB140" s="8">
        <v>575.45225643418485</v>
      </c>
      <c r="AC140" s="8">
        <v>584.26578490447321</v>
      </c>
      <c r="AD140" s="8">
        <v>39.5179874334654</v>
      </c>
      <c r="AE140" s="8">
        <v>22.127695514155477</v>
      </c>
      <c r="AF140" s="64">
        <v>13.181997299194336</v>
      </c>
      <c r="AG140" s="64">
        <v>9.488490104675293</v>
      </c>
      <c r="AH140" s="64">
        <v>13.209465980529785</v>
      </c>
      <c r="AI140" s="64">
        <v>15.078908920288086</v>
      </c>
      <c r="AJ140" s="64">
        <v>11.907124519348145</v>
      </c>
      <c r="AK140" s="11">
        <v>284.45064720234501</v>
      </c>
      <c r="AL140" s="11">
        <v>289.0269660111822</v>
      </c>
      <c r="AM140" s="11">
        <v>370.26636733240218</v>
      </c>
      <c r="AN140" s="11">
        <v>370.78193210079507</v>
      </c>
      <c r="AO140" s="11">
        <v>358.30169805101428</v>
      </c>
      <c r="AP140" s="11">
        <v>298.66348912769308</v>
      </c>
      <c r="AQ140" s="11">
        <v>357.21321360642401</v>
      </c>
      <c r="AR140" s="11">
        <v>300.45186823905755</v>
      </c>
      <c r="AS140" s="11">
        <v>324.53066080554959</v>
      </c>
      <c r="AT140" s="11">
        <v>345.91356665342141</v>
      </c>
      <c r="AU140" s="11">
        <v>41.604999577518264</v>
      </c>
      <c r="AV140" s="11">
        <v>2</v>
      </c>
      <c r="AW140" s="11">
        <v>367.91806577155057</v>
      </c>
      <c r="AY140" s="7">
        <v>45873.447916666664</v>
      </c>
      <c r="AZ140" s="8">
        <v>0</v>
      </c>
      <c r="BA140" s="8">
        <v>0</v>
      </c>
      <c r="BB140" s="8">
        <v>0</v>
      </c>
      <c r="BC140" s="8">
        <v>29.171173164648625</v>
      </c>
      <c r="BD140" s="8">
        <v>0</v>
      </c>
      <c r="BE140" s="8">
        <v>0</v>
      </c>
      <c r="BF140" s="8">
        <v>0</v>
      </c>
      <c r="BG140" s="8">
        <v>26.712793483429213</v>
      </c>
      <c r="BI140" s="7">
        <v>45873.339583333334</v>
      </c>
      <c r="BJ140" s="8">
        <v>1.2817578390240669E-2</v>
      </c>
      <c r="BK140" s="8">
        <v>1.0070954449474812E-2</v>
      </c>
    </row>
    <row r="141" spans="1:63">
      <c r="A141" s="7">
        <v>45873.701388888891</v>
      </c>
      <c r="B141" s="8">
        <v>552.92240554506429</v>
      </c>
      <c r="C141" s="8">
        <v>542.49021206367513</v>
      </c>
      <c r="D141" s="8">
        <v>39.273200330855069</v>
      </c>
      <c r="E141" s="8">
        <v>19.922946419829096</v>
      </c>
      <c r="F141" s="64">
        <v>16.628742218017578</v>
      </c>
      <c r="G141" s="64">
        <v>17.76814079284668</v>
      </c>
      <c r="H141" s="64">
        <v>10.604783058166504</v>
      </c>
      <c r="I141" s="64">
        <v>17.209516525268555</v>
      </c>
      <c r="J141" s="64">
        <v>11.348978042602539</v>
      </c>
      <c r="K141" s="8">
        <v>291.83293306652456</v>
      </c>
      <c r="L141" s="8">
        <v>290.28808940207432</v>
      </c>
      <c r="M141" s="8">
        <v>294.53272791973552</v>
      </c>
      <c r="N141" s="8">
        <v>294.03202386907321</v>
      </c>
      <c r="O141" s="8">
        <v>368.72588430712671</v>
      </c>
      <c r="P141" s="8">
        <v>369.77548467405433</v>
      </c>
      <c r="Q141" s="8">
        <v>368.85781760064521</v>
      </c>
      <c r="R141" s="8">
        <v>368.96082866635186</v>
      </c>
      <c r="S141" s="8">
        <v>355.89368127552484</v>
      </c>
      <c r="T141" s="8">
        <v>301.91083492046221</v>
      </c>
      <c r="U141" s="8">
        <v>358.66895168391989</v>
      </c>
      <c r="V141" s="8">
        <v>303.61005635060371</v>
      </c>
      <c r="W141" s="8">
        <v>331.64959587888433</v>
      </c>
      <c r="X141" s="8">
        <v>346.0311307860901</v>
      </c>
      <c r="Y141" s="8">
        <v>42.712342104045597</v>
      </c>
      <c r="Z141" s="8">
        <v>0</v>
      </c>
      <c r="AA141" s="8">
        <v>366.95600066033813</v>
      </c>
      <c r="AB141" s="8">
        <v>552.92240554506429</v>
      </c>
      <c r="AC141" s="8">
        <v>560.23695968334005</v>
      </c>
      <c r="AD141" s="8">
        <v>39.370945888660543</v>
      </c>
      <c r="AE141" s="8">
        <v>21.907725511619617</v>
      </c>
      <c r="AF141" s="64">
        <v>17.154035568237305</v>
      </c>
      <c r="AG141" s="64">
        <v>10.325709342956543</v>
      </c>
      <c r="AH141" s="64">
        <v>20.093273162841797</v>
      </c>
      <c r="AI141" s="64">
        <v>13.350116729736328</v>
      </c>
      <c r="AJ141" s="64">
        <v>16.186246871948242</v>
      </c>
      <c r="AK141" s="11">
        <v>283.61330177315159</v>
      </c>
      <c r="AL141" s="11">
        <v>288.19966022406771</v>
      </c>
      <c r="AM141" s="11">
        <v>368.51725118204206</v>
      </c>
      <c r="AN141" s="11">
        <v>369.04519647002331</v>
      </c>
      <c r="AO141" s="11">
        <v>356.84817925377752</v>
      </c>
      <c r="AP141" s="11">
        <v>297.58221840961528</v>
      </c>
      <c r="AQ141" s="11">
        <v>355.81999662155908</v>
      </c>
      <c r="AR141" s="11">
        <v>299.30095012768481</v>
      </c>
      <c r="AS141" s="11">
        <v>324.1787039522514</v>
      </c>
      <c r="AT141" s="11">
        <v>345.646373101601</v>
      </c>
      <c r="AU141" s="11">
        <v>40.793326124944365</v>
      </c>
      <c r="AV141" s="11">
        <v>2</v>
      </c>
      <c r="AW141" s="11">
        <v>366.09233825161431</v>
      </c>
      <c r="AY141" s="7">
        <v>45873.451388888891</v>
      </c>
      <c r="AZ141" s="8">
        <v>0</v>
      </c>
      <c r="BA141" s="8">
        <v>0</v>
      </c>
      <c r="BB141" s="8">
        <v>0</v>
      </c>
      <c r="BC141" s="8">
        <v>30.917121312152631</v>
      </c>
      <c r="BD141" s="8">
        <v>0</v>
      </c>
      <c r="BE141" s="8">
        <v>0</v>
      </c>
      <c r="BF141" s="8">
        <v>0</v>
      </c>
      <c r="BG141" s="8">
        <v>28.819523583761118</v>
      </c>
      <c r="BI141" s="7">
        <v>45873.340277777781</v>
      </c>
      <c r="BJ141" s="8">
        <v>1.2817578390240669E-2</v>
      </c>
      <c r="BK141" s="8">
        <v>1.0070954449474812E-2</v>
      </c>
    </row>
    <row r="142" spans="1:63">
      <c r="A142" s="7">
        <v>45873.704861111109</v>
      </c>
      <c r="B142" s="8">
        <v>543.98504011650027</v>
      </c>
      <c r="C142" s="8">
        <v>534.97232562370164</v>
      </c>
      <c r="D142" s="8">
        <v>38.665233994213921</v>
      </c>
      <c r="E142" s="8">
        <v>20.350580404193899</v>
      </c>
      <c r="F142" s="64">
        <v>15.640007019042969</v>
      </c>
      <c r="G142" s="64">
        <v>11.42923641204834</v>
      </c>
      <c r="H142" s="64">
        <v>15.349027633666992</v>
      </c>
      <c r="I142" s="64">
        <v>16.186246871948242</v>
      </c>
      <c r="J142" s="64">
        <v>15.806145668029785</v>
      </c>
      <c r="K142" s="8">
        <v>290.88910184618311</v>
      </c>
      <c r="L142" s="8">
        <v>289.37308190481764</v>
      </c>
      <c r="M142" s="8">
        <v>293.48877600489976</v>
      </c>
      <c r="N142" s="8">
        <v>292.98575566016939</v>
      </c>
      <c r="O142" s="8">
        <v>368.48468728824628</v>
      </c>
      <c r="P142" s="8">
        <v>368.617762967376</v>
      </c>
      <c r="Q142" s="8">
        <v>368.34655709442654</v>
      </c>
      <c r="R142" s="8">
        <v>368.49606829621712</v>
      </c>
      <c r="S142" s="8">
        <v>355.84705088886432</v>
      </c>
      <c r="T142" s="8">
        <v>301.48087115753287</v>
      </c>
      <c r="U142" s="8">
        <v>358.60220176328284</v>
      </c>
      <c r="V142" s="8">
        <v>303.214768620374</v>
      </c>
      <c r="W142" s="8">
        <v>331.19146489168315</v>
      </c>
      <c r="X142" s="8">
        <v>345.60768195527243</v>
      </c>
      <c r="Y142" s="8">
        <v>42.414501292716459</v>
      </c>
      <c r="Z142" s="8">
        <v>0</v>
      </c>
      <c r="AA142" s="8">
        <v>366.6750479550023</v>
      </c>
      <c r="AB142" s="8">
        <v>543.98504011650027</v>
      </c>
      <c r="AC142" s="8">
        <v>551.9895876650761</v>
      </c>
      <c r="AD142" s="8">
        <v>39.229809390374008</v>
      </c>
      <c r="AE142" s="8">
        <v>23.865872820388258</v>
      </c>
      <c r="AF142" s="64">
        <v>11.958516120910645</v>
      </c>
      <c r="AG142" s="64">
        <v>12.186197280883789</v>
      </c>
      <c r="AH142" s="64">
        <v>16.186246871948242</v>
      </c>
      <c r="AI142" s="64">
        <v>12.293632507324219</v>
      </c>
      <c r="AJ142" s="64">
        <v>17.767662048339844</v>
      </c>
      <c r="AK142" s="11">
        <v>282.66136941201978</v>
      </c>
      <c r="AL142" s="11">
        <v>287.25667350972878</v>
      </c>
      <c r="AM142" s="11">
        <v>366.86199960242431</v>
      </c>
      <c r="AN142" s="11">
        <v>367.34584590196351</v>
      </c>
      <c r="AO142" s="11">
        <v>355.81813336153823</v>
      </c>
      <c r="AP142" s="11">
        <v>297.0707487633095</v>
      </c>
      <c r="AQ142" s="11">
        <v>354.84552967704366</v>
      </c>
      <c r="AR142" s="11">
        <v>298.84855331028967</v>
      </c>
      <c r="AS142" s="11">
        <v>323.84028967413354</v>
      </c>
      <c r="AT142" s="11">
        <v>345.36490090809792</v>
      </c>
      <c r="AU142" s="11">
        <v>40.776221222825505</v>
      </c>
      <c r="AV142" s="11">
        <v>2</v>
      </c>
      <c r="AW142" s="11">
        <v>364.44799207851446</v>
      </c>
      <c r="AY142" s="7">
        <v>45873.454861111109</v>
      </c>
      <c r="AZ142" s="8">
        <v>0</v>
      </c>
      <c r="BA142" s="8">
        <v>0</v>
      </c>
      <c r="BB142" s="8">
        <v>0</v>
      </c>
      <c r="BC142" s="8">
        <v>32.106937106229765</v>
      </c>
      <c r="BD142" s="8">
        <v>0</v>
      </c>
      <c r="BE142" s="8">
        <v>0</v>
      </c>
      <c r="BF142" s="8">
        <v>0</v>
      </c>
      <c r="BG142" s="8">
        <v>30.640434759171111</v>
      </c>
      <c r="BI142" s="7">
        <v>45873.34097222222</v>
      </c>
      <c r="BJ142" s="8">
        <v>1.2817578390240669E-2</v>
      </c>
      <c r="BK142" s="8">
        <v>1.0070954449474812E-2</v>
      </c>
    </row>
    <row r="143" spans="1:63">
      <c r="A143" s="7">
        <v>45873.708333333336</v>
      </c>
      <c r="B143" s="8">
        <v>530.97914286762818</v>
      </c>
      <c r="C143" s="8">
        <v>514.90982621460682</v>
      </c>
      <c r="D143" s="8">
        <v>38.387478018074589</v>
      </c>
      <c r="E143" s="8">
        <v>20.713602767914999</v>
      </c>
      <c r="F143" s="64">
        <v>13.033339500427246</v>
      </c>
      <c r="G143" s="64">
        <v>17.480009078979492</v>
      </c>
      <c r="H143" s="64">
        <v>10.325709342956543</v>
      </c>
      <c r="I143" s="64">
        <v>11.6280517578125</v>
      </c>
      <c r="J143" s="64">
        <v>16.651369094848633</v>
      </c>
      <c r="K143" s="8">
        <v>290.67078734254</v>
      </c>
      <c r="L143" s="8">
        <v>289.24974183124357</v>
      </c>
      <c r="M143" s="8">
        <v>292.52923055351243</v>
      </c>
      <c r="N143" s="8">
        <v>291.98036441705045</v>
      </c>
      <c r="O143" s="8">
        <v>366.82840531517985</v>
      </c>
      <c r="P143" s="8">
        <v>367.48583602980494</v>
      </c>
      <c r="Q143" s="8">
        <v>366.89709736748193</v>
      </c>
      <c r="R143" s="8">
        <v>367.55750585281481</v>
      </c>
      <c r="S143" s="8">
        <v>355.10874969610944</v>
      </c>
      <c r="T143" s="8">
        <v>300.97940920964038</v>
      </c>
      <c r="U143" s="8">
        <v>357.75593441320893</v>
      </c>
      <c r="V143" s="8">
        <v>302.69339429362986</v>
      </c>
      <c r="W143" s="8">
        <v>330.82874179640129</v>
      </c>
      <c r="X143" s="8">
        <v>345.46820291639506</v>
      </c>
      <c r="Y143" s="8">
        <v>42.057313575787767</v>
      </c>
      <c r="Z143" s="8">
        <v>0</v>
      </c>
      <c r="AA143" s="8">
        <v>365.55222600567618</v>
      </c>
      <c r="AB143" s="8">
        <v>530.97914286762818</v>
      </c>
      <c r="AC143" s="8">
        <v>541.38218520695057</v>
      </c>
      <c r="AD143" s="8">
        <v>39.614067092585117</v>
      </c>
      <c r="AE143" s="8">
        <v>21.792325420460244</v>
      </c>
      <c r="AF143" s="64">
        <v>11.708115577697754</v>
      </c>
      <c r="AG143" s="64">
        <v>15.069954872131348</v>
      </c>
      <c r="AH143" s="64">
        <v>14.046686172485352</v>
      </c>
      <c r="AI143" s="64">
        <v>11.42923641204834</v>
      </c>
      <c r="AJ143" s="64">
        <v>12.744343757629395</v>
      </c>
      <c r="AK143" s="11">
        <v>283.84948006811811</v>
      </c>
      <c r="AL143" s="11">
        <v>288.43024699686038</v>
      </c>
      <c r="AM143" s="11">
        <v>363.89625179330289</v>
      </c>
      <c r="AN143" s="11">
        <v>364.61975584871919</v>
      </c>
      <c r="AO143" s="11">
        <v>354.25281165040872</v>
      </c>
      <c r="AP143" s="11">
        <v>297.24567987241159</v>
      </c>
      <c r="AQ143" s="11">
        <v>353.16446902146095</v>
      </c>
      <c r="AR143" s="11">
        <v>298.89756502358551</v>
      </c>
      <c r="AS143" s="11">
        <v>323.3739404948235</v>
      </c>
      <c r="AT143" s="11">
        <v>344.8718464201894</v>
      </c>
      <c r="AU143" s="11">
        <v>40.613531081104831</v>
      </c>
      <c r="AV143" s="11">
        <v>2</v>
      </c>
      <c r="AW143" s="11">
        <v>362.13345764682316</v>
      </c>
      <c r="AY143" s="7">
        <v>45873.458333333336</v>
      </c>
      <c r="AZ143" s="8">
        <v>0</v>
      </c>
      <c r="BA143" s="8">
        <v>0</v>
      </c>
      <c r="BB143" s="8">
        <v>0</v>
      </c>
      <c r="BC143" s="8">
        <v>33.431654474997373</v>
      </c>
      <c r="BD143" s="8">
        <v>0</v>
      </c>
      <c r="BE143" s="8">
        <v>0</v>
      </c>
      <c r="BF143" s="8">
        <v>0</v>
      </c>
      <c r="BG143" s="8">
        <v>32.371879875880296</v>
      </c>
      <c r="BI143" s="7">
        <v>45873.341666666667</v>
      </c>
      <c r="BJ143" s="8">
        <v>1.2817578390240669E-2</v>
      </c>
      <c r="BK143" s="8">
        <v>1.0070954449474812E-2</v>
      </c>
    </row>
    <row r="144" spans="1:63">
      <c r="A144" s="7">
        <v>45873.711805555555</v>
      </c>
      <c r="B144" s="8">
        <v>520.66080908591493</v>
      </c>
      <c r="C144" s="8">
        <v>495.12764899960456</v>
      </c>
      <c r="D144" s="8">
        <v>38.739925192752963</v>
      </c>
      <c r="E144" s="8">
        <v>20.48762862508903</v>
      </c>
      <c r="F144" s="64">
        <v>11.235636711120605</v>
      </c>
      <c r="G144" s="64">
        <v>18.344404220581055</v>
      </c>
      <c r="H144" s="64">
        <v>16.186246871948242</v>
      </c>
      <c r="I144" s="64">
        <v>15.069954872131348</v>
      </c>
      <c r="J144" s="64">
        <v>7.9070749282836914</v>
      </c>
      <c r="K144" s="8">
        <v>289.98457661092436</v>
      </c>
      <c r="L144" s="8">
        <v>288.49506512616188</v>
      </c>
      <c r="M144" s="8">
        <v>292.1289505998019</v>
      </c>
      <c r="N144" s="8">
        <v>291.61634696643881</v>
      </c>
      <c r="O144" s="8">
        <v>364.9588428315804</v>
      </c>
      <c r="P144" s="8">
        <v>365.92663354590746</v>
      </c>
      <c r="Q144" s="8">
        <v>365.34615680915078</v>
      </c>
      <c r="R144" s="8">
        <v>367.30642613542591</v>
      </c>
      <c r="S144" s="8">
        <v>353.72436167787293</v>
      </c>
      <c r="T144" s="8">
        <v>299.42941791566091</v>
      </c>
      <c r="U144" s="8">
        <v>356.3606542077909</v>
      </c>
      <c r="V144" s="8">
        <v>301.03849897384487</v>
      </c>
      <c r="W144" s="8">
        <v>330.59458516185327</v>
      </c>
      <c r="X144" s="8">
        <v>345.01592647850174</v>
      </c>
      <c r="Y144" s="8">
        <v>40.94843135427044</v>
      </c>
      <c r="Z144" s="8">
        <v>0.36125000000000002</v>
      </c>
      <c r="AA144" s="8">
        <v>364.05875648642427</v>
      </c>
      <c r="AB144" s="8">
        <v>520.66080908591493</v>
      </c>
      <c r="AC144" s="8">
        <v>530.4726726785309</v>
      </c>
      <c r="AD144" s="8">
        <v>39.732078147965233</v>
      </c>
      <c r="AE144" s="8">
        <v>21.794129878306141</v>
      </c>
      <c r="AF144" s="64">
        <v>11.667299270629883</v>
      </c>
      <c r="AG144" s="64">
        <v>16.186246871948242</v>
      </c>
      <c r="AH144" s="64">
        <v>11.907124519348145</v>
      </c>
      <c r="AI144" s="64">
        <v>8.9377508163452148</v>
      </c>
      <c r="AJ144" s="64">
        <v>10.883855819702148</v>
      </c>
      <c r="AK144" s="11">
        <v>283.1353793799687</v>
      </c>
      <c r="AL144" s="11">
        <v>287.73309172327868</v>
      </c>
      <c r="AM144" s="11">
        <v>360.97730789383576</v>
      </c>
      <c r="AN144" s="11">
        <v>361.88260585909592</v>
      </c>
      <c r="AO144" s="11">
        <v>351.65494008070169</v>
      </c>
      <c r="AP144" s="11">
        <v>295.98319026877016</v>
      </c>
      <c r="AQ144" s="11">
        <v>350.54540761427489</v>
      </c>
      <c r="AR144" s="11">
        <v>297.56916506565796</v>
      </c>
      <c r="AS144" s="11">
        <v>322.89440219082167</v>
      </c>
      <c r="AT144" s="11">
        <v>344.38125509660938</v>
      </c>
      <c r="AU144" s="11">
        <v>39.656423348148657</v>
      </c>
      <c r="AV144" s="11">
        <v>2</v>
      </c>
      <c r="AW144" s="11">
        <v>359.13143639849807</v>
      </c>
      <c r="AY144" s="7">
        <v>45873.461805555555</v>
      </c>
      <c r="AZ144" s="8">
        <v>0</v>
      </c>
      <c r="BA144" s="8">
        <v>0</v>
      </c>
      <c r="BB144" s="8">
        <v>0</v>
      </c>
      <c r="BC144" s="8">
        <v>35.110156389451383</v>
      </c>
      <c r="BD144" s="8">
        <v>0</v>
      </c>
      <c r="BE144" s="8">
        <v>0</v>
      </c>
      <c r="BF144" s="8">
        <v>0</v>
      </c>
      <c r="BG144" s="8">
        <v>33.760559995586249</v>
      </c>
      <c r="BI144" s="7">
        <v>45873.342361111114</v>
      </c>
      <c r="BJ144" s="8">
        <v>1.2817578390240669E-2</v>
      </c>
      <c r="BK144" s="8">
        <v>1.0070954449474812E-2</v>
      </c>
    </row>
    <row r="145" spans="1:63">
      <c r="A145" s="7">
        <v>45873.715277777781</v>
      </c>
      <c r="B145" s="8">
        <v>513.0120122521422</v>
      </c>
      <c r="C145" s="8">
        <v>485.64418784610444</v>
      </c>
      <c r="D145" s="8">
        <v>38.655680553191225</v>
      </c>
      <c r="E145" s="8">
        <v>20.963858780016597</v>
      </c>
      <c r="F145" s="64">
        <v>18.156789779663086</v>
      </c>
      <c r="G145" s="64">
        <v>18.344404220581055</v>
      </c>
      <c r="H145" s="64">
        <v>16.465320587158203</v>
      </c>
      <c r="I145" s="64">
        <v>17.209516525268555</v>
      </c>
      <c r="J145" s="64">
        <v>16.465320587158203</v>
      </c>
      <c r="K145" s="8">
        <v>288.26555234064278</v>
      </c>
      <c r="L145" s="8">
        <v>286.75381899397354</v>
      </c>
      <c r="M145" s="8">
        <v>291.53597011412108</v>
      </c>
      <c r="N145" s="8">
        <v>291.06354443125286</v>
      </c>
      <c r="O145" s="8">
        <v>364.45649888682198</v>
      </c>
      <c r="P145" s="8">
        <v>365.25425910210913</v>
      </c>
      <c r="Q145" s="8">
        <v>364.8082369691553</v>
      </c>
      <c r="R145" s="8">
        <v>367.19164909879777</v>
      </c>
      <c r="S145" s="8">
        <v>352.43263526195506</v>
      </c>
      <c r="T145" s="8">
        <v>297.27895011678493</v>
      </c>
      <c r="U145" s="8">
        <v>355.04991771779487</v>
      </c>
      <c r="V145" s="8">
        <v>298.91272019916835</v>
      </c>
      <c r="W145" s="8">
        <v>330.23518017305196</v>
      </c>
      <c r="X145" s="8">
        <v>344.58805965921732</v>
      </c>
      <c r="Y145" s="8">
        <v>39.783092920148164</v>
      </c>
      <c r="Z145" s="8">
        <v>0</v>
      </c>
      <c r="AA145" s="8">
        <v>363.15199864213508</v>
      </c>
      <c r="AB145" s="8">
        <v>513.0120122521422</v>
      </c>
      <c r="AC145" s="8">
        <v>520.26177251008755</v>
      </c>
      <c r="AD145" s="8">
        <v>39.698212791654171</v>
      </c>
      <c r="AE145" s="8">
        <v>22.309722577077174</v>
      </c>
      <c r="AF145" s="64">
        <v>18.884538650512695</v>
      </c>
      <c r="AG145" s="64">
        <v>16.465320587158203</v>
      </c>
      <c r="AH145" s="64">
        <v>11.907124519348145</v>
      </c>
      <c r="AI145" s="64">
        <v>18.344404220581055</v>
      </c>
      <c r="AJ145" s="64">
        <v>11.069905281066895</v>
      </c>
      <c r="AK145" s="11">
        <v>281.56716824683974</v>
      </c>
      <c r="AL145" s="11">
        <v>286.30357253636265</v>
      </c>
      <c r="AM145" s="11">
        <v>359.30443985611072</v>
      </c>
      <c r="AN145" s="11">
        <v>360.76330497940211</v>
      </c>
      <c r="AO145" s="11">
        <v>349.59763047971296</v>
      </c>
      <c r="AP145" s="11">
        <v>293.97677208384812</v>
      </c>
      <c r="AQ145" s="11">
        <v>348.55201129952445</v>
      </c>
      <c r="AR145" s="11">
        <v>295.5325689040078</v>
      </c>
      <c r="AS145" s="11">
        <v>322.08360889590881</v>
      </c>
      <c r="AT145" s="11">
        <v>343.82624867828594</v>
      </c>
      <c r="AU145" s="11">
        <v>38.430416987155809</v>
      </c>
      <c r="AV145" s="11">
        <v>2</v>
      </c>
      <c r="AW145" s="11">
        <v>357.42532193429457</v>
      </c>
      <c r="AY145" s="7">
        <v>45873.465277777781</v>
      </c>
      <c r="AZ145" s="8">
        <v>0</v>
      </c>
      <c r="BA145" s="8">
        <v>0</v>
      </c>
      <c r="BB145" s="8">
        <v>0</v>
      </c>
      <c r="BC145" s="8">
        <v>36.625747378367592</v>
      </c>
      <c r="BD145" s="8">
        <v>0</v>
      </c>
      <c r="BE145" s="8">
        <v>0</v>
      </c>
      <c r="BF145" s="8">
        <v>0</v>
      </c>
      <c r="BG145" s="8">
        <v>34.707055406654099</v>
      </c>
      <c r="BI145" s="7">
        <v>45873.343055555553</v>
      </c>
      <c r="BJ145" s="8">
        <v>1.2817578390240669E-2</v>
      </c>
      <c r="BK145" s="8">
        <v>1.0070954449474812E-2</v>
      </c>
    </row>
    <row r="146" spans="1:63">
      <c r="A146" s="7">
        <v>45873.71875</v>
      </c>
      <c r="B146" s="8">
        <v>504.73393821627144</v>
      </c>
      <c r="C146" s="8">
        <v>471.11564356643709</v>
      </c>
      <c r="D146" s="8">
        <v>38.272552885478255</v>
      </c>
      <c r="E146" s="8">
        <v>21.224630155971585</v>
      </c>
      <c r="F146" s="64">
        <v>19.954490661621094</v>
      </c>
      <c r="G146" s="64">
        <v>16.71165657043457</v>
      </c>
      <c r="H146" s="64">
        <v>10.883855819702148</v>
      </c>
      <c r="I146" s="64">
        <v>15.349027633666992</v>
      </c>
      <c r="J146" s="64">
        <v>16.186246871948242</v>
      </c>
      <c r="K146" s="8">
        <v>286.59762434145881</v>
      </c>
      <c r="L146" s="8">
        <v>285.08500974717055</v>
      </c>
      <c r="M146" s="8">
        <v>289.99816749456932</v>
      </c>
      <c r="N146" s="8">
        <v>289.56544595738183</v>
      </c>
      <c r="O146" s="8">
        <v>364.53174097406958</v>
      </c>
      <c r="P146" s="8">
        <v>365.37335325284488</v>
      </c>
      <c r="Q146" s="8">
        <v>364.7351746690855</v>
      </c>
      <c r="R146" s="8">
        <v>367.21576445495384</v>
      </c>
      <c r="S146" s="8">
        <v>351.76096036375191</v>
      </c>
      <c r="T146" s="8">
        <v>295.5749420285768</v>
      </c>
      <c r="U146" s="8">
        <v>354.45157818907717</v>
      </c>
      <c r="V146" s="8">
        <v>297.26592037705086</v>
      </c>
      <c r="W146" s="8">
        <v>329.73889628068576</v>
      </c>
      <c r="X146" s="8">
        <v>344.00342086524802</v>
      </c>
      <c r="Y146" s="8">
        <v>38.77112652121906</v>
      </c>
      <c r="Z146" s="8">
        <v>0</v>
      </c>
      <c r="AA146" s="8">
        <v>362.87551783139975</v>
      </c>
      <c r="AB146" s="8">
        <v>504.73393821627144</v>
      </c>
      <c r="AC146" s="8">
        <v>510.87604396058924</v>
      </c>
      <c r="AD146" s="8">
        <v>39.381762483007769</v>
      </c>
      <c r="AE146" s="8">
        <v>23.106529995720496</v>
      </c>
      <c r="AF146" s="64">
        <v>17.645305633544922</v>
      </c>
      <c r="AG146" s="64">
        <v>18.046735763549805</v>
      </c>
      <c r="AH146" s="64">
        <v>14.325758934020996</v>
      </c>
      <c r="AI146" s="64">
        <v>14.790776252746582</v>
      </c>
      <c r="AJ146" s="64">
        <v>16.930442810058594</v>
      </c>
      <c r="AK146" s="11">
        <v>280.46123497376277</v>
      </c>
      <c r="AL146" s="11">
        <v>285.18956590960357</v>
      </c>
      <c r="AM146" s="11">
        <v>358.45422904788501</v>
      </c>
      <c r="AN146" s="11">
        <v>360.15795529490561</v>
      </c>
      <c r="AO146" s="11">
        <v>348.76104920679239</v>
      </c>
      <c r="AP146" s="11">
        <v>292.71758945506065</v>
      </c>
      <c r="AQ146" s="11">
        <v>347.75519226739647</v>
      </c>
      <c r="AR146" s="11">
        <v>294.35234603384976</v>
      </c>
      <c r="AS146" s="11">
        <v>321.14706163440758</v>
      </c>
      <c r="AT146" s="11">
        <v>342.97681934092122</v>
      </c>
      <c r="AU146" s="11">
        <v>37.853394206364904</v>
      </c>
      <c r="AV146" s="11">
        <v>2</v>
      </c>
      <c r="AW146" s="11">
        <v>356.6815491801454</v>
      </c>
      <c r="AY146" s="7">
        <v>45873.46875</v>
      </c>
      <c r="AZ146" s="8">
        <v>0</v>
      </c>
      <c r="BA146" s="8">
        <v>0</v>
      </c>
      <c r="BB146" s="8">
        <v>0</v>
      </c>
      <c r="BC146" s="8">
        <v>37.760485879413906</v>
      </c>
      <c r="BD146" s="8">
        <v>0</v>
      </c>
      <c r="BE146" s="8">
        <v>0</v>
      </c>
      <c r="BF146" s="8">
        <v>0</v>
      </c>
      <c r="BG146" s="8">
        <v>35.625762217940277</v>
      </c>
      <c r="BI146" s="7">
        <v>45873.34375</v>
      </c>
      <c r="BJ146" s="8">
        <v>1.2817578390240669E-2</v>
      </c>
      <c r="BK146" s="8">
        <v>1.0070954449474812E-2</v>
      </c>
    </row>
    <row r="147" spans="1:63">
      <c r="A147" s="7">
        <v>45873.722222222219</v>
      </c>
      <c r="B147" s="8">
        <v>497.32280733325405</v>
      </c>
      <c r="C147" s="8">
        <v>468.71515522238121</v>
      </c>
      <c r="D147" s="8">
        <v>38.412133102916243</v>
      </c>
      <c r="E147" s="8">
        <v>21.068133601379426</v>
      </c>
      <c r="F147" s="64">
        <v>12.04460334777832</v>
      </c>
      <c r="G147" s="64">
        <v>18.632535934448242</v>
      </c>
      <c r="H147" s="64">
        <v>14.046686172485352</v>
      </c>
      <c r="I147" s="64">
        <v>14.046686172485352</v>
      </c>
      <c r="J147" s="64">
        <v>14.604832649230957</v>
      </c>
      <c r="K147" s="8">
        <v>284.68484781225283</v>
      </c>
      <c r="L147" s="8">
        <v>283.3050112455881</v>
      </c>
      <c r="M147" s="8">
        <v>288.29431651737292</v>
      </c>
      <c r="N147" s="8">
        <v>287.85695523829736</v>
      </c>
      <c r="O147" s="8">
        <v>364.02600344160106</v>
      </c>
      <c r="P147" s="8">
        <v>365.61267101231061</v>
      </c>
      <c r="Q147" s="8">
        <v>364.6335289238724</v>
      </c>
      <c r="R147" s="8">
        <v>367.21859262098997</v>
      </c>
      <c r="S147" s="8">
        <v>351.53768155425479</v>
      </c>
      <c r="T147" s="8">
        <v>294.17595146549399</v>
      </c>
      <c r="U147" s="8">
        <v>354.12275082005965</v>
      </c>
      <c r="V147" s="8">
        <v>295.8651023495151</v>
      </c>
      <c r="W147" s="8">
        <v>329.16384744153629</v>
      </c>
      <c r="X147" s="8">
        <v>343.52403494412795</v>
      </c>
      <c r="Y147" s="8">
        <v>37.989971020790399</v>
      </c>
      <c r="Z147" s="8">
        <v>4.4523490394833545E-3</v>
      </c>
      <c r="AA147" s="8">
        <v>362.656245698384</v>
      </c>
      <c r="AB147" s="8">
        <v>497.32280733325405</v>
      </c>
      <c r="AC147" s="8">
        <v>501.42107625011431</v>
      </c>
      <c r="AD147" s="8">
        <v>39.231935811136246</v>
      </c>
      <c r="AE147" s="8">
        <v>22.802462358925304</v>
      </c>
      <c r="AF147" s="64">
        <v>14.152060508728027</v>
      </c>
      <c r="AG147" s="64">
        <v>16.465320587158203</v>
      </c>
      <c r="AH147" s="64">
        <v>15.907174110412598</v>
      </c>
      <c r="AI147" s="64">
        <v>11.42923641204834</v>
      </c>
      <c r="AJ147" s="64">
        <v>16.186246871948242</v>
      </c>
      <c r="AK147" s="11">
        <v>280.42626985495457</v>
      </c>
      <c r="AL147" s="11">
        <v>285.17040892278078</v>
      </c>
      <c r="AM147" s="11">
        <v>357.51267166924555</v>
      </c>
      <c r="AN147" s="11">
        <v>359.1109044957829</v>
      </c>
      <c r="AO147" s="11">
        <v>348.09230861920088</v>
      </c>
      <c r="AP147" s="11">
        <v>292.17153628668126</v>
      </c>
      <c r="AQ147" s="11">
        <v>347.07640450446092</v>
      </c>
      <c r="AR147" s="11">
        <v>293.75901221073235</v>
      </c>
      <c r="AS147" s="11">
        <v>320.0667881307412</v>
      </c>
      <c r="AT147" s="11">
        <v>342.18027685385505</v>
      </c>
      <c r="AU147" s="11">
        <v>37.471658384887924</v>
      </c>
      <c r="AV147" s="11">
        <v>2.1134636347260352</v>
      </c>
      <c r="AW147" s="11">
        <v>355.80682405776963</v>
      </c>
      <c r="AY147" s="7">
        <v>45873.472222222219</v>
      </c>
      <c r="AZ147" s="8">
        <v>0</v>
      </c>
      <c r="BA147" s="8">
        <v>0</v>
      </c>
      <c r="BB147" s="8">
        <v>0</v>
      </c>
      <c r="BC147" s="8">
        <v>38.683233052784509</v>
      </c>
      <c r="BD147" s="8">
        <v>0</v>
      </c>
      <c r="BE147" s="8">
        <v>0</v>
      </c>
      <c r="BF147" s="8">
        <v>0</v>
      </c>
      <c r="BG147" s="8">
        <v>36.70408779905118</v>
      </c>
      <c r="BI147" s="7">
        <v>45873.344444444447</v>
      </c>
      <c r="BJ147" s="8">
        <v>1.2817578390240669E-2</v>
      </c>
      <c r="BK147" s="8">
        <v>1.0070954449474812E-2</v>
      </c>
    </row>
    <row r="148" spans="1:63">
      <c r="A148" s="7">
        <v>45873.725694444445</v>
      </c>
      <c r="B148" s="8">
        <v>492.60139652132813</v>
      </c>
      <c r="C148" s="8">
        <v>469.69896510890578</v>
      </c>
      <c r="D148" s="8">
        <v>38.752954793462436</v>
      </c>
      <c r="E148" s="8">
        <v>20.787056712584164</v>
      </c>
      <c r="F148" s="64">
        <v>15.370351791381836</v>
      </c>
      <c r="G148" s="64">
        <v>21.321767807006836</v>
      </c>
      <c r="H148" s="64">
        <v>12.930393218994141</v>
      </c>
      <c r="I148" s="64">
        <v>20.372344970703125</v>
      </c>
      <c r="J148" s="64">
        <v>15.907174110412598</v>
      </c>
      <c r="K148" s="8">
        <v>283.75731208786505</v>
      </c>
      <c r="L148" s="8">
        <v>282.45764787630441</v>
      </c>
      <c r="M148" s="8">
        <v>286.56328575868883</v>
      </c>
      <c r="N148" s="8">
        <v>286.0981616763994</v>
      </c>
      <c r="O148" s="8">
        <v>363.87268220674355</v>
      </c>
      <c r="P148" s="8">
        <v>365.90131946463134</v>
      </c>
      <c r="Q148" s="8">
        <v>364.86757777338249</v>
      </c>
      <c r="R148" s="8">
        <v>367.45850210163803</v>
      </c>
      <c r="S148" s="8">
        <v>351.40838623046875</v>
      </c>
      <c r="T148" s="8">
        <v>293.08402465365361</v>
      </c>
      <c r="U148" s="8">
        <v>353.96304601371287</v>
      </c>
      <c r="V148" s="8">
        <v>294.8603111144497</v>
      </c>
      <c r="W148" s="8">
        <v>328.67818372346005</v>
      </c>
      <c r="X148" s="8">
        <v>342.97909672054413</v>
      </c>
      <c r="Y148" s="8">
        <v>37.485312881506168</v>
      </c>
      <c r="Z148" s="8">
        <v>0.47030096720400633</v>
      </c>
      <c r="AA148" s="8">
        <v>362.63855808684912</v>
      </c>
      <c r="AB148" s="8">
        <v>492.60139652132813</v>
      </c>
      <c r="AC148" s="8">
        <v>495.85340752482199</v>
      </c>
      <c r="AD148" s="8">
        <v>39.357595051533906</v>
      </c>
      <c r="AE148" s="8">
        <v>22.611614727773322</v>
      </c>
      <c r="AF148" s="64">
        <v>17.357944488525391</v>
      </c>
      <c r="AG148" s="64">
        <v>13.488539695739746</v>
      </c>
      <c r="AH148" s="64">
        <v>12.46527099609375</v>
      </c>
      <c r="AI148" s="64">
        <v>15.559128761291504</v>
      </c>
      <c r="AJ148" s="64">
        <v>19.907224655151367</v>
      </c>
      <c r="AK148" s="11">
        <v>279.58755355000494</v>
      </c>
      <c r="AL148" s="11">
        <v>284.46849500351283</v>
      </c>
      <c r="AM148" s="11">
        <v>356.28646653900864</v>
      </c>
      <c r="AN148" s="11">
        <v>357.47798139140644</v>
      </c>
      <c r="AO148" s="11">
        <v>347.19010425853696</v>
      </c>
      <c r="AP148" s="11">
        <v>291.51127018678466</v>
      </c>
      <c r="AQ148" s="11">
        <v>346.17114519427838</v>
      </c>
      <c r="AR148" s="11">
        <v>293.11317837708322</v>
      </c>
      <c r="AS148" s="11">
        <v>319.11231727225527</v>
      </c>
      <c r="AT148" s="11">
        <v>341.1833998388397</v>
      </c>
      <c r="AU148" s="11">
        <v>37.143748015990525</v>
      </c>
      <c r="AV148" s="11">
        <v>2.3784463587635485</v>
      </c>
      <c r="AW148" s="11">
        <v>354.38975169098779</v>
      </c>
      <c r="AY148" s="7">
        <v>45873.475694444445</v>
      </c>
      <c r="AZ148" s="8">
        <v>0</v>
      </c>
      <c r="BA148" s="8">
        <v>0</v>
      </c>
      <c r="BB148" s="8">
        <v>0</v>
      </c>
      <c r="BC148" s="8">
        <v>39.876502262023969</v>
      </c>
      <c r="BD148" s="8">
        <v>0</v>
      </c>
      <c r="BE148" s="8">
        <v>0</v>
      </c>
      <c r="BF148" s="8">
        <v>0</v>
      </c>
      <c r="BG148" s="8">
        <v>37.620738449063204</v>
      </c>
      <c r="BI148" s="7">
        <v>45873.345138888886</v>
      </c>
      <c r="BJ148" s="8">
        <v>1.2817578390240669E-2</v>
      </c>
      <c r="BK148" s="8">
        <v>1.0070954449474812E-2</v>
      </c>
    </row>
    <row r="149" spans="1:63">
      <c r="A149" s="7">
        <v>45873.729166666664</v>
      </c>
      <c r="B149" s="8">
        <v>484.82306749101883</v>
      </c>
      <c r="C149" s="8">
        <v>469.00336750985349</v>
      </c>
      <c r="D149" s="8">
        <v>38.777028607161334</v>
      </c>
      <c r="E149" s="8">
        <v>20.808466766803758</v>
      </c>
      <c r="F149" s="64">
        <v>20.493803024291992</v>
      </c>
      <c r="G149" s="64">
        <v>16.71165657043457</v>
      </c>
      <c r="H149" s="64">
        <v>17.488588333129883</v>
      </c>
      <c r="I149" s="64">
        <v>21.767711639404297</v>
      </c>
      <c r="J149" s="64">
        <v>18.790931701660156</v>
      </c>
      <c r="K149" s="8">
        <v>283.48155717114889</v>
      </c>
      <c r="L149" s="8">
        <v>282.20244096945112</v>
      </c>
      <c r="M149" s="8">
        <v>285.47650717343259</v>
      </c>
      <c r="N149" s="8">
        <v>284.90256341515374</v>
      </c>
      <c r="O149" s="8">
        <v>364.29805296274264</v>
      </c>
      <c r="P149" s="8">
        <v>365.92769648896189</v>
      </c>
      <c r="Q149" s="8">
        <v>365.71479225883786</v>
      </c>
      <c r="R149" s="8">
        <v>368.11705162487902</v>
      </c>
      <c r="S149" s="8">
        <v>351.40838623046875</v>
      </c>
      <c r="T149" s="8">
        <v>292.46682721566566</v>
      </c>
      <c r="U149" s="8">
        <v>353.9636657158394</v>
      </c>
      <c r="V149" s="8">
        <v>294.21855635605442</v>
      </c>
      <c r="W149" s="8">
        <v>328.3542176264902</v>
      </c>
      <c r="X149" s="8">
        <v>342.40871382758922</v>
      </c>
      <c r="Y149" s="8">
        <v>37.161869081218889</v>
      </c>
      <c r="Z149" s="8">
        <v>0</v>
      </c>
      <c r="AA149" s="8">
        <v>362.79107188344932</v>
      </c>
      <c r="AB149" s="8">
        <v>484.82306749101883</v>
      </c>
      <c r="AC149" s="8">
        <v>491.52805503842177</v>
      </c>
      <c r="AD149" s="8">
        <v>39.486829897830262</v>
      </c>
      <c r="AE149" s="8">
        <v>22.847873927403374</v>
      </c>
      <c r="AF149" s="64">
        <v>19.123849868774414</v>
      </c>
      <c r="AG149" s="64">
        <v>11.6280517578125</v>
      </c>
      <c r="AH149" s="64">
        <v>15.628101348876953</v>
      </c>
      <c r="AI149" s="64">
        <v>20.265285491943359</v>
      </c>
      <c r="AJ149" s="64">
        <v>19.349077224731445</v>
      </c>
      <c r="AK149" s="11">
        <v>279.71632540556948</v>
      </c>
      <c r="AL149" s="11">
        <v>284.43726117355271</v>
      </c>
      <c r="AM149" s="11">
        <v>355.01910113423611</v>
      </c>
      <c r="AN149" s="11">
        <v>355.45805019990445</v>
      </c>
      <c r="AO149" s="11">
        <v>345.85187681086052</v>
      </c>
      <c r="AP149" s="11">
        <v>291.50811082045391</v>
      </c>
      <c r="AQ149" s="11">
        <v>344.81081371696666</v>
      </c>
      <c r="AR149" s="11">
        <v>293.09209111761612</v>
      </c>
      <c r="AS149" s="11">
        <v>318.05667605771282</v>
      </c>
      <c r="AT149" s="11">
        <v>340.3370290464739</v>
      </c>
      <c r="AU149" s="11">
        <v>36.933966736800386</v>
      </c>
      <c r="AV149" s="11">
        <v>2</v>
      </c>
      <c r="AW149" s="11">
        <v>352.74259689008039</v>
      </c>
      <c r="AY149" s="7">
        <v>45873.479166666664</v>
      </c>
      <c r="AZ149" s="8">
        <v>0</v>
      </c>
      <c r="BA149" s="8">
        <v>0</v>
      </c>
      <c r="BB149" s="8">
        <v>0</v>
      </c>
      <c r="BC149" s="8">
        <v>40.207458778212846</v>
      </c>
      <c r="BD149" s="8">
        <v>0</v>
      </c>
      <c r="BE149" s="8">
        <v>0</v>
      </c>
      <c r="BF149" s="8">
        <v>0</v>
      </c>
      <c r="BG149" s="8">
        <v>38.466737355557285</v>
      </c>
      <c r="BI149" s="7">
        <v>45873.345833333333</v>
      </c>
      <c r="BJ149" s="8">
        <v>1.2817578390240669E-2</v>
      </c>
      <c r="BK149" s="8">
        <v>1.0070954449474812E-2</v>
      </c>
    </row>
    <row r="150" spans="1:63">
      <c r="A150" s="7">
        <v>45873.732638888891</v>
      </c>
      <c r="B150" s="8">
        <v>484.4254098638674</v>
      </c>
      <c r="C150" s="8">
        <v>471.18555688232647</v>
      </c>
      <c r="D150" s="8">
        <v>38.433878585110264</v>
      </c>
      <c r="E150" s="8">
        <v>20.944106914763108</v>
      </c>
      <c r="F150" s="64">
        <v>14.83104133605957</v>
      </c>
      <c r="G150" s="64">
        <v>15.559128761291504</v>
      </c>
      <c r="H150" s="64">
        <v>18.046735763549805</v>
      </c>
      <c r="I150" s="64">
        <v>13.488539695739746</v>
      </c>
      <c r="J150" s="64">
        <v>15.628101348876953</v>
      </c>
      <c r="K150" s="8">
        <v>282.81815649508781</v>
      </c>
      <c r="L150" s="8">
        <v>281.5952469701997</v>
      </c>
      <c r="M150" s="8">
        <v>285.12582925690322</v>
      </c>
      <c r="N150" s="8">
        <v>284.54413769370655</v>
      </c>
      <c r="O150" s="8">
        <v>364.37154687272931</v>
      </c>
      <c r="P150" s="8">
        <v>366.78567321378421</v>
      </c>
      <c r="Q150" s="8">
        <v>366.80499735774487</v>
      </c>
      <c r="R150" s="8">
        <v>367.64200325435786</v>
      </c>
      <c r="S150" s="8">
        <v>351.47382609543234</v>
      </c>
      <c r="T150" s="8">
        <v>291.95684095310202</v>
      </c>
      <c r="U150" s="8">
        <v>354.06852153416565</v>
      </c>
      <c r="V150" s="8">
        <v>293.72191159400001</v>
      </c>
      <c r="W150" s="8">
        <v>328.03181713995934</v>
      </c>
      <c r="X150" s="8">
        <v>341.94327643404915</v>
      </c>
      <c r="Y150" s="8">
        <v>36.869824096045164</v>
      </c>
      <c r="Z150" s="8">
        <v>0</v>
      </c>
      <c r="AA150" s="8">
        <v>363.11535547058406</v>
      </c>
      <c r="AB150" s="8">
        <v>484.4254098638674</v>
      </c>
      <c r="AC150" s="8">
        <v>490.24497387014321</v>
      </c>
      <c r="AD150" s="8">
        <v>39.36426467355404</v>
      </c>
      <c r="AE150" s="8">
        <v>22.856698890548522</v>
      </c>
      <c r="AF150" s="64">
        <v>16.689083099365234</v>
      </c>
      <c r="AG150" s="64">
        <v>16.186246871948242</v>
      </c>
      <c r="AH150" s="64">
        <v>21.767711639404297</v>
      </c>
      <c r="AI150" s="64">
        <v>14.502644538879395</v>
      </c>
      <c r="AJ150" s="64">
        <v>19.349077224731445</v>
      </c>
      <c r="AK150" s="11">
        <v>279.363506373549</v>
      </c>
      <c r="AL150" s="11">
        <v>284.02517679512891</v>
      </c>
      <c r="AM150" s="11">
        <v>352.57358791805797</v>
      </c>
      <c r="AN150" s="11">
        <v>353.48928269249882</v>
      </c>
      <c r="AO150" s="11">
        <v>344.15675313871822</v>
      </c>
      <c r="AP150" s="11">
        <v>290.46809607910302</v>
      </c>
      <c r="AQ150" s="11">
        <v>343.08773657314947</v>
      </c>
      <c r="AR150" s="11">
        <v>291.98269311761794</v>
      </c>
      <c r="AS150" s="11">
        <v>317.12729848290513</v>
      </c>
      <c r="AT150" s="11">
        <v>339.41957256741557</v>
      </c>
      <c r="AU150" s="11">
        <v>36.289747875744901</v>
      </c>
      <c r="AV150" s="11">
        <v>2</v>
      </c>
      <c r="AW150" s="11">
        <v>350.64935358157538</v>
      </c>
      <c r="AY150" s="7">
        <v>45873.482638888891</v>
      </c>
      <c r="AZ150" s="8">
        <v>0</v>
      </c>
      <c r="BA150" s="8">
        <v>0</v>
      </c>
      <c r="BB150" s="8">
        <v>0</v>
      </c>
      <c r="BC150" s="8">
        <v>40.336601142321868</v>
      </c>
      <c r="BD150" s="8">
        <v>0</v>
      </c>
      <c r="BE150" s="8">
        <v>0</v>
      </c>
      <c r="BF150" s="8">
        <v>0</v>
      </c>
      <c r="BG150" s="8">
        <v>39.017747097186266</v>
      </c>
      <c r="BI150" s="7">
        <v>45873.34652777778</v>
      </c>
      <c r="BJ150" s="8">
        <v>1.2817578390240669E-2</v>
      </c>
      <c r="BK150" s="8">
        <v>1.0070954449474812E-2</v>
      </c>
    </row>
    <row r="151" spans="1:63">
      <c r="A151" s="7">
        <v>45873.736111111109</v>
      </c>
      <c r="B151" s="8">
        <v>482.8281769857868</v>
      </c>
      <c r="C151" s="8">
        <v>465.5056466229853</v>
      </c>
      <c r="D151" s="8">
        <v>38.365259702634425</v>
      </c>
      <c r="E151" s="8">
        <v>21.127578893885367</v>
      </c>
      <c r="F151" s="64">
        <v>13.033339500427246</v>
      </c>
      <c r="G151" s="64">
        <v>18.920669555664063</v>
      </c>
      <c r="H151" s="64">
        <v>16.651369094848633</v>
      </c>
      <c r="I151" s="64">
        <v>17.209516525268555</v>
      </c>
      <c r="J151" s="64">
        <v>12.186197280883789</v>
      </c>
      <c r="K151" s="8">
        <v>282.18743340675235</v>
      </c>
      <c r="L151" s="8">
        <v>280.98055855177091</v>
      </c>
      <c r="M151" s="8">
        <v>284.60462670140532</v>
      </c>
      <c r="N151" s="8">
        <v>283.98554572791789</v>
      </c>
      <c r="O151" s="8">
        <v>364.72837051064613</v>
      </c>
      <c r="P151" s="8">
        <v>367.18151754041276</v>
      </c>
      <c r="Q151" s="8">
        <v>367.08295947678977</v>
      </c>
      <c r="R151" s="8">
        <v>367.20629552008643</v>
      </c>
      <c r="S151" s="8">
        <v>351.83048309591908</v>
      </c>
      <c r="T151" s="8">
        <v>291.74450046952501</v>
      </c>
      <c r="U151" s="8">
        <v>354.51609800903282</v>
      </c>
      <c r="V151" s="8">
        <v>293.60720549782428</v>
      </c>
      <c r="W151" s="8">
        <v>327.74853125547628</v>
      </c>
      <c r="X151" s="8">
        <v>341.56792495124745</v>
      </c>
      <c r="Y151" s="8">
        <v>36.799563001415585</v>
      </c>
      <c r="Z151" s="8">
        <v>2.4002735734832498E-2</v>
      </c>
      <c r="AA151" s="8">
        <v>363.59490351129324</v>
      </c>
      <c r="AB151" s="8">
        <v>482.8281769857868</v>
      </c>
      <c r="AC151" s="8">
        <v>490.19538738763816</v>
      </c>
      <c r="AD151" s="8">
        <v>39.404017644930946</v>
      </c>
      <c r="AE151" s="8">
        <v>22.870816939120456</v>
      </c>
      <c r="AF151" s="64">
        <v>17.157480239868164</v>
      </c>
      <c r="AG151" s="64">
        <v>20.651418685913086</v>
      </c>
      <c r="AH151" s="64">
        <v>13.209465980529785</v>
      </c>
      <c r="AI151" s="64">
        <v>15.559128761291504</v>
      </c>
      <c r="AJ151" s="64">
        <v>14.604832649230957</v>
      </c>
      <c r="AK151" s="11">
        <v>278.5711088456286</v>
      </c>
      <c r="AL151" s="11">
        <v>283.23197347847298</v>
      </c>
      <c r="AM151" s="11">
        <v>350.7455415333423</v>
      </c>
      <c r="AN151" s="11">
        <v>352.69973908055721</v>
      </c>
      <c r="AO151" s="11">
        <v>342.54697850637916</v>
      </c>
      <c r="AP151" s="11">
        <v>289.21782284629688</v>
      </c>
      <c r="AQ151" s="11">
        <v>341.53179916778112</v>
      </c>
      <c r="AR151" s="11">
        <v>290.76905966796136</v>
      </c>
      <c r="AS151" s="11">
        <v>316.05070438199522</v>
      </c>
      <c r="AT151" s="11">
        <v>338.53541798268276</v>
      </c>
      <c r="AU151" s="11">
        <v>35.610789361728891</v>
      </c>
      <c r="AV151" s="11">
        <v>2</v>
      </c>
      <c r="AW151" s="11">
        <v>349.14359109227547</v>
      </c>
      <c r="AY151" s="7">
        <v>45873.486111111109</v>
      </c>
      <c r="AZ151" s="8">
        <v>0</v>
      </c>
      <c r="BA151" s="8">
        <v>0</v>
      </c>
      <c r="BB151" s="8">
        <v>0</v>
      </c>
      <c r="BC151" s="8">
        <v>41.181777085093806</v>
      </c>
      <c r="BD151" s="8">
        <v>0</v>
      </c>
      <c r="BE151" s="8">
        <v>0</v>
      </c>
      <c r="BF151" s="8">
        <v>0</v>
      </c>
      <c r="BG151" s="8">
        <v>39.698461345134156</v>
      </c>
      <c r="BI151" s="7">
        <v>45873.347222222219</v>
      </c>
      <c r="BJ151" s="8">
        <v>1.2817578390240669E-2</v>
      </c>
      <c r="BK151" s="8">
        <v>1.0070954449474812E-2</v>
      </c>
    </row>
    <row r="152" spans="1:63">
      <c r="A152" s="7">
        <v>45873.739583333336</v>
      </c>
      <c r="B152" s="8">
        <v>471.59993498636402</v>
      </c>
      <c r="C152" s="8">
        <v>458.81424161352101</v>
      </c>
      <c r="D152" s="8">
        <v>38.615771883307758</v>
      </c>
      <c r="E152" s="8">
        <v>21.18816521523792</v>
      </c>
      <c r="F152" s="64">
        <v>19.684835433959961</v>
      </c>
      <c r="G152" s="64">
        <v>14.502644538879395</v>
      </c>
      <c r="H152" s="64">
        <v>18.790931701660156</v>
      </c>
      <c r="I152" s="64">
        <v>15.069954872131348</v>
      </c>
      <c r="J152" s="64">
        <v>19.907224655151367</v>
      </c>
      <c r="K152" s="8">
        <v>282.13541074438814</v>
      </c>
      <c r="L152" s="8">
        <v>280.96860924564163</v>
      </c>
      <c r="M152" s="8">
        <v>283.93956280919605</v>
      </c>
      <c r="N152" s="8">
        <v>283.41934360581786</v>
      </c>
      <c r="O152" s="8">
        <v>364.65367678079735</v>
      </c>
      <c r="P152" s="8">
        <v>367.0223103145189</v>
      </c>
      <c r="Q152" s="8">
        <v>366.54185558207377</v>
      </c>
      <c r="R152" s="8">
        <v>366.40968614526128</v>
      </c>
      <c r="S152" s="8">
        <v>352.42659862360296</v>
      </c>
      <c r="T152" s="8">
        <v>292.15472624796752</v>
      </c>
      <c r="U152" s="8">
        <v>355.06729746943029</v>
      </c>
      <c r="V152" s="8">
        <v>293.99796075220064</v>
      </c>
      <c r="W152" s="8">
        <v>327.50279996510335</v>
      </c>
      <c r="X152" s="8">
        <v>341.2615253524034</v>
      </c>
      <c r="Y152" s="8">
        <v>37.20541490525995</v>
      </c>
      <c r="Z152" s="8">
        <v>0.19937393255943833</v>
      </c>
      <c r="AA152" s="8">
        <v>363.82223203223663</v>
      </c>
      <c r="AB152" s="8">
        <v>471.59993498636402</v>
      </c>
      <c r="AC152" s="8">
        <v>478.55795482703263</v>
      </c>
      <c r="AD152" s="8">
        <v>39.17528574271784</v>
      </c>
      <c r="AE152" s="8">
        <v>23.08665504981024</v>
      </c>
      <c r="AF152" s="64">
        <v>17.913131713867188</v>
      </c>
      <c r="AG152" s="64">
        <v>20.651418685913086</v>
      </c>
      <c r="AH152" s="64">
        <v>18.511857986450195</v>
      </c>
      <c r="AI152" s="64">
        <v>21.033636093139648</v>
      </c>
      <c r="AJ152" s="64">
        <v>19.349077224731445</v>
      </c>
      <c r="AK152" s="11">
        <v>277.70698301781999</v>
      </c>
      <c r="AL152" s="11">
        <v>282.49330316093881</v>
      </c>
      <c r="AM152" s="11">
        <v>350.07363388574726</v>
      </c>
      <c r="AN152" s="11">
        <v>352.5204764567909</v>
      </c>
      <c r="AO152" s="11">
        <v>341.73732237822065</v>
      </c>
      <c r="AP152" s="11">
        <v>288.1092681382674</v>
      </c>
      <c r="AQ152" s="11">
        <v>340.75333508331641</v>
      </c>
      <c r="AR152" s="11">
        <v>289.67651263665562</v>
      </c>
      <c r="AS152" s="11">
        <v>314.91381914507667</v>
      </c>
      <c r="AT152" s="11">
        <v>337.48407796410334</v>
      </c>
      <c r="AU152" s="11">
        <v>35.059394174841543</v>
      </c>
      <c r="AV152" s="11">
        <v>2.1320432005868861</v>
      </c>
      <c r="AW152" s="11">
        <v>348.66142614119218</v>
      </c>
      <c r="AY152" s="7">
        <v>45873.489583333336</v>
      </c>
      <c r="AZ152" s="8">
        <v>0</v>
      </c>
      <c r="BA152" s="8">
        <v>0</v>
      </c>
      <c r="BB152" s="8">
        <v>0</v>
      </c>
      <c r="BC152" s="8">
        <v>42.245736140158158</v>
      </c>
      <c r="BD152" s="8">
        <v>0</v>
      </c>
      <c r="BE152" s="8">
        <v>0</v>
      </c>
      <c r="BF152" s="8">
        <v>0</v>
      </c>
      <c r="BG152" s="8">
        <v>40.475841993087855</v>
      </c>
      <c r="BI152" s="7">
        <v>45873.347916666666</v>
      </c>
      <c r="BJ152" s="8">
        <v>1.2817578390240669E-2</v>
      </c>
      <c r="BK152" s="8">
        <v>1.0070954449474812E-2</v>
      </c>
    </row>
    <row r="153" spans="1:63">
      <c r="A153" s="7">
        <v>45873.743055555555</v>
      </c>
      <c r="B153" s="8">
        <v>473.10108073570865</v>
      </c>
      <c r="C153" s="8">
        <v>453.67664028752245</v>
      </c>
      <c r="D153" s="8">
        <v>38.456801370050414</v>
      </c>
      <c r="E153" s="8">
        <v>21.449760596919997</v>
      </c>
      <c r="F153" s="64">
        <v>22.561159133911133</v>
      </c>
      <c r="G153" s="64">
        <v>21.898033142089844</v>
      </c>
      <c r="H153" s="64">
        <v>16.465320587158203</v>
      </c>
      <c r="I153" s="64">
        <v>16.930442810058594</v>
      </c>
      <c r="J153" s="64">
        <v>15.069954872131348</v>
      </c>
      <c r="K153" s="8">
        <v>283.05871257072522</v>
      </c>
      <c r="L153" s="8">
        <v>281.9863235649014</v>
      </c>
      <c r="M153" s="8">
        <v>283.81599426443125</v>
      </c>
      <c r="N153" s="8">
        <v>283.15921077602979</v>
      </c>
      <c r="O153" s="8">
        <v>363.32933169351668</v>
      </c>
      <c r="P153" s="8">
        <v>365.32873706942553</v>
      </c>
      <c r="Q153" s="8">
        <v>364.10569026418221</v>
      </c>
      <c r="R153" s="8">
        <v>364.56881498533454</v>
      </c>
      <c r="S153" s="8">
        <v>352.17047504525164</v>
      </c>
      <c r="T153" s="8">
        <v>292.80108759370324</v>
      </c>
      <c r="U153" s="8">
        <v>354.80913098872327</v>
      </c>
      <c r="V153" s="8">
        <v>294.55789316208256</v>
      </c>
      <c r="W153" s="8">
        <v>327.48340799385397</v>
      </c>
      <c r="X153" s="8">
        <v>341.13860935913294</v>
      </c>
      <c r="Y153" s="8">
        <v>37.329960243483463</v>
      </c>
      <c r="Z153" s="8">
        <v>0</v>
      </c>
      <c r="AA153" s="8">
        <v>363.03075622275009</v>
      </c>
      <c r="AB153" s="8">
        <v>473.10108073570865</v>
      </c>
      <c r="AC153" s="8">
        <v>477.06742590307607</v>
      </c>
      <c r="AD153" s="8">
        <v>39.321411732309002</v>
      </c>
      <c r="AE153" s="8">
        <v>23.370999433633692</v>
      </c>
      <c r="AF153" s="64">
        <v>18.879894256591797</v>
      </c>
      <c r="AG153" s="64">
        <v>13.488539695739746</v>
      </c>
      <c r="AH153" s="64">
        <v>17.767662048339844</v>
      </c>
      <c r="AI153" s="64">
        <v>19.977151870727539</v>
      </c>
      <c r="AJ153" s="64">
        <v>21.209566116333008</v>
      </c>
      <c r="AK153" s="11">
        <v>276.93663492009318</v>
      </c>
      <c r="AL153" s="11">
        <v>281.66885526711866</v>
      </c>
      <c r="AM153" s="11">
        <v>349.94603201321371</v>
      </c>
      <c r="AN153" s="11">
        <v>352.21942755154186</v>
      </c>
      <c r="AO153" s="11">
        <v>341.38862143660742</v>
      </c>
      <c r="AP153" s="11">
        <v>287.17337681915768</v>
      </c>
      <c r="AQ153" s="11">
        <v>340.33397030833487</v>
      </c>
      <c r="AR153" s="11">
        <v>288.78515011221947</v>
      </c>
      <c r="AS153" s="11">
        <v>313.7956651200073</v>
      </c>
      <c r="AT153" s="11">
        <v>336.53455785895642</v>
      </c>
      <c r="AU153" s="11">
        <v>34.586117468294802</v>
      </c>
      <c r="AV153" s="11">
        <v>2.3220401276601841</v>
      </c>
      <c r="AW153" s="11">
        <v>348.41369899617973</v>
      </c>
      <c r="AY153" s="7">
        <v>45873.493055555555</v>
      </c>
      <c r="AZ153" s="8">
        <v>0</v>
      </c>
      <c r="BA153" s="8">
        <v>0</v>
      </c>
      <c r="BB153" s="8">
        <v>0</v>
      </c>
      <c r="BC153" s="8">
        <v>43.074228662381067</v>
      </c>
      <c r="BD153" s="8">
        <v>0</v>
      </c>
      <c r="BE153" s="8">
        <v>0</v>
      </c>
      <c r="BF153" s="8">
        <v>0</v>
      </c>
      <c r="BG153" s="8">
        <v>40.875278459182297</v>
      </c>
      <c r="BI153" s="7">
        <v>45873.348611111112</v>
      </c>
      <c r="BJ153" s="8">
        <v>1.2817578390240669E-2</v>
      </c>
      <c r="BK153" s="8">
        <v>1.0070954449474812E-2</v>
      </c>
    </row>
    <row r="154" spans="1:63">
      <c r="A154" s="7">
        <v>45873.746527777781</v>
      </c>
      <c r="B154" s="8">
        <v>467.48771041911908</v>
      </c>
      <c r="C154" s="8">
        <v>451.18470376380748</v>
      </c>
      <c r="D154" s="8">
        <v>38.394912040036509</v>
      </c>
      <c r="E154" s="8">
        <v>21.665695652404782</v>
      </c>
      <c r="F154" s="64">
        <v>19.235410690307617</v>
      </c>
      <c r="G154" s="64">
        <v>19.689020156860352</v>
      </c>
      <c r="H154" s="64">
        <v>19.628150939941406</v>
      </c>
      <c r="I154" s="64">
        <v>18.325809478759766</v>
      </c>
      <c r="J154" s="64">
        <v>20.093273162841797</v>
      </c>
      <c r="K154" s="8">
        <v>282.94172364054202</v>
      </c>
      <c r="L154" s="8">
        <v>281.67189259261846</v>
      </c>
      <c r="M154" s="8">
        <v>284.53603177241314</v>
      </c>
      <c r="N154" s="8">
        <v>283.88285320527484</v>
      </c>
      <c r="O154" s="8">
        <v>361.45853712347798</v>
      </c>
      <c r="P154" s="8">
        <v>363.11092125424267</v>
      </c>
      <c r="Q154" s="8">
        <v>361.04353609168123</v>
      </c>
      <c r="R154" s="8">
        <v>362.63655241531814</v>
      </c>
      <c r="S154" s="8">
        <v>351.12338424506908</v>
      </c>
      <c r="T154" s="8">
        <v>292.62566003245922</v>
      </c>
      <c r="U154" s="8">
        <v>353.75152128963731</v>
      </c>
      <c r="V154" s="8">
        <v>294.49612445919155</v>
      </c>
      <c r="W154" s="8">
        <v>327.39178135798358</v>
      </c>
      <c r="X154" s="8">
        <v>340.84478107342659</v>
      </c>
      <c r="Y154" s="8">
        <v>37.384855116949993</v>
      </c>
      <c r="Z154" s="8">
        <v>0</v>
      </c>
      <c r="AA154" s="8">
        <v>361.25122679525833</v>
      </c>
      <c r="AB154" s="8">
        <v>467.48771041911908</v>
      </c>
      <c r="AC154" s="8">
        <v>472.10723515043617</v>
      </c>
      <c r="AD154" s="8">
        <v>39.273322526010297</v>
      </c>
      <c r="AE154" s="8">
        <v>23.577094541588398</v>
      </c>
      <c r="AF154" s="64">
        <v>19.787654876708984</v>
      </c>
      <c r="AG154" s="64">
        <v>14.604832649230957</v>
      </c>
      <c r="AH154" s="64">
        <v>20.930492401123047</v>
      </c>
      <c r="AI154" s="64">
        <v>19.689020156860352</v>
      </c>
      <c r="AJ154" s="64">
        <v>22.232833862304688</v>
      </c>
      <c r="AK154" s="11">
        <v>276.19412920815989</v>
      </c>
      <c r="AL154" s="11">
        <v>280.85700384189295</v>
      </c>
      <c r="AM154" s="11">
        <v>350.13798717788484</v>
      </c>
      <c r="AN154" s="11">
        <v>351.91433829591534</v>
      </c>
      <c r="AO154" s="11">
        <v>341.03829201248476</v>
      </c>
      <c r="AP154" s="11">
        <v>286.51235941335091</v>
      </c>
      <c r="AQ154" s="11">
        <v>340.12396240234375</v>
      </c>
      <c r="AR154" s="11">
        <v>288.11719056161121</v>
      </c>
      <c r="AS154" s="11">
        <v>312.7328061362449</v>
      </c>
      <c r="AT154" s="11">
        <v>335.48110736690541</v>
      </c>
      <c r="AU154" s="11">
        <v>34.252585487064017</v>
      </c>
      <c r="AV154" s="11">
        <v>2</v>
      </c>
      <c r="AW154" s="11">
        <v>348.26942480361555</v>
      </c>
      <c r="AY154" s="7">
        <v>45873.496527777781</v>
      </c>
      <c r="AZ154" s="8">
        <v>0</v>
      </c>
      <c r="BA154" s="8">
        <v>0</v>
      </c>
      <c r="BB154" s="8">
        <v>0</v>
      </c>
      <c r="BC154" s="8">
        <v>43.635570872167378</v>
      </c>
      <c r="BD154" s="8">
        <v>0</v>
      </c>
      <c r="BE154" s="8">
        <v>0</v>
      </c>
      <c r="BF154" s="8">
        <v>0</v>
      </c>
      <c r="BG154" s="8">
        <v>41.460336806329884</v>
      </c>
      <c r="BI154" s="7">
        <v>45873.349305555559</v>
      </c>
      <c r="BJ154" s="8">
        <v>1.2817578390240669E-2</v>
      </c>
      <c r="BK154" s="8">
        <v>1.0031355879568681E-2</v>
      </c>
    </row>
    <row r="155" spans="1:63">
      <c r="A155" s="7">
        <v>45873.75</v>
      </c>
      <c r="B155" s="8">
        <v>454.6064493981898</v>
      </c>
      <c r="C155" s="8">
        <v>435.81940952753325</v>
      </c>
      <c r="D155" s="8">
        <v>38.412948994110849</v>
      </c>
      <c r="E155" s="8">
        <v>21.689905063489277</v>
      </c>
      <c r="F155" s="64">
        <v>19.954490661621094</v>
      </c>
      <c r="G155" s="64">
        <v>22.186164855957031</v>
      </c>
      <c r="H155" s="64">
        <v>18.325809478759766</v>
      </c>
      <c r="I155" s="64">
        <v>21.209566116333008</v>
      </c>
      <c r="J155" s="64">
        <v>19.349077224731445</v>
      </c>
      <c r="K155" s="8">
        <v>283.67001289498256</v>
      </c>
      <c r="L155" s="8">
        <v>282.47843738336974</v>
      </c>
      <c r="M155" s="8">
        <v>284.63345358047832</v>
      </c>
      <c r="N155" s="8">
        <v>283.99075974199542</v>
      </c>
      <c r="O155" s="8">
        <v>359.4651688886126</v>
      </c>
      <c r="P155" s="8">
        <v>360.98239863993564</v>
      </c>
      <c r="Q155" s="8">
        <v>358.56137892729288</v>
      </c>
      <c r="R155" s="8">
        <v>360.21474812504653</v>
      </c>
      <c r="S155" s="8">
        <v>349.534825407813</v>
      </c>
      <c r="T155" s="8">
        <v>293.08647916799413</v>
      </c>
      <c r="U155" s="8">
        <v>352.12496424499744</v>
      </c>
      <c r="V155" s="8">
        <v>294.93846989125171</v>
      </c>
      <c r="W155" s="8">
        <v>327.22444801788004</v>
      </c>
      <c r="X155" s="8">
        <v>340.55943465130338</v>
      </c>
      <c r="Y155" s="8">
        <v>37.392343604335792</v>
      </c>
      <c r="Z155" s="8">
        <v>0.32055376275505792</v>
      </c>
      <c r="AA155" s="8">
        <v>359.14419656839999</v>
      </c>
      <c r="AB155" s="8">
        <v>454.6064493981898</v>
      </c>
      <c r="AC155" s="8">
        <v>461.74694204989567</v>
      </c>
      <c r="AD155" s="8">
        <v>39.288569229188461</v>
      </c>
      <c r="AE155" s="8">
        <v>23.674291397886734</v>
      </c>
      <c r="AF155" s="64">
        <v>22.921199798583984</v>
      </c>
      <c r="AG155" s="64">
        <v>20.651418685913086</v>
      </c>
      <c r="AH155" s="64">
        <v>20.930492401123047</v>
      </c>
      <c r="AI155" s="64">
        <v>21.033636093139648</v>
      </c>
      <c r="AJ155" s="64">
        <v>19.628150939941406</v>
      </c>
      <c r="AK155" s="11">
        <v>275.92454243786347</v>
      </c>
      <c r="AL155" s="11">
        <v>280.46633583906078</v>
      </c>
      <c r="AM155" s="11">
        <v>350.17731859806662</v>
      </c>
      <c r="AN155" s="11">
        <v>351.31494248499729</v>
      </c>
      <c r="AO155" s="11">
        <v>340.90965240126633</v>
      </c>
      <c r="AP155" s="11">
        <v>286.18566453052063</v>
      </c>
      <c r="AQ155" s="11">
        <v>339.97426030142856</v>
      </c>
      <c r="AR155" s="11">
        <v>287.81546221453539</v>
      </c>
      <c r="AS155" s="11">
        <v>311.83804972653587</v>
      </c>
      <c r="AT155" s="11">
        <v>334.6263669936028</v>
      </c>
      <c r="AU155" s="11">
        <v>34.041023784114515</v>
      </c>
      <c r="AV155" s="11">
        <v>2</v>
      </c>
      <c r="AW155" s="11">
        <v>348.03503793428808</v>
      </c>
      <c r="AY155" s="7">
        <v>45873.5</v>
      </c>
      <c r="AZ155" s="8">
        <v>0</v>
      </c>
      <c r="BA155" s="8">
        <v>0</v>
      </c>
      <c r="BB155" s="8">
        <v>0</v>
      </c>
      <c r="BC155" s="8">
        <v>44.188563627489977</v>
      </c>
      <c r="BD155" s="8">
        <v>0</v>
      </c>
      <c r="BE155" s="8">
        <v>0</v>
      </c>
      <c r="BF155" s="8">
        <v>0</v>
      </c>
      <c r="BG155" s="8">
        <v>42.042467834789903</v>
      </c>
      <c r="BI155" s="7">
        <v>45873.35</v>
      </c>
      <c r="BJ155" s="8">
        <v>1.2817578390240669E-2</v>
      </c>
      <c r="BK155" s="8">
        <v>8.6419537713673979E-3</v>
      </c>
    </row>
    <row r="156" spans="1:63">
      <c r="A156" s="7">
        <v>45873.753472222219</v>
      </c>
      <c r="B156" s="8">
        <v>438.28266551691235</v>
      </c>
      <c r="C156" s="8">
        <v>428.2526931757796</v>
      </c>
      <c r="D156" s="8">
        <v>38.354944863690498</v>
      </c>
      <c r="E156" s="8">
        <v>22.276631662852015</v>
      </c>
      <c r="F156" s="64">
        <v>21.482538223266602</v>
      </c>
      <c r="G156" s="64">
        <v>21.609901428222656</v>
      </c>
      <c r="H156" s="64">
        <v>24.09332275390625</v>
      </c>
      <c r="I156" s="64">
        <v>24.372394561767578</v>
      </c>
      <c r="J156" s="64">
        <v>18.511857986450195</v>
      </c>
      <c r="K156" s="8">
        <v>283.73409086363245</v>
      </c>
      <c r="L156" s="8">
        <v>282.4538386208107</v>
      </c>
      <c r="M156" s="8">
        <v>285.0948380193646</v>
      </c>
      <c r="N156" s="8">
        <v>284.40457191134391</v>
      </c>
      <c r="O156" s="8">
        <v>356.73124158056339</v>
      </c>
      <c r="P156" s="8">
        <v>358.38199339290412</v>
      </c>
      <c r="Q156" s="8">
        <v>357.53645658959249</v>
      </c>
      <c r="R156" s="8">
        <v>357.56983840197074</v>
      </c>
      <c r="S156" s="8">
        <v>347.35450075620628</v>
      </c>
      <c r="T156" s="8">
        <v>291.96297766447532</v>
      </c>
      <c r="U156" s="8">
        <v>349.97699306330486</v>
      </c>
      <c r="V156" s="8">
        <v>293.68566671489737</v>
      </c>
      <c r="W156" s="8">
        <v>326.79939669351188</v>
      </c>
      <c r="X156" s="8">
        <v>340.26626368642201</v>
      </c>
      <c r="Y156" s="8">
        <v>36.624540082657091</v>
      </c>
      <c r="Z156" s="8">
        <v>7.1984587668119132E-2</v>
      </c>
      <c r="AA156" s="8">
        <v>356.53210208989526</v>
      </c>
      <c r="AB156" s="8">
        <v>438.28266551691235</v>
      </c>
      <c r="AC156" s="8">
        <v>445.07176609574498</v>
      </c>
      <c r="AD156" s="8">
        <v>39.150605662016318</v>
      </c>
      <c r="AE156" s="8">
        <v>23.983575117980351</v>
      </c>
      <c r="AF156" s="64">
        <v>22.907234191894531</v>
      </c>
      <c r="AG156" s="64">
        <v>16.651369094848633</v>
      </c>
      <c r="AH156" s="64">
        <v>27.535224914550781</v>
      </c>
      <c r="AI156" s="64">
        <v>19.400888442993164</v>
      </c>
      <c r="AJ156" s="64">
        <v>20.651418685913086</v>
      </c>
      <c r="AK156" s="11">
        <v>275.29421611308288</v>
      </c>
      <c r="AL156" s="11">
        <v>279.75701861876934</v>
      </c>
      <c r="AM156" s="11">
        <v>349.56456471781428</v>
      </c>
      <c r="AN156" s="11">
        <v>350.55579708588675</v>
      </c>
      <c r="AO156" s="11">
        <v>340.35680746074922</v>
      </c>
      <c r="AP156" s="11">
        <v>285.31969315030767</v>
      </c>
      <c r="AQ156" s="11">
        <v>339.38565396586586</v>
      </c>
      <c r="AR156" s="11">
        <v>286.93968772269784</v>
      </c>
      <c r="AS156" s="11">
        <v>310.87506492748781</v>
      </c>
      <c r="AT156" s="11">
        <v>333.67171032533946</v>
      </c>
      <c r="AU156" s="11">
        <v>33.549063936443339</v>
      </c>
      <c r="AV156" s="11">
        <v>2</v>
      </c>
      <c r="AW156" s="11">
        <v>347.41806932529744</v>
      </c>
      <c r="AY156" s="7">
        <v>45873.503472222219</v>
      </c>
      <c r="AZ156" s="8">
        <v>0</v>
      </c>
      <c r="BA156" s="8">
        <v>0</v>
      </c>
      <c r="BB156" s="8">
        <v>0</v>
      </c>
      <c r="BC156" s="8">
        <v>44.555022129482062</v>
      </c>
      <c r="BD156" s="8">
        <v>0</v>
      </c>
      <c r="BE156" s="8">
        <v>0</v>
      </c>
      <c r="BF156" s="8">
        <v>0</v>
      </c>
      <c r="BG156" s="8">
        <v>42.35342151202375</v>
      </c>
      <c r="BI156" s="7">
        <v>45873.350694444445</v>
      </c>
      <c r="BJ156" s="8">
        <v>1.2817578390240669E-2</v>
      </c>
      <c r="BK156" s="8">
        <v>7.3450700975175899E-3</v>
      </c>
    </row>
    <row r="157" spans="1:63">
      <c r="A157" s="7">
        <v>45873.756944444445</v>
      </c>
      <c r="B157" s="8">
        <v>434.84025467481359</v>
      </c>
      <c r="C157" s="8">
        <v>417.21354657197844</v>
      </c>
      <c r="D157" s="8">
        <v>38.285417158774436</v>
      </c>
      <c r="E157" s="8">
        <v>22.366413660330387</v>
      </c>
      <c r="F157" s="64">
        <v>23.010585784912109</v>
      </c>
      <c r="G157" s="64">
        <v>20.553417205810547</v>
      </c>
      <c r="H157" s="64">
        <v>21.488637924194336</v>
      </c>
      <c r="I157" s="64">
        <v>21.488637924194336</v>
      </c>
      <c r="J157" s="64">
        <v>24.9305419921875</v>
      </c>
      <c r="K157" s="8">
        <v>282.72093071216688</v>
      </c>
      <c r="L157" s="8">
        <v>281.47432079653078</v>
      </c>
      <c r="M157" s="8">
        <v>285.45787983069437</v>
      </c>
      <c r="N157" s="8">
        <v>284.79353134807798</v>
      </c>
      <c r="O157" s="8">
        <v>354.83073805947117</v>
      </c>
      <c r="P157" s="8">
        <v>356.4193424964044</v>
      </c>
      <c r="Q157" s="8">
        <v>355.74544258291843</v>
      </c>
      <c r="R157" s="8">
        <v>356.01110684764876</v>
      </c>
      <c r="S157" s="8">
        <v>345.44629662121804</v>
      </c>
      <c r="T157" s="8">
        <v>291.03610728520124</v>
      </c>
      <c r="U157" s="8">
        <v>348.014342320178</v>
      </c>
      <c r="V157" s="8">
        <v>292.86717679378575</v>
      </c>
      <c r="W157" s="8">
        <v>326.50695820532536</v>
      </c>
      <c r="X157" s="8">
        <v>339.75242103178215</v>
      </c>
      <c r="Y157" s="8">
        <v>36.176103861492486</v>
      </c>
      <c r="Z157" s="8">
        <v>0</v>
      </c>
      <c r="AA157" s="8">
        <v>354.41957365909747</v>
      </c>
      <c r="AB157" s="8">
        <v>434.84025467481359</v>
      </c>
      <c r="AC157" s="8">
        <v>441.66947306310448</v>
      </c>
      <c r="AD157" s="8">
        <v>39.044870482012428</v>
      </c>
      <c r="AE157" s="8">
        <v>24.270369953224726</v>
      </c>
      <c r="AF157" s="64">
        <v>20.333131790161133</v>
      </c>
      <c r="AG157" s="64">
        <v>22.790981292724609</v>
      </c>
      <c r="AH157" s="64">
        <v>26.791030883789063</v>
      </c>
      <c r="AI157" s="64">
        <v>21.898033142089844</v>
      </c>
      <c r="AJ157" s="64">
        <v>20.651418685913086</v>
      </c>
      <c r="AK157" s="11">
        <v>273.96330832664654</v>
      </c>
      <c r="AL157" s="11">
        <v>278.46505713292981</v>
      </c>
      <c r="AM157" s="11">
        <v>348.54110221483944</v>
      </c>
      <c r="AN157" s="11">
        <v>349.7675035886931</v>
      </c>
      <c r="AO157" s="11">
        <v>339.48710184719567</v>
      </c>
      <c r="AP157" s="11">
        <v>283.89089956869992</v>
      </c>
      <c r="AQ157" s="11">
        <v>338.4978573951808</v>
      </c>
      <c r="AR157" s="11">
        <v>285.52361404639356</v>
      </c>
      <c r="AS157" s="11">
        <v>310.19340873805163</v>
      </c>
      <c r="AT157" s="11">
        <v>332.98188200737684</v>
      </c>
      <c r="AU157" s="11">
        <v>32.783268930670296</v>
      </c>
      <c r="AV157" s="11">
        <v>2</v>
      </c>
      <c r="AW157" s="11">
        <v>346.51921893613257</v>
      </c>
      <c r="AY157" s="7">
        <v>45873.506944444445</v>
      </c>
      <c r="AZ157" s="8">
        <v>0</v>
      </c>
      <c r="BA157" s="8">
        <v>0</v>
      </c>
      <c r="BB157" s="8">
        <v>0</v>
      </c>
      <c r="BC157" s="8">
        <v>44.888136599822438</v>
      </c>
      <c r="BD157" s="8">
        <v>0</v>
      </c>
      <c r="BE157" s="8">
        <v>0</v>
      </c>
      <c r="BF157" s="8">
        <v>0</v>
      </c>
      <c r="BG157" s="8">
        <v>42.655033662544064</v>
      </c>
      <c r="BI157" s="7">
        <v>45873.351388888892</v>
      </c>
      <c r="BJ157" s="8">
        <v>1.2817578390240669E-2</v>
      </c>
      <c r="BK157" s="8">
        <v>7.3243305087089539E-3</v>
      </c>
    </row>
    <row r="158" spans="1:63">
      <c r="A158" s="7">
        <v>45873.760416666664</v>
      </c>
      <c r="B158" s="8">
        <v>422.15755533551936</v>
      </c>
      <c r="C158" s="8">
        <v>406.48648295408054</v>
      </c>
      <c r="D158" s="8">
        <v>38.203623917792754</v>
      </c>
      <c r="E158" s="8">
        <v>22.31667180975094</v>
      </c>
      <c r="F158" s="64">
        <v>21.482538223266602</v>
      </c>
      <c r="G158" s="64">
        <v>21.033636093139648</v>
      </c>
      <c r="H158" s="64">
        <v>20.651418685913086</v>
      </c>
      <c r="I158" s="64">
        <v>20.093273162841797</v>
      </c>
      <c r="J158" s="64">
        <v>21.767711639404297</v>
      </c>
      <c r="K158" s="8">
        <v>282.50346069095042</v>
      </c>
      <c r="L158" s="8">
        <v>281.20719136044005</v>
      </c>
      <c r="M158" s="8">
        <v>284.48305816057956</v>
      </c>
      <c r="N158" s="8">
        <v>283.82586472393695</v>
      </c>
      <c r="O158" s="8">
        <v>352.95230649469278</v>
      </c>
      <c r="P158" s="8">
        <v>354.79157615176365</v>
      </c>
      <c r="Q158" s="8">
        <v>353.91130269828949</v>
      </c>
      <c r="R158" s="8">
        <v>354.54638057045372</v>
      </c>
      <c r="S158" s="8">
        <v>343.77700098574161</v>
      </c>
      <c r="T158" s="8">
        <v>289.90346811282603</v>
      </c>
      <c r="U158" s="8">
        <v>346.32701667742339</v>
      </c>
      <c r="V158" s="8">
        <v>291.62717741865356</v>
      </c>
      <c r="W158" s="8">
        <v>325.80250635453268</v>
      </c>
      <c r="X158" s="8">
        <v>339.25821499371233</v>
      </c>
      <c r="Y158" s="8">
        <v>35.393076312275859</v>
      </c>
      <c r="Z158" s="8">
        <v>0</v>
      </c>
      <c r="AA158" s="8">
        <v>352.64014994329773</v>
      </c>
      <c r="AB158" s="8">
        <v>422.15755533551936</v>
      </c>
      <c r="AC158" s="8">
        <v>429.53469465340214</v>
      </c>
      <c r="AD158" s="8">
        <v>39.043830591837562</v>
      </c>
      <c r="AE158" s="8">
        <v>24.331709771910436</v>
      </c>
      <c r="AF158" s="64">
        <v>21.650516510009766</v>
      </c>
      <c r="AG158" s="64">
        <v>18.511857986450195</v>
      </c>
      <c r="AH158" s="64">
        <v>19.349077224731445</v>
      </c>
      <c r="AI158" s="64">
        <v>20.265285491943359</v>
      </c>
      <c r="AJ158" s="64">
        <v>23.814249038696289</v>
      </c>
      <c r="AK158" s="11">
        <v>272.43217076443182</v>
      </c>
      <c r="AL158" s="11">
        <v>277.00819954088513</v>
      </c>
      <c r="AM158" s="11">
        <v>347.92964685543717</v>
      </c>
      <c r="AN158" s="11">
        <v>349.19932401086817</v>
      </c>
      <c r="AO158" s="11">
        <v>338.63130748459292</v>
      </c>
      <c r="AP158" s="11">
        <v>282.24193034960422</v>
      </c>
      <c r="AQ158" s="11">
        <v>337.72027627096975</v>
      </c>
      <c r="AR158" s="11">
        <v>283.91649389202394</v>
      </c>
      <c r="AS158" s="11">
        <v>309.44681880772299</v>
      </c>
      <c r="AT158" s="11">
        <v>332.09797197373712</v>
      </c>
      <c r="AU158" s="11">
        <v>31.993592621237614</v>
      </c>
      <c r="AV158" s="11">
        <v>2</v>
      </c>
      <c r="AW158" s="11">
        <v>345.84749289662733</v>
      </c>
      <c r="AY158" s="7">
        <v>45873.510416666664</v>
      </c>
      <c r="AZ158" s="8">
        <v>0</v>
      </c>
      <c r="BA158" s="8">
        <v>0</v>
      </c>
      <c r="BB158" s="8">
        <v>0</v>
      </c>
      <c r="BC158" s="8">
        <v>45.148449476278799</v>
      </c>
      <c r="BD158" s="8">
        <v>0</v>
      </c>
      <c r="BE158" s="8">
        <v>0</v>
      </c>
      <c r="BF158" s="8">
        <v>0</v>
      </c>
      <c r="BG158" s="8">
        <v>43.016875330711606</v>
      </c>
      <c r="BI158" s="7">
        <v>45873.352083333331</v>
      </c>
      <c r="BJ158" s="8">
        <v>1.2817578390240669E-2</v>
      </c>
      <c r="BK158" s="8">
        <v>7.3243305087089539E-3</v>
      </c>
    </row>
    <row r="159" spans="1:63">
      <c r="A159" s="7">
        <v>45873.763888888891</v>
      </c>
      <c r="B159" s="8">
        <v>418.67010083667941</v>
      </c>
      <c r="C159" s="8">
        <v>385.71085840772605</v>
      </c>
      <c r="D159" s="8">
        <v>38.286821583526788</v>
      </c>
      <c r="E159" s="8">
        <v>22.622717001037575</v>
      </c>
      <c r="F159" s="64">
        <v>22.830814361572266</v>
      </c>
      <c r="G159" s="64">
        <v>19.689020156860352</v>
      </c>
      <c r="H159" s="64">
        <v>24.651468276977539</v>
      </c>
      <c r="I159" s="64">
        <v>22.511907577514648</v>
      </c>
      <c r="J159" s="64">
        <v>18.046735763549805</v>
      </c>
      <c r="K159" s="8">
        <v>281.13832834604659</v>
      </c>
      <c r="L159" s="8">
        <v>279.83539904599331</v>
      </c>
      <c r="M159" s="8">
        <v>284.15155813899139</v>
      </c>
      <c r="N159" s="8">
        <v>283.51916261258668</v>
      </c>
      <c r="O159" s="8">
        <v>351.68993936786967</v>
      </c>
      <c r="P159" s="8">
        <v>353.29846863765221</v>
      </c>
      <c r="Q159" s="8">
        <v>352.62817580356284</v>
      </c>
      <c r="R159" s="8">
        <v>353.43622534532949</v>
      </c>
      <c r="S159" s="8">
        <v>342.20300067509527</v>
      </c>
      <c r="T159" s="8">
        <v>288.16032682514441</v>
      </c>
      <c r="U159" s="8">
        <v>344.74339066034958</v>
      </c>
      <c r="V159" s="8">
        <v>289.90209469280984</v>
      </c>
      <c r="W159" s="8">
        <v>324.95601970963037</v>
      </c>
      <c r="X159" s="8">
        <v>338.40781361516468</v>
      </c>
      <c r="Y159" s="8">
        <v>34.449844537117151</v>
      </c>
      <c r="Z159" s="8">
        <v>0</v>
      </c>
      <c r="AA159" s="8">
        <v>351.12964606169146</v>
      </c>
      <c r="AB159" s="8">
        <v>418.67010083667941</v>
      </c>
      <c r="AC159" s="8">
        <v>423.20809385456425</v>
      </c>
      <c r="AD159" s="8">
        <v>38.879997253417969</v>
      </c>
      <c r="AE159" s="8">
        <v>24.359442582181693</v>
      </c>
      <c r="AF159" s="64">
        <v>21.375656127929688</v>
      </c>
      <c r="AG159" s="64">
        <v>20.930492401123047</v>
      </c>
      <c r="AH159" s="64">
        <v>20.651418685913086</v>
      </c>
      <c r="AI159" s="64">
        <v>23.530780792236328</v>
      </c>
      <c r="AJ159" s="64">
        <v>21.488637924194336</v>
      </c>
      <c r="AK159" s="11">
        <v>271.0693667733251</v>
      </c>
      <c r="AL159" s="11">
        <v>275.66204589216812</v>
      </c>
      <c r="AM159" s="11">
        <v>347.42695267704266</v>
      </c>
      <c r="AN159" s="11">
        <v>349.04121433826185</v>
      </c>
      <c r="AO159" s="11">
        <v>338.05422142168817</v>
      </c>
      <c r="AP159" s="11">
        <v>280.72708410253125</v>
      </c>
      <c r="AQ159" s="11">
        <v>337.14339300479429</v>
      </c>
      <c r="AR159" s="11">
        <v>282.42558193167514</v>
      </c>
      <c r="AS159" s="11">
        <v>308.73750379112676</v>
      </c>
      <c r="AT159" s="11">
        <v>331.44397612698151</v>
      </c>
      <c r="AU159" s="11">
        <v>31.332843054484432</v>
      </c>
      <c r="AV159" s="11">
        <v>2</v>
      </c>
      <c r="AW159" s="11">
        <v>345.50800343813995</v>
      </c>
      <c r="AY159" s="7">
        <v>45873.513888888891</v>
      </c>
      <c r="AZ159" s="8">
        <v>0</v>
      </c>
      <c r="BA159" s="8">
        <v>0</v>
      </c>
      <c r="BB159" s="8">
        <v>0</v>
      </c>
      <c r="BC159" s="8">
        <v>45.349923705260892</v>
      </c>
      <c r="BD159" s="8">
        <v>0</v>
      </c>
      <c r="BE159" s="8">
        <v>0</v>
      </c>
      <c r="BF159" s="8">
        <v>0</v>
      </c>
      <c r="BG159" s="8">
        <v>43.160813496149188</v>
      </c>
      <c r="BI159" s="7">
        <v>45873.352777777778</v>
      </c>
      <c r="BJ159" s="8">
        <v>1.2817578390240669E-2</v>
      </c>
      <c r="BK159" s="8">
        <v>7.3243305087089539E-3</v>
      </c>
    </row>
    <row r="160" spans="1:63">
      <c r="A160" s="7">
        <v>45873.767361111109</v>
      </c>
      <c r="B160" s="8">
        <v>401.68017762559475</v>
      </c>
      <c r="C160" s="8">
        <v>368.9785210015574</v>
      </c>
      <c r="D160" s="8">
        <v>38.184957001546323</v>
      </c>
      <c r="E160" s="8">
        <v>22.717890750906566</v>
      </c>
      <c r="F160" s="64">
        <v>23.280241012573242</v>
      </c>
      <c r="G160" s="64">
        <v>22.954517364501953</v>
      </c>
      <c r="H160" s="64">
        <v>19.070003509521484</v>
      </c>
      <c r="I160" s="64">
        <v>20.093273162841797</v>
      </c>
      <c r="J160" s="64">
        <v>20.093273162841797</v>
      </c>
      <c r="K160" s="8">
        <v>279.32375576073372</v>
      </c>
      <c r="L160" s="8">
        <v>277.98549292201494</v>
      </c>
      <c r="M160" s="8">
        <v>283.08051347522218</v>
      </c>
      <c r="N160" s="8">
        <v>282.48380832931275</v>
      </c>
      <c r="O160" s="8">
        <v>350.69953527392948</v>
      </c>
      <c r="P160" s="8">
        <v>352.16108897558775</v>
      </c>
      <c r="Q160" s="8">
        <v>351.41913157011038</v>
      </c>
      <c r="R160" s="8">
        <v>352.50421036373484</v>
      </c>
      <c r="S160" s="8">
        <v>340.89646072343459</v>
      </c>
      <c r="T160" s="8">
        <v>286.19959609558805</v>
      </c>
      <c r="U160" s="8">
        <v>343.45206747089355</v>
      </c>
      <c r="V160" s="8">
        <v>287.90918114115175</v>
      </c>
      <c r="W160" s="8">
        <v>324.14005720619338</v>
      </c>
      <c r="X160" s="8">
        <v>337.55280542161262</v>
      </c>
      <c r="Y160" s="8">
        <v>33.416977463112048</v>
      </c>
      <c r="Z160" s="8">
        <v>7.4936650594075518E-2</v>
      </c>
      <c r="AA160" s="8">
        <v>349.9505708005683</v>
      </c>
      <c r="AB160" s="8">
        <v>401.68017762559475</v>
      </c>
      <c r="AC160" s="8">
        <v>406.77688812657033</v>
      </c>
      <c r="AD160" s="8">
        <v>38.936713304337381</v>
      </c>
      <c r="AE160" s="8">
        <v>24.4406609109847</v>
      </c>
      <c r="AF160" s="64">
        <v>19.848857879638672</v>
      </c>
      <c r="AG160" s="64">
        <v>19.628150939941406</v>
      </c>
      <c r="AH160" s="64">
        <v>21.209566116333008</v>
      </c>
      <c r="AI160" s="64">
        <v>17.76814079284668</v>
      </c>
      <c r="AJ160" s="64">
        <v>21.488637924194336</v>
      </c>
      <c r="AK160" s="11">
        <v>269.8883919164</v>
      </c>
      <c r="AL160" s="11">
        <v>274.43417563212324</v>
      </c>
      <c r="AM160" s="11">
        <v>347.28869082163379</v>
      </c>
      <c r="AN160" s="11">
        <v>348.99027546529868</v>
      </c>
      <c r="AO160" s="11">
        <v>337.78973934271215</v>
      </c>
      <c r="AP160" s="11">
        <v>279.61172487208773</v>
      </c>
      <c r="AQ160" s="11">
        <v>336.86416933868236</v>
      </c>
      <c r="AR160" s="11">
        <v>281.33407612702342</v>
      </c>
      <c r="AS160" s="11">
        <v>308.12769709771766</v>
      </c>
      <c r="AT160" s="11">
        <v>330.62376691020415</v>
      </c>
      <c r="AU160" s="11">
        <v>30.733223108715695</v>
      </c>
      <c r="AV160" s="11">
        <v>2.2125997019517989</v>
      </c>
      <c r="AW160" s="11">
        <v>345.39995243249149</v>
      </c>
      <c r="AY160" s="7">
        <v>45873.517361111109</v>
      </c>
      <c r="AZ160" s="8">
        <v>0</v>
      </c>
      <c r="BA160" s="8">
        <v>0</v>
      </c>
      <c r="BB160" s="8">
        <v>0</v>
      </c>
      <c r="BC160" s="8">
        <v>45.478695402584997</v>
      </c>
      <c r="BD160" s="8">
        <v>0</v>
      </c>
      <c r="BE160" s="8">
        <v>0</v>
      </c>
      <c r="BF160" s="8">
        <v>0</v>
      </c>
      <c r="BG160" s="8">
        <v>43.412562986588924</v>
      </c>
      <c r="BI160" s="7">
        <v>45873.353472222225</v>
      </c>
      <c r="BJ160" s="8">
        <v>1.2817578390240669E-2</v>
      </c>
      <c r="BK160" s="8">
        <v>7.3243305087089539E-3</v>
      </c>
    </row>
    <row r="161" spans="1:63">
      <c r="A161" s="7">
        <v>45873.770833333336</v>
      </c>
      <c r="B161" s="8">
        <v>384.10305565235768</v>
      </c>
      <c r="C161" s="8">
        <v>358.26945274781588</v>
      </c>
      <c r="D161" s="8">
        <v>38.231270921883336</v>
      </c>
      <c r="E161" s="8">
        <v>22.811948676353399</v>
      </c>
      <c r="F161" s="64">
        <v>19.684835433959961</v>
      </c>
      <c r="G161" s="64">
        <v>19.689020156860352</v>
      </c>
      <c r="H161" s="64">
        <v>23.070053100585938</v>
      </c>
      <c r="I161" s="64">
        <v>20.372344970703125</v>
      </c>
      <c r="J161" s="64">
        <v>18.790931701660156</v>
      </c>
      <c r="K161" s="8">
        <v>277.89508320842634</v>
      </c>
      <c r="L161" s="8">
        <v>276.5970686025243</v>
      </c>
      <c r="M161" s="8">
        <v>281.48561397939136</v>
      </c>
      <c r="N161" s="8">
        <v>280.85604199174691</v>
      </c>
      <c r="O161" s="8">
        <v>349.74396900715084</v>
      </c>
      <c r="P161" s="8">
        <v>350.87776971143126</v>
      </c>
      <c r="Q161" s="8">
        <v>349.6747571733618</v>
      </c>
      <c r="R161" s="8">
        <v>351.12534737072713</v>
      </c>
      <c r="S161" s="8">
        <v>339.8506060489857</v>
      </c>
      <c r="T161" s="8">
        <v>284.6226333388438</v>
      </c>
      <c r="U161" s="8">
        <v>342.44395722851465</v>
      </c>
      <c r="V161" s="8">
        <v>286.372680890124</v>
      </c>
      <c r="W161" s="8">
        <v>323.12639248995993</v>
      </c>
      <c r="X161" s="8">
        <v>336.6361971968692</v>
      </c>
      <c r="Y161" s="8">
        <v>32.610708827782929</v>
      </c>
      <c r="Z161" s="8">
        <v>0</v>
      </c>
      <c r="AA161" s="8">
        <v>348.88147224814321</v>
      </c>
      <c r="AB161" s="8">
        <v>384.10305565235768</v>
      </c>
      <c r="AC161" s="8">
        <v>389.98223430141616</v>
      </c>
      <c r="AD161" s="8">
        <v>39.083134971500826</v>
      </c>
      <c r="AE161" s="8">
        <v>24.440413574791236</v>
      </c>
      <c r="AF161" s="64">
        <v>19.628225326538086</v>
      </c>
      <c r="AG161" s="64">
        <v>19.070003509521484</v>
      </c>
      <c r="AH161" s="64">
        <v>20.093273162841797</v>
      </c>
      <c r="AI161" s="64">
        <v>19.112756729125977</v>
      </c>
      <c r="AJ161" s="64">
        <v>16.930442810058594</v>
      </c>
      <c r="AK161" s="11">
        <v>268.52492108657447</v>
      </c>
      <c r="AL161" s="11">
        <v>273.01238734316428</v>
      </c>
      <c r="AM161" s="11">
        <v>346.73695843803273</v>
      </c>
      <c r="AN161" s="11">
        <v>348.36709153607364</v>
      </c>
      <c r="AO161" s="11">
        <v>337.29042324245751</v>
      </c>
      <c r="AP161" s="11">
        <v>278.27293726884449</v>
      </c>
      <c r="AQ161" s="11">
        <v>336.40368572959056</v>
      </c>
      <c r="AR161" s="11">
        <v>279.92507686803117</v>
      </c>
      <c r="AS161" s="11">
        <v>307.44225117665928</v>
      </c>
      <c r="AT161" s="11">
        <v>329.84647114618832</v>
      </c>
      <c r="AU161" s="11">
        <v>30.003257836619493</v>
      </c>
      <c r="AV161" s="11">
        <v>2.1895336293470287</v>
      </c>
      <c r="AW161" s="11">
        <v>344.97276482074363</v>
      </c>
      <c r="AY161" s="7">
        <v>45873.520833333336</v>
      </c>
      <c r="AZ161" s="8">
        <v>0</v>
      </c>
      <c r="BA161" s="8">
        <v>0</v>
      </c>
      <c r="BB161" s="8">
        <v>0</v>
      </c>
      <c r="BC161" s="8">
        <v>45.646799412657963</v>
      </c>
      <c r="BD161" s="8">
        <v>0</v>
      </c>
      <c r="BE161" s="8">
        <v>0</v>
      </c>
      <c r="BF161" s="8">
        <v>0</v>
      </c>
      <c r="BG161" s="8">
        <v>43.637863998931124</v>
      </c>
      <c r="BI161" s="7">
        <v>45873.354166666664</v>
      </c>
      <c r="BJ161" s="8">
        <v>1.2817578390240669E-2</v>
      </c>
      <c r="BK161" s="8">
        <v>7.6464655196379775E-3</v>
      </c>
    </row>
    <row r="162" spans="1:63">
      <c r="A162" s="7">
        <v>45873.774305555555</v>
      </c>
      <c r="B162" s="8">
        <v>369.13461002409082</v>
      </c>
      <c r="C162" s="8">
        <v>341.59952822804581</v>
      </c>
      <c r="D162" s="8">
        <v>38.320001940796615</v>
      </c>
      <c r="E162" s="8">
        <v>22.788794245489797</v>
      </c>
      <c r="F162" s="64">
        <v>24.358861923217773</v>
      </c>
      <c r="G162" s="64">
        <v>18.920669555664063</v>
      </c>
      <c r="H162" s="64">
        <v>19.628150939941406</v>
      </c>
      <c r="I162" s="64">
        <v>19.406600952148438</v>
      </c>
      <c r="J162" s="64">
        <v>25.95380973815918</v>
      </c>
      <c r="K162" s="8">
        <v>276.66291974048261</v>
      </c>
      <c r="L162" s="8">
        <v>275.3816887880979</v>
      </c>
      <c r="M162" s="8">
        <v>279.80897463512383</v>
      </c>
      <c r="N162" s="8">
        <v>279.20569902986887</v>
      </c>
      <c r="O162" s="8">
        <v>348.35990166051209</v>
      </c>
      <c r="P162" s="8">
        <v>349.45542218257674</v>
      </c>
      <c r="Q162" s="8">
        <v>348.97360587358077</v>
      </c>
      <c r="R162" s="8">
        <v>349.61893650665752</v>
      </c>
      <c r="S162" s="8">
        <v>338.60979721277175</v>
      </c>
      <c r="T162" s="8">
        <v>282.88266177229428</v>
      </c>
      <c r="U162" s="8">
        <v>341.18885932329579</v>
      </c>
      <c r="V162" s="8">
        <v>284.57582099504771</v>
      </c>
      <c r="W162" s="8">
        <v>322.18636583029632</v>
      </c>
      <c r="X162" s="8">
        <v>335.71680517550004</v>
      </c>
      <c r="Y162" s="8">
        <v>31.650067324759675</v>
      </c>
      <c r="Z162" s="8">
        <v>0</v>
      </c>
      <c r="AA162" s="8">
        <v>347.546052209842</v>
      </c>
      <c r="AB162" s="8">
        <v>369.13461002409082</v>
      </c>
      <c r="AC162" s="8">
        <v>375.23043018444025</v>
      </c>
      <c r="AD162" s="8">
        <v>39.032468840132402</v>
      </c>
      <c r="AE162" s="8">
        <v>24.687040867186116</v>
      </c>
      <c r="AF162" s="64">
        <v>22.126741409301758</v>
      </c>
      <c r="AG162" s="64">
        <v>18.325809478759766</v>
      </c>
      <c r="AH162" s="64">
        <v>24.651468276977539</v>
      </c>
      <c r="AI162" s="64">
        <v>20.553417205810547</v>
      </c>
      <c r="AJ162" s="64">
        <v>22.511907577514648</v>
      </c>
      <c r="AK162" s="11">
        <v>266.94026914183218</v>
      </c>
      <c r="AL162" s="11">
        <v>271.35218288487931</v>
      </c>
      <c r="AM162" s="11">
        <v>345.9728281151335</v>
      </c>
      <c r="AN162" s="11">
        <v>347.30448574609761</v>
      </c>
      <c r="AO162" s="11">
        <v>336.43044782209364</v>
      </c>
      <c r="AP162" s="11">
        <v>276.43274674238484</v>
      </c>
      <c r="AQ162" s="11">
        <v>335.46903052107433</v>
      </c>
      <c r="AR162" s="11">
        <v>278.05204556837833</v>
      </c>
      <c r="AS162" s="11">
        <v>306.7906603968317</v>
      </c>
      <c r="AT162" s="11">
        <v>329.15882156781561</v>
      </c>
      <c r="AU162" s="11">
        <v>29.15420427508807</v>
      </c>
      <c r="AV162" s="11">
        <v>2</v>
      </c>
      <c r="AW162" s="11">
        <v>344.06248793353791</v>
      </c>
      <c r="AY162" s="7">
        <v>45873.524305555555</v>
      </c>
      <c r="AZ162" s="8">
        <v>0</v>
      </c>
      <c r="BA162" s="8">
        <v>0</v>
      </c>
      <c r="BB162" s="8">
        <v>0</v>
      </c>
      <c r="BC162" s="8">
        <v>45.808855308382647</v>
      </c>
      <c r="BD162" s="8">
        <v>0</v>
      </c>
      <c r="BE162" s="8">
        <v>0</v>
      </c>
      <c r="BF162" s="8">
        <v>0</v>
      </c>
      <c r="BG162" s="8">
        <v>43.859041678689351</v>
      </c>
      <c r="BI162" s="7">
        <v>45873.354861111111</v>
      </c>
      <c r="BJ162" s="8">
        <v>1.2817578390240669E-2</v>
      </c>
      <c r="BK162" s="8">
        <v>8.4816276748406489E-3</v>
      </c>
    </row>
    <row r="163" spans="1:63">
      <c r="A163" s="7">
        <v>45873.777777777781</v>
      </c>
      <c r="B163" s="8">
        <v>349.42320799900011</v>
      </c>
      <c r="C163" s="8">
        <v>332.42029802059602</v>
      </c>
      <c r="D163" s="8">
        <v>38.253808645886508</v>
      </c>
      <c r="E163" s="8">
        <v>22.960795509830447</v>
      </c>
      <c r="F163" s="64">
        <v>21.482538223266602</v>
      </c>
      <c r="G163" s="64">
        <v>18.920669555664063</v>
      </c>
      <c r="H163" s="64">
        <v>18.511857986450195</v>
      </c>
      <c r="I163" s="64">
        <v>17.488588333129883</v>
      </c>
      <c r="J163" s="64">
        <v>22.232833862304688</v>
      </c>
      <c r="K163" s="8">
        <v>274.82883505269257</v>
      </c>
      <c r="L163" s="8">
        <v>273.47570617996541</v>
      </c>
      <c r="M163" s="8">
        <v>278.76349823867554</v>
      </c>
      <c r="N163" s="8">
        <v>278.13132742356896</v>
      </c>
      <c r="O163" s="8">
        <v>347.16503810203022</v>
      </c>
      <c r="P163" s="8">
        <v>348.09914900992948</v>
      </c>
      <c r="Q163" s="8">
        <v>348.22791862035734</v>
      </c>
      <c r="R163" s="8">
        <v>348.87506126936768</v>
      </c>
      <c r="S163" s="8">
        <v>337.14740648372873</v>
      </c>
      <c r="T163" s="8">
        <v>280.42125624720006</v>
      </c>
      <c r="U163" s="8">
        <v>339.67844361459527</v>
      </c>
      <c r="V163" s="8">
        <v>282.12765420431737</v>
      </c>
      <c r="W163" s="8">
        <v>321.21382468774254</v>
      </c>
      <c r="X163" s="8">
        <v>334.68488466543033</v>
      </c>
      <c r="Y163" s="8">
        <v>30.488448314162827</v>
      </c>
      <c r="Z163" s="8">
        <v>0.30704833984375002</v>
      </c>
      <c r="AA163" s="8">
        <v>346.24957406956855</v>
      </c>
      <c r="AB163" s="8">
        <v>349.42320799900011</v>
      </c>
      <c r="AC163" s="8">
        <v>355.08481901580399</v>
      </c>
      <c r="AD163" s="8">
        <v>38.954871882439434</v>
      </c>
      <c r="AE163" s="8">
        <v>25.000454585826908</v>
      </c>
      <c r="AF163" s="64">
        <v>24.107633590698242</v>
      </c>
      <c r="AG163" s="64">
        <v>12.186197280883789</v>
      </c>
      <c r="AH163" s="64">
        <v>21.953760147094727</v>
      </c>
      <c r="AI163" s="64">
        <v>22.666385650634766</v>
      </c>
      <c r="AJ163" s="64">
        <v>24.9305419921875</v>
      </c>
      <c r="AK163" s="11">
        <v>265.0026104048946</v>
      </c>
      <c r="AL163" s="11">
        <v>269.29575697462263</v>
      </c>
      <c r="AM163" s="11">
        <v>345.31428291914784</v>
      </c>
      <c r="AN163" s="11">
        <v>346.45424049884059</v>
      </c>
      <c r="AO163" s="11">
        <v>335.07567513536043</v>
      </c>
      <c r="AP163" s="11">
        <v>273.73333065258339</v>
      </c>
      <c r="AQ163" s="11">
        <v>334.23175028550907</v>
      </c>
      <c r="AR163" s="11">
        <v>275.34219481987566</v>
      </c>
      <c r="AS163" s="11">
        <v>306.45905390967641</v>
      </c>
      <c r="AT163" s="11">
        <v>328.43709546333162</v>
      </c>
      <c r="AU163" s="11">
        <v>27.889270159426257</v>
      </c>
      <c r="AV163" s="11">
        <v>2</v>
      </c>
      <c r="AW163" s="11">
        <v>343.2347162674709</v>
      </c>
      <c r="AY163" s="7">
        <v>45873.527777777781</v>
      </c>
      <c r="AZ163" s="8">
        <v>0</v>
      </c>
      <c r="BA163" s="8">
        <v>0</v>
      </c>
      <c r="BB163" s="8">
        <v>0</v>
      </c>
      <c r="BC163" s="8">
        <v>45.952387772146658</v>
      </c>
      <c r="BD163" s="8">
        <v>0</v>
      </c>
      <c r="BE163" s="8">
        <v>0</v>
      </c>
      <c r="BF163" s="8">
        <v>0</v>
      </c>
      <c r="BG163" s="8">
        <v>44.056209273618144</v>
      </c>
      <c r="BI163" s="7">
        <v>45873.355555555558</v>
      </c>
      <c r="BJ163" s="8">
        <v>1.2817578390240669E-2</v>
      </c>
      <c r="BK163" s="8">
        <v>9.323380076442218E-3</v>
      </c>
    </row>
    <row r="164" spans="1:63">
      <c r="A164" s="7">
        <v>45873.78125</v>
      </c>
      <c r="B164" s="8">
        <v>336.39319598064867</v>
      </c>
      <c r="C164" s="8">
        <v>324.26076788651585</v>
      </c>
      <c r="D164" s="8">
        <v>38.255602227915809</v>
      </c>
      <c r="E164" s="8">
        <v>23.153270946302996</v>
      </c>
      <c r="F164" s="64">
        <v>22.021848678588867</v>
      </c>
      <c r="G164" s="64">
        <v>23.818912506103516</v>
      </c>
      <c r="H164" s="64">
        <v>22.511907577514648</v>
      </c>
      <c r="I164" s="64">
        <v>25.488687515258789</v>
      </c>
      <c r="J164" s="64">
        <v>23.070053100585938</v>
      </c>
      <c r="K164" s="8">
        <v>272.36392866279544</v>
      </c>
      <c r="L164" s="8">
        <v>270.91786918011792</v>
      </c>
      <c r="M164" s="8">
        <v>277.29659800208924</v>
      </c>
      <c r="N164" s="8">
        <v>276.64780832497388</v>
      </c>
      <c r="O164" s="8">
        <v>346.625479518303</v>
      </c>
      <c r="P164" s="8">
        <v>347.23089057006587</v>
      </c>
      <c r="Q164" s="8">
        <v>347.73213185663946</v>
      </c>
      <c r="R164" s="8">
        <v>348.86761225128555</v>
      </c>
      <c r="S164" s="8">
        <v>335.94832801617991</v>
      </c>
      <c r="T164" s="8">
        <v>277.90577360307333</v>
      </c>
      <c r="U164" s="8">
        <v>338.42023486859318</v>
      </c>
      <c r="V164" s="8">
        <v>279.5992603128978</v>
      </c>
      <c r="W164" s="8">
        <v>320.35294873290741</v>
      </c>
      <c r="X164" s="8">
        <v>333.80923743383772</v>
      </c>
      <c r="Y164" s="8">
        <v>29.255170993572555</v>
      </c>
      <c r="Z164" s="8">
        <v>0</v>
      </c>
      <c r="AA164" s="8">
        <v>345.43684386563643</v>
      </c>
      <c r="AB164" s="8">
        <v>336.39319598064867</v>
      </c>
      <c r="AC164" s="8">
        <v>340.64173578057358</v>
      </c>
      <c r="AD164" s="8">
        <v>38.993387073253437</v>
      </c>
      <c r="AE164" s="8">
        <v>25.146184823686248</v>
      </c>
      <c r="AF164" s="64">
        <v>16.724813461303711</v>
      </c>
      <c r="AG164" s="64">
        <v>18.325809478759766</v>
      </c>
      <c r="AH164" s="64">
        <v>19.070003509521484</v>
      </c>
      <c r="AI164" s="64">
        <v>22.954517364501953</v>
      </c>
      <c r="AJ164" s="64">
        <v>19.907224655151367</v>
      </c>
      <c r="AK164" s="11">
        <v>262.11094805209041</v>
      </c>
      <c r="AL164" s="11">
        <v>266.43198676508172</v>
      </c>
      <c r="AM164" s="11">
        <v>345.16651173819542</v>
      </c>
      <c r="AN164" s="11">
        <v>346.02590355696384</v>
      </c>
      <c r="AO164" s="11">
        <v>334.47564877586592</v>
      </c>
      <c r="AP164" s="11">
        <v>271.36621468698604</v>
      </c>
      <c r="AQ164" s="11">
        <v>333.64976801973614</v>
      </c>
      <c r="AR164" s="11">
        <v>273.12909364087352</v>
      </c>
      <c r="AS164" s="11">
        <v>305.88422710880241</v>
      </c>
      <c r="AT164" s="11">
        <v>327.79514473321859</v>
      </c>
      <c r="AU164" s="11">
        <v>26.92888971880847</v>
      </c>
      <c r="AV164" s="11">
        <v>2</v>
      </c>
      <c r="AW164" s="11">
        <v>342.7881957908549</v>
      </c>
      <c r="AY164" s="7">
        <v>45873.53125</v>
      </c>
      <c r="AZ164" s="8">
        <v>0</v>
      </c>
      <c r="BA164" s="8">
        <v>0</v>
      </c>
      <c r="BB164" s="8">
        <v>0</v>
      </c>
      <c r="BC164" s="8">
        <v>46.091878143705486</v>
      </c>
      <c r="BD164" s="8">
        <v>0</v>
      </c>
      <c r="BE164" s="8">
        <v>0</v>
      </c>
      <c r="BF164" s="8">
        <v>0</v>
      </c>
      <c r="BG164" s="8">
        <v>44.031618546732119</v>
      </c>
      <c r="BI164" s="7">
        <v>45873.356249999997</v>
      </c>
      <c r="BJ164" s="8">
        <v>1.2817578390240669E-2</v>
      </c>
      <c r="BK164" s="8">
        <v>1.0007555939689435E-2</v>
      </c>
    </row>
    <row r="165" spans="1:63">
      <c r="A165" s="7">
        <v>45873.784722222219</v>
      </c>
      <c r="B165" s="8">
        <v>330.56871670351228</v>
      </c>
      <c r="C165" s="8">
        <v>312.67582165956605</v>
      </c>
      <c r="D165" s="8">
        <v>38.242388120276424</v>
      </c>
      <c r="E165" s="8">
        <v>23.044024836316432</v>
      </c>
      <c r="F165" s="64">
        <v>20.763458251953125</v>
      </c>
      <c r="G165" s="64">
        <v>18.632535934448242</v>
      </c>
      <c r="H165" s="64">
        <v>19.907224655151367</v>
      </c>
      <c r="I165" s="64">
        <v>19.070003509521484</v>
      </c>
      <c r="J165" s="64">
        <v>16.186246871948242</v>
      </c>
      <c r="K165" s="8">
        <v>270.03540743831149</v>
      </c>
      <c r="L165" s="8">
        <v>268.62486923165369</v>
      </c>
      <c r="M165" s="8">
        <v>275.20077833965928</v>
      </c>
      <c r="N165" s="8">
        <v>274.65797337652077</v>
      </c>
      <c r="O165" s="8">
        <v>346.59676127328726</v>
      </c>
      <c r="P165" s="8">
        <v>347.23957227577779</v>
      </c>
      <c r="Q165" s="8">
        <v>347.62931265945281</v>
      </c>
      <c r="R165" s="8">
        <v>349.09441425081519</v>
      </c>
      <c r="S165" s="8">
        <v>335.23254629155309</v>
      </c>
      <c r="T165" s="8">
        <v>275.77821917140392</v>
      </c>
      <c r="U165" s="8">
        <v>337.69694877692035</v>
      </c>
      <c r="V165" s="8">
        <v>277.42569746091499</v>
      </c>
      <c r="W165" s="8">
        <v>319.34038115328809</v>
      </c>
      <c r="X165" s="8">
        <v>332.69110771198939</v>
      </c>
      <c r="Y165" s="8">
        <v>28.295676664947024</v>
      </c>
      <c r="Z165" s="8">
        <v>0</v>
      </c>
      <c r="AA165" s="8">
        <v>345.14357171859746</v>
      </c>
      <c r="AB165" s="8">
        <v>330.56871670351228</v>
      </c>
      <c r="AC165" s="8">
        <v>335.79622960003547</v>
      </c>
      <c r="AD165" s="8">
        <v>39.168170817949338</v>
      </c>
      <c r="AE165" s="8">
        <v>24.906886179663534</v>
      </c>
      <c r="AF165" s="64">
        <v>19.626815795898438</v>
      </c>
      <c r="AG165" s="64">
        <v>18.790931701660156</v>
      </c>
      <c r="AH165" s="64">
        <v>25.209615707397461</v>
      </c>
      <c r="AI165" s="64">
        <v>19.400888442993164</v>
      </c>
      <c r="AJ165" s="64">
        <v>17.488588333129883</v>
      </c>
      <c r="AK165" s="11">
        <v>260.19348359881059</v>
      </c>
      <c r="AL165" s="11">
        <v>264.54144301858071</v>
      </c>
      <c r="AM165" s="11">
        <v>345.1387226124175</v>
      </c>
      <c r="AN165" s="11">
        <v>345.80040327583623</v>
      </c>
      <c r="AO165" s="11">
        <v>333.93203240511474</v>
      </c>
      <c r="AP165" s="11">
        <v>269.47252966710209</v>
      </c>
      <c r="AQ165" s="11">
        <v>333.05977242826327</v>
      </c>
      <c r="AR165" s="11">
        <v>271.22873524853492</v>
      </c>
      <c r="AS165" s="11">
        <v>305.4048533107329</v>
      </c>
      <c r="AT165" s="11">
        <v>327.00918288049138</v>
      </c>
      <c r="AU165" s="11">
        <v>26.083384372837536</v>
      </c>
      <c r="AV165" s="11">
        <v>2</v>
      </c>
      <c r="AW165" s="11">
        <v>342.62904960253434</v>
      </c>
      <c r="AY165" s="7">
        <v>45873.534722222219</v>
      </c>
      <c r="AZ165" s="8">
        <v>0</v>
      </c>
      <c r="BA165" s="8">
        <v>0</v>
      </c>
      <c r="BB165" s="8">
        <v>0</v>
      </c>
      <c r="BC165" s="8">
        <v>46.271000588405144</v>
      </c>
      <c r="BD165" s="8">
        <v>0</v>
      </c>
      <c r="BE165" s="8">
        <v>0</v>
      </c>
      <c r="BF165" s="8">
        <v>0</v>
      </c>
      <c r="BG165" s="8">
        <v>44.006933451508445</v>
      </c>
      <c r="BI165" s="7">
        <v>45873.356944444444</v>
      </c>
      <c r="BJ165" s="8">
        <v>1.2817578390240669E-2</v>
      </c>
      <c r="BK165" s="8">
        <v>1.0070954449474812E-2</v>
      </c>
    </row>
    <row r="166" spans="1:63">
      <c r="A166" s="7">
        <v>45873.788194444445</v>
      </c>
      <c r="B166" s="8">
        <v>317.36038934412437</v>
      </c>
      <c r="C166" s="8">
        <v>292.38828013917532</v>
      </c>
      <c r="D166" s="8">
        <v>38.235580237322168</v>
      </c>
      <c r="E166" s="8">
        <v>22.786530829058222</v>
      </c>
      <c r="F166" s="64">
        <v>19.684835433959961</v>
      </c>
      <c r="G166" s="64">
        <v>18.920669555664063</v>
      </c>
      <c r="H166" s="64">
        <v>19.070003509521484</v>
      </c>
      <c r="I166" s="64">
        <v>17.209516525268555</v>
      </c>
      <c r="J166" s="64">
        <v>16.651369094848633</v>
      </c>
      <c r="K166" s="8">
        <v>268.28551283521625</v>
      </c>
      <c r="L166" s="8">
        <v>266.9296316288316</v>
      </c>
      <c r="M166" s="8">
        <v>272.82185499358832</v>
      </c>
      <c r="N166" s="8">
        <v>272.28519375578503</v>
      </c>
      <c r="O166" s="8">
        <v>346.38406612962632</v>
      </c>
      <c r="P166" s="8">
        <v>347.15424595085153</v>
      </c>
      <c r="Q166" s="8">
        <v>347.69670623373361</v>
      </c>
      <c r="R166" s="8">
        <v>348.97937654641731</v>
      </c>
      <c r="S166" s="8">
        <v>334.77838242659499</v>
      </c>
      <c r="T166" s="8">
        <v>273.75967069865362</v>
      </c>
      <c r="U166" s="8">
        <v>337.23662201596426</v>
      </c>
      <c r="V166" s="8">
        <v>275.39137179741635</v>
      </c>
      <c r="W166" s="8">
        <v>318.5978881028887</v>
      </c>
      <c r="X166" s="8">
        <v>331.82659692913165</v>
      </c>
      <c r="Y166" s="8">
        <v>27.487697624216494</v>
      </c>
      <c r="Z166" s="8">
        <v>0</v>
      </c>
      <c r="AA166" s="8">
        <v>344.90455565981409</v>
      </c>
      <c r="AB166" s="8">
        <v>317.36038934412437</v>
      </c>
      <c r="AC166" s="8">
        <v>322.21036615974282</v>
      </c>
      <c r="AD166" s="8">
        <v>39.060075388809011</v>
      </c>
      <c r="AE166" s="8">
        <v>24.780695171571782</v>
      </c>
      <c r="AF166" s="64">
        <v>20.850923538208008</v>
      </c>
      <c r="AG166" s="64">
        <v>20.930492401123047</v>
      </c>
      <c r="AH166" s="64">
        <v>18.325809478759766</v>
      </c>
      <c r="AI166" s="64">
        <v>20.745504379272461</v>
      </c>
      <c r="AJ166" s="64">
        <v>18.790931701660156</v>
      </c>
      <c r="AK166" s="11">
        <v>258.42789407813467</v>
      </c>
      <c r="AL166" s="11">
        <v>262.81564873299675</v>
      </c>
      <c r="AM166" s="11">
        <v>344.66448019045083</v>
      </c>
      <c r="AN166" s="11">
        <v>345.48899714444252</v>
      </c>
      <c r="AO166" s="11">
        <v>333.4576586042034</v>
      </c>
      <c r="AP166" s="11">
        <v>267.21772092403376</v>
      </c>
      <c r="AQ166" s="11">
        <v>332.54631465865299</v>
      </c>
      <c r="AR166" s="11">
        <v>269.02344207770659</v>
      </c>
      <c r="AS166" s="11">
        <v>304.86153622824156</v>
      </c>
      <c r="AT166" s="11">
        <v>326.34375705339352</v>
      </c>
      <c r="AU166" s="11">
        <v>25.145272687583603</v>
      </c>
      <c r="AV166" s="11">
        <v>2</v>
      </c>
      <c r="AW166" s="11">
        <v>342.37424326602212</v>
      </c>
      <c r="AY166" s="7">
        <v>45873.538194444445</v>
      </c>
      <c r="AZ166" s="8">
        <v>0</v>
      </c>
      <c r="BA166" s="8">
        <v>0</v>
      </c>
      <c r="BB166" s="8">
        <v>0</v>
      </c>
      <c r="BC166" s="8">
        <v>46.305171387367508</v>
      </c>
      <c r="BD166" s="8">
        <v>0</v>
      </c>
      <c r="BE166" s="8">
        <v>0</v>
      </c>
      <c r="BF166" s="8">
        <v>0</v>
      </c>
      <c r="BG166" s="8">
        <v>44.07787163685127</v>
      </c>
      <c r="BI166" s="7">
        <v>45873.357638888891</v>
      </c>
      <c r="BJ166" s="8">
        <v>1.2817578390240669E-2</v>
      </c>
      <c r="BK166" s="8">
        <v>1.0070954449474812E-2</v>
      </c>
    </row>
    <row r="167" spans="1:63">
      <c r="A167" s="7">
        <v>45873.791666666664</v>
      </c>
      <c r="B167" s="8">
        <v>301.94679547738428</v>
      </c>
      <c r="C167" s="8">
        <v>280.05818401427626</v>
      </c>
      <c r="D167" s="8">
        <v>38.185238180621894</v>
      </c>
      <c r="E167" s="8">
        <v>22.899018059482525</v>
      </c>
      <c r="F167" s="64">
        <v>21.752193450927734</v>
      </c>
      <c r="G167" s="64">
        <v>19.977151870727539</v>
      </c>
      <c r="H167" s="64">
        <v>20.651418685913086</v>
      </c>
      <c r="I167" s="64">
        <v>23.628200531005859</v>
      </c>
      <c r="J167" s="64">
        <v>17.767662048339844</v>
      </c>
      <c r="K167" s="8">
        <v>266.44582251033881</v>
      </c>
      <c r="L167" s="8">
        <v>265.07708845240944</v>
      </c>
      <c r="M167" s="8">
        <v>270.90883097454213</v>
      </c>
      <c r="N167" s="8">
        <v>270.29924169585604</v>
      </c>
      <c r="O167" s="8">
        <v>345.85015924636207</v>
      </c>
      <c r="P167" s="8">
        <v>346.88404099128593</v>
      </c>
      <c r="Q167" s="8">
        <v>347.53319620185471</v>
      </c>
      <c r="R167" s="8">
        <v>348.63656031712873</v>
      </c>
      <c r="S167" s="8">
        <v>334.21556571375731</v>
      </c>
      <c r="T167" s="8">
        <v>271.68461828773843</v>
      </c>
      <c r="U167" s="8">
        <v>336.7038909645301</v>
      </c>
      <c r="V167" s="8">
        <v>273.23620017917983</v>
      </c>
      <c r="W167" s="8">
        <v>317.69398530934285</v>
      </c>
      <c r="X167" s="8">
        <v>330.77190946452703</v>
      </c>
      <c r="Y167" s="8">
        <v>26.458142615774324</v>
      </c>
      <c r="Z167" s="8">
        <v>0</v>
      </c>
      <c r="AA167" s="8">
        <v>344.63783240853496</v>
      </c>
      <c r="AB167" s="8">
        <v>301.94679547738428</v>
      </c>
      <c r="AC167" s="8">
        <v>306.38357847470155</v>
      </c>
      <c r="AD167" s="8">
        <v>38.890005378814912</v>
      </c>
      <c r="AE167" s="8">
        <v>25.042251175064198</v>
      </c>
      <c r="AF167" s="64">
        <v>20.291477203369141</v>
      </c>
      <c r="AG167" s="64">
        <v>21.209566116333008</v>
      </c>
      <c r="AH167" s="64">
        <v>17.767662048339844</v>
      </c>
      <c r="AI167" s="64">
        <v>21.321767807006836</v>
      </c>
      <c r="AJ167" s="64">
        <v>20.930492401123047</v>
      </c>
      <c r="AK167" s="11">
        <v>256.27116881825663</v>
      </c>
      <c r="AL167" s="11">
        <v>260.61463785856864</v>
      </c>
      <c r="AM167" s="11">
        <v>343.99697960853581</v>
      </c>
      <c r="AN167" s="11">
        <v>345.21742534218924</v>
      </c>
      <c r="AO167" s="11">
        <v>332.74800318917414</v>
      </c>
      <c r="AP167" s="11">
        <v>264.96065703823075</v>
      </c>
      <c r="AQ167" s="11">
        <v>331.88752015452519</v>
      </c>
      <c r="AR167" s="11">
        <v>266.89160896334022</v>
      </c>
      <c r="AS167" s="11">
        <v>304.65424207482948</v>
      </c>
      <c r="AT167" s="11">
        <v>325.64795239392481</v>
      </c>
      <c r="AU167" s="11">
        <v>24.142028522738233</v>
      </c>
      <c r="AV167" s="11">
        <v>2</v>
      </c>
      <c r="AW167" s="11">
        <v>341.93679307943984</v>
      </c>
      <c r="AY167" s="7">
        <v>45873.541666666664</v>
      </c>
      <c r="AZ167" s="8">
        <v>0</v>
      </c>
      <c r="BA167" s="8">
        <v>0</v>
      </c>
      <c r="BB167" s="8">
        <v>0</v>
      </c>
      <c r="BC167" s="8">
        <v>46.409875115660221</v>
      </c>
      <c r="BD167" s="8">
        <v>0</v>
      </c>
      <c r="BE167" s="8">
        <v>0</v>
      </c>
      <c r="BF167" s="8">
        <v>0</v>
      </c>
      <c r="BG167" s="8">
        <v>44.092009210097849</v>
      </c>
      <c r="BI167" s="7">
        <v>45873.35833333333</v>
      </c>
      <c r="BJ167" s="8">
        <v>1.2817578390240669E-2</v>
      </c>
      <c r="BK167" s="8">
        <v>1.0070954449474812E-2</v>
      </c>
    </row>
    <row r="168" spans="1:63">
      <c r="A168" s="7">
        <v>45873.795138888891</v>
      </c>
      <c r="B168" s="8">
        <v>288.80428889104047</v>
      </c>
      <c r="C168" s="8">
        <v>268.60828335514532</v>
      </c>
      <c r="D168" s="8">
        <v>38.100109056354775</v>
      </c>
      <c r="E168" s="8">
        <v>23.105442605714199</v>
      </c>
      <c r="F168" s="64">
        <v>23.280241012573242</v>
      </c>
      <c r="G168" s="64">
        <v>20.553417205810547</v>
      </c>
      <c r="H168" s="64">
        <v>22.790981292724609</v>
      </c>
      <c r="I168" s="64">
        <v>19.907224655151367</v>
      </c>
      <c r="J168" s="64">
        <v>21.209566116333008</v>
      </c>
      <c r="K168" s="8">
        <v>263.84190447907611</v>
      </c>
      <c r="L168" s="8">
        <v>262.35201537474086</v>
      </c>
      <c r="M168" s="8">
        <v>269.36235451176276</v>
      </c>
      <c r="N168" s="8">
        <v>268.74258599501678</v>
      </c>
      <c r="O168" s="8">
        <v>345.15517940781615</v>
      </c>
      <c r="P168" s="8">
        <v>346.58521045085678</v>
      </c>
      <c r="Q168" s="8">
        <v>347.24191800551864</v>
      </c>
      <c r="R168" s="8">
        <v>348.12705948684493</v>
      </c>
      <c r="S168" s="8">
        <v>333.64154644200886</v>
      </c>
      <c r="T168" s="8">
        <v>269.29003680683206</v>
      </c>
      <c r="U168" s="8">
        <v>336.17398125205034</v>
      </c>
      <c r="V168" s="8">
        <v>270.77890670593206</v>
      </c>
      <c r="W168" s="8">
        <v>317.05835863736081</v>
      </c>
      <c r="X168" s="8">
        <v>329.87212225433757</v>
      </c>
      <c r="Y168" s="8">
        <v>25.47158200270486</v>
      </c>
      <c r="Z168" s="8">
        <v>0</v>
      </c>
      <c r="AA168" s="8">
        <v>344.30428226194812</v>
      </c>
      <c r="AB168" s="8">
        <v>288.80428889104047</v>
      </c>
      <c r="AC168" s="8">
        <v>292.23984269267896</v>
      </c>
      <c r="AD168" s="8">
        <v>38.786612763680978</v>
      </c>
      <c r="AE168" s="8">
        <v>25.10094335925513</v>
      </c>
      <c r="AF168" s="64">
        <v>22.054056167602539</v>
      </c>
      <c r="AG168" s="64">
        <v>16.930442810058594</v>
      </c>
      <c r="AH168" s="64">
        <v>19.907224655151367</v>
      </c>
      <c r="AI168" s="64">
        <v>23.242649078369141</v>
      </c>
      <c r="AJ168" s="64">
        <v>19.907224655151367</v>
      </c>
      <c r="AK168" s="11">
        <v>253.93025994249521</v>
      </c>
      <c r="AL168" s="11">
        <v>258.13775283216864</v>
      </c>
      <c r="AM168" s="11">
        <v>343.84707487015243</v>
      </c>
      <c r="AN168" s="11">
        <v>345.20993608505927</v>
      </c>
      <c r="AO168" s="11">
        <v>331.76911913212388</v>
      </c>
      <c r="AP168" s="11">
        <v>261.49905333239894</v>
      </c>
      <c r="AQ168" s="11">
        <v>330.90493660070314</v>
      </c>
      <c r="AR168" s="11">
        <v>263.47133161386785</v>
      </c>
      <c r="AS168" s="11">
        <v>304.13680761384825</v>
      </c>
      <c r="AT168" s="11">
        <v>324.82618517322487</v>
      </c>
      <c r="AU168" s="11">
        <v>22.915856450391541</v>
      </c>
      <c r="AV168" s="11">
        <v>2</v>
      </c>
      <c r="AW168" s="11">
        <v>341.69162601217164</v>
      </c>
      <c r="AY168" s="7">
        <v>45873.545138888891</v>
      </c>
      <c r="AZ168" s="8">
        <v>0</v>
      </c>
      <c r="BA168" s="8">
        <v>0</v>
      </c>
      <c r="BB168" s="8">
        <v>0</v>
      </c>
      <c r="BC168" s="8">
        <v>46.544329351043629</v>
      </c>
      <c r="BD168" s="8">
        <v>0</v>
      </c>
      <c r="BE168" s="8">
        <v>0</v>
      </c>
      <c r="BF168" s="8">
        <v>0</v>
      </c>
      <c r="BG168" s="8">
        <v>44.134428263510038</v>
      </c>
      <c r="BI168" s="7">
        <v>45873.359027777777</v>
      </c>
      <c r="BJ168" s="8">
        <v>1.2817578390240669E-2</v>
      </c>
      <c r="BK168" s="8">
        <v>1.0070954449474812E-2</v>
      </c>
    </row>
    <row r="169" spans="1:63">
      <c r="A169" s="7">
        <v>45873.798611111109</v>
      </c>
      <c r="B169" s="8">
        <v>276.53306872334343</v>
      </c>
      <c r="C169" s="8">
        <v>252.3338878290819</v>
      </c>
      <c r="D169" s="8">
        <v>38.128316103675125</v>
      </c>
      <c r="E169" s="8">
        <v>23.029473780849465</v>
      </c>
      <c r="F169" s="64">
        <v>20.763458251953125</v>
      </c>
      <c r="G169" s="64">
        <v>19.400888442993164</v>
      </c>
      <c r="H169" s="64">
        <v>22.790981292724609</v>
      </c>
      <c r="I169" s="64">
        <v>18.790931701660156</v>
      </c>
      <c r="J169" s="64">
        <v>19.907224655151367</v>
      </c>
      <c r="K169" s="8">
        <v>261.13571841987448</v>
      </c>
      <c r="L169" s="8">
        <v>259.68448672707547</v>
      </c>
      <c r="M169" s="8">
        <v>267.52081911251372</v>
      </c>
      <c r="N169" s="8">
        <v>266.93929453798268</v>
      </c>
      <c r="O169" s="8">
        <v>344.56395452164378</v>
      </c>
      <c r="P169" s="8">
        <v>345.99052982523654</v>
      </c>
      <c r="Q169" s="8">
        <v>346.72970061039928</v>
      </c>
      <c r="R169" s="8">
        <v>347.48969469330285</v>
      </c>
      <c r="S169" s="8">
        <v>333.0888456310301</v>
      </c>
      <c r="T169" s="8">
        <v>267.44399374202669</v>
      </c>
      <c r="U169" s="8">
        <v>335.73635933568545</v>
      </c>
      <c r="V169" s="8">
        <v>268.93587586047437</v>
      </c>
      <c r="W169" s="8">
        <v>316.3576144267908</v>
      </c>
      <c r="X169" s="8">
        <v>328.95734475476087</v>
      </c>
      <c r="Y169" s="8">
        <v>24.705480247909826</v>
      </c>
      <c r="Z169" s="8">
        <v>1.8984273894326535E-3</v>
      </c>
      <c r="AA169" s="8">
        <v>343.87995195562797</v>
      </c>
      <c r="AB169" s="8">
        <v>276.53306872334343</v>
      </c>
      <c r="AC169" s="8">
        <v>279.49889575991438</v>
      </c>
      <c r="AD169" s="8">
        <v>38.880020342603643</v>
      </c>
      <c r="AE169" s="8">
        <v>25.022838116701731</v>
      </c>
      <c r="AF169" s="64">
        <v>22.347320556640625</v>
      </c>
      <c r="AG169" s="64">
        <v>18.511857986450195</v>
      </c>
      <c r="AH169" s="64">
        <v>18.790931701660156</v>
      </c>
      <c r="AI169" s="64">
        <v>24.107044219970703</v>
      </c>
      <c r="AJ169" s="64">
        <v>21.488637924194336</v>
      </c>
      <c r="AK169" s="11">
        <v>250.84430424572923</v>
      </c>
      <c r="AL169" s="11">
        <v>255.08911312743129</v>
      </c>
      <c r="AM169" s="11">
        <v>344.08989529400941</v>
      </c>
      <c r="AN169" s="11">
        <v>345.29050291075538</v>
      </c>
      <c r="AO169" s="11">
        <v>331.72479928006419</v>
      </c>
      <c r="AP169" s="11">
        <v>259.61558079800415</v>
      </c>
      <c r="AQ169" s="11">
        <v>330.88665554558861</v>
      </c>
      <c r="AR169" s="11">
        <v>261.69664550265452</v>
      </c>
      <c r="AS169" s="11">
        <v>303.79249821204809</v>
      </c>
      <c r="AT169" s="11">
        <v>324.22013561160702</v>
      </c>
      <c r="AU169" s="11">
        <v>22.229613585907337</v>
      </c>
      <c r="AV169" s="11">
        <v>2</v>
      </c>
      <c r="AW169" s="11">
        <v>341.79610883093284</v>
      </c>
      <c r="AY169" s="7">
        <v>45873.548611111109</v>
      </c>
      <c r="AZ169" s="8">
        <v>0</v>
      </c>
      <c r="BA169" s="8">
        <v>0</v>
      </c>
      <c r="BB169" s="8">
        <v>0</v>
      </c>
      <c r="BC169" s="8">
        <v>46.642601497936191</v>
      </c>
      <c r="BD169" s="8">
        <v>0</v>
      </c>
      <c r="BE169" s="8">
        <v>0</v>
      </c>
      <c r="BF169" s="8">
        <v>0</v>
      </c>
      <c r="BG169" s="8">
        <v>44.340836449681731</v>
      </c>
      <c r="BI169" s="7">
        <v>45873.359722222223</v>
      </c>
      <c r="BJ169" s="8">
        <v>1.2817578390240669E-2</v>
      </c>
      <c r="BK169" s="8">
        <v>1.0070954449474812E-2</v>
      </c>
    </row>
    <row r="170" spans="1:63">
      <c r="A170" s="7">
        <v>45873.802083333336</v>
      </c>
      <c r="B170" s="8">
        <v>259.36085725256879</v>
      </c>
      <c r="C170" s="8">
        <v>232.81750789907417</v>
      </c>
      <c r="D170" s="8">
        <v>38.323140731922145</v>
      </c>
      <c r="E170" s="8">
        <v>22.963761060802401</v>
      </c>
      <c r="F170" s="64">
        <v>22.021848678588867</v>
      </c>
      <c r="G170" s="64">
        <v>19.112756729125977</v>
      </c>
      <c r="H170" s="64">
        <v>18.511857986450195</v>
      </c>
      <c r="I170" s="64">
        <v>20.093273162841797</v>
      </c>
      <c r="J170" s="64">
        <v>12.46527099609375</v>
      </c>
      <c r="K170" s="8">
        <v>259.12193429943989</v>
      </c>
      <c r="L170" s="8">
        <v>257.67130956837832</v>
      </c>
      <c r="M170" s="8">
        <v>265.00876022268324</v>
      </c>
      <c r="N170" s="8">
        <v>264.51271749973347</v>
      </c>
      <c r="O170" s="8">
        <v>343.81468126576516</v>
      </c>
      <c r="P170" s="8">
        <v>345.03129987235116</v>
      </c>
      <c r="Q170" s="8">
        <v>345.96924767501054</v>
      </c>
      <c r="R170" s="8">
        <v>346.57878600030335</v>
      </c>
      <c r="S170" s="8">
        <v>332.02064847207936</v>
      </c>
      <c r="T170" s="8">
        <v>265.28030842990148</v>
      </c>
      <c r="U170" s="8">
        <v>334.48595687918674</v>
      </c>
      <c r="V170" s="8">
        <v>266.71760967189448</v>
      </c>
      <c r="W170" s="8">
        <v>315.73719142008241</v>
      </c>
      <c r="X170" s="8">
        <v>328.12476892419937</v>
      </c>
      <c r="Y170" s="8">
        <v>23.699110342121454</v>
      </c>
      <c r="Z170" s="8">
        <v>0.15002659600737725</v>
      </c>
      <c r="AA170" s="8">
        <v>343.26258783593306</v>
      </c>
      <c r="AB170" s="8">
        <v>259.36085725256879</v>
      </c>
      <c r="AC170" s="8">
        <v>262.51451356759225</v>
      </c>
      <c r="AD170" s="8">
        <v>38.879997253417969</v>
      </c>
      <c r="AE170" s="8">
        <v>25.071295114595603</v>
      </c>
      <c r="AF170" s="64">
        <v>23.575414657592773</v>
      </c>
      <c r="AG170" s="64">
        <v>19.628150939941406</v>
      </c>
      <c r="AH170" s="64">
        <v>23.070053100585938</v>
      </c>
      <c r="AI170" s="64">
        <v>23.242649078369141</v>
      </c>
      <c r="AJ170" s="64">
        <v>19.907224655151367</v>
      </c>
      <c r="AK170" s="11">
        <v>248.80340141373765</v>
      </c>
      <c r="AL170" s="11">
        <v>253.15491473895347</v>
      </c>
      <c r="AM170" s="11">
        <v>344.29199676184743</v>
      </c>
      <c r="AN170" s="11">
        <v>345.30864344919382</v>
      </c>
      <c r="AO170" s="11">
        <v>331.54941676776389</v>
      </c>
      <c r="AP170" s="11">
        <v>257.92067016674361</v>
      </c>
      <c r="AQ170" s="11">
        <v>330.65719929170484</v>
      </c>
      <c r="AR170" s="11">
        <v>260.00869566093201</v>
      </c>
      <c r="AS170" s="11">
        <v>303.39611869267594</v>
      </c>
      <c r="AT170" s="11">
        <v>323.44995537622725</v>
      </c>
      <c r="AU170" s="11">
        <v>21.485216471867041</v>
      </c>
      <c r="AV170" s="11">
        <v>2</v>
      </c>
      <c r="AW170" s="11">
        <v>341.94152345303758</v>
      </c>
      <c r="AY170" s="7">
        <v>45873.552083333336</v>
      </c>
      <c r="AZ170" s="8">
        <v>0</v>
      </c>
      <c r="BA170" s="8">
        <v>0</v>
      </c>
      <c r="BB170" s="8">
        <v>0</v>
      </c>
      <c r="BC170" s="8">
        <v>46.779155400993325</v>
      </c>
      <c r="BD170" s="8">
        <v>0</v>
      </c>
      <c r="BE170" s="8">
        <v>0</v>
      </c>
      <c r="BF170" s="8">
        <v>0</v>
      </c>
      <c r="BG170" s="8">
        <v>44.566581667047899</v>
      </c>
      <c r="BI170" s="7">
        <v>45873.36041666667</v>
      </c>
      <c r="BJ170" s="8">
        <v>1.2817578390240669E-2</v>
      </c>
      <c r="BK170" s="8">
        <v>1.0070954449474812E-2</v>
      </c>
    </row>
    <row r="171" spans="1:63">
      <c r="A171" s="7">
        <v>45873.805555555555</v>
      </c>
      <c r="B171" s="8">
        <v>238.11768888224591</v>
      </c>
      <c r="C171" s="8">
        <v>223.14143292933286</v>
      </c>
      <c r="D171" s="8">
        <v>38.129478179179593</v>
      </c>
      <c r="E171" s="8">
        <v>23.095826027257328</v>
      </c>
      <c r="F171" s="64">
        <v>20.493803024291992</v>
      </c>
      <c r="G171" s="64">
        <v>17.480009078979492</v>
      </c>
      <c r="H171" s="64">
        <v>23.070053100585938</v>
      </c>
      <c r="I171" s="64">
        <v>16.930442810058594</v>
      </c>
      <c r="J171" s="64">
        <v>17.767662048339844</v>
      </c>
      <c r="K171" s="8">
        <v>256.98411026541459</v>
      </c>
      <c r="L171" s="8">
        <v>255.49321769864821</v>
      </c>
      <c r="M171" s="8">
        <v>262.72867552484695</v>
      </c>
      <c r="N171" s="8">
        <v>262.19557485331825</v>
      </c>
      <c r="O171" s="8">
        <v>342.75132228198709</v>
      </c>
      <c r="P171" s="8">
        <v>343.69297895799184</v>
      </c>
      <c r="Q171" s="8">
        <v>345.17686239011368</v>
      </c>
      <c r="R171" s="8">
        <v>345.19027874572828</v>
      </c>
      <c r="S171" s="8">
        <v>332.01804558677287</v>
      </c>
      <c r="T171" s="8">
        <v>262.84097850723504</v>
      </c>
      <c r="U171" s="8">
        <v>334.61256494640685</v>
      </c>
      <c r="V171" s="8">
        <v>264.39877784189457</v>
      </c>
      <c r="W171" s="8">
        <v>315.34344439244308</v>
      </c>
      <c r="X171" s="8">
        <v>327.25013961093339</v>
      </c>
      <c r="Y171" s="8">
        <v>23.182359402673637</v>
      </c>
      <c r="Z171" s="8">
        <v>0</v>
      </c>
      <c r="AA171" s="8">
        <v>342.44594941781213</v>
      </c>
      <c r="AB171" s="8">
        <v>238.11768888224591</v>
      </c>
      <c r="AC171" s="8">
        <v>242.67713490494046</v>
      </c>
      <c r="AD171" s="8">
        <v>38.823702945316519</v>
      </c>
      <c r="AE171" s="8">
        <v>25.110494337123033</v>
      </c>
      <c r="AF171" s="64">
        <v>21.098064422607422</v>
      </c>
      <c r="AG171" s="64">
        <v>16.930442810058594</v>
      </c>
      <c r="AH171" s="64">
        <v>23.814249038696289</v>
      </c>
      <c r="AI171" s="64">
        <v>21.033636093139648</v>
      </c>
      <c r="AJ171" s="64">
        <v>19.349077224731445</v>
      </c>
      <c r="AK171" s="11">
        <v>246.98229109521682</v>
      </c>
      <c r="AL171" s="11">
        <v>251.18925495232548</v>
      </c>
      <c r="AM171" s="11">
        <v>344.13850019677494</v>
      </c>
      <c r="AN171" s="11">
        <v>344.77847281777161</v>
      </c>
      <c r="AO171" s="11">
        <v>331.18465901705434</v>
      </c>
      <c r="AP171" s="11">
        <v>255.5722981266654</v>
      </c>
      <c r="AQ171" s="11">
        <v>330.1696397554781</v>
      </c>
      <c r="AR171" s="11">
        <v>257.72923999719012</v>
      </c>
      <c r="AS171" s="11">
        <v>303.06004482327347</v>
      </c>
      <c r="AT171" s="11">
        <v>322.75215659999526</v>
      </c>
      <c r="AU171" s="11">
        <v>20.592172891214183</v>
      </c>
      <c r="AV171" s="11">
        <v>2</v>
      </c>
      <c r="AW171" s="11">
        <v>341.81364147165789</v>
      </c>
      <c r="AY171" s="7">
        <v>45873.555555555555</v>
      </c>
      <c r="AZ171" s="8">
        <v>0</v>
      </c>
      <c r="BA171" s="8">
        <v>0</v>
      </c>
      <c r="BB171" s="8">
        <v>0</v>
      </c>
      <c r="BC171" s="8">
        <v>46.925348308313076</v>
      </c>
      <c r="BD171" s="8">
        <v>0</v>
      </c>
      <c r="BE171" s="8">
        <v>0</v>
      </c>
      <c r="BF171" s="8">
        <v>0</v>
      </c>
      <c r="BG171" s="8">
        <v>44.686999278747578</v>
      </c>
      <c r="BI171" s="7">
        <v>45873.361111111109</v>
      </c>
      <c r="BJ171" s="8">
        <v>1.2817578390240669E-2</v>
      </c>
      <c r="BK171" s="8">
        <v>1.0070954449474812E-2</v>
      </c>
    </row>
    <row r="172" spans="1:63">
      <c r="A172" s="7">
        <v>45873.809027777781</v>
      </c>
      <c r="B172" s="8">
        <v>220.94175036421061</v>
      </c>
      <c r="C172" s="8">
        <v>207.61646829424234</v>
      </c>
      <c r="D172" s="8">
        <v>38.094192730801879</v>
      </c>
      <c r="E172" s="8">
        <v>23.399133740351342</v>
      </c>
      <c r="F172" s="64">
        <v>19.415180206298828</v>
      </c>
      <c r="G172" s="64">
        <v>21.609901428222656</v>
      </c>
      <c r="H172" s="64">
        <v>17.488588333129883</v>
      </c>
      <c r="I172" s="64">
        <v>19.628150939941406</v>
      </c>
      <c r="J172" s="64">
        <v>15.628101348876953</v>
      </c>
      <c r="K172" s="8">
        <v>254.963780938024</v>
      </c>
      <c r="L172" s="8">
        <v>253.69312839527507</v>
      </c>
      <c r="M172" s="8">
        <v>260.64398086195899</v>
      </c>
      <c r="N172" s="8">
        <v>260.03028022475996</v>
      </c>
      <c r="O172" s="8">
        <v>340.6178652168548</v>
      </c>
      <c r="P172" s="8">
        <v>341.12723335577249</v>
      </c>
      <c r="Q172" s="8">
        <v>343.42726103504424</v>
      </c>
      <c r="R172" s="8">
        <v>342.22066718068538</v>
      </c>
      <c r="S172" s="8">
        <v>331.29907355807876</v>
      </c>
      <c r="T172" s="8">
        <v>263.35015213735244</v>
      </c>
      <c r="U172" s="8">
        <v>333.72661686583888</v>
      </c>
      <c r="V172" s="8">
        <v>264.94358815065277</v>
      </c>
      <c r="W172" s="8">
        <v>315.03675678967733</v>
      </c>
      <c r="X172" s="8">
        <v>326.48539944415751</v>
      </c>
      <c r="Y172" s="8">
        <v>23.097344489405359</v>
      </c>
      <c r="Z172" s="8">
        <v>0.33441497802734377</v>
      </c>
      <c r="AA172" s="8">
        <v>340.95982597858642</v>
      </c>
      <c r="AB172" s="8">
        <v>220.94175036421061</v>
      </c>
      <c r="AC172" s="8">
        <v>225.50766777387918</v>
      </c>
      <c r="AD172" s="8">
        <v>38.677990183206717</v>
      </c>
      <c r="AE172" s="8">
        <v>25.355926353158893</v>
      </c>
      <c r="AF172" s="64">
        <v>24.084888458251953</v>
      </c>
      <c r="AG172" s="64">
        <v>24.9305419921875</v>
      </c>
      <c r="AH172" s="64">
        <v>20.651418685913086</v>
      </c>
      <c r="AI172" s="64">
        <v>22.474296569824219</v>
      </c>
      <c r="AJ172" s="64">
        <v>21.953760147094727</v>
      </c>
      <c r="AK172" s="11">
        <v>244.37879512164307</v>
      </c>
      <c r="AL172" s="11">
        <v>248.60515250913548</v>
      </c>
      <c r="AM172" s="11">
        <v>343.27014890475664</v>
      </c>
      <c r="AN172" s="11">
        <v>343.60490250280463</v>
      </c>
      <c r="AO172" s="11">
        <v>330.95387739432357</v>
      </c>
      <c r="AP172" s="11">
        <v>253.61052417982913</v>
      </c>
      <c r="AQ172" s="11">
        <v>330.07244950678199</v>
      </c>
      <c r="AR172" s="11">
        <v>255.93834432270455</v>
      </c>
      <c r="AS172" s="11">
        <v>302.98435540898095</v>
      </c>
      <c r="AT172" s="11">
        <v>322.12016692450703</v>
      </c>
      <c r="AU172" s="11">
        <v>20.074739867492895</v>
      </c>
      <c r="AV172" s="11">
        <v>2</v>
      </c>
      <c r="AW172" s="11">
        <v>341.16652891669111</v>
      </c>
      <c r="AY172" s="7">
        <v>45873.559027777781</v>
      </c>
      <c r="AZ172" s="8">
        <v>0</v>
      </c>
      <c r="BA172" s="8">
        <v>0</v>
      </c>
      <c r="BB172" s="8">
        <v>0</v>
      </c>
      <c r="BC172" s="8">
        <v>46.980960034606362</v>
      </c>
      <c r="BD172" s="8">
        <v>0</v>
      </c>
      <c r="BE172" s="8">
        <v>0</v>
      </c>
      <c r="BF172" s="8">
        <v>0</v>
      </c>
      <c r="BG172" s="8">
        <v>44.492119569243826</v>
      </c>
      <c r="BI172" s="7">
        <v>45873.361805555556</v>
      </c>
      <c r="BJ172" s="8">
        <v>1.2817578390240669E-2</v>
      </c>
      <c r="BK172" s="8">
        <v>1.0070954449474812E-2</v>
      </c>
    </row>
    <row r="173" spans="1:63">
      <c r="A173" s="7">
        <v>45873.8125</v>
      </c>
      <c r="B173" s="8">
        <v>208.97995933897965</v>
      </c>
      <c r="C173" s="8">
        <v>192.20776185189794</v>
      </c>
      <c r="D173" s="8">
        <v>38.083981566251751</v>
      </c>
      <c r="E173" s="8">
        <v>23.786919769762704</v>
      </c>
      <c r="F173" s="64">
        <v>21.482538223266602</v>
      </c>
      <c r="G173" s="64">
        <v>21.033636093139648</v>
      </c>
      <c r="H173" s="64">
        <v>18.325809478759766</v>
      </c>
      <c r="I173" s="64">
        <v>20.372344970703125</v>
      </c>
      <c r="J173" s="64">
        <v>21.209566116333008</v>
      </c>
      <c r="K173" s="8">
        <v>254.87526132224832</v>
      </c>
      <c r="L173" s="8">
        <v>253.56417896886614</v>
      </c>
      <c r="M173" s="8">
        <v>258.29281407331194</v>
      </c>
      <c r="N173" s="8">
        <v>257.78990314080642</v>
      </c>
      <c r="O173" s="8">
        <v>337.26196081662516</v>
      </c>
      <c r="P173" s="8">
        <v>337.66759302452579</v>
      </c>
      <c r="Q173" s="8">
        <v>340.86603918376318</v>
      </c>
      <c r="R173" s="8">
        <v>338.39567131324264</v>
      </c>
      <c r="S173" s="8">
        <v>329.09256487374347</v>
      </c>
      <c r="T173" s="8">
        <v>261.71730188317599</v>
      </c>
      <c r="U173" s="8">
        <v>331.51128669711142</v>
      </c>
      <c r="V173" s="8">
        <v>263.12721028630932</v>
      </c>
      <c r="W173" s="8">
        <v>314.56047640595222</v>
      </c>
      <c r="X173" s="8">
        <v>325.78513038340481</v>
      </c>
      <c r="Y173" s="8">
        <v>22.142984691158652</v>
      </c>
      <c r="Z173" s="8">
        <v>1.9026671028750078E-3</v>
      </c>
      <c r="AA173" s="8">
        <v>338.73648003210934</v>
      </c>
      <c r="AB173" s="8">
        <v>208.97995933897965</v>
      </c>
      <c r="AC173" s="8">
        <v>212.04158620797372</v>
      </c>
      <c r="AD173" s="8">
        <v>38.939020195699555</v>
      </c>
      <c r="AE173" s="8">
        <v>25.528038390729957</v>
      </c>
      <c r="AF173" s="64">
        <v>18.385780334472656</v>
      </c>
      <c r="AG173" s="64">
        <v>23.349126815795898</v>
      </c>
      <c r="AH173" s="64">
        <v>21.209566116333008</v>
      </c>
      <c r="AI173" s="64">
        <v>18.632535934448242</v>
      </c>
      <c r="AJ173" s="64">
        <v>14.790881156921387</v>
      </c>
      <c r="AK173" s="11">
        <v>242.62093498650546</v>
      </c>
      <c r="AL173" s="11">
        <v>246.97062628284479</v>
      </c>
      <c r="AM173" s="11">
        <v>341.41866675237162</v>
      </c>
      <c r="AN173" s="11">
        <v>341.7166858519019</v>
      </c>
      <c r="AO173" s="11">
        <v>330.36393388946851</v>
      </c>
      <c r="AP173" s="11">
        <v>252.53886437204821</v>
      </c>
      <c r="AQ173" s="11">
        <v>329.50642653199532</v>
      </c>
      <c r="AR173" s="11">
        <v>254.97416855705825</v>
      </c>
      <c r="AS173" s="11">
        <v>302.82989140861764</v>
      </c>
      <c r="AT173" s="11">
        <v>321.46962168813985</v>
      </c>
      <c r="AU173" s="11">
        <v>19.708493318791184</v>
      </c>
      <c r="AV173" s="11">
        <v>2</v>
      </c>
      <c r="AW173" s="11">
        <v>339.71732343766996</v>
      </c>
      <c r="AY173" s="7">
        <v>45873.5625</v>
      </c>
      <c r="AZ173" s="8">
        <v>0</v>
      </c>
      <c r="BA173" s="8">
        <v>0</v>
      </c>
      <c r="BB173" s="8">
        <v>0</v>
      </c>
      <c r="BC173" s="8">
        <v>47.068833493564782</v>
      </c>
      <c r="BD173" s="8">
        <v>0</v>
      </c>
      <c r="BE173" s="8">
        <v>0</v>
      </c>
      <c r="BF173" s="8">
        <v>0</v>
      </c>
      <c r="BG173" s="8">
        <v>44.337044683690429</v>
      </c>
      <c r="BI173" s="7">
        <v>45873.362500000003</v>
      </c>
      <c r="BJ173" s="8">
        <v>1.2817578390240669E-2</v>
      </c>
      <c r="BK173" s="8">
        <v>1.0070954449474812E-2</v>
      </c>
    </row>
    <row r="174" spans="1:63">
      <c r="A174" s="7">
        <v>45873.815972222219</v>
      </c>
      <c r="B174" s="8">
        <v>192.00139995026916</v>
      </c>
      <c r="C174" s="8">
        <v>173.87198774646151</v>
      </c>
      <c r="D174" s="8">
        <v>37.967040406918059</v>
      </c>
      <c r="E174" s="8">
        <v>24.198795912937204</v>
      </c>
      <c r="F174" s="64">
        <v>21.212882995605469</v>
      </c>
      <c r="G174" s="64">
        <v>20.265285491943359</v>
      </c>
      <c r="H174" s="64">
        <v>19.070003509521484</v>
      </c>
      <c r="I174" s="64">
        <v>20.093273162841797</v>
      </c>
      <c r="J174" s="64">
        <v>18.325809478759766</v>
      </c>
      <c r="K174" s="8">
        <v>253.3023760541767</v>
      </c>
      <c r="L174" s="8">
        <v>251.89486655666255</v>
      </c>
      <c r="M174" s="8">
        <v>256.76041866164627</v>
      </c>
      <c r="N174" s="8">
        <v>256.13941045480658</v>
      </c>
      <c r="O174" s="8">
        <v>333.77979070251939</v>
      </c>
      <c r="P174" s="8">
        <v>334.41188570607164</v>
      </c>
      <c r="Q174" s="8">
        <v>338.15763489432737</v>
      </c>
      <c r="R174" s="8">
        <v>335.03026639852135</v>
      </c>
      <c r="S174" s="8">
        <v>326.57222842636207</v>
      </c>
      <c r="T174" s="8">
        <v>257.61010678514839</v>
      </c>
      <c r="U174" s="8">
        <v>329.07058575788977</v>
      </c>
      <c r="V174" s="8">
        <v>258.91730387737977</v>
      </c>
      <c r="W174" s="8">
        <v>314.02498517417064</v>
      </c>
      <c r="X174" s="8">
        <v>324.93807354558845</v>
      </c>
      <c r="Y174" s="8">
        <v>20.698889656060416</v>
      </c>
      <c r="Z174" s="8">
        <v>0.48911430010547985</v>
      </c>
      <c r="AA174" s="8">
        <v>336.06417523746222</v>
      </c>
      <c r="AB174" s="8">
        <v>192.00139995026916</v>
      </c>
      <c r="AC174" s="8">
        <v>195.70771477045957</v>
      </c>
      <c r="AD174" s="8">
        <v>38.748469008131742</v>
      </c>
      <c r="AE174" s="8">
        <v>25.813582677865547</v>
      </c>
      <c r="AF174" s="64">
        <v>21.590435028076172</v>
      </c>
      <c r="AG174" s="64">
        <v>23.349126815795898</v>
      </c>
      <c r="AH174" s="64">
        <v>20.093273162841797</v>
      </c>
      <c r="AI174" s="64">
        <v>21.609901428222656</v>
      </c>
      <c r="AJ174" s="64">
        <v>19.070003509521484</v>
      </c>
      <c r="AK174" s="11">
        <v>241.27416797389776</v>
      </c>
      <c r="AL174" s="11">
        <v>245.59425107666698</v>
      </c>
      <c r="AM174" s="11">
        <v>338.68519400121397</v>
      </c>
      <c r="AN174" s="11">
        <v>338.88000719285236</v>
      </c>
      <c r="AO174" s="11">
        <v>329.05359356096483</v>
      </c>
      <c r="AP174" s="11">
        <v>251.70677384962639</v>
      </c>
      <c r="AQ174" s="11">
        <v>328.24814638715395</v>
      </c>
      <c r="AR174" s="11">
        <v>254.06423530233479</v>
      </c>
      <c r="AS174" s="11">
        <v>302.57160401040699</v>
      </c>
      <c r="AT174" s="11">
        <v>320.88666322250771</v>
      </c>
      <c r="AU174" s="11">
        <v>19.36535756528361</v>
      </c>
      <c r="AV174" s="11">
        <v>2.1310766601562499</v>
      </c>
      <c r="AW174" s="11">
        <v>337.39740998347293</v>
      </c>
      <c r="AY174" s="7">
        <v>45873.565972222219</v>
      </c>
      <c r="AZ174" s="8">
        <v>0</v>
      </c>
      <c r="BA174" s="8">
        <v>0</v>
      </c>
      <c r="BB174" s="8">
        <v>0</v>
      </c>
      <c r="BC174" s="8">
        <v>47.120776086218299</v>
      </c>
      <c r="BD174" s="8">
        <v>0</v>
      </c>
      <c r="BE174" s="8">
        <v>0</v>
      </c>
      <c r="BF174" s="8">
        <v>0</v>
      </c>
      <c r="BG174" s="8">
        <v>44.656731590039733</v>
      </c>
      <c r="BI174" s="7">
        <v>45873.363194444442</v>
      </c>
      <c r="BJ174" s="8">
        <v>1.2817578390240669E-2</v>
      </c>
      <c r="BK174" s="8">
        <v>9.9272132118788867E-3</v>
      </c>
    </row>
    <row r="175" spans="1:63">
      <c r="A175" s="7">
        <v>45873.819444444445</v>
      </c>
      <c r="B175" s="8">
        <v>174.44044818685927</v>
      </c>
      <c r="C175" s="8">
        <v>153.06794704038512</v>
      </c>
      <c r="D175" s="8">
        <v>37.916716024711675</v>
      </c>
      <c r="E175" s="8">
        <v>24.210101631029683</v>
      </c>
      <c r="F175" s="64">
        <v>21.033113479614258</v>
      </c>
      <c r="G175" s="64">
        <v>20.553417205810547</v>
      </c>
      <c r="H175" s="64">
        <v>19.628150939941406</v>
      </c>
      <c r="I175" s="64">
        <v>20.651418685913086</v>
      </c>
      <c r="J175" s="64">
        <v>17.209516525268555</v>
      </c>
      <c r="K175" s="8">
        <v>249.98551111374118</v>
      </c>
      <c r="L175" s="8">
        <v>248.52191585668066</v>
      </c>
      <c r="M175" s="8">
        <v>256.36269378288011</v>
      </c>
      <c r="N175" s="8">
        <v>255.69220524663649</v>
      </c>
      <c r="O175" s="8">
        <v>330.67954128052645</v>
      </c>
      <c r="P175" s="8">
        <v>331.50217247025751</v>
      </c>
      <c r="Q175" s="8">
        <v>335.43345660582264</v>
      </c>
      <c r="R175" s="8">
        <v>332.43032415605256</v>
      </c>
      <c r="S175" s="8">
        <v>324.41629050829914</v>
      </c>
      <c r="T175" s="8">
        <v>254.11373134915718</v>
      </c>
      <c r="U175" s="8">
        <v>326.84899427197564</v>
      </c>
      <c r="V175" s="8">
        <v>255.45794518742633</v>
      </c>
      <c r="W175" s="8">
        <v>313.49934872322751</v>
      </c>
      <c r="X175" s="8">
        <v>324.15699125860374</v>
      </c>
      <c r="Y175" s="8">
        <v>19.482912465116236</v>
      </c>
      <c r="Z175" s="8">
        <v>0.22466138769073371</v>
      </c>
      <c r="AA175" s="8">
        <v>333.37200166156669</v>
      </c>
      <c r="AB175" s="8">
        <v>174.44044818685927</v>
      </c>
      <c r="AC175" s="8">
        <v>178.75923777235658</v>
      </c>
      <c r="AD175" s="8">
        <v>38.689999267641888</v>
      </c>
      <c r="AE175" s="8">
        <v>26.122057536015092</v>
      </c>
      <c r="AF175" s="64">
        <v>23.098913192749023</v>
      </c>
      <c r="AG175" s="64">
        <v>21.953760147094727</v>
      </c>
      <c r="AH175" s="64">
        <v>22.511907577514648</v>
      </c>
      <c r="AI175" s="64">
        <v>20.745504379272461</v>
      </c>
      <c r="AJ175" s="64">
        <v>18.511857986450195</v>
      </c>
      <c r="AK175" s="11">
        <v>239.97400826868969</v>
      </c>
      <c r="AL175" s="11">
        <v>244.38964481462813</v>
      </c>
      <c r="AM175" s="11">
        <v>335.00338167313924</v>
      </c>
      <c r="AN175" s="11">
        <v>335.08507376588028</v>
      </c>
      <c r="AO175" s="11">
        <v>326.90917026219267</v>
      </c>
      <c r="AP175" s="11">
        <v>250.7204094647748</v>
      </c>
      <c r="AQ175" s="11">
        <v>326.13884760185613</v>
      </c>
      <c r="AR175" s="11">
        <v>253.01996687609392</v>
      </c>
      <c r="AS175" s="11">
        <v>302.38880199102044</v>
      </c>
      <c r="AT175" s="11">
        <v>320.33135784469187</v>
      </c>
      <c r="AU175" s="11">
        <v>18.965902701723913</v>
      </c>
      <c r="AV175" s="11">
        <v>2</v>
      </c>
      <c r="AW175" s="11">
        <v>334.2148232910456</v>
      </c>
      <c r="AY175" s="7">
        <v>45873.569444444445</v>
      </c>
      <c r="AZ175" s="8">
        <v>0</v>
      </c>
      <c r="BA175" s="8">
        <v>0</v>
      </c>
      <c r="BB175" s="8">
        <v>0</v>
      </c>
      <c r="BC175" s="8">
        <v>47.250960828461409</v>
      </c>
      <c r="BD175" s="8">
        <v>0</v>
      </c>
      <c r="BE175" s="8">
        <v>0</v>
      </c>
      <c r="BF175" s="8">
        <v>0</v>
      </c>
      <c r="BG175" s="8">
        <v>45.136785655002761</v>
      </c>
      <c r="BI175" s="7">
        <v>45873.363888888889</v>
      </c>
      <c r="BJ175" s="8">
        <v>1.2817578390240669E-2</v>
      </c>
      <c r="BK175" s="8">
        <v>9.21719919033929E-3</v>
      </c>
    </row>
    <row r="176" spans="1:63">
      <c r="A176" s="7">
        <v>45873.822916666664</v>
      </c>
      <c r="B176" s="8">
        <v>157.40141460118502</v>
      </c>
      <c r="C176" s="8">
        <v>136.83148040312619</v>
      </c>
      <c r="D176" s="8">
        <v>37.900001525878906</v>
      </c>
      <c r="E176" s="8">
        <v>24.295980887563104</v>
      </c>
      <c r="F176" s="64">
        <v>18.696100234985352</v>
      </c>
      <c r="G176" s="64">
        <v>21.898033142089844</v>
      </c>
      <c r="H176" s="64">
        <v>18.325809478759766</v>
      </c>
      <c r="I176" s="64">
        <v>18.511857986450195</v>
      </c>
      <c r="J176" s="64">
        <v>18.046735763549805</v>
      </c>
      <c r="K176" s="8">
        <v>246.2345957177684</v>
      </c>
      <c r="L176" s="8">
        <v>244.80528579296262</v>
      </c>
      <c r="M176" s="8">
        <v>255.43263531694984</v>
      </c>
      <c r="N176" s="8">
        <v>254.85365253639694</v>
      </c>
      <c r="O176" s="8">
        <v>327.77063342400845</v>
      </c>
      <c r="P176" s="8">
        <v>328.66064563647683</v>
      </c>
      <c r="Q176" s="8">
        <v>332.36441846690605</v>
      </c>
      <c r="R176" s="8">
        <v>329.74557221927643</v>
      </c>
      <c r="S176" s="8">
        <v>322.25239919340856</v>
      </c>
      <c r="T176" s="8">
        <v>251.73805784870481</v>
      </c>
      <c r="U176" s="8">
        <v>324.7223641147977</v>
      </c>
      <c r="V176" s="8">
        <v>253.12997105854174</v>
      </c>
      <c r="W176" s="8">
        <v>312.88403324004258</v>
      </c>
      <c r="X176" s="8">
        <v>323.2371170498779</v>
      </c>
      <c r="Y176" s="8">
        <v>18.700080866796029</v>
      </c>
      <c r="Z176" s="8">
        <v>0</v>
      </c>
      <c r="AA176" s="8">
        <v>330.66642404772341</v>
      </c>
      <c r="AB176" s="8">
        <v>157.40141460118502</v>
      </c>
      <c r="AC176" s="8">
        <v>161.54317178764012</v>
      </c>
      <c r="AD176" s="8">
        <v>38.689998626708984</v>
      </c>
      <c r="AE176" s="8">
        <v>26.342936037620454</v>
      </c>
      <c r="AF176" s="64">
        <v>20.815567016601563</v>
      </c>
      <c r="AG176" s="64">
        <v>18.511857986450195</v>
      </c>
      <c r="AH176" s="64">
        <v>23.070053100585938</v>
      </c>
      <c r="AI176" s="64">
        <v>19.400888442993164</v>
      </c>
      <c r="AJ176" s="64">
        <v>21.488637924194336</v>
      </c>
      <c r="AK176" s="11">
        <v>238.75383239483452</v>
      </c>
      <c r="AL176" s="11">
        <v>243.05863189731042</v>
      </c>
      <c r="AM176" s="11">
        <v>330.40240114680881</v>
      </c>
      <c r="AN176" s="11">
        <v>330.09759429810981</v>
      </c>
      <c r="AO176" s="11">
        <v>324.09333032480441</v>
      </c>
      <c r="AP176" s="11">
        <v>249.44102364795904</v>
      </c>
      <c r="AQ176" s="11">
        <v>323.33880083748761</v>
      </c>
      <c r="AR176" s="11">
        <v>251.72912692259533</v>
      </c>
      <c r="AS176" s="11">
        <v>302.06336558044472</v>
      </c>
      <c r="AT176" s="11">
        <v>319.62994008835665</v>
      </c>
      <c r="AU176" s="11">
        <v>18.49835522793213</v>
      </c>
      <c r="AV176" s="11">
        <v>2</v>
      </c>
      <c r="AW176" s="11">
        <v>330.03065512505515</v>
      </c>
      <c r="AY176" s="7">
        <v>45873.572916666664</v>
      </c>
      <c r="AZ176" s="8">
        <v>0</v>
      </c>
      <c r="BA176" s="8">
        <v>0</v>
      </c>
      <c r="BB176" s="8">
        <v>0</v>
      </c>
      <c r="BC176" s="8">
        <v>47.430480515797797</v>
      </c>
      <c r="BD176" s="8">
        <v>0</v>
      </c>
      <c r="BE176" s="8">
        <v>0</v>
      </c>
      <c r="BF176" s="8">
        <v>0</v>
      </c>
      <c r="BG176" s="8">
        <v>45.540068257963291</v>
      </c>
      <c r="BI176" s="7">
        <v>45873.364583333336</v>
      </c>
      <c r="BJ176" s="8">
        <v>1.2817578390240669E-2</v>
      </c>
      <c r="BK176" s="8">
        <v>8.4493530806382302E-3</v>
      </c>
    </row>
    <row r="177" spans="1:63">
      <c r="A177" s="7">
        <v>45873.826388888891</v>
      </c>
      <c r="B177" s="8">
        <v>138.47968064432794</v>
      </c>
      <c r="C177" s="8">
        <v>119.95225884499516</v>
      </c>
      <c r="D177" s="8">
        <v>37.758324978293579</v>
      </c>
      <c r="E177" s="8">
        <v>24.824440079982743</v>
      </c>
      <c r="F177" s="64">
        <v>22.29150390625</v>
      </c>
      <c r="G177" s="64">
        <v>22.474296569824219</v>
      </c>
      <c r="H177" s="64">
        <v>21.767711639404297</v>
      </c>
      <c r="I177" s="64">
        <v>21.953760147094727</v>
      </c>
      <c r="J177" s="64">
        <v>17.209516525268555</v>
      </c>
      <c r="K177" s="8">
        <v>244.32408251534608</v>
      </c>
      <c r="L177" s="8">
        <v>243.04735270104464</v>
      </c>
      <c r="M177" s="8">
        <v>252.98534101994971</v>
      </c>
      <c r="N177" s="8">
        <v>252.56510266568526</v>
      </c>
      <c r="O177" s="8">
        <v>324.28278083083057</v>
      </c>
      <c r="P177" s="8">
        <v>325.04323300724207</v>
      </c>
      <c r="Q177" s="8">
        <v>328.68969639749162</v>
      </c>
      <c r="R177" s="8">
        <v>325.75120278486457</v>
      </c>
      <c r="S177" s="8">
        <v>319.91563184194422</v>
      </c>
      <c r="T177" s="8">
        <v>249.812971450688</v>
      </c>
      <c r="U177" s="8">
        <v>322.41546150719904</v>
      </c>
      <c r="V177" s="8">
        <v>251.24128326738563</v>
      </c>
      <c r="W177" s="8">
        <v>312.03006875296211</v>
      </c>
      <c r="X177" s="8">
        <v>322.32854032688209</v>
      </c>
      <c r="Y177" s="8">
        <v>18.091677872776096</v>
      </c>
      <c r="Z177" s="8">
        <v>0</v>
      </c>
      <c r="AA177" s="8">
        <v>327.74090567069749</v>
      </c>
      <c r="AB177" s="8">
        <v>138.47968064432794</v>
      </c>
      <c r="AC177" s="8">
        <v>141.50440086220817</v>
      </c>
      <c r="AD177" s="8">
        <v>38.509539746240939</v>
      </c>
      <c r="AE177" s="8">
        <v>26.480390046887969</v>
      </c>
      <c r="AF177" s="64">
        <v>22.063982009887695</v>
      </c>
      <c r="AG177" s="64">
        <v>21.488637924194336</v>
      </c>
      <c r="AH177" s="64">
        <v>17.767662048339844</v>
      </c>
      <c r="AI177" s="64">
        <v>14.214512825012207</v>
      </c>
      <c r="AJ177" s="64">
        <v>22.232833862304688</v>
      </c>
      <c r="AK177" s="11">
        <v>237.39055984253196</v>
      </c>
      <c r="AL177" s="11">
        <v>241.62949380466807</v>
      </c>
      <c r="AM177" s="11">
        <v>324.72826787436679</v>
      </c>
      <c r="AN177" s="11">
        <v>324.08564699141698</v>
      </c>
      <c r="AO177" s="11">
        <v>320.42466471405697</v>
      </c>
      <c r="AP177" s="11">
        <v>247.85091914270771</v>
      </c>
      <c r="AQ177" s="11">
        <v>319.64017171185776</v>
      </c>
      <c r="AR177" s="11">
        <v>250.10308885069563</v>
      </c>
      <c r="AS177" s="11">
        <v>301.54454568169172</v>
      </c>
      <c r="AT177" s="11">
        <v>319.01961460716001</v>
      </c>
      <c r="AU177" s="11">
        <v>17.905983874843578</v>
      </c>
      <c r="AV177" s="11">
        <v>2.1348011246537326</v>
      </c>
      <c r="AW177" s="11">
        <v>324.71272552364042</v>
      </c>
      <c r="AY177" s="7">
        <v>45873.576388888891</v>
      </c>
      <c r="AZ177" s="8">
        <v>0</v>
      </c>
      <c r="BA177" s="8">
        <v>0</v>
      </c>
      <c r="BB177" s="8">
        <v>0</v>
      </c>
      <c r="BC177" s="8">
        <v>47.6101010484279</v>
      </c>
      <c r="BD177" s="8">
        <v>0</v>
      </c>
      <c r="BE177" s="8">
        <v>0</v>
      </c>
      <c r="BF177" s="8">
        <v>0</v>
      </c>
      <c r="BG177" s="8">
        <v>45.80494870343626</v>
      </c>
      <c r="BI177" s="7">
        <v>45873.365277777775</v>
      </c>
      <c r="BJ177" s="8">
        <v>1.2817578390240669E-2</v>
      </c>
      <c r="BK177" s="8">
        <v>7.6823952473523398E-3</v>
      </c>
    </row>
    <row r="178" spans="1:63">
      <c r="A178" s="7">
        <v>45873.829861111109</v>
      </c>
      <c r="B178" s="8">
        <v>122.10109104375198</v>
      </c>
      <c r="C178" s="8">
        <v>104.25395240033095</v>
      </c>
      <c r="D178" s="8">
        <v>37.625576307193356</v>
      </c>
      <c r="E178" s="8">
        <v>25.06420157445779</v>
      </c>
      <c r="F178" s="64">
        <v>18.426445007324219</v>
      </c>
      <c r="G178" s="64">
        <v>16.71165657043457</v>
      </c>
      <c r="H178" s="64">
        <v>20.651418685913086</v>
      </c>
      <c r="I178" s="64">
        <v>20.651418685913086</v>
      </c>
      <c r="J178" s="64">
        <v>13.767612457275391</v>
      </c>
      <c r="K178" s="8">
        <v>242.80754117679851</v>
      </c>
      <c r="L178" s="8">
        <v>241.57300197110035</v>
      </c>
      <c r="M178" s="8">
        <v>249.55344907976411</v>
      </c>
      <c r="N178" s="8">
        <v>249.13720872497075</v>
      </c>
      <c r="O178" s="8">
        <v>319.83769178908864</v>
      </c>
      <c r="P178" s="8">
        <v>319.93664992217447</v>
      </c>
      <c r="Q178" s="8">
        <v>324.72862747158683</v>
      </c>
      <c r="R178" s="8">
        <v>320.13891622376718</v>
      </c>
      <c r="S178" s="8">
        <v>317.36602022432567</v>
      </c>
      <c r="T178" s="8">
        <v>248.13852643513431</v>
      </c>
      <c r="U178" s="8">
        <v>319.86379744591034</v>
      </c>
      <c r="V178" s="8">
        <v>249.56730707491283</v>
      </c>
      <c r="W178" s="8">
        <v>311.20492642897494</v>
      </c>
      <c r="X178" s="8">
        <v>321.19085927285471</v>
      </c>
      <c r="Y178" s="8">
        <v>17.490664846248183</v>
      </c>
      <c r="Z178" s="8">
        <v>0</v>
      </c>
      <c r="AA178" s="8">
        <v>324.10463288231443</v>
      </c>
      <c r="AB178" s="8">
        <v>122.10109104375198</v>
      </c>
      <c r="AC178" s="8">
        <v>125.02588050863136</v>
      </c>
      <c r="AD178" s="8">
        <v>38.375454624632575</v>
      </c>
      <c r="AE178" s="8">
        <v>26.720608517219581</v>
      </c>
      <c r="AF178" s="64">
        <v>21.453794479370117</v>
      </c>
      <c r="AG178" s="64">
        <v>12.744343757629395</v>
      </c>
      <c r="AH178" s="64">
        <v>19.907224655151367</v>
      </c>
      <c r="AI178" s="64">
        <v>21.898033142089844</v>
      </c>
      <c r="AJ178" s="64">
        <v>20.651418685913086</v>
      </c>
      <c r="AK178" s="11">
        <v>236.01541421064749</v>
      </c>
      <c r="AL178" s="11">
        <v>240.30593697127256</v>
      </c>
      <c r="AM178" s="11">
        <v>318.04837684525626</v>
      </c>
      <c r="AN178" s="11">
        <v>317.21348794602011</v>
      </c>
      <c r="AO178" s="11">
        <v>315.90301988613635</v>
      </c>
      <c r="AP178" s="11">
        <v>245.99076701539724</v>
      </c>
      <c r="AQ178" s="11">
        <v>315.13747323967829</v>
      </c>
      <c r="AR178" s="11">
        <v>248.0999485702867</v>
      </c>
      <c r="AS178" s="11">
        <v>300.95668658842771</v>
      </c>
      <c r="AT178" s="11">
        <v>318.23368281309973</v>
      </c>
      <c r="AU178" s="11">
        <v>17.240597241564753</v>
      </c>
      <c r="AV178" s="11">
        <v>2.3567988865360463</v>
      </c>
      <c r="AW178" s="11">
        <v>318.42533670866709</v>
      </c>
      <c r="AY178" s="7">
        <v>45873.579861111109</v>
      </c>
      <c r="AZ178" s="8">
        <v>0</v>
      </c>
      <c r="BA178" s="8">
        <v>0</v>
      </c>
      <c r="BB178" s="8">
        <v>0</v>
      </c>
      <c r="BC178" s="8">
        <v>48.070490965888034</v>
      </c>
      <c r="BD178" s="8">
        <v>0</v>
      </c>
      <c r="BE178" s="8">
        <v>0</v>
      </c>
      <c r="BF178" s="8">
        <v>0</v>
      </c>
      <c r="BG178" s="8">
        <v>46.207284024494705</v>
      </c>
      <c r="BI178" s="7">
        <v>45873.365972222222</v>
      </c>
      <c r="BJ178" s="8">
        <v>1.2817578390240669E-2</v>
      </c>
      <c r="BK178" s="8">
        <v>7.6967442192876039E-3</v>
      </c>
    </row>
    <row r="179" spans="1:63">
      <c r="A179" s="7">
        <v>45873.833333333336</v>
      </c>
      <c r="B179" s="8">
        <v>106.7007596271921</v>
      </c>
      <c r="C179" s="8">
        <v>11.558159204943566</v>
      </c>
      <c r="D179" s="8">
        <v>37.589498834743459</v>
      </c>
      <c r="E179" s="8">
        <v>25.240995599297847</v>
      </c>
      <c r="F179" s="64">
        <v>18.965755462646484</v>
      </c>
      <c r="G179" s="64">
        <v>15.559128761291504</v>
      </c>
      <c r="H179" s="64">
        <v>19.349077224731445</v>
      </c>
      <c r="I179" s="64">
        <v>19.628150939941406</v>
      </c>
      <c r="J179" s="64">
        <v>18.046735763549805</v>
      </c>
      <c r="K179" s="8">
        <v>241.28821302381542</v>
      </c>
      <c r="L179" s="8">
        <v>239.95932619066105</v>
      </c>
      <c r="M179" s="8">
        <v>246.92946311076057</v>
      </c>
      <c r="N179" s="8">
        <v>246.48543749783246</v>
      </c>
      <c r="O179" s="8">
        <v>313.97655287479699</v>
      </c>
      <c r="P179" s="8">
        <v>314.10258899804137</v>
      </c>
      <c r="Q179" s="8">
        <v>319.39877950385755</v>
      </c>
      <c r="R179" s="8">
        <v>313.29770087020921</v>
      </c>
      <c r="S179" s="8">
        <v>314.18534312578231</v>
      </c>
      <c r="T179" s="8">
        <v>246.4600347246253</v>
      </c>
      <c r="U179" s="8">
        <v>316.67163563459337</v>
      </c>
      <c r="V179" s="8">
        <v>247.90417831254268</v>
      </c>
      <c r="W179" s="8">
        <v>310.14971301103373</v>
      </c>
      <c r="X179" s="8">
        <v>320.11892884064474</v>
      </c>
      <c r="Y179" s="8">
        <v>16.910135000902986</v>
      </c>
      <c r="Z179" s="8">
        <v>0</v>
      </c>
      <c r="AA179" s="8">
        <v>319.55849722303452</v>
      </c>
      <c r="AB179" s="8">
        <v>106.7007596271921</v>
      </c>
      <c r="AC179" s="8">
        <v>109.73027550245813</v>
      </c>
      <c r="AD179" s="8">
        <v>38.406739772186263</v>
      </c>
      <c r="AE179" s="8">
        <v>27.008053359586395</v>
      </c>
      <c r="AF179" s="64">
        <v>19.606636047363281</v>
      </c>
      <c r="AG179" s="64">
        <v>16.651369094848633</v>
      </c>
      <c r="AH179" s="64">
        <v>16.930442810058594</v>
      </c>
      <c r="AI179" s="64">
        <v>20.265285491943359</v>
      </c>
      <c r="AJ179" s="64">
        <v>19.070003509521484</v>
      </c>
      <c r="AK179" s="11">
        <v>234.66138383261142</v>
      </c>
      <c r="AL179" s="11">
        <v>238.94306856303393</v>
      </c>
      <c r="AM179" s="11">
        <v>310.3435882919631</v>
      </c>
      <c r="AN179" s="11">
        <v>309.607106746601</v>
      </c>
      <c r="AO179" s="11">
        <v>310.47673863583555</v>
      </c>
      <c r="AP179" s="11">
        <v>243.71195833901953</v>
      </c>
      <c r="AQ179" s="11">
        <v>309.71498538394616</v>
      </c>
      <c r="AR179" s="11">
        <v>245.75521521570084</v>
      </c>
      <c r="AS179" s="11">
        <v>299.95086311312264</v>
      </c>
      <c r="AT179" s="11">
        <v>317.29275862792196</v>
      </c>
      <c r="AU179" s="11">
        <v>16.470924737632426</v>
      </c>
      <c r="AV179" s="11">
        <v>2</v>
      </c>
      <c r="AW179" s="11">
        <v>311.25482566832255</v>
      </c>
      <c r="AY179" s="7">
        <v>45873.583333333336</v>
      </c>
      <c r="AZ179" s="8">
        <v>0</v>
      </c>
      <c r="BA179" s="8">
        <v>0</v>
      </c>
      <c r="BB179" s="8">
        <v>0</v>
      </c>
      <c r="BC179" s="8">
        <v>48.345292490916272</v>
      </c>
      <c r="BD179" s="8">
        <v>0</v>
      </c>
      <c r="BE179" s="8">
        <v>0</v>
      </c>
      <c r="BF179" s="8">
        <v>0</v>
      </c>
      <c r="BG179" s="8">
        <v>46.86137221875456</v>
      </c>
      <c r="BI179" s="7">
        <v>45873.366666666669</v>
      </c>
      <c r="BJ179" s="8">
        <v>1.2817578390240669E-2</v>
      </c>
      <c r="BK179" s="8">
        <v>8.3930616136381597E-3</v>
      </c>
    </row>
    <row r="180" spans="1:63">
      <c r="A180" s="7">
        <v>45873.836805555555</v>
      </c>
      <c r="B180" s="8">
        <v>91.65773699423552</v>
      </c>
      <c r="C180" s="8">
        <v>0</v>
      </c>
      <c r="D180" s="8">
        <v>37.458072836489542</v>
      </c>
      <c r="E180" s="8">
        <v>25.560983442052191</v>
      </c>
      <c r="F180" s="64">
        <v>19.235410690307617</v>
      </c>
      <c r="G180" s="64">
        <v>18.344404220581055</v>
      </c>
      <c r="H180" s="64">
        <v>17.767662048339844</v>
      </c>
      <c r="I180" s="64">
        <v>19.349077224731445</v>
      </c>
      <c r="J180" s="64">
        <v>17.767662048339844</v>
      </c>
      <c r="K180" s="8">
        <v>239.67504025899578</v>
      </c>
      <c r="L180" s="8">
        <v>238.39079960464937</v>
      </c>
      <c r="M180" s="8">
        <v>245.10573794951875</v>
      </c>
      <c r="N180" s="8">
        <v>244.55315132682327</v>
      </c>
      <c r="O180" s="8">
        <v>306.65246252653588</v>
      </c>
      <c r="P180" s="8">
        <v>306.58819783446381</v>
      </c>
      <c r="Q180" s="8">
        <v>313.25646211296157</v>
      </c>
      <c r="R180" s="8">
        <v>305.18393645241309</v>
      </c>
      <c r="S180" s="8">
        <v>310.3813615232861</v>
      </c>
      <c r="T180" s="8">
        <v>244.64193988460272</v>
      </c>
      <c r="U180" s="8">
        <v>312.8740251212086</v>
      </c>
      <c r="V180" s="8">
        <v>246.1022281738006</v>
      </c>
      <c r="W180" s="8">
        <v>309.00299148189839</v>
      </c>
      <c r="X180" s="8">
        <v>318.91810646079944</v>
      </c>
      <c r="Y180" s="8">
        <v>16.287759903904202</v>
      </c>
      <c r="Z180" s="8">
        <v>0</v>
      </c>
      <c r="AA180" s="8">
        <v>313.95908198123175</v>
      </c>
      <c r="AB180" s="8">
        <v>91.65773699423552</v>
      </c>
      <c r="AC180" s="8">
        <v>94.282165797937807</v>
      </c>
      <c r="AD180" s="8">
        <v>38.254844554223482</v>
      </c>
      <c r="AE180" s="8">
        <v>27.3312956386503</v>
      </c>
      <c r="AF180" s="64">
        <v>17.364526748657227</v>
      </c>
      <c r="AG180" s="64">
        <v>11.348978042602539</v>
      </c>
      <c r="AH180" s="64">
        <v>15.907174110412598</v>
      </c>
      <c r="AI180" s="64">
        <v>17.191877365112305</v>
      </c>
      <c r="AJ180" s="64">
        <v>17.209516525268555</v>
      </c>
      <c r="AK180" s="11">
        <v>233.31193978167926</v>
      </c>
      <c r="AL180" s="11">
        <v>237.49310047387854</v>
      </c>
      <c r="AM180" s="11">
        <v>301.98974400810636</v>
      </c>
      <c r="AN180" s="11">
        <v>301.41193822322526</v>
      </c>
      <c r="AO180" s="11">
        <v>304.27175273474774</v>
      </c>
      <c r="AP180" s="11">
        <v>241.0219814935831</v>
      </c>
      <c r="AQ180" s="11">
        <v>303.52494611274142</v>
      </c>
      <c r="AR180" s="11">
        <v>242.86639876719255</v>
      </c>
      <c r="AS180" s="11">
        <v>298.75522522833836</v>
      </c>
      <c r="AT180" s="11">
        <v>316.27375914955184</v>
      </c>
      <c r="AU180" s="11">
        <v>15.581746569451479</v>
      </c>
      <c r="AV180" s="11">
        <v>2</v>
      </c>
      <c r="AW180" s="11">
        <v>303.30965770763964</v>
      </c>
      <c r="AY180" s="7">
        <v>45873.586805555555</v>
      </c>
      <c r="AZ180" s="8">
        <v>0</v>
      </c>
      <c r="BA180" s="8">
        <v>0</v>
      </c>
      <c r="BB180" s="8">
        <v>0</v>
      </c>
      <c r="BC180" s="8">
        <v>48.599506226206216</v>
      </c>
      <c r="BD180" s="8">
        <v>0</v>
      </c>
      <c r="BE180" s="8">
        <v>0</v>
      </c>
      <c r="BF180" s="8">
        <v>0</v>
      </c>
      <c r="BG180" s="8">
        <v>47.573377507221693</v>
      </c>
      <c r="BI180" s="7">
        <v>45873.367361111108</v>
      </c>
      <c r="BJ180" s="8">
        <v>1.2817578390240669E-2</v>
      </c>
      <c r="BK180" s="8">
        <v>9.0893790079887207E-3</v>
      </c>
    </row>
    <row r="181" spans="1:63">
      <c r="A181" s="7">
        <v>45873.840277777781</v>
      </c>
      <c r="B181" s="8">
        <v>75.209367299704994</v>
      </c>
      <c r="C181" s="8">
        <v>0</v>
      </c>
      <c r="D181" s="8">
        <v>37.301843710055678</v>
      </c>
      <c r="E181" s="8">
        <v>25.947570372913322</v>
      </c>
      <c r="F181" s="64">
        <v>19.684835433959961</v>
      </c>
      <c r="G181" s="64">
        <v>20.553417205810547</v>
      </c>
      <c r="H181" s="64">
        <v>16.186246871948242</v>
      </c>
      <c r="I181" s="64">
        <v>20.093273162841797</v>
      </c>
      <c r="J181" s="64">
        <v>12.930393218994141</v>
      </c>
      <c r="K181" s="8">
        <v>238.37166882523098</v>
      </c>
      <c r="L181" s="8">
        <v>237.0971055441909</v>
      </c>
      <c r="M181" s="8">
        <v>243.60605311508061</v>
      </c>
      <c r="N181" s="8">
        <v>243.02158753452028</v>
      </c>
      <c r="O181" s="8">
        <v>298.83494911323822</v>
      </c>
      <c r="P181" s="8">
        <v>298.46670908057473</v>
      </c>
      <c r="Q181" s="8">
        <v>306.55629605972291</v>
      </c>
      <c r="R181" s="8">
        <v>296.80345010762028</v>
      </c>
      <c r="S181" s="8">
        <v>305.43456555863065</v>
      </c>
      <c r="T181" s="8">
        <v>242.56721097175111</v>
      </c>
      <c r="U181" s="8">
        <v>307.92838214039494</v>
      </c>
      <c r="V181" s="8">
        <v>243.97559469488837</v>
      </c>
      <c r="W181" s="8">
        <v>307.60797274593926</v>
      </c>
      <c r="X181" s="8">
        <v>317.65307838567628</v>
      </c>
      <c r="Y181" s="8">
        <v>15.594229153164394</v>
      </c>
      <c r="Z181" s="8">
        <v>0</v>
      </c>
      <c r="AA181" s="8">
        <v>307.26546443299543</v>
      </c>
      <c r="AB181" s="8">
        <v>75.209367299704994</v>
      </c>
      <c r="AC181" s="8">
        <v>77.397589809708393</v>
      </c>
      <c r="AD181" s="8">
        <v>38.229964791139892</v>
      </c>
      <c r="AE181" s="8">
        <v>27.591541111905972</v>
      </c>
      <c r="AF181" s="64">
        <v>15.939532279968262</v>
      </c>
      <c r="AG181" s="64">
        <v>13.488539695739746</v>
      </c>
      <c r="AH181" s="64">
        <v>19.907224655151367</v>
      </c>
      <c r="AI181" s="64">
        <v>16.423524856567383</v>
      </c>
      <c r="AJ181" s="64">
        <v>22.790981292724609</v>
      </c>
      <c r="AK181" s="11">
        <v>231.81932537314123</v>
      </c>
      <c r="AL181" s="11">
        <v>235.93930562406231</v>
      </c>
      <c r="AM181" s="11">
        <v>293.65582496729274</v>
      </c>
      <c r="AN181" s="11">
        <v>293.17367352577725</v>
      </c>
      <c r="AO181" s="11">
        <v>297.32890779509518</v>
      </c>
      <c r="AP181" s="11">
        <v>237.99239442025467</v>
      </c>
      <c r="AQ181" s="11">
        <v>296.65831293533557</v>
      </c>
      <c r="AR181" s="11">
        <v>239.757617324801</v>
      </c>
      <c r="AS181" s="11">
        <v>297.07820247226397</v>
      </c>
      <c r="AT181" s="11">
        <v>314.9787562227379</v>
      </c>
      <c r="AU181" s="11">
        <v>14.635648236312141</v>
      </c>
      <c r="AV181" s="11">
        <v>2</v>
      </c>
      <c r="AW181" s="11">
        <v>295.01272034012555</v>
      </c>
      <c r="AY181" s="7">
        <v>45873.590277777781</v>
      </c>
      <c r="AZ181" s="8">
        <v>0</v>
      </c>
      <c r="BA181" s="8">
        <v>0</v>
      </c>
      <c r="BB181" s="8">
        <v>0</v>
      </c>
      <c r="BC181" s="8">
        <v>48.892298774823168</v>
      </c>
      <c r="BD181" s="8">
        <v>0</v>
      </c>
      <c r="BE181" s="8">
        <v>0</v>
      </c>
      <c r="BF181" s="8">
        <v>0</v>
      </c>
      <c r="BG181" s="8">
        <v>48.01285362794453</v>
      </c>
      <c r="BI181" s="7">
        <v>45873.368055555555</v>
      </c>
      <c r="BJ181" s="8">
        <v>1.2817578390240669E-2</v>
      </c>
      <c r="BK181" s="8">
        <v>9.7828553906056052E-3</v>
      </c>
    </row>
    <row r="182" spans="1:63">
      <c r="A182" s="7">
        <v>45873.84375</v>
      </c>
      <c r="B182" s="8">
        <v>60.444420062373304</v>
      </c>
      <c r="C182" s="8">
        <v>0</v>
      </c>
      <c r="D182" s="8">
        <v>37.149787967222096</v>
      </c>
      <c r="E182" s="8">
        <v>26.221394802956979</v>
      </c>
      <c r="F182" s="64">
        <v>18.156789779663086</v>
      </c>
      <c r="G182" s="64">
        <v>17.76814079284668</v>
      </c>
      <c r="H182" s="64">
        <v>18.325809478759766</v>
      </c>
      <c r="I182" s="64">
        <v>21.767711639404297</v>
      </c>
      <c r="J182" s="64">
        <v>16.186246871948242</v>
      </c>
      <c r="K182" s="8">
        <v>236.79824951956772</v>
      </c>
      <c r="L182" s="8">
        <v>235.54904476608891</v>
      </c>
      <c r="M182" s="8">
        <v>241.94609537570994</v>
      </c>
      <c r="N182" s="8">
        <v>241.38926513511532</v>
      </c>
      <c r="O182" s="8">
        <v>290.76853212184358</v>
      </c>
      <c r="P182" s="8">
        <v>290.33524643172814</v>
      </c>
      <c r="Q182" s="8">
        <v>299.03008903342095</v>
      </c>
      <c r="R182" s="8">
        <v>288.34142084852664</v>
      </c>
      <c r="S182" s="8">
        <v>299.64204221662288</v>
      </c>
      <c r="T182" s="8">
        <v>239.94646593028679</v>
      </c>
      <c r="U182" s="8">
        <v>302.17579499771819</v>
      </c>
      <c r="V182" s="8">
        <v>241.41071275718122</v>
      </c>
      <c r="W182" s="8">
        <v>306.04919820670915</v>
      </c>
      <c r="X182" s="8">
        <v>316.27722319574156</v>
      </c>
      <c r="Y182" s="8">
        <v>14.824111661420586</v>
      </c>
      <c r="Z182" s="8">
        <v>0.21430165608723958</v>
      </c>
      <c r="AA182" s="8">
        <v>300.0344303029155</v>
      </c>
      <c r="AB182" s="8">
        <v>60.444420062373304</v>
      </c>
      <c r="AC182" s="8">
        <v>62.612348461388514</v>
      </c>
      <c r="AD182" s="8">
        <v>38.147838324684031</v>
      </c>
      <c r="AE182" s="8">
        <v>27.840128824848016</v>
      </c>
      <c r="AF182" s="64">
        <v>18.839014053344727</v>
      </c>
      <c r="AG182" s="64">
        <v>14.790881156921387</v>
      </c>
      <c r="AH182" s="64">
        <v>20.372344970703125</v>
      </c>
      <c r="AI182" s="64">
        <v>19.112756729125977</v>
      </c>
      <c r="AJ182" s="64">
        <v>17.209516525268555</v>
      </c>
      <c r="AK182" s="11">
        <v>230.03249642902199</v>
      </c>
      <c r="AL182" s="11">
        <v>234.08533756563614</v>
      </c>
      <c r="AM182" s="11">
        <v>285.34986127478436</v>
      </c>
      <c r="AN182" s="11">
        <v>285.04203363744239</v>
      </c>
      <c r="AO182" s="11">
        <v>290.1380648324033</v>
      </c>
      <c r="AP182" s="11">
        <v>234.59491305256805</v>
      </c>
      <c r="AQ182" s="11">
        <v>289.47653829009892</v>
      </c>
      <c r="AR182" s="11">
        <v>236.22051798986737</v>
      </c>
      <c r="AS182" s="11">
        <v>295.05178658288702</v>
      </c>
      <c r="AT182" s="11">
        <v>313.52341818728894</v>
      </c>
      <c r="AU182" s="11">
        <v>13.627544863207882</v>
      </c>
      <c r="AV182" s="11">
        <v>2</v>
      </c>
      <c r="AW182" s="11">
        <v>286.8807092738291</v>
      </c>
      <c r="AY182" s="7">
        <v>45873.59375</v>
      </c>
      <c r="AZ182" s="8">
        <v>0</v>
      </c>
      <c r="BA182" s="8">
        <v>0</v>
      </c>
      <c r="BB182" s="8">
        <v>0</v>
      </c>
      <c r="BC182" s="8">
        <v>49.312944938795575</v>
      </c>
      <c r="BD182" s="8">
        <v>0</v>
      </c>
      <c r="BE182" s="8">
        <v>0</v>
      </c>
      <c r="BF182" s="8">
        <v>0</v>
      </c>
      <c r="BG182" s="8">
        <v>48.360892164517089</v>
      </c>
      <c r="BI182" s="7">
        <v>45873.368750000001</v>
      </c>
      <c r="BJ182" s="8">
        <v>1.2817578390240669E-2</v>
      </c>
      <c r="BK182" s="8">
        <v>1.0070954449474812E-2</v>
      </c>
    </row>
    <row r="183" spans="1:63">
      <c r="A183" s="7">
        <v>45873.847222222219</v>
      </c>
      <c r="B183" s="8">
        <v>38.002463668653633</v>
      </c>
      <c r="C183" s="8">
        <v>0</v>
      </c>
      <c r="D183" s="8">
        <v>37.090854604897785</v>
      </c>
      <c r="E183" s="8">
        <v>26.247797039351038</v>
      </c>
      <c r="F183" s="64">
        <v>19.954490661621094</v>
      </c>
      <c r="G183" s="64">
        <v>18.920669555664063</v>
      </c>
      <c r="H183" s="64">
        <v>17.488588333129883</v>
      </c>
      <c r="I183" s="64">
        <v>15.907174110412598</v>
      </c>
      <c r="J183" s="64">
        <v>17.209516525268555</v>
      </c>
      <c r="K183" s="8">
        <v>234.97287960539234</v>
      </c>
      <c r="L183" s="8">
        <v>233.75343776666938</v>
      </c>
      <c r="M183" s="8">
        <v>240.49258484558075</v>
      </c>
      <c r="N183" s="8">
        <v>239.91541136536247</v>
      </c>
      <c r="O183" s="8">
        <v>282.366554773926</v>
      </c>
      <c r="P183" s="8">
        <v>281.98688204828505</v>
      </c>
      <c r="Q183" s="8">
        <v>290.86522046566358</v>
      </c>
      <c r="R183" s="8">
        <v>279.9329331364919</v>
      </c>
      <c r="S183" s="8">
        <v>293.3021018036672</v>
      </c>
      <c r="T183" s="8">
        <v>237.09189501882065</v>
      </c>
      <c r="U183" s="8">
        <v>295.8013441968647</v>
      </c>
      <c r="V183" s="8">
        <v>238.53336757961816</v>
      </c>
      <c r="W183" s="8">
        <v>304.25149064081631</v>
      </c>
      <c r="X183" s="8">
        <v>314.70727299895401</v>
      </c>
      <c r="Y183" s="8">
        <v>13.996572992516434</v>
      </c>
      <c r="Z183" s="8">
        <v>0</v>
      </c>
      <c r="AA183" s="8">
        <v>292.44787508900743</v>
      </c>
      <c r="AB183" s="8">
        <v>38.002463668653633</v>
      </c>
      <c r="AC183" s="8">
        <v>46.111600694113648</v>
      </c>
      <c r="AD183" s="8">
        <v>37.82997763164331</v>
      </c>
      <c r="AE183" s="8">
        <v>28.129325163447284</v>
      </c>
      <c r="AF183" s="64">
        <v>21.433725357055664</v>
      </c>
      <c r="AG183" s="64">
        <v>12.744343757629395</v>
      </c>
      <c r="AH183" s="64">
        <v>19.349077224731445</v>
      </c>
      <c r="AI183" s="64">
        <v>18.344404220581055</v>
      </c>
      <c r="AJ183" s="64">
        <v>16.651369094848633</v>
      </c>
      <c r="AK183" s="11">
        <v>227.93046563562703</v>
      </c>
      <c r="AL183" s="11">
        <v>231.9303594489744</v>
      </c>
      <c r="AM183" s="11">
        <v>277.39281930138219</v>
      </c>
      <c r="AN183" s="11">
        <v>277.33622699225236</v>
      </c>
      <c r="AO183" s="11">
        <v>282.90285117135539</v>
      </c>
      <c r="AP183" s="11">
        <v>230.95135986528669</v>
      </c>
      <c r="AQ183" s="11">
        <v>282.26828631638239</v>
      </c>
      <c r="AR183" s="11">
        <v>232.56867594351681</v>
      </c>
      <c r="AS183" s="11">
        <v>292.66309266132652</v>
      </c>
      <c r="AT183" s="11">
        <v>311.80881953854475</v>
      </c>
      <c r="AU183" s="11">
        <v>12.588533723500966</v>
      </c>
      <c r="AV183" s="11">
        <v>2</v>
      </c>
      <c r="AW183" s="11">
        <v>279.03894235882132</v>
      </c>
      <c r="AY183" s="7">
        <v>45873.597222222219</v>
      </c>
      <c r="AZ183" s="8">
        <v>0</v>
      </c>
      <c r="BA183" s="8">
        <v>0</v>
      </c>
      <c r="BB183" s="8">
        <v>0</v>
      </c>
      <c r="BC183" s="8">
        <v>49.739557234968302</v>
      </c>
      <c r="BD183" s="8">
        <v>0</v>
      </c>
      <c r="BE183" s="8">
        <v>0</v>
      </c>
      <c r="BF183" s="8">
        <v>0</v>
      </c>
      <c r="BG183" s="8">
        <v>48.474850440152608</v>
      </c>
      <c r="BI183" s="7">
        <v>45873.369444444441</v>
      </c>
      <c r="BJ183" s="8">
        <v>1.2817578390240669E-2</v>
      </c>
      <c r="BK183" s="8">
        <v>1.0070954449474812E-2</v>
      </c>
    </row>
    <row r="184" spans="1:63">
      <c r="A184" s="7">
        <v>45873.850694444445</v>
      </c>
      <c r="B184" s="8">
        <v>0</v>
      </c>
      <c r="C184" s="8">
        <v>0</v>
      </c>
      <c r="D184" s="8">
        <v>36.939872844035705</v>
      </c>
      <c r="E184" s="8">
        <v>26.444253957998978</v>
      </c>
      <c r="F184" s="64">
        <v>21.033113479614258</v>
      </c>
      <c r="G184" s="64">
        <v>17.480009078979492</v>
      </c>
      <c r="H184" s="64">
        <v>15.628101348876953</v>
      </c>
      <c r="I184" s="64">
        <v>17.767662048339844</v>
      </c>
      <c r="J184" s="64">
        <v>16.465320587158203</v>
      </c>
      <c r="K184" s="8">
        <v>233.25801726533109</v>
      </c>
      <c r="L184" s="8">
        <v>232.03816128276037</v>
      </c>
      <c r="M184" s="8">
        <v>239.05090386483124</v>
      </c>
      <c r="N184" s="8">
        <v>238.5187381444789</v>
      </c>
      <c r="O184" s="8">
        <v>274.55304906644096</v>
      </c>
      <c r="P184" s="8">
        <v>274.00376067425469</v>
      </c>
      <c r="Q184" s="8">
        <v>282.89117350531694</v>
      </c>
      <c r="R184" s="8">
        <v>272.15817374362092</v>
      </c>
      <c r="S184" s="8">
        <v>286.67730462488407</v>
      </c>
      <c r="T184" s="8">
        <v>233.96265985423932</v>
      </c>
      <c r="U184" s="8">
        <v>289.14737247542166</v>
      </c>
      <c r="V184" s="8">
        <v>235.36920572620039</v>
      </c>
      <c r="W184" s="8">
        <v>302.08694878707729</v>
      </c>
      <c r="X184" s="8">
        <v>312.95230986593612</v>
      </c>
      <c r="Y184" s="8">
        <v>13.101895883203545</v>
      </c>
      <c r="Z184" s="8">
        <v>0</v>
      </c>
      <c r="AA184" s="8">
        <v>284.76660776600551</v>
      </c>
      <c r="AB184" s="8">
        <v>0</v>
      </c>
      <c r="AC184" s="8">
        <v>1.5271783678056157E-2</v>
      </c>
      <c r="AD184" s="8">
        <v>37.620601576046013</v>
      </c>
      <c r="AE184" s="8">
        <v>28.415171936735938</v>
      </c>
      <c r="AF184" s="64">
        <v>21.119304656982422</v>
      </c>
      <c r="AG184" s="64">
        <v>15.907174110412598</v>
      </c>
      <c r="AH184" s="64">
        <v>21.209566116333008</v>
      </c>
      <c r="AI184" s="64">
        <v>18.056272506713867</v>
      </c>
      <c r="AJ184" s="64">
        <v>16.930442810058594</v>
      </c>
      <c r="AK184" s="11">
        <v>225.55952788844471</v>
      </c>
      <c r="AL184" s="11">
        <v>229.541655584278</v>
      </c>
      <c r="AM184" s="11">
        <v>270.00202560603316</v>
      </c>
      <c r="AN184" s="11">
        <v>270.16280189682163</v>
      </c>
      <c r="AO184" s="11">
        <v>275.81939308817653</v>
      </c>
      <c r="AP184" s="11">
        <v>227.10804371560459</v>
      </c>
      <c r="AQ184" s="11">
        <v>275.18761959389474</v>
      </c>
      <c r="AR184" s="11">
        <v>228.62871341792555</v>
      </c>
      <c r="AS184" s="11">
        <v>289.81505294924443</v>
      </c>
      <c r="AT184" s="11">
        <v>309.86234433714225</v>
      </c>
      <c r="AU184" s="11">
        <v>11.569926873997282</v>
      </c>
      <c r="AV184" s="11">
        <v>2</v>
      </c>
      <c r="AW184" s="11">
        <v>271.53372390804657</v>
      </c>
      <c r="AY184" s="7">
        <v>45873.600694444445</v>
      </c>
      <c r="AZ184" s="8">
        <v>0</v>
      </c>
      <c r="BA184" s="8">
        <v>0</v>
      </c>
      <c r="BB184" s="8">
        <v>0</v>
      </c>
      <c r="BC184" s="8">
        <v>49.953164867277103</v>
      </c>
      <c r="BD184" s="8">
        <v>0</v>
      </c>
      <c r="BE184" s="8">
        <v>0</v>
      </c>
      <c r="BF184" s="8">
        <v>0</v>
      </c>
      <c r="BG184" s="8">
        <v>48.381449203740367</v>
      </c>
      <c r="BI184" s="7">
        <v>45873.370138888888</v>
      </c>
      <c r="BJ184" s="8">
        <v>1.2817578390240669E-2</v>
      </c>
      <c r="BK184" s="8">
        <v>1.0070954449474812E-2</v>
      </c>
    </row>
    <row r="185" spans="1:63">
      <c r="A185" s="7">
        <v>45873.854166666664</v>
      </c>
      <c r="B185" s="8">
        <v>0</v>
      </c>
      <c r="C185" s="8">
        <v>0</v>
      </c>
      <c r="D185" s="8">
        <v>36.784674539538017</v>
      </c>
      <c r="E185" s="8">
        <v>26.76844654397971</v>
      </c>
      <c r="F185" s="64">
        <v>18.156789779663086</v>
      </c>
      <c r="G185" s="64">
        <v>18.344404220581055</v>
      </c>
      <c r="H185" s="64">
        <v>15.069954872131348</v>
      </c>
      <c r="I185" s="64">
        <v>18.790931701660156</v>
      </c>
      <c r="J185" s="64">
        <v>15.069954872131348</v>
      </c>
      <c r="K185" s="8">
        <v>231.21748362636703</v>
      </c>
      <c r="L185" s="8">
        <v>229.97145266704149</v>
      </c>
      <c r="M185" s="8">
        <v>237.32821948590018</v>
      </c>
      <c r="N185" s="8">
        <v>236.87547258295533</v>
      </c>
      <c r="O185" s="8">
        <v>267.04284758294239</v>
      </c>
      <c r="P185" s="8">
        <v>266.0719930565507</v>
      </c>
      <c r="Q185" s="8">
        <v>274.78472749233657</v>
      </c>
      <c r="R185" s="8">
        <v>264.71634231520954</v>
      </c>
      <c r="S185" s="8">
        <v>279.82279340026901</v>
      </c>
      <c r="T185" s="8">
        <v>230.57734661451619</v>
      </c>
      <c r="U185" s="8">
        <v>282.30634824172751</v>
      </c>
      <c r="V185" s="8">
        <v>231.97335074327265</v>
      </c>
      <c r="W185" s="8">
        <v>299.48597866710924</v>
      </c>
      <c r="X185" s="8">
        <v>310.9802759796093</v>
      </c>
      <c r="Y185" s="8">
        <v>12.181815147661201</v>
      </c>
      <c r="Z185" s="8">
        <v>0</v>
      </c>
      <c r="AA185" s="8">
        <v>277.14993714686329</v>
      </c>
      <c r="AB185" s="8">
        <v>0</v>
      </c>
      <c r="AC185" s="8">
        <v>0</v>
      </c>
      <c r="AD185" s="8">
        <v>37.520157984245756</v>
      </c>
      <c r="AE185" s="8">
        <v>28.555224425850302</v>
      </c>
      <c r="AF185" s="64">
        <v>16.708858489990234</v>
      </c>
      <c r="AG185" s="64">
        <v>9.7675628662109375</v>
      </c>
      <c r="AH185" s="64">
        <v>15.907174110412598</v>
      </c>
      <c r="AI185" s="64">
        <v>13.350116729736328</v>
      </c>
      <c r="AJ185" s="64">
        <v>17.767662048339844</v>
      </c>
      <c r="AK185" s="11">
        <v>223.05833519925886</v>
      </c>
      <c r="AL185" s="11">
        <v>227.04577404903375</v>
      </c>
      <c r="AM185" s="11">
        <v>263.08749781890435</v>
      </c>
      <c r="AN185" s="11">
        <v>263.31192408404473</v>
      </c>
      <c r="AO185" s="11">
        <v>268.97853071836755</v>
      </c>
      <c r="AP185" s="11">
        <v>223.31727310122145</v>
      </c>
      <c r="AQ185" s="11">
        <v>268.34012011590261</v>
      </c>
      <c r="AR185" s="11">
        <v>224.71964965575143</v>
      </c>
      <c r="AS185" s="11">
        <v>286.63015534123605</v>
      </c>
      <c r="AT185" s="11">
        <v>307.66232239151287</v>
      </c>
      <c r="AU185" s="11">
        <v>10.610756305381829</v>
      </c>
      <c r="AV185" s="11">
        <v>2.1463730144882294</v>
      </c>
      <c r="AW185" s="11">
        <v>264.49589463754245</v>
      </c>
      <c r="AY185" s="7">
        <v>45873.604166666664</v>
      </c>
      <c r="AZ185" s="8">
        <v>0</v>
      </c>
      <c r="BA185" s="8">
        <v>0</v>
      </c>
      <c r="BB185" s="8">
        <v>0</v>
      </c>
      <c r="BC185" s="8">
        <v>50.035711541279049</v>
      </c>
      <c r="BD185" s="8">
        <v>0</v>
      </c>
      <c r="BE185" s="8">
        <v>0</v>
      </c>
      <c r="BF185" s="8">
        <v>0</v>
      </c>
      <c r="BG185" s="8">
        <v>48.217564230998818</v>
      </c>
      <c r="BI185" s="7">
        <v>45873.370833333334</v>
      </c>
      <c r="BJ185" s="8">
        <v>1.2817578390240669E-2</v>
      </c>
      <c r="BK185" s="8">
        <v>1.0070954449474812E-2</v>
      </c>
    </row>
    <row r="186" spans="1:63">
      <c r="A186" s="7">
        <v>45873.857638888891</v>
      </c>
      <c r="B186" s="8">
        <v>0</v>
      </c>
      <c r="C186" s="8">
        <v>0</v>
      </c>
      <c r="D186" s="8">
        <v>36.629712213848883</v>
      </c>
      <c r="E186" s="8">
        <v>27.15974140902205</v>
      </c>
      <c r="F186" s="64">
        <v>17.887134552001953</v>
      </c>
      <c r="G186" s="64">
        <v>14.502644538879395</v>
      </c>
      <c r="H186" s="64">
        <v>14.325758934020996</v>
      </c>
      <c r="I186" s="64">
        <v>16.186246871948242</v>
      </c>
      <c r="J186" s="64">
        <v>14.604832649230957</v>
      </c>
      <c r="K186" s="8">
        <v>229.12856001466557</v>
      </c>
      <c r="L186" s="8">
        <v>227.92879755080051</v>
      </c>
      <c r="M186" s="8">
        <v>235.59194004322228</v>
      </c>
      <c r="N186" s="8">
        <v>235.13916029476925</v>
      </c>
      <c r="O186" s="8">
        <v>260.03412668456525</v>
      </c>
      <c r="P186" s="8">
        <v>258.89395108284475</v>
      </c>
      <c r="Q186" s="8">
        <v>267.46052989295259</v>
      </c>
      <c r="R186" s="8">
        <v>257.76323652863488</v>
      </c>
      <c r="S186" s="8">
        <v>273.00256484868316</v>
      </c>
      <c r="T186" s="8">
        <v>227.02200336921726</v>
      </c>
      <c r="U186" s="8">
        <v>275.41568862925436</v>
      </c>
      <c r="V186" s="8">
        <v>228.41177190915215</v>
      </c>
      <c r="W186" s="8">
        <v>296.66980076982776</v>
      </c>
      <c r="X186" s="8">
        <v>308.91010349153356</v>
      </c>
      <c r="Y186" s="8">
        <v>11.304227266028029</v>
      </c>
      <c r="Z186" s="8">
        <v>6.3725757823651905E-2</v>
      </c>
      <c r="AA186" s="8">
        <v>269.73700579260009</v>
      </c>
      <c r="AB186" s="8">
        <v>0</v>
      </c>
      <c r="AC186" s="8">
        <v>0</v>
      </c>
      <c r="AD186" s="8">
        <v>37.39670712919289</v>
      </c>
      <c r="AE186" s="8">
        <v>28.695800218618267</v>
      </c>
      <c r="AF186" s="64">
        <v>19.105875015258789</v>
      </c>
      <c r="AG186" s="64">
        <v>15.349027633666992</v>
      </c>
      <c r="AH186" s="64">
        <v>18.325809478759766</v>
      </c>
      <c r="AI186" s="64">
        <v>14.214512825012207</v>
      </c>
      <c r="AJ186" s="64">
        <v>18.325809478759766</v>
      </c>
      <c r="AK186" s="11">
        <v>220.46479269696889</v>
      </c>
      <c r="AL186" s="11">
        <v>224.41854557779607</v>
      </c>
      <c r="AM186" s="11">
        <v>256.64458015204588</v>
      </c>
      <c r="AN186" s="11">
        <v>256.88658152033162</v>
      </c>
      <c r="AO186" s="11">
        <v>262.52484455510353</v>
      </c>
      <c r="AP186" s="11">
        <v>219.57460956862661</v>
      </c>
      <c r="AQ186" s="11">
        <v>261.91032007843569</v>
      </c>
      <c r="AR186" s="11">
        <v>221.00131981902678</v>
      </c>
      <c r="AS186" s="11">
        <v>283.1597944445283</v>
      </c>
      <c r="AT186" s="11">
        <v>305.32986692337215</v>
      </c>
      <c r="AU186" s="11">
        <v>9.6496545944998733</v>
      </c>
      <c r="AV186" s="11">
        <v>2.3373169930394395</v>
      </c>
      <c r="AW186" s="11">
        <v>257.84927801941598</v>
      </c>
      <c r="AY186" s="7">
        <v>45873.607638888891</v>
      </c>
      <c r="AZ186" s="8">
        <v>0</v>
      </c>
      <c r="BA186" s="8">
        <v>0</v>
      </c>
      <c r="BB186" s="8">
        <v>0</v>
      </c>
      <c r="BC186" s="8">
        <v>50.046452423024604</v>
      </c>
      <c r="BD186" s="8">
        <v>0</v>
      </c>
      <c r="BE186" s="8">
        <v>0</v>
      </c>
      <c r="BF186" s="8">
        <v>0</v>
      </c>
      <c r="BG186" s="8">
        <v>47.951155166888526</v>
      </c>
      <c r="BI186" s="7">
        <v>45873.371527777781</v>
      </c>
      <c r="BJ186" s="8">
        <v>1.2817578390240669E-2</v>
      </c>
      <c r="BK186" s="8">
        <v>1.0070954449474812E-2</v>
      </c>
    </row>
    <row r="187" spans="1:63">
      <c r="A187" s="7">
        <v>45873.861111111109</v>
      </c>
      <c r="B187" s="8">
        <v>0</v>
      </c>
      <c r="C187" s="8">
        <v>0</v>
      </c>
      <c r="D187" s="8">
        <v>36.415135466410526</v>
      </c>
      <c r="E187" s="8">
        <v>27.449954273412004</v>
      </c>
      <c r="F187" s="64">
        <v>16.359086990356445</v>
      </c>
      <c r="G187" s="64">
        <v>15.847260475158691</v>
      </c>
      <c r="H187" s="64">
        <v>12.744343757629395</v>
      </c>
      <c r="I187" s="64">
        <v>15.628101348876953</v>
      </c>
      <c r="J187" s="64">
        <v>11.348978042602539</v>
      </c>
      <c r="K187" s="8">
        <v>226.92285471032389</v>
      </c>
      <c r="L187" s="8">
        <v>225.72396138737523</v>
      </c>
      <c r="M187" s="8">
        <v>233.75823068344113</v>
      </c>
      <c r="N187" s="8">
        <v>233.3169527385912</v>
      </c>
      <c r="O187" s="8">
        <v>253.4196320200486</v>
      </c>
      <c r="P187" s="8">
        <v>252.22020670043284</v>
      </c>
      <c r="Q187" s="8">
        <v>260.52617956749816</v>
      </c>
      <c r="R187" s="8">
        <v>251.38004944158087</v>
      </c>
      <c r="S187" s="8">
        <v>266.28083640992799</v>
      </c>
      <c r="T187" s="8">
        <v>223.31284429109346</v>
      </c>
      <c r="U187" s="8">
        <v>268.59917859884291</v>
      </c>
      <c r="V187" s="8">
        <v>224.72631996062506</v>
      </c>
      <c r="W187" s="8">
        <v>293.42501200559309</v>
      </c>
      <c r="X187" s="8">
        <v>306.63222516293234</v>
      </c>
      <c r="Y187" s="8">
        <v>10.28335481696068</v>
      </c>
      <c r="Z187" s="8">
        <v>0.50465424197289765</v>
      </c>
      <c r="AA187" s="8">
        <v>262.62945932705577</v>
      </c>
      <c r="AB187" s="8">
        <v>0</v>
      </c>
      <c r="AC187" s="8">
        <v>0</v>
      </c>
      <c r="AD187" s="8">
        <v>37.484950146193206</v>
      </c>
      <c r="AE187" s="8">
        <v>28.825821305143116</v>
      </c>
      <c r="AF187" s="64">
        <v>18.878114700317383</v>
      </c>
      <c r="AG187" s="64">
        <v>16.186246871948242</v>
      </c>
      <c r="AH187" s="64">
        <v>19.070003509521484</v>
      </c>
      <c r="AI187" s="64">
        <v>10.660883903503418</v>
      </c>
      <c r="AJ187" s="64">
        <v>19.628150939941406</v>
      </c>
      <c r="AK187" s="11">
        <v>221.39731124100635</v>
      </c>
      <c r="AL187" s="11">
        <v>225.53995306979894</v>
      </c>
      <c r="AM187" s="11">
        <v>250.50284765650088</v>
      </c>
      <c r="AN187" s="11">
        <v>250.76891429233243</v>
      </c>
      <c r="AO187" s="11">
        <v>256.73282826996564</v>
      </c>
      <c r="AP187" s="11">
        <v>214.79825104959309</v>
      </c>
      <c r="AQ187" s="11">
        <v>256.2326166053295</v>
      </c>
      <c r="AR187" s="11">
        <v>216.10000419966877</v>
      </c>
      <c r="AS187" s="11">
        <v>279.47148015900819</v>
      </c>
      <c r="AT187" s="11">
        <v>302.85975731527367</v>
      </c>
      <c r="AU187" s="11">
        <v>8.5134847759877168</v>
      </c>
      <c r="AV187" s="11">
        <v>2</v>
      </c>
      <c r="AW187" s="11">
        <v>251.66224870452734</v>
      </c>
      <c r="AY187" s="7">
        <v>45873.611111111109</v>
      </c>
      <c r="AZ187" s="8">
        <v>0</v>
      </c>
      <c r="BA187" s="8">
        <v>0</v>
      </c>
      <c r="BB187" s="8">
        <v>0</v>
      </c>
      <c r="BC187" s="8">
        <v>49.985082366822837</v>
      </c>
      <c r="BD187" s="8">
        <v>0</v>
      </c>
      <c r="BE187" s="8">
        <v>0</v>
      </c>
      <c r="BF187" s="8">
        <v>0</v>
      </c>
      <c r="BG187" s="8">
        <v>47.8326101264568</v>
      </c>
      <c r="BI187" s="7">
        <v>45873.37222222222</v>
      </c>
      <c r="BJ187" s="8">
        <v>1.2817578390240669E-2</v>
      </c>
      <c r="BK187" s="8">
        <v>1.0070954449474812E-2</v>
      </c>
    </row>
    <row r="188" spans="1:63">
      <c r="A188" s="7">
        <v>45873.864583333336</v>
      </c>
      <c r="B188" s="8">
        <v>0</v>
      </c>
      <c r="C188" s="8">
        <v>0</v>
      </c>
      <c r="D188" s="8">
        <v>36.229839592356946</v>
      </c>
      <c r="E188" s="8">
        <v>27.672027525547019</v>
      </c>
      <c r="F188" s="64">
        <v>16.359086990356445</v>
      </c>
      <c r="G188" s="64">
        <v>13.638248443603516</v>
      </c>
      <c r="H188" s="64">
        <v>16.186246871948242</v>
      </c>
      <c r="I188" s="64">
        <v>16.930442810058594</v>
      </c>
      <c r="J188" s="64">
        <v>14.604832649230957</v>
      </c>
      <c r="K188" s="8">
        <v>224.40044522934991</v>
      </c>
      <c r="L188" s="8">
        <v>223.04193401594719</v>
      </c>
      <c r="M188" s="8">
        <v>231.69214487347671</v>
      </c>
      <c r="N188" s="8">
        <v>231.28539584282382</v>
      </c>
      <c r="O188" s="8">
        <v>247.31074658809283</v>
      </c>
      <c r="P188" s="8">
        <v>246.0362012919625</v>
      </c>
      <c r="Q188" s="8">
        <v>253.9186800517401</v>
      </c>
      <c r="R188" s="8">
        <v>245.49268928803775</v>
      </c>
      <c r="S188" s="8">
        <v>259.69315882521835</v>
      </c>
      <c r="T188" s="8">
        <v>219.42592851953893</v>
      </c>
      <c r="U188" s="8">
        <v>262.01996578707673</v>
      </c>
      <c r="V188" s="8">
        <v>220.82201236516391</v>
      </c>
      <c r="W188" s="8">
        <v>289.91338104615789</v>
      </c>
      <c r="X188" s="8">
        <v>304.14709141319855</v>
      </c>
      <c r="Y188" s="8">
        <v>9.2954857347379924</v>
      </c>
      <c r="Z188" s="8">
        <v>0</v>
      </c>
      <c r="AA188" s="8">
        <v>255.87060073941402</v>
      </c>
      <c r="AB188" s="8">
        <v>0</v>
      </c>
      <c r="AC188" s="8">
        <v>0</v>
      </c>
      <c r="AD188" s="8">
        <v>37.287537703063556</v>
      </c>
      <c r="AE188" s="8">
        <v>28.928183966284546</v>
      </c>
      <c r="AF188" s="64">
        <v>21.569677352905273</v>
      </c>
      <c r="AG188" s="64">
        <v>15.069954872131348</v>
      </c>
      <c r="AH188" s="64">
        <v>20.372344970703125</v>
      </c>
      <c r="AI188" s="64">
        <v>16.135393142700195</v>
      </c>
      <c r="AJ188" s="64">
        <v>19.070003509521484</v>
      </c>
      <c r="AK188" s="11">
        <v>220.85568551172415</v>
      </c>
      <c r="AL188" s="11">
        <v>224.76211632917028</v>
      </c>
      <c r="AM188" s="11">
        <v>244.80314905753102</v>
      </c>
      <c r="AN188" s="11">
        <v>245.11931887897595</v>
      </c>
      <c r="AO188" s="11">
        <v>251.31319704960023</v>
      </c>
      <c r="AP188" s="11">
        <v>210.27229077061406</v>
      </c>
      <c r="AQ188" s="11">
        <v>250.84242092566021</v>
      </c>
      <c r="AR188" s="11">
        <v>211.56379436395673</v>
      </c>
      <c r="AS188" s="11">
        <v>275.53301462981932</v>
      </c>
      <c r="AT188" s="11">
        <v>300.19324106353508</v>
      </c>
      <c r="AU188" s="11">
        <v>7.2632744588400513</v>
      </c>
      <c r="AV188" s="11">
        <v>2</v>
      </c>
      <c r="AW188" s="11">
        <v>245.74786361848314</v>
      </c>
      <c r="AY188" s="7">
        <v>45873.614583333336</v>
      </c>
      <c r="AZ188" s="8">
        <v>0</v>
      </c>
      <c r="BA188" s="8">
        <v>0</v>
      </c>
      <c r="BB188" s="8">
        <v>0</v>
      </c>
      <c r="BC188" s="8">
        <v>49.818116075049254</v>
      </c>
      <c r="BD188" s="8">
        <v>0</v>
      </c>
      <c r="BE188" s="8">
        <v>0</v>
      </c>
      <c r="BF188" s="8">
        <v>0</v>
      </c>
      <c r="BG188" s="8">
        <v>47.606335443680422</v>
      </c>
      <c r="BI188" s="7">
        <v>45873.372916666667</v>
      </c>
      <c r="BJ188" s="8">
        <v>1.2817578390240669E-2</v>
      </c>
      <c r="BK188" s="8">
        <v>1.0070954449474812E-2</v>
      </c>
    </row>
    <row r="189" spans="1:63">
      <c r="A189" s="7">
        <v>45873.868055555555</v>
      </c>
      <c r="B189" s="8">
        <v>0</v>
      </c>
      <c r="C189" s="8">
        <v>0</v>
      </c>
      <c r="D189" s="8">
        <v>36.081089116248698</v>
      </c>
      <c r="E189" s="8">
        <v>27.730699833169346</v>
      </c>
      <c r="F189" s="64">
        <v>15.370351791381836</v>
      </c>
      <c r="G189" s="64">
        <v>16.999788284301758</v>
      </c>
      <c r="H189" s="64">
        <v>14.325758934020996</v>
      </c>
      <c r="I189" s="64">
        <v>12.744343757629395</v>
      </c>
      <c r="J189" s="64">
        <v>16.465320587158203</v>
      </c>
      <c r="K189" s="8">
        <v>223.14814953286657</v>
      </c>
      <c r="L189" s="8">
        <v>222.55028208004023</v>
      </c>
      <c r="M189" s="8">
        <v>229.59192284398372</v>
      </c>
      <c r="N189" s="8">
        <v>229.24164871302568</v>
      </c>
      <c r="O189" s="8">
        <v>241.93695169141637</v>
      </c>
      <c r="P189" s="8">
        <v>240.5580523464252</v>
      </c>
      <c r="Q189" s="8">
        <v>248.03096237912823</v>
      </c>
      <c r="R189" s="8">
        <v>240.38663591398264</v>
      </c>
      <c r="S189" s="8">
        <v>254.23867994174904</v>
      </c>
      <c r="T189" s="8">
        <v>214.0804708536528</v>
      </c>
      <c r="U189" s="8">
        <v>256.65636891298851</v>
      </c>
      <c r="V189" s="8">
        <v>215.35701966511397</v>
      </c>
      <c r="W189" s="8">
        <v>286.29508252624561</v>
      </c>
      <c r="X189" s="8">
        <v>301.56780002766669</v>
      </c>
      <c r="Y189" s="8">
        <v>8.1118254448922169</v>
      </c>
      <c r="Z189" s="8">
        <v>0</v>
      </c>
      <c r="AA189" s="8">
        <v>249.78848797201644</v>
      </c>
      <c r="AB189" s="8">
        <v>0</v>
      </c>
      <c r="AC189" s="8">
        <v>0</v>
      </c>
      <c r="AD189" s="8">
        <v>37.083235663137472</v>
      </c>
      <c r="AE189" s="8">
        <v>29.0869983934614</v>
      </c>
      <c r="AF189" s="64">
        <v>16.347097396850586</v>
      </c>
      <c r="AG189" s="64">
        <v>14.604832649230957</v>
      </c>
      <c r="AH189" s="64">
        <v>18.511857986450195</v>
      </c>
      <c r="AI189" s="64">
        <v>15.078908920288086</v>
      </c>
      <c r="AJ189" s="64">
        <v>15.628101348876953</v>
      </c>
      <c r="AK189" s="11">
        <v>216.70675274267722</v>
      </c>
      <c r="AL189" s="11">
        <v>220.48384199178855</v>
      </c>
      <c r="AM189" s="11">
        <v>239.52637718853549</v>
      </c>
      <c r="AN189" s="11">
        <v>239.81478276837515</v>
      </c>
      <c r="AO189" s="11">
        <v>245.68705881454207</v>
      </c>
      <c r="AP189" s="11">
        <v>206.56200640287406</v>
      </c>
      <c r="AQ189" s="11">
        <v>245.15902859218573</v>
      </c>
      <c r="AR189" s="11">
        <v>207.88765661294573</v>
      </c>
      <c r="AS189" s="11">
        <v>271.44725914063247</v>
      </c>
      <c r="AT189" s="11">
        <v>297.5969145802714</v>
      </c>
      <c r="AU189" s="11">
        <v>6.7528874971840338</v>
      </c>
      <c r="AV189" s="11">
        <v>2.0459983317057291</v>
      </c>
      <c r="AW189" s="11">
        <v>240.24114116976193</v>
      </c>
      <c r="AY189" s="7">
        <v>45873.618055555555</v>
      </c>
      <c r="AZ189" s="8">
        <v>0</v>
      </c>
      <c r="BA189" s="8">
        <v>0</v>
      </c>
      <c r="BB189" s="8">
        <v>0</v>
      </c>
      <c r="BC189" s="8">
        <v>49.571425424422294</v>
      </c>
      <c r="BD189" s="8">
        <v>0</v>
      </c>
      <c r="BE189" s="8">
        <v>0</v>
      </c>
      <c r="BF189" s="8">
        <v>0</v>
      </c>
      <c r="BG189" s="8">
        <v>47.063752628081083</v>
      </c>
      <c r="BI189" s="7">
        <v>45873.373611111114</v>
      </c>
      <c r="BJ189" s="8">
        <v>1.2817578390240669E-2</v>
      </c>
      <c r="BK189" s="8">
        <v>1.0070954449474812E-2</v>
      </c>
    </row>
    <row r="190" spans="1:63">
      <c r="A190" s="7">
        <v>45873.871527777781</v>
      </c>
      <c r="B190" s="8">
        <v>0</v>
      </c>
      <c r="C190" s="8">
        <v>0</v>
      </c>
      <c r="D190" s="8">
        <v>35.954335518291117</v>
      </c>
      <c r="E190" s="8">
        <v>27.906078769254091</v>
      </c>
      <c r="F190" s="64">
        <v>14.111960411071777</v>
      </c>
      <c r="G190" s="64">
        <v>16.423524856567383</v>
      </c>
      <c r="H190" s="64">
        <v>11.348978042602539</v>
      </c>
      <c r="I190" s="64">
        <v>12.46527099609375</v>
      </c>
      <c r="J190" s="64">
        <v>11.907124519348145</v>
      </c>
      <c r="K190" s="8">
        <v>225.82654723891454</v>
      </c>
      <c r="L190" s="8">
        <v>224.50257878698133</v>
      </c>
      <c r="M190" s="8">
        <v>227.18014812112804</v>
      </c>
      <c r="N190" s="8">
        <v>226.92875748540916</v>
      </c>
      <c r="O190" s="8">
        <v>236.98753118801235</v>
      </c>
      <c r="P190" s="8">
        <v>235.48731285394325</v>
      </c>
      <c r="Q190" s="8">
        <v>242.57947679023016</v>
      </c>
      <c r="R190" s="8">
        <v>235.8364423122334</v>
      </c>
      <c r="S190" s="8">
        <v>248.82482101733174</v>
      </c>
      <c r="T190" s="8">
        <v>209.24356759104256</v>
      </c>
      <c r="U190" s="8">
        <v>251.24479450974613</v>
      </c>
      <c r="V190" s="8">
        <v>210.59871071749677</v>
      </c>
      <c r="W190" s="8">
        <v>282.446446013556</v>
      </c>
      <c r="X190" s="8">
        <v>298.87689085035242</v>
      </c>
      <c r="Y190" s="8">
        <v>7.2523759425671521</v>
      </c>
      <c r="Z190" s="8">
        <v>0</v>
      </c>
      <c r="AA190" s="8">
        <v>244.11957685485714</v>
      </c>
      <c r="AB190" s="8">
        <v>0</v>
      </c>
      <c r="AC190" s="8">
        <v>0</v>
      </c>
      <c r="AD190" s="8">
        <v>36.965283377424569</v>
      </c>
      <c r="AE190" s="8">
        <v>28.913817712273012</v>
      </c>
      <c r="AF190" s="64">
        <v>18.398448944091797</v>
      </c>
      <c r="AG190" s="64">
        <v>12.744343757629395</v>
      </c>
      <c r="AH190" s="64">
        <v>15.628101348876953</v>
      </c>
      <c r="AI190" s="64">
        <v>14.790776252746582</v>
      </c>
      <c r="AJ190" s="64">
        <v>12.186197280883789</v>
      </c>
      <c r="AK190" s="11">
        <v>212.52077913919305</v>
      </c>
      <c r="AL190" s="11">
        <v>216.12526735981396</v>
      </c>
      <c r="AM190" s="11">
        <v>234.65158878622799</v>
      </c>
      <c r="AN190" s="11">
        <v>235.091386405355</v>
      </c>
      <c r="AO190" s="11">
        <v>240.82896329150691</v>
      </c>
      <c r="AP190" s="11">
        <v>205.32440417737311</v>
      </c>
      <c r="AQ190" s="11">
        <v>240.7055261066098</v>
      </c>
      <c r="AR190" s="11">
        <v>206.92910713541633</v>
      </c>
      <c r="AS190" s="11">
        <v>267.46550383151686</v>
      </c>
      <c r="AT190" s="11">
        <v>294.97930117307538</v>
      </c>
      <c r="AU190" s="11">
        <v>0.49019039431178463</v>
      </c>
      <c r="AV190" s="11">
        <v>2</v>
      </c>
      <c r="AW190" s="11">
        <v>235.19191703613771</v>
      </c>
      <c r="AY190" s="7">
        <v>45873.621527777781</v>
      </c>
      <c r="AZ190" s="8">
        <v>0</v>
      </c>
      <c r="BA190" s="8">
        <v>0</v>
      </c>
      <c r="BB190" s="8">
        <v>0</v>
      </c>
      <c r="BC190" s="8">
        <v>49.17407153060924</v>
      </c>
      <c r="BD190" s="8">
        <v>0</v>
      </c>
      <c r="BE190" s="8">
        <v>0</v>
      </c>
      <c r="BF190" s="8">
        <v>0</v>
      </c>
      <c r="BG190" s="8">
        <v>46.613322874189969</v>
      </c>
      <c r="BI190" s="7">
        <v>45873.374305555553</v>
      </c>
      <c r="BJ190" s="8">
        <v>1.2817578390240669E-2</v>
      </c>
      <c r="BK190" s="8">
        <v>1.0070954449474812E-2</v>
      </c>
    </row>
    <row r="191" spans="1:63">
      <c r="A191" s="7">
        <v>45873.875</v>
      </c>
      <c r="B191" s="8">
        <v>0</v>
      </c>
      <c r="C191" s="8">
        <v>0</v>
      </c>
      <c r="D191" s="8">
        <v>35.788844157186738</v>
      </c>
      <c r="E191" s="8">
        <v>27.873616446018278</v>
      </c>
      <c r="F191" s="64">
        <v>17.168052673339844</v>
      </c>
      <c r="G191" s="64">
        <v>15.27099609375</v>
      </c>
      <c r="H191" s="64">
        <v>11.6280517578125</v>
      </c>
      <c r="I191" s="64">
        <v>14.325758934020996</v>
      </c>
      <c r="J191" s="64">
        <v>12.744343757629395</v>
      </c>
      <c r="K191" s="8">
        <v>221.93690647071605</v>
      </c>
      <c r="L191" s="8">
        <v>220.52453746699766</v>
      </c>
      <c r="M191" s="8">
        <v>224.88392460666665</v>
      </c>
      <c r="N191" s="8">
        <v>224.38522720985011</v>
      </c>
      <c r="O191" s="8">
        <v>232.59505371458843</v>
      </c>
      <c r="P191" s="8">
        <v>231.11872964397239</v>
      </c>
      <c r="Q191" s="8">
        <v>237.88667393392882</v>
      </c>
      <c r="R191" s="8">
        <v>231.94209629656228</v>
      </c>
      <c r="S191" s="8">
        <v>243.4717576785564</v>
      </c>
      <c r="T191" s="8">
        <v>205.21654953729362</v>
      </c>
      <c r="U191" s="8">
        <v>245.83250646308142</v>
      </c>
      <c r="V191" s="8">
        <v>206.59770234849458</v>
      </c>
      <c r="W191" s="8">
        <v>278.62251071751911</v>
      </c>
      <c r="X191" s="8">
        <v>296.18071515648575</v>
      </c>
      <c r="Y191" s="8">
        <v>6.5584762891434876</v>
      </c>
      <c r="Z191" s="8">
        <v>0</v>
      </c>
      <c r="AA191" s="8">
        <v>238.95351515834685</v>
      </c>
      <c r="AB191" s="8">
        <v>0</v>
      </c>
      <c r="AC191" s="8">
        <v>0</v>
      </c>
      <c r="AD191" s="8">
        <v>36.73243227073727</v>
      </c>
      <c r="AE191" s="8">
        <v>28.793791495118214</v>
      </c>
      <c r="AF191" s="64">
        <v>20.573772430419922</v>
      </c>
      <c r="AG191" s="64">
        <v>10.325709342956543</v>
      </c>
      <c r="AH191" s="64">
        <v>17.488588333129883</v>
      </c>
      <c r="AI191" s="64">
        <v>17.76814079284668</v>
      </c>
      <c r="AJ191" s="64">
        <v>15.349027633666992</v>
      </c>
      <c r="AK191" s="11">
        <v>204.64427577237049</v>
      </c>
      <c r="AL191" s="11">
        <v>208.25571150199178</v>
      </c>
      <c r="AM191" s="11">
        <v>230.41554550714392</v>
      </c>
      <c r="AN191" s="11">
        <v>231.03516352288872</v>
      </c>
      <c r="AO191" s="11">
        <v>235.937864864727</v>
      </c>
      <c r="AP191" s="11">
        <v>213.60626119350161</v>
      </c>
      <c r="AQ191" s="11">
        <v>235.93660174571056</v>
      </c>
      <c r="AR191" s="11">
        <v>215.2744311608964</v>
      </c>
      <c r="AS191" s="11">
        <v>263.83200922044733</v>
      </c>
      <c r="AT191" s="11">
        <v>293.08532406957204</v>
      </c>
      <c r="AU191" s="11">
        <v>1.0070954449474812E-2</v>
      </c>
      <c r="AV191" s="11">
        <v>2</v>
      </c>
      <c r="AW191" s="11">
        <v>230.75786088167612</v>
      </c>
      <c r="AY191" s="7">
        <v>45873.625</v>
      </c>
      <c r="AZ191" s="8">
        <v>0</v>
      </c>
      <c r="BA191" s="8">
        <v>0</v>
      </c>
      <c r="BB191" s="8">
        <v>0</v>
      </c>
      <c r="BC191" s="8">
        <v>48.870815698470466</v>
      </c>
      <c r="BD191" s="8">
        <v>0</v>
      </c>
      <c r="BE191" s="8">
        <v>0</v>
      </c>
      <c r="BF191" s="8">
        <v>0</v>
      </c>
      <c r="BG191" s="8">
        <v>46.332998433937206</v>
      </c>
      <c r="BI191" s="7">
        <v>45873.375</v>
      </c>
      <c r="BJ191" s="8">
        <v>1.2817578390240669E-2</v>
      </c>
      <c r="BK191" s="8">
        <v>1.0070954449474812E-2</v>
      </c>
    </row>
    <row r="192" spans="1:63">
      <c r="A192" s="7">
        <v>45873.878472222219</v>
      </c>
      <c r="B192" s="8">
        <v>0</v>
      </c>
      <c r="C192" s="8">
        <v>0</v>
      </c>
      <c r="D192" s="8">
        <v>35.611264023587317</v>
      </c>
      <c r="E192" s="8">
        <v>27.933686733323363</v>
      </c>
      <c r="F192" s="64">
        <v>14.83104133605957</v>
      </c>
      <c r="G192" s="64">
        <v>16.999788284301758</v>
      </c>
      <c r="H192" s="64">
        <v>12.744343757629395</v>
      </c>
      <c r="I192" s="64">
        <v>16.465320587158203</v>
      </c>
      <c r="J192" s="64">
        <v>14.046686172485352</v>
      </c>
      <c r="K192" s="8">
        <v>217.39300594209485</v>
      </c>
      <c r="L192" s="8">
        <v>215.74411798210735</v>
      </c>
      <c r="M192" s="8">
        <v>226.66291841499472</v>
      </c>
      <c r="N192" s="8">
        <v>225.97755791570643</v>
      </c>
      <c r="O192" s="8">
        <v>228.66360599556239</v>
      </c>
      <c r="P192" s="8">
        <v>227.18686095566426</v>
      </c>
      <c r="Q192" s="8">
        <v>233.75962449040841</v>
      </c>
      <c r="R192" s="8">
        <v>228.56892970295647</v>
      </c>
      <c r="S192" s="8">
        <v>238.67923387161767</v>
      </c>
      <c r="T192" s="8">
        <v>203.27968407849005</v>
      </c>
      <c r="U192" s="8">
        <v>241.26604947989497</v>
      </c>
      <c r="V192" s="8">
        <v>205.26549912978584</v>
      </c>
      <c r="W192" s="8">
        <v>274.85015692778506</v>
      </c>
      <c r="X192" s="8">
        <v>293.45219242928033</v>
      </c>
      <c r="Y192" s="8">
        <v>1.2405114804460871</v>
      </c>
      <c r="Z192" s="8">
        <v>0</v>
      </c>
      <c r="AA192" s="8">
        <v>234.23999826779743</v>
      </c>
      <c r="AB192" s="8">
        <v>0</v>
      </c>
      <c r="AC192" s="8">
        <v>0</v>
      </c>
      <c r="AD192" s="8">
        <v>36.62716220944025</v>
      </c>
      <c r="AE192" s="8">
        <v>28.860179516061866</v>
      </c>
      <c r="AF192" s="64">
        <v>18.863857269287109</v>
      </c>
      <c r="AG192" s="64">
        <v>13.209465980529785</v>
      </c>
      <c r="AH192" s="64">
        <v>20.372344970703125</v>
      </c>
      <c r="AI192" s="64">
        <v>15.078908920288086</v>
      </c>
      <c r="AJ192" s="64">
        <v>13.209465980529785</v>
      </c>
      <c r="AK192" s="11">
        <v>209.33917352008658</v>
      </c>
      <c r="AL192" s="11">
        <v>213.57429120796863</v>
      </c>
      <c r="AM192" s="11">
        <v>226.60743993724031</v>
      </c>
      <c r="AN192" s="11">
        <v>227.24790293358203</v>
      </c>
      <c r="AO192" s="11">
        <v>232.68386088346597</v>
      </c>
      <c r="AP192" s="11">
        <v>220.12181799072306</v>
      </c>
      <c r="AQ192" s="11">
        <v>232.89720199125509</v>
      </c>
      <c r="AR192" s="11">
        <v>221.14394343543876</v>
      </c>
      <c r="AS192" s="11">
        <v>260.94883326276823</v>
      </c>
      <c r="AT192" s="11">
        <v>291.56553149241552</v>
      </c>
      <c r="AU192" s="11">
        <v>1.0070954449474812E-2</v>
      </c>
      <c r="AV192" s="11">
        <v>2.1128527796589842</v>
      </c>
      <c r="AW192" s="11">
        <v>226.70923771787824</v>
      </c>
      <c r="AY192" s="7">
        <v>45873.628472222219</v>
      </c>
      <c r="AZ192" s="8">
        <v>0</v>
      </c>
      <c r="BA192" s="8">
        <v>0</v>
      </c>
      <c r="BB192" s="8">
        <v>0</v>
      </c>
      <c r="BC192" s="8">
        <v>48.795458960713702</v>
      </c>
      <c r="BD192" s="8">
        <v>0</v>
      </c>
      <c r="BE192" s="8">
        <v>0</v>
      </c>
      <c r="BF192" s="8">
        <v>0</v>
      </c>
      <c r="BG192" s="8">
        <v>46.147947722726549</v>
      </c>
      <c r="BI192" s="7">
        <v>45873.375694444447</v>
      </c>
      <c r="BJ192" s="8">
        <v>1.2817578390240669E-2</v>
      </c>
      <c r="BK192" s="8">
        <v>1.0070954449474812E-2</v>
      </c>
    </row>
    <row r="193" spans="1:63">
      <c r="A193" s="7">
        <v>45873.881944444445</v>
      </c>
      <c r="B193" s="8">
        <v>0</v>
      </c>
      <c r="C193" s="8">
        <v>0</v>
      </c>
      <c r="D193" s="8">
        <v>35.408228447526206</v>
      </c>
      <c r="E193" s="8">
        <v>28.110688527361489</v>
      </c>
      <c r="F193" s="64">
        <v>16.628742218017578</v>
      </c>
      <c r="G193" s="64">
        <v>11.717368125915527</v>
      </c>
      <c r="H193" s="64">
        <v>16.465320587158203</v>
      </c>
      <c r="I193" s="64">
        <v>11.907124519348145</v>
      </c>
      <c r="J193" s="64">
        <v>14.046686172485352</v>
      </c>
      <c r="K193" s="8">
        <v>206.94360013837712</v>
      </c>
      <c r="L193" s="8">
        <v>205.39742400902864</v>
      </c>
      <c r="M193" s="8">
        <v>225.15773015768451</v>
      </c>
      <c r="N193" s="8">
        <v>224.8154080788764</v>
      </c>
      <c r="O193" s="8">
        <v>225.33582659091635</v>
      </c>
      <c r="P193" s="8">
        <v>223.99406531417102</v>
      </c>
      <c r="Q193" s="8">
        <v>229.90281709217254</v>
      </c>
      <c r="R193" s="8">
        <v>225.47587388918726</v>
      </c>
      <c r="S193" s="8">
        <v>233.88706029333952</v>
      </c>
      <c r="T193" s="8">
        <v>210.60150982050692</v>
      </c>
      <c r="U193" s="8">
        <v>236.7471865780993</v>
      </c>
      <c r="V193" s="8">
        <v>213.92203597199483</v>
      </c>
      <c r="W193" s="8">
        <v>271.24703064429826</v>
      </c>
      <c r="X193" s="8">
        <v>291.02894473540721</v>
      </c>
      <c r="Y193" s="8">
        <v>1.6479743644595146E-2</v>
      </c>
      <c r="Z193" s="8">
        <v>0</v>
      </c>
      <c r="AA193" s="8">
        <v>230.08662444914847</v>
      </c>
      <c r="AB193" s="8">
        <v>0</v>
      </c>
      <c r="AC193" s="8">
        <v>0</v>
      </c>
      <c r="AD193" s="8">
        <v>36.453808832060488</v>
      </c>
      <c r="AE193" s="8">
        <v>28.709596522874037</v>
      </c>
      <c r="AF193" s="64">
        <v>18.380691528320313</v>
      </c>
      <c r="AG193" s="64">
        <v>13.488539695739746</v>
      </c>
      <c r="AH193" s="64">
        <v>18.325809478759766</v>
      </c>
      <c r="AI193" s="64">
        <v>13.926380157470703</v>
      </c>
      <c r="AJ193" s="64">
        <v>16.930442810058594</v>
      </c>
      <c r="AK193" s="11">
        <v>204.20690589976229</v>
      </c>
      <c r="AL193" s="11">
        <v>207.33984122234412</v>
      </c>
      <c r="AM193" s="11">
        <v>223.08445966402311</v>
      </c>
      <c r="AN193" s="11">
        <v>223.90304426195246</v>
      </c>
      <c r="AO193" s="11">
        <v>232.35167532408377</v>
      </c>
      <c r="AP193" s="11">
        <v>220.3093099880335</v>
      </c>
      <c r="AQ193" s="11">
        <v>232.6778472764596</v>
      </c>
      <c r="AR193" s="11">
        <v>221.06794027082623</v>
      </c>
      <c r="AS193" s="11">
        <v>258.47823337659412</v>
      </c>
      <c r="AT193" s="11">
        <v>290.1877734710734</v>
      </c>
      <c r="AU193" s="11">
        <v>1.0070954449474812E-2</v>
      </c>
      <c r="AV193" s="11">
        <v>48.136767783471122</v>
      </c>
      <c r="AW193" s="11">
        <v>223.18202345683784</v>
      </c>
      <c r="AY193" s="7">
        <v>45873.631944444445</v>
      </c>
      <c r="AZ193" s="8">
        <v>0</v>
      </c>
      <c r="BA193" s="8">
        <v>0</v>
      </c>
      <c r="BB193" s="8">
        <v>0</v>
      </c>
      <c r="BC193" s="8">
        <v>48.851332769814412</v>
      </c>
      <c r="BD193" s="8">
        <v>0</v>
      </c>
      <c r="BE193" s="8">
        <v>0</v>
      </c>
      <c r="BF193" s="8">
        <v>0</v>
      </c>
      <c r="BG193" s="8">
        <v>45.868401191893533</v>
      </c>
      <c r="BI193" s="7">
        <v>45873.376388888886</v>
      </c>
      <c r="BJ193" s="8">
        <v>1.2817578390240669E-2</v>
      </c>
      <c r="BK193" s="8">
        <v>1.0070954449474812E-2</v>
      </c>
    </row>
    <row r="194" spans="1:63">
      <c r="A194" s="7">
        <v>45873.885416666664</v>
      </c>
      <c r="B194" s="8">
        <v>0</v>
      </c>
      <c r="C194" s="8">
        <v>0</v>
      </c>
      <c r="D194" s="8">
        <v>35.211388212987089</v>
      </c>
      <c r="E194" s="8">
        <v>28.294370519843941</v>
      </c>
      <c r="F194" s="64">
        <v>15.909662246704102</v>
      </c>
      <c r="G194" s="64">
        <v>11.717368125915527</v>
      </c>
      <c r="H194" s="64">
        <v>13.767612457275391</v>
      </c>
      <c r="I194" s="64">
        <v>10.604783058166504</v>
      </c>
      <c r="J194" s="64">
        <v>15.907174110412598</v>
      </c>
      <c r="K194" s="8">
        <v>212.01357278292755</v>
      </c>
      <c r="L194" s="8">
        <v>212.14965552027098</v>
      </c>
      <c r="M194" s="8">
        <v>221.49382432910969</v>
      </c>
      <c r="N194" s="8">
        <v>221.43860108310821</v>
      </c>
      <c r="O194" s="8">
        <v>222.52297055425953</v>
      </c>
      <c r="P194" s="8">
        <v>221.26570388678209</v>
      </c>
      <c r="Q194" s="8">
        <v>226.44834230804045</v>
      </c>
      <c r="R194" s="8">
        <v>222.80224872805013</v>
      </c>
      <c r="S194" s="8">
        <v>231.68451221626717</v>
      </c>
      <c r="T194" s="8">
        <v>215.68386850965055</v>
      </c>
      <c r="U194" s="8">
        <v>234.57749589420391</v>
      </c>
      <c r="V194" s="8">
        <v>218.98940310472622</v>
      </c>
      <c r="W194" s="8">
        <v>268.48265359902769</v>
      </c>
      <c r="X194" s="8">
        <v>289.48269672163929</v>
      </c>
      <c r="Y194" s="8">
        <v>1.6479743644595146E-2</v>
      </c>
      <c r="Z194" s="8">
        <v>9.3339876256104543E-2</v>
      </c>
      <c r="AA194" s="8">
        <v>226.48449095795397</v>
      </c>
      <c r="AB194" s="8">
        <v>0</v>
      </c>
      <c r="AC194" s="8">
        <v>0</v>
      </c>
      <c r="AD194" s="8">
        <v>36.334418866703643</v>
      </c>
      <c r="AE194" s="8">
        <v>28.788586859668108</v>
      </c>
      <c r="AF194" s="64">
        <v>18.14954948425293</v>
      </c>
      <c r="AG194" s="64">
        <v>15.628101348876953</v>
      </c>
      <c r="AH194" s="64">
        <v>17.767662048339844</v>
      </c>
      <c r="AI194" s="64">
        <v>15.078908920288086</v>
      </c>
      <c r="AJ194" s="64">
        <v>18.325809478759766</v>
      </c>
      <c r="AK194" s="11">
        <v>214.92693835542053</v>
      </c>
      <c r="AL194" s="11">
        <v>219.30573719104441</v>
      </c>
      <c r="AM194" s="11">
        <v>219.78776310193706</v>
      </c>
      <c r="AN194" s="11">
        <v>220.48522187054709</v>
      </c>
      <c r="AO194" s="11">
        <v>232.2268316484747</v>
      </c>
      <c r="AP194" s="11">
        <v>219.89742884077054</v>
      </c>
      <c r="AQ194" s="11">
        <v>232.48598039534485</v>
      </c>
      <c r="AR194" s="11">
        <v>220.67690104220372</v>
      </c>
      <c r="AS194" s="11">
        <v>256.2318423742845</v>
      </c>
      <c r="AT194" s="11">
        <v>288.80349932746685</v>
      </c>
      <c r="AU194" s="11">
        <v>1.0070954449474812E-2</v>
      </c>
      <c r="AV194" s="11">
        <v>325.33138844972797</v>
      </c>
      <c r="AW194" s="11">
        <v>219.84830570723318</v>
      </c>
      <c r="AY194" s="7">
        <v>45873.635416666664</v>
      </c>
      <c r="AZ194" s="8">
        <v>0</v>
      </c>
      <c r="BA194" s="8">
        <v>0</v>
      </c>
      <c r="BB194" s="8">
        <v>0</v>
      </c>
      <c r="BC194" s="8">
        <v>48.785405984905957</v>
      </c>
      <c r="BD194" s="8">
        <v>0</v>
      </c>
      <c r="BE194" s="8">
        <v>0</v>
      </c>
      <c r="BF194" s="8">
        <v>0</v>
      </c>
      <c r="BG194" s="8">
        <v>45.593761699536202</v>
      </c>
      <c r="BI194" s="7">
        <v>45873.377083333333</v>
      </c>
      <c r="BJ194" s="8">
        <v>1.2817578390240669E-2</v>
      </c>
      <c r="BK194" s="8">
        <v>1.0070954449474812E-2</v>
      </c>
    </row>
    <row r="195" spans="1:63">
      <c r="A195" s="7">
        <v>45873.888888888891</v>
      </c>
      <c r="B195" s="8">
        <v>0</v>
      </c>
      <c r="C195" s="8">
        <v>0</v>
      </c>
      <c r="D195" s="8">
        <v>34.983651923260361</v>
      </c>
      <c r="E195" s="8">
        <v>28.705874022193893</v>
      </c>
      <c r="F195" s="64">
        <v>13.033339500427246</v>
      </c>
      <c r="G195" s="64">
        <v>12.581764221191406</v>
      </c>
      <c r="H195" s="64">
        <v>13.488539695739746</v>
      </c>
      <c r="I195" s="64">
        <v>9.488490104675293</v>
      </c>
      <c r="J195" s="64">
        <v>8.1861476898193359</v>
      </c>
      <c r="K195" s="8">
        <v>227.33598479275989</v>
      </c>
      <c r="L195" s="8">
        <v>226.74154395906061</v>
      </c>
      <c r="M195" s="8">
        <v>213.66130617794667</v>
      </c>
      <c r="N195" s="8">
        <v>214.06940230250942</v>
      </c>
      <c r="O195" s="8">
        <v>220.0103415036325</v>
      </c>
      <c r="P195" s="8">
        <v>218.56870755424208</v>
      </c>
      <c r="Q195" s="8">
        <v>223.40896833489299</v>
      </c>
      <c r="R195" s="8">
        <v>220.19591260934817</v>
      </c>
      <c r="S195" s="8">
        <v>231.57873247482348</v>
      </c>
      <c r="T195" s="8">
        <v>215.63765489112663</v>
      </c>
      <c r="U195" s="8">
        <v>234.46017706392954</v>
      </c>
      <c r="V195" s="8">
        <v>218.74694174793007</v>
      </c>
      <c r="W195" s="8">
        <v>266.22523063828896</v>
      </c>
      <c r="X195" s="8">
        <v>288.04039687933994</v>
      </c>
      <c r="Y195" s="8">
        <v>1.6479743644595146E-2</v>
      </c>
      <c r="Z195" s="8">
        <v>306.54176561283896</v>
      </c>
      <c r="AA195" s="8">
        <v>223.34068570145485</v>
      </c>
      <c r="AB195" s="8">
        <v>0</v>
      </c>
      <c r="AC195" s="8">
        <v>0</v>
      </c>
      <c r="AD195" s="8">
        <v>36.083115465193401</v>
      </c>
      <c r="AE195" s="8">
        <v>28.992807863930576</v>
      </c>
      <c r="AF195" s="64">
        <v>17.392993927001953</v>
      </c>
      <c r="AG195" s="64">
        <v>15.349027633666992</v>
      </c>
      <c r="AH195" s="64">
        <v>15.628101348876953</v>
      </c>
      <c r="AI195" s="64">
        <v>13.158028602600098</v>
      </c>
      <c r="AJ195" s="64">
        <v>12.46527099609375</v>
      </c>
      <c r="AK195" s="11">
        <v>220.7336157775708</v>
      </c>
      <c r="AL195" s="11">
        <v>224.55136764528856</v>
      </c>
      <c r="AM195" s="11">
        <v>216.5400519781451</v>
      </c>
      <c r="AN195" s="11">
        <v>217.37404279313131</v>
      </c>
      <c r="AO195" s="11">
        <v>232.1986083984375</v>
      </c>
      <c r="AP195" s="11">
        <v>219.54822299330107</v>
      </c>
      <c r="AQ195" s="11">
        <v>232.36195586304257</v>
      </c>
      <c r="AR195" s="11">
        <v>220.3600920601973</v>
      </c>
      <c r="AS195" s="11">
        <v>254.07156957151727</v>
      </c>
      <c r="AT195" s="11">
        <v>287.38689402925706</v>
      </c>
      <c r="AU195" s="11">
        <v>1.0070954449474812E-2</v>
      </c>
      <c r="AV195" s="11">
        <v>360</v>
      </c>
      <c r="AW195" s="11">
        <v>216.53794774577099</v>
      </c>
      <c r="AY195" s="7">
        <v>45873.638888888891</v>
      </c>
      <c r="AZ195" s="8">
        <v>0</v>
      </c>
      <c r="BA195" s="8">
        <v>0</v>
      </c>
      <c r="BB195" s="8">
        <v>0</v>
      </c>
      <c r="BC195" s="8">
        <v>48.420220603047895</v>
      </c>
      <c r="BD195" s="8">
        <v>0</v>
      </c>
      <c r="BE195" s="8">
        <v>0</v>
      </c>
      <c r="BF195" s="8">
        <v>0</v>
      </c>
      <c r="BG195" s="8">
        <v>45.286101838143225</v>
      </c>
      <c r="BI195" s="7">
        <v>45873.37777777778</v>
      </c>
      <c r="BJ195" s="8">
        <v>1.2817578390240669E-2</v>
      </c>
      <c r="BK195" s="8">
        <v>1.0070954449474812E-2</v>
      </c>
    </row>
    <row r="196" spans="1:63">
      <c r="A196" s="7">
        <v>45873.892361111109</v>
      </c>
      <c r="B196" s="8">
        <v>0</v>
      </c>
      <c r="C196" s="8">
        <v>0</v>
      </c>
      <c r="D196" s="8">
        <v>34.752331795147619</v>
      </c>
      <c r="E196" s="8">
        <v>29.13173301215361</v>
      </c>
      <c r="F196" s="64">
        <v>10.69632625579834</v>
      </c>
      <c r="G196" s="64">
        <v>9.5083560943603516</v>
      </c>
      <c r="H196" s="64">
        <v>10.604783058166504</v>
      </c>
      <c r="I196" s="64">
        <v>7.6280016899108887</v>
      </c>
      <c r="J196" s="64">
        <v>9.209416389465332</v>
      </c>
      <c r="K196" s="8">
        <v>211.52957129592423</v>
      </c>
      <c r="L196" s="8">
        <v>208.9512052853776</v>
      </c>
      <c r="M196" s="8">
        <v>211.11365577247986</v>
      </c>
      <c r="N196" s="8">
        <v>210.16242694015236</v>
      </c>
      <c r="O196" s="8">
        <v>217.55498910181154</v>
      </c>
      <c r="P196" s="8">
        <v>215.84376301033225</v>
      </c>
      <c r="Q196" s="8">
        <v>221.07805249126298</v>
      </c>
      <c r="R196" s="8">
        <v>218.33905677930525</v>
      </c>
      <c r="S196" s="8">
        <v>231.39949734993434</v>
      </c>
      <c r="T196" s="8">
        <v>215.36093377278186</v>
      </c>
      <c r="U196" s="8">
        <v>234.35110580746706</v>
      </c>
      <c r="V196" s="8">
        <v>218.44469060722196</v>
      </c>
      <c r="W196" s="8">
        <v>264.16217530696275</v>
      </c>
      <c r="X196" s="8">
        <v>286.71600226855156</v>
      </c>
      <c r="Y196" s="8">
        <v>1.6479743644595146E-2</v>
      </c>
      <c r="Z196" s="8">
        <v>432</v>
      </c>
      <c r="AA196" s="8">
        <v>220.57719650535302</v>
      </c>
      <c r="AB196" s="8">
        <v>0</v>
      </c>
      <c r="AC196" s="8">
        <v>0</v>
      </c>
      <c r="AD196" s="8">
        <v>35.949728246225547</v>
      </c>
      <c r="AE196" s="8">
        <v>29.160628603952681</v>
      </c>
      <c r="AF196" s="64">
        <v>15.913372993469238</v>
      </c>
      <c r="AG196" s="64">
        <v>11.348978042602539</v>
      </c>
      <c r="AH196" s="64">
        <v>17.488588333129883</v>
      </c>
      <c r="AI196" s="64">
        <v>13.158028602600098</v>
      </c>
      <c r="AJ196" s="64">
        <v>14.790881156921387</v>
      </c>
      <c r="AK196" s="11">
        <v>219.55981827837397</v>
      </c>
      <c r="AL196" s="11">
        <v>223.34246656315955</v>
      </c>
      <c r="AM196" s="11">
        <v>214.03518225056564</v>
      </c>
      <c r="AN196" s="11">
        <v>214.75565618640937</v>
      </c>
      <c r="AO196" s="11">
        <v>232.16815944409154</v>
      </c>
      <c r="AP196" s="11">
        <v>219.26073305131479</v>
      </c>
      <c r="AQ196" s="11">
        <v>232.33257401154376</v>
      </c>
      <c r="AR196" s="11">
        <v>219.98978597607541</v>
      </c>
      <c r="AS196" s="11">
        <v>252.08782552871529</v>
      </c>
      <c r="AT196" s="11">
        <v>286.0302033515282</v>
      </c>
      <c r="AU196" s="11">
        <v>1.0070954449474812E-2</v>
      </c>
      <c r="AV196" s="11">
        <v>360</v>
      </c>
      <c r="AW196" s="11">
        <v>213.75203501028165</v>
      </c>
      <c r="AY196" s="7">
        <v>45873.642361111109</v>
      </c>
      <c r="AZ196" s="8">
        <v>0</v>
      </c>
      <c r="BA196" s="8">
        <v>0</v>
      </c>
      <c r="BB196" s="8">
        <v>0</v>
      </c>
      <c r="BC196" s="8">
        <v>47.770157676547427</v>
      </c>
      <c r="BD196" s="8">
        <v>0</v>
      </c>
      <c r="BE196" s="8">
        <v>0</v>
      </c>
      <c r="BF196" s="8">
        <v>0</v>
      </c>
      <c r="BG196" s="8">
        <v>44.758414046583923</v>
      </c>
      <c r="BI196" s="7">
        <v>45873.378472222219</v>
      </c>
      <c r="BJ196" s="8">
        <v>1.2817578390240669E-2</v>
      </c>
      <c r="BK196" s="8">
        <v>1.0070954449474812E-2</v>
      </c>
    </row>
    <row r="197" spans="1:63">
      <c r="A197" s="7">
        <v>45873.895833333336</v>
      </c>
      <c r="B197" s="8">
        <v>0</v>
      </c>
      <c r="C197" s="8">
        <v>0</v>
      </c>
      <c r="D197" s="8">
        <v>34.646555633021535</v>
      </c>
      <c r="E197" s="8">
        <v>29.295557798931064</v>
      </c>
      <c r="F197" s="64">
        <v>12.763684272766113</v>
      </c>
      <c r="G197" s="64">
        <v>7.5874762535095215</v>
      </c>
      <c r="H197" s="64">
        <v>10.046636581420898</v>
      </c>
      <c r="I197" s="64">
        <v>6.0465865135192871</v>
      </c>
      <c r="J197" s="64">
        <v>10.325709342956543</v>
      </c>
      <c r="K197" s="8">
        <v>215.89699907682584</v>
      </c>
      <c r="L197" s="8">
        <v>215.24137113837335</v>
      </c>
      <c r="M197" s="8">
        <v>221.25857359422108</v>
      </c>
      <c r="N197" s="8">
        <v>219.06509414030063</v>
      </c>
      <c r="O197" s="8">
        <v>215.01412520533171</v>
      </c>
      <c r="P197" s="8">
        <v>213.04999165775095</v>
      </c>
      <c r="Q197" s="8">
        <v>218.95319509245067</v>
      </c>
      <c r="R197" s="8">
        <v>216.8723330643607</v>
      </c>
      <c r="S197" s="8">
        <v>231.33059692382813</v>
      </c>
      <c r="T197" s="8">
        <v>215.04370938316609</v>
      </c>
      <c r="U197" s="8">
        <v>234.22477367212764</v>
      </c>
      <c r="V197" s="8">
        <v>218.03328611292645</v>
      </c>
      <c r="W197" s="8">
        <v>262.25852364026923</v>
      </c>
      <c r="X197" s="8">
        <v>285.36332910357544</v>
      </c>
      <c r="Y197" s="8">
        <v>1.6479743644595146E-2</v>
      </c>
      <c r="Z197" s="8">
        <v>432</v>
      </c>
      <c r="AA197" s="8">
        <v>217.85619062144931</v>
      </c>
      <c r="AB197" s="8">
        <v>0</v>
      </c>
      <c r="AC197" s="8">
        <v>0</v>
      </c>
      <c r="AD197" s="8">
        <v>35.979519840128994</v>
      </c>
      <c r="AE197" s="8">
        <v>29.146464618475171</v>
      </c>
      <c r="AF197" s="64">
        <v>17.349874496459961</v>
      </c>
      <c r="AG197" s="64">
        <v>7.9070749282836914</v>
      </c>
      <c r="AH197" s="64">
        <v>18.046735763549805</v>
      </c>
      <c r="AI197" s="64">
        <v>10.37275218963623</v>
      </c>
      <c r="AJ197" s="64">
        <v>16.651369094848633</v>
      </c>
      <c r="AK197" s="11">
        <v>216.62643641797746</v>
      </c>
      <c r="AL197" s="11">
        <v>220.18419636391715</v>
      </c>
      <c r="AM197" s="11">
        <v>211.77349811503223</v>
      </c>
      <c r="AN197" s="11">
        <v>212.49954288584021</v>
      </c>
      <c r="AO197" s="11">
        <v>232.06708969035961</v>
      </c>
      <c r="AP197" s="11">
        <v>219.05119460174348</v>
      </c>
      <c r="AQ197" s="11">
        <v>232.19899617912714</v>
      </c>
      <c r="AR197" s="11">
        <v>219.83490176494698</v>
      </c>
      <c r="AS197" s="11">
        <v>250.09244020608583</v>
      </c>
      <c r="AT197" s="11">
        <v>284.62806058186186</v>
      </c>
      <c r="AU197" s="11">
        <v>1.0070954449474812E-2</v>
      </c>
      <c r="AV197" s="11">
        <v>360</v>
      </c>
      <c r="AW197" s="11">
        <v>211.29219643819067</v>
      </c>
      <c r="AY197" s="7">
        <v>45873.645833333336</v>
      </c>
      <c r="AZ197" s="8">
        <v>0</v>
      </c>
      <c r="BA197" s="8">
        <v>0</v>
      </c>
      <c r="BB197" s="8">
        <v>0</v>
      </c>
      <c r="BC197" s="8">
        <v>47.494627371041261</v>
      </c>
      <c r="BD197" s="8">
        <v>0</v>
      </c>
      <c r="BE197" s="8">
        <v>0</v>
      </c>
      <c r="BF197" s="8">
        <v>0</v>
      </c>
      <c r="BG197" s="8">
        <v>44.405515631750227</v>
      </c>
      <c r="BI197" s="7">
        <v>45873.379166666666</v>
      </c>
      <c r="BJ197" s="8">
        <v>1.2817578390240669E-2</v>
      </c>
      <c r="BK197" s="8">
        <v>1.0070954449474812E-2</v>
      </c>
    </row>
    <row r="198" spans="1:63">
      <c r="A198" s="7">
        <v>45873.899305555555</v>
      </c>
      <c r="B198" s="8">
        <v>0</v>
      </c>
      <c r="C198" s="8">
        <v>0</v>
      </c>
      <c r="D198" s="8">
        <v>34.538373909563205</v>
      </c>
      <c r="E198" s="8">
        <v>29.338703113079053</v>
      </c>
      <c r="F198" s="64">
        <v>11.505292892456055</v>
      </c>
      <c r="G198" s="64">
        <v>7.5874762535095215</v>
      </c>
      <c r="H198" s="64">
        <v>7.9070749282836914</v>
      </c>
      <c r="I198" s="64">
        <v>5.302391529083252</v>
      </c>
      <c r="J198" s="64">
        <v>8.1861476898193359</v>
      </c>
      <c r="K198" s="8">
        <v>204.47247516682492</v>
      </c>
      <c r="L198" s="8">
        <v>202.37601066457407</v>
      </c>
      <c r="M198" s="8">
        <v>221.73549246829305</v>
      </c>
      <c r="N198" s="8">
        <v>222.02004908297857</v>
      </c>
      <c r="O198" s="8">
        <v>213.10012663806938</v>
      </c>
      <c r="P198" s="8">
        <v>211.661912740671</v>
      </c>
      <c r="Q198" s="8">
        <v>216.87770998671647</v>
      </c>
      <c r="R198" s="8">
        <v>215.2013048628063</v>
      </c>
      <c r="S198" s="8">
        <v>231.33059692382813</v>
      </c>
      <c r="T198" s="8">
        <v>214.88614943425171</v>
      </c>
      <c r="U198" s="8">
        <v>234.18054373657097</v>
      </c>
      <c r="V198" s="8">
        <v>217.83138061892552</v>
      </c>
      <c r="W198" s="8">
        <v>260.39429824102467</v>
      </c>
      <c r="X198" s="8">
        <v>283.95160207646325</v>
      </c>
      <c r="Y198" s="8">
        <v>1.6479743644595146E-2</v>
      </c>
      <c r="Z198" s="8">
        <v>432</v>
      </c>
      <c r="AA198" s="8">
        <v>215.27617543118151</v>
      </c>
      <c r="AB198" s="8">
        <v>0</v>
      </c>
      <c r="AC198" s="8">
        <v>0</v>
      </c>
      <c r="AD198" s="8">
        <v>35.979999542236328</v>
      </c>
      <c r="AE198" s="8">
        <v>29.284811344904245</v>
      </c>
      <c r="AF198" s="64">
        <v>17.646297454833984</v>
      </c>
      <c r="AG198" s="64">
        <v>9.0233678817749023</v>
      </c>
      <c r="AH198" s="64">
        <v>15.907174110412598</v>
      </c>
      <c r="AI198" s="64">
        <v>9.5083560943603516</v>
      </c>
      <c r="AJ198" s="64">
        <v>12.930393218994141</v>
      </c>
      <c r="AK198" s="11">
        <v>205.4250453417618</v>
      </c>
      <c r="AL198" s="11">
        <v>208.4872032799625</v>
      </c>
      <c r="AM198" s="11">
        <v>210.23195963782783</v>
      </c>
      <c r="AN198" s="11">
        <v>211.38273000362028</v>
      </c>
      <c r="AO198" s="11">
        <v>231.9688877168422</v>
      </c>
      <c r="AP198" s="11">
        <v>218.85030217509407</v>
      </c>
      <c r="AQ198" s="11">
        <v>232.1986083984375</v>
      </c>
      <c r="AR198" s="11">
        <v>219.65770226323357</v>
      </c>
      <c r="AS198" s="11">
        <v>248.25112575205949</v>
      </c>
      <c r="AT198" s="11">
        <v>283.32592975622089</v>
      </c>
      <c r="AU198" s="11">
        <v>1.0070954449474812E-2</v>
      </c>
      <c r="AV198" s="11">
        <v>360</v>
      </c>
      <c r="AW198" s="11">
        <v>209.55684256146586</v>
      </c>
      <c r="AY198" s="7">
        <v>45873.649305555555</v>
      </c>
      <c r="AZ198" s="8">
        <v>0</v>
      </c>
      <c r="BA198" s="8">
        <v>0</v>
      </c>
      <c r="BB198" s="8">
        <v>0</v>
      </c>
      <c r="BC198" s="8">
        <v>47.487790737381772</v>
      </c>
      <c r="BD198" s="8">
        <v>0</v>
      </c>
      <c r="BE198" s="8">
        <v>0</v>
      </c>
      <c r="BF198" s="8">
        <v>0</v>
      </c>
      <c r="BG198" s="8">
        <v>44.368137565960168</v>
      </c>
      <c r="BI198" s="7">
        <v>45873.379861111112</v>
      </c>
      <c r="BJ198" s="8">
        <v>1.2817578390240669E-2</v>
      </c>
      <c r="BK198" s="8">
        <v>1.0070954449474812E-2</v>
      </c>
    </row>
    <row r="199" spans="1:63">
      <c r="A199" s="7">
        <v>45873.902777777781</v>
      </c>
      <c r="B199" s="8">
        <v>0</v>
      </c>
      <c r="C199" s="8">
        <v>0</v>
      </c>
      <c r="D199" s="8">
        <v>34.369811642564684</v>
      </c>
      <c r="E199" s="8">
        <v>29.625114260148354</v>
      </c>
      <c r="F199" s="64">
        <v>10.69632625579834</v>
      </c>
      <c r="G199" s="64">
        <v>10.660883903503418</v>
      </c>
      <c r="H199" s="64">
        <v>6.0465865135192871</v>
      </c>
      <c r="I199" s="64">
        <v>6.0465865135192871</v>
      </c>
      <c r="J199" s="64">
        <v>8.4652214050292969</v>
      </c>
      <c r="K199" s="8">
        <v>193.42132996204293</v>
      </c>
      <c r="L199" s="8">
        <v>191.68303940300862</v>
      </c>
      <c r="M199" s="8">
        <v>215.61316997967566</v>
      </c>
      <c r="N199" s="8">
        <v>215.15764899006084</v>
      </c>
      <c r="O199" s="8">
        <v>211.84554382698786</v>
      </c>
      <c r="P199" s="8">
        <v>210.9827318893052</v>
      </c>
      <c r="Q199" s="8">
        <v>214.67533794345593</v>
      </c>
      <c r="R199" s="8">
        <v>213.09543262197568</v>
      </c>
      <c r="S199" s="8">
        <v>231.09409991680101</v>
      </c>
      <c r="T199" s="8">
        <v>214.72764851225773</v>
      </c>
      <c r="U199" s="8">
        <v>233.94805436002557</v>
      </c>
      <c r="V199" s="8">
        <v>217.61643664519769</v>
      </c>
      <c r="W199" s="8">
        <v>258.62307538236217</v>
      </c>
      <c r="X199" s="8">
        <v>282.70006079257905</v>
      </c>
      <c r="Y199" s="8">
        <v>1.6479743644595146E-2</v>
      </c>
      <c r="Z199" s="8">
        <v>432</v>
      </c>
      <c r="AA199" s="8">
        <v>213.50565855241769</v>
      </c>
      <c r="AB199" s="8">
        <v>0</v>
      </c>
      <c r="AC199" s="8">
        <v>0</v>
      </c>
      <c r="AD199" s="8">
        <v>35.696558269353211</v>
      </c>
      <c r="AE199" s="8">
        <v>29.38583794088602</v>
      </c>
      <c r="AF199" s="64">
        <v>16.682497024536133</v>
      </c>
      <c r="AG199" s="64">
        <v>11.069905281066895</v>
      </c>
      <c r="AH199" s="64">
        <v>16.465320587158203</v>
      </c>
      <c r="AI199" s="64">
        <v>7.1072564125061035</v>
      </c>
      <c r="AJ199" s="64">
        <v>14.604832649230957</v>
      </c>
      <c r="AK199" s="11">
        <v>204.50282645216086</v>
      </c>
      <c r="AL199" s="11">
        <v>208.18101794196969</v>
      </c>
      <c r="AM199" s="11">
        <v>209.09921791156435</v>
      </c>
      <c r="AN199" s="11">
        <v>210.48501369417215</v>
      </c>
      <c r="AO199" s="11">
        <v>231.77130298663863</v>
      </c>
      <c r="AP199" s="11">
        <v>218.67375521868468</v>
      </c>
      <c r="AQ199" s="11">
        <v>232.1581268336065</v>
      </c>
      <c r="AR199" s="11">
        <v>219.39459832493682</v>
      </c>
      <c r="AS199" s="11">
        <v>246.4299635821076</v>
      </c>
      <c r="AT199" s="11">
        <v>281.98736314495306</v>
      </c>
      <c r="AU199" s="11">
        <v>1.0070954449474812E-2</v>
      </c>
      <c r="AV199" s="11">
        <v>360</v>
      </c>
      <c r="AW199" s="11">
        <v>208.34014383461326</v>
      </c>
      <c r="AY199" s="7">
        <v>45873.652777777781</v>
      </c>
      <c r="AZ199" s="8">
        <v>0</v>
      </c>
      <c r="BA199" s="8">
        <v>0</v>
      </c>
      <c r="BB199" s="8">
        <v>0</v>
      </c>
      <c r="BC199" s="8">
        <v>47.16354418506841</v>
      </c>
      <c r="BD199" s="8">
        <v>0</v>
      </c>
      <c r="BE199" s="8">
        <v>0</v>
      </c>
      <c r="BF199" s="8">
        <v>0</v>
      </c>
      <c r="BG199" s="8">
        <v>44.305640844900424</v>
      </c>
      <c r="BI199" s="7">
        <v>45873.380555555559</v>
      </c>
      <c r="BJ199" s="8">
        <v>1.2817578390240669E-2</v>
      </c>
      <c r="BK199" s="8">
        <v>1.0070954449474812E-2</v>
      </c>
    </row>
    <row r="200" spans="1:63">
      <c r="A200" s="7">
        <v>45873.90625</v>
      </c>
      <c r="B200" s="8">
        <v>0</v>
      </c>
      <c r="C200" s="8">
        <v>0</v>
      </c>
      <c r="D200" s="8">
        <v>34.299301176931188</v>
      </c>
      <c r="E200" s="8">
        <v>29.268439902871517</v>
      </c>
      <c r="F200" s="64">
        <v>11.235636711120605</v>
      </c>
      <c r="G200" s="64">
        <v>10.37275218963623</v>
      </c>
      <c r="H200" s="64">
        <v>7.6280016899108887</v>
      </c>
      <c r="I200" s="64">
        <v>9.7675628662109375</v>
      </c>
      <c r="J200" s="64">
        <v>10.325709342956543</v>
      </c>
      <c r="K200" s="8">
        <v>193.46453617197133</v>
      </c>
      <c r="L200" s="8">
        <v>192.96851594227758</v>
      </c>
      <c r="M200" s="8">
        <v>212.80587997888432</v>
      </c>
      <c r="N200" s="8">
        <v>213.03348757282012</v>
      </c>
      <c r="O200" s="8">
        <v>210.50392690341508</v>
      </c>
      <c r="P200" s="8">
        <v>209.36172996579563</v>
      </c>
      <c r="Q200" s="8">
        <v>212.56873407472565</v>
      </c>
      <c r="R200" s="8">
        <v>210.49912310161378</v>
      </c>
      <c r="S200" s="8">
        <v>231.04192816024491</v>
      </c>
      <c r="T200" s="8">
        <v>214.53383281238609</v>
      </c>
      <c r="U200" s="8">
        <v>233.91649365928646</v>
      </c>
      <c r="V200" s="8">
        <v>217.40597445936254</v>
      </c>
      <c r="W200" s="8">
        <v>256.89601582668087</v>
      </c>
      <c r="X200" s="8">
        <v>281.47265101951263</v>
      </c>
      <c r="Y200" s="8">
        <v>1.6479743644595146E-2</v>
      </c>
      <c r="Z200" s="8">
        <v>432</v>
      </c>
      <c r="AA200" s="8">
        <v>212.07939572519933</v>
      </c>
      <c r="AB200" s="8">
        <v>0</v>
      </c>
      <c r="AC200" s="8">
        <v>0</v>
      </c>
      <c r="AD200" s="8">
        <v>35.457481319630894</v>
      </c>
      <c r="AE200" s="8">
        <v>29.725015089943355</v>
      </c>
      <c r="AF200" s="64">
        <v>12.61754322052002</v>
      </c>
      <c r="AG200" s="64">
        <v>10.325709342956543</v>
      </c>
      <c r="AH200" s="64">
        <v>15.349027633666992</v>
      </c>
      <c r="AI200" s="64">
        <v>10.084620475769043</v>
      </c>
      <c r="AJ200" s="64">
        <v>10.325709342956543</v>
      </c>
      <c r="AK200" s="11">
        <v>201.1561400609221</v>
      </c>
      <c r="AL200" s="11">
        <v>204.39593069768745</v>
      </c>
      <c r="AM200" s="11">
        <v>208.02845475703768</v>
      </c>
      <c r="AN200" s="11">
        <v>209.98153574318408</v>
      </c>
      <c r="AO200" s="11">
        <v>231.7644640665315</v>
      </c>
      <c r="AP200" s="11">
        <v>218.48960113750772</v>
      </c>
      <c r="AQ200" s="11">
        <v>231.94763244667402</v>
      </c>
      <c r="AR200" s="11">
        <v>219.2474592183996</v>
      </c>
      <c r="AS200" s="11">
        <v>244.72097855105059</v>
      </c>
      <c r="AT200" s="11">
        <v>280.66673553189906</v>
      </c>
      <c r="AU200" s="11">
        <v>1.0070954449474812E-2</v>
      </c>
      <c r="AV200" s="11">
        <v>360</v>
      </c>
      <c r="AW200" s="11">
        <v>207.56252842105926</v>
      </c>
      <c r="AY200" s="7">
        <v>45873.65625</v>
      </c>
      <c r="AZ200" s="8">
        <v>0</v>
      </c>
      <c r="BA200" s="8">
        <v>0</v>
      </c>
      <c r="BB200" s="8">
        <v>0</v>
      </c>
      <c r="BC200" s="8">
        <v>47.174017671275557</v>
      </c>
      <c r="BD200" s="8">
        <v>0</v>
      </c>
      <c r="BE200" s="8">
        <v>0</v>
      </c>
      <c r="BF200" s="8">
        <v>0</v>
      </c>
      <c r="BG200" s="8">
        <v>44.2023098876383</v>
      </c>
      <c r="BI200" s="7">
        <v>45873.381249999999</v>
      </c>
      <c r="BJ200" s="8">
        <v>1.2817578390240669E-2</v>
      </c>
      <c r="BK200" s="8">
        <v>1.0070954449474812E-2</v>
      </c>
    </row>
    <row r="201" spans="1:63">
      <c r="A201" s="7">
        <v>45873.909722222219</v>
      </c>
      <c r="B201" s="8">
        <v>0</v>
      </c>
      <c r="C201" s="8">
        <v>0</v>
      </c>
      <c r="D201" s="8">
        <v>34.289976446211256</v>
      </c>
      <c r="E201" s="8">
        <v>28.853764716064422</v>
      </c>
      <c r="F201" s="64">
        <v>13.572649955749512</v>
      </c>
      <c r="G201" s="64">
        <v>10.37275218963623</v>
      </c>
      <c r="H201" s="64">
        <v>7.6280016899108887</v>
      </c>
      <c r="I201" s="64">
        <v>7.9070749282836914</v>
      </c>
      <c r="J201" s="64">
        <v>10.604783058166504</v>
      </c>
      <c r="K201" s="8">
        <v>203.88292739062334</v>
      </c>
      <c r="L201" s="8">
        <v>203.61755050009452</v>
      </c>
      <c r="M201" s="8">
        <v>202.03328633060818</v>
      </c>
      <c r="N201" s="8">
        <v>202.78592027854404</v>
      </c>
      <c r="O201" s="8">
        <v>209.47986625937892</v>
      </c>
      <c r="P201" s="8">
        <v>208.17294044186704</v>
      </c>
      <c r="Q201" s="8">
        <v>211.45078337733997</v>
      </c>
      <c r="R201" s="8">
        <v>209.26812604703164</v>
      </c>
      <c r="S201" s="8">
        <v>231.04119874797141</v>
      </c>
      <c r="T201" s="8">
        <v>214.29907042498544</v>
      </c>
      <c r="U201" s="8">
        <v>233.79908780840071</v>
      </c>
      <c r="V201" s="8">
        <v>217.26733818390562</v>
      </c>
      <c r="W201" s="8">
        <v>255.1947930091716</v>
      </c>
      <c r="X201" s="8">
        <v>280.15669961394082</v>
      </c>
      <c r="Y201" s="8">
        <v>1.6479743644595146E-2</v>
      </c>
      <c r="Z201" s="8">
        <v>432</v>
      </c>
      <c r="AA201" s="8">
        <v>210.67462518825661</v>
      </c>
      <c r="AB201" s="8">
        <v>0</v>
      </c>
      <c r="AC201" s="8">
        <v>0</v>
      </c>
      <c r="AD201" s="8">
        <v>35.234228313976637</v>
      </c>
      <c r="AE201" s="8">
        <v>29.824079421476519</v>
      </c>
      <c r="AF201" s="64">
        <v>13.65772819519043</v>
      </c>
      <c r="AG201" s="64">
        <v>9.0233678817749023</v>
      </c>
      <c r="AH201" s="64">
        <v>13.767612457275391</v>
      </c>
      <c r="AI201" s="64">
        <v>11.42923641204834</v>
      </c>
      <c r="AJ201" s="64">
        <v>10.883855819702148</v>
      </c>
      <c r="AK201" s="11">
        <v>188.69846384927612</v>
      </c>
      <c r="AL201" s="11">
        <v>191.77772038065785</v>
      </c>
      <c r="AM201" s="11">
        <v>206.85441191471239</v>
      </c>
      <c r="AN201" s="11">
        <v>209.25785184426024</v>
      </c>
      <c r="AO201" s="11">
        <v>231.66263537942666</v>
      </c>
      <c r="AP201" s="11">
        <v>218.36913375452471</v>
      </c>
      <c r="AQ201" s="11">
        <v>231.7578896123652</v>
      </c>
      <c r="AR201" s="11">
        <v>219.04819381218169</v>
      </c>
      <c r="AS201" s="11">
        <v>243.07010561574518</v>
      </c>
      <c r="AT201" s="11">
        <v>279.3615641507792</v>
      </c>
      <c r="AU201" s="11">
        <v>1.0070954449474812E-2</v>
      </c>
      <c r="AV201" s="11">
        <v>360</v>
      </c>
      <c r="AW201" s="11">
        <v>206.79823131581614</v>
      </c>
      <c r="AY201" s="7">
        <v>45873.659722222219</v>
      </c>
      <c r="AZ201" s="8">
        <v>0</v>
      </c>
      <c r="BA201" s="8">
        <v>0</v>
      </c>
      <c r="BB201" s="8">
        <v>0</v>
      </c>
      <c r="BC201" s="8">
        <v>47.072027812830179</v>
      </c>
      <c r="BD201" s="8">
        <v>0</v>
      </c>
      <c r="BE201" s="8">
        <v>0</v>
      </c>
      <c r="BF201" s="8">
        <v>0</v>
      </c>
      <c r="BG201" s="8">
        <v>44.217342056954408</v>
      </c>
      <c r="BI201" s="7">
        <v>45873.381944444445</v>
      </c>
      <c r="BJ201" s="8">
        <v>1.2817578390240669E-2</v>
      </c>
      <c r="BK201" s="8">
        <v>1.0070954449474812E-2</v>
      </c>
    </row>
    <row r="202" spans="1:63">
      <c r="A202" s="7">
        <v>45873.913194444445</v>
      </c>
      <c r="B202" s="8">
        <v>0</v>
      </c>
      <c r="C202" s="8">
        <v>0</v>
      </c>
      <c r="D202" s="8">
        <v>34.392664458018999</v>
      </c>
      <c r="E202" s="8">
        <v>28.552788867144262</v>
      </c>
      <c r="F202" s="64">
        <v>15.370351791381836</v>
      </c>
      <c r="G202" s="64">
        <v>8.1637401580810547</v>
      </c>
      <c r="H202" s="64">
        <v>8.1861476898193359</v>
      </c>
      <c r="I202" s="64">
        <v>6.8838062286376953</v>
      </c>
      <c r="J202" s="64">
        <v>13.209465980529785</v>
      </c>
      <c r="K202" s="8">
        <v>210.64102225429932</v>
      </c>
      <c r="L202" s="8">
        <v>209.91838215558417</v>
      </c>
      <c r="M202" s="8">
        <v>195.60838048336439</v>
      </c>
      <c r="N202" s="8">
        <v>195.34521773696886</v>
      </c>
      <c r="O202" s="8">
        <v>207.66884062356979</v>
      </c>
      <c r="P202" s="8">
        <v>205.72819604974816</v>
      </c>
      <c r="Q202" s="8">
        <v>210.20155090128833</v>
      </c>
      <c r="R202" s="8">
        <v>208.92310300628858</v>
      </c>
      <c r="S202" s="8">
        <v>230.94789854721941</v>
      </c>
      <c r="T202" s="8">
        <v>214.20409601201845</v>
      </c>
      <c r="U202" s="8">
        <v>233.74667171195381</v>
      </c>
      <c r="V202" s="8">
        <v>217.09509086233641</v>
      </c>
      <c r="W202" s="8">
        <v>253.53102779366853</v>
      </c>
      <c r="X202" s="8">
        <v>278.96101022580649</v>
      </c>
      <c r="Y202" s="8">
        <v>1.6479743644595146E-2</v>
      </c>
      <c r="Z202" s="8">
        <v>432</v>
      </c>
      <c r="AA202" s="8">
        <v>209.09334803059465</v>
      </c>
      <c r="AB202" s="8">
        <v>0</v>
      </c>
      <c r="AC202" s="8">
        <v>0</v>
      </c>
      <c r="AD202" s="8">
        <v>35.120809455781966</v>
      </c>
      <c r="AE202" s="8">
        <v>30.03568265894118</v>
      </c>
      <c r="AF202" s="64">
        <v>12.991546630859375</v>
      </c>
      <c r="AG202" s="64">
        <v>7.6280016899108887</v>
      </c>
      <c r="AH202" s="64">
        <v>11.907124519348145</v>
      </c>
      <c r="AI202" s="64">
        <v>8.7400045394897461</v>
      </c>
      <c r="AJ202" s="64">
        <v>9.209416389465332</v>
      </c>
      <c r="AK202" s="11">
        <v>182.75237269127669</v>
      </c>
      <c r="AL202" s="11">
        <v>186.02025352984109</v>
      </c>
      <c r="AM202" s="11">
        <v>205.51570562435398</v>
      </c>
      <c r="AN202" s="11">
        <v>208.09858988713944</v>
      </c>
      <c r="AO202" s="11">
        <v>231.61783191832868</v>
      </c>
      <c r="AP202" s="11">
        <v>218.11759395037623</v>
      </c>
      <c r="AQ202" s="11">
        <v>231.65384233436703</v>
      </c>
      <c r="AR202" s="11">
        <v>218.7377964503481</v>
      </c>
      <c r="AS202" s="11">
        <v>241.42439269687762</v>
      </c>
      <c r="AT202" s="11">
        <v>278.12372449816814</v>
      </c>
      <c r="AU202" s="11">
        <v>1.0070954449474812E-2</v>
      </c>
      <c r="AV202" s="11">
        <v>360</v>
      </c>
      <c r="AW202" s="11">
        <v>205.75965572697575</v>
      </c>
      <c r="AY202" s="7">
        <v>45873.663194444445</v>
      </c>
      <c r="AZ202" s="8">
        <v>0</v>
      </c>
      <c r="BA202" s="8">
        <v>0</v>
      </c>
      <c r="BB202" s="8">
        <v>0</v>
      </c>
      <c r="BC202" s="8">
        <v>46.728294665674667</v>
      </c>
      <c r="BD202" s="8">
        <v>0</v>
      </c>
      <c r="BE202" s="8">
        <v>0</v>
      </c>
      <c r="BF202" s="8">
        <v>0</v>
      </c>
      <c r="BG202" s="8">
        <v>44.793647424775479</v>
      </c>
      <c r="BI202" s="7">
        <v>45873.382638888892</v>
      </c>
      <c r="BJ202" s="8">
        <v>1.2817578390240669E-2</v>
      </c>
      <c r="BK202" s="8">
        <v>1.0070954449474812E-2</v>
      </c>
    </row>
    <row r="203" spans="1:63">
      <c r="A203" s="7">
        <v>45873.916666666664</v>
      </c>
      <c r="B203" s="8">
        <v>0</v>
      </c>
      <c r="C203" s="8">
        <v>0</v>
      </c>
      <c r="D203" s="8">
        <v>34.400001525878906</v>
      </c>
      <c r="E203" s="8">
        <v>28.549225193882013</v>
      </c>
      <c r="F203" s="64">
        <v>14.561386108398438</v>
      </c>
      <c r="G203" s="64">
        <v>7.8756084442138672</v>
      </c>
      <c r="H203" s="64">
        <v>6.9142274856567383</v>
      </c>
      <c r="I203" s="64">
        <v>6.3256597518920898</v>
      </c>
      <c r="J203" s="64">
        <v>10.325709342956543</v>
      </c>
      <c r="K203" s="8">
        <v>211.97079095438738</v>
      </c>
      <c r="L203" s="8">
        <v>210.99016547961347</v>
      </c>
      <c r="M203" s="8">
        <v>196.30440167175601</v>
      </c>
      <c r="N203" s="8">
        <v>195.17901445589285</v>
      </c>
      <c r="O203" s="8">
        <v>206.31787090542201</v>
      </c>
      <c r="P203" s="8">
        <v>204.21894608039219</v>
      </c>
      <c r="Q203" s="8">
        <v>209.45921325683594</v>
      </c>
      <c r="R203" s="8">
        <v>208.26952692354226</v>
      </c>
      <c r="S203" s="8">
        <v>230.91645812988281</v>
      </c>
      <c r="T203" s="8">
        <v>214.11909484863281</v>
      </c>
      <c r="U203" s="8">
        <v>233.65501403808594</v>
      </c>
      <c r="V203" s="8">
        <v>217.00865173339844</v>
      </c>
      <c r="W203" s="8">
        <v>252.77180480957031</v>
      </c>
      <c r="X203" s="8">
        <v>278.46188354492188</v>
      </c>
      <c r="Y203" s="8">
        <v>1.6479743644595146E-2</v>
      </c>
      <c r="Z203" s="8">
        <v>432</v>
      </c>
      <c r="AA203" s="8">
        <v>208.04673749527427</v>
      </c>
      <c r="AB203" s="8">
        <v>0</v>
      </c>
      <c r="AC203" s="8">
        <v>0</v>
      </c>
      <c r="AD203" s="8">
        <v>35.129991850107629</v>
      </c>
      <c r="AE203" s="8">
        <v>30.128703536580311</v>
      </c>
      <c r="AF203" s="64">
        <v>11.178605079650879</v>
      </c>
      <c r="AG203" s="64">
        <v>3.9070253372192383</v>
      </c>
      <c r="AH203" s="64">
        <v>9.488490104675293</v>
      </c>
      <c r="AI203" s="64">
        <v>7.1072564125061035</v>
      </c>
      <c r="AJ203" s="64">
        <v>7.9070749282836914</v>
      </c>
      <c r="AK203" s="11">
        <v>181.98432719238426</v>
      </c>
      <c r="AL203" s="11">
        <v>185.34615459737915</v>
      </c>
      <c r="AM203" s="11">
        <v>204.89987943461315</v>
      </c>
      <c r="AN203" s="11">
        <v>207.68608210394194</v>
      </c>
      <c r="AO203" s="11">
        <v>231.54634094238281</v>
      </c>
      <c r="AP203" s="11">
        <v>218.03482055664063</v>
      </c>
      <c r="AQ203" s="11">
        <v>231.64654541015625</v>
      </c>
      <c r="AR203" s="11">
        <v>218.63916015625</v>
      </c>
      <c r="AS203" s="11">
        <v>240.62266537918055</v>
      </c>
      <c r="AT203" s="11">
        <v>277.28769236759666</v>
      </c>
      <c r="AU203" s="11">
        <v>1.0070954449474812E-2</v>
      </c>
      <c r="AV203" s="11">
        <v>360</v>
      </c>
      <c r="AW203" s="11">
        <v>205.06999400830827</v>
      </c>
      <c r="AY203" s="7">
        <v>45873.666666666664</v>
      </c>
      <c r="AZ203" s="8">
        <v>0</v>
      </c>
      <c r="BA203" s="8">
        <v>0</v>
      </c>
      <c r="BB203" s="8">
        <v>0</v>
      </c>
      <c r="BC203" s="8">
        <v>46.297957604946554</v>
      </c>
      <c r="BD203" s="8">
        <v>0</v>
      </c>
      <c r="BE203" s="8">
        <v>0</v>
      </c>
      <c r="BF203" s="8">
        <v>0</v>
      </c>
      <c r="BG203" s="8">
        <v>44.520916212349384</v>
      </c>
      <c r="BI203" s="7">
        <v>45873.383333333331</v>
      </c>
      <c r="BJ203" s="8">
        <v>1.2817578390240669E-2</v>
      </c>
      <c r="BK203" s="8">
        <v>1.0070954449474812E-2</v>
      </c>
    </row>
    <row r="204" spans="1:63">
      <c r="A204" s="7">
        <v>45873.920138888891</v>
      </c>
      <c r="B204" s="8" t="str">
        <v>[-11059] No Good Data For Calculation</v>
      </c>
      <c r="C204" s="8" t="str">
        <v>[-11059] No Good Data For Calculation</v>
      </c>
      <c r="D204" s="8" t="str">
        <v>[-11059] No Good Data For Calculation</v>
      </c>
      <c r="E204" s="8" t="str">
        <v>[-11059] No Good Data For Calculation</v>
      </c>
      <c r="F204" s="64" t="str">
        <v>[-11059] No Good Data For Calculation</v>
      </c>
      <c r="G204" s="64" t="str">
        <v>[-11059] No Good Data For Calculation</v>
      </c>
      <c r="H204" s="64" t="str">
        <v>[-11059] No Good Data For Calculation</v>
      </c>
      <c r="I204" s="64" t="str">
        <v>[-11059] No Good Data For Calculation</v>
      </c>
      <c r="J204" s="64" t="str">
        <v>[-11059] No Good Data For Calculation</v>
      </c>
      <c r="K204" s="8" t="str">
        <v>[-11059] No Good Data For Calculation</v>
      </c>
      <c r="L204" s="8" t="str">
        <v>[-11059] No Good Data For Calculation</v>
      </c>
      <c r="M204" s="8" t="str">
        <v>[-11059] No Good Data For Calculation</v>
      </c>
      <c r="N204" s="8" t="str">
        <v>[-11059] No Good Data For Calculation</v>
      </c>
      <c r="O204" s="8" t="str">
        <v>[-11059] No Good Data For Calculation</v>
      </c>
      <c r="P204" s="8" t="str">
        <v>[-11059] No Good Data For Calculation</v>
      </c>
      <c r="Q204" s="8" t="str">
        <v>[-11059] No Good Data For Calculation</v>
      </c>
      <c r="R204" s="8" t="str">
        <v>[-11059] No Good Data For Calculation</v>
      </c>
      <c r="S204" s="8" t="str">
        <v>[-11059] No Good Data For Calculation</v>
      </c>
      <c r="T204" s="8" t="str">
        <v>[-11059] No Good Data For Calculation</v>
      </c>
      <c r="U204" s="8" t="str">
        <v>[-11059] No Good Data For Calculation</v>
      </c>
      <c r="V204" s="8" t="str">
        <v>[-11059] No Good Data For Calculation</v>
      </c>
      <c r="W204" s="8" t="str">
        <v>[-11059] No Good Data For Calculation</v>
      </c>
      <c r="X204" s="8" t="str">
        <v>[-11059] No Good Data For Calculation</v>
      </c>
      <c r="Y204" s="8" t="str">
        <v>[-11059] No Good Data For Calculation</v>
      </c>
      <c r="Z204" s="8" t="str">
        <v>[-11059] No Good Data For Calculation</v>
      </c>
      <c r="AA204" s="8" t="str">
        <v>[-11059] No Good Data For Calculation</v>
      </c>
      <c r="AB204" s="8" t="str">
        <v>[-11059] No Good Data For Calculation</v>
      </c>
      <c r="AC204" s="8" t="str">
        <v>[-11059] No Good Data For Calculation</v>
      </c>
      <c r="AD204" s="8" t="str">
        <v>[-11059] No Good Data For Calculation</v>
      </c>
      <c r="AE204" s="8" t="str">
        <v>[-11059] No Good Data For Calculation</v>
      </c>
      <c r="AF204" s="64" t="str">
        <v>[-11059] No Good Data For Calculation</v>
      </c>
      <c r="AG204" s="64" t="str">
        <v>[-11059] No Good Data For Calculation</v>
      </c>
      <c r="AH204" s="64" t="str">
        <v>[-11059] No Good Data For Calculation</v>
      </c>
      <c r="AI204" s="64" t="str">
        <v>[-11059] No Good Data For Calculation</v>
      </c>
      <c r="AJ204" s="64" t="str">
        <v>[-11059] No Good Data For Calculation</v>
      </c>
      <c r="AK204" s="11" t="str">
        <v>[-11059] No Good Data For Calculation</v>
      </c>
      <c r="AL204" s="11" t="str">
        <v>[-11059] No Good Data For Calculation</v>
      </c>
      <c r="AM204" s="11" t="str">
        <v>[-11059] No Good Data For Calculation</v>
      </c>
      <c r="AN204" s="11" t="str">
        <v>[-11059] No Good Data For Calculation</v>
      </c>
      <c r="AO204" s="11" t="str">
        <v>[-11059] No Good Data For Calculation</v>
      </c>
      <c r="AP204" s="11" t="str">
        <v>[-11059] No Good Data For Calculation</v>
      </c>
      <c r="AQ204" s="11" t="str">
        <v>[-11059] No Good Data For Calculation</v>
      </c>
      <c r="AR204" s="11" t="str">
        <v>[-11059] No Good Data For Calculation</v>
      </c>
      <c r="AS204" s="11" t="str">
        <v>[-11059] No Good Data For Calculation</v>
      </c>
      <c r="AT204" s="11" t="str">
        <v>[-11059] No Good Data For Calculation</v>
      </c>
      <c r="AU204" s="11" t="str">
        <v>[-11059] No Good Data For Calculation</v>
      </c>
      <c r="AV204" s="11" t="str">
        <v>[-11059] No Good Data For Calculation</v>
      </c>
      <c r="AW204" s="11" t="str">
        <v>[-11059] No Good Data For Calculation</v>
      </c>
      <c r="AY204" s="7">
        <v>45873.670138888891</v>
      </c>
      <c r="AZ204" s="8">
        <v>0</v>
      </c>
      <c r="BA204" s="8">
        <v>0</v>
      </c>
      <c r="BB204" s="8">
        <v>0</v>
      </c>
      <c r="BC204" s="8">
        <v>45.544867810701234</v>
      </c>
      <c r="BD204" s="8">
        <v>0</v>
      </c>
      <c r="BE204" s="8">
        <v>0</v>
      </c>
      <c r="BF204" s="8">
        <v>0</v>
      </c>
      <c r="BG204" s="8">
        <v>43.775884068624421</v>
      </c>
      <c r="BI204" s="7">
        <v>45873.384027777778</v>
      </c>
      <c r="BJ204" s="8">
        <v>1.2817578390240669E-2</v>
      </c>
      <c r="BK204" s="8">
        <v>1.0070954449474812E-2</v>
      </c>
    </row>
    <row r="205" spans="1:63">
      <c r="A205" s="7">
        <v>45873.923611111109</v>
      </c>
      <c r="B205" s="8" t="str">
        <v>[-11059] No Good Data For Calculation</v>
      </c>
      <c r="C205" s="8" t="str">
        <v>[-11059] No Good Data For Calculation</v>
      </c>
      <c r="D205" s="8" t="str">
        <v>[-11059] No Good Data For Calculation</v>
      </c>
      <c r="E205" s="8" t="str">
        <v>[-11059] No Good Data For Calculation</v>
      </c>
      <c r="F205" s="64" t="str">
        <v>[-11059] No Good Data For Calculation</v>
      </c>
      <c r="G205" s="64" t="str">
        <v>[-11059] No Good Data For Calculation</v>
      </c>
      <c r="H205" s="64" t="str">
        <v>[-11059] No Good Data For Calculation</v>
      </c>
      <c r="I205" s="64" t="str">
        <v>[-11059] No Good Data For Calculation</v>
      </c>
      <c r="J205" s="64" t="str">
        <v>[-11059] No Good Data For Calculation</v>
      </c>
      <c r="K205" s="8" t="str">
        <v>[-11059] No Good Data For Calculation</v>
      </c>
      <c r="L205" s="8" t="str">
        <v>[-11059] No Good Data For Calculation</v>
      </c>
      <c r="M205" s="8" t="str">
        <v>[-11059] No Good Data For Calculation</v>
      </c>
      <c r="N205" s="8" t="str">
        <v>[-11059] No Good Data For Calculation</v>
      </c>
      <c r="O205" s="8" t="str">
        <v>[-11059] No Good Data For Calculation</v>
      </c>
      <c r="P205" s="8" t="str">
        <v>[-11059] No Good Data For Calculation</v>
      </c>
      <c r="Q205" s="8" t="str">
        <v>[-11059] No Good Data For Calculation</v>
      </c>
      <c r="R205" s="8" t="str">
        <v>[-11059] No Good Data For Calculation</v>
      </c>
      <c r="S205" s="8" t="str">
        <v>[-11059] No Good Data For Calculation</v>
      </c>
      <c r="T205" s="8" t="str">
        <v>[-11059] No Good Data For Calculation</v>
      </c>
      <c r="U205" s="8" t="str">
        <v>[-11059] No Good Data For Calculation</v>
      </c>
      <c r="V205" s="8" t="str">
        <v>[-11059] No Good Data For Calculation</v>
      </c>
      <c r="W205" s="8" t="str">
        <v>[-11059] No Good Data For Calculation</v>
      </c>
      <c r="X205" s="8" t="str">
        <v>[-11059] No Good Data For Calculation</v>
      </c>
      <c r="Y205" s="8" t="str">
        <v>[-11059] No Good Data For Calculation</v>
      </c>
      <c r="Z205" s="8" t="str">
        <v>[-11059] No Good Data For Calculation</v>
      </c>
      <c r="AA205" s="8" t="str">
        <v>[-11059] No Good Data For Calculation</v>
      </c>
      <c r="AB205" s="8" t="str">
        <v>[-11059] No Good Data For Calculation</v>
      </c>
      <c r="AC205" s="8" t="str">
        <v>[-11059] No Good Data For Calculation</v>
      </c>
      <c r="AD205" s="8" t="str">
        <v>[-11059] No Good Data For Calculation</v>
      </c>
      <c r="AE205" s="8" t="str">
        <v>[-11059] No Good Data For Calculation</v>
      </c>
      <c r="AF205" s="64" t="str">
        <v>[-11059] No Good Data For Calculation</v>
      </c>
      <c r="AG205" s="64" t="str">
        <v>[-11059] No Good Data For Calculation</v>
      </c>
      <c r="AH205" s="64" t="str">
        <v>[-11059] No Good Data For Calculation</v>
      </c>
      <c r="AI205" s="64" t="str">
        <v>[-11059] No Good Data For Calculation</v>
      </c>
      <c r="AJ205" s="64" t="str">
        <v>[-11059] No Good Data For Calculation</v>
      </c>
      <c r="AK205" s="11" t="str">
        <v>[-11059] No Good Data For Calculation</v>
      </c>
      <c r="AL205" s="11" t="str">
        <v>[-11059] No Good Data For Calculation</v>
      </c>
      <c r="AM205" s="11" t="str">
        <v>[-11059] No Good Data For Calculation</v>
      </c>
      <c r="AN205" s="11" t="str">
        <v>[-11059] No Good Data For Calculation</v>
      </c>
      <c r="AO205" s="11" t="str">
        <v>[-11059] No Good Data For Calculation</v>
      </c>
      <c r="AP205" s="11" t="str">
        <v>[-11059] No Good Data For Calculation</v>
      </c>
      <c r="AQ205" s="11" t="str">
        <v>[-11059] No Good Data For Calculation</v>
      </c>
      <c r="AR205" s="11" t="str">
        <v>[-11059] No Good Data For Calculation</v>
      </c>
      <c r="AS205" s="11" t="str">
        <v>[-11059] No Good Data For Calculation</v>
      </c>
      <c r="AT205" s="11" t="str">
        <v>[-11059] No Good Data For Calculation</v>
      </c>
      <c r="AU205" s="11" t="str">
        <v>[-11059] No Good Data For Calculation</v>
      </c>
      <c r="AV205" s="11" t="str">
        <v>[-11059] No Good Data For Calculation</v>
      </c>
      <c r="AW205" s="11" t="str">
        <v>[-11059] No Good Data For Calculation</v>
      </c>
      <c r="AY205" s="7">
        <v>45873.673611111109</v>
      </c>
      <c r="AZ205" s="8">
        <v>0</v>
      </c>
      <c r="BA205" s="8">
        <v>0</v>
      </c>
      <c r="BB205" s="8">
        <v>0</v>
      </c>
      <c r="BC205" s="8">
        <v>45.034041121977609</v>
      </c>
      <c r="BD205" s="8">
        <v>0</v>
      </c>
      <c r="BE205" s="8">
        <v>0</v>
      </c>
      <c r="BF205" s="8">
        <v>0</v>
      </c>
      <c r="BG205" s="8">
        <v>43.233937573135947</v>
      </c>
      <c r="BI205" s="7">
        <v>45873.384722222225</v>
      </c>
      <c r="BJ205" s="8">
        <v>1.2817578390240669E-2</v>
      </c>
      <c r="BK205" s="8">
        <v>1.0070954449474812E-2</v>
      </c>
    </row>
    <row r="206" spans="1:63">
      <c r="A206" s="7">
        <v>45873.927083333336</v>
      </c>
      <c r="B206" s="8" t="str">
        <v>[-11059] No Good Data For Calculation</v>
      </c>
      <c r="C206" s="8" t="str">
        <v>[-11059] No Good Data For Calculation</v>
      </c>
      <c r="D206" s="8" t="str">
        <v>[-11059] No Good Data For Calculation</v>
      </c>
      <c r="E206" s="8" t="str">
        <v>[-11059] No Good Data For Calculation</v>
      </c>
      <c r="F206" s="64" t="str">
        <v>[-11059] No Good Data For Calculation</v>
      </c>
      <c r="G206" s="64" t="str">
        <v>[-11059] No Good Data For Calculation</v>
      </c>
      <c r="H206" s="64" t="str">
        <v>[-11059] No Good Data For Calculation</v>
      </c>
      <c r="I206" s="64" t="str">
        <v>[-11059] No Good Data For Calculation</v>
      </c>
      <c r="J206" s="64" t="str">
        <v>[-11059] No Good Data For Calculation</v>
      </c>
      <c r="K206" s="8" t="str">
        <v>[-11059] No Good Data For Calculation</v>
      </c>
      <c r="L206" s="8" t="str">
        <v>[-11059] No Good Data For Calculation</v>
      </c>
      <c r="M206" s="8" t="str">
        <v>[-11059] No Good Data For Calculation</v>
      </c>
      <c r="N206" s="8" t="str">
        <v>[-11059] No Good Data For Calculation</v>
      </c>
      <c r="O206" s="8" t="str">
        <v>[-11059] No Good Data For Calculation</v>
      </c>
      <c r="P206" s="8" t="str">
        <v>[-11059] No Good Data For Calculation</v>
      </c>
      <c r="Q206" s="8" t="str">
        <v>[-11059] No Good Data For Calculation</v>
      </c>
      <c r="R206" s="8" t="str">
        <v>[-11059] No Good Data For Calculation</v>
      </c>
      <c r="S206" s="8" t="str">
        <v>[-11059] No Good Data For Calculation</v>
      </c>
      <c r="T206" s="8" t="str">
        <v>[-11059] No Good Data For Calculation</v>
      </c>
      <c r="U206" s="8" t="str">
        <v>[-11059] No Good Data For Calculation</v>
      </c>
      <c r="V206" s="8" t="str">
        <v>[-11059] No Good Data For Calculation</v>
      </c>
      <c r="W206" s="8" t="str">
        <v>[-11059] No Good Data For Calculation</v>
      </c>
      <c r="X206" s="8" t="str">
        <v>[-11059] No Good Data For Calculation</v>
      </c>
      <c r="Y206" s="8" t="str">
        <v>[-11059] No Good Data For Calculation</v>
      </c>
      <c r="Z206" s="8" t="str">
        <v>[-11059] No Good Data For Calculation</v>
      </c>
      <c r="AA206" s="8" t="str">
        <v>[-11059] No Good Data For Calculation</v>
      </c>
      <c r="AB206" s="8" t="str">
        <v>[-11059] No Good Data For Calculation</v>
      </c>
      <c r="AC206" s="8" t="str">
        <v>[-11059] No Good Data For Calculation</v>
      </c>
      <c r="AD206" s="8" t="str">
        <v>[-11059] No Good Data For Calculation</v>
      </c>
      <c r="AE206" s="8" t="str">
        <v>[-11059] No Good Data For Calculation</v>
      </c>
      <c r="AF206" s="64" t="str">
        <v>[-11059] No Good Data For Calculation</v>
      </c>
      <c r="AG206" s="64" t="str">
        <v>[-11059] No Good Data For Calculation</v>
      </c>
      <c r="AH206" s="64" t="str">
        <v>[-11059] No Good Data For Calculation</v>
      </c>
      <c r="AI206" s="64" t="str">
        <v>[-11059] No Good Data For Calculation</v>
      </c>
      <c r="AJ206" s="64" t="str">
        <v>[-11059] No Good Data For Calculation</v>
      </c>
      <c r="AK206" s="11" t="str">
        <v>[-11059] No Good Data For Calculation</v>
      </c>
      <c r="AL206" s="11" t="str">
        <v>[-11059] No Good Data For Calculation</v>
      </c>
      <c r="AM206" s="11" t="str">
        <v>[-11059] No Good Data For Calculation</v>
      </c>
      <c r="AN206" s="11" t="str">
        <v>[-11059] No Good Data For Calculation</v>
      </c>
      <c r="AO206" s="11" t="str">
        <v>[-11059] No Good Data For Calculation</v>
      </c>
      <c r="AP206" s="11" t="str">
        <v>[-11059] No Good Data For Calculation</v>
      </c>
      <c r="AQ206" s="11" t="str">
        <v>[-11059] No Good Data For Calculation</v>
      </c>
      <c r="AR206" s="11" t="str">
        <v>[-11059] No Good Data For Calculation</v>
      </c>
      <c r="AS206" s="11" t="str">
        <v>[-11059] No Good Data For Calculation</v>
      </c>
      <c r="AT206" s="11" t="str">
        <v>[-11059] No Good Data For Calculation</v>
      </c>
      <c r="AU206" s="11" t="str">
        <v>[-11059] No Good Data For Calculation</v>
      </c>
      <c r="AV206" s="11" t="str">
        <v>[-11059] No Good Data For Calculation</v>
      </c>
      <c r="AW206" s="11" t="str">
        <v>[-11059] No Good Data For Calculation</v>
      </c>
      <c r="AY206" s="7">
        <v>45873.677083333336</v>
      </c>
      <c r="AZ206" s="8">
        <v>0</v>
      </c>
      <c r="BA206" s="8">
        <v>0</v>
      </c>
      <c r="BB206" s="8">
        <v>0</v>
      </c>
      <c r="BC206" s="8">
        <v>44.847598108868688</v>
      </c>
      <c r="BD206" s="8">
        <v>0</v>
      </c>
      <c r="BE206" s="8">
        <v>0</v>
      </c>
      <c r="BF206" s="8">
        <v>0</v>
      </c>
      <c r="BG206" s="8">
        <v>42.741998529148574</v>
      </c>
      <c r="BI206" s="7">
        <v>45873.385416666664</v>
      </c>
      <c r="BJ206" s="8">
        <v>1.2817578390240669E-2</v>
      </c>
      <c r="BK206" s="8">
        <v>1.0070954449474812E-2</v>
      </c>
    </row>
    <row r="207" spans="1:63">
      <c r="A207" s="7">
        <v>45873.930555555555</v>
      </c>
      <c r="B207" s="8" t="str">
        <v>[-11059] No Good Data For Calculation</v>
      </c>
      <c r="C207" s="8" t="str">
        <v>[-11059] No Good Data For Calculation</v>
      </c>
      <c r="D207" s="8" t="str">
        <v>[-11059] No Good Data For Calculation</v>
      </c>
      <c r="E207" s="8" t="str">
        <v>[-11059] No Good Data For Calculation</v>
      </c>
      <c r="F207" s="64" t="str">
        <v>[-11059] No Good Data For Calculation</v>
      </c>
      <c r="G207" s="64" t="str">
        <v>[-11059] No Good Data For Calculation</v>
      </c>
      <c r="H207" s="64" t="str">
        <v>[-11059] No Good Data For Calculation</v>
      </c>
      <c r="I207" s="64" t="str">
        <v>[-11059] No Good Data For Calculation</v>
      </c>
      <c r="J207" s="64" t="str">
        <v>[-11059] No Good Data For Calculation</v>
      </c>
      <c r="K207" s="8" t="str">
        <v>[-11059] No Good Data For Calculation</v>
      </c>
      <c r="L207" s="8" t="str">
        <v>[-11059] No Good Data For Calculation</v>
      </c>
      <c r="M207" s="8" t="str">
        <v>[-11059] No Good Data For Calculation</v>
      </c>
      <c r="N207" s="8" t="str">
        <v>[-11059] No Good Data For Calculation</v>
      </c>
      <c r="O207" s="8" t="str">
        <v>[-11059] No Good Data For Calculation</v>
      </c>
      <c r="P207" s="8" t="str">
        <v>[-11059] No Good Data For Calculation</v>
      </c>
      <c r="Q207" s="8" t="str">
        <v>[-11059] No Good Data For Calculation</v>
      </c>
      <c r="R207" s="8" t="str">
        <v>[-11059] No Good Data For Calculation</v>
      </c>
      <c r="S207" s="8" t="str">
        <v>[-11059] No Good Data For Calculation</v>
      </c>
      <c r="T207" s="8" t="str">
        <v>[-11059] No Good Data For Calculation</v>
      </c>
      <c r="U207" s="8" t="str">
        <v>[-11059] No Good Data For Calculation</v>
      </c>
      <c r="V207" s="8" t="str">
        <v>[-11059] No Good Data For Calculation</v>
      </c>
      <c r="W207" s="8" t="str">
        <v>[-11059] No Good Data For Calculation</v>
      </c>
      <c r="X207" s="8" t="str">
        <v>[-11059] No Good Data For Calculation</v>
      </c>
      <c r="Y207" s="8" t="str">
        <v>[-11059] No Good Data For Calculation</v>
      </c>
      <c r="Z207" s="8" t="str">
        <v>[-11059] No Good Data For Calculation</v>
      </c>
      <c r="AA207" s="8" t="str">
        <v>[-11059] No Good Data For Calculation</v>
      </c>
      <c r="AB207" s="8" t="str">
        <v>[-11059] No Good Data For Calculation</v>
      </c>
      <c r="AC207" s="8" t="str">
        <v>[-11059] No Good Data For Calculation</v>
      </c>
      <c r="AD207" s="8" t="str">
        <v>[-11059] No Good Data For Calculation</v>
      </c>
      <c r="AE207" s="8" t="str">
        <v>[-11059] No Good Data For Calculation</v>
      </c>
      <c r="AF207" s="64" t="str">
        <v>[-11059] No Good Data For Calculation</v>
      </c>
      <c r="AG207" s="64" t="str">
        <v>[-11059] No Good Data For Calculation</v>
      </c>
      <c r="AH207" s="64" t="str">
        <v>[-11059] No Good Data For Calculation</v>
      </c>
      <c r="AI207" s="64" t="str">
        <v>[-11059] No Good Data For Calculation</v>
      </c>
      <c r="AJ207" s="64" t="str">
        <v>[-11059] No Good Data For Calculation</v>
      </c>
      <c r="AK207" s="11" t="str">
        <v>[-11059] No Good Data For Calculation</v>
      </c>
      <c r="AL207" s="11" t="str">
        <v>[-11059] No Good Data For Calculation</v>
      </c>
      <c r="AM207" s="11" t="str">
        <v>[-11059] No Good Data For Calculation</v>
      </c>
      <c r="AN207" s="11" t="str">
        <v>[-11059] No Good Data For Calculation</v>
      </c>
      <c r="AO207" s="11" t="str">
        <v>[-11059] No Good Data For Calculation</v>
      </c>
      <c r="AP207" s="11" t="str">
        <v>[-11059] No Good Data For Calculation</v>
      </c>
      <c r="AQ207" s="11" t="str">
        <v>[-11059] No Good Data For Calculation</v>
      </c>
      <c r="AR207" s="11" t="str">
        <v>[-11059] No Good Data For Calculation</v>
      </c>
      <c r="AS207" s="11" t="str">
        <v>[-11059] No Good Data For Calculation</v>
      </c>
      <c r="AT207" s="11" t="str">
        <v>[-11059] No Good Data For Calculation</v>
      </c>
      <c r="AU207" s="11" t="str">
        <v>[-11059] No Good Data For Calculation</v>
      </c>
      <c r="AV207" s="11" t="str">
        <v>[-11059] No Good Data For Calculation</v>
      </c>
      <c r="AW207" s="11" t="str">
        <v>[-11059] No Good Data For Calculation</v>
      </c>
      <c r="AY207" s="7">
        <v>45873.680555555555</v>
      </c>
      <c r="AZ207" s="8">
        <v>0</v>
      </c>
      <c r="BA207" s="8">
        <v>0</v>
      </c>
      <c r="BB207" s="8">
        <v>0</v>
      </c>
      <c r="BC207" s="8">
        <v>45.224848736189969</v>
      </c>
      <c r="BD207" s="8">
        <v>0</v>
      </c>
      <c r="BE207" s="8">
        <v>0</v>
      </c>
      <c r="BF207" s="8">
        <v>0</v>
      </c>
      <c r="BG207" s="8">
        <v>42.221283562701046</v>
      </c>
      <c r="BI207" s="7">
        <v>45873.386111111111</v>
      </c>
      <c r="BJ207" s="8">
        <v>1.2817578390240669E-2</v>
      </c>
      <c r="BK207" s="8">
        <v>1.0070954449474812E-2</v>
      </c>
    </row>
    <row r="208" spans="1:63">
      <c r="A208" s="7">
        <v>45873.934027777781</v>
      </c>
      <c r="B208" s="8" t="str">
        <v>[-11059] No Good Data For Calculation</v>
      </c>
      <c r="C208" s="8" t="str">
        <v>[-11059] No Good Data For Calculation</v>
      </c>
      <c r="D208" s="8" t="str">
        <v>[-11059] No Good Data For Calculation</v>
      </c>
      <c r="E208" s="8" t="str">
        <v>[-11059] No Good Data For Calculation</v>
      </c>
      <c r="F208" s="64" t="str">
        <v>[-11059] No Good Data For Calculation</v>
      </c>
      <c r="G208" s="64" t="str">
        <v>[-11059] No Good Data For Calculation</v>
      </c>
      <c r="H208" s="64" t="str">
        <v>[-11059] No Good Data For Calculation</v>
      </c>
      <c r="I208" s="64" t="str">
        <v>[-11059] No Good Data For Calculation</v>
      </c>
      <c r="J208" s="64" t="str">
        <v>[-11059] No Good Data For Calculation</v>
      </c>
      <c r="K208" s="8" t="str">
        <v>[-11059] No Good Data For Calculation</v>
      </c>
      <c r="L208" s="8" t="str">
        <v>[-11059] No Good Data For Calculation</v>
      </c>
      <c r="M208" s="8" t="str">
        <v>[-11059] No Good Data For Calculation</v>
      </c>
      <c r="N208" s="8" t="str">
        <v>[-11059] No Good Data For Calculation</v>
      </c>
      <c r="O208" s="8" t="str">
        <v>[-11059] No Good Data For Calculation</v>
      </c>
      <c r="P208" s="8" t="str">
        <v>[-11059] No Good Data For Calculation</v>
      </c>
      <c r="Q208" s="8" t="str">
        <v>[-11059] No Good Data For Calculation</v>
      </c>
      <c r="R208" s="8" t="str">
        <v>[-11059] No Good Data For Calculation</v>
      </c>
      <c r="S208" s="8" t="str">
        <v>[-11059] No Good Data For Calculation</v>
      </c>
      <c r="T208" s="8" t="str">
        <v>[-11059] No Good Data For Calculation</v>
      </c>
      <c r="U208" s="8" t="str">
        <v>[-11059] No Good Data For Calculation</v>
      </c>
      <c r="V208" s="8" t="str">
        <v>[-11059] No Good Data For Calculation</v>
      </c>
      <c r="W208" s="8" t="str">
        <v>[-11059] No Good Data For Calculation</v>
      </c>
      <c r="X208" s="8" t="str">
        <v>[-11059] No Good Data For Calculation</v>
      </c>
      <c r="Y208" s="8" t="str">
        <v>[-11059] No Good Data For Calculation</v>
      </c>
      <c r="Z208" s="8" t="str">
        <v>[-11059] No Good Data For Calculation</v>
      </c>
      <c r="AA208" s="8" t="str">
        <v>[-11059] No Good Data For Calculation</v>
      </c>
      <c r="AB208" s="8" t="str">
        <v>[-11059] No Good Data For Calculation</v>
      </c>
      <c r="AC208" s="8" t="str">
        <v>[-11059] No Good Data For Calculation</v>
      </c>
      <c r="AD208" s="8" t="str">
        <v>[-11059] No Good Data For Calculation</v>
      </c>
      <c r="AE208" s="8" t="str">
        <v>[-11059] No Good Data For Calculation</v>
      </c>
      <c r="AF208" s="64" t="str">
        <v>[-11059] No Good Data For Calculation</v>
      </c>
      <c r="AG208" s="64" t="str">
        <v>[-11059] No Good Data For Calculation</v>
      </c>
      <c r="AH208" s="64" t="str">
        <v>[-11059] No Good Data For Calculation</v>
      </c>
      <c r="AI208" s="64" t="str">
        <v>[-11059] No Good Data For Calculation</v>
      </c>
      <c r="AJ208" s="64" t="str">
        <v>[-11059] No Good Data For Calculation</v>
      </c>
      <c r="AK208" s="11" t="str">
        <v>[-11059] No Good Data For Calculation</v>
      </c>
      <c r="AL208" s="11" t="str">
        <v>[-11059] No Good Data For Calculation</v>
      </c>
      <c r="AM208" s="11" t="str">
        <v>[-11059] No Good Data For Calculation</v>
      </c>
      <c r="AN208" s="11" t="str">
        <v>[-11059] No Good Data For Calculation</v>
      </c>
      <c r="AO208" s="11" t="str">
        <v>[-11059] No Good Data For Calculation</v>
      </c>
      <c r="AP208" s="11" t="str">
        <v>[-11059] No Good Data For Calculation</v>
      </c>
      <c r="AQ208" s="11" t="str">
        <v>[-11059] No Good Data For Calculation</v>
      </c>
      <c r="AR208" s="11" t="str">
        <v>[-11059] No Good Data For Calculation</v>
      </c>
      <c r="AS208" s="11" t="str">
        <v>[-11059] No Good Data For Calculation</v>
      </c>
      <c r="AT208" s="11" t="str">
        <v>[-11059] No Good Data For Calculation</v>
      </c>
      <c r="AU208" s="11" t="str">
        <v>[-11059] No Good Data For Calculation</v>
      </c>
      <c r="AV208" s="11" t="str">
        <v>[-11059] No Good Data For Calculation</v>
      </c>
      <c r="AW208" s="11" t="str">
        <v>[-11059] No Good Data For Calculation</v>
      </c>
      <c r="AY208" s="7">
        <v>45873.684027777781</v>
      </c>
      <c r="AZ208" s="8">
        <v>0</v>
      </c>
      <c r="BA208" s="8">
        <v>0</v>
      </c>
      <c r="BB208" s="8">
        <v>0</v>
      </c>
      <c r="BC208" s="8">
        <v>45.056666063944427</v>
      </c>
      <c r="BD208" s="8">
        <v>0</v>
      </c>
      <c r="BE208" s="8">
        <v>0</v>
      </c>
      <c r="BF208" s="8">
        <v>0</v>
      </c>
      <c r="BG208" s="8">
        <v>41.968238442943793</v>
      </c>
      <c r="BI208" s="7">
        <v>45873.386805555558</v>
      </c>
      <c r="BJ208" s="8">
        <v>1.2817578390240669E-2</v>
      </c>
      <c r="BK208" s="8">
        <v>1.0070954449474812E-2</v>
      </c>
    </row>
    <row r="209" spans="1:63">
      <c r="A209" s="7">
        <v>45873.9375</v>
      </c>
      <c r="B209" s="8" t="str">
        <v>[-11059] No Good Data For Calculation</v>
      </c>
      <c r="C209" s="8" t="str">
        <v>[-11059] No Good Data For Calculation</v>
      </c>
      <c r="D209" s="8" t="str">
        <v>[-11059] No Good Data For Calculation</v>
      </c>
      <c r="E209" s="8" t="str">
        <v>[-11059] No Good Data For Calculation</v>
      </c>
      <c r="F209" s="64" t="str">
        <v>[-11059] No Good Data For Calculation</v>
      </c>
      <c r="G209" s="64" t="str">
        <v>[-11059] No Good Data For Calculation</v>
      </c>
      <c r="H209" s="64" t="str">
        <v>[-11059] No Good Data For Calculation</v>
      </c>
      <c r="I209" s="64" t="str">
        <v>[-11059] No Good Data For Calculation</v>
      </c>
      <c r="J209" s="64" t="str">
        <v>[-11059] No Good Data For Calculation</v>
      </c>
      <c r="K209" s="8" t="str">
        <v>[-11059] No Good Data For Calculation</v>
      </c>
      <c r="L209" s="8" t="str">
        <v>[-11059] No Good Data For Calculation</v>
      </c>
      <c r="M209" s="8" t="str">
        <v>[-11059] No Good Data For Calculation</v>
      </c>
      <c r="N209" s="8" t="str">
        <v>[-11059] No Good Data For Calculation</v>
      </c>
      <c r="O209" s="8" t="str">
        <v>[-11059] No Good Data For Calculation</v>
      </c>
      <c r="P209" s="8" t="str">
        <v>[-11059] No Good Data For Calculation</v>
      </c>
      <c r="Q209" s="8" t="str">
        <v>[-11059] No Good Data For Calculation</v>
      </c>
      <c r="R209" s="8" t="str">
        <v>[-11059] No Good Data For Calculation</v>
      </c>
      <c r="S209" s="8" t="str">
        <v>[-11059] No Good Data For Calculation</v>
      </c>
      <c r="T209" s="8" t="str">
        <v>[-11059] No Good Data For Calculation</v>
      </c>
      <c r="U209" s="8" t="str">
        <v>[-11059] No Good Data For Calculation</v>
      </c>
      <c r="V209" s="8" t="str">
        <v>[-11059] No Good Data For Calculation</v>
      </c>
      <c r="W209" s="8" t="str">
        <v>[-11059] No Good Data For Calculation</v>
      </c>
      <c r="X209" s="8" t="str">
        <v>[-11059] No Good Data For Calculation</v>
      </c>
      <c r="Y209" s="8" t="str">
        <v>[-11059] No Good Data For Calculation</v>
      </c>
      <c r="Z209" s="8" t="str">
        <v>[-11059] No Good Data For Calculation</v>
      </c>
      <c r="AA209" s="8" t="str">
        <v>[-11059] No Good Data For Calculation</v>
      </c>
      <c r="AB209" s="8" t="str">
        <v>[-11059] No Good Data For Calculation</v>
      </c>
      <c r="AC209" s="8" t="str">
        <v>[-11059] No Good Data For Calculation</v>
      </c>
      <c r="AD209" s="8" t="str">
        <v>[-11059] No Good Data For Calculation</v>
      </c>
      <c r="AE209" s="8" t="str">
        <v>[-11059] No Good Data For Calculation</v>
      </c>
      <c r="AF209" s="64" t="str">
        <v>[-11059] No Good Data For Calculation</v>
      </c>
      <c r="AG209" s="64" t="str">
        <v>[-11059] No Good Data For Calculation</v>
      </c>
      <c r="AH209" s="64" t="str">
        <v>[-11059] No Good Data For Calculation</v>
      </c>
      <c r="AI209" s="64" t="str">
        <v>[-11059] No Good Data For Calculation</v>
      </c>
      <c r="AJ209" s="64" t="str">
        <v>[-11059] No Good Data For Calculation</v>
      </c>
      <c r="AK209" s="11" t="str">
        <v>[-11059] No Good Data For Calculation</v>
      </c>
      <c r="AL209" s="11" t="str">
        <v>[-11059] No Good Data For Calculation</v>
      </c>
      <c r="AM209" s="11" t="str">
        <v>[-11059] No Good Data For Calculation</v>
      </c>
      <c r="AN209" s="11" t="str">
        <v>[-11059] No Good Data For Calculation</v>
      </c>
      <c r="AO209" s="11" t="str">
        <v>[-11059] No Good Data For Calculation</v>
      </c>
      <c r="AP209" s="11" t="str">
        <v>[-11059] No Good Data For Calculation</v>
      </c>
      <c r="AQ209" s="11" t="str">
        <v>[-11059] No Good Data For Calculation</v>
      </c>
      <c r="AR209" s="11" t="str">
        <v>[-11059] No Good Data For Calculation</v>
      </c>
      <c r="AS209" s="11" t="str">
        <v>[-11059] No Good Data For Calculation</v>
      </c>
      <c r="AT209" s="11" t="str">
        <v>[-11059] No Good Data For Calculation</v>
      </c>
      <c r="AU209" s="11" t="str">
        <v>[-11059] No Good Data For Calculation</v>
      </c>
      <c r="AV209" s="11" t="str">
        <v>[-11059] No Good Data For Calculation</v>
      </c>
      <c r="AW209" s="11" t="str">
        <v>[-11059] No Good Data For Calculation</v>
      </c>
      <c r="AY209" s="7">
        <v>45873.6875</v>
      </c>
      <c r="AZ209" s="8">
        <v>0</v>
      </c>
      <c r="BA209" s="8">
        <v>0</v>
      </c>
      <c r="BB209" s="8">
        <v>0</v>
      </c>
      <c r="BC209" s="8">
        <v>44.97015337134237</v>
      </c>
      <c r="BD209" s="8">
        <v>0</v>
      </c>
      <c r="BE209" s="8">
        <v>0</v>
      </c>
      <c r="BF209" s="8">
        <v>0</v>
      </c>
      <c r="BG209" s="8">
        <v>41.82474256699296</v>
      </c>
      <c r="BI209" s="7">
        <v>45873.387499999997</v>
      </c>
      <c r="BJ209" s="8">
        <v>1.2817578390240669E-2</v>
      </c>
      <c r="BK209" s="8">
        <v>1.0059377336735092E-2</v>
      </c>
    </row>
    <row r="210" spans="1:63">
      <c r="A210" s="7">
        <v>45873.940972222219</v>
      </c>
      <c r="B210" s="8" t="str">
        <v>[-11059] No Good Data For Calculation</v>
      </c>
      <c r="C210" s="8" t="str">
        <v>[-11059] No Good Data For Calculation</v>
      </c>
      <c r="D210" s="8" t="str">
        <v>[-11059] No Good Data For Calculation</v>
      </c>
      <c r="E210" s="8" t="str">
        <v>[-11059] No Good Data For Calculation</v>
      </c>
      <c r="F210" s="64" t="str">
        <v>[-11059] No Good Data For Calculation</v>
      </c>
      <c r="G210" s="64" t="str">
        <v>[-11059] No Good Data For Calculation</v>
      </c>
      <c r="H210" s="64" t="str">
        <v>[-11059] No Good Data For Calculation</v>
      </c>
      <c r="I210" s="64" t="str">
        <v>[-11059] No Good Data For Calculation</v>
      </c>
      <c r="J210" s="64" t="str">
        <v>[-11059] No Good Data For Calculation</v>
      </c>
      <c r="K210" s="8" t="str">
        <v>[-11059] No Good Data For Calculation</v>
      </c>
      <c r="L210" s="8" t="str">
        <v>[-11059] No Good Data For Calculation</v>
      </c>
      <c r="M210" s="8" t="str">
        <v>[-11059] No Good Data For Calculation</v>
      </c>
      <c r="N210" s="8" t="str">
        <v>[-11059] No Good Data For Calculation</v>
      </c>
      <c r="O210" s="8" t="str">
        <v>[-11059] No Good Data For Calculation</v>
      </c>
      <c r="P210" s="8" t="str">
        <v>[-11059] No Good Data For Calculation</v>
      </c>
      <c r="Q210" s="8" t="str">
        <v>[-11059] No Good Data For Calculation</v>
      </c>
      <c r="R210" s="8" t="str">
        <v>[-11059] No Good Data For Calculation</v>
      </c>
      <c r="S210" s="8" t="str">
        <v>[-11059] No Good Data For Calculation</v>
      </c>
      <c r="T210" s="8" t="str">
        <v>[-11059] No Good Data For Calculation</v>
      </c>
      <c r="U210" s="8" t="str">
        <v>[-11059] No Good Data For Calculation</v>
      </c>
      <c r="V210" s="8" t="str">
        <v>[-11059] No Good Data For Calculation</v>
      </c>
      <c r="W210" s="8" t="str">
        <v>[-11059] No Good Data For Calculation</v>
      </c>
      <c r="X210" s="8" t="str">
        <v>[-11059] No Good Data For Calculation</v>
      </c>
      <c r="Y210" s="8" t="str">
        <v>[-11059] No Good Data For Calculation</v>
      </c>
      <c r="Z210" s="8" t="str">
        <v>[-11059] No Good Data For Calculation</v>
      </c>
      <c r="AA210" s="8" t="str">
        <v>[-11059] No Good Data For Calculation</v>
      </c>
      <c r="AB210" s="8" t="str">
        <v>[-11059] No Good Data For Calculation</v>
      </c>
      <c r="AC210" s="8" t="str">
        <v>[-11059] No Good Data For Calculation</v>
      </c>
      <c r="AD210" s="8" t="str">
        <v>[-11059] No Good Data For Calculation</v>
      </c>
      <c r="AE210" s="8" t="str">
        <v>[-11059] No Good Data For Calculation</v>
      </c>
      <c r="AF210" s="64" t="str">
        <v>[-11059] No Good Data For Calculation</v>
      </c>
      <c r="AG210" s="64" t="str">
        <v>[-11059] No Good Data For Calculation</v>
      </c>
      <c r="AH210" s="64" t="str">
        <v>[-11059] No Good Data For Calculation</v>
      </c>
      <c r="AI210" s="64" t="str">
        <v>[-11059] No Good Data For Calculation</v>
      </c>
      <c r="AJ210" s="64" t="str">
        <v>[-11059] No Good Data For Calculation</v>
      </c>
      <c r="AK210" s="11" t="str">
        <v>[-11059] No Good Data For Calculation</v>
      </c>
      <c r="AL210" s="11" t="str">
        <v>[-11059] No Good Data For Calculation</v>
      </c>
      <c r="AM210" s="11" t="str">
        <v>[-11059] No Good Data For Calculation</v>
      </c>
      <c r="AN210" s="11" t="str">
        <v>[-11059] No Good Data For Calculation</v>
      </c>
      <c r="AO210" s="11" t="str">
        <v>[-11059] No Good Data For Calculation</v>
      </c>
      <c r="AP210" s="11" t="str">
        <v>[-11059] No Good Data For Calculation</v>
      </c>
      <c r="AQ210" s="11" t="str">
        <v>[-11059] No Good Data For Calculation</v>
      </c>
      <c r="AR210" s="11" t="str">
        <v>[-11059] No Good Data For Calculation</v>
      </c>
      <c r="AS210" s="11" t="str">
        <v>[-11059] No Good Data For Calculation</v>
      </c>
      <c r="AT210" s="11" t="str">
        <v>[-11059] No Good Data For Calculation</v>
      </c>
      <c r="AU210" s="11" t="str">
        <v>[-11059] No Good Data For Calculation</v>
      </c>
      <c r="AV210" s="11" t="str">
        <v>[-11059] No Good Data For Calculation</v>
      </c>
      <c r="AW210" s="11" t="str">
        <v>[-11059] No Good Data For Calculation</v>
      </c>
      <c r="AY210" s="7">
        <v>45873.690972222219</v>
      </c>
      <c r="AZ210" s="8">
        <v>0</v>
      </c>
      <c r="BA210" s="8">
        <v>0</v>
      </c>
      <c r="BB210" s="8">
        <v>0</v>
      </c>
      <c r="BC210" s="8">
        <v>44.578979043223519</v>
      </c>
      <c r="BD210" s="8">
        <v>0</v>
      </c>
      <c r="BE210" s="8">
        <v>0</v>
      </c>
      <c r="BF210" s="8">
        <v>0</v>
      </c>
      <c r="BG210" s="8">
        <v>41.667895298055868</v>
      </c>
      <c r="BI210" s="7">
        <v>45873.388194444444</v>
      </c>
      <c r="BJ210" s="8">
        <v>1.2817578390240669E-2</v>
      </c>
      <c r="BK210" s="8">
        <v>8.1138947997136165E-3</v>
      </c>
    </row>
    <row r="211" spans="1:63">
      <c r="A211" s="7">
        <v>45873.944444444445</v>
      </c>
      <c r="B211" s="8" t="str">
        <v>[-11059] No Good Data For Calculation</v>
      </c>
      <c r="C211" s="8" t="str">
        <v>[-11059] No Good Data For Calculation</v>
      </c>
      <c r="D211" s="8" t="str">
        <v>[-11059] No Good Data For Calculation</v>
      </c>
      <c r="E211" s="8" t="str">
        <v>[-11059] No Good Data For Calculation</v>
      </c>
      <c r="F211" s="64" t="str">
        <v>[-11059] No Good Data For Calculation</v>
      </c>
      <c r="G211" s="64" t="str">
        <v>[-11059] No Good Data For Calculation</v>
      </c>
      <c r="H211" s="64" t="str">
        <v>[-11059] No Good Data For Calculation</v>
      </c>
      <c r="I211" s="64" t="str">
        <v>[-11059] No Good Data For Calculation</v>
      </c>
      <c r="J211" s="64" t="str">
        <v>[-11059] No Good Data For Calculation</v>
      </c>
      <c r="K211" s="8" t="str">
        <v>[-11059] No Good Data For Calculation</v>
      </c>
      <c r="L211" s="8" t="str">
        <v>[-11059] No Good Data For Calculation</v>
      </c>
      <c r="M211" s="8" t="str">
        <v>[-11059] No Good Data For Calculation</v>
      </c>
      <c r="N211" s="8" t="str">
        <v>[-11059] No Good Data For Calculation</v>
      </c>
      <c r="O211" s="8" t="str">
        <v>[-11059] No Good Data For Calculation</v>
      </c>
      <c r="P211" s="8" t="str">
        <v>[-11059] No Good Data For Calculation</v>
      </c>
      <c r="Q211" s="8" t="str">
        <v>[-11059] No Good Data For Calculation</v>
      </c>
      <c r="R211" s="8" t="str">
        <v>[-11059] No Good Data For Calculation</v>
      </c>
      <c r="S211" s="8" t="str">
        <v>[-11059] No Good Data For Calculation</v>
      </c>
      <c r="T211" s="8" t="str">
        <v>[-11059] No Good Data For Calculation</v>
      </c>
      <c r="U211" s="8" t="str">
        <v>[-11059] No Good Data For Calculation</v>
      </c>
      <c r="V211" s="8" t="str">
        <v>[-11059] No Good Data For Calculation</v>
      </c>
      <c r="W211" s="8" t="str">
        <v>[-11059] No Good Data For Calculation</v>
      </c>
      <c r="X211" s="8" t="str">
        <v>[-11059] No Good Data For Calculation</v>
      </c>
      <c r="Y211" s="8" t="str">
        <v>[-11059] No Good Data For Calculation</v>
      </c>
      <c r="Z211" s="8" t="str">
        <v>[-11059] No Good Data For Calculation</v>
      </c>
      <c r="AA211" s="8" t="str">
        <v>[-11059] No Good Data For Calculation</v>
      </c>
      <c r="AB211" s="8" t="str">
        <v>[-11059] No Good Data For Calculation</v>
      </c>
      <c r="AC211" s="8" t="str">
        <v>[-11059] No Good Data For Calculation</v>
      </c>
      <c r="AD211" s="8" t="str">
        <v>[-11059] No Good Data For Calculation</v>
      </c>
      <c r="AE211" s="8" t="str">
        <v>[-11059] No Good Data For Calculation</v>
      </c>
      <c r="AF211" s="64" t="str">
        <v>[-11059] No Good Data For Calculation</v>
      </c>
      <c r="AG211" s="64" t="str">
        <v>[-11059] No Good Data For Calculation</v>
      </c>
      <c r="AH211" s="64" t="str">
        <v>[-11059] No Good Data For Calculation</v>
      </c>
      <c r="AI211" s="64" t="str">
        <v>[-11059] No Good Data For Calculation</v>
      </c>
      <c r="AJ211" s="64" t="str">
        <v>[-11059] No Good Data For Calculation</v>
      </c>
      <c r="AK211" s="11" t="str">
        <v>[-11059] No Good Data For Calculation</v>
      </c>
      <c r="AL211" s="11" t="str">
        <v>[-11059] No Good Data For Calculation</v>
      </c>
      <c r="AM211" s="11" t="str">
        <v>[-11059] No Good Data For Calculation</v>
      </c>
      <c r="AN211" s="11" t="str">
        <v>[-11059] No Good Data For Calculation</v>
      </c>
      <c r="AO211" s="11" t="str">
        <v>[-11059] No Good Data For Calculation</v>
      </c>
      <c r="AP211" s="11" t="str">
        <v>[-11059] No Good Data For Calculation</v>
      </c>
      <c r="AQ211" s="11" t="str">
        <v>[-11059] No Good Data For Calculation</v>
      </c>
      <c r="AR211" s="11" t="str">
        <v>[-11059] No Good Data For Calculation</v>
      </c>
      <c r="AS211" s="11" t="str">
        <v>[-11059] No Good Data For Calculation</v>
      </c>
      <c r="AT211" s="11" t="str">
        <v>[-11059] No Good Data For Calculation</v>
      </c>
      <c r="AU211" s="11" t="str">
        <v>[-11059] No Good Data For Calculation</v>
      </c>
      <c r="AV211" s="11" t="str">
        <v>[-11059] No Good Data For Calculation</v>
      </c>
      <c r="AW211" s="11" t="str">
        <v>[-11059] No Good Data For Calculation</v>
      </c>
      <c r="AY211" s="7">
        <v>45873.694444444445</v>
      </c>
      <c r="AZ211" s="8">
        <v>0</v>
      </c>
      <c r="BA211" s="8">
        <v>0</v>
      </c>
      <c r="BB211" s="8">
        <v>0</v>
      </c>
      <c r="BC211" s="8">
        <v>43.986667069609538</v>
      </c>
      <c r="BD211" s="8">
        <v>0</v>
      </c>
      <c r="BE211" s="8">
        <v>0</v>
      </c>
      <c r="BF211" s="8">
        <v>0</v>
      </c>
      <c r="BG211" s="8">
        <v>41.810590425838811</v>
      </c>
      <c r="BI211" s="7">
        <v>45873.388888888891</v>
      </c>
      <c r="BJ211" s="8">
        <v>1.2817578390240669E-2</v>
      </c>
      <c r="BK211" s="8">
        <v>7.8509862985266504E-3</v>
      </c>
    </row>
    <row r="212" spans="1:63">
      <c r="A212" s="7">
        <v>45873.947916666664</v>
      </c>
      <c r="B212" s="8" t="str">
        <v>[-11059] No Good Data For Calculation</v>
      </c>
      <c r="C212" s="8" t="str">
        <v>[-11059] No Good Data For Calculation</v>
      </c>
      <c r="D212" s="8" t="str">
        <v>[-11059] No Good Data For Calculation</v>
      </c>
      <c r="E212" s="8" t="str">
        <v>[-11059] No Good Data For Calculation</v>
      </c>
      <c r="F212" s="64" t="str">
        <v>[-11059] No Good Data For Calculation</v>
      </c>
      <c r="G212" s="64" t="str">
        <v>[-11059] No Good Data For Calculation</v>
      </c>
      <c r="H212" s="64" t="str">
        <v>[-11059] No Good Data For Calculation</v>
      </c>
      <c r="I212" s="64" t="str">
        <v>[-11059] No Good Data For Calculation</v>
      </c>
      <c r="J212" s="64" t="str">
        <v>[-11059] No Good Data For Calculation</v>
      </c>
      <c r="K212" s="8" t="str">
        <v>[-11059] No Good Data For Calculation</v>
      </c>
      <c r="L212" s="8" t="str">
        <v>[-11059] No Good Data For Calculation</v>
      </c>
      <c r="M212" s="8" t="str">
        <v>[-11059] No Good Data For Calculation</v>
      </c>
      <c r="N212" s="8" t="str">
        <v>[-11059] No Good Data For Calculation</v>
      </c>
      <c r="O212" s="8" t="str">
        <v>[-11059] No Good Data For Calculation</v>
      </c>
      <c r="P212" s="8" t="str">
        <v>[-11059] No Good Data For Calculation</v>
      </c>
      <c r="Q212" s="8" t="str">
        <v>[-11059] No Good Data For Calculation</v>
      </c>
      <c r="R212" s="8" t="str">
        <v>[-11059] No Good Data For Calculation</v>
      </c>
      <c r="S212" s="8" t="str">
        <v>[-11059] No Good Data For Calculation</v>
      </c>
      <c r="T212" s="8" t="str">
        <v>[-11059] No Good Data For Calculation</v>
      </c>
      <c r="U212" s="8" t="str">
        <v>[-11059] No Good Data For Calculation</v>
      </c>
      <c r="V212" s="8" t="str">
        <v>[-11059] No Good Data For Calculation</v>
      </c>
      <c r="W212" s="8" t="str">
        <v>[-11059] No Good Data For Calculation</v>
      </c>
      <c r="X212" s="8" t="str">
        <v>[-11059] No Good Data For Calculation</v>
      </c>
      <c r="Y212" s="8" t="str">
        <v>[-11059] No Good Data For Calculation</v>
      </c>
      <c r="Z212" s="8" t="str">
        <v>[-11059] No Good Data For Calculation</v>
      </c>
      <c r="AA212" s="8" t="str">
        <v>[-11059] No Good Data For Calculation</v>
      </c>
      <c r="AB212" s="8" t="str">
        <v>[-11059] No Good Data For Calculation</v>
      </c>
      <c r="AC212" s="8" t="str">
        <v>[-11059] No Good Data For Calculation</v>
      </c>
      <c r="AD212" s="8" t="str">
        <v>[-11059] No Good Data For Calculation</v>
      </c>
      <c r="AE212" s="8" t="str">
        <v>[-11059] No Good Data For Calculation</v>
      </c>
      <c r="AF212" s="64" t="str">
        <v>[-11059] No Good Data For Calculation</v>
      </c>
      <c r="AG212" s="64" t="str">
        <v>[-11059] No Good Data For Calculation</v>
      </c>
      <c r="AH212" s="64" t="str">
        <v>[-11059] No Good Data For Calculation</v>
      </c>
      <c r="AI212" s="64" t="str">
        <v>[-11059] No Good Data For Calculation</v>
      </c>
      <c r="AJ212" s="64" t="str">
        <v>[-11059] No Good Data For Calculation</v>
      </c>
      <c r="AK212" s="11" t="str">
        <v>[-11059] No Good Data For Calculation</v>
      </c>
      <c r="AL212" s="11" t="str">
        <v>[-11059] No Good Data For Calculation</v>
      </c>
      <c r="AM212" s="11" t="str">
        <v>[-11059] No Good Data For Calculation</v>
      </c>
      <c r="AN212" s="11" t="str">
        <v>[-11059] No Good Data For Calculation</v>
      </c>
      <c r="AO212" s="11" t="str">
        <v>[-11059] No Good Data For Calculation</v>
      </c>
      <c r="AP212" s="11" t="str">
        <v>[-11059] No Good Data For Calculation</v>
      </c>
      <c r="AQ212" s="11" t="str">
        <v>[-11059] No Good Data For Calculation</v>
      </c>
      <c r="AR212" s="11" t="str">
        <v>[-11059] No Good Data For Calculation</v>
      </c>
      <c r="AS212" s="11" t="str">
        <v>[-11059] No Good Data For Calculation</v>
      </c>
      <c r="AT212" s="11" t="str">
        <v>[-11059] No Good Data For Calculation</v>
      </c>
      <c r="AU212" s="11" t="str">
        <v>[-11059] No Good Data For Calculation</v>
      </c>
      <c r="AV212" s="11" t="str">
        <v>[-11059] No Good Data For Calculation</v>
      </c>
      <c r="AW212" s="11" t="str">
        <v>[-11059] No Good Data For Calculation</v>
      </c>
      <c r="AY212" s="7">
        <v>45873.697916666664</v>
      </c>
      <c r="AZ212" s="8">
        <v>0</v>
      </c>
      <c r="BA212" s="8">
        <v>0</v>
      </c>
      <c r="BB212" s="8">
        <v>0</v>
      </c>
      <c r="BC212" s="8">
        <v>43.313807766526793</v>
      </c>
      <c r="BD212" s="8">
        <v>0</v>
      </c>
      <c r="BE212" s="8">
        <v>0</v>
      </c>
      <c r="BF212" s="8">
        <v>0</v>
      </c>
      <c r="BG212" s="8">
        <v>41.604999577518264</v>
      </c>
      <c r="BI212" s="7">
        <v>45873.38958333333</v>
      </c>
      <c r="BJ212" s="8">
        <v>1.2817578390240669E-2</v>
      </c>
      <c r="BK212" s="8">
        <v>8.4425571232312722E-3</v>
      </c>
    </row>
    <row r="213" spans="1:63">
      <c r="A213" s="7">
        <v>45873.951388888891</v>
      </c>
      <c r="B213" s="8" t="str">
        <v>[-11059] No Good Data For Calculation</v>
      </c>
      <c r="C213" s="8" t="str">
        <v>[-11059] No Good Data For Calculation</v>
      </c>
      <c r="D213" s="8" t="str">
        <v>[-11059] No Good Data For Calculation</v>
      </c>
      <c r="E213" s="8" t="str">
        <v>[-11059] No Good Data For Calculation</v>
      </c>
      <c r="F213" s="64" t="str">
        <v>[-11059] No Good Data For Calculation</v>
      </c>
      <c r="G213" s="64" t="str">
        <v>[-11059] No Good Data For Calculation</v>
      </c>
      <c r="H213" s="64" t="str">
        <v>[-11059] No Good Data For Calculation</v>
      </c>
      <c r="I213" s="64" t="str">
        <v>[-11059] No Good Data For Calculation</v>
      </c>
      <c r="J213" s="64" t="str">
        <v>[-11059] No Good Data For Calculation</v>
      </c>
      <c r="K213" s="8" t="str">
        <v>[-11059] No Good Data For Calculation</v>
      </c>
      <c r="L213" s="8" t="str">
        <v>[-11059] No Good Data For Calculation</v>
      </c>
      <c r="M213" s="8" t="str">
        <v>[-11059] No Good Data For Calculation</v>
      </c>
      <c r="N213" s="8" t="str">
        <v>[-11059] No Good Data For Calculation</v>
      </c>
      <c r="O213" s="8" t="str">
        <v>[-11059] No Good Data For Calculation</v>
      </c>
      <c r="P213" s="8" t="str">
        <v>[-11059] No Good Data For Calculation</v>
      </c>
      <c r="Q213" s="8" t="str">
        <v>[-11059] No Good Data For Calculation</v>
      </c>
      <c r="R213" s="8" t="str">
        <v>[-11059] No Good Data For Calculation</v>
      </c>
      <c r="S213" s="8" t="str">
        <v>[-11059] No Good Data For Calculation</v>
      </c>
      <c r="T213" s="8" t="str">
        <v>[-11059] No Good Data For Calculation</v>
      </c>
      <c r="U213" s="8" t="str">
        <v>[-11059] No Good Data For Calculation</v>
      </c>
      <c r="V213" s="8" t="str">
        <v>[-11059] No Good Data For Calculation</v>
      </c>
      <c r="W213" s="8" t="str">
        <v>[-11059] No Good Data For Calculation</v>
      </c>
      <c r="X213" s="8" t="str">
        <v>[-11059] No Good Data For Calculation</v>
      </c>
      <c r="Y213" s="8" t="str">
        <v>[-11059] No Good Data For Calculation</v>
      </c>
      <c r="Z213" s="8" t="str">
        <v>[-11059] No Good Data For Calculation</v>
      </c>
      <c r="AA213" s="8" t="str">
        <v>[-11059] No Good Data For Calculation</v>
      </c>
      <c r="AB213" s="8" t="str">
        <v>[-11059] No Good Data For Calculation</v>
      </c>
      <c r="AC213" s="8" t="str">
        <v>[-11059] No Good Data For Calculation</v>
      </c>
      <c r="AD213" s="8" t="str">
        <v>[-11059] No Good Data For Calculation</v>
      </c>
      <c r="AE213" s="8" t="str">
        <v>[-11059] No Good Data For Calculation</v>
      </c>
      <c r="AF213" s="64" t="str">
        <v>[-11059] No Good Data For Calculation</v>
      </c>
      <c r="AG213" s="64" t="str">
        <v>[-11059] No Good Data For Calculation</v>
      </c>
      <c r="AH213" s="64" t="str">
        <v>[-11059] No Good Data For Calculation</v>
      </c>
      <c r="AI213" s="64" t="str">
        <v>[-11059] No Good Data For Calculation</v>
      </c>
      <c r="AJ213" s="64" t="str">
        <v>[-11059] No Good Data For Calculation</v>
      </c>
      <c r="AK213" s="11" t="str">
        <v>[-11059] No Good Data For Calculation</v>
      </c>
      <c r="AL213" s="11" t="str">
        <v>[-11059] No Good Data For Calculation</v>
      </c>
      <c r="AM213" s="11" t="str">
        <v>[-11059] No Good Data For Calculation</v>
      </c>
      <c r="AN213" s="11" t="str">
        <v>[-11059] No Good Data For Calculation</v>
      </c>
      <c r="AO213" s="11" t="str">
        <v>[-11059] No Good Data For Calculation</v>
      </c>
      <c r="AP213" s="11" t="str">
        <v>[-11059] No Good Data For Calculation</v>
      </c>
      <c r="AQ213" s="11" t="str">
        <v>[-11059] No Good Data For Calculation</v>
      </c>
      <c r="AR213" s="11" t="str">
        <v>[-11059] No Good Data For Calculation</v>
      </c>
      <c r="AS213" s="11" t="str">
        <v>[-11059] No Good Data For Calculation</v>
      </c>
      <c r="AT213" s="11" t="str">
        <v>[-11059] No Good Data For Calculation</v>
      </c>
      <c r="AU213" s="11" t="str">
        <v>[-11059] No Good Data For Calculation</v>
      </c>
      <c r="AV213" s="11" t="str">
        <v>[-11059] No Good Data For Calculation</v>
      </c>
      <c r="AW213" s="11" t="str">
        <v>[-11059] No Good Data For Calculation</v>
      </c>
      <c r="AY213" s="7">
        <v>45873.701388888891</v>
      </c>
      <c r="AZ213" s="8">
        <v>0</v>
      </c>
      <c r="BA213" s="8">
        <v>0</v>
      </c>
      <c r="BB213" s="8">
        <v>0</v>
      </c>
      <c r="BC213" s="8">
        <v>42.712342104045597</v>
      </c>
      <c r="BD213" s="8">
        <v>0</v>
      </c>
      <c r="BE213" s="8">
        <v>0</v>
      </c>
      <c r="BF213" s="8">
        <v>0</v>
      </c>
      <c r="BG213" s="8">
        <v>40.793326124944365</v>
      </c>
      <c r="BI213" s="7">
        <v>45873.390277777777</v>
      </c>
      <c r="BJ213" s="8">
        <v>1.2817578390240669E-2</v>
      </c>
      <c r="BK213" s="8">
        <v>9.0341279479358924E-3</v>
      </c>
    </row>
    <row r="214" spans="1:63">
      <c r="A214" s="7">
        <v>45873.954861111109</v>
      </c>
      <c r="B214" s="8" t="str">
        <v>[-11059] No Good Data For Calculation</v>
      </c>
      <c r="C214" s="8" t="str">
        <v>[-11059] No Good Data For Calculation</v>
      </c>
      <c r="D214" s="8" t="str">
        <v>[-11059] No Good Data For Calculation</v>
      </c>
      <c r="E214" s="8" t="str">
        <v>[-11059] No Good Data For Calculation</v>
      </c>
      <c r="F214" s="64" t="str">
        <v>[-11059] No Good Data For Calculation</v>
      </c>
      <c r="G214" s="64" t="str">
        <v>[-11059] No Good Data For Calculation</v>
      </c>
      <c r="H214" s="64" t="str">
        <v>[-11059] No Good Data For Calculation</v>
      </c>
      <c r="I214" s="64" t="str">
        <v>[-11059] No Good Data For Calculation</v>
      </c>
      <c r="J214" s="64" t="str">
        <v>[-11059] No Good Data For Calculation</v>
      </c>
      <c r="K214" s="8" t="str">
        <v>[-11059] No Good Data For Calculation</v>
      </c>
      <c r="L214" s="8" t="str">
        <v>[-11059] No Good Data For Calculation</v>
      </c>
      <c r="M214" s="8" t="str">
        <v>[-11059] No Good Data For Calculation</v>
      </c>
      <c r="N214" s="8" t="str">
        <v>[-11059] No Good Data For Calculation</v>
      </c>
      <c r="O214" s="8" t="str">
        <v>[-11059] No Good Data For Calculation</v>
      </c>
      <c r="P214" s="8" t="str">
        <v>[-11059] No Good Data For Calculation</v>
      </c>
      <c r="Q214" s="8" t="str">
        <v>[-11059] No Good Data For Calculation</v>
      </c>
      <c r="R214" s="8" t="str">
        <v>[-11059] No Good Data For Calculation</v>
      </c>
      <c r="S214" s="8" t="str">
        <v>[-11059] No Good Data For Calculation</v>
      </c>
      <c r="T214" s="8" t="str">
        <v>[-11059] No Good Data For Calculation</v>
      </c>
      <c r="U214" s="8" t="str">
        <v>[-11059] No Good Data For Calculation</v>
      </c>
      <c r="V214" s="8" t="str">
        <v>[-11059] No Good Data For Calculation</v>
      </c>
      <c r="W214" s="8" t="str">
        <v>[-11059] No Good Data For Calculation</v>
      </c>
      <c r="X214" s="8" t="str">
        <v>[-11059] No Good Data For Calculation</v>
      </c>
      <c r="Y214" s="8" t="str">
        <v>[-11059] No Good Data For Calculation</v>
      </c>
      <c r="Z214" s="8" t="str">
        <v>[-11059] No Good Data For Calculation</v>
      </c>
      <c r="AA214" s="8" t="str">
        <v>[-11059] No Good Data For Calculation</v>
      </c>
      <c r="AB214" s="8" t="str">
        <v>[-11059] No Good Data For Calculation</v>
      </c>
      <c r="AC214" s="8" t="str">
        <v>[-11059] No Good Data For Calculation</v>
      </c>
      <c r="AD214" s="8" t="str">
        <v>[-11059] No Good Data For Calculation</v>
      </c>
      <c r="AE214" s="8" t="str">
        <v>[-11059] No Good Data For Calculation</v>
      </c>
      <c r="AF214" s="64" t="str">
        <v>[-11059] No Good Data For Calculation</v>
      </c>
      <c r="AG214" s="64" t="str">
        <v>[-11059] No Good Data For Calculation</v>
      </c>
      <c r="AH214" s="64" t="str">
        <v>[-11059] No Good Data For Calculation</v>
      </c>
      <c r="AI214" s="64" t="str">
        <v>[-11059] No Good Data For Calculation</v>
      </c>
      <c r="AJ214" s="64" t="str">
        <v>[-11059] No Good Data For Calculation</v>
      </c>
      <c r="AK214" s="11" t="str">
        <v>[-11059] No Good Data For Calculation</v>
      </c>
      <c r="AL214" s="11" t="str">
        <v>[-11059] No Good Data For Calculation</v>
      </c>
      <c r="AM214" s="11" t="str">
        <v>[-11059] No Good Data For Calculation</v>
      </c>
      <c r="AN214" s="11" t="str">
        <v>[-11059] No Good Data For Calculation</v>
      </c>
      <c r="AO214" s="11" t="str">
        <v>[-11059] No Good Data For Calculation</v>
      </c>
      <c r="AP214" s="11" t="str">
        <v>[-11059] No Good Data For Calculation</v>
      </c>
      <c r="AQ214" s="11" t="str">
        <v>[-11059] No Good Data For Calculation</v>
      </c>
      <c r="AR214" s="11" t="str">
        <v>[-11059] No Good Data For Calculation</v>
      </c>
      <c r="AS214" s="11" t="str">
        <v>[-11059] No Good Data For Calculation</v>
      </c>
      <c r="AT214" s="11" t="str">
        <v>[-11059] No Good Data For Calculation</v>
      </c>
      <c r="AU214" s="11" t="str">
        <v>[-11059] No Good Data For Calculation</v>
      </c>
      <c r="AV214" s="11" t="str">
        <v>[-11059] No Good Data For Calculation</v>
      </c>
      <c r="AW214" s="11" t="str">
        <v>[-11059] No Good Data For Calculation</v>
      </c>
      <c r="AY214" s="7">
        <v>45873.704861111109</v>
      </c>
      <c r="AZ214" s="8">
        <v>0</v>
      </c>
      <c r="BA214" s="8">
        <v>0</v>
      </c>
      <c r="BB214" s="8">
        <v>0</v>
      </c>
      <c r="BC214" s="8">
        <v>42.414501292716459</v>
      </c>
      <c r="BD214" s="8">
        <v>0</v>
      </c>
      <c r="BE214" s="8">
        <v>0</v>
      </c>
      <c r="BF214" s="8">
        <v>0</v>
      </c>
      <c r="BG214" s="8">
        <v>40.776221222825505</v>
      </c>
      <c r="BI214" s="7">
        <v>45873.390972222223</v>
      </c>
      <c r="BJ214" s="8">
        <v>1.2817578390240669E-2</v>
      </c>
      <c r="BK214" s="8">
        <v>9.625698772640516E-3</v>
      </c>
    </row>
    <row r="215" spans="1:63">
      <c r="A215" s="7">
        <v>45873.958333333336</v>
      </c>
      <c r="B215" s="8" t="str">
        <v>[-11059] No Good Data For Calculation</v>
      </c>
      <c r="C215" s="8" t="str">
        <v>[-11059] No Good Data For Calculation</v>
      </c>
      <c r="D215" s="8" t="str">
        <v>[-11059] No Good Data For Calculation</v>
      </c>
      <c r="E215" s="8" t="str">
        <v>[-11059] No Good Data For Calculation</v>
      </c>
      <c r="F215" s="64" t="str">
        <v>[-11059] No Good Data For Calculation</v>
      </c>
      <c r="G215" s="64" t="str">
        <v>[-11059] No Good Data For Calculation</v>
      </c>
      <c r="H215" s="64" t="str">
        <v>[-11059] No Good Data For Calculation</v>
      </c>
      <c r="I215" s="64" t="str">
        <v>[-11059] No Good Data For Calculation</v>
      </c>
      <c r="J215" s="64" t="str">
        <v>[-11059] No Good Data For Calculation</v>
      </c>
      <c r="K215" s="8" t="str">
        <v>[-11059] No Good Data For Calculation</v>
      </c>
      <c r="L215" s="8" t="str">
        <v>[-11059] No Good Data For Calculation</v>
      </c>
      <c r="M215" s="8" t="str">
        <v>[-11059] No Good Data For Calculation</v>
      </c>
      <c r="N215" s="8" t="str">
        <v>[-11059] No Good Data For Calculation</v>
      </c>
      <c r="O215" s="8" t="str">
        <v>[-11059] No Good Data For Calculation</v>
      </c>
      <c r="P215" s="8" t="str">
        <v>[-11059] No Good Data For Calculation</v>
      </c>
      <c r="Q215" s="8" t="str">
        <v>[-11059] No Good Data For Calculation</v>
      </c>
      <c r="R215" s="8" t="str">
        <v>[-11059] No Good Data For Calculation</v>
      </c>
      <c r="S215" s="8" t="str">
        <v>[-11059] No Good Data For Calculation</v>
      </c>
      <c r="T215" s="8" t="str">
        <v>[-11059] No Good Data For Calculation</v>
      </c>
      <c r="U215" s="8" t="str">
        <v>[-11059] No Good Data For Calculation</v>
      </c>
      <c r="V215" s="8" t="str">
        <v>[-11059] No Good Data For Calculation</v>
      </c>
      <c r="W215" s="8" t="str">
        <v>[-11059] No Good Data For Calculation</v>
      </c>
      <c r="X215" s="8" t="str">
        <v>[-11059] No Good Data For Calculation</v>
      </c>
      <c r="Y215" s="8" t="str">
        <v>[-11059] No Good Data For Calculation</v>
      </c>
      <c r="Z215" s="8" t="str">
        <v>[-11059] No Good Data For Calculation</v>
      </c>
      <c r="AA215" s="8" t="str">
        <v>[-11059] No Good Data For Calculation</v>
      </c>
      <c r="AB215" s="8" t="str">
        <v>[-11059] No Good Data For Calculation</v>
      </c>
      <c r="AC215" s="8" t="str">
        <v>[-11059] No Good Data For Calculation</v>
      </c>
      <c r="AD215" s="8" t="str">
        <v>[-11059] No Good Data For Calculation</v>
      </c>
      <c r="AE215" s="8" t="str">
        <v>[-11059] No Good Data For Calculation</v>
      </c>
      <c r="AF215" s="64" t="str">
        <v>[-11059] No Good Data For Calculation</v>
      </c>
      <c r="AG215" s="64" t="str">
        <v>[-11059] No Good Data For Calculation</v>
      </c>
      <c r="AH215" s="64" t="str">
        <v>[-11059] No Good Data For Calculation</v>
      </c>
      <c r="AI215" s="64" t="str">
        <v>[-11059] No Good Data For Calculation</v>
      </c>
      <c r="AJ215" s="64" t="str">
        <v>[-11059] No Good Data For Calculation</v>
      </c>
      <c r="AK215" s="11" t="str">
        <v>[-11059] No Good Data For Calculation</v>
      </c>
      <c r="AL215" s="11" t="str">
        <v>[-11059] No Good Data For Calculation</v>
      </c>
      <c r="AM215" s="11" t="str">
        <v>[-11059] No Good Data For Calculation</v>
      </c>
      <c r="AN215" s="11" t="str">
        <v>[-11059] No Good Data For Calculation</v>
      </c>
      <c r="AO215" s="11" t="str">
        <v>[-11059] No Good Data For Calculation</v>
      </c>
      <c r="AP215" s="11" t="str">
        <v>[-11059] No Good Data For Calculation</v>
      </c>
      <c r="AQ215" s="11" t="str">
        <v>[-11059] No Good Data For Calculation</v>
      </c>
      <c r="AR215" s="11" t="str">
        <v>[-11059] No Good Data For Calculation</v>
      </c>
      <c r="AS215" s="11" t="str">
        <v>[-11059] No Good Data For Calculation</v>
      </c>
      <c r="AT215" s="11" t="str">
        <v>[-11059] No Good Data For Calculation</v>
      </c>
      <c r="AU215" s="11" t="str">
        <v>[-11059] No Good Data For Calculation</v>
      </c>
      <c r="AV215" s="11" t="str">
        <v>[-11059] No Good Data For Calculation</v>
      </c>
      <c r="AW215" s="11" t="str">
        <v>[-11059] No Good Data For Calculation</v>
      </c>
      <c r="AY215" s="7">
        <v>45873.708333333336</v>
      </c>
      <c r="AZ215" s="8">
        <v>0</v>
      </c>
      <c r="BA215" s="8">
        <v>0</v>
      </c>
      <c r="BB215" s="8">
        <v>0</v>
      </c>
      <c r="BC215" s="8">
        <v>42.057313575787767</v>
      </c>
      <c r="BD215" s="8">
        <v>0</v>
      </c>
      <c r="BE215" s="8">
        <v>0</v>
      </c>
      <c r="BF215" s="8">
        <v>0</v>
      </c>
      <c r="BG215" s="8">
        <v>40.613531081104831</v>
      </c>
      <c r="BI215" s="7">
        <v>45873.39166666667</v>
      </c>
      <c r="BJ215" s="8">
        <v>1.2817578390240669E-2</v>
      </c>
      <c r="BK215" s="8">
        <v>9.6784514154008815E-3</v>
      </c>
    </row>
    <row r="216" spans="1:63">
      <c r="A216" s="7">
        <v>45873.961805555555</v>
      </c>
      <c r="B216" s="8" t="str">
        <v>[-11059] No Good Data For Calculation</v>
      </c>
      <c r="C216" s="8" t="str">
        <v>[-11059] No Good Data For Calculation</v>
      </c>
      <c r="D216" s="8" t="str">
        <v>[-11059] No Good Data For Calculation</v>
      </c>
      <c r="E216" s="8" t="str">
        <v>[-11059] No Good Data For Calculation</v>
      </c>
      <c r="F216" s="64" t="str">
        <v>[-11059] No Good Data For Calculation</v>
      </c>
      <c r="G216" s="64" t="str">
        <v>[-11059] No Good Data For Calculation</v>
      </c>
      <c r="H216" s="64" t="str">
        <v>[-11059] No Good Data For Calculation</v>
      </c>
      <c r="I216" s="64" t="str">
        <v>[-11059] No Good Data For Calculation</v>
      </c>
      <c r="J216" s="64" t="str">
        <v>[-11059] No Good Data For Calculation</v>
      </c>
      <c r="K216" s="8" t="str">
        <v>[-11059] No Good Data For Calculation</v>
      </c>
      <c r="L216" s="8" t="str">
        <v>[-11059] No Good Data For Calculation</v>
      </c>
      <c r="M216" s="8" t="str">
        <v>[-11059] No Good Data For Calculation</v>
      </c>
      <c r="N216" s="8" t="str">
        <v>[-11059] No Good Data For Calculation</v>
      </c>
      <c r="O216" s="8" t="str">
        <v>[-11059] No Good Data For Calculation</v>
      </c>
      <c r="P216" s="8" t="str">
        <v>[-11059] No Good Data For Calculation</v>
      </c>
      <c r="Q216" s="8" t="str">
        <v>[-11059] No Good Data For Calculation</v>
      </c>
      <c r="R216" s="8" t="str">
        <v>[-11059] No Good Data For Calculation</v>
      </c>
      <c r="S216" s="8" t="str">
        <v>[-11059] No Good Data For Calculation</v>
      </c>
      <c r="T216" s="8" t="str">
        <v>[-11059] No Good Data For Calculation</v>
      </c>
      <c r="U216" s="8" t="str">
        <v>[-11059] No Good Data For Calculation</v>
      </c>
      <c r="V216" s="8" t="str">
        <v>[-11059] No Good Data For Calculation</v>
      </c>
      <c r="W216" s="8" t="str">
        <v>[-11059] No Good Data For Calculation</v>
      </c>
      <c r="X216" s="8" t="str">
        <v>[-11059] No Good Data For Calculation</v>
      </c>
      <c r="Y216" s="8" t="str">
        <v>[-11059] No Good Data For Calculation</v>
      </c>
      <c r="Z216" s="8" t="str">
        <v>[-11059] No Good Data For Calculation</v>
      </c>
      <c r="AA216" s="8" t="str">
        <v>[-11059] No Good Data For Calculation</v>
      </c>
      <c r="AB216" s="8" t="str">
        <v>[-11059] No Good Data For Calculation</v>
      </c>
      <c r="AC216" s="8" t="str">
        <v>[-11059] No Good Data For Calculation</v>
      </c>
      <c r="AD216" s="8" t="str">
        <v>[-11059] No Good Data For Calculation</v>
      </c>
      <c r="AE216" s="8" t="str">
        <v>[-11059] No Good Data For Calculation</v>
      </c>
      <c r="AF216" s="64" t="str">
        <v>[-11059] No Good Data For Calculation</v>
      </c>
      <c r="AG216" s="64" t="str">
        <v>[-11059] No Good Data For Calculation</v>
      </c>
      <c r="AH216" s="64" t="str">
        <v>[-11059] No Good Data For Calculation</v>
      </c>
      <c r="AI216" s="64" t="str">
        <v>[-11059] No Good Data For Calculation</v>
      </c>
      <c r="AJ216" s="64" t="str">
        <v>[-11059] No Good Data For Calculation</v>
      </c>
      <c r="AK216" s="11" t="str">
        <v>[-11059] No Good Data For Calculation</v>
      </c>
      <c r="AL216" s="11" t="str">
        <v>[-11059] No Good Data For Calculation</v>
      </c>
      <c r="AM216" s="11" t="str">
        <v>[-11059] No Good Data For Calculation</v>
      </c>
      <c r="AN216" s="11" t="str">
        <v>[-11059] No Good Data For Calculation</v>
      </c>
      <c r="AO216" s="11" t="str">
        <v>[-11059] No Good Data For Calculation</v>
      </c>
      <c r="AP216" s="11" t="str">
        <v>[-11059] No Good Data For Calculation</v>
      </c>
      <c r="AQ216" s="11" t="str">
        <v>[-11059] No Good Data For Calculation</v>
      </c>
      <c r="AR216" s="11" t="str">
        <v>[-11059] No Good Data For Calculation</v>
      </c>
      <c r="AS216" s="11" t="str">
        <v>[-11059] No Good Data For Calculation</v>
      </c>
      <c r="AT216" s="11" t="str">
        <v>[-11059] No Good Data For Calculation</v>
      </c>
      <c r="AU216" s="11" t="str">
        <v>[-11059] No Good Data For Calculation</v>
      </c>
      <c r="AV216" s="11" t="str">
        <v>[-11059] No Good Data For Calculation</v>
      </c>
      <c r="AW216" s="11" t="str">
        <v>[-11059] No Good Data For Calculation</v>
      </c>
      <c r="AY216" s="7">
        <v>45873.711805555555</v>
      </c>
      <c r="AZ216" s="8">
        <v>0</v>
      </c>
      <c r="BA216" s="8">
        <v>0</v>
      </c>
      <c r="BB216" s="8">
        <v>0</v>
      </c>
      <c r="BC216" s="8">
        <v>40.94843135427044</v>
      </c>
      <c r="BD216" s="8">
        <v>0</v>
      </c>
      <c r="BE216" s="8">
        <v>0</v>
      </c>
      <c r="BF216" s="8">
        <v>0</v>
      </c>
      <c r="BG216" s="8">
        <v>39.656423348148657</v>
      </c>
      <c r="BI216" s="7">
        <v>45873.392361111109</v>
      </c>
      <c r="BJ216" s="8">
        <v>1.2817578390240669E-2</v>
      </c>
      <c r="BK216" s="8">
        <v>8.402117419004991E-3</v>
      </c>
    </row>
    <row r="217" spans="1:63">
      <c r="A217" s="7">
        <v>45873.965277777781</v>
      </c>
      <c r="B217" s="8" t="str">
        <v>[-11059] No Good Data For Calculation</v>
      </c>
      <c r="C217" s="8" t="str">
        <v>[-11059] No Good Data For Calculation</v>
      </c>
      <c r="D217" s="8" t="str">
        <v>[-11059] No Good Data For Calculation</v>
      </c>
      <c r="E217" s="8" t="str">
        <v>[-11059] No Good Data For Calculation</v>
      </c>
      <c r="F217" s="64" t="str">
        <v>[-11059] No Good Data For Calculation</v>
      </c>
      <c r="G217" s="64" t="str">
        <v>[-11059] No Good Data For Calculation</v>
      </c>
      <c r="H217" s="64" t="str">
        <v>[-11059] No Good Data For Calculation</v>
      </c>
      <c r="I217" s="64" t="str">
        <v>[-11059] No Good Data For Calculation</v>
      </c>
      <c r="J217" s="64" t="str">
        <v>[-11059] No Good Data For Calculation</v>
      </c>
      <c r="K217" s="8" t="str">
        <v>[-11059] No Good Data For Calculation</v>
      </c>
      <c r="L217" s="8" t="str">
        <v>[-11059] No Good Data For Calculation</v>
      </c>
      <c r="M217" s="8" t="str">
        <v>[-11059] No Good Data For Calculation</v>
      </c>
      <c r="N217" s="8" t="str">
        <v>[-11059] No Good Data For Calculation</v>
      </c>
      <c r="O217" s="8" t="str">
        <v>[-11059] No Good Data For Calculation</v>
      </c>
      <c r="P217" s="8" t="str">
        <v>[-11059] No Good Data For Calculation</v>
      </c>
      <c r="Q217" s="8" t="str">
        <v>[-11059] No Good Data For Calculation</v>
      </c>
      <c r="R217" s="8" t="str">
        <v>[-11059] No Good Data For Calculation</v>
      </c>
      <c r="S217" s="8" t="str">
        <v>[-11059] No Good Data For Calculation</v>
      </c>
      <c r="T217" s="8" t="str">
        <v>[-11059] No Good Data For Calculation</v>
      </c>
      <c r="U217" s="8" t="str">
        <v>[-11059] No Good Data For Calculation</v>
      </c>
      <c r="V217" s="8" t="str">
        <v>[-11059] No Good Data For Calculation</v>
      </c>
      <c r="W217" s="8" t="str">
        <v>[-11059] No Good Data For Calculation</v>
      </c>
      <c r="X217" s="8" t="str">
        <v>[-11059] No Good Data For Calculation</v>
      </c>
      <c r="Y217" s="8" t="str">
        <v>[-11059] No Good Data For Calculation</v>
      </c>
      <c r="Z217" s="8" t="str">
        <v>[-11059] No Good Data For Calculation</v>
      </c>
      <c r="AA217" s="8" t="str">
        <v>[-11059] No Good Data For Calculation</v>
      </c>
      <c r="AB217" s="8" t="str">
        <v>[-11059] No Good Data For Calculation</v>
      </c>
      <c r="AC217" s="8" t="str">
        <v>[-11059] No Good Data For Calculation</v>
      </c>
      <c r="AD217" s="8" t="str">
        <v>[-11059] No Good Data For Calculation</v>
      </c>
      <c r="AE217" s="8" t="str">
        <v>[-11059] No Good Data For Calculation</v>
      </c>
      <c r="AF217" s="64" t="str">
        <v>[-11059] No Good Data For Calculation</v>
      </c>
      <c r="AG217" s="64" t="str">
        <v>[-11059] No Good Data For Calculation</v>
      </c>
      <c r="AH217" s="64" t="str">
        <v>[-11059] No Good Data For Calculation</v>
      </c>
      <c r="AI217" s="64" t="str">
        <v>[-11059] No Good Data For Calculation</v>
      </c>
      <c r="AJ217" s="64" t="str">
        <v>[-11059] No Good Data For Calculation</v>
      </c>
      <c r="AK217" s="11" t="str">
        <v>[-11059] No Good Data For Calculation</v>
      </c>
      <c r="AL217" s="11" t="str">
        <v>[-11059] No Good Data For Calculation</v>
      </c>
      <c r="AM217" s="11" t="str">
        <v>[-11059] No Good Data For Calculation</v>
      </c>
      <c r="AN217" s="11" t="str">
        <v>[-11059] No Good Data For Calculation</v>
      </c>
      <c r="AO217" s="11" t="str">
        <v>[-11059] No Good Data For Calculation</v>
      </c>
      <c r="AP217" s="11" t="str">
        <v>[-11059] No Good Data For Calculation</v>
      </c>
      <c r="AQ217" s="11" t="str">
        <v>[-11059] No Good Data For Calculation</v>
      </c>
      <c r="AR217" s="11" t="str">
        <v>[-11059] No Good Data For Calculation</v>
      </c>
      <c r="AS217" s="11" t="str">
        <v>[-11059] No Good Data For Calculation</v>
      </c>
      <c r="AT217" s="11" t="str">
        <v>[-11059] No Good Data For Calculation</v>
      </c>
      <c r="AU217" s="11" t="str">
        <v>[-11059] No Good Data For Calculation</v>
      </c>
      <c r="AV217" s="11" t="str">
        <v>[-11059] No Good Data For Calculation</v>
      </c>
      <c r="AW217" s="11" t="str">
        <v>[-11059] No Good Data For Calculation</v>
      </c>
      <c r="AY217" s="7">
        <v>45873.715277777781</v>
      </c>
      <c r="AZ217" s="8">
        <v>0</v>
      </c>
      <c r="BA217" s="8">
        <v>0</v>
      </c>
      <c r="BB217" s="8">
        <v>0</v>
      </c>
      <c r="BC217" s="8">
        <v>39.783092920148164</v>
      </c>
      <c r="BD217" s="8">
        <v>0</v>
      </c>
      <c r="BE217" s="8">
        <v>0</v>
      </c>
      <c r="BF217" s="8">
        <v>0</v>
      </c>
      <c r="BG217" s="8">
        <v>38.430416987155809</v>
      </c>
      <c r="BI217" s="7">
        <v>45873.393055555556</v>
      </c>
      <c r="BJ217" s="8">
        <v>1.2817578390240669E-2</v>
      </c>
      <c r="BK217" s="8">
        <v>7.519549594116901E-3</v>
      </c>
    </row>
    <row r="218" spans="1:63">
      <c r="A218" s="7">
        <v>45873.96875</v>
      </c>
      <c r="B218" s="8" t="str">
        <v>[-11059] No Good Data For Calculation</v>
      </c>
      <c r="C218" s="8" t="str">
        <v>[-11059] No Good Data For Calculation</v>
      </c>
      <c r="D218" s="8" t="str">
        <v>[-11059] No Good Data For Calculation</v>
      </c>
      <c r="E218" s="8" t="str">
        <v>[-11059] No Good Data For Calculation</v>
      </c>
      <c r="F218" s="64" t="str">
        <v>[-11059] No Good Data For Calculation</v>
      </c>
      <c r="G218" s="64" t="str">
        <v>[-11059] No Good Data For Calculation</v>
      </c>
      <c r="H218" s="64" t="str">
        <v>[-11059] No Good Data For Calculation</v>
      </c>
      <c r="I218" s="64" t="str">
        <v>[-11059] No Good Data For Calculation</v>
      </c>
      <c r="J218" s="64" t="str">
        <v>[-11059] No Good Data For Calculation</v>
      </c>
      <c r="K218" s="8" t="str">
        <v>[-11059] No Good Data For Calculation</v>
      </c>
      <c r="L218" s="8" t="str">
        <v>[-11059] No Good Data For Calculation</v>
      </c>
      <c r="M218" s="8" t="str">
        <v>[-11059] No Good Data For Calculation</v>
      </c>
      <c r="N218" s="8" t="str">
        <v>[-11059] No Good Data For Calculation</v>
      </c>
      <c r="O218" s="8" t="str">
        <v>[-11059] No Good Data For Calculation</v>
      </c>
      <c r="P218" s="8" t="str">
        <v>[-11059] No Good Data For Calculation</v>
      </c>
      <c r="Q218" s="8" t="str">
        <v>[-11059] No Good Data For Calculation</v>
      </c>
      <c r="R218" s="8" t="str">
        <v>[-11059] No Good Data For Calculation</v>
      </c>
      <c r="S218" s="8" t="str">
        <v>[-11059] No Good Data For Calculation</v>
      </c>
      <c r="T218" s="8" t="str">
        <v>[-11059] No Good Data For Calculation</v>
      </c>
      <c r="U218" s="8" t="str">
        <v>[-11059] No Good Data For Calculation</v>
      </c>
      <c r="V218" s="8" t="str">
        <v>[-11059] No Good Data For Calculation</v>
      </c>
      <c r="W218" s="8" t="str">
        <v>[-11059] No Good Data For Calculation</v>
      </c>
      <c r="X218" s="8" t="str">
        <v>[-11059] No Good Data For Calculation</v>
      </c>
      <c r="Y218" s="8" t="str">
        <v>[-11059] No Good Data For Calculation</v>
      </c>
      <c r="Z218" s="8" t="str">
        <v>[-11059] No Good Data For Calculation</v>
      </c>
      <c r="AA218" s="8" t="str">
        <v>[-11059] No Good Data For Calculation</v>
      </c>
      <c r="AB218" s="8" t="str">
        <v>[-11059] No Good Data For Calculation</v>
      </c>
      <c r="AC218" s="8" t="str">
        <v>[-11059] No Good Data For Calculation</v>
      </c>
      <c r="AD218" s="8" t="str">
        <v>[-11059] No Good Data For Calculation</v>
      </c>
      <c r="AE218" s="8" t="str">
        <v>[-11059] No Good Data For Calculation</v>
      </c>
      <c r="AF218" s="64" t="str">
        <v>[-11059] No Good Data For Calculation</v>
      </c>
      <c r="AG218" s="64" t="str">
        <v>[-11059] No Good Data For Calculation</v>
      </c>
      <c r="AH218" s="64" t="str">
        <v>[-11059] No Good Data For Calculation</v>
      </c>
      <c r="AI218" s="64" t="str">
        <v>[-11059] No Good Data For Calculation</v>
      </c>
      <c r="AJ218" s="64" t="str">
        <v>[-11059] No Good Data For Calculation</v>
      </c>
      <c r="AK218" s="11" t="str">
        <v>[-11059] No Good Data For Calculation</v>
      </c>
      <c r="AL218" s="11" t="str">
        <v>[-11059] No Good Data For Calculation</v>
      </c>
      <c r="AM218" s="11" t="str">
        <v>[-11059] No Good Data For Calculation</v>
      </c>
      <c r="AN218" s="11" t="str">
        <v>[-11059] No Good Data For Calculation</v>
      </c>
      <c r="AO218" s="11" t="str">
        <v>[-11059] No Good Data For Calculation</v>
      </c>
      <c r="AP218" s="11" t="str">
        <v>[-11059] No Good Data For Calculation</v>
      </c>
      <c r="AQ218" s="11" t="str">
        <v>[-11059] No Good Data For Calculation</v>
      </c>
      <c r="AR218" s="11" t="str">
        <v>[-11059] No Good Data For Calculation</v>
      </c>
      <c r="AS218" s="11" t="str">
        <v>[-11059] No Good Data For Calculation</v>
      </c>
      <c r="AT218" s="11" t="str">
        <v>[-11059] No Good Data For Calculation</v>
      </c>
      <c r="AU218" s="11" t="str">
        <v>[-11059] No Good Data For Calculation</v>
      </c>
      <c r="AV218" s="11" t="str">
        <v>[-11059] No Good Data For Calculation</v>
      </c>
      <c r="AW218" s="11" t="str">
        <v>[-11059] No Good Data For Calculation</v>
      </c>
      <c r="AY218" s="7">
        <v>45873.71875</v>
      </c>
      <c r="AZ218" s="8">
        <v>0</v>
      </c>
      <c r="BA218" s="8">
        <v>0</v>
      </c>
      <c r="BB218" s="8">
        <v>0</v>
      </c>
      <c r="BC218" s="8">
        <v>38.77112652121906</v>
      </c>
      <c r="BD218" s="8">
        <v>0</v>
      </c>
      <c r="BE218" s="8">
        <v>0</v>
      </c>
      <c r="BF218" s="8">
        <v>0</v>
      </c>
      <c r="BG218" s="8">
        <v>37.853394206364904</v>
      </c>
      <c r="BI218" s="7">
        <v>45873.393750000003</v>
      </c>
      <c r="BJ218" s="8">
        <v>1.2817578390240669E-2</v>
      </c>
      <c r="BK218" s="8">
        <v>7.9819727246454985E-3</v>
      </c>
    </row>
    <row r="219" spans="1:63">
      <c r="A219" s="7">
        <v>45873.972222222219</v>
      </c>
      <c r="B219" s="8" t="str">
        <v>[-11059] No Good Data For Calculation</v>
      </c>
      <c r="C219" s="8" t="str">
        <v>[-11059] No Good Data For Calculation</v>
      </c>
      <c r="D219" s="8" t="str">
        <v>[-11059] No Good Data For Calculation</v>
      </c>
      <c r="E219" s="8" t="str">
        <v>[-11059] No Good Data For Calculation</v>
      </c>
      <c r="F219" s="64" t="str">
        <v>[-11059] No Good Data For Calculation</v>
      </c>
      <c r="G219" s="64" t="str">
        <v>[-11059] No Good Data For Calculation</v>
      </c>
      <c r="H219" s="64" t="str">
        <v>[-11059] No Good Data For Calculation</v>
      </c>
      <c r="I219" s="64" t="str">
        <v>[-11059] No Good Data For Calculation</v>
      </c>
      <c r="J219" s="64" t="str">
        <v>[-11059] No Good Data For Calculation</v>
      </c>
      <c r="K219" s="8" t="str">
        <v>[-11059] No Good Data For Calculation</v>
      </c>
      <c r="L219" s="8" t="str">
        <v>[-11059] No Good Data For Calculation</v>
      </c>
      <c r="M219" s="8" t="str">
        <v>[-11059] No Good Data For Calculation</v>
      </c>
      <c r="N219" s="8" t="str">
        <v>[-11059] No Good Data For Calculation</v>
      </c>
      <c r="O219" s="8" t="str">
        <v>[-11059] No Good Data For Calculation</v>
      </c>
      <c r="P219" s="8" t="str">
        <v>[-11059] No Good Data For Calculation</v>
      </c>
      <c r="Q219" s="8" t="str">
        <v>[-11059] No Good Data For Calculation</v>
      </c>
      <c r="R219" s="8" t="str">
        <v>[-11059] No Good Data For Calculation</v>
      </c>
      <c r="S219" s="8" t="str">
        <v>[-11059] No Good Data For Calculation</v>
      </c>
      <c r="T219" s="8" t="str">
        <v>[-11059] No Good Data For Calculation</v>
      </c>
      <c r="U219" s="8" t="str">
        <v>[-11059] No Good Data For Calculation</v>
      </c>
      <c r="V219" s="8" t="str">
        <v>[-11059] No Good Data For Calculation</v>
      </c>
      <c r="W219" s="8" t="str">
        <v>[-11059] No Good Data For Calculation</v>
      </c>
      <c r="X219" s="8" t="str">
        <v>[-11059] No Good Data For Calculation</v>
      </c>
      <c r="Y219" s="8" t="str">
        <v>[-11059] No Good Data For Calculation</v>
      </c>
      <c r="Z219" s="8" t="str">
        <v>[-11059] No Good Data For Calculation</v>
      </c>
      <c r="AA219" s="8" t="str">
        <v>[-11059] No Good Data For Calculation</v>
      </c>
      <c r="AB219" s="8" t="str">
        <v>[-11059] No Good Data For Calculation</v>
      </c>
      <c r="AC219" s="8" t="str">
        <v>[-11059] No Good Data For Calculation</v>
      </c>
      <c r="AD219" s="8" t="str">
        <v>[-11059] No Good Data For Calculation</v>
      </c>
      <c r="AE219" s="8" t="str">
        <v>[-11059] No Good Data For Calculation</v>
      </c>
      <c r="AF219" s="64" t="str">
        <v>[-11059] No Good Data For Calculation</v>
      </c>
      <c r="AG219" s="64" t="str">
        <v>[-11059] No Good Data For Calculation</v>
      </c>
      <c r="AH219" s="64" t="str">
        <v>[-11059] No Good Data For Calculation</v>
      </c>
      <c r="AI219" s="64" t="str">
        <v>[-11059] No Good Data For Calculation</v>
      </c>
      <c r="AJ219" s="64" t="str">
        <v>[-11059] No Good Data For Calculation</v>
      </c>
      <c r="AK219" s="11" t="str">
        <v>[-11059] No Good Data For Calculation</v>
      </c>
      <c r="AL219" s="11" t="str">
        <v>[-11059] No Good Data For Calculation</v>
      </c>
      <c r="AM219" s="11" t="str">
        <v>[-11059] No Good Data For Calculation</v>
      </c>
      <c r="AN219" s="11" t="str">
        <v>[-11059] No Good Data For Calculation</v>
      </c>
      <c r="AO219" s="11" t="str">
        <v>[-11059] No Good Data For Calculation</v>
      </c>
      <c r="AP219" s="11" t="str">
        <v>[-11059] No Good Data For Calculation</v>
      </c>
      <c r="AQ219" s="11" t="str">
        <v>[-11059] No Good Data For Calculation</v>
      </c>
      <c r="AR219" s="11" t="str">
        <v>[-11059] No Good Data For Calculation</v>
      </c>
      <c r="AS219" s="11" t="str">
        <v>[-11059] No Good Data For Calculation</v>
      </c>
      <c r="AT219" s="11" t="str">
        <v>[-11059] No Good Data For Calculation</v>
      </c>
      <c r="AU219" s="11" t="str">
        <v>[-11059] No Good Data For Calculation</v>
      </c>
      <c r="AV219" s="11" t="str">
        <v>[-11059] No Good Data For Calculation</v>
      </c>
      <c r="AW219" s="11" t="str">
        <v>[-11059] No Good Data For Calculation</v>
      </c>
      <c r="AY219" s="7">
        <v>45873.722222222219</v>
      </c>
      <c r="AZ219" s="8">
        <v>0</v>
      </c>
      <c r="BA219" s="8">
        <v>0</v>
      </c>
      <c r="BB219" s="8">
        <v>0</v>
      </c>
      <c r="BC219" s="8">
        <v>37.989971020790399</v>
      </c>
      <c r="BD219" s="8">
        <v>0</v>
      </c>
      <c r="BE219" s="8">
        <v>0</v>
      </c>
      <c r="BF219" s="8">
        <v>0</v>
      </c>
      <c r="BG219" s="8">
        <v>37.471658384887924</v>
      </c>
      <c r="BI219" s="7">
        <v>45873.394444444442</v>
      </c>
      <c r="BJ219" s="8">
        <v>1.2817578390240669E-2</v>
      </c>
      <c r="BK219" s="8">
        <v>8.5325620243770425E-3</v>
      </c>
    </row>
    <row r="220" spans="1:63">
      <c r="A220" s="7">
        <v>45873.975694444445</v>
      </c>
      <c r="B220" s="8" t="str">
        <v>[-11059] No Good Data For Calculation</v>
      </c>
      <c r="C220" s="8" t="str">
        <v>[-11059] No Good Data For Calculation</v>
      </c>
      <c r="D220" s="8" t="str">
        <v>[-11059] No Good Data For Calculation</v>
      </c>
      <c r="E220" s="8" t="str">
        <v>[-11059] No Good Data For Calculation</v>
      </c>
      <c r="F220" s="64" t="str">
        <v>[-11059] No Good Data For Calculation</v>
      </c>
      <c r="G220" s="64" t="str">
        <v>[-11059] No Good Data For Calculation</v>
      </c>
      <c r="H220" s="64" t="str">
        <v>[-11059] No Good Data For Calculation</v>
      </c>
      <c r="I220" s="64" t="str">
        <v>[-11059] No Good Data For Calculation</v>
      </c>
      <c r="J220" s="64" t="str">
        <v>[-11059] No Good Data For Calculation</v>
      </c>
      <c r="K220" s="8" t="str">
        <v>[-11059] No Good Data For Calculation</v>
      </c>
      <c r="L220" s="8" t="str">
        <v>[-11059] No Good Data For Calculation</v>
      </c>
      <c r="M220" s="8" t="str">
        <v>[-11059] No Good Data For Calculation</v>
      </c>
      <c r="N220" s="8" t="str">
        <v>[-11059] No Good Data For Calculation</v>
      </c>
      <c r="O220" s="8" t="str">
        <v>[-11059] No Good Data For Calculation</v>
      </c>
      <c r="P220" s="8" t="str">
        <v>[-11059] No Good Data For Calculation</v>
      </c>
      <c r="Q220" s="8" t="str">
        <v>[-11059] No Good Data For Calculation</v>
      </c>
      <c r="R220" s="8" t="str">
        <v>[-11059] No Good Data For Calculation</v>
      </c>
      <c r="S220" s="8" t="str">
        <v>[-11059] No Good Data For Calculation</v>
      </c>
      <c r="T220" s="8" t="str">
        <v>[-11059] No Good Data For Calculation</v>
      </c>
      <c r="U220" s="8" t="str">
        <v>[-11059] No Good Data For Calculation</v>
      </c>
      <c r="V220" s="8" t="str">
        <v>[-11059] No Good Data For Calculation</v>
      </c>
      <c r="W220" s="8" t="str">
        <v>[-11059] No Good Data For Calculation</v>
      </c>
      <c r="X220" s="8" t="str">
        <v>[-11059] No Good Data For Calculation</v>
      </c>
      <c r="Y220" s="8" t="str">
        <v>[-11059] No Good Data For Calculation</v>
      </c>
      <c r="Z220" s="8" t="str">
        <v>[-11059] No Good Data For Calculation</v>
      </c>
      <c r="AA220" s="8" t="str">
        <v>[-11059] No Good Data For Calculation</v>
      </c>
      <c r="AB220" s="8" t="str">
        <v>[-11059] No Good Data For Calculation</v>
      </c>
      <c r="AC220" s="8" t="str">
        <v>[-11059] No Good Data For Calculation</v>
      </c>
      <c r="AD220" s="8" t="str">
        <v>[-11059] No Good Data For Calculation</v>
      </c>
      <c r="AE220" s="8" t="str">
        <v>[-11059] No Good Data For Calculation</v>
      </c>
      <c r="AF220" s="64" t="str">
        <v>[-11059] No Good Data For Calculation</v>
      </c>
      <c r="AG220" s="64" t="str">
        <v>[-11059] No Good Data For Calculation</v>
      </c>
      <c r="AH220" s="64" t="str">
        <v>[-11059] No Good Data For Calculation</v>
      </c>
      <c r="AI220" s="64" t="str">
        <v>[-11059] No Good Data For Calculation</v>
      </c>
      <c r="AJ220" s="64" t="str">
        <v>[-11059] No Good Data For Calculation</v>
      </c>
      <c r="AK220" s="11" t="str">
        <v>[-11059] No Good Data For Calculation</v>
      </c>
      <c r="AL220" s="11" t="str">
        <v>[-11059] No Good Data For Calculation</v>
      </c>
      <c r="AM220" s="11" t="str">
        <v>[-11059] No Good Data For Calculation</v>
      </c>
      <c r="AN220" s="11" t="str">
        <v>[-11059] No Good Data For Calculation</v>
      </c>
      <c r="AO220" s="11" t="str">
        <v>[-11059] No Good Data For Calculation</v>
      </c>
      <c r="AP220" s="11" t="str">
        <v>[-11059] No Good Data For Calculation</v>
      </c>
      <c r="AQ220" s="11" t="str">
        <v>[-11059] No Good Data For Calculation</v>
      </c>
      <c r="AR220" s="11" t="str">
        <v>[-11059] No Good Data For Calculation</v>
      </c>
      <c r="AS220" s="11" t="str">
        <v>[-11059] No Good Data For Calculation</v>
      </c>
      <c r="AT220" s="11" t="str">
        <v>[-11059] No Good Data For Calculation</v>
      </c>
      <c r="AU220" s="11" t="str">
        <v>[-11059] No Good Data For Calculation</v>
      </c>
      <c r="AV220" s="11" t="str">
        <v>[-11059] No Good Data For Calculation</v>
      </c>
      <c r="AW220" s="11" t="str">
        <v>[-11059] No Good Data For Calculation</v>
      </c>
      <c r="AY220" s="7">
        <v>45873.725694444445</v>
      </c>
      <c r="AZ220" s="8">
        <v>0</v>
      </c>
      <c r="BA220" s="8">
        <v>0</v>
      </c>
      <c r="BB220" s="8">
        <v>0</v>
      </c>
      <c r="BC220" s="8">
        <v>37.485312881506168</v>
      </c>
      <c r="BD220" s="8">
        <v>0</v>
      </c>
      <c r="BE220" s="8">
        <v>0</v>
      </c>
      <c r="BF220" s="8">
        <v>0</v>
      </c>
      <c r="BG220" s="8">
        <v>37.143748015990525</v>
      </c>
      <c r="BI220" s="7">
        <v>45873.395138888889</v>
      </c>
      <c r="BJ220" s="8">
        <v>1.2817578390240669E-2</v>
      </c>
      <c r="BK220" s="8">
        <v>9.0831513241085883E-3</v>
      </c>
    </row>
    <row r="221" spans="1:63">
      <c r="A221" s="7">
        <v>45873.979166666664</v>
      </c>
      <c r="B221" s="8" t="str">
        <v>[-11059] No Good Data For Calculation</v>
      </c>
      <c r="C221" s="8" t="str">
        <v>[-11059] No Good Data For Calculation</v>
      </c>
      <c r="D221" s="8" t="str">
        <v>[-11059] No Good Data For Calculation</v>
      </c>
      <c r="E221" s="8" t="str">
        <v>[-11059] No Good Data For Calculation</v>
      </c>
      <c r="F221" s="64" t="str">
        <v>[-11059] No Good Data For Calculation</v>
      </c>
      <c r="G221" s="64" t="str">
        <v>[-11059] No Good Data For Calculation</v>
      </c>
      <c r="H221" s="64" t="str">
        <v>[-11059] No Good Data For Calculation</v>
      </c>
      <c r="I221" s="64" t="str">
        <v>[-11059] No Good Data For Calculation</v>
      </c>
      <c r="J221" s="64" t="str">
        <v>[-11059] No Good Data For Calculation</v>
      </c>
      <c r="K221" s="8" t="str">
        <v>[-11059] No Good Data For Calculation</v>
      </c>
      <c r="L221" s="8" t="str">
        <v>[-11059] No Good Data For Calculation</v>
      </c>
      <c r="M221" s="8" t="str">
        <v>[-11059] No Good Data For Calculation</v>
      </c>
      <c r="N221" s="8" t="str">
        <v>[-11059] No Good Data For Calculation</v>
      </c>
      <c r="O221" s="8" t="str">
        <v>[-11059] No Good Data For Calculation</v>
      </c>
      <c r="P221" s="8" t="str">
        <v>[-11059] No Good Data For Calculation</v>
      </c>
      <c r="Q221" s="8" t="str">
        <v>[-11059] No Good Data For Calculation</v>
      </c>
      <c r="R221" s="8" t="str">
        <v>[-11059] No Good Data For Calculation</v>
      </c>
      <c r="S221" s="8" t="str">
        <v>[-11059] No Good Data For Calculation</v>
      </c>
      <c r="T221" s="8" t="str">
        <v>[-11059] No Good Data For Calculation</v>
      </c>
      <c r="U221" s="8" t="str">
        <v>[-11059] No Good Data For Calculation</v>
      </c>
      <c r="V221" s="8" t="str">
        <v>[-11059] No Good Data For Calculation</v>
      </c>
      <c r="W221" s="8" t="str">
        <v>[-11059] No Good Data For Calculation</v>
      </c>
      <c r="X221" s="8" t="str">
        <v>[-11059] No Good Data For Calculation</v>
      </c>
      <c r="Y221" s="8" t="str">
        <v>[-11059] No Good Data For Calculation</v>
      </c>
      <c r="Z221" s="8" t="str">
        <v>[-11059] No Good Data For Calculation</v>
      </c>
      <c r="AA221" s="8" t="str">
        <v>[-11059] No Good Data For Calculation</v>
      </c>
      <c r="AB221" s="8" t="str">
        <v>[-11059] No Good Data For Calculation</v>
      </c>
      <c r="AC221" s="8" t="str">
        <v>[-11059] No Good Data For Calculation</v>
      </c>
      <c r="AD221" s="8" t="str">
        <v>[-11059] No Good Data For Calculation</v>
      </c>
      <c r="AE221" s="8" t="str">
        <v>[-11059] No Good Data For Calculation</v>
      </c>
      <c r="AF221" s="64" t="str">
        <v>[-11059] No Good Data For Calculation</v>
      </c>
      <c r="AG221" s="64" t="str">
        <v>[-11059] No Good Data For Calculation</v>
      </c>
      <c r="AH221" s="64" t="str">
        <v>[-11059] No Good Data For Calculation</v>
      </c>
      <c r="AI221" s="64" t="str">
        <v>[-11059] No Good Data For Calculation</v>
      </c>
      <c r="AJ221" s="64" t="str">
        <v>[-11059] No Good Data For Calculation</v>
      </c>
      <c r="AK221" s="11" t="str">
        <v>[-11059] No Good Data For Calculation</v>
      </c>
      <c r="AL221" s="11" t="str">
        <v>[-11059] No Good Data For Calculation</v>
      </c>
      <c r="AM221" s="11" t="str">
        <v>[-11059] No Good Data For Calculation</v>
      </c>
      <c r="AN221" s="11" t="str">
        <v>[-11059] No Good Data For Calculation</v>
      </c>
      <c r="AO221" s="11" t="str">
        <v>[-11059] No Good Data For Calculation</v>
      </c>
      <c r="AP221" s="11" t="str">
        <v>[-11059] No Good Data For Calculation</v>
      </c>
      <c r="AQ221" s="11" t="str">
        <v>[-11059] No Good Data For Calculation</v>
      </c>
      <c r="AR221" s="11" t="str">
        <v>[-11059] No Good Data For Calculation</v>
      </c>
      <c r="AS221" s="11" t="str">
        <v>[-11059] No Good Data For Calculation</v>
      </c>
      <c r="AT221" s="11" t="str">
        <v>[-11059] No Good Data For Calculation</v>
      </c>
      <c r="AU221" s="11" t="str">
        <v>[-11059] No Good Data For Calculation</v>
      </c>
      <c r="AV221" s="11" t="str">
        <v>[-11059] No Good Data For Calculation</v>
      </c>
      <c r="AW221" s="11" t="str">
        <v>[-11059] No Good Data For Calculation</v>
      </c>
      <c r="AY221" s="7">
        <v>45873.729166666664</v>
      </c>
      <c r="AZ221" s="8">
        <v>0</v>
      </c>
      <c r="BA221" s="8">
        <v>0</v>
      </c>
      <c r="BB221" s="8">
        <v>0</v>
      </c>
      <c r="BC221" s="8">
        <v>37.161869081218889</v>
      </c>
      <c r="BD221" s="8">
        <v>0</v>
      </c>
      <c r="BE221" s="8">
        <v>0</v>
      </c>
      <c r="BF221" s="8">
        <v>0</v>
      </c>
      <c r="BG221" s="8">
        <v>36.933966736800386</v>
      </c>
      <c r="BI221" s="7">
        <v>45873.395833333336</v>
      </c>
      <c r="BJ221" s="8">
        <v>1.2817578390240669E-2</v>
      </c>
      <c r="BK221" s="8">
        <v>9.6337406238401323E-3</v>
      </c>
    </row>
    <row r="222" spans="1:63">
      <c r="A222" s="7">
        <v>45873.982638888891</v>
      </c>
      <c r="B222" s="8" t="str">
        <v>[-11059] No Good Data For Calculation</v>
      </c>
      <c r="C222" s="8" t="str">
        <v>[-11059] No Good Data For Calculation</v>
      </c>
      <c r="D222" s="8" t="str">
        <v>[-11059] No Good Data For Calculation</v>
      </c>
      <c r="E222" s="8" t="str">
        <v>[-11059] No Good Data For Calculation</v>
      </c>
      <c r="F222" s="64" t="str">
        <v>[-11059] No Good Data For Calculation</v>
      </c>
      <c r="G222" s="64" t="str">
        <v>[-11059] No Good Data For Calculation</v>
      </c>
      <c r="H222" s="64" t="str">
        <v>[-11059] No Good Data For Calculation</v>
      </c>
      <c r="I222" s="64" t="str">
        <v>[-11059] No Good Data For Calculation</v>
      </c>
      <c r="J222" s="64" t="str">
        <v>[-11059] No Good Data For Calculation</v>
      </c>
      <c r="K222" s="8" t="str">
        <v>[-11059] No Good Data For Calculation</v>
      </c>
      <c r="L222" s="8" t="str">
        <v>[-11059] No Good Data For Calculation</v>
      </c>
      <c r="M222" s="8" t="str">
        <v>[-11059] No Good Data For Calculation</v>
      </c>
      <c r="N222" s="8" t="str">
        <v>[-11059] No Good Data For Calculation</v>
      </c>
      <c r="O222" s="8" t="str">
        <v>[-11059] No Good Data For Calculation</v>
      </c>
      <c r="P222" s="8" t="str">
        <v>[-11059] No Good Data For Calculation</v>
      </c>
      <c r="Q222" s="8" t="str">
        <v>[-11059] No Good Data For Calculation</v>
      </c>
      <c r="R222" s="8" t="str">
        <v>[-11059] No Good Data For Calculation</v>
      </c>
      <c r="S222" s="8" t="str">
        <v>[-11059] No Good Data For Calculation</v>
      </c>
      <c r="T222" s="8" t="str">
        <v>[-11059] No Good Data For Calculation</v>
      </c>
      <c r="U222" s="8" t="str">
        <v>[-11059] No Good Data For Calculation</v>
      </c>
      <c r="V222" s="8" t="str">
        <v>[-11059] No Good Data For Calculation</v>
      </c>
      <c r="W222" s="8" t="str">
        <v>[-11059] No Good Data For Calculation</v>
      </c>
      <c r="X222" s="8" t="str">
        <v>[-11059] No Good Data For Calculation</v>
      </c>
      <c r="Y222" s="8" t="str">
        <v>[-11059] No Good Data For Calculation</v>
      </c>
      <c r="Z222" s="8" t="str">
        <v>[-11059] No Good Data For Calculation</v>
      </c>
      <c r="AA222" s="8" t="str">
        <v>[-11059] No Good Data For Calculation</v>
      </c>
      <c r="AB222" s="8" t="str">
        <v>[-11059] No Good Data For Calculation</v>
      </c>
      <c r="AC222" s="8" t="str">
        <v>[-11059] No Good Data For Calculation</v>
      </c>
      <c r="AD222" s="8" t="str">
        <v>[-11059] No Good Data For Calculation</v>
      </c>
      <c r="AE222" s="8" t="str">
        <v>[-11059] No Good Data For Calculation</v>
      </c>
      <c r="AF222" s="64" t="str">
        <v>[-11059] No Good Data For Calculation</v>
      </c>
      <c r="AG222" s="64" t="str">
        <v>[-11059] No Good Data For Calculation</v>
      </c>
      <c r="AH222" s="64" t="str">
        <v>[-11059] No Good Data For Calculation</v>
      </c>
      <c r="AI222" s="64" t="str">
        <v>[-11059] No Good Data For Calculation</v>
      </c>
      <c r="AJ222" s="64" t="str">
        <v>[-11059] No Good Data For Calculation</v>
      </c>
      <c r="AK222" s="11" t="str">
        <v>[-11059] No Good Data For Calculation</v>
      </c>
      <c r="AL222" s="11" t="str">
        <v>[-11059] No Good Data For Calculation</v>
      </c>
      <c r="AM222" s="11" t="str">
        <v>[-11059] No Good Data For Calculation</v>
      </c>
      <c r="AN222" s="11" t="str">
        <v>[-11059] No Good Data For Calculation</v>
      </c>
      <c r="AO222" s="11" t="str">
        <v>[-11059] No Good Data For Calculation</v>
      </c>
      <c r="AP222" s="11" t="str">
        <v>[-11059] No Good Data For Calculation</v>
      </c>
      <c r="AQ222" s="11" t="str">
        <v>[-11059] No Good Data For Calculation</v>
      </c>
      <c r="AR222" s="11" t="str">
        <v>[-11059] No Good Data For Calculation</v>
      </c>
      <c r="AS222" s="11" t="str">
        <v>[-11059] No Good Data For Calculation</v>
      </c>
      <c r="AT222" s="11" t="str">
        <v>[-11059] No Good Data For Calculation</v>
      </c>
      <c r="AU222" s="11" t="str">
        <v>[-11059] No Good Data For Calculation</v>
      </c>
      <c r="AV222" s="11" t="str">
        <v>[-11059] No Good Data For Calculation</v>
      </c>
      <c r="AW222" s="11" t="str">
        <v>[-11059] No Good Data For Calculation</v>
      </c>
      <c r="AY222" s="7">
        <v>45873.732638888891</v>
      </c>
      <c r="AZ222" s="8">
        <v>0</v>
      </c>
      <c r="BA222" s="8">
        <v>0</v>
      </c>
      <c r="BB222" s="8">
        <v>0</v>
      </c>
      <c r="BC222" s="8">
        <v>36.869824096045164</v>
      </c>
      <c r="BD222" s="8">
        <v>0</v>
      </c>
      <c r="BE222" s="8">
        <v>0</v>
      </c>
      <c r="BF222" s="8">
        <v>0</v>
      </c>
      <c r="BG222" s="8">
        <v>36.289747875744901</v>
      </c>
      <c r="BI222" s="7">
        <v>45873.396527777775</v>
      </c>
      <c r="BJ222" s="8">
        <v>1.2817578390240669E-2</v>
      </c>
      <c r="BK222" s="8">
        <v>1.0047145578239514E-2</v>
      </c>
    </row>
    <row r="223" spans="1:63">
      <c r="A223" s="7">
        <v>45873.986111111109</v>
      </c>
      <c r="B223" s="8" t="str">
        <v>[-11059] No Good Data For Calculation</v>
      </c>
      <c r="C223" s="8" t="str">
        <v>[-11059] No Good Data For Calculation</v>
      </c>
      <c r="D223" s="8" t="str">
        <v>[-11059] No Good Data For Calculation</v>
      </c>
      <c r="E223" s="8" t="str">
        <v>[-11059] No Good Data For Calculation</v>
      </c>
      <c r="F223" s="64" t="str">
        <v>[-11059] No Good Data For Calculation</v>
      </c>
      <c r="G223" s="64" t="str">
        <v>[-11059] No Good Data For Calculation</v>
      </c>
      <c r="H223" s="64" t="str">
        <v>[-11059] No Good Data For Calculation</v>
      </c>
      <c r="I223" s="64" t="str">
        <v>[-11059] No Good Data For Calculation</v>
      </c>
      <c r="J223" s="64" t="str">
        <v>[-11059] No Good Data For Calculation</v>
      </c>
      <c r="K223" s="8" t="str">
        <v>[-11059] No Good Data For Calculation</v>
      </c>
      <c r="L223" s="8" t="str">
        <v>[-11059] No Good Data For Calculation</v>
      </c>
      <c r="M223" s="8" t="str">
        <v>[-11059] No Good Data For Calculation</v>
      </c>
      <c r="N223" s="8" t="str">
        <v>[-11059] No Good Data For Calculation</v>
      </c>
      <c r="O223" s="8" t="str">
        <v>[-11059] No Good Data For Calculation</v>
      </c>
      <c r="P223" s="8" t="str">
        <v>[-11059] No Good Data For Calculation</v>
      </c>
      <c r="Q223" s="8" t="str">
        <v>[-11059] No Good Data For Calculation</v>
      </c>
      <c r="R223" s="8" t="str">
        <v>[-11059] No Good Data For Calculation</v>
      </c>
      <c r="S223" s="8" t="str">
        <v>[-11059] No Good Data For Calculation</v>
      </c>
      <c r="T223" s="8" t="str">
        <v>[-11059] No Good Data For Calculation</v>
      </c>
      <c r="U223" s="8" t="str">
        <v>[-11059] No Good Data For Calculation</v>
      </c>
      <c r="V223" s="8" t="str">
        <v>[-11059] No Good Data For Calculation</v>
      </c>
      <c r="W223" s="8" t="str">
        <v>[-11059] No Good Data For Calculation</v>
      </c>
      <c r="X223" s="8" t="str">
        <v>[-11059] No Good Data For Calculation</v>
      </c>
      <c r="Y223" s="8" t="str">
        <v>[-11059] No Good Data For Calculation</v>
      </c>
      <c r="Z223" s="8" t="str">
        <v>[-11059] No Good Data For Calculation</v>
      </c>
      <c r="AA223" s="8" t="str">
        <v>[-11059] No Good Data For Calculation</v>
      </c>
      <c r="AB223" s="8" t="str">
        <v>[-11059] No Good Data For Calculation</v>
      </c>
      <c r="AC223" s="8" t="str">
        <v>[-11059] No Good Data For Calculation</v>
      </c>
      <c r="AD223" s="8" t="str">
        <v>[-11059] No Good Data For Calculation</v>
      </c>
      <c r="AE223" s="8" t="str">
        <v>[-11059] No Good Data For Calculation</v>
      </c>
      <c r="AF223" s="64" t="str">
        <v>[-11059] No Good Data For Calculation</v>
      </c>
      <c r="AG223" s="64" t="str">
        <v>[-11059] No Good Data For Calculation</v>
      </c>
      <c r="AH223" s="64" t="str">
        <v>[-11059] No Good Data For Calculation</v>
      </c>
      <c r="AI223" s="64" t="str">
        <v>[-11059] No Good Data For Calculation</v>
      </c>
      <c r="AJ223" s="64" t="str">
        <v>[-11059] No Good Data For Calculation</v>
      </c>
      <c r="AK223" s="11" t="str">
        <v>[-11059] No Good Data For Calculation</v>
      </c>
      <c r="AL223" s="11" t="str">
        <v>[-11059] No Good Data For Calculation</v>
      </c>
      <c r="AM223" s="11" t="str">
        <v>[-11059] No Good Data For Calculation</v>
      </c>
      <c r="AN223" s="11" t="str">
        <v>[-11059] No Good Data For Calculation</v>
      </c>
      <c r="AO223" s="11" t="str">
        <v>[-11059] No Good Data For Calculation</v>
      </c>
      <c r="AP223" s="11" t="str">
        <v>[-11059] No Good Data For Calculation</v>
      </c>
      <c r="AQ223" s="11" t="str">
        <v>[-11059] No Good Data For Calculation</v>
      </c>
      <c r="AR223" s="11" t="str">
        <v>[-11059] No Good Data For Calculation</v>
      </c>
      <c r="AS223" s="11" t="str">
        <v>[-11059] No Good Data For Calculation</v>
      </c>
      <c r="AT223" s="11" t="str">
        <v>[-11059] No Good Data For Calculation</v>
      </c>
      <c r="AU223" s="11" t="str">
        <v>[-11059] No Good Data For Calculation</v>
      </c>
      <c r="AV223" s="11" t="str">
        <v>[-11059] No Good Data For Calculation</v>
      </c>
      <c r="AW223" s="11" t="str">
        <v>[-11059] No Good Data For Calculation</v>
      </c>
      <c r="AY223" s="7">
        <v>45873.736111111109</v>
      </c>
      <c r="AZ223" s="8">
        <v>0</v>
      </c>
      <c r="BA223" s="8">
        <v>0</v>
      </c>
      <c r="BB223" s="8">
        <v>0</v>
      </c>
      <c r="BC223" s="8">
        <v>36.799563001415585</v>
      </c>
      <c r="BD223" s="8">
        <v>0</v>
      </c>
      <c r="BE223" s="8">
        <v>0</v>
      </c>
      <c r="BF223" s="8">
        <v>0</v>
      </c>
      <c r="BG223" s="8">
        <v>35.610789361728891</v>
      </c>
      <c r="BI223" s="7">
        <v>45873.397222222222</v>
      </c>
      <c r="BJ223" s="8">
        <v>1.2817578390240669E-2</v>
      </c>
      <c r="BK223" s="8">
        <v>1.0070954449474812E-2</v>
      </c>
    </row>
    <row r="224" spans="1:63">
      <c r="A224" s="7">
        <v>45873.989583333336</v>
      </c>
      <c r="B224" s="8" t="str">
        <v>[-11059] No Good Data For Calculation</v>
      </c>
      <c r="C224" s="8" t="str">
        <v>[-11059] No Good Data For Calculation</v>
      </c>
      <c r="D224" s="8" t="str">
        <v>[-11059] No Good Data For Calculation</v>
      </c>
      <c r="E224" s="8" t="str">
        <v>[-11059] No Good Data For Calculation</v>
      </c>
      <c r="F224" s="64" t="str">
        <v>[-11059] No Good Data For Calculation</v>
      </c>
      <c r="G224" s="64" t="str">
        <v>[-11059] No Good Data For Calculation</v>
      </c>
      <c r="H224" s="64" t="str">
        <v>[-11059] No Good Data For Calculation</v>
      </c>
      <c r="I224" s="64" t="str">
        <v>[-11059] No Good Data For Calculation</v>
      </c>
      <c r="J224" s="64" t="str">
        <v>[-11059] No Good Data For Calculation</v>
      </c>
      <c r="K224" s="8" t="str">
        <v>[-11059] No Good Data For Calculation</v>
      </c>
      <c r="L224" s="8" t="str">
        <v>[-11059] No Good Data For Calculation</v>
      </c>
      <c r="M224" s="8" t="str">
        <v>[-11059] No Good Data For Calculation</v>
      </c>
      <c r="N224" s="8" t="str">
        <v>[-11059] No Good Data For Calculation</v>
      </c>
      <c r="O224" s="8" t="str">
        <v>[-11059] No Good Data For Calculation</v>
      </c>
      <c r="P224" s="8" t="str">
        <v>[-11059] No Good Data For Calculation</v>
      </c>
      <c r="Q224" s="8" t="str">
        <v>[-11059] No Good Data For Calculation</v>
      </c>
      <c r="R224" s="8" t="str">
        <v>[-11059] No Good Data For Calculation</v>
      </c>
      <c r="S224" s="8" t="str">
        <v>[-11059] No Good Data For Calculation</v>
      </c>
      <c r="T224" s="8" t="str">
        <v>[-11059] No Good Data For Calculation</v>
      </c>
      <c r="U224" s="8" t="str">
        <v>[-11059] No Good Data For Calculation</v>
      </c>
      <c r="V224" s="8" t="str">
        <v>[-11059] No Good Data For Calculation</v>
      </c>
      <c r="W224" s="8" t="str">
        <v>[-11059] No Good Data For Calculation</v>
      </c>
      <c r="X224" s="8" t="str">
        <v>[-11059] No Good Data For Calculation</v>
      </c>
      <c r="Y224" s="8" t="str">
        <v>[-11059] No Good Data For Calculation</v>
      </c>
      <c r="Z224" s="8" t="str">
        <v>[-11059] No Good Data For Calculation</v>
      </c>
      <c r="AA224" s="8" t="str">
        <v>[-11059] No Good Data For Calculation</v>
      </c>
      <c r="AB224" s="8" t="str">
        <v>[-11059] No Good Data For Calculation</v>
      </c>
      <c r="AC224" s="8" t="str">
        <v>[-11059] No Good Data For Calculation</v>
      </c>
      <c r="AD224" s="8" t="str">
        <v>[-11059] No Good Data For Calculation</v>
      </c>
      <c r="AE224" s="8" t="str">
        <v>[-11059] No Good Data For Calculation</v>
      </c>
      <c r="AF224" s="64" t="str">
        <v>[-11059] No Good Data For Calculation</v>
      </c>
      <c r="AG224" s="64" t="str">
        <v>[-11059] No Good Data For Calculation</v>
      </c>
      <c r="AH224" s="64" t="str">
        <v>[-11059] No Good Data For Calculation</v>
      </c>
      <c r="AI224" s="64" t="str">
        <v>[-11059] No Good Data For Calculation</v>
      </c>
      <c r="AJ224" s="64" t="str">
        <v>[-11059] No Good Data For Calculation</v>
      </c>
      <c r="AK224" s="11" t="str">
        <v>[-11059] No Good Data For Calculation</v>
      </c>
      <c r="AL224" s="11" t="str">
        <v>[-11059] No Good Data For Calculation</v>
      </c>
      <c r="AM224" s="11" t="str">
        <v>[-11059] No Good Data For Calculation</v>
      </c>
      <c r="AN224" s="11" t="str">
        <v>[-11059] No Good Data For Calculation</v>
      </c>
      <c r="AO224" s="11" t="str">
        <v>[-11059] No Good Data For Calculation</v>
      </c>
      <c r="AP224" s="11" t="str">
        <v>[-11059] No Good Data For Calculation</v>
      </c>
      <c r="AQ224" s="11" t="str">
        <v>[-11059] No Good Data For Calculation</v>
      </c>
      <c r="AR224" s="11" t="str">
        <v>[-11059] No Good Data For Calculation</v>
      </c>
      <c r="AS224" s="11" t="str">
        <v>[-11059] No Good Data For Calculation</v>
      </c>
      <c r="AT224" s="11" t="str">
        <v>[-11059] No Good Data For Calculation</v>
      </c>
      <c r="AU224" s="11" t="str">
        <v>[-11059] No Good Data For Calculation</v>
      </c>
      <c r="AV224" s="11" t="str">
        <v>[-11059] No Good Data For Calculation</v>
      </c>
      <c r="AW224" s="11" t="str">
        <v>[-11059] No Good Data For Calculation</v>
      </c>
      <c r="AY224" s="7">
        <v>45873.739583333336</v>
      </c>
      <c r="AZ224" s="8">
        <v>0</v>
      </c>
      <c r="BA224" s="8">
        <v>0</v>
      </c>
      <c r="BB224" s="8">
        <v>0</v>
      </c>
      <c r="BC224" s="8">
        <v>37.20541490525995</v>
      </c>
      <c r="BD224" s="8">
        <v>0</v>
      </c>
      <c r="BE224" s="8">
        <v>0</v>
      </c>
      <c r="BF224" s="8">
        <v>0</v>
      </c>
      <c r="BG224" s="8">
        <v>35.059394174841543</v>
      </c>
      <c r="BI224" s="7">
        <v>45873.397916666669</v>
      </c>
      <c r="BJ224" s="8">
        <v>1.2817578390240669E-2</v>
      </c>
      <c r="BK224" s="8">
        <v>1.0070954449474812E-2</v>
      </c>
    </row>
    <row r="225" spans="1:63">
      <c r="A225" s="7">
        <v>45873.993055555555</v>
      </c>
      <c r="B225" s="8" t="str">
        <v>[-11059] No Good Data For Calculation</v>
      </c>
      <c r="C225" s="8" t="str">
        <v>[-11059] No Good Data For Calculation</v>
      </c>
      <c r="D225" s="8" t="str">
        <v>[-11059] No Good Data For Calculation</v>
      </c>
      <c r="E225" s="8" t="str">
        <v>[-11059] No Good Data For Calculation</v>
      </c>
      <c r="F225" s="64" t="str">
        <v>[-11059] No Good Data For Calculation</v>
      </c>
      <c r="G225" s="64" t="str">
        <v>[-11059] No Good Data For Calculation</v>
      </c>
      <c r="H225" s="64" t="str">
        <v>[-11059] No Good Data For Calculation</v>
      </c>
      <c r="I225" s="64" t="str">
        <v>[-11059] No Good Data For Calculation</v>
      </c>
      <c r="J225" s="64" t="str">
        <v>[-11059] No Good Data For Calculation</v>
      </c>
      <c r="K225" s="8" t="str">
        <v>[-11059] No Good Data For Calculation</v>
      </c>
      <c r="L225" s="8" t="str">
        <v>[-11059] No Good Data For Calculation</v>
      </c>
      <c r="M225" s="8" t="str">
        <v>[-11059] No Good Data For Calculation</v>
      </c>
      <c r="N225" s="8" t="str">
        <v>[-11059] No Good Data For Calculation</v>
      </c>
      <c r="O225" s="8" t="str">
        <v>[-11059] No Good Data For Calculation</v>
      </c>
      <c r="P225" s="8" t="str">
        <v>[-11059] No Good Data For Calculation</v>
      </c>
      <c r="Q225" s="8" t="str">
        <v>[-11059] No Good Data For Calculation</v>
      </c>
      <c r="R225" s="8" t="str">
        <v>[-11059] No Good Data For Calculation</v>
      </c>
      <c r="S225" s="8" t="str">
        <v>[-11059] No Good Data For Calculation</v>
      </c>
      <c r="T225" s="8" t="str">
        <v>[-11059] No Good Data For Calculation</v>
      </c>
      <c r="U225" s="8" t="str">
        <v>[-11059] No Good Data For Calculation</v>
      </c>
      <c r="V225" s="8" t="str">
        <v>[-11059] No Good Data For Calculation</v>
      </c>
      <c r="W225" s="8" t="str">
        <v>[-11059] No Good Data For Calculation</v>
      </c>
      <c r="X225" s="8" t="str">
        <v>[-11059] No Good Data For Calculation</v>
      </c>
      <c r="Y225" s="8" t="str">
        <v>[-11059] No Good Data For Calculation</v>
      </c>
      <c r="Z225" s="8" t="str">
        <v>[-11059] No Good Data For Calculation</v>
      </c>
      <c r="AA225" s="8" t="str">
        <v>[-11059] No Good Data For Calculation</v>
      </c>
      <c r="AB225" s="8" t="str">
        <v>[-11059] No Good Data For Calculation</v>
      </c>
      <c r="AC225" s="8" t="str">
        <v>[-11059] No Good Data For Calculation</v>
      </c>
      <c r="AD225" s="8" t="str">
        <v>[-11059] No Good Data For Calculation</v>
      </c>
      <c r="AE225" s="8" t="str">
        <v>[-11059] No Good Data For Calculation</v>
      </c>
      <c r="AF225" s="64" t="str">
        <v>[-11059] No Good Data For Calculation</v>
      </c>
      <c r="AG225" s="64" t="str">
        <v>[-11059] No Good Data For Calculation</v>
      </c>
      <c r="AH225" s="64" t="str">
        <v>[-11059] No Good Data For Calculation</v>
      </c>
      <c r="AI225" s="64" t="str">
        <v>[-11059] No Good Data For Calculation</v>
      </c>
      <c r="AJ225" s="64" t="str">
        <v>[-11059] No Good Data For Calculation</v>
      </c>
      <c r="AK225" s="11" t="str">
        <v>[-11059] No Good Data For Calculation</v>
      </c>
      <c r="AL225" s="11" t="str">
        <v>[-11059] No Good Data For Calculation</v>
      </c>
      <c r="AM225" s="11" t="str">
        <v>[-11059] No Good Data For Calculation</v>
      </c>
      <c r="AN225" s="11" t="str">
        <v>[-11059] No Good Data For Calculation</v>
      </c>
      <c r="AO225" s="11" t="str">
        <v>[-11059] No Good Data For Calculation</v>
      </c>
      <c r="AP225" s="11" t="str">
        <v>[-11059] No Good Data For Calculation</v>
      </c>
      <c r="AQ225" s="11" t="str">
        <v>[-11059] No Good Data For Calculation</v>
      </c>
      <c r="AR225" s="11" t="str">
        <v>[-11059] No Good Data For Calculation</v>
      </c>
      <c r="AS225" s="11" t="str">
        <v>[-11059] No Good Data For Calculation</v>
      </c>
      <c r="AT225" s="11" t="str">
        <v>[-11059] No Good Data For Calculation</v>
      </c>
      <c r="AU225" s="11" t="str">
        <v>[-11059] No Good Data For Calculation</v>
      </c>
      <c r="AV225" s="11" t="str">
        <v>[-11059] No Good Data For Calculation</v>
      </c>
      <c r="AW225" s="11" t="str">
        <v>[-11059] No Good Data For Calculation</v>
      </c>
      <c r="AY225" s="7">
        <v>45873.743055555555</v>
      </c>
      <c r="AZ225" s="8">
        <v>0</v>
      </c>
      <c r="BA225" s="8">
        <v>0</v>
      </c>
      <c r="BB225" s="8">
        <v>0</v>
      </c>
      <c r="BC225" s="8">
        <v>37.329960243483463</v>
      </c>
      <c r="BD225" s="8">
        <v>0</v>
      </c>
      <c r="BE225" s="8">
        <v>0</v>
      </c>
      <c r="BF225" s="8">
        <v>0</v>
      </c>
      <c r="BG225" s="8">
        <v>34.586117468294802</v>
      </c>
      <c r="BI225" s="7">
        <v>45873.398611111108</v>
      </c>
      <c r="BJ225" s="8">
        <v>1.2817578390240669E-2</v>
      </c>
      <c r="BK225" s="8">
        <v>1.0070954449474812E-2</v>
      </c>
    </row>
    <row r="226" spans="1:63">
      <c r="A226" s="7">
        <v>45873.996527777781</v>
      </c>
      <c r="B226" s="8" t="str">
        <v>[-11059] No Good Data For Calculation</v>
      </c>
      <c r="C226" s="8" t="str">
        <v>[-11059] No Good Data For Calculation</v>
      </c>
      <c r="D226" s="8" t="str">
        <v>[-11059] No Good Data For Calculation</v>
      </c>
      <c r="E226" s="8" t="str">
        <v>[-11059] No Good Data For Calculation</v>
      </c>
      <c r="F226" s="64" t="str">
        <v>[-11059] No Good Data For Calculation</v>
      </c>
      <c r="G226" s="64" t="str">
        <v>[-11059] No Good Data For Calculation</v>
      </c>
      <c r="H226" s="64" t="str">
        <v>[-11059] No Good Data For Calculation</v>
      </c>
      <c r="I226" s="64" t="str">
        <v>[-11059] No Good Data For Calculation</v>
      </c>
      <c r="J226" s="64" t="str">
        <v>[-11059] No Good Data For Calculation</v>
      </c>
      <c r="K226" s="8" t="str">
        <v>[-11059] No Good Data For Calculation</v>
      </c>
      <c r="L226" s="8" t="str">
        <v>[-11059] No Good Data For Calculation</v>
      </c>
      <c r="M226" s="8" t="str">
        <v>[-11059] No Good Data For Calculation</v>
      </c>
      <c r="N226" s="8" t="str">
        <v>[-11059] No Good Data For Calculation</v>
      </c>
      <c r="O226" s="8" t="str">
        <v>[-11059] No Good Data For Calculation</v>
      </c>
      <c r="P226" s="8" t="str">
        <v>[-11059] No Good Data For Calculation</v>
      </c>
      <c r="Q226" s="8" t="str">
        <v>[-11059] No Good Data For Calculation</v>
      </c>
      <c r="R226" s="8" t="str">
        <v>[-11059] No Good Data For Calculation</v>
      </c>
      <c r="S226" s="8" t="str">
        <v>[-11059] No Good Data For Calculation</v>
      </c>
      <c r="T226" s="8" t="str">
        <v>[-11059] No Good Data For Calculation</v>
      </c>
      <c r="U226" s="8" t="str">
        <v>[-11059] No Good Data For Calculation</v>
      </c>
      <c r="V226" s="8" t="str">
        <v>[-11059] No Good Data For Calculation</v>
      </c>
      <c r="W226" s="8" t="str">
        <v>[-11059] No Good Data For Calculation</v>
      </c>
      <c r="X226" s="8" t="str">
        <v>[-11059] No Good Data For Calculation</v>
      </c>
      <c r="Y226" s="8" t="str">
        <v>[-11059] No Good Data For Calculation</v>
      </c>
      <c r="Z226" s="8" t="str">
        <v>[-11059] No Good Data For Calculation</v>
      </c>
      <c r="AA226" s="8" t="str">
        <v>[-11059] No Good Data For Calculation</v>
      </c>
      <c r="AB226" s="8" t="str">
        <v>[-11059] No Good Data For Calculation</v>
      </c>
      <c r="AC226" s="8" t="str">
        <v>[-11059] No Good Data For Calculation</v>
      </c>
      <c r="AD226" s="8" t="str">
        <v>[-11059] No Good Data For Calculation</v>
      </c>
      <c r="AE226" s="8" t="str">
        <v>[-11059] No Good Data For Calculation</v>
      </c>
      <c r="AF226" s="64" t="str">
        <v>[-11059] No Good Data For Calculation</v>
      </c>
      <c r="AG226" s="64" t="str">
        <v>[-11059] No Good Data For Calculation</v>
      </c>
      <c r="AH226" s="64" t="str">
        <v>[-11059] No Good Data For Calculation</v>
      </c>
      <c r="AI226" s="64" t="str">
        <v>[-11059] No Good Data For Calculation</v>
      </c>
      <c r="AJ226" s="64" t="str">
        <v>[-11059] No Good Data For Calculation</v>
      </c>
      <c r="AK226" s="11" t="str">
        <v>[-11059] No Good Data For Calculation</v>
      </c>
      <c r="AL226" s="11" t="str">
        <v>[-11059] No Good Data For Calculation</v>
      </c>
      <c r="AM226" s="11" t="str">
        <v>[-11059] No Good Data For Calculation</v>
      </c>
      <c r="AN226" s="11" t="str">
        <v>[-11059] No Good Data For Calculation</v>
      </c>
      <c r="AO226" s="11" t="str">
        <v>[-11059] No Good Data For Calculation</v>
      </c>
      <c r="AP226" s="11" t="str">
        <v>[-11059] No Good Data For Calculation</v>
      </c>
      <c r="AQ226" s="11" t="str">
        <v>[-11059] No Good Data For Calculation</v>
      </c>
      <c r="AR226" s="11" t="str">
        <v>[-11059] No Good Data For Calculation</v>
      </c>
      <c r="AS226" s="11" t="str">
        <v>[-11059] No Good Data For Calculation</v>
      </c>
      <c r="AT226" s="11" t="str">
        <v>[-11059] No Good Data For Calculation</v>
      </c>
      <c r="AU226" s="11" t="str">
        <v>[-11059] No Good Data For Calculation</v>
      </c>
      <c r="AV226" s="11" t="str">
        <v>[-11059] No Good Data For Calculation</v>
      </c>
      <c r="AW226" s="11" t="str">
        <v>[-11059] No Good Data For Calculation</v>
      </c>
      <c r="AY226" s="7">
        <v>45873.746527777781</v>
      </c>
      <c r="AZ226" s="8">
        <v>0</v>
      </c>
      <c r="BA226" s="8">
        <v>0</v>
      </c>
      <c r="BB226" s="8">
        <v>0</v>
      </c>
      <c r="BC226" s="8">
        <v>37.384855116949993</v>
      </c>
      <c r="BD226" s="8">
        <v>0</v>
      </c>
      <c r="BE226" s="8">
        <v>0</v>
      </c>
      <c r="BF226" s="8">
        <v>0</v>
      </c>
      <c r="BG226" s="8">
        <v>34.252585487064017</v>
      </c>
      <c r="BI226" s="7">
        <v>45873.399305555555</v>
      </c>
      <c r="BJ226" s="8">
        <v>1.2817578390240669E-2</v>
      </c>
      <c r="BK226" s="8">
        <v>1.0070954449474812E-2</v>
      </c>
    </row>
    <row r="227" spans="1:63">
      <c r="A227" s="7">
        <v>45874</v>
      </c>
      <c r="B227" s="8" t="str">
        <v>[-11059] No Good Data For Calculation</v>
      </c>
      <c r="C227" s="8" t="str">
        <v>[-11059] No Good Data For Calculation</v>
      </c>
      <c r="D227" s="8" t="str">
        <v>[-11059] No Good Data For Calculation</v>
      </c>
      <c r="E227" s="8" t="str">
        <v>[-11059] No Good Data For Calculation</v>
      </c>
      <c r="F227" s="64" t="str">
        <v>[-11059] No Good Data For Calculation</v>
      </c>
      <c r="G227" s="64" t="str">
        <v>[-11059] No Good Data For Calculation</v>
      </c>
      <c r="H227" s="64" t="str">
        <v>[-11059] No Good Data For Calculation</v>
      </c>
      <c r="I227" s="64" t="str">
        <v>[-11059] No Good Data For Calculation</v>
      </c>
      <c r="J227" s="64" t="str">
        <v>[-11059] No Good Data For Calculation</v>
      </c>
      <c r="K227" s="8" t="str">
        <v>[-11059] No Good Data For Calculation</v>
      </c>
      <c r="L227" s="8" t="str">
        <v>[-11059] No Good Data For Calculation</v>
      </c>
      <c r="M227" s="8" t="str">
        <v>[-11059] No Good Data For Calculation</v>
      </c>
      <c r="N227" s="8" t="str">
        <v>[-11059] No Good Data For Calculation</v>
      </c>
      <c r="O227" s="8" t="str">
        <v>[-11059] No Good Data For Calculation</v>
      </c>
      <c r="P227" s="8" t="str">
        <v>[-11059] No Good Data For Calculation</v>
      </c>
      <c r="Q227" s="8" t="str">
        <v>[-11059] No Good Data For Calculation</v>
      </c>
      <c r="R227" s="8" t="str">
        <v>[-11059] No Good Data For Calculation</v>
      </c>
      <c r="S227" s="8" t="str">
        <v>[-11059] No Good Data For Calculation</v>
      </c>
      <c r="T227" s="8" t="str">
        <v>[-11059] No Good Data For Calculation</v>
      </c>
      <c r="U227" s="8" t="str">
        <v>[-11059] No Good Data For Calculation</v>
      </c>
      <c r="V227" s="8" t="str">
        <v>[-11059] No Good Data For Calculation</v>
      </c>
      <c r="W227" s="8" t="str">
        <v>[-11059] No Good Data For Calculation</v>
      </c>
      <c r="X227" s="8" t="str">
        <v>[-11059] No Good Data For Calculation</v>
      </c>
      <c r="Y227" s="8" t="str">
        <v>[-11059] No Good Data For Calculation</v>
      </c>
      <c r="Z227" s="8" t="str">
        <v>[-11059] No Good Data For Calculation</v>
      </c>
      <c r="AA227" s="8" t="str">
        <v>[-11059] No Good Data For Calculation</v>
      </c>
      <c r="AB227" s="8" t="str">
        <v>[-11059] No Good Data For Calculation</v>
      </c>
      <c r="AC227" s="8" t="str">
        <v>[-11059] No Good Data For Calculation</v>
      </c>
      <c r="AD227" s="8" t="str">
        <v>[-11059] No Good Data For Calculation</v>
      </c>
      <c r="AE227" s="8" t="str">
        <v>[-11059] No Good Data For Calculation</v>
      </c>
      <c r="AF227" s="64" t="str">
        <v>[-11059] No Good Data For Calculation</v>
      </c>
      <c r="AG227" s="64" t="str">
        <v>[-11059] No Good Data For Calculation</v>
      </c>
      <c r="AH227" s="64" t="str">
        <v>[-11059] No Good Data For Calculation</v>
      </c>
      <c r="AI227" s="64" t="str">
        <v>[-11059] No Good Data For Calculation</v>
      </c>
      <c r="AJ227" s="64" t="str">
        <v>[-11059] No Good Data For Calculation</v>
      </c>
      <c r="AK227" s="11" t="str">
        <v>[-11059] No Good Data For Calculation</v>
      </c>
      <c r="AL227" s="11" t="str">
        <v>[-11059] No Good Data For Calculation</v>
      </c>
      <c r="AM227" s="11" t="str">
        <v>[-11059] No Good Data For Calculation</v>
      </c>
      <c r="AN227" s="11" t="str">
        <v>[-11059] No Good Data For Calculation</v>
      </c>
      <c r="AO227" s="11" t="str">
        <v>[-11059] No Good Data For Calculation</v>
      </c>
      <c r="AP227" s="11" t="str">
        <v>[-11059] No Good Data For Calculation</v>
      </c>
      <c r="AQ227" s="11" t="str">
        <v>[-11059] No Good Data For Calculation</v>
      </c>
      <c r="AR227" s="11" t="str">
        <v>[-11059] No Good Data For Calculation</v>
      </c>
      <c r="AS227" s="11" t="str">
        <v>[-11059] No Good Data For Calculation</v>
      </c>
      <c r="AT227" s="11" t="str">
        <v>[-11059] No Good Data For Calculation</v>
      </c>
      <c r="AU227" s="11" t="str">
        <v>[-11059] No Good Data For Calculation</v>
      </c>
      <c r="AV227" s="11" t="str">
        <v>[-11059] No Good Data For Calculation</v>
      </c>
      <c r="AW227" s="11" t="str">
        <v>[-11059] No Good Data For Calculation</v>
      </c>
      <c r="AY227" s="7">
        <v>45873.75</v>
      </c>
      <c r="AZ227" s="8">
        <v>0</v>
      </c>
      <c r="BA227" s="8">
        <v>0</v>
      </c>
      <c r="BB227" s="8">
        <v>0</v>
      </c>
      <c r="BC227" s="8">
        <v>37.392343604335792</v>
      </c>
      <c r="BD227" s="8">
        <v>0</v>
      </c>
      <c r="BE227" s="8">
        <v>0</v>
      </c>
      <c r="BF227" s="8">
        <v>0</v>
      </c>
      <c r="BG227" s="8">
        <v>34.041023784114515</v>
      </c>
      <c r="BI227" s="7">
        <v>45873.4</v>
      </c>
      <c r="BJ227" s="8">
        <v>1.2817578390240669E-2</v>
      </c>
      <c r="BK227" s="8">
        <v>9.6506891860505088E-3</v>
      </c>
    </row>
    <row r="228" spans="1:63">
      <c r="A228" s="7">
        <v>45874.003472222219</v>
      </c>
      <c r="B228" s="8" t="str">
        <v>[-11059] No Good Data For Calculation</v>
      </c>
      <c r="C228" s="8" t="str">
        <v>[-11059] No Good Data For Calculation</v>
      </c>
      <c r="D228" s="8" t="str">
        <v>[-11059] No Good Data For Calculation</v>
      </c>
      <c r="E228" s="8" t="str">
        <v>[-11059] No Good Data For Calculation</v>
      </c>
      <c r="F228" s="64" t="str">
        <v>[-11059] No Good Data For Calculation</v>
      </c>
      <c r="G228" s="64" t="str">
        <v>[-11059] No Good Data For Calculation</v>
      </c>
      <c r="H228" s="64" t="str">
        <v>[-11059] No Good Data For Calculation</v>
      </c>
      <c r="I228" s="64" t="str">
        <v>[-11059] No Good Data For Calculation</v>
      </c>
      <c r="J228" s="64" t="str">
        <v>[-11059] No Good Data For Calculation</v>
      </c>
      <c r="K228" s="8" t="str">
        <v>[-11059] No Good Data For Calculation</v>
      </c>
      <c r="L228" s="8" t="str">
        <v>[-11059] No Good Data For Calculation</v>
      </c>
      <c r="M228" s="8" t="str">
        <v>[-11059] No Good Data For Calculation</v>
      </c>
      <c r="N228" s="8" t="str">
        <v>[-11059] No Good Data For Calculation</v>
      </c>
      <c r="O228" s="8" t="str">
        <v>[-11059] No Good Data For Calculation</v>
      </c>
      <c r="P228" s="8" t="str">
        <v>[-11059] No Good Data For Calculation</v>
      </c>
      <c r="Q228" s="8" t="str">
        <v>[-11059] No Good Data For Calculation</v>
      </c>
      <c r="R228" s="8" t="str">
        <v>[-11059] No Good Data For Calculation</v>
      </c>
      <c r="S228" s="8" t="str">
        <v>[-11059] No Good Data For Calculation</v>
      </c>
      <c r="T228" s="8" t="str">
        <v>[-11059] No Good Data For Calculation</v>
      </c>
      <c r="U228" s="8" t="str">
        <v>[-11059] No Good Data For Calculation</v>
      </c>
      <c r="V228" s="8" t="str">
        <v>[-11059] No Good Data For Calculation</v>
      </c>
      <c r="W228" s="8" t="str">
        <v>[-11059] No Good Data For Calculation</v>
      </c>
      <c r="X228" s="8" t="str">
        <v>[-11059] No Good Data For Calculation</v>
      </c>
      <c r="Y228" s="8" t="str">
        <v>[-11059] No Good Data For Calculation</v>
      </c>
      <c r="Z228" s="8" t="str">
        <v>[-11059] No Good Data For Calculation</v>
      </c>
      <c r="AA228" s="8" t="str">
        <v>[-11059] No Good Data For Calculation</v>
      </c>
      <c r="AB228" s="8" t="str">
        <v>[-11059] No Good Data For Calculation</v>
      </c>
      <c r="AC228" s="8" t="str">
        <v>[-11059] No Good Data For Calculation</v>
      </c>
      <c r="AD228" s="8" t="str">
        <v>[-11059] No Good Data For Calculation</v>
      </c>
      <c r="AE228" s="8" t="str">
        <v>[-11059] No Good Data For Calculation</v>
      </c>
      <c r="AF228" s="64" t="str">
        <v>[-11059] No Good Data For Calculation</v>
      </c>
      <c r="AG228" s="64" t="str">
        <v>[-11059] No Good Data For Calculation</v>
      </c>
      <c r="AH228" s="64" t="str">
        <v>[-11059] No Good Data For Calculation</v>
      </c>
      <c r="AI228" s="64" t="str">
        <v>[-11059] No Good Data For Calculation</v>
      </c>
      <c r="AJ228" s="64" t="str">
        <v>[-11059] No Good Data For Calculation</v>
      </c>
      <c r="AK228" s="11" t="str">
        <v>[-11059] No Good Data For Calculation</v>
      </c>
      <c r="AL228" s="11" t="str">
        <v>[-11059] No Good Data For Calculation</v>
      </c>
      <c r="AM228" s="11" t="str">
        <v>[-11059] No Good Data For Calculation</v>
      </c>
      <c r="AN228" s="11" t="str">
        <v>[-11059] No Good Data For Calculation</v>
      </c>
      <c r="AO228" s="11" t="str">
        <v>[-11059] No Good Data For Calculation</v>
      </c>
      <c r="AP228" s="11" t="str">
        <v>[-11059] No Good Data For Calculation</v>
      </c>
      <c r="AQ228" s="11" t="str">
        <v>[-11059] No Good Data For Calculation</v>
      </c>
      <c r="AR228" s="11" t="str">
        <v>[-11059] No Good Data For Calculation</v>
      </c>
      <c r="AS228" s="11" t="str">
        <v>[-11059] No Good Data For Calculation</v>
      </c>
      <c r="AT228" s="11" t="str">
        <v>[-11059] No Good Data For Calculation</v>
      </c>
      <c r="AU228" s="11" t="str">
        <v>[-11059] No Good Data For Calculation</v>
      </c>
      <c r="AV228" s="11" t="str">
        <v>[-11059] No Good Data For Calculation</v>
      </c>
      <c r="AW228" s="11" t="str">
        <v>[-11059] No Good Data For Calculation</v>
      </c>
      <c r="AY228" s="7">
        <v>45873.753472222219</v>
      </c>
      <c r="AZ228" s="8">
        <v>0</v>
      </c>
      <c r="BA228" s="8">
        <v>0</v>
      </c>
      <c r="BB228" s="8">
        <v>0</v>
      </c>
      <c r="BC228" s="8">
        <v>36.624540082657091</v>
      </c>
      <c r="BD228" s="8">
        <v>0</v>
      </c>
      <c r="BE228" s="8">
        <v>0</v>
      </c>
      <c r="BF228" s="8">
        <v>0</v>
      </c>
      <c r="BG228" s="8">
        <v>33.549063936443339</v>
      </c>
      <c r="BI228" s="7">
        <v>45873.400694444441</v>
      </c>
      <c r="BJ228" s="8">
        <v>1.2817578390240669E-2</v>
      </c>
      <c r="BK228" s="8">
        <v>8.1042239885175983E-3</v>
      </c>
    </row>
    <row r="229" spans="1:63">
      <c r="A229" s="7">
        <v>45874.006944444445</v>
      </c>
      <c r="B229" s="8" t="str">
        <v>[-11059] No Good Data For Calculation</v>
      </c>
      <c r="C229" s="8" t="str">
        <v>[-11059] No Good Data For Calculation</v>
      </c>
      <c r="D229" s="8" t="str">
        <v>[-11059] No Good Data For Calculation</v>
      </c>
      <c r="E229" s="8" t="str">
        <v>[-11059] No Good Data For Calculation</v>
      </c>
      <c r="F229" s="64" t="str">
        <v>[-11059] No Good Data For Calculation</v>
      </c>
      <c r="G229" s="64" t="str">
        <v>[-11059] No Good Data For Calculation</v>
      </c>
      <c r="H229" s="64" t="str">
        <v>[-11059] No Good Data For Calculation</v>
      </c>
      <c r="I229" s="64" t="str">
        <v>[-11059] No Good Data For Calculation</v>
      </c>
      <c r="J229" s="64" t="str">
        <v>[-11059] No Good Data For Calculation</v>
      </c>
      <c r="K229" s="8" t="str">
        <v>[-11059] No Good Data For Calculation</v>
      </c>
      <c r="L229" s="8" t="str">
        <v>[-11059] No Good Data For Calculation</v>
      </c>
      <c r="M229" s="8" t="str">
        <v>[-11059] No Good Data For Calculation</v>
      </c>
      <c r="N229" s="8" t="str">
        <v>[-11059] No Good Data For Calculation</v>
      </c>
      <c r="O229" s="8" t="str">
        <v>[-11059] No Good Data For Calculation</v>
      </c>
      <c r="P229" s="8" t="str">
        <v>[-11059] No Good Data For Calculation</v>
      </c>
      <c r="Q229" s="8" t="str">
        <v>[-11059] No Good Data For Calculation</v>
      </c>
      <c r="R229" s="8" t="str">
        <v>[-11059] No Good Data For Calculation</v>
      </c>
      <c r="S229" s="8" t="str">
        <v>[-11059] No Good Data For Calculation</v>
      </c>
      <c r="T229" s="8" t="str">
        <v>[-11059] No Good Data For Calculation</v>
      </c>
      <c r="U229" s="8" t="str">
        <v>[-11059] No Good Data For Calculation</v>
      </c>
      <c r="V229" s="8" t="str">
        <v>[-11059] No Good Data For Calculation</v>
      </c>
      <c r="W229" s="8" t="str">
        <v>[-11059] No Good Data For Calculation</v>
      </c>
      <c r="X229" s="8" t="str">
        <v>[-11059] No Good Data For Calculation</v>
      </c>
      <c r="Y229" s="8" t="str">
        <v>[-11059] No Good Data For Calculation</v>
      </c>
      <c r="Z229" s="8" t="str">
        <v>[-11059] No Good Data For Calculation</v>
      </c>
      <c r="AA229" s="8" t="str">
        <v>[-11059] No Good Data For Calculation</v>
      </c>
      <c r="AB229" s="8" t="str">
        <v>[-11059] No Good Data For Calculation</v>
      </c>
      <c r="AC229" s="8" t="str">
        <v>[-11059] No Good Data For Calculation</v>
      </c>
      <c r="AD229" s="8" t="str">
        <v>[-11059] No Good Data For Calculation</v>
      </c>
      <c r="AE229" s="8" t="str">
        <v>[-11059] No Good Data For Calculation</v>
      </c>
      <c r="AF229" s="64" t="str">
        <v>[-11059] No Good Data For Calculation</v>
      </c>
      <c r="AG229" s="64" t="str">
        <v>[-11059] No Good Data For Calculation</v>
      </c>
      <c r="AH229" s="64" t="str">
        <v>[-11059] No Good Data For Calculation</v>
      </c>
      <c r="AI229" s="64" t="str">
        <v>[-11059] No Good Data For Calculation</v>
      </c>
      <c r="AJ229" s="64" t="str">
        <v>[-11059] No Good Data For Calculation</v>
      </c>
      <c r="AK229" s="11" t="str">
        <v>[-11059] No Good Data For Calculation</v>
      </c>
      <c r="AL229" s="11" t="str">
        <v>[-11059] No Good Data For Calculation</v>
      </c>
      <c r="AM229" s="11" t="str">
        <v>[-11059] No Good Data For Calculation</v>
      </c>
      <c r="AN229" s="11" t="str">
        <v>[-11059] No Good Data For Calculation</v>
      </c>
      <c r="AO229" s="11" t="str">
        <v>[-11059] No Good Data For Calculation</v>
      </c>
      <c r="AP229" s="11" t="str">
        <v>[-11059] No Good Data For Calculation</v>
      </c>
      <c r="AQ229" s="11" t="str">
        <v>[-11059] No Good Data For Calculation</v>
      </c>
      <c r="AR229" s="11" t="str">
        <v>[-11059] No Good Data For Calculation</v>
      </c>
      <c r="AS229" s="11" t="str">
        <v>[-11059] No Good Data For Calculation</v>
      </c>
      <c r="AT229" s="11" t="str">
        <v>[-11059] No Good Data For Calculation</v>
      </c>
      <c r="AU229" s="11" t="str">
        <v>[-11059] No Good Data For Calculation</v>
      </c>
      <c r="AV229" s="11" t="str">
        <v>[-11059] No Good Data For Calculation</v>
      </c>
      <c r="AW229" s="11" t="str">
        <v>[-11059] No Good Data For Calculation</v>
      </c>
      <c r="AY229" s="7">
        <v>45873.756944444445</v>
      </c>
      <c r="AZ229" s="8">
        <v>0</v>
      </c>
      <c r="BA229" s="8">
        <v>0</v>
      </c>
      <c r="BB229" s="8">
        <v>0</v>
      </c>
      <c r="BC229" s="8">
        <v>36.176103861492486</v>
      </c>
      <c r="BD229" s="8">
        <v>0</v>
      </c>
      <c r="BE229" s="8">
        <v>0</v>
      </c>
      <c r="BF229" s="8">
        <v>0</v>
      </c>
      <c r="BG229" s="8">
        <v>32.783268930670296</v>
      </c>
      <c r="BI229" s="7">
        <v>45873.401388888888</v>
      </c>
      <c r="BJ229" s="8">
        <v>1.2817578390240669E-2</v>
      </c>
      <c r="BK229" s="8">
        <v>7.6409343553369841E-3</v>
      </c>
    </row>
    <row r="230" spans="1:63">
      <c r="A230" s="7">
        <v>45874.010416666664</v>
      </c>
      <c r="B230" s="8" t="str">
        <v>[-11059] No Good Data For Calculation</v>
      </c>
      <c r="C230" s="8" t="str">
        <v>[-11059] No Good Data For Calculation</v>
      </c>
      <c r="D230" s="8" t="str">
        <v>[-11059] No Good Data For Calculation</v>
      </c>
      <c r="E230" s="8" t="str">
        <v>[-11059] No Good Data For Calculation</v>
      </c>
      <c r="F230" s="64" t="str">
        <v>[-11059] No Good Data For Calculation</v>
      </c>
      <c r="G230" s="64" t="str">
        <v>[-11059] No Good Data For Calculation</v>
      </c>
      <c r="H230" s="64" t="str">
        <v>[-11059] No Good Data For Calculation</v>
      </c>
      <c r="I230" s="64" t="str">
        <v>[-11059] No Good Data For Calculation</v>
      </c>
      <c r="J230" s="64" t="str">
        <v>[-11059] No Good Data For Calculation</v>
      </c>
      <c r="K230" s="8" t="str">
        <v>[-11059] No Good Data For Calculation</v>
      </c>
      <c r="L230" s="8" t="str">
        <v>[-11059] No Good Data For Calculation</v>
      </c>
      <c r="M230" s="8" t="str">
        <v>[-11059] No Good Data For Calculation</v>
      </c>
      <c r="N230" s="8" t="str">
        <v>[-11059] No Good Data For Calculation</v>
      </c>
      <c r="O230" s="8" t="str">
        <v>[-11059] No Good Data For Calculation</v>
      </c>
      <c r="P230" s="8" t="str">
        <v>[-11059] No Good Data For Calculation</v>
      </c>
      <c r="Q230" s="8" t="str">
        <v>[-11059] No Good Data For Calculation</v>
      </c>
      <c r="R230" s="8" t="str">
        <v>[-11059] No Good Data For Calculation</v>
      </c>
      <c r="S230" s="8" t="str">
        <v>[-11059] No Good Data For Calculation</v>
      </c>
      <c r="T230" s="8" t="str">
        <v>[-11059] No Good Data For Calculation</v>
      </c>
      <c r="U230" s="8" t="str">
        <v>[-11059] No Good Data For Calculation</v>
      </c>
      <c r="V230" s="8" t="str">
        <v>[-11059] No Good Data For Calculation</v>
      </c>
      <c r="W230" s="8" t="str">
        <v>[-11059] No Good Data For Calculation</v>
      </c>
      <c r="X230" s="8" t="str">
        <v>[-11059] No Good Data For Calculation</v>
      </c>
      <c r="Y230" s="8" t="str">
        <v>[-11059] No Good Data For Calculation</v>
      </c>
      <c r="Z230" s="8" t="str">
        <v>[-11059] No Good Data For Calculation</v>
      </c>
      <c r="AA230" s="8" t="str">
        <v>[-11059] No Good Data For Calculation</v>
      </c>
      <c r="AB230" s="8" t="str">
        <v>[-11059] No Good Data For Calculation</v>
      </c>
      <c r="AC230" s="8" t="str">
        <v>[-11059] No Good Data For Calculation</v>
      </c>
      <c r="AD230" s="8" t="str">
        <v>[-11059] No Good Data For Calculation</v>
      </c>
      <c r="AE230" s="8" t="str">
        <v>[-11059] No Good Data For Calculation</v>
      </c>
      <c r="AF230" s="64" t="str">
        <v>[-11059] No Good Data For Calculation</v>
      </c>
      <c r="AG230" s="64" t="str">
        <v>[-11059] No Good Data For Calculation</v>
      </c>
      <c r="AH230" s="64" t="str">
        <v>[-11059] No Good Data For Calculation</v>
      </c>
      <c r="AI230" s="64" t="str">
        <v>[-11059] No Good Data For Calculation</v>
      </c>
      <c r="AJ230" s="64" t="str">
        <v>[-11059] No Good Data For Calculation</v>
      </c>
      <c r="AK230" s="11" t="str">
        <v>[-11059] No Good Data For Calculation</v>
      </c>
      <c r="AL230" s="11" t="str">
        <v>[-11059] No Good Data For Calculation</v>
      </c>
      <c r="AM230" s="11" t="str">
        <v>[-11059] No Good Data For Calculation</v>
      </c>
      <c r="AN230" s="11" t="str">
        <v>[-11059] No Good Data For Calculation</v>
      </c>
      <c r="AO230" s="11" t="str">
        <v>[-11059] No Good Data For Calculation</v>
      </c>
      <c r="AP230" s="11" t="str">
        <v>[-11059] No Good Data For Calculation</v>
      </c>
      <c r="AQ230" s="11" t="str">
        <v>[-11059] No Good Data For Calculation</v>
      </c>
      <c r="AR230" s="11" t="str">
        <v>[-11059] No Good Data For Calculation</v>
      </c>
      <c r="AS230" s="11" t="str">
        <v>[-11059] No Good Data For Calculation</v>
      </c>
      <c r="AT230" s="11" t="str">
        <v>[-11059] No Good Data For Calculation</v>
      </c>
      <c r="AU230" s="11" t="str">
        <v>[-11059] No Good Data For Calculation</v>
      </c>
      <c r="AV230" s="11" t="str">
        <v>[-11059] No Good Data For Calculation</v>
      </c>
      <c r="AW230" s="11" t="str">
        <v>[-11059] No Good Data For Calculation</v>
      </c>
      <c r="AY230" s="7">
        <v>45873.760416666664</v>
      </c>
      <c r="AZ230" s="8">
        <v>0</v>
      </c>
      <c r="BA230" s="8">
        <v>0</v>
      </c>
      <c r="BB230" s="8">
        <v>0</v>
      </c>
      <c r="BC230" s="8">
        <v>35.393076312275859</v>
      </c>
      <c r="BD230" s="8">
        <v>0</v>
      </c>
      <c r="BE230" s="8">
        <v>0</v>
      </c>
      <c r="BF230" s="8">
        <v>0</v>
      </c>
      <c r="BG230" s="8">
        <v>31.993592621237614</v>
      </c>
      <c r="BI230" s="7">
        <v>45873.402083333334</v>
      </c>
      <c r="BJ230" s="8">
        <v>1.2817578390240669E-2</v>
      </c>
      <c r="BK230" s="8">
        <v>8.2553412137264907E-3</v>
      </c>
    </row>
    <row r="231" spans="1:63">
      <c r="A231" s="7">
        <v>45874.013888888891</v>
      </c>
      <c r="B231" s="8" t="str">
        <v>[-11059] No Good Data For Calculation</v>
      </c>
      <c r="C231" s="8" t="str">
        <v>[-11059] No Good Data For Calculation</v>
      </c>
      <c r="D231" s="8" t="str">
        <v>[-11059] No Good Data For Calculation</v>
      </c>
      <c r="E231" s="8" t="str">
        <v>[-11059] No Good Data For Calculation</v>
      </c>
      <c r="F231" s="64" t="str">
        <v>[-11059] No Good Data For Calculation</v>
      </c>
      <c r="G231" s="64" t="str">
        <v>[-11059] No Good Data For Calculation</v>
      </c>
      <c r="H231" s="64" t="str">
        <v>[-11059] No Good Data For Calculation</v>
      </c>
      <c r="I231" s="64" t="str">
        <v>[-11059] No Good Data For Calculation</v>
      </c>
      <c r="J231" s="64" t="str">
        <v>[-11059] No Good Data For Calculation</v>
      </c>
      <c r="K231" s="8" t="str">
        <v>[-11059] No Good Data For Calculation</v>
      </c>
      <c r="L231" s="8" t="str">
        <v>[-11059] No Good Data For Calculation</v>
      </c>
      <c r="M231" s="8" t="str">
        <v>[-11059] No Good Data For Calculation</v>
      </c>
      <c r="N231" s="8" t="str">
        <v>[-11059] No Good Data For Calculation</v>
      </c>
      <c r="O231" s="8" t="str">
        <v>[-11059] No Good Data For Calculation</v>
      </c>
      <c r="P231" s="8" t="str">
        <v>[-11059] No Good Data For Calculation</v>
      </c>
      <c r="Q231" s="8" t="str">
        <v>[-11059] No Good Data For Calculation</v>
      </c>
      <c r="R231" s="8" t="str">
        <v>[-11059] No Good Data For Calculation</v>
      </c>
      <c r="S231" s="8" t="str">
        <v>[-11059] No Good Data For Calculation</v>
      </c>
      <c r="T231" s="8" t="str">
        <v>[-11059] No Good Data For Calculation</v>
      </c>
      <c r="U231" s="8" t="str">
        <v>[-11059] No Good Data For Calculation</v>
      </c>
      <c r="V231" s="8" t="str">
        <v>[-11059] No Good Data For Calculation</v>
      </c>
      <c r="W231" s="8" t="str">
        <v>[-11059] No Good Data For Calculation</v>
      </c>
      <c r="X231" s="8" t="str">
        <v>[-11059] No Good Data For Calculation</v>
      </c>
      <c r="Y231" s="8" t="str">
        <v>[-11059] No Good Data For Calculation</v>
      </c>
      <c r="Z231" s="8" t="str">
        <v>[-11059] No Good Data For Calculation</v>
      </c>
      <c r="AA231" s="8" t="str">
        <v>[-11059] No Good Data For Calculation</v>
      </c>
      <c r="AB231" s="8" t="str">
        <v>[-11059] No Good Data For Calculation</v>
      </c>
      <c r="AC231" s="8" t="str">
        <v>[-11059] No Good Data For Calculation</v>
      </c>
      <c r="AD231" s="8" t="str">
        <v>[-11059] No Good Data For Calculation</v>
      </c>
      <c r="AE231" s="8" t="str">
        <v>[-11059] No Good Data For Calculation</v>
      </c>
      <c r="AF231" s="64" t="str">
        <v>[-11059] No Good Data For Calculation</v>
      </c>
      <c r="AG231" s="64" t="str">
        <v>[-11059] No Good Data For Calculation</v>
      </c>
      <c r="AH231" s="64" t="str">
        <v>[-11059] No Good Data For Calculation</v>
      </c>
      <c r="AI231" s="64" t="str">
        <v>[-11059] No Good Data For Calculation</v>
      </c>
      <c r="AJ231" s="64" t="str">
        <v>[-11059] No Good Data For Calculation</v>
      </c>
      <c r="AK231" s="11" t="str">
        <v>[-11059] No Good Data For Calculation</v>
      </c>
      <c r="AL231" s="11" t="str">
        <v>[-11059] No Good Data For Calculation</v>
      </c>
      <c r="AM231" s="11" t="str">
        <v>[-11059] No Good Data For Calculation</v>
      </c>
      <c r="AN231" s="11" t="str">
        <v>[-11059] No Good Data For Calculation</v>
      </c>
      <c r="AO231" s="11" t="str">
        <v>[-11059] No Good Data For Calculation</v>
      </c>
      <c r="AP231" s="11" t="str">
        <v>[-11059] No Good Data For Calculation</v>
      </c>
      <c r="AQ231" s="11" t="str">
        <v>[-11059] No Good Data For Calculation</v>
      </c>
      <c r="AR231" s="11" t="str">
        <v>[-11059] No Good Data For Calculation</v>
      </c>
      <c r="AS231" s="11" t="str">
        <v>[-11059] No Good Data For Calculation</v>
      </c>
      <c r="AT231" s="11" t="str">
        <v>[-11059] No Good Data For Calculation</v>
      </c>
      <c r="AU231" s="11" t="str">
        <v>[-11059] No Good Data For Calculation</v>
      </c>
      <c r="AV231" s="11" t="str">
        <v>[-11059] No Good Data For Calculation</v>
      </c>
      <c r="AW231" s="11" t="str">
        <v>[-11059] No Good Data For Calculation</v>
      </c>
      <c r="AY231" s="7">
        <v>45873.763888888891</v>
      </c>
      <c r="AZ231" s="8">
        <v>0</v>
      </c>
      <c r="BA231" s="8">
        <v>0</v>
      </c>
      <c r="BB231" s="8">
        <v>0</v>
      </c>
      <c r="BC231" s="8">
        <v>34.449844537117151</v>
      </c>
      <c r="BD231" s="8">
        <v>0</v>
      </c>
      <c r="BE231" s="8">
        <v>0</v>
      </c>
      <c r="BF231" s="8">
        <v>0</v>
      </c>
      <c r="BG231" s="8">
        <v>31.332843054484432</v>
      </c>
      <c r="BI231" s="7">
        <v>45873.402777777781</v>
      </c>
      <c r="BJ231" s="8">
        <v>1.2817578390240669E-2</v>
      </c>
      <c r="BK231" s="8">
        <v>8.8697480721160009E-3</v>
      </c>
    </row>
    <row r="232" spans="1:63">
      <c r="A232" s="7">
        <v>45874.017361111109</v>
      </c>
      <c r="B232" s="8" t="str">
        <v>[-11059] No Good Data For Calculation</v>
      </c>
      <c r="C232" s="8" t="str">
        <v>[-11059] No Good Data For Calculation</v>
      </c>
      <c r="D232" s="8" t="str">
        <v>[-11059] No Good Data For Calculation</v>
      </c>
      <c r="E232" s="8" t="str">
        <v>[-11059] No Good Data For Calculation</v>
      </c>
      <c r="F232" s="64" t="str">
        <v>[-11059] No Good Data For Calculation</v>
      </c>
      <c r="G232" s="64" t="str">
        <v>[-11059] No Good Data For Calculation</v>
      </c>
      <c r="H232" s="64" t="str">
        <v>[-11059] No Good Data For Calculation</v>
      </c>
      <c r="I232" s="64" t="str">
        <v>[-11059] No Good Data For Calculation</v>
      </c>
      <c r="J232" s="64" t="str">
        <v>[-11059] No Good Data For Calculation</v>
      </c>
      <c r="K232" s="8" t="str">
        <v>[-11059] No Good Data For Calculation</v>
      </c>
      <c r="L232" s="8" t="str">
        <v>[-11059] No Good Data For Calculation</v>
      </c>
      <c r="M232" s="8" t="str">
        <v>[-11059] No Good Data For Calculation</v>
      </c>
      <c r="N232" s="8" t="str">
        <v>[-11059] No Good Data For Calculation</v>
      </c>
      <c r="O232" s="8" t="str">
        <v>[-11059] No Good Data For Calculation</v>
      </c>
      <c r="P232" s="8" t="str">
        <v>[-11059] No Good Data For Calculation</v>
      </c>
      <c r="Q232" s="8" t="str">
        <v>[-11059] No Good Data For Calculation</v>
      </c>
      <c r="R232" s="8" t="str">
        <v>[-11059] No Good Data For Calculation</v>
      </c>
      <c r="S232" s="8" t="str">
        <v>[-11059] No Good Data For Calculation</v>
      </c>
      <c r="T232" s="8" t="str">
        <v>[-11059] No Good Data For Calculation</v>
      </c>
      <c r="U232" s="8" t="str">
        <v>[-11059] No Good Data For Calculation</v>
      </c>
      <c r="V232" s="8" t="str">
        <v>[-11059] No Good Data For Calculation</v>
      </c>
      <c r="W232" s="8" t="str">
        <v>[-11059] No Good Data For Calculation</v>
      </c>
      <c r="X232" s="8" t="str">
        <v>[-11059] No Good Data For Calculation</v>
      </c>
      <c r="Y232" s="8" t="str">
        <v>[-11059] No Good Data For Calculation</v>
      </c>
      <c r="Z232" s="8" t="str">
        <v>[-11059] No Good Data For Calculation</v>
      </c>
      <c r="AA232" s="8" t="str">
        <v>[-11059] No Good Data For Calculation</v>
      </c>
      <c r="AB232" s="8" t="str">
        <v>[-11059] No Good Data For Calculation</v>
      </c>
      <c r="AC232" s="8" t="str">
        <v>[-11059] No Good Data For Calculation</v>
      </c>
      <c r="AD232" s="8" t="str">
        <v>[-11059] No Good Data For Calculation</v>
      </c>
      <c r="AE232" s="8" t="str">
        <v>[-11059] No Good Data For Calculation</v>
      </c>
      <c r="AF232" s="64" t="str">
        <v>[-11059] No Good Data For Calculation</v>
      </c>
      <c r="AG232" s="64" t="str">
        <v>[-11059] No Good Data For Calculation</v>
      </c>
      <c r="AH232" s="64" t="str">
        <v>[-11059] No Good Data For Calculation</v>
      </c>
      <c r="AI232" s="64" t="str">
        <v>[-11059] No Good Data For Calculation</v>
      </c>
      <c r="AJ232" s="64" t="str">
        <v>[-11059] No Good Data For Calculation</v>
      </c>
      <c r="AK232" s="11" t="str">
        <v>[-11059] No Good Data For Calculation</v>
      </c>
      <c r="AL232" s="11" t="str">
        <v>[-11059] No Good Data For Calculation</v>
      </c>
      <c r="AM232" s="11" t="str">
        <v>[-11059] No Good Data For Calculation</v>
      </c>
      <c r="AN232" s="11" t="str">
        <v>[-11059] No Good Data For Calculation</v>
      </c>
      <c r="AO232" s="11" t="str">
        <v>[-11059] No Good Data For Calculation</v>
      </c>
      <c r="AP232" s="11" t="str">
        <v>[-11059] No Good Data For Calculation</v>
      </c>
      <c r="AQ232" s="11" t="str">
        <v>[-11059] No Good Data For Calculation</v>
      </c>
      <c r="AR232" s="11" t="str">
        <v>[-11059] No Good Data For Calculation</v>
      </c>
      <c r="AS232" s="11" t="str">
        <v>[-11059] No Good Data For Calculation</v>
      </c>
      <c r="AT232" s="11" t="str">
        <v>[-11059] No Good Data For Calculation</v>
      </c>
      <c r="AU232" s="11" t="str">
        <v>[-11059] No Good Data For Calculation</v>
      </c>
      <c r="AV232" s="11" t="str">
        <v>[-11059] No Good Data For Calculation</v>
      </c>
      <c r="AW232" s="11" t="str">
        <v>[-11059] No Good Data For Calculation</v>
      </c>
      <c r="AY232" s="7">
        <v>45873.767361111109</v>
      </c>
      <c r="AZ232" s="8">
        <v>0</v>
      </c>
      <c r="BA232" s="8">
        <v>0</v>
      </c>
      <c r="BB232" s="8">
        <v>0</v>
      </c>
      <c r="BC232" s="8">
        <v>33.416977463112048</v>
      </c>
      <c r="BD232" s="8">
        <v>0</v>
      </c>
      <c r="BE232" s="8">
        <v>0</v>
      </c>
      <c r="BF232" s="8">
        <v>0</v>
      </c>
      <c r="BG232" s="8">
        <v>30.733223108715695</v>
      </c>
      <c r="BI232" s="7">
        <v>45873.40347222222</v>
      </c>
      <c r="BJ232" s="8">
        <v>1.2817578390240669E-2</v>
      </c>
      <c r="BK232" s="8">
        <v>9.4841549305055076E-3</v>
      </c>
    </row>
    <row r="233" spans="1:63">
      <c r="A233" s="7">
        <v>45874.020833333336</v>
      </c>
      <c r="B233" s="8" t="str">
        <v>[-11059] No Good Data For Calculation</v>
      </c>
      <c r="C233" s="8" t="str">
        <v>[-11059] No Good Data For Calculation</v>
      </c>
      <c r="D233" s="8" t="str">
        <v>[-11059] No Good Data For Calculation</v>
      </c>
      <c r="E233" s="8" t="str">
        <v>[-11059] No Good Data For Calculation</v>
      </c>
      <c r="F233" s="64" t="str">
        <v>[-11059] No Good Data For Calculation</v>
      </c>
      <c r="G233" s="64" t="str">
        <v>[-11059] No Good Data For Calculation</v>
      </c>
      <c r="H233" s="64" t="str">
        <v>[-11059] No Good Data For Calculation</v>
      </c>
      <c r="I233" s="64" t="str">
        <v>[-11059] No Good Data For Calculation</v>
      </c>
      <c r="J233" s="64" t="str">
        <v>[-11059] No Good Data For Calculation</v>
      </c>
      <c r="K233" s="8" t="str">
        <v>[-11059] No Good Data For Calculation</v>
      </c>
      <c r="L233" s="8" t="str">
        <v>[-11059] No Good Data For Calculation</v>
      </c>
      <c r="M233" s="8" t="str">
        <v>[-11059] No Good Data For Calculation</v>
      </c>
      <c r="N233" s="8" t="str">
        <v>[-11059] No Good Data For Calculation</v>
      </c>
      <c r="O233" s="8" t="str">
        <v>[-11059] No Good Data For Calculation</v>
      </c>
      <c r="P233" s="8" t="str">
        <v>[-11059] No Good Data For Calculation</v>
      </c>
      <c r="Q233" s="8" t="str">
        <v>[-11059] No Good Data For Calculation</v>
      </c>
      <c r="R233" s="8" t="str">
        <v>[-11059] No Good Data For Calculation</v>
      </c>
      <c r="S233" s="8" t="str">
        <v>[-11059] No Good Data For Calculation</v>
      </c>
      <c r="T233" s="8" t="str">
        <v>[-11059] No Good Data For Calculation</v>
      </c>
      <c r="U233" s="8" t="str">
        <v>[-11059] No Good Data For Calculation</v>
      </c>
      <c r="V233" s="8" t="str">
        <v>[-11059] No Good Data For Calculation</v>
      </c>
      <c r="W233" s="8" t="str">
        <v>[-11059] No Good Data For Calculation</v>
      </c>
      <c r="X233" s="8" t="str">
        <v>[-11059] No Good Data For Calculation</v>
      </c>
      <c r="Y233" s="8" t="str">
        <v>[-11059] No Good Data For Calculation</v>
      </c>
      <c r="Z233" s="8" t="str">
        <v>[-11059] No Good Data For Calculation</v>
      </c>
      <c r="AA233" s="8" t="str">
        <v>[-11059] No Good Data For Calculation</v>
      </c>
      <c r="AB233" s="8" t="str">
        <v>[-11059] No Good Data For Calculation</v>
      </c>
      <c r="AC233" s="8" t="str">
        <v>[-11059] No Good Data For Calculation</v>
      </c>
      <c r="AD233" s="8" t="str">
        <v>[-11059] No Good Data For Calculation</v>
      </c>
      <c r="AE233" s="8" t="str">
        <v>[-11059] No Good Data For Calculation</v>
      </c>
      <c r="AF233" s="64" t="str">
        <v>[-11059] No Good Data For Calculation</v>
      </c>
      <c r="AG233" s="64" t="str">
        <v>[-11059] No Good Data For Calculation</v>
      </c>
      <c r="AH233" s="64" t="str">
        <v>[-11059] No Good Data For Calculation</v>
      </c>
      <c r="AI233" s="64" t="str">
        <v>[-11059] No Good Data For Calculation</v>
      </c>
      <c r="AJ233" s="64" t="str">
        <v>[-11059] No Good Data For Calculation</v>
      </c>
      <c r="AK233" s="11" t="str">
        <v>[-11059] No Good Data For Calculation</v>
      </c>
      <c r="AL233" s="11" t="str">
        <v>[-11059] No Good Data For Calculation</v>
      </c>
      <c r="AM233" s="11" t="str">
        <v>[-11059] No Good Data For Calculation</v>
      </c>
      <c r="AN233" s="11" t="str">
        <v>[-11059] No Good Data For Calculation</v>
      </c>
      <c r="AO233" s="11" t="str">
        <v>[-11059] No Good Data For Calculation</v>
      </c>
      <c r="AP233" s="11" t="str">
        <v>[-11059] No Good Data For Calculation</v>
      </c>
      <c r="AQ233" s="11" t="str">
        <v>[-11059] No Good Data For Calculation</v>
      </c>
      <c r="AR233" s="11" t="str">
        <v>[-11059] No Good Data For Calculation</v>
      </c>
      <c r="AS233" s="11" t="str">
        <v>[-11059] No Good Data For Calculation</v>
      </c>
      <c r="AT233" s="11" t="str">
        <v>[-11059] No Good Data For Calculation</v>
      </c>
      <c r="AU233" s="11" t="str">
        <v>[-11059] No Good Data For Calculation</v>
      </c>
      <c r="AV233" s="11" t="str">
        <v>[-11059] No Good Data For Calculation</v>
      </c>
      <c r="AW233" s="11" t="str">
        <v>[-11059] No Good Data For Calculation</v>
      </c>
      <c r="AY233" s="7">
        <v>45873.770833333336</v>
      </c>
      <c r="AZ233" s="8">
        <v>0</v>
      </c>
      <c r="BA233" s="8">
        <v>0</v>
      </c>
      <c r="BB233" s="8">
        <v>0</v>
      </c>
      <c r="BC233" s="8">
        <v>32.610708827782929</v>
      </c>
      <c r="BD233" s="8">
        <v>0</v>
      </c>
      <c r="BE233" s="8">
        <v>0</v>
      </c>
      <c r="BF233" s="8">
        <v>0</v>
      </c>
      <c r="BG233" s="8">
        <v>30.003257836619493</v>
      </c>
      <c r="BI233" s="7">
        <v>45873.404166666667</v>
      </c>
      <c r="BJ233" s="8">
        <v>1.7396243044039812E-2</v>
      </c>
      <c r="BK233" s="8">
        <v>9.5920210782641444E-3</v>
      </c>
    </row>
    <row r="234" spans="1:63">
      <c r="A234" s="7">
        <v>45874.024305555555</v>
      </c>
      <c r="B234" s="8" t="str">
        <v>[-11059] No Good Data For Calculation</v>
      </c>
      <c r="C234" s="8" t="str">
        <v>[-11059] No Good Data For Calculation</v>
      </c>
      <c r="D234" s="8" t="str">
        <v>[-11059] No Good Data For Calculation</v>
      </c>
      <c r="E234" s="8" t="str">
        <v>[-11059] No Good Data For Calculation</v>
      </c>
      <c r="F234" s="64" t="str">
        <v>[-11059] No Good Data For Calculation</v>
      </c>
      <c r="G234" s="64" t="str">
        <v>[-11059] No Good Data For Calculation</v>
      </c>
      <c r="H234" s="64" t="str">
        <v>[-11059] No Good Data For Calculation</v>
      </c>
      <c r="I234" s="64" t="str">
        <v>[-11059] No Good Data For Calculation</v>
      </c>
      <c r="J234" s="64" t="str">
        <v>[-11059] No Good Data For Calculation</v>
      </c>
      <c r="K234" s="8" t="str">
        <v>[-11059] No Good Data For Calculation</v>
      </c>
      <c r="L234" s="8" t="str">
        <v>[-11059] No Good Data For Calculation</v>
      </c>
      <c r="M234" s="8" t="str">
        <v>[-11059] No Good Data For Calculation</v>
      </c>
      <c r="N234" s="8" t="str">
        <v>[-11059] No Good Data For Calculation</v>
      </c>
      <c r="O234" s="8" t="str">
        <v>[-11059] No Good Data For Calculation</v>
      </c>
      <c r="P234" s="8" t="str">
        <v>[-11059] No Good Data For Calculation</v>
      </c>
      <c r="Q234" s="8" t="str">
        <v>[-11059] No Good Data For Calculation</v>
      </c>
      <c r="R234" s="8" t="str">
        <v>[-11059] No Good Data For Calculation</v>
      </c>
      <c r="S234" s="8" t="str">
        <v>[-11059] No Good Data For Calculation</v>
      </c>
      <c r="T234" s="8" t="str">
        <v>[-11059] No Good Data For Calculation</v>
      </c>
      <c r="U234" s="8" t="str">
        <v>[-11059] No Good Data For Calculation</v>
      </c>
      <c r="V234" s="8" t="str">
        <v>[-11059] No Good Data For Calculation</v>
      </c>
      <c r="W234" s="8" t="str">
        <v>[-11059] No Good Data For Calculation</v>
      </c>
      <c r="X234" s="8" t="str">
        <v>[-11059] No Good Data For Calculation</v>
      </c>
      <c r="Y234" s="8" t="str">
        <v>[-11059] No Good Data For Calculation</v>
      </c>
      <c r="Z234" s="8" t="str">
        <v>[-11059] No Good Data For Calculation</v>
      </c>
      <c r="AA234" s="8" t="str">
        <v>[-11059] No Good Data For Calculation</v>
      </c>
      <c r="AB234" s="8" t="str">
        <v>[-11059] No Good Data For Calculation</v>
      </c>
      <c r="AC234" s="8" t="str">
        <v>[-11059] No Good Data For Calculation</v>
      </c>
      <c r="AD234" s="8" t="str">
        <v>[-11059] No Good Data For Calculation</v>
      </c>
      <c r="AE234" s="8" t="str">
        <v>[-11059] No Good Data For Calculation</v>
      </c>
      <c r="AF234" s="64" t="str">
        <v>[-11059] No Good Data For Calculation</v>
      </c>
      <c r="AG234" s="64" t="str">
        <v>[-11059] No Good Data For Calculation</v>
      </c>
      <c r="AH234" s="64" t="str">
        <v>[-11059] No Good Data For Calculation</v>
      </c>
      <c r="AI234" s="64" t="str">
        <v>[-11059] No Good Data For Calculation</v>
      </c>
      <c r="AJ234" s="64" t="str">
        <v>[-11059] No Good Data For Calculation</v>
      </c>
      <c r="AK234" s="11" t="str">
        <v>[-11059] No Good Data For Calculation</v>
      </c>
      <c r="AL234" s="11" t="str">
        <v>[-11059] No Good Data For Calculation</v>
      </c>
      <c r="AM234" s="11" t="str">
        <v>[-11059] No Good Data For Calculation</v>
      </c>
      <c r="AN234" s="11" t="str">
        <v>[-11059] No Good Data For Calculation</v>
      </c>
      <c r="AO234" s="11" t="str">
        <v>[-11059] No Good Data For Calculation</v>
      </c>
      <c r="AP234" s="11" t="str">
        <v>[-11059] No Good Data For Calculation</v>
      </c>
      <c r="AQ234" s="11" t="str">
        <v>[-11059] No Good Data For Calculation</v>
      </c>
      <c r="AR234" s="11" t="str">
        <v>[-11059] No Good Data For Calculation</v>
      </c>
      <c r="AS234" s="11" t="str">
        <v>[-11059] No Good Data For Calculation</v>
      </c>
      <c r="AT234" s="11" t="str">
        <v>[-11059] No Good Data For Calculation</v>
      </c>
      <c r="AU234" s="11" t="str">
        <v>[-11059] No Good Data For Calculation</v>
      </c>
      <c r="AV234" s="11" t="str">
        <v>[-11059] No Good Data For Calculation</v>
      </c>
      <c r="AW234" s="11" t="str">
        <v>[-11059] No Good Data For Calculation</v>
      </c>
      <c r="AY234" s="7">
        <v>45873.774305555555</v>
      </c>
      <c r="AZ234" s="8">
        <v>0</v>
      </c>
      <c r="BA234" s="8">
        <v>0</v>
      </c>
      <c r="BB234" s="8">
        <v>0</v>
      </c>
      <c r="BC234" s="8">
        <v>31.650067324759675</v>
      </c>
      <c r="BD234" s="8">
        <v>0</v>
      </c>
      <c r="BE234" s="8">
        <v>0</v>
      </c>
      <c r="BF234" s="8">
        <v>0</v>
      </c>
      <c r="BG234" s="8">
        <v>29.15420427508807</v>
      </c>
      <c r="BI234" s="7">
        <v>45873.404861111114</v>
      </c>
      <c r="BJ234" s="8">
        <v>3.0521794518367375E-2</v>
      </c>
      <c r="BK234" s="8">
        <v>7.1480780817370221E-3</v>
      </c>
    </row>
    <row r="235" spans="1:63">
      <c r="A235" s="7">
        <v>45874.027777777781</v>
      </c>
      <c r="B235" s="8" t="str">
        <v>[-11059] No Good Data For Calculation</v>
      </c>
      <c r="C235" s="8" t="str">
        <v>[-11059] No Good Data For Calculation</v>
      </c>
      <c r="D235" s="8" t="str">
        <v>[-11059] No Good Data For Calculation</v>
      </c>
      <c r="E235" s="8" t="str">
        <v>[-11059] No Good Data For Calculation</v>
      </c>
      <c r="F235" s="64" t="str">
        <v>[-11059] No Good Data For Calculation</v>
      </c>
      <c r="G235" s="64" t="str">
        <v>[-11059] No Good Data For Calculation</v>
      </c>
      <c r="H235" s="64" t="str">
        <v>[-11059] No Good Data For Calculation</v>
      </c>
      <c r="I235" s="64" t="str">
        <v>[-11059] No Good Data For Calculation</v>
      </c>
      <c r="J235" s="64" t="str">
        <v>[-11059] No Good Data For Calculation</v>
      </c>
      <c r="K235" s="8" t="str">
        <v>[-11059] No Good Data For Calculation</v>
      </c>
      <c r="L235" s="8" t="str">
        <v>[-11059] No Good Data For Calculation</v>
      </c>
      <c r="M235" s="8" t="str">
        <v>[-11059] No Good Data For Calculation</v>
      </c>
      <c r="N235" s="8" t="str">
        <v>[-11059] No Good Data For Calculation</v>
      </c>
      <c r="O235" s="8" t="str">
        <v>[-11059] No Good Data For Calculation</v>
      </c>
      <c r="P235" s="8" t="str">
        <v>[-11059] No Good Data For Calculation</v>
      </c>
      <c r="Q235" s="8" t="str">
        <v>[-11059] No Good Data For Calculation</v>
      </c>
      <c r="R235" s="8" t="str">
        <v>[-11059] No Good Data For Calculation</v>
      </c>
      <c r="S235" s="8" t="str">
        <v>[-11059] No Good Data For Calculation</v>
      </c>
      <c r="T235" s="8" t="str">
        <v>[-11059] No Good Data For Calculation</v>
      </c>
      <c r="U235" s="8" t="str">
        <v>[-11059] No Good Data For Calculation</v>
      </c>
      <c r="V235" s="8" t="str">
        <v>[-11059] No Good Data For Calculation</v>
      </c>
      <c r="W235" s="8" t="str">
        <v>[-11059] No Good Data For Calculation</v>
      </c>
      <c r="X235" s="8" t="str">
        <v>[-11059] No Good Data For Calculation</v>
      </c>
      <c r="Y235" s="8" t="str">
        <v>[-11059] No Good Data For Calculation</v>
      </c>
      <c r="Z235" s="8" t="str">
        <v>[-11059] No Good Data For Calculation</v>
      </c>
      <c r="AA235" s="8" t="str">
        <v>[-11059] No Good Data For Calculation</v>
      </c>
      <c r="AB235" s="8" t="str">
        <v>[-11059] No Good Data For Calculation</v>
      </c>
      <c r="AC235" s="8" t="str">
        <v>[-11059] No Good Data For Calculation</v>
      </c>
      <c r="AD235" s="8" t="str">
        <v>[-11059] No Good Data For Calculation</v>
      </c>
      <c r="AE235" s="8" t="str">
        <v>[-11059] No Good Data For Calculation</v>
      </c>
      <c r="AF235" s="64" t="str">
        <v>[-11059] No Good Data For Calculation</v>
      </c>
      <c r="AG235" s="64" t="str">
        <v>[-11059] No Good Data For Calculation</v>
      </c>
      <c r="AH235" s="64" t="str">
        <v>[-11059] No Good Data For Calculation</v>
      </c>
      <c r="AI235" s="64" t="str">
        <v>[-11059] No Good Data For Calculation</v>
      </c>
      <c r="AJ235" s="64" t="str">
        <v>[-11059] No Good Data For Calculation</v>
      </c>
      <c r="AK235" s="11" t="str">
        <v>[-11059] No Good Data For Calculation</v>
      </c>
      <c r="AL235" s="11" t="str">
        <v>[-11059] No Good Data For Calculation</v>
      </c>
      <c r="AM235" s="11" t="str">
        <v>[-11059] No Good Data For Calculation</v>
      </c>
      <c r="AN235" s="11" t="str">
        <v>[-11059] No Good Data For Calculation</v>
      </c>
      <c r="AO235" s="11" t="str">
        <v>[-11059] No Good Data For Calculation</v>
      </c>
      <c r="AP235" s="11" t="str">
        <v>[-11059] No Good Data For Calculation</v>
      </c>
      <c r="AQ235" s="11" t="str">
        <v>[-11059] No Good Data For Calculation</v>
      </c>
      <c r="AR235" s="11" t="str">
        <v>[-11059] No Good Data For Calculation</v>
      </c>
      <c r="AS235" s="11" t="str">
        <v>[-11059] No Good Data For Calculation</v>
      </c>
      <c r="AT235" s="11" t="str">
        <v>[-11059] No Good Data For Calculation</v>
      </c>
      <c r="AU235" s="11" t="str">
        <v>[-11059] No Good Data For Calculation</v>
      </c>
      <c r="AV235" s="11" t="str">
        <v>[-11059] No Good Data For Calculation</v>
      </c>
      <c r="AW235" s="11" t="str">
        <v>[-11059] No Good Data For Calculation</v>
      </c>
      <c r="AY235" s="7">
        <v>45873.777777777781</v>
      </c>
      <c r="AZ235" s="8">
        <v>0</v>
      </c>
      <c r="BA235" s="8">
        <v>0</v>
      </c>
      <c r="BB235" s="8">
        <v>0</v>
      </c>
      <c r="BC235" s="8">
        <v>30.488448314162827</v>
      </c>
      <c r="BD235" s="8">
        <v>0</v>
      </c>
      <c r="BE235" s="8">
        <v>0</v>
      </c>
      <c r="BF235" s="8">
        <v>0</v>
      </c>
      <c r="BG235" s="8">
        <v>27.889270159426257</v>
      </c>
      <c r="BI235" s="7">
        <v>45873.405555555553</v>
      </c>
      <c r="BJ235" s="8">
        <v>4.3841749150951133E-2</v>
      </c>
      <c r="BK235" s="8">
        <v>4.3508887163158805E-3</v>
      </c>
    </row>
    <row r="236" spans="1:63">
      <c r="A236" s="7">
        <v>45874.03125</v>
      </c>
      <c r="B236" s="8" t="str">
        <v>[-11059] No Good Data For Calculation</v>
      </c>
      <c r="C236" s="8" t="str">
        <v>[-11059] No Good Data For Calculation</v>
      </c>
      <c r="D236" s="8" t="str">
        <v>[-11059] No Good Data For Calculation</v>
      </c>
      <c r="E236" s="8" t="str">
        <v>[-11059] No Good Data For Calculation</v>
      </c>
      <c r="F236" s="64" t="str">
        <v>[-11059] No Good Data For Calculation</v>
      </c>
      <c r="G236" s="64" t="str">
        <v>[-11059] No Good Data For Calculation</v>
      </c>
      <c r="H236" s="64" t="str">
        <v>[-11059] No Good Data For Calculation</v>
      </c>
      <c r="I236" s="64" t="str">
        <v>[-11059] No Good Data For Calculation</v>
      </c>
      <c r="J236" s="64" t="str">
        <v>[-11059] No Good Data For Calculation</v>
      </c>
      <c r="K236" s="8" t="str">
        <v>[-11059] No Good Data For Calculation</v>
      </c>
      <c r="L236" s="8" t="str">
        <v>[-11059] No Good Data For Calculation</v>
      </c>
      <c r="M236" s="8" t="str">
        <v>[-11059] No Good Data For Calculation</v>
      </c>
      <c r="N236" s="8" t="str">
        <v>[-11059] No Good Data For Calculation</v>
      </c>
      <c r="O236" s="8" t="str">
        <v>[-11059] No Good Data For Calculation</v>
      </c>
      <c r="P236" s="8" t="str">
        <v>[-11059] No Good Data For Calculation</v>
      </c>
      <c r="Q236" s="8" t="str">
        <v>[-11059] No Good Data For Calculation</v>
      </c>
      <c r="R236" s="8" t="str">
        <v>[-11059] No Good Data For Calculation</v>
      </c>
      <c r="S236" s="8" t="str">
        <v>[-11059] No Good Data For Calculation</v>
      </c>
      <c r="T236" s="8" t="str">
        <v>[-11059] No Good Data For Calculation</v>
      </c>
      <c r="U236" s="8" t="str">
        <v>[-11059] No Good Data For Calculation</v>
      </c>
      <c r="V236" s="8" t="str">
        <v>[-11059] No Good Data For Calculation</v>
      </c>
      <c r="W236" s="8" t="str">
        <v>[-11059] No Good Data For Calculation</v>
      </c>
      <c r="X236" s="8" t="str">
        <v>[-11059] No Good Data For Calculation</v>
      </c>
      <c r="Y236" s="8" t="str">
        <v>[-11059] No Good Data For Calculation</v>
      </c>
      <c r="Z236" s="8" t="str">
        <v>[-11059] No Good Data For Calculation</v>
      </c>
      <c r="AA236" s="8" t="str">
        <v>[-11059] No Good Data For Calculation</v>
      </c>
      <c r="AB236" s="8" t="str">
        <v>[-11059] No Good Data For Calculation</v>
      </c>
      <c r="AC236" s="8" t="str">
        <v>[-11059] No Good Data For Calculation</v>
      </c>
      <c r="AD236" s="8" t="str">
        <v>[-11059] No Good Data For Calculation</v>
      </c>
      <c r="AE236" s="8" t="str">
        <v>[-11059] No Good Data For Calculation</v>
      </c>
      <c r="AF236" s="64" t="str">
        <v>[-11059] No Good Data For Calculation</v>
      </c>
      <c r="AG236" s="64" t="str">
        <v>[-11059] No Good Data For Calculation</v>
      </c>
      <c r="AH236" s="64" t="str">
        <v>[-11059] No Good Data For Calculation</v>
      </c>
      <c r="AI236" s="64" t="str">
        <v>[-11059] No Good Data For Calculation</v>
      </c>
      <c r="AJ236" s="64" t="str">
        <v>[-11059] No Good Data For Calculation</v>
      </c>
      <c r="AK236" s="11" t="str">
        <v>[-11059] No Good Data For Calculation</v>
      </c>
      <c r="AL236" s="11" t="str">
        <v>[-11059] No Good Data For Calculation</v>
      </c>
      <c r="AM236" s="11" t="str">
        <v>[-11059] No Good Data For Calculation</v>
      </c>
      <c r="AN236" s="11" t="str">
        <v>[-11059] No Good Data For Calculation</v>
      </c>
      <c r="AO236" s="11" t="str">
        <v>[-11059] No Good Data For Calculation</v>
      </c>
      <c r="AP236" s="11" t="str">
        <v>[-11059] No Good Data For Calculation</v>
      </c>
      <c r="AQ236" s="11" t="str">
        <v>[-11059] No Good Data For Calculation</v>
      </c>
      <c r="AR236" s="11" t="str">
        <v>[-11059] No Good Data For Calculation</v>
      </c>
      <c r="AS236" s="11" t="str">
        <v>[-11059] No Good Data For Calculation</v>
      </c>
      <c r="AT236" s="11" t="str">
        <v>[-11059] No Good Data For Calculation</v>
      </c>
      <c r="AU236" s="11" t="str">
        <v>[-11059] No Good Data For Calculation</v>
      </c>
      <c r="AV236" s="11" t="str">
        <v>[-11059] No Good Data For Calculation</v>
      </c>
      <c r="AW236" s="11" t="str">
        <v>[-11059] No Good Data For Calculation</v>
      </c>
      <c r="AY236" s="7">
        <v>45873.78125</v>
      </c>
      <c r="AZ236" s="8">
        <v>0</v>
      </c>
      <c r="BA236" s="8">
        <v>0</v>
      </c>
      <c r="BB236" s="8">
        <v>0</v>
      </c>
      <c r="BC236" s="8">
        <v>29.255170993572555</v>
      </c>
      <c r="BD236" s="8">
        <v>0</v>
      </c>
      <c r="BE236" s="8">
        <v>0</v>
      </c>
      <c r="BF236" s="8">
        <v>0</v>
      </c>
      <c r="BG236" s="8">
        <v>26.92888971880847</v>
      </c>
      <c r="BI236" s="7">
        <v>45873.40625</v>
      </c>
      <c r="BJ236" s="8">
        <v>5.6601828014667538E-2</v>
      </c>
      <c r="BK236" s="8">
        <v>1.5536993508947394E-3</v>
      </c>
    </row>
    <row r="237" spans="1:63">
      <c r="A237" s="7">
        <v>45874.034722222219</v>
      </c>
      <c r="B237" s="8" t="str">
        <v>[-11059] No Good Data For Calculation</v>
      </c>
      <c r="C237" s="8" t="str">
        <v>[-11059] No Good Data For Calculation</v>
      </c>
      <c r="D237" s="8" t="str">
        <v>[-11059] No Good Data For Calculation</v>
      </c>
      <c r="E237" s="8" t="str">
        <v>[-11059] No Good Data For Calculation</v>
      </c>
      <c r="F237" s="64" t="str">
        <v>[-11059] No Good Data For Calculation</v>
      </c>
      <c r="G237" s="64" t="str">
        <v>[-11059] No Good Data For Calculation</v>
      </c>
      <c r="H237" s="64" t="str">
        <v>[-11059] No Good Data For Calculation</v>
      </c>
      <c r="I237" s="64" t="str">
        <v>[-11059] No Good Data For Calculation</v>
      </c>
      <c r="J237" s="64" t="str">
        <v>[-11059] No Good Data For Calculation</v>
      </c>
      <c r="K237" s="8" t="str">
        <v>[-11059] No Good Data For Calculation</v>
      </c>
      <c r="L237" s="8" t="str">
        <v>[-11059] No Good Data For Calculation</v>
      </c>
      <c r="M237" s="8" t="str">
        <v>[-11059] No Good Data For Calculation</v>
      </c>
      <c r="N237" s="8" t="str">
        <v>[-11059] No Good Data For Calculation</v>
      </c>
      <c r="O237" s="8" t="str">
        <v>[-11059] No Good Data For Calculation</v>
      </c>
      <c r="P237" s="8" t="str">
        <v>[-11059] No Good Data For Calculation</v>
      </c>
      <c r="Q237" s="8" t="str">
        <v>[-11059] No Good Data For Calculation</v>
      </c>
      <c r="R237" s="8" t="str">
        <v>[-11059] No Good Data For Calculation</v>
      </c>
      <c r="S237" s="8" t="str">
        <v>[-11059] No Good Data For Calculation</v>
      </c>
      <c r="T237" s="8" t="str">
        <v>[-11059] No Good Data For Calculation</v>
      </c>
      <c r="U237" s="8" t="str">
        <v>[-11059] No Good Data For Calculation</v>
      </c>
      <c r="V237" s="8" t="str">
        <v>[-11059] No Good Data For Calculation</v>
      </c>
      <c r="W237" s="8" t="str">
        <v>[-11059] No Good Data For Calculation</v>
      </c>
      <c r="X237" s="8" t="str">
        <v>[-11059] No Good Data For Calculation</v>
      </c>
      <c r="Y237" s="8" t="str">
        <v>[-11059] No Good Data For Calculation</v>
      </c>
      <c r="Z237" s="8" t="str">
        <v>[-11059] No Good Data For Calculation</v>
      </c>
      <c r="AA237" s="8" t="str">
        <v>[-11059] No Good Data For Calculation</v>
      </c>
      <c r="AB237" s="8" t="str">
        <v>[-11059] No Good Data For Calculation</v>
      </c>
      <c r="AC237" s="8" t="str">
        <v>[-11059] No Good Data For Calculation</v>
      </c>
      <c r="AD237" s="8" t="str">
        <v>[-11059] No Good Data For Calculation</v>
      </c>
      <c r="AE237" s="8" t="str">
        <v>[-11059] No Good Data For Calculation</v>
      </c>
      <c r="AF237" s="64" t="str">
        <v>[-11059] No Good Data For Calculation</v>
      </c>
      <c r="AG237" s="64" t="str">
        <v>[-11059] No Good Data For Calculation</v>
      </c>
      <c r="AH237" s="64" t="str">
        <v>[-11059] No Good Data For Calculation</v>
      </c>
      <c r="AI237" s="64" t="str">
        <v>[-11059] No Good Data For Calculation</v>
      </c>
      <c r="AJ237" s="64" t="str">
        <v>[-11059] No Good Data For Calculation</v>
      </c>
      <c r="AK237" s="11" t="str">
        <v>[-11059] No Good Data For Calculation</v>
      </c>
      <c r="AL237" s="11" t="str">
        <v>[-11059] No Good Data For Calculation</v>
      </c>
      <c r="AM237" s="11" t="str">
        <v>[-11059] No Good Data For Calculation</v>
      </c>
      <c r="AN237" s="11" t="str">
        <v>[-11059] No Good Data For Calculation</v>
      </c>
      <c r="AO237" s="11" t="str">
        <v>[-11059] No Good Data For Calculation</v>
      </c>
      <c r="AP237" s="11" t="str">
        <v>[-11059] No Good Data For Calculation</v>
      </c>
      <c r="AQ237" s="11" t="str">
        <v>[-11059] No Good Data For Calculation</v>
      </c>
      <c r="AR237" s="11" t="str">
        <v>[-11059] No Good Data For Calculation</v>
      </c>
      <c r="AS237" s="11" t="str">
        <v>[-11059] No Good Data For Calculation</v>
      </c>
      <c r="AT237" s="11" t="str">
        <v>[-11059] No Good Data For Calculation</v>
      </c>
      <c r="AU237" s="11" t="str">
        <v>[-11059] No Good Data For Calculation</v>
      </c>
      <c r="AV237" s="11" t="str">
        <v>[-11059] No Good Data For Calculation</v>
      </c>
      <c r="AW237" s="11" t="str">
        <v>[-11059] No Good Data For Calculation</v>
      </c>
      <c r="AY237" s="7">
        <v>45873.784722222219</v>
      </c>
      <c r="AZ237" s="8">
        <v>0</v>
      </c>
      <c r="BA237" s="8">
        <v>0</v>
      </c>
      <c r="BB237" s="8">
        <v>0</v>
      </c>
      <c r="BC237" s="8">
        <v>28.295676664947024</v>
      </c>
      <c r="BD237" s="8">
        <v>0</v>
      </c>
      <c r="BE237" s="8">
        <v>0</v>
      </c>
      <c r="BF237" s="8">
        <v>0</v>
      </c>
      <c r="BG237" s="8">
        <v>26.083384372837536</v>
      </c>
      <c r="BI237" s="7">
        <v>45873.406944444447</v>
      </c>
      <c r="BJ237" s="8">
        <v>0.51196147153228044</v>
      </c>
      <c r="BK237" s="8">
        <v>1.8313572082544936</v>
      </c>
    </row>
    <row r="238" spans="1:63">
      <c r="A238" s="7">
        <v>45874.038194444445</v>
      </c>
      <c r="B238" s="8" t="str">
        <v>[-11059] No Good Data For Calculation</v>
      </c>
      <c r="C238" s="8" t="str">
        <v>[-11059] No Good Data For Calculation</v>
      </c>
      <c r="D238" s="8" t="str">
        <v>[-11059] No Good Data For Calculation</v>
      </c>
      <c r="E238" s="8" t="str">
        <v>[-11059] No Good Data For Calculation</v>
      </c>
      <c r="F238" s="64" t="str">
        <v>[-11059] No Good Data For Calculation</v>
      </c>
      <c r="G238" s="64" t="str">
        <v>[-11059] No Good Data For Calculation</v>
      </c>
      <c r="H238" s="64" t="str">
        <v>[-11059] No Good Data For Calculation</v>
      </c>
      <c r="I238" s="64" t="str">
        <v>[-11059] No Good Data For Calculation</v>
      </c>
      <c r="J238" s="64" t="str">
        <v>[-11059] No Good Data For Calculation</v>
      </c>
      <c r="K238" s="8" t="str">
        <v>[-11059] No Good Data For Calculation</v>
      </c>
      <c r="L238" s="8" t="str">
        <v>[-11059] No Good Data For Calculation</v>
      </c>
      <c r="M238" s="8" t="str">
        <v>[-11059] No Good Data For Calculation</v>
      </c>
      <c r="N238" s="8" t="str">
        <v>[-11059] No Good Data For Calculation</v>
      </c>
      <c r="O238" s="8" t="str">
        <v>[-11059] No Good Data For Calculation</v>
      </c>
      <c r="P238" s="8" t="str">
        <v>[-11059] No Good Data For Calculation</v>
      </c>
      <c r="Q238" s="8" t="str">
        <v>[-11059] No Good Data For Calculation</v>
      </c>
      <c r="R238" s="8" t="str">
        <v>[-11059] No Good Data For Calculation</v>
      </c>
      <c r="S238" s="8" t="str">
        <v>[-11059] No Good Data For Calculation</v>
      </c>
      <c r="T238" s="8" t="str">
        <v>[-11059] No Good Data For Calculation</v>
      </c>
      <c r="U238" s="8" t="str">
        <v>[-11059] No Good Data For Calculation</v>
      </c>
      <c r="V238" s="8" t="str">
        <v>[-11059] No Good Data For Calculation</v>
      </c>
      <c r="W238" s="8" t="str">
        <v>[-11059] No Good Data For Calculation</v>
      </c>
      <c r="X238" s="8" t="str">
        <v>[-11059] No Good Data For Calculation</v>
      </c>
      <c r="Y238" s="8" t="str">
        <v>[-11059] No Good Data For Calculation</v>
      </c>
      <c r="Z238" s="8" t="str">
        <v>[-11059] No Good Data For Calculation</v>
      </c>
      <c r="AA238" s="8" t="str">
        <v>[-11059] No Good Data For Calculation</v>
      </c>
      <c r="AB238" s="8" t="str">
        <v>[-11059] No Good Data For Calculation</v>
      </c>
      <c r="AC238" s="8" t="str">
        <v>[-11059] No Good Data For Calculation</v>
      </c>
      <c r="AD238" s="8" t="str">
        <v>[-11059] No Good Data For Calculation</v>
      </c>
      <c r="AE238" s="8" t="str">
        <v>[-11059] No Good Data For Calculation</v>
      </c>
      <c r="AF238" s="64" t="str">
        <v>[-11059] No Good Data For Calculation</v>
      </c>
      <c r="AG238" s="64" t="str">
        <v>[-11059] No Good Data For Calculation</v>
      </c>
      <c r="AH238" s="64" t="str">
        <v>[-11059] No Good Data For Calculation</v>
      </c>
      <c r="AI238" s="64" t="str">
        <v>[-11059] No Good Data For Calculation</v>
      </c>
      <c r="AJ238" s="64" t="str">
        <v>[-11059] No Good Data For Calculation</v>
      </c>
      <c r="AK238" s="11" t="str">
        <v>[-11059] No Good Data For Calculation</v>
      </c>
      <c r="AL238" s="11" t="str">
        <v>[-11059] No Good Data For Calculation</v>
      </c>
      <c r="AM238" s="11" t="str">
        <v>[-11059] No Good Data For Calculation</v>
      </c>
      <c r="AN238" s="11" t="str">
        <v>[-11059] No Good Data For Calculation</v>
      </c>
      <c r="AO238" s="11" t="str">
        <v>[-11059] No Good Data For Calculation</v>
      </c>
      <c r="AP238" s="11" t="str">
        <v>[-11059] No Good Data For Calculation</v>
      </c>
      <c r="AQ238" s="11" t="str">
        <v>[-11059] No Good Data For Calculation</v>
      </c>
      <c r="AR238" s="11" t="str">
        <v>[-11059] No Good Data For Calculation</v>
      </c>
      <c r="AS238" s="11" t="str">
        <v>[-11059] No Good Data For Calculation</v>
      </c>
      <c r="AT238" s="11" t="str">
        <v>[-11059] No Good Data For Calculation</v>
      </c>
      <c r="AU238" s="11" t="str">
        <v>[-11059] No Good Data For Calculation</v>
      </c>
      <c r="AV238" s="11" t="str">
        <v>[-11059] No Good Data For Calculation</v>
      </c>
      <c r="AW238" s="11" t="str">
        <v>[-11059] No Good Data For Calculation</v>
      </c>
      <c r="AY238" s="7">
        <v>45873.788194444445</v>
      </c>
      <c r="AZ238" s="8">
        <v>0</v>
      </c>
      <c r="BA238" s="8">
        <v>0</v>
      </c>
      <c r="BB238" s="8">
        <v>0</v>
      </c>
      <c r="BC238" s="8">
        <v>27.487697624216494</v>
      </c>
      <c r="BD238" s="8">
        <v>0</v>
      </c>
      <c r="BE238" s="8">
        <v>0</v>
      </c>
      <c r="BF238" s="8">
        <v>0</v>
      </c>
      <c r="BG238" s="8">
        <v>25.145272687583603</v>
      </c>
      <c r="BI238" s="7">
        <v>45873.407638888886</v>
      </c>
      <c r="BJ238" s="8">
        <v>4.8904659300159912</v>
      </c>
      <c r="BK238" s="8">
        <v>5.0299663304245099</v>
      </c>
    </row>
    <row r="239" spans="1:63">
      <c r="A239" s="7">
        <v>45874.041666666664</v>
      </c>
      <c r="B239" s="8" t="str">
        <v>[-11059] No Good Data For Calculation</v>
      </c>
      <c r="C239" s="8" t="str">
        <v>[-11059] No Good Data For Calculation</v>
      </c>
      <c r="D239" s="8" t="str">
        <v>[-11059] No Good Data For Calculation</v>
      </c>
      <c r="E239" s="8" t="str">
        <v>[-11059] No Good Data For Calculation</v>
      </c>
      <c r="F239" s="64" t="str">
        <v>[-11059] No Good Data For Calculation</v>
      </c>
      <c r="G239" s="64" t="str">
        <v>[-11059] No Good Data For Calculation</v>
      </c>
      <c r="H239" s="64" t="str">
        <v>[-11059] No Good Data For Calculation</v>
      </c>
      <c r="I239" s="64" t="str">
        <v>[-11059] No Good Data For Calculation</v>
      </c>
      <c r="J239" s="64" t="str">
        <v>[-11059] No Good Data For Calculation</v>
      </c>
      <c r="K239" s="8" t="str">
        <v>[-11059] No Good Data For Calculation</v>
      </c>
      <c r="L239" s="8" t="str">
        <v>[-11059] No Good Data For Calculation</v>
      </c>
      <c r="M239" s="8" t="str">
        <v>[-11059] No Good Data For Calculation</v>
      </c>
      <c r="N239" s="8" t="str">
        <v>[-11059] No Good Data For Calculation</v>
      </c>
      <c r="O239" s="8" t="str">
        <v>[-11059] No Good Data For Calculation</v>
      </c>
      <c r="P239" s="8" t="str">
        <v>[-11059] No Good Data For Calculation</v>
      </c>
      <c r="Q239" s="8" t="str">
        <v>[-11059] No Good Data For Calculation</v>
      </c>
      <c r="R239" s="8" t="str">
        <v>[-11059] No Good Data For Calculation</v>
      </c>
      <c r="S239" s="8" t="str">
        <v>[-11059] No Good Data For Calculation</v>
      </c>
      <c r="T239" s="8" t="str">
        <v>[-11059] No Good Data For Calculation</v>
      </c>
      <c r="U239" s="8" t="str">
        <v>[-11059] No Good Data For Calculation</v>
      </c>
      <c r="V239" s="8" t="str">
        <v>[-11059] No Good Data For Calculation</v>
      </c>
      <c r="W239" s="8" t="str">
        <v>[-11059] No Good Data For Calculation</v>
      </c>
      <c r="X239" s="8" t="str">
        <v>[-11059] No Good Data For Calculation</v>
      </c>
      <c r="Y239" s="8" t="str">
        <v>[-11059] No Good Data For Calculation</v>
      </c>
      <c r="Z239" s="8" t="str">
        <v>[-11059] No Good Data For Calculation</v>
      </c>
      <c r="AA239" s="8" t="str">
        <v>[-11059] No Good Data For Calculation</v>
      </c>
      <c r="AB239" s="8" t="str">
        <v>[-11059] No Good Data For Calculation</v>
      </c>
      <c r="AC239" s="8" t="str">
        <v>[-11059] No Good Data For Calculation</v>
      </c>
      <c r="AD239" s="8" t="str">
        <v>[-11059] No Good Data For Calculation</v>
      </c>
      <c r="AE239" s="8" t="str">
        <v>[-11059] No Good Data For Calculation</v>
      </c>
      <c r="AF239" s="64" t="str">
        <v>[-11059] No Good Data For Calculation</v>
      </c>
      <c r="AG239" s="64" t="str">
        <v>[-11059] No Good Data For Calculation</v>
      </c>
      <c r="AH239" s="64" t="str">
        <v>[-11059] No Good Data For Calculation</v>
      </c>
      <c r="AI239" s="64" t="str">
        <v>[-11059] No Good Data For Calculation</v>
      </c>
      <c r="AJ239" s="64" t="str">
        <v>[-11059] No Good Data For Calculation</v>
      </c>
      <c r="AK239" s="11" t="str">
        <v>[-11059] No Good Data For Calculation</v>
      </c>
      <c r="AL239" s="11" t="str">
        <v>[-11059] No Good Data For Calculation</v>
      </c>
      <c r="AM239" s="11" t="str">
        <v>[-11059] No Good Data For Calculation</v>
      </c>
      <c r="AN239" s="11" t="str">
        <v>[-11059] No Good Data For Calculation</v>
      </c>
      <c r="AO239" s="11" t="str">
        <v>[-11059] No Good Data For Calculation</v>
      </c>
      <c r="AP239" s="11" t="str">
        <v>[-11059] No Good Data For Calculation</v>
      </c>
      <c r="AQ239" s="11" t="str">
        <v>[-11059] No Good Data For Calculation</v>
      </c>
      <c r="AR239" s="11" t="str">
        <v>[-11059] No Good Data For Calculation</v>
      </c>
      <c r="AS239" s="11" t="str">
        <v>[-11059] No Good Data For Calculation</v>
      </c>
      <c r="AT239" s="11" t="str">
        <v>[-11059] No Good Data For Calculation</v>
      </c>
      <c r="AU239" s="11" t="str">
        <v>[-11059] No Good Data For Calculation</v>
      </c>
      <c r="AV239" s="11" t="str">
        <v>[-11059] No Good Data For Calculation</v>
      </c>
      <c r="AW239" s="11" t="str">
        <v>[-11059] No Good Data For Calculation</v>
      </c>
      <c r="AY239" s="7">
        <v>45873.791666666664</v>
      </c>
      <c r="AZ239" s="8">
        <v>0</v>
      </c>
      <c r="BA239" s="8">
        <v>0</v>
      </c>
      <c r="BB239" s="8">
        <v>0</v>
      </c>
      <c r="BC239" s="8">
        <v>26.458142615774324</v>
      </c>
      <c r="BD239" s="8">
        <v>0</v>
      </c>
      <c r="BE239" s="8">
        <v>0</v>
      </c>
      <c r="BF239" s="8">
        <v>0</v>
      </c>
      <c r="BG239" s="8">
        <v>24.142028522738233</v>
      </c>
      <c r="BI239" s="7">
        <v>45873.408333333333</v>
      </c>
      <c r="BJ239" s="8">
        <v>6.7466694646221095</v>
      </c>
      <c r="BK239" s="8">
        <v>5.6947152325583108</v>
      </c>
    </row>
    <row r="240" spans="1:63">
      <c r="A240" s="7">
        <v>45874.045138888891</v>
      </c>
      <c r="B240" s="8" t="str">
        <v>[-11059] No Good Data For Calculation</v>
      </c>
      <c r="C240" s="8" t="str">
        <v>[-11059] No Good Data For Calculation</v>
      </c>
      <c r="D240" s="8" t="str">
        <v>[-11059] No Good Data For Calculation</v>
      </c>
      <c r="E240" s="8" t="str">
        <v>[-11059] No Good Data For Calculation</v>
      </c>
      <c r="F240" s="64" t="str">
        <v>[-11059] No Good Data For Calculation</v>
      </c>
      <c r="G240" s="64" t="str">
        <v>[-11059] No Good Data For Calculation</v>
      </c>
      <c r="H240" s="64" t="str">
        <v>[-11059] No Good Data For Calculation</v>
      </c>
      <c r="I240" s="64" t="str">
        <v>[-11059] No Good Data For Calculation</v>
      </c>
      <c r="J240" s="64" t="str">
        <v>[-11059] No Good Data For Calculation</v>
      </c>
      <c r="K240" s="8" t="str">
        <v>[-11059] No Good Data For Calculation</v>
      </c>
      <c r="L240" s="8" t="str">
        <v>[-11059] No Good Data For Calculation</v>
      </c>
      <c r="M240" s="8" t="str">
        <v>[-11059] No Good Data For Calculation</v>
      </c>
      <c r="N240" s="8" t="str">
        <v>[-11059] No Good Data For Calculation</v>
      </c>
      <c r="O240" s="8" t="str">
        <v>[-11059] No Good Data For Calculation</v>
      </c>
      <c r="P240" s="8" t="str">
        <v>[-11059] No Good Data For Calculation</v>
      </c>
      <c r="Q240" s="8" t="str">
        <v>[-11059] No Good Data For Calculation</v>
      </c>
      <c r="R240" s="8" t="str">
        <v>[-11059] No Good Data For Calculation</v>
      </c>
      <c r="S240" s="8" t="str">
        <v>[-11059] No Good Data For Calculation</v>
      </c>
      <c r="T240" s="8" t="str">
        <v>[-11059] No Good Data For Calculation</v>
      </c>
      <c r="U240" s="8" t="str">
        <v>[-11059] No Good Data For Calculation</v>
      </c>
      <c r="V240" s="8" t="str">
        <v>[-11059] No Good Data For Calculation</v>
      </c>
      <c r="W240" s="8" t="str">
        <v>[-11059] No Good Data For Calculation</v>
      </c>
      <c r="X240" s="8" t="str">
        <v>[-11059] No Good Data For Calculation</v>
      </c>
      <c r="Y240" s="8" t="str">
        <v>[-11059] No Good Data For Calculation</v>
      </c>
      <c r="Z240" s="8" t="str">
        <v>[-11059] No Good Data For Calculation</v>
      </c>
      <c r="AA240" s="8" t="str">
        <v>[-11059] No Good Data For Calculation</v>
      </c>
      <c r="AB240" s="8" t="str">
        <v>[-11059] No Good Data For Calculation</v>
      </c>
      <c r="AC240" s="8" t="str">
        <v>[-11059] No Good Data For Calculation</v>
      </c>
      <c r="AD240" s="8" t="str">
        <v>[-11059] No Good Data For Calculation</v>
      </c>
      <c r="AE240" s="8" t="str">
        <v>[-11059] No Good Data For Calculation</v>
      </c>
      <c r="AF240" s="64" t="str">
        <v>[-11059] No Good Data For Calculation</v>
      </c>
      <c r="AG240" s="64" t="str">
        <v>[-11059] No Good Data For Calculation</v>
      </c>
      <c r="AH240" s="64" t="str">
        <v>[-11059] No Good Data For Calculation</v>
      </c>
      <c r="AI240" s="64" t="str">
        <v>[-11059] No Good Data For Calculation</v>
      </c>
      <c r="AJ240" s="64" t="str">
        <v>[-11059] No Good Data For Calculation</v>
      </c>
      <c r="AK240" s="11" t="str">
        <v>[-11059] No Good Data For Calculation</v>
      </c>
      <c r="AL240" s="11" t="str">
        <v>[-11059] No Good Data For Calculation</v>
      </c>
      <c r="AM240" s="11" t="str">
        <v>[-11059] No Good Data For Calculation</v>
      </c>
      <c r="AN240" s="11" t="str">
        <v>[-11059] No Good Data For Calculation</v>
      </c>
      <c r="AO240" s="11" t="str">
        <v>[-11059] No Good Data For Calculation</v>
      </c>
      <c r="AP240" s="11" t="str">
        <v>[-11059] No Good Data For Calculation</v>
      </c>
      <c r="AQ240" s="11" t="str">
        <v>[-11059] No Good Data For Calculation</v>
      </c>
      <c r="AR240" s="11" t="str">
        <v>[-11059] No Good Data For Calculation</v>
      </c>
      <c r="AS240" s="11" t="str">
        <v>[-11059] No Good Data For Calculation</v>
      </c>
      <c r="AT240" s="11" t="str">
        <v>[-11059] No Good Data For Calculation</v>
      </c>
      <c r="AU240" s="11" t="str">
        <v>[-11059] No Good Data For Calculation</v>
      </c>
      <c r="AV240" s="11" t="str">
        <v>[-11059] No Good Data For Calculation</v>
      </c>
      <c r="AW240" s="11" t="str">
        <v>[-11059] No Good Data For Calculation</v>
      </c>
      <c r="AY240" s="7">
        <v>45873.795138888891</v>
      </c>
      <c r="AZ240" s="8">
        <v>0</v>
      </c>
      <c r="BA240" s="8">
        <v>0</v>
      </c>
      <c r="BB240" s="8">
        <v>0</v>
      </c>
      <c r="BC240" s="8">
        <v>25.47158200270486</v>
      </c>
      <c r="BD240" s="8">
        <v>0</v>
      </c>
      <c r="BE240" s="8">
        <v>0</v>
      </c>
      <c r="BF240" s="8">
        <v>0</v>
      </c>
      <c r="BG240" s="8">
        <v>22.915856450391541</v>
      </c>
      <c r="BI240" s="7">
        <v>45873.40902777778</v>
      </c>
      <c r="BJ240" s="8">
        <v>7.3456127305704948</v>
      </c>
      <c r="BK240" s="8">
        <v>6.3231645111258592</v>
      </c>
    </row>
    <row r="241" spans="1:63">
      <c r="A241" s="7">
        <v>45874.048611111109</v>
      </c>
      <c r="B241" s="8" t="str">
        <v>[-11059] No Good Data For Calculation</v>
      </c>
      <c r="C241" s="8" t="str">
        <v>[-11059] No Good Data For Calculation</v>
      </c>
      <c r="D241" s="8" t="str">
        <v>[-11059] No Good Data For Calculation</v>
      </c>
      <c r="E241" s="8" t="str">
        <v>[-11059] No Good Data For Calculation</v>
      </c>
      <c r="F241" s="64" t="str">
        <v>[-11059] No Good Data For Calculation</v>
      </c>
      <c r="G241" s="64" t="str">
        <v>[-11059] No Good Data For Calculation</v>
      </c>
      <c r="H241" s="64" t="str">
        <v>[-11059] No Good Data For Calculation</v>
      </c>
      <c r="I241" s="64" t="str">
        <v>[-11059] No Good Data For Calculation</v>
      </c>
      <c r="J241" s="64" t="str">
        <v>[-11059] No Good Data For Calculation</v>
      </c>
      <c r="K241" s="8" t="str">
        <v>[-11059] No Good Data For Calculation</v>
      </c>
      <c r="L241" s="8" t="str">
        <v>[-11059] No Good Data For Calculation</v>
      </c>
      <c r="M241" s="8" t="str">
        <v>[-11059] No Good Data For Calculation</v>
      </c>
      <c r="N241" s="8" t="str">
        <v>[-11059] No Good Data For Calculation</v>
      </c>
      <c r="O241" s="8" t="str">
        <v>[-11059] No Good Data For Calculation</v>
      </c>
      <c r="P241" s="8" t="str">
        <v>[-11059] No Good Data For Calculation</v>
      </c>
      <c r="Q241" s="8" t="str">
        <v>[-11059] No Good Data For Calculation</v>
      </c>
      <c r="R241" s="8" t="str">
        <v>[-11059] No Good Data For Calculation</v>
      </c>
      <c r="S241" s="8" t="str">
        <v>[-11059] No Good Data For Calculation</v>
      </c>
      <c r="T241" s="8" t="str">
        <v>[-11059] No Good Data For Calculation</v>
      </c>
      <c r="U241" s="8" t="str">
        <v>[-11059] No Good Data For Calculation</v>
      </c>
      <c r="V241" s="8" t="str">
        <v>[-11059] No Good Data For Calculation</v>
      </c>
      <c r="W241" s="8" t="str">
        <v>[-11059] No Good Data For Calculation</v>
      </c>
      <c r="X241" s="8" t="str">
        <v>[-11059] No Good Data For Calculation</v>
      </c>
      <c r="Y241" s="8" t="str">
        <v>[-11059] No Good Data For Calculation</v>
      </c>
      <c r="Z241" s="8" t="str">
        <v>[-11059] No Good Data For Calculation</v>
      </c>
      <c r="AA241" s="8" t="str">
        <v>[-11059] No Good Data For Calculation</v>
      </c>
      <c r="AB241" s="8" t="str">
        <v>[-11059] No Good Data For Calculation</v>
      </c>
      <c r="AC241" s="8" t="str">
        <v>[-11059] No Good Data For Calculation</v>
      </c>
      <c r="AD241" s="8" t="str">
        <v>[-11059] No Good Data For Calculation</v>
      </c>
      <c r="AE241" s="8" t="str">
        <v>[-11059] No Good Data For Calculation</v>
      </c>
      <c r="AF241" s="64" t="str">
        <v>[-11059] No Good Data For Calculation</v>
      </c>
      <c r="AG241" s="64" t="str">
        <v>[-11059] No Good Data For Calculation</v>
      </c>
      <c r="AH241" s="64" t="str">
        <v>[-11059] No Good Data For Calculation</v>
      </c>
      <c r="AI241" s="64" t="str">
        <v>[-11059] No Good Data For Calculation</v>
      </c>
      <c r="AJ241" s="64" t="str">
        <v>[-11059] No Good Data For Calculation</v>
      </c>
      <c r="AK241" s="11" t="str">
        <v>[-11059] No Good Data For Calculation</v>
      </c>
      <c r="AL241" s="11" t="str">
        <v>[-11059] No Good Data For Calculation</v>
      </c>
      <c r="AM241" s="11" t="str">
        <v>[-11059] No Good Data For Calculation</v>
      </c>
      <c r="AN241" s="11" t="str">
        <v>[-11059] No Good Data For Calculation</v>
      </c>
      <c r="AO241" s="11" t="str">
        <v>[-11059] No Good Data For Calculation</v>
      </c>
      <c r="AP241" s="11" t="str">
        <v>[-11059] No Good Data For Calculation</v>
      </c>
      <c r="AQ241" s="11" t="str">
        <v>[-11059] No Good Data For Calculation</v>
      </c>
      <c r="AR241" s="11" t="str">
        <v>[-11059] No Good Data For Calculation</v>
      </c>
      <c r="AS241" s="11" t="str">
        <v>[-11059] No Good Data For Calculation</v>
      </c>
      <c r="AT241" s="11" t="str">
        <v>[-11059] No Good Data For Calculation</v>
      </c>
      <c r="AU241" s="11" t="str">
        <v>[-11059] No Good Data For Calculation</v>
      </c>
      <c r="AV241" s="11" t="str">
        <v>[-11059] No Good Data For Calculation</v>
      </c>
      <c r="AW241" s="11" t="str">
        <v>[-11059] No Good Data For Calculation</v>
      </c>
      <c r="AY241" s="7">
        <v>45873.798611111109</v>
      </c>
      <c r="AZ241" s="8">
        <v>0</v>
      </c>
      <c r="BA241" s="8">
        <v>0</v>
      </c>
      <c r="BB241" s="8">
        <v>0</v>
      </c>
      <c r="BC241" s="8">
        <v>24.705480247909826</v>
      </c>
      <c r="BD241" s="8">
        <v>0</v>
      </c>
      <c r="BE241" s="8">
        <v>0</v>
      </c>
      <c r="BF241" s="8">
        <v>0</v>
      </c>
      <c r="BG241" s="8">
        <v>22.229613585907337</v>
      </c>
      <c r="BI241" s="7">
        <v>45873.409722222219</v>
      </c>
      <c r="BJ241" s="8">
        <v>8.0524787541146665</v>
      </c>
      <c r="BK241" s="8">
        <v>6.9176392436201946</v>
      </c>
    </row>
    <row r="242" spans="1:63">
      <c r="A242" s="7">
        <v>45874.052083333336</v>
      </c>
      <c r="B242" s="8" t="str">
        <v>[-11059] No Good Data For Calculation</v>
      </c>
      <c r="C242" s="8" t="str">
        <v>[-11059] No Good Data For Calculation</v>
      </c>
      <c r="D242" s="8" t="str">
        <v>[-11059] No Good Data For Calculation</v>
      </c>
      <c r="E242" s="8" t="str">
        <v>[-11059] No Good Data For Calculation</v>
      </c>
      <c r="F242" s="64" t="str">
        <v>[-11059] No Good Data For Calculation</v>
      </c>
      <c r="G242" s="64" t="str">
        <v>[-11059] No Good Data For Calculation</v>
      </c>
      <c r="H242" s="64" t="str">
        <v>[-11059] No Good Data For Calculation</v>
      </c>
      <c r="I242" s="64" t="str">
        <v>[-11059] No Good Data For Calculation</v>
      </c>
      <c r="J242" s="64" t="str">
        <v>[-11059] No Good Data For Calculation</v>
      </c>
      <c r="K242" s="8" t="str">
        <v>[-11059] No Good Data For Calculation</v>
      </c>
      <c r="L242" s="8" t="str">
        <v>[-11059] No Good Data For Calculation</v>
      </c>
      <c r="M242" s="8" t="str">
        <v>[-11059] No Good Data For Calculation</v>
      </c>
      <c r="N242" s="8" t="str">
        <v>[-11059] No Good Data For Calculation</v>
      </c>
      <c r="O242" s="8" t="str">
        <v>[-11059] No Good Data For Calculation</v>
      </c>
      <c r="P242" s="8" t="str">
        <v>[-11059] No Good Data For Calculation</v>
      </c>
      <c r="Q242" s="8" t="str">
        <v>[-11059] No Good Data For Calculation</v>
      </c>
      <c r="R242" s="8" t="str">
        <v>[-11059] No Good Data For Calculation</v>
      </c>
      <c r="S242" s="8" t="str">
        <v>[-11059] No Good Data For Calculation</v>
      </c>
      <c r="T242" s="8" t="str">
        <v>[-11059] No Good Data For Calculation</v>
      </c>
      <c r="U242" s="8" t="str">
        <v>[-11059] No Good Data For Calculation</v>
      </c>
      <c r="V242" s="8" t="str">
        <v>[-11059] No Good Data For Calculation</v>
      </c>
      <c r="W242" s="8" t="str">
        <v>[-11059] No Good Data For Calculation</v>
      </c>
      <c r="X242" s="8" t="str">
        <v>[-11059] No Good Data For Calculation</v>
      </c>
      <c r="Y242" s="8" t="str">
        <v>[-11059] No Good Data For Calculation</v>
      </c>
      <c r="Z242" s="8" t="str">
        <v>[-11059] No Good Data For Calculation</v>
      </c>
      <c r="AA242" s="8" t="str">
        <v>[-11059] No Good Data For Calculation</v>
      </c>
      <c r="AB242" s="8" t="str">
        <v>[-11059] No Good Data For Calculation</v>
      </c>
      <c r="AC242" s="8" t="str">
        <v>[-11059] No Good Data For Calculation</v>
      </c>
      <c r="AD242" s="8" t="str">
        <v>[-11059] No Good Data For Calculation</v>
      </c>
      <c r="AE242" s="8" t="str">
        <v>[-11059] No Good Data For Calculation</v>
      </c>
      <c r="AF242" s="64" t="str">
        <v>[-11059] No Good Data For Calculation</v>
      </c>
      <c r="AG242" s="64" t="str">
        <v>[-11059] No Good Data For Calculation</v>
      </c>
      <c r="AH242" s="64" t="str">
        <v>[-11059] No Good Data For Calculation</v>
      </c>
      <c r="AI242" s="64" t="str">
        <v>[-11059] No Good Data For Calculation</v>
      </c>
      <c r="AJ242" s="64" t="str">
        <v>[-11059] No Good Data For Calculation</v>
      </c>
      <c r="AK242" s="11" t="str">
        <v>[-11059] No Good Data For Calculation</v>
      </c>
      <c r="AL242" s="11" t="str">
        <v>[-11059] No Good Data For Calculation</v>
      </c>
      <c r="AM242" s="11" t="str">
        <v>[-11059] No Good Data For Calculation</v>
      </c>
      <c r="AN242" s="11" t="str">
        <v>[-11059] No Good Data For Calculation</v>
      </c>
      <c r="AO242" s="11" t="str">
        <v>[-11059] No Good Data For Calculation</v>
      </c>
      <c r="AP242" s="11" t="str">
        <v>[-11059] No Good Data For Calculation</v>
      </c>
      <c r="AQ242" s="11" t="str">
        <v>[-11059] No Good Data For Calculation</v>
      </c>
      <c r="AR242" s="11" t="str">
        <v>[-11059] No Good Data For Calculation</v>
      </c>
      <c r="AS242" s="11" t="str">
        <v>[-11059] No Good Data For Calculation</v>
      </c>
      <c r="AT242" s="11" t="str">
        <v>[-11059] No Good Data For Calculation</v>
      </c>
      <c r="AU242" s="11" t="str">
        <v>[-11059] No Good Data For Calculation</v>
      </c>
      <c r="AV242" s="11" t="str">
        <v>[-11059] No Good Data For Calculation</v>
      </c>
      <c r="AW242" s="11" t="str">
        <v>[-11059] No Good Data For Calculation</v>
      </c>
      <c r="AY242" s="7">
        <v>45873.802083333336</v>
      </c>
      <c r="AZ242" s="8">
        <v>0</v>
      </c>
      <c r="BA242" s="8">
        <v>0</v>
      </c>
      <c r="BB242" s="8">
        <v>0</v>
      </c>
      <c r="BC242" s="8">
        <v>23.699110342121454</v>
      </c>
      <c r="BD242" s="8">
        <v>0</v>
      </c>
      <c r="BE242" s="8">
        <v>0</v>
      </c>
      <c r="BF242" s="8">
        <v>0</v>
      </c>
      <c r="BG242" s="8">
        <v>21.485216471867041</v>
      </c>
      <c r="BI242" s="7">
        <v>45873.410416666666</v>
      </c>
      <c r="BJ242" s="8">
        <v>9.3138940281503313</v>
      </c>
      <c r="BK242" s="8">
        <v>7.5914919220748853</v>
      </c>
    </row>
    <row r="243" spans="1:63">
      <c r="A243" s="7">
        <v>45874.055555555555</v>
      </c>
      <c r="B243" s="8" t="str">
        <v>[-11059] No Good Data For Calculation</v>
      </c>
      <c r="C243" s="8" t="str">
        <v>[-11059] No Good Data For Calculation</v>
      </c>
      <c r="D243" s="8" t="str">
        <v>[-11059] No Good Data For Calculation</v>
      </c>
      <c r="E243" s="8" t="str">
        <v>[-11059] No Good Data For Calculation</v>
      </c>
      <c r="F243" s="64" t="str">
        <v>[-11059] No Good Data For Calculation</v>
      </c>
      <c r="G243" s="64" t="str">
        <v>[-11059] No Good Data For Calculation</v>
      </c>
      <c r="H243" s="64" t="str">
        <v>[-11059] No Good Data For Calculation</v>
      </c>
      <c r="I243" s="64" t="str">
        <v>[-11059] No Good Data For Calculation</v>
      </c>
      <c r="J243" s="64" t="str">
        <v>[-11059] No Good Data For Calculation</v>
      </c>
      <c r="K243" s="8" t="str">
        <v>[-11059] No Good Data For Calculation</v>
      </c>
      <c r="L243" s="8" t="str">
        <v>[-11059] No Good Data For Calculation</v>
      </c>
      <c r="M243" s="8" t="str">
        <v>[-11059] No Good Data For Calculation</v>
      </c>
      <c r="N243" s="8" t="str">
        <v>[-11059] No Good Data For Calculation</v>
      </c>
      <c r="O243" s="8" t="str">
        <v>[-11059] No Good Data For Calculation</v>
      </c>
      <c r="P243" s="8" t="str">
        <v>[-11059] No Good Data For Calculation</v>
      </c>
      <c r="Q243" s="8" t="str">
        <v>[-11059] No Good Data For Calculation</v>
      </c>
      <c r="R243" s="8" t="str">
        <v>[-11059] No Good Data For Calculation</v>
      </c>
      <c r="S243" s="8" t="str">
        <v>[-11059] No Good Data For Calculation</v>
      </c>
      <c r="T243" s="8" t="str">
        <v>[-11059] No Good Data For Calculation</v>
      </c>
      <c r="U243" s="8" t="str">
        <v>[-11059] No Good Data For Calculation</v>
      </c>
      <c r="V243" s="8" t="str">
        <v>[-11059] No Good Data For Calculation</v>
      </c>
      <c r="W243" s="8" t="str">
        <v>[-11059] No Good Data For Calculation</v>
      </c>
      <c r="X243" s="8" t="str">
        <v>[-11059] No Good Data For Calculation</v>
      </c>
      <c r="Y243" s="8" t="str">
        <v>[-11059] No Good Data For Calculation</v>
      </c>
      <c r="Z243" s="8" t="str">
        <v>[-11059] No Good Data For Calculation</v>
      </c>
      <c r="AA243" s="8" t="str">
        <v>[-11059] No Good Data For Calculation</v>
      </c>
      <c r="AB243" s="8" t="str">
        <v>[-11059] No Good Data For Calculation</v>
      </c>
      <c r="AC243" s="8" t="str">
        <v>[-11059] No Good Data For Calculation</v>
      </c>
      <c r="AD243" s="8" t="str">
        <v>[-11059] No Good Data For Calculation</v>
      </c>
      <c r="AE243" s="8" t="str">
        <v>[-11059] No Good Data For Calculation</v>
      </c>
      <c r="AF243" s="64" t="str">
        <v>[-11059] No Good Data For Calculation</v>
      </c>
      <c r="AG243" s="64" t="str">
        <v>[-11059] No Good Data For Calculation</v>
      </c>
      <c r="AH243" s="64" t="str">
        <v>[-11059] No Good Data For Calculation</v>
      </c>
      <c r="AI243" s="64" t="str">
        <v>[-11059] No Good Data For Calculation</v>
      </c>
      <c r="AJ243" s="64" t="str">
        <v>[-11059] No Good Data For Calculation</v>
      </c>
      <c r="AK243" s="11" t="str">
        <v>[-11059] No Good Data For Calculation</v>
      </c>
      <c r="AL243" s="11" t="str">
        <v>[-11059] No Good Data For Calculation</v>
      </c>
      <c r="AM243" s="11" t="str">
        <v>[-11059] No Good Data For Calculation</v>
      </c>
      <c r="AN243" s="11" t="str">
        <v>[-11059] No Good Data For Calculation</v>
      </c>
      <c r="AO243" s="11" t="str">
        <v>[-11059] No Good Data For Calculation</v>
      </c>
      <c r="AP243" s="11" t="str">
        <v>[-11059] No Good Data For Calculation</v>
      </c>
      <c r="AQ243" s="11" t="str">
        <v>[-11059] No Good Data For Calculation</v>
      </c>
      <c r="AR243" s="11" t="str">
        <v>[-11059] No Good Data For Calculation</v>
      </c>
      <c r="AS243" s="11" t="str">
        <v>[-11059] No Good Data For Calculation</v>
      </c>
      <c r="AT243" s="11" t="str">
        <v>[-11059] No Good Data For Calculation</v>
      </c>
      <c r="AU243" s="11" t="str">
        <v>[-11059] No Good Data For Calculation</v>
      </c>
      <c r="AV243" s="11" t="str">
        <v>[-11059] No Good Data For Calculation</v>
      </c>
      <c r="AW243" s="11" t="str">
        <v>[-11059] No Good Data For Calculation</v>
      </c>
      <c r="AY243" s="7">
        <v>45873.805555555555</v>
      </c>
      <c r="AZ243" s="8">
        <v>0</v>
      </c>
      <c r="BA243" s="8">
        <v>0</v>
      </c>
      <c r="BB243" s="8">
        <v>0</v>
      </c>
      <c r="BC243" s="8">
        <v>23.182359402673637</v>
      </c>
      <c r="BD243" s="8">
        <v>0</v>
      </c>
      <c r="BE243" s="8">
        <v>0</v>
      </c>
      <c r="BF243" s="8">
        <v>0</v>
      </c>
      <c r="BG243" s="8">
        <v>20.592172891214183</v>
      </c>
      <c r="BI243" s="7">
        <v>45873.411111111112</v>
      </c>
      <c r="BJ243" s="8">
        <v>9.0432544332093112</v>
      </c>
      <c r="BK243" s="8">
        <v>8.4115851933022867</v>
      </c>
    </row>
    <row r="244" spans="1:63">
      <c r="A244" s="7">
        <v>45874.059027777781</v>
      </c>
      <c r="B244" s="8" t="str">
        <v>[-11059] No Good Data For Calculation</v>
      </c>
      <c r="C244" s="8" t="str">
        <v>[-11059] No Good Data For Calculation</v>
      </c>
      <c r="D244" s="8" t="str">
        <v>[-11059] No Good Data For Calculation</v>
      </c>
      <c r="E244" s="8" t="str">
        <v>[-11059] No Good Data For Calculation</v>
      </c>
      <c r="F244" s="64" t="str">
        <v>[-11059] No Good Data For Calculation</v>
      </c>
      <c r="G244" s="64" t="str">
        <v>[-11059] No Good Data For Calculation</v>
      </c>
      <c r="H244" s="64" t="str">
        <v>[-11059] No Good Data For Calculation</v>
      </c>
      <c r="I244" s="64" t="str">
        <v>[-11059] No Good Data For Calculation</v>
      </c>
      <c r="J244" s="64" t="str">
        <v>[-11059] No Good Data For Calculation</v>
      </c>
      <c r="K244" s="8" t="str">
        <v>[-11059] No Good Data For Calculation</v>
      </c>
      <c r="L244" s="8" t="str">
        <v>[-11059] No Good Data For Calculation</v>
      </c>
      <c r="M244" s="8" t="str">
        <v>[-11059] No Good Data For Calculation</v>
      </c>
      <c r="N244" s="8" t="str">
        <v>[-11059] No Good Data For Calculation</v>
      </c>
      <c r="O244" s="8" t="str">
        <v>[-11059] No Good Data For Calculation</v>
      </c>
      <c r="P244" s="8" t="str">
        <v>[-11059] No Good Data For Calculation</v>
      </c>
      <c r="Q244" s="8" t="str">
        <v>[-11059] No Good Data For Calculation</v>
      </c>
      <c r="R244" s="8" t="str">
        <v>[-11059] No Good Data For Calculation</v>
      </c>
      <c r="S244" s="8" t="str">
        <v>[-11059] No Good Data For Calculation</v>
      </c>
      <c r="T244" s="8" t="str">
        <v>[-11059] No Good Data For Calculation</v>
      </c>
      <c r="U244" s="8" t="str">
        <v>[-11059] No Good Data For Calculation</v>
      </c>
      <c r="V244" s="8" t="str">
        <v>[-11059] No Good Data For Calculation</v>
      </c>
      <c r="W244" s="8" t="str">
        <v>[-11059] No Good Data For Calculation</v>
      </c>
      <c r="X244" s="8" t="str">
        <v>[-11059] No Good Data For Calculation</v>
      </c>
      <c r="Y244" s="8" t="str">
        <v>[-11059] No Good Data For Calculation</v>
      </c>
      <c r="Z244" s="8" t="str">
        <v>[-11059] No Good Data For Calculation</v>
      </c>
      <c r="AA244" s="8" t="str">
        <v>[-11059] No Good Data For Calculation</v>
      </c>
      <c r="AB244" s="8" t="str">
        <v>[-11059] No Good Data For Calculation</v>
      </c>
      <c r="AC244" s="8" t="str">
        <v>[-11059] No Good Data For Calculation</v>
      </c>
      <c r="AD244" s="8" t="str">
        <v>[-11059] No Good Data For Calculation</v>
      </c>
      <c r="AE244" s="8" t="str">
        <v>[-11059] No Good Data For Calculation</v>
      </c>
      <c r="AF244" s="64" t="str">
        <v>[-11059] No Good Data For Calculation</v>
      </c>
      <c r="AG244" s="64" t="str">
        <v>[-11059] No Good Data For Calculation</v>
      </c>
      <c r="AH244" s="64" t="str">
        <v>[-11059] No Good Data For Calculation</v>
      </c>
      <c r="AI244" s="64" t="str">
        <v>[-11059] No Good Data For Calculation</v>
      </c>
      <c r="AJ244" s="64" t="str">
        <v>[-11059] No Good Data For Calculation</v>
      </c>
      <c r="AK244" s="11" t="str">
        <v>[-11059] No Good Data For Calculation</v>
      </c>
      <c r="AL244" s="11" t="str">
        <v>[-11059] No Good Data For Calculation</v>
      </c>
      <c r="AM244" s="11" t="str">
        <v>[-11059] No Good Data For Calculation</v>
      </c>
      <c r="AN244" s="11" t="str">
        <v>[-11059] No Good Data For Calculation</v>
      </c>
      <c r="AO244" s="11" t="str">
        <v>[-11059] No Good Data For Calculation</v>
      </c>
      <c r="AP244" s="11" t="str">
        <v>[-11059] No Good Data For Calculation</v>
      </c>
      <c r="AQ244" s="11" t="str">
        <v>[-11059] No Good Data For Calculation</v>
      </c>
      <c r="AR244" s="11" t="str">
        <v>[-11059] No Good Data For Calculation</v>
      </c>
      <c r="AS244" s="11" t="str">
        <v>[-11059] No Good Data For Calculation</v>
      </c>
      <c r="AT244" s="11" t="str">
        <v>[-11059] No Good Data For Calculation</v>
      </c>
      <c r="AU244" s="11" t="str">
        <v>[-11059] No Good Data For Calculation</v>
      </c>
      <c r="AV244" s="11" t="str">
        <v>[-11059] No Good Data For Calculation</v>
      </c>
      <c r="AW244" s="11" t="str">
        <v>[-11059] No Good Data For Calculation</v>
      </c>
      <c r="AY244" s="7">
        <v>45873.809027777781</v>
      </c>
      <c r="AZ244" s="8">
        <v>0</v>
      </c>
      <c r="BA244" s="8">
        <v>0</v>
      </c>
      <c r="BB244" s="8">
        <v>0</v>
      </c>
      <c r="BC244" s="8">
        <v>23.097344489405359</v>
      </c>
      <c r="BD244" s="8">
        <v>0</v>
      </c>
      <c r="BE244" s="8">
        <v>0</v>
      </c>
      <c r="BF244" s="8">
        <v>0</v>
      </c>
      <c r="BG244" s="8">
        <v>20.074739867492895</v>
      </c>
      <c r="BI244" s="7">
        <v>45873.411805555559</v>
      </c>
      <c r="BJ244" s="8">
        <v>9.9063126439945357</v>
      </c>
      <c r="BK244" s="8">
        <v>9.0688569082579864</v>
      </c>
    </row>
    <row r="245" spans="1:63">
      <c r="A245" s="7">
        <v>45874.0625</v>
      </c>
      <c r="B245" s="8" t="str">
        <v>[-11059] No Good Data For Calculation</v>
      </c>
      <c r="C245" s="8" t="str">
        <v>[-11059] No Good Data For Calculation</v>
      </c>
      <c r="D245" s="8" t="str">
        <v>[-11059] No Good Data For Calculation</v>
      </c>
      <c r="E245" s="8" t="str">
        <v>[-11059] No Good Data For Calculation</v>
      </c>
      <c r="F245" s="64" t="str">
        <v>[-11059] No Good Data For Calculation</v>
      </c>
      <c r="G245" s="64" t="str">
        <v>[-11059] No Good Data For Calculation</v>
      </c>
      <c r="H245" s="64" t="str">
        <v>[-11059] No Good Data For Calculation</v>
      </c>
      <c r="I245" s="64" t="str">
        <v>[-11059] No Good Data For Calculation</v>
      </c>
      <c r="J245" s="64" t="str">
        <v>[-11059] No Good Data For Calculation</v>
      </c>
      <c r="K245" s="8" t="str">
        <v>[-11059] No Good Data For Calculation</v>
      </c>
      <c r="L245" s="8" t="str">
        <v>[-11059] No Good Data For Calculation</v>
      </c>
      <c r="M245" s="8" t="str">
        <v>[-11059] No Good Data For Calculation</v>
      </c>
      <c r="N245" s="8" t="str">
        <v>[-11059] No Good Data For Calculation</v>
      </c>
      <c r="O245" s="8" t="str">
        <v>[-11059] No Good Data For Calculation</v>
      </c>
      <c r="P245" s="8" t="str">
        <v>[-11059] No Good Data For Calculation</v>
      </c>
      <c r="Q245" s="8" t="str">
        <v>[-11059] No Good Data For Calculation</v>
      </c>
      <c r="R245" s="8" t="str">
        <v>[-11059] No Good Data For Calculation</v>
      </c>
      <c r="S245" s="8" t="str">
        <v>[-11059] No Good Data For Calculation</v>
      </c>
      <c r="T245" s="8" t="str">
        <v>[-11059] No Good Data For Calculation</v>
      </c>
      <c r="U245" s="8" t="str">
        <v>[-11059] No Good Data For Calculation</v>
      </c>
      <c r="V245" s="8" t="str">
        <v>[-11059] No Good Data For Calculation</v>
      </c>
      <c r="W245" s="8" t="str">
        <v>[-11059] No Good Data For Calculation</v>
      </c>
      <c r="X245" s="8" t="str">
        <v>[-11059] No Good Data For Calculation</v>
      </c>
      <c r="Y245" s="8" t="str">
        <v>[-11059] No Good Data For Calculation</v>
      </c>
      <c r="Z245" s="8" t="str">
        <v>[-11059] No Good Data For Calculation</v>
      </c>
      <c r="AA245" s="8" t="str">
        <v>[-11059] No Good Data For Calculation</v>
      </c>
      <c r="AB245" s="8" t="str">
        <v>[-11059] No Good Data For Calculation</v>
      </c>
      <c r="AC245" s="8" t="str">
        <v>[-11059] No Good Data For Calculation</v>
      </c>
      <c r="AD245" s="8" t="str">
        <v>[-11059] No Good Data For Calculation</v>
      </c>
      <c r="AE245" s="8" t="str">
        <v>[-11059] No Good Data For Calculation</v>
      </c>
      <c r="AF245" s="64" t="str">
        <v>[-11059] No Good Data For Calculation</v>
      </c>
      <c r="AG245" s="64" t="str">
        <v>[-11059] No Good Data For Calculation</v>
      </c>
      <c r="AH245" s="64" t="str">
        <v>[-11059] No Good Data For Calculation</v>
      </c>
      <c r="AI245" s="64" t="str">
        <v>[-11059] No Good Data For Calculation</v>
      </c>
      <c r="AJ245" s="64" t="str">
        <v>[-11059] No Good Data For Calculation</v>
      </c>
      <c r="AK245" s="11" t="str">
        <v>[-11059] No Good Data For Calculation</v>
      </c>
      <c r="AL245" s="11" t="str">
        <v>[-11059] No Good Data For Calculation</v>
      </c>
      <c r="AM245" s="11" t="str">
        <v>[-11059] No Good Data For Calculation</v>
      </c>
      <c r="AN245" s="11" t="str">
        <v>[-11059] No Good Data For Calculation</v>
      </c>
      <c r="AO245" s="11" t="str">
        <v>[-11059] No Good Data For Calculation</v>
      </c>
      <c r="AP245" s="11" t="str">
        <v>[-11059] No Good Data For Calculation</v>
      </c>
      <c r="AQ245" s="11" t="str">
        <v>[-11059] No Good Data For Calculation</v>
      </c>
      <c r="AR245" s="11" t="str">
        <v>[-11059] No Good Data For Calculation</v>
      </c>
      <c r="AS245" s="11" t="str">
        <v>[-11059] No Good Data For Calculation</v>
      </c>
      <c r="AT245" s="11" t="str">
        <v>[-11059] No Good Data For Calculation</v>
      </c>
      <c r="AU245" s="11" t="str">
        <v>[-11059] No Good Data For Calculation</v>
      </c>
      <c r="AV245" s="11" t="str">
        <v>[-11059] No Good Data For Calculation</v>
      </c>
      <c r="AW245" s="11" t="str">
        <v>[-11059] No Good Data For Calculation</v>
      </c>
      <c r="AY245" s="7">
        <v>45873.8125</v>
      </c>
      <c r="AZ245" s="8">
        <v>0</v>
      </c>
      <c r="BA245" s="8">
        <v>0</v>
      </c>
      <c r="BB245" s="8">
        <v>0</v>
      </c>
      <c r="BC245" s="8">
        <v>22.142984691158652</v>
      </c>
      <c r="BD245" s="8">
        <v>0</v>
      </c>
      <c r="BE245" s="8">
        <v>0</v>
      </c>
      <c r="BF245" s="8">
        <v>0</v>
      </c>
      <c r="BG245" s="8">
        <v>19.708493318791184</v>
      </c>
      <c r="BI245" s="7">
        <v>45873.412499999999</v>
      </c>
      <c r="BJ245" s="8">
        <v>10.901533865020417</v>
      </c>
      <c r="BK245" s="8">
        <v>9.6682484138899927</v>
      </c>
    </row>
    <row r="246" spans="1:63">
      <c r="A246" s="7">
        <v>45874.065972222219</v>
      </c>
      <c r="B246" s="8" t="str">
        <v>[-11059] No Good Data For Calculation</v>
      </c>
      <c r="C246" s="8" t="str">
        <v>[-11059] No Good Data For Calculation</v>
      </c>
      <c r="D246" s="8" t="str">
        <v>[-11059] No Good Data For Calculation</v>
      </c>
      <c r="E246" s="8" t="str">
        <v>[-11059] No Good Data For Calculation</v>
      </c>
      <c r="F246" s="64" t="str">
        <v>[-11059] No Good Data For Calculation</v>
      </c>
      <c r="G246" s="64" t="str">
        <v>[-11059] No Good Data For Calculation</v>
      </c>
      <c r="H246" s="64" t="str">
        <v>[-11059] No Good Data For Calculation</v>
      </c>
      <c r="I246" s="64" t="str">
        <v>[-11059] No Good Data For Calculation</v>
      </c>
      <c r="J246" s="64" t="str">
        <v>[-11059] No Good Data For Calculation</v>
      </c>
      <c r="K246" s="8" t="str">
        <v>[-11059] No Good Data For Calculation</v>
      </c>
      <c r="L246" s="8" t="str">
        <v>[-11059] No Good Data For Calculation</v>
      </c>
      <c r="M246" s="8" t="str">
        <v>[-11059] No Good Data For Calculation</v>
      </c>
      <c r="N246" s="8" t="str">
        <v>[-11059] No Good Data For Calculation</v>
      </c>
      <c r="O246" s="8" t="str">
        <v>[-11059] No Good Data For Calculation</v>
      </c>
      <c r="P246" s="8" t="str">
        <v>[-11059] No Good Data For Calculation</v>
      </c>
      <c r="Q246" s="8" t="str">
        <v>[-11059] No Good Data For Calculation</v>
      </c>
      <c r="R246" s="8" t="str">
        <v>[-11059] No Good Data For Calculation</v>
      </c>
      <c r="S246" s="8" t="str">
        <v>[-11059] No Good Data For Calculation</v>
      </c>
      <c r="T246" s="8" t="str">
        <v>[-11059] No Good Data For Calculation</v>
      </c>
      <c r="U246" s="8" t="str">
        <v>[-11059] No Good Data For Calculation</v>
      </c>
      <c r="V246" s="8" t="str">
        <v>[-11059] No Good Data For Calculation</v>
      </c>
      <c r="W246" s="8" t="str">
        <v>[-11059] No Good Data For Calculation</v>
      </c>
      <c r="X246" s="8" t="str">
        <v>[-11059] No Good Data For Calculation</v>
      </c>
      <c r="Y246" s="8" t="str">
        <v>[-11059] No Good Data For Calculation</v>
      </c>
      <c r="Z246" s="8" t="str">
        <v>[-11059] No Good Data For Calculation</v>
      </c>
      <c r="AA246" s="8" t="str">
        <v>[-11059] No Good Data For Calculation</v>
      </c>
      <c r="AB246" s="8" t="str">
        <v>[-11059] No Good Data For Calculation</v>
      </c>
      <c r="AC246" s="8" t="str">
        <v>[-11059] No Good Data For Calculation</v>
      </c>
      <c r="AD246" s="8" t="str">
        <v>[-11059] No Good Data For Calculation</v>
      </c>
      <c r="AE246" s="8" t="str">
        <v>[-11059] No Good Data For Calculation</v>
      </c>
      <c r="AF246" s="64" t="str">
        <v>[-11059] No Good Data For Calculation</v>
      </c>
      <c r="AG246" s="64" t="str">
        <v>[-11059] No Good Data For Calculation</v>
      </c>
      <c r="AH246" s="64" t="str">
        <v>[-11059] No Good Data For Calculation</v>
      </c>
      <c r="AI246" s="64" t="str">
        <v>[-11059] No Good Data For Calculation</v>
      </c>
      <c r="AJ246" s="64" t="str">
        <v>[-11059] No Good Data For Calculation</v>
      </c>
      <c r="AK246" s="11" t="str">
        <v>[-11059] No Good Data For Calculation</v>
      </c>
      <c r="AL246" s="11" t="str">
        <v>[-11059] No Good Data For Calculation</v>
      </c>
      <c r="AM246" s="11" t="str">
        <v>[-11059] No Good Data For Calculation</v>
      </c>
      <c r="AN246" s="11" t="str">
        <v>[-11059] No Good Data For Calculation</v>
      </c>
      <c r="AO246" s="11" t="str">
        <v>[-11059] No Good Data For Calculation</v>
      </c>
      <c r="AP246" s="11" t="str">
        <v>[-11059] No Good Data For Calculation</v>
      </c>
      <c r="AQ246" s="11" t="str">
        <v>[-11059] No Good Data For Calculation</v>
      </c>
      <c r="AR246" s="11" t="str">
        <v>[-11059] No Good Data For Calculation</v>
      </c>
      <c r="AS246" s="11" t="str">
        <v>[-11059] No Good Data For Calculation</v>
      </c>
      <c r="AT246" s="11" t="str">
        <v>[-11059] No Good Data For Calculation</v>
      </c>
      <c r="AU246" s="11" t="str">
        <v>[-11059] No Good Data For Calculation</v>
      </c>
      <c r="AV246" s="11" t="str">
        <v>[-11059] No Good Data For Calculation</v>
      </c>
      <c r="AW246" s="11" t="str">
        <v>[-11059] No Good Data For Calculation</v>
      </c>
      <c r="AY246" s="7">
        <v>45873.815972222219</v>
      </c>
      <c r="AZ246" s="8">
        <v>0</v>
      </c>
      <c r="BA246" s="8">
        <v>0</v>
      </c>
      <c r="BB246" s="8">
        <v>0</v>
      </c>
      <c r="BC246" s="8">
        <v>20.698889656060416</v>
      </c>
      <c r="BD246" s="8">
        <v>0</v>
      </c>
      <c r="BE246" s="8">
        <v>0</v>
      </c>
      <c r="BF246" s="8">
        <v>0</v>
      </c>
      <c r="BG246" s="8">
        <v>19.36535756528361</v>
      </c>
      <c r="BI246" s="7">
        <v>45873.413194444445</v>
      </c>
      <c r="BJ246" s="8">
        <v>11.451297110843514</v>
      </c>
      <c r="BK246" s="8">
        <v>10.174509372864655</v>
      </c>
    </row>
    <row r="247" spans="1:63">
      <c r="A247" s="7">
        <v>45874.069444444445</v>
      </c>
      <c r="B247" s="8" t="str">
        <v>[-11059] No Good Data For Calculation</v>
      </c>
      <c r="C247" s="8" t="str">
        <v>[-11059] No Good Data For Calculation</v>
      </c>
      <c r="D247" s="8" t="str">
        <v>[-11059] No Good Data For Calculation</v>
      </c>
      <c r="E247" s="8" t="str">
        <v>[-11059] No Good Data For Calculation</v>
      </c>
      <c r="F247" s="64" t="str">
        <v>[-11059] No Good Data For Calculation</v>
      </c>
      <c r="G247" s="64" t="str">
        <v>[-11059] No Good Data For Calculation</v>
      </c>
      <c r="H247" s="64" t="str">
        <v>[-11059] No Good Data For Calculation</v>
      </c>
      <c r="I247" s="64" t="str">
        <v>[-11059] No Good Data For Calculation</v>
      </c>
      <c r="J247" s="64" t="str">
        <v>[-11059] No Good Data For Calculation</v>
      </c>
      <c r="K247" s="8" t="str">
        <v>[-11059] No Good Data For Calculation</v>
      </c>
      <c r="L247" s="8" t="str">
        <v>[-11059] No Good Data For Calculation</v>
      </c>
      <c r="M247" s="8" t="str">
        <v>[-11059] No Good Data For Calculation</v>
      </c>
      <c r="N247" s="8" t="str">
        <v>[-11059] No Good Data For Calculation</v>
      </c>
      <c r="O247" s="8" t="str">
        <v>[-11059] No Good Data For Calculation</v>
      </c>
      <c r="P247" s="8" t="str">
        <v>[-11059] No Good Data For Calculation</v>
      </c>
      <c r="Q247" s="8" t="str">
        <v>[-11059] No Good Data For Calculation</v>
      </c>
      <c r="R247" s="8" t="str">
        <v>[-11059] No Good Data For Calculation</v>
      </c>
      <c r="S247" s="8" t="str">
        <v>[-11059] No Good Data For Calculation</v>
      </c>
      <c r="T247" s="8" t="str">
        <v>[-11059] No Good Data For Calculation</v>
      </c>
      <c r="U247" s="8" t="str">
        <v>[-11059] No Good Data For Calculation</v>
      </c>
      <c r="V247" s="8" t="str">
        <v>[-11059] No Good Data For Calculation</v>
      </c>
      <c r="W247" s="8" t="str">
        <v>[-11059] No Good Data For Calculation</v>
      </c>
      <c r="X247" s="8" t="str">
        <v>[-11059] No Good Data For Calculation</v>
      </c>
      <c r="Y247" s="8" t="str">
        <v>[-11059] No Good Data For Calculation</v>
      </c>
      <c r="Z247" s="8" t="str">
        <v>[-11059] No Good Data For Calculation</v>
      </c>
      <c r="AA247" s="8" t="str">
        <v>[-11059] No Good Data For Calculation</v>
      </c>
      <c r="AB247" s="8" t="str">
        <v>[-11059] No Good Data For Calculation</v>
      </c>
      <c r="AC247" s="8" t="str">
        <v>[-11059] No Good Data For Calculation</v>
      </c>
      <c r="AD247" s="8" t="str">
        <v>[-11059] No Good Data For Calculation</v>
      </c>
      <c r="AE247" s="8" t="str">
        <v>[-11059] No Good Data For Calculation</v>
      </c>
      <c r="AF247" s="64" t="str">
        <v>[-11059] No Good Data For Calculation</v>
      </c>
      <c r="AG247" s="64" t="str">
        <v>[-11059] No Good Data For Calculation</v>
      </c>
      <c r="AH247" s="64" t="str">
        <v>[-11059] No Good Data For Calculation</v>
      </c>
      <c r="AI247" s="64" t="str">
        <v>[-11059] No Good Data For Calculation</v>
      </c>
      <c r="AJ247" s="64" t="str">
        <v>[-11059] No Good Data For Calculation</v>
      </c>
      <c r="AK247" s="11" t="str">
        <v>[-11059] No Good Data For Calculation</v>
      </c>
      <c r="AL247" s="11" t="str">
        <v>[-11059] No Good Data For Calculation</v>
      </c>
      <c r="AM247" s="11" t="str">
        <v>[-11059] No Good Data For Calculation</v>
      </c>
      <c r="AN247" s="11" t="str">
        <v>[-11059] No Good Data For Calculation</v>
      </c>
      <c r="AO247" s="11" t="str">
        <v>[-11059] No Good Data For Calculation</v>
      </c>
      <c r="AP247" s="11" t="str">
        <v>[-11059] No Good Data For Calculation</v>
      </c>
      <c r="AQ247" s="11" t="str">
        <v>[-11059] No Good Data For Calculation</v>
      </c>
      <c r="AR247" s="11" t="str">
        <v>[-11059] No Good Data For Calculation</v>
      </c>
      <c r="AS247" s="11" t="str">
        <v>[-11059] No Good Data For Calculation</v>
      </c>
      <c r="AT247" s="11" t="str">
        <v>[-11059] No Good Data For Calculation</v>
      </c>
      <c r="AU247" s="11" t="str">
        <v>[-11059] No Good Data For Calculation</v>
      </c>
      <c r="AV247" s="11" t="str">
        <v>[-11059] No Good Data For Calculation</v>
      </c>
      <c r="AW247" s="11" t="str">
        <v>[-11059] No Good Data For Calculation</v>
      </c>
      <c r="AY247" s="7">
        <v>45873.819444444445</v>
      </c>
      <c r="AZ247" s="8">
        <v>0</v>
      </c>
      <c r="BA247" s="8">
        <v>0</v>
      </c>
      <c r="BB247" s="8">
        <v>0</v>
      </c>
      <c r="BC247" s="8">
        <v>19.482912465116236</v>
      </c>
      <c r="BD247" s="8">
        <v>0</v>
      </c>
      <c r="BE247" s="8">
        <v>0</v>
      </c>
      <c r="BF247" s="8">
        <v>0</v>
      </c>
      <c r="BG247" s="8">
        <v>18.965902701723913</v>
      </c>
      <c r="BI247" s="7">
        <v>45873.413888888892</v>
      </c>
      <c r="BJ247" s="8">
        <v>11.943311907577435</v>
      </c>
      <c r="BK247" s="8">
        <v>10.718171914880175</v>
      </c>
    </row>
    <row r="248" spans="1:63">
      <c r="A248" s="7">
        <v>45874.072916666664</v>
      </c>
      <c r="B248" s="8" t="str">
        <v>[-11059] No Good Data For Calculation</v>
      </c>
      <c r="C248" s="8" t="str">
        <v>[-11059] No Good Data For Calculation</v>
      </c>
      <c r="D248" s="8" t="str">
        <v>[-11059] No Good Data For Calculation</v>
      </c>
      <c r="E248" s="8" t="str">
        <v>[-11059] No Good Data For Calculation</v>
      </c>
      <c r="F248" s="64" t="str">
        <v>[-11059] No Good Data For Calculation</v>
      </c>
      <c r="G248" s="64" t="str">
        <v>[-11059] No Good Data For Calculation</v>
      </c>
      <c r="H248" s="64" t="str">
        <v>[-11059] No Good Data For Calculation</v>
      </c>
      <c r="I248" s="64" t="str">
        <v>[-11059] No Good Data For Calculation</v>
      </c>
      <c r="J248" s="64" t="str">
        <v>[-11059] No Good Data For Calculation</v>
      </c>
      <c r="K248" s="8" t="str">
        <v>[-11059] No Good Data For Calculation</v>
      </c>
      <c r="L248" s="8" t="str">
        <v>[-11059] No Good Data For Calculation</v>
      </c>
      <c r="M248" s="8" t="str">
        <v>[-11059] No Good Data For Calculation</v>
      </c>
      <c r="N248" s="8" t="str">
        <v>[-11059] No Good Data For Calculation</v>
      </c>
      <c r="O248" s="8" t="str">
        <v>[-11059] No Good Data For Calculation</v>
      </c>
      <c r="P248" s="8" t="str">
        <v>[-11059] No Good Data For Calculation</v>
      </c>
      <c r="Q248" s="8" t="str">
        <v>[-11059] No Good Data For Calculation</v>
      </c>
      <c r="R248" s="8" t="str">
        <v>[-11059] No Good Data For Calculation</v>
      </c>
      <c r="S248" s="8" t="str">
        <v>[-11059] No Good Data For Calculation</v>
      </c>
      <c r="T248" s="8" t="str">
        <v>[-11059] No Good Data For Calculation</v>
      </c>
      <c r="U248" s="8" t="str">
        <v>[-11059] No Good Data For Calculation</v>
      </c>
      <c r="V248" s="8" t="str">
        <v>[-11059] No Good Data For Calculation</v>
      </c>
      <c r="W248" s="8" t="str">
        <v>[-11059] No Good Data For Calculation</v>
      </c>
      <c r="X248" s="8" t="str">
        <v>[-11059] No Good Data For Calculation</v>
      </c>
      <c r="Y248" s="8" t="str">
        <v>[-11059] No Good Data For Calculation</v>
      </c>
      <c r="Z248" s="8" t="str">
        <v>[-11059] No Good Data For Calculation</v>
      </c>
      <c r="AA248" s="8" t="str">
        <v>[-11059] No Good Data For Calculation</v>
      </c>
      <c r="AB248" s="8" t="str">
        <v>[-11059] No Good Data For Calculation</v>
      </c>
      <c r="AC248" s="8" t="str">
        <v>[-11059] No Good Data For Calculation</v>
      </c>
      <c r="AD248" s="8" t="str">
        <v>[-11059] No Good Data For Calculation</v>
      </c>
      <c r="AE248" s="8" t="str">
        <v>[-11059] No Good Data For Calculation</v>
      </c>
      <c r="AF248" s="64" t="str">
        <v>[-11059] No Good Data For Calculation</v>
      </c>
      <c r="AG248" s="64" t="str">
        <v>[-11059] No Good Data For Calculation</v>
      </c>
      <c r="AH248" s="64" t="str">
        <v>[-11059] No Good Data For Calculation</v>
      </c>
      <c r="AI248" s="64" t="str">
        <v>[-11059] No Good Data For Calculation</v>
      </c>
      <c r="AJ248" s="64" t="str">
        <v>[-11059] No Good Data For Calculation</v>
      </c>
      <c r="AK248" s="11" t="str">
        <v>[-11059] No Good Data For Calculation</v>
      </c>
      <c r="AL248" s="11" t="str">
        <v>[-11059] No Good Data For Calculation</v>
      </c>
      <c r="AM248" s="11" t="str">
        <v>[-11059] No Good Data For Calculation</v>
      </c>
      <c r="AN248" s="11" t="str">
        <v>[-11059] No Good Data For Calculation</v>
      </c>
      <c r="AO248" s="11" t="str">
        <v>[-11059] No Good Data For Calculation</v>
      </c>
      <c r="AP248" s="11" t="str">
        <v>[-11059] No Good Data For Calculation</v>
      </c>
      <c r="AQ248" s="11" t="str">
        <v>[-11059] No Good Data For Calculation</v>
      </c>
      <c r="AR248" s="11" t="str">
        <v>[-11059] No Good Data For Calculation</v>
      </c>
      <c r="AS248" s="11" t="str">
        <v>[-11059] No Good Data For Calculation</v>
      </c>
      <c r="AT248" s="11" t="str">
        <v>[-11059] No Good Data For Calculation</v>
      </c>
      <c r="AU248" s="11" t="str">
        <v>[-11059] No Good Data For Calculation</v>
      </c>
      <c r="AV248" s="11" t="str">
        <v>[-11059] No Good Data For Calculation</v>
      </c>
      <c r="AW248" s="11" t="str">
        <v>[-11059] No Good Data For Calculation</v>
      </c>
      <c r="AY248" s="7">
        <v>45873.822916666664</v>
      </c>
      <c r="AZ248" s="8">
        <v>0</v>
      </c>
      <c r="BA248" s="8">
        <v>0</v>
      </c>
      <c r="BB248" s="8">
        <v>0</v>
      </c>
      <c r="BC248" s="8">
        <v>18.700080866796029</v>
      </c>
      <c r="BD248" s="8">
        <v>0</v>
      </c>
      <c r="BE248" s="8">
        <v>0</v>
      </c>
      <c r="BF248" s="8">
        <v>0</v>
      </c>
      <c r="BG248" s="8">
        <v>18.49835522793213</v>
      </c>
      <c r="BI248" s="7">
        <v>45873.414583333331</v>
      </c>
      <c r="BJ248" s="8">
        <v>12.371401415620863</v>
      </c>
      <c r="BK248" s="8">
        <v>11.209220866108323</v>
      </c>
    </row>
    <row r="249" spans="1:63">
      <c r="A249" s="7">
        <v>45874.076388888891</v>
      </c>
      <c r="B249" s="8" t="str">
        <v>[-11059] No Good Data For Calculation</v>
      </c>
      <c r="C249" s="8" t="str">
        <v>[-11059] No Good Data For Calculation</v>
      </c>
      <c r="D249" s="8" t="str">
        <v>[-11059] No Good Data For Calculation</v>
      </c>
      <c r="E249" s="8" t="str">
        <v>[-11059] No Good Data For Calculation</v>
      </c>
      <c r="F249" s="64" t="str">
        <v>[-11059] No Good Data For Calculation</v>
      </c>
      <c r="G249" s="64" t="str">
        <v>[-11059] No Good Data For Calculation</v>
      </c>
      <c r="H249" s="64" t="str">
        <v>[-11059] No Good Data For Calculation</v>
      </c>
      <c r="I249" s="64" t="str">
        <v>[-11059] No Good Data For Calculation</v>
      </c>
      <c r="J249" s="64" t="str">
        <v>[-11059] No Good Data For Calculation</v>
      </c>
      <c r="K249" s="8" t="str">
        <v>[-11059] No Good Data For Calculation</v>
      </c>
      <c r="L249" s="8" t="str">
        <v>[-11059] No Good Data For Calculation</v>
      </c>
      <c r="M249" s="8" t="str">
        <v>[-11059] No Good Data For Calculation</v>
      </c>
      <c r="N249" s="8" t="str">
        <v>[-11059] No Good Data For Calculation</v>
      </c>
      <c r="O249" s="8" t="str">
        <v>[-11059] No Good Data For Calculation</v>
      </c>
      <c r="P249" s="8" t="str">
        <v>[-11059] No Good Data For Calculation</v>
      </c>
      <c r="Q249" s="8" t="str">
        <v>[-11059] No Good Data For Calculation</v>
      </c>
      <c r="R249" s="8" t="str">
        <v>[-11059] No Good Data For Calculation</v>
      </c>
      <c r="S249" s="8" t="str">
        <v>[-11059] No Good Data For Calculation</v>
      </c>
      <c r="T249" s="8" t="str">
        <v>[-11059] No Good Data For Calculation</v>
      </c>
      <c r="U249" s="8" t="str">
        <v>[-11059] No Good Data For Calculation</v>
      </c>
      <c r="V249" s="8" t="str">
        <v>[-11059] No Good Data For Calculation</v>
      </c>
      <c r="W249" s="8" t="str">
        <v>[-11059] No Good Data For Calculation</v>
      </c>
      <c r="X249" s="8" t="str">
        <v>[-11059] No Good Data For Calculation</v>
      </c>
      <c r="Y249" s="8" t="str">
        <v>[-11059] No Good Data For Calculation</v>
      </c>
      <c r="Z249" s="8" t="str">
        <v>[-11059] No Good Data For Calculation</v>
      </c>
      <c r="AA249" s="8" t="str">
        <v>[-11059] No Good Data For Calculation</v>
      </c>
      <c r="AB249" s="8" t="str">
        <v>[-11059] No Good Data For Calculation</v>
      </c>
      <c r="AC249" s="8" t="str">
        <v>[-11059] No Good Data For Calculation</v>
      </c>
      <c r="AD249" s="8" t="str">
        <v>[-11059] No Good Data For Calculation</v>
      </c>
      <c r="AE249" s="8" t="str">
        <v>[-11059] No Good Data For Calculation</v>
      </c>
      <c r="AF249" s="64" t="str">
        <v>[-11059] No Good Data For Calculation</v>
      </c>
      <c r="AG249" s="64" t="str">
        <v>[-11059] No Good Data For Calculation</v>
      </c>
      <c r="AH249" s="64" t="str">
        <v>[-11059] No Good Data For Calculation</v>
      </c>
      <c r="AI249" s="64" t="str">
        <v>[-11059] No Good Data For Calculation</v>
      </c>
      <c r="AJ249" s="64" t="str">
        <v>[-11059] No Good Data For Calculation</v>
      </c>
      <c r="AK249" s="11" t="str">
        <v>[-11059] No Good Data For Calculation</v>
      </c>
      <c r="AL249" s="11" t="str">
        <v>[-11059] No Good Data For Calculation</v>
      </c>
      <c r="AM249" s="11" t="str">
        <v>[-11059] No Good Data For Calculation</v>
      </c>
      <c r="AN249" s="11" t="str">
        <v>[-11059] No Good Data For Calculation</v>
      </c>
      <c r="AO249" s="11" t="str">
        <v>[-11059] No Good Data For Calculation</v>
      </c>
      <c r="AP249" s="11" t="str">
        <v>[-11059] No Good Data For Calculation</v>
      </c>
      <c r="AQ249" s="11" t="str">
        <v>[-11059] No Good Data For Calculation</v>
      </c>
      <c r="AR249" s="11" t="str">
        <v>[-11059] No Good Data For Calculation</v>
      </c>
      <c r="AS249" s="11" t="str">
        <v>[-11059] No Good Data For Calculation</v>
      </c>
      <c r="AT249" s="11" t="str">
        <v>[-11059] No Good Data For Calculation</v>
      </c>
      <c r="AU249" s="11" t="str">
        <v>[-11059] No Good Data For Calculation</v>
      </c>
      <c r="AV249" s="11" t="str">
        <v>[-11059] No Good Data For Calculation</v>
      </c>
      <c r="AW249" s="11" t="str">
        <v>[-11059] No Good Data For Calculation</v>
      </c>
      <c r="AY249" s="7">
        <v>45873.826388888891</v>
      </c>
      <c r="AZ249" s="8">
        <v>0</v>
      </c>
      <c r="BA249" s="8">
        <v>0</v>
      </c>
      <c r="BB249" s="8">
        <v>0</v>
      </c>
      <c r="BC249" s="8">
        <v>18.091677872776096</v>
      </c>
      <c r="BD249" s="8">
        <v>0</v>
      </c>
      <c r="BE249" s="8">
        <v>0</v>
      </c>
      <c r="BF249" s="8">
        <v>0</v>
      </c>
      <c r="BG249" s="8">
        <v>17.905983874843578</v>
      </c>
      <c r="BI249" s="7">
        <v>45873.415277777778</v>
      </c>
      <c r="BJ249" s="8">
        <v>12.828317249997637</v>
      </c>
      <c r="BK249" s="8">
        <v>11.737975929247755</v>
      </c>
    </row>
    <row r="250" spans="1:63">
      <c r="A250" s="7">
        <v>45874.079861111109</v>
      </c>
      <c r="B250" s="8" t="str">
        <v>[-11059] No Good Data For Calculation</v>
      </c>
      <c r="C250" s="8" t="str">
        <v>[-11059] No Good Data For Calculation</v>
      </c>
      <c r="D250" s="8" t="str">
        <v>[-11059] No Good Data For Calculation</v>
      </c>
      <c r="E250" s="8" t="str">
        <v>[-11059] No Good Data For Calculation</v>
      </c>
      <c r="F250" s="64" t="str">
        <v>[-11059] No Good Data For Calculation</v>
      </c>
      <c r="G250" s="64" t="str">
        <v>[-11059] No Good Data For Calculation</v>
      </c>
      <c r="H250" s="64" t="str">
        <v>[-11059] No Good Data For Calculation</v>
      </c>
      <c r="I250" s="64" t="str">
        <v>[-11059] No Good Data For Calculation</v>
      </c>
      <c r="J250" s="64" t="str">
        <v>[-11059] No Good Data For Calculation</v>
      </c>
      <c r="K250" s="8" t="str">
        <v>[-11059] No Good Data For Calculation</v>
      </c>
      <c r="L250" s="8" t="str">
        <v>[-11059] No Good Data For Calculation</v>
      </c>
      <c r="M250" s="8" t="str">
        <v>[-11059] No Good Data For Calculation</v>
      </c>
      <c r="N250" s="8" t="str">
        <v>[-11059] No Good Data For Calculation</v>
      </c>
      <c r="O250" s="8" t="str">
        <v>[-11059] No Good Data For Calculation</v>
      </c>
      <c r="P250" s="8" t="str">
        <v>[-11059] No Good Data For Calculation</v>
      </c>
      <c r="Q250" s="8" t="str">
        <v>[-11059] No Good Data For Calculation</v>
      </c>
      <c r="R250" s="8" t="str">
        <v>[-11059] No Good Data For Calculation</v>
      </c>
      <c r="S250" s="8" t="str">
        <v>[-11059] No Good Data For Calculation</v>
      </c>
      <c r="T250" s="8" t="str">
        <v>[-11059] No Good Data For Calculation</v>
      </c>
      <c r="U250" s="8" t="str">
        <v>[-11059] No Good Data For Calculation</v>
      </c>
      <c r="V250" s="8" t="str">
        <v>[-11059] No Good Data For Calculation</v>
      </c>
      <c r="W250" s="8" t="str">
        <v>[-11059] No Good Data For Calculation</v>
      </c>
      <c r="X250" s="8" t="str">
        <v>[-11059] No Good Data For Calculation</v>
      </c>
      <c r="Y250" s="8" t="str">
        <v>[-11059] No Good Data For Calculation</v>
      </c>
      <c r="Z250" s="8" t="str">
        <v>[-11059] No Good Data For Calculation</v>
      </c>
      <c r="AA250" s="8" t="str">
        <v>[-11059] No Good Data For Calculation</v>
      </c>
      <c r="AB250" s="8" t="str">
        <v>[-11059] No Good Data For Calculation</v>
      </c>
      <c r="AC250" s="8" t="str">
        <v>[-11059] No Good Data For Calculation</v>
      </c>
      <c r="AD250" s="8" t="str">
        <v>[-11059] No Good Data For Calculation</v>
      </c>
      <c r="AE250" s="8" t="str">
        <v>[-11059] No Good Data For Calculation</v>
      </c>
      <c r="AF250" s="64" t="str">
        <v>[-11059] No Good Data For Calculation</v>
      </c>
      <c r="AG250" s="64" t="str">
        <v>[-11059] No Good Data For Calculation</v>
      </c>
      <c r="AH250" s="64" t="str">
        <v>[-11059] No Good Data For Calculation</v>
      </c>
      <c r="AI250" s="64" t="str">
        <v>[-11059] No Good Data For Calculation</v>
      </c>
      <c r="AJ250" s="64" t="str">
        <v>[-11059] No Good Data For Calculation</v>
      </c>
      <c r="AK250" s="11" t="str">
        <v>[-11059] No Good Data For Calculation</v>
      </c>
      <c r="AL250" s="11" t="str">
        <v>[-11059] No Good Data For Calculation</v>
      </c>
      <c r="AM250" s="11" t="str">
        <v>[-11059] No Good Data For Calculation</v>
      </c>
      <c r="AN250" s="11" t="str">
        <v>[-11059] No Good Data For Calculation</v>
      </c>
      <c r="AO250" s="11" t="str">
        <v>[-11059] No Good Data For Calculation</v>
      </c>
      <c r="AP250" s="11" t="str">
        <v>[-11059] No Good Data For Calculation</v>
      </c>
      <c r="AQ250" s="11" t="str">
        <v>[-11059] No Good Data For Calculation</v>
      </c>
      <c r="AR250" s="11" t="str">
        <v>[-11059] No Good Data For Calculation</v>
      </c>
      <c r="AS250" s="11" t="str">
        <v>[-11059] No Good Data For Calculation</v>
      </c>
      <c r="AT250" s="11" t="str">
        <v>[-11059] No Good Data For Calculation</v>
      </c>
      <c r="AU250" s="11" t="str">
        <v>[-11059] No Good Data For Calculation</v>
      </c>
      <c r="AV250" s="11" t="str">
        <v>[-11059] No Good Data For Calculation</v>
      </c>
      <c r="AW250" s="11" t="str">
        <v>[-11059] No Good Data For Calculation</v>
      </c>
      <c r="AY250" s="7">
        <v>45873.829861111109</v>
      </c>
      <c r="AZ250" s="8">
        <v>0</v>
      </c>
      <c r="BA250" s="8">
        <v>0</v>
      </c>
      <c r="BB250" s="8">
        <v>0</v>
      </c>
      <c r="BC250" s="8">
        <v>17.490664846248183</v>
      </c>
      <c r="BD250" s="8">
        <v>0</v>
      </c>
      <c r="BE250" s="8">
        <v>0</v>
      </c>
      <c r="BF250" s="8">
        <v>0</v>
      </c>
      <c r="BG250" s="8">
        <v>17.240597241564753</v>
      </c>
      <c r="BI250" s="7">
        <v>45873.415972222225</v>
      </c>
      <c r="BJ250" s="8">
        <v>13.183395552742608</v>
      </c>
      <c r="BK250" s="8">
        <v>12.198821489601682</v>
      </c>
    </row>
    <row r="251" spans="1:63">
      <c r="A251" s="7">
        <v>45874.083333333336</v>
      </c>
      <c r="B251" s="8" t="str">
        <v>[-11059] No Good Data For Calculation</v>
      </c>
      <c r="C251" s="8" t="str">
        <v>[-11059] No Good Data For Calculation</v>
      </c>
      <c r="D251" s="8" t="str">
        <v>[-11059] No Good Data For Calculation</v>
      </c>
      <c r="E251" s="8" t="str">
        <v>[-11059] No Good Data For Calculation</v>
      </c>
      <c r="F251" s="64" t="str">
        <v>[-11059] No Good Data For Calculation</v>
      </c>
      <c r="G251" s="64" t="str">
        <v>[-11059] No Good Data For Calculation</v>
      </c>
      <c r="H251" s="64" t="str">
        <v>[-11059] No Good Data For Calculation</v>
      </c>
      <c r="I251" s="64" t="str">
        <v>[-11059] No Good Data For Calculation</v>
      </c>
      <c r="J251" s="64" t="str">
        <v>[-11059] No Good Data For Calculation</v>
      </c>
      <c r="K251" s="8" t="str">
        <v>[-11059] No Good Data For Calculation</v>
      </c>
      <c r="L251" s="8" t="str">
        <v>[-11059] No Good Data For Calculation</v>
      </c>
      <c r="M251" s="8" t="str">
        <v>[-11059] No Good Data For Calculation</v>
      </c>
      <c r="N251" s="8" t="str">
        <v>[-11059] No Good Data For Calculation</v>
      </c>
      <c r="O251" s="8" t="str">
        <v>[-11059] No Good Data For Calculation</v>
      </c>
      <c r="P251" s="8" t="str">
        <v>[-11059] No Good Data For Calculation</v>
      </c>
      <c r="Q251" s="8" t="str">
        <v>[-11059] No Good Data For Calculation</v>
      </c>
      <c r="R251" s="8" t="str">
        <v>[-11059] No Good Data For Calculation</v>
      </c>
      <c r="S251" s="8" t="str">
        <v>[-11059] No Good Data For Calculation</v>
      </c>
      <c r="T251" s="8" t="str">
        <v>[-11059] No Good Data For Calculation</v>
      </c>
      <c r="U251" s="8" t="str">
        <v>[-11059] No Good Data For Calculation</v>
      </c>
      <c r="V251" s="8" t="str">
        <v>[-11059] No Good Data For Calculation</v>
      </c>
      <c r="W251" s="8" t="str">
        <v>[-11059] No Good Data For Calculation</v>
      </c>
      <c r="X251" s="8" t="str">
        <v>[-11059] No Good Data For Calculation</v>
      </c>
      <c r="Y251" s="8" t="str">
        <v>[-11059] No Good Data For Calculation</v>
      </c>
      <c r="Z251" s="8" t="str">
        <v>[-11059] No Good Data For Calculation</v>
      </c>
      <c r="AA251" s="8" t="str">
        <v>[-11059] No Good Data For Calculation</v>
      </c>
      <c r="AB251" s="8" t="str">
        <v>[-11059] No Good Data For Calculation</v>
      </c>
      <c r="AC251" s="8" t="str">
        <v>[-11059] No Good Data For Calculation</v>
      </c>
      <c r="AD251" s="8" t="str">
        <v>[-11059] No Good Data For Calculation</v>
      </c>
      <c r="AE251" s="8" t="str">
        <v>[-11059] No Good Data For Calculation</v>
      </c>
      <c r="AF251" s="64" t="str">
        <v>[-11059] No Good Data For Calculation</v>
      </c>
      <c r="AG251" s="64" t="str">
        <v>[-11059] No Good Data For Calculation</v>
      </c>
      <c r="AH251" s="64" t="str">
        <v>[-11059] No Good Data For Calculation</v>
      </c>
      <c r="AI251" s="64" t="str">
        <v>[-11059] No Good Data For Calculation</v>
      </c>
      <c r="AJ251" s="64" t="str">
        <v>[-11059] No Good Data For Calculation</v>
      </c>
      <c r="AK251" s="11" t="str">
        <v>[-11059] No Good Data For Calculation</v>
      </c>
      <c r="AL251" s="11" t="str">
        <v>[-11059] No Good Data For Calculation</v>
      </c>
      <c r="AM251" s="11" t="str">
        <v>[-11059] No Good Data For Calculation</v>
      </c>
      <c r="AN251" s="11" t="str">
        <v>[-11059] No Good Data For Calculation</v>
      </c>
      <c r="AO251" s="11" t="str">
        <v>[-11059] No Good Data For Calculation</v>
      </c>
      <c r="AP251" s="11" t="str">
        <v>[-11059] No Good Data For Calculation</v>
      </c>
      <c r="AQ251" s="11" t="str">
        <v>[-11059] No Good Data For Calculation</v>
      </c>
      <c r="AR251" s="11" t="str">
        <v>[-11059] No Good Data For Calculation</v>
      </c>
      <c r="AS251" s="11" t="str">
        <v>[-11059] No Good Data For Calculation</v>
      </c>
      <c r="AT251" s="11" t="str">
        <v>[-11059] No Good Data For Calculation</v>
      </c>
      <c r="AU251" s="11" t="str">
        <v>[-11059] No Good Data For Calculation</v>
      </c>
      <c r="AV251" s="11" t="str">
        <v>[-11059] No Good Data For Calculation</v>
      </c>
      <c r="AW251" s="11" t="str">
        <v>[-11059] No Good Data For Calculation</v>
      </c>
      <c r="AY251" s="7">
        <v>45873.833333333336</v>
      </c>
      <c r="AZ251" s="8">
        <v>0</v>
      </c>
      <c r="BA251" s="8">
        <v>0</v>
      </c>
      <c r="BB251" s="8">
        <v>0</v>
      </c>
      <c r="BC251" s="8">
        <v>16.910135000902986</v>
      </c>
      <c r="BD251" s="8">
        <v>0</v>
      </c>
      <c r="BE251" s="8">
        <v>0</v>
      </c>
      <c r="BF251" s="8">
        <v>0</v>
      </c>
      <c r="BG251" s="8">
        <v>16.470924737632426</v>
      </c>
      <c r="BI251" s="7">
        <v>45873.416666666664</v>
      </c>
      <c r="BJ251" s="8">
        <v>13.48654486165116</v>
      </c>
      <c r="BK251" s="8">
        <v>12.667818878826735</v>
      </c>
    </row>
    <row r="252" spans="1:63">
      <c r="A252" s="7">
        <v>45874.086805555555</v>
      </c>
      <c r="B252" s="8" t="str">
        <v>[-11059] No Good Data For Calculation</v>
      </c>
      <c r="C252" s="8" t="str">
        <v>[-11059] No Good Data For Calculation</v>
      </c>
      <c r="D252" s="8" t="str">
        <v>[-11059] No Good Data For Calculation</v>
      </c>
      <c r="E252" s="8" t="str">
        <v>[-11059] No Good Data For Calculation</v>
      </c>
      <c r="F252" s="64" t="str">
        <v>[-11059] No Good Data For Calculation</v>
      </c>
      <c r="G252" s="64" t="str">
        <v>[-11059] No Good Data For Calculation</v>
      </c>
      <c r="H252" s="64" t="str">
        <v>[-11059] No Good Data For Calculation</v>
      </c>
      <c r="I252" s="64" t="str">
        <v>[-11059] No Good Data For Calculation</v>
      </c>
      <c r="J252" s="64" t="str">
        <v>[-11059] No Good Data For Calculation</v>
      </c>
      <c r="K252" s="8" t="str">
        <v>[-11059] No Good Data For Calculation</v>
      </c>
      <c r="L252" s="8" t="str">
        <v>[-11059] No Good Data For Calculation</v>
      </c>
      <c r="M252" s="8" t="str">
        <v>[-11059] No Good Data For Calculation</v>
      </c>
      <c r="N252" s="8" t="str">
        <v>[-11059] No Good Data For Calculation</v>
      </c>
      <c r="O252" s="8" t="str">
        <v>[-11059] No Good Data For Calculation</v>
      </c>
      <c r="P252" s="8" t="str">
        <v>[-11059] No Good Data For Calculation</v>
      </c>
      <c r="Q252" s="8" t="str">
        <v>[-11059] No Good Data For Calculation</v>
      </c>
      <c r="R252" s="8" t="str">
        <v>[-11059] No Good Data For Calculation</v>
      </c>
      <c r="S252" s="8" t="str">
        <v>[-11059] No Good Data For Calculation</v>
      </c>
      <c r="T252" s="8" t="str">
        <v>[-11059] No Good Data For Calculation</v>
      </c>
      <c r="U252" s="8" t="str">
        <v>[-11059] No Good Data For Calculation</v>
      </c>
      <c r="V252" s="8" t="str">
        <v>[-11059] No Good Data For Calculation</v>
      </c>
      <c r="W252" s="8" t="str">
        <v>[-11059] No Good Data For Calculation</v>
      </c>
      <c r="X252" s="8" t="str">
        <v>[-11059] No Good Data For Calculation</v>
      </c>
      <c r="Y252" s="8" t="str">
        <v>[-11059] No Good Data For Calculation</v>
      </c>
      <c r="Z252" s="8" t="str">
        <v>[-11059] No Good Data For Calculation</v>
      </c>
      <c r="AA252" s="8" t="str">
        <v>[-11059] No Good Data For Calculation</v>
      </c>
      <c r="AB252" s="8" t="str">
        <v>[-11059] No Good Data For Calculation</v>
      </c>
      <c r="AC252" s="8" t="str">
        <v>[-11059] No Good Data For Calculation</v>
      </c>
      <c r="AD252" s="8" t="str">
        <v>[-11059] No Good Data For Calculation</v>
      </c>
      <c r="AE252" s="8" t="str">
        <v>[-11059] No Good Data For Calculation</v>
      </c>
      <c r="AF252" s="64" t="str">
        <v>[-11059] No Good Data For Calculation</v>
      </c>
      <c r="AG252" s="64" t="str">
        <v>[-11059] No Good Data For Calculation</v>
      </c>
      <c r="AH252" s="64" t="str">
        <v>[-11059] No Good Data For Calculation</v>
      </c>
      <c r="AI252" s="64" t="str">
        <v>[-11059] No Good Data For Calculation</v>
      </c>
      <c r="AJ252" s="64" t="str">
        <v>[-11059] No Good Data For Calculation</v>
      </c>
      <c r="AK252" s="11" t="str">
        <v>[-11059] No Good Data For Calculation</v>
      </c>
      <c r="AL252" s="11" t="str">
        <v>[-11059] No Good Data For Calculation</v>
      </c>
      <c r="AM252" s="11" t="str">
        <v>[-11059] No Good Data For Calculation</v>
      </c>
      <c r="AN252" s="11" t="str">
        <v>[-11059] No Good Data For Calculation</v>
      </c>
      <c r="AO252" s="11" t="str">
        <v>[-11059] No Good Data For Calculation</v>
      </c>
      <c r="AP252" s="11" t="str">
        <v>[-11059] No Good Data For Calculation</v>
      </c>
      <c r="AQ252" s="11" t="str">
        <v>[-11059] No Good Data For Calculation</v>
      </c>
      <c r="AR252" s="11" t="str">
        <v>[-11059] No Good Data For Calculation</v>
      </c>
      <c r="AS252" s="11" t="str">
        <v>[-11059] No Good Data For Calculation</v>
      </c>
      <c r="AT252" s="11" t="str">
        <v>[-11059] No Good Data For Calculation</v>
      </c>
      <c r="AU252" s="11" t="str">
        <v>[-11059] No Good Data For Calculation</v>
      </c>
      <c r="AV252" s="11" t="str">
        <v>[-11059] No Good Data For Calculation</v>
      </c>
      <c r="AW252" s="11" t="str">
        <v>[-11059] No Good Data For Calculation</v>
      </c>
      <c r="AY252" s="7">
        <v>45873.836805555555</v>
      </c>
      <c r="AZ252" s="8">
        <v>0</v>
      </c>
      <c r="BA252" s="8">
        <v>0</v>
      </c>
      <c r="BB252" s="8">
        <v>0</v>
      </c>
      <c r="BC252" s="8">
        <v>16.287759903904202</v>
      </c>
      <c r="BD252" s="8">
        <v>0</v>
      </c>
      <c r="BE252" s="8">
        <v>0</v>
      </c>
      <c r="BF252" s="8">
        <v>0</v>
      </c>
      <c r="BG252" s="8">
        <v>15.581746569451479</v>
      </c>
      <c r="BI252" s="7">
        <v>45873.417361111111</v>
      </c>
      <c r="BJ252" s="8">
        <v>13.872866080211173</v>
      </c>
      <c r="BK252" s="8">
        <v>13.104959954921441</v>
      </c>
    </row>
    <row r="253" spans="1:63">
      <c r="A253" s="7">
        <v>45874.090277777781</v>
      </c>
      <c r="B253" s="8" t="str">
        <v>[-11059] No Good Data For Calculation</v>
      </c>
      <c r="C253" s="8" t="str">
        <v>[-11059] No Good Data For Calculation</v>
      </c>
      <c r="D253" s="8" t="str">
        <v>[-11059] No Good Data For Calculation</v>
      </c>
      <c r="E253" s="8" t="str">
        <v>[-11059] No Good Data For Calculation</v>
      </c>
      <c r="F253" s="64" t="str">
        <v>[-11059] No Good Data For Calculation</v>
      </c>
      <c r="G253" s="64" t="str">
        <v>[-11059] No Good Data For Calculation</v>
      </c>
      <c r="H253" s="64" t="str">
        <v>[-11059] No Good Data For Calculation</v>
      </c>
      <c r="I253" s="64" t="str">
        <v>[-11059] No Good Data For Calculation</v>
      </c>
      <c r="J253" s="64" t="str">
        <v>[-11059] No Good Data For Calculation</v>
      </c>
      <c r="K253" s="8" t="str">
        <v>[-11059] No Good Data For Calculation</v>
      </c>
      <c r="L253" s="8" t="str">
        <v>[-11059] No Good Data For Calculation</v>
      </c>
      <c r="M253" s="8" t="str">
        <v>[-11059] No Good Data For Calculation</v>
      </c>
      <c r="N253" s="8" t="str">
        <v>[-11059] No Good Data For Calculation</v>
      </c>
      <c r="O253" s="8" t="str">
        <v>[-11059] No Good Data For Calculation</v>
      </c>
      <c r="P253" s="8" t="str">
        <v>[-11059] No Good Data For Calculation</v>
      </c>
      <c r="Q253" s="8" t="str">
        <v>[-11059] No Good Data For Calculation</v>
      </c>
      <c r="R253" s="8" t="str">
        <v>[-11059] No Good Data For Calculation</v>
      </c>
      <c r="S253" s="8" t="str">
        <v>[-11059] No Good Data For Calculation</v>
      </c>
      <c r="T253" s="8" t="str">
        <v>[-11059] No Good Data For Calculation</v>
      </c>
      <c r="U253" s="8" t="str">
        <v>[-11059] No Good Data For Calculation</v>
      </c>
      <c r="V253" s="8" t="str">
        <v>[-11059] No Good Data For Calculation</v>
      </c>
      <c r="W253" s="8" t="str">
        <v>[-11059] No Good Data For Calculation</v>
      </c>
      <c r="X253" s="8" t="str">
        <v>[-11059] No Good Data For Calculation</v>
      </c>
      <c r="Y253" s="8" t="str">
        <v>[-11059] No Good Data For Calculation</v>
      </c>
      <c r="Z253" s="8" t="str">
        <v>[-11059] No Good Data For Calculation</v>
      </c>
      <c r="AA253" s="8" t="str">
        <v>[-11059] No Good Data For Calculation</v>
      </c>
      <c r="AB253" s="8" t="str">
        <v>[-11059] No Good Data For Calculation</v>
      </c>
      <c r="AC253" s="8" t="str">
        <v>[-11059] No Good Data For Calculation</v>
      </c>
      <c r="AD253" s="8" t="str">
        <v>[-11059] No Good Data For Calculation</v>
      </c>
      <c r="AE253" s="8" t="str">
        <v>[-11059] No Good Data For Calculation</v>
      </c>
      <c r="AF253" s="64" t="str">
        <v>[-11059] No Good Data For Calculation</v>
      </c>
      <c r="AG253" s="64" t="str">
        <v>[-11059] No Good Data For Calculation</v>
      </c>
      <c r="AH253" s="64" t="str">
        <v>[-11059] No Good Data For Calculation</v>
      </c>
      <c r="AI253" s="64" t="str">
        <v>[-11059] No Good Data For Calculation</v>
      </c>
      <c r="AJ253" s="64" t="str">
        <v>[-11059] No Good Data For Calculation</v>
      </c>
      <c r="AK253" s="11" t="str">
        <v>[-11059] No Good Data For Calculation</v>
      </c>
      <c r="AL253" s="11" t="str">
        <v>[-11059] No Good Data For Calculation</v>
      </c>
      <c r="AM253" s="11" t="str">
        <v>[-11059] No Good Data For Calculation</v>
      </c>
      <c r="AN253" s="11" t="str">
        <v>[-11059] No Good Data For Calculation</v>
      </c>
      <c r="AO253" s="11" t="str">
        <v>[-11059] No Good Data For Calculation</v>
      </c>
      <c r="AP253" s="11" t="str">
        <v>[-11059] No Good Data For Calculation</v>
      </c>
      <c r="AQ253" s="11" t="str">
        <v>[-11059] No Good Data For Calculation</v>
      </c>
      <c r="AR253" s="11" t="str">
        <v>[-11059] No Good Data For Calculation</v>
      </c>
      <c r="AS253" s="11" t="str">
        <v>[-11059] No Good Data For Calculation</v>
      </c>
      <c r="AT253" s="11" t="str">
        <v>[-11059] No Good Data For Calculation</v>
      </c>
      <c r="AU253" s="11" t="str">
        <v>[-11059] No Good Data For Calculation</v>
      </c>
      <c r="AV253" s="11" t="str">
        <v>[-11059] No Good Data For Calculation</v>
      </c>
      <c r="AW253" s="11" t="str">
        <v>[-11059] No Good Data For Calculation</v>
      </c>
      <c r="AY253" s="7">
        <v>45873.840277777781</v>
      </c>
      <c r="AZ253" s="8">
        <v>0</v>
      </c>
      <c r="BA253" s="8">
        <v>0</v>
      </c>
      <c r="BB253" s="8">
        <v>0</v>
      </c>
      <c r="BC253" s="8">
        <v>15.594229153164394</v>
      </c>
      <c r="BD253" s="8">
        <v>0</v>
      </c>
      <c r="BE253" s="8">
        <v>0</v>
      </c>
      <c r="BF253" s="8">
        <v>0</v>
      </c>
      <c r="BG253" s="8">
        <v>14.635648236312141</v>
      </c>
      <c r="BI253" s="7">
        <v>45873.418055555558</v>
      </c>
      <c r="BJ253" s="8">
        <v>14.261441903832919</v>
      </c>
      <c r="BK253" s="8">
        <v>13.519663862699895</v>
      </c>
    </row>
    <row r="254" spans="1:63">
      <c r="A254" s="7">
        <v>45874.09375</v>
      </c>
      <c r="B254" s="8" t="str">
        <v>[-11059] No Good Data For Calculation</v>
      </c>
      <c r="C254" s="8" t="str">
        <v>[-11059] No Good Data For Calculation</v>
      </c>
      <c r="D254" s="8" t="str">
        <v>[-11059] No Good Data For Calculation</v>
      </c>
      <c r="E254" s="8" t="str">
        <v>[-11059] No Good Data For Calculation</v>
      </c>
      <c r="F254" s="64" t="str">
        <v>[-11059] No Good Data For Calculation</v>
      </c>
      <c r="G254" s="64" t="str">
        <v>[-11059] No Good Data For Calculation</v>
      </c>
      <c r="H254" s="64" t="str">
        <v>[-11059] No Good Data For Calculation</v>
      </c>
      <c r="I254" s="64" t="str">
        <v>[-11059] No Good Data For Calculation</v>
      </c>
      <c r="J254" s="64" t="str">
        <v>[-11059] No Good Data For Calculation</v>
      </c>
      <c r="K254" s="8" t="str">
        <v>[-11059] No Good Data For Calculation</v>
      </c>
      <c r="L254" s="8" t="str">
        <v>[-11059] No Good Data For Calculation</v>
      </c>
      <c r="M254" s="8" t="str">
        <v>[-11059] No Good Data For Calculation</v>
      </c>
      <c r="N254" s="8" t="str">
        <v>[-11059] No Good Data For Calculation</v>
      </c>
      <c r="O254" s="8" t="str">
        <v>[-11059] No Good Data For Calculation</v>
      </c>
      <c r="P254" s="8" t="str">
        <v>[-11059] No Good Data For Calculation</v>
      </c>
      <c r="Q254" s="8" t="str">
        <v>[-11059] No Good Data For Calculation</v>
      </c>
      <c r="R254" s="8" t="str">
        <v>[-11059] No Good Data For Calculation</v>
      </c>
      <c r="S254" s="8" t="str">
        <v>[-11059] No Good Data For Calculation</v>
      </c>
      <c r="T254" s="8" t="str">
        <v>[-11059] No Good Data For Calculation</v>
      </c>
      <c r="U254" s="8" t="str">
        <v>[-11059] No Good Data For Calculation</v>
      </c>
      <c r="V254" s="8" t="str">
        <v>[-11059] No Good Data For Calculation</v>
      </c>
      <c r="W254" s="8" t="str">
        <v>[-11059] No Good Data For Calculation</v>
      </c>
      <c r="X254" s="8" t="str">
        <v>[-11059] No Good Data For Calculation</v>
      </c>
      <c r="Y254" s="8" t="str">
        <v>[-11059] No Good Data For Calculation</v>
      </c>
      <c r="Z254" s="8" t="str">
        <v>[-11059] No Good Data For Calculation</v>
      </c>
      <c r="AA254" s="8" t="str">
        <v>[-11059] No Good Data For Calculation</v>
      </c>
      <c r="AB254" s="8" t="str">
        <v>[-11059] No Good Data For Calculation</v>
      </c>
      <c r="AC254" s="8" t="str">
        <v>[-11059] No Good Data For Calculation</v>
      </c>
      <c r="AD254" s="8" t="str">
        <v>[-11059] No Good Data For Calculation</v>
      </c>
      <c r="AE254" s="8" t="str">
        <v>[-11059] No Good Data For Calculation</v>
      </c>
      <c r="AF254" s="64" t="str">
        <v>[-11059] No Good Data For Calculation</v>
      </c>
      <c r="AG254" s="64" t="str">
        <v>[-11059] No Good Data For Calculation</v>
      </c>
      <c r="AH254" s="64" t="str">
        <v>[-11059] No Good Data For Calculation</v>
      </c>
      <c r="AI254" s="64" t="str">
        <v>[-11059] No Good Data For Calculation</v>
      </c>
      <c r="AJ254" s="64" t="str">
        <v>[-11059] No Good Data For Calculation</v>
      </c>
      <c r="AK254" s="11" t="str">
        <v>[-11059] No Good Data For Calculation</v>
      </c>
      <c r="AL254" s="11" t="str">
        <v>[-11059] No Good Data For Calculation</v>
      </c>
      <c r="AM254" s="11" t="str">
        <v>[-11059] No Good Data For Calculation</v>
      </c>
      <c r="AN254" s="11" t="str">
        <v>[-11059] No Good Data For Calculation</v>
      </c>
      <c r="AO254" s="11" t="str">
        <v>[-11059] No Good Data For Calculation</v>
      </c>
      <c r="AP254" s="11" t="str">
        <v>[-11059] No Good Data For Calculation</v>
      </c>
      <c r="AQ254" s="11" t="str">
        <v>[-11059] No Good Data For Calculation</v>
      </c>
      <c r="AR254" s="11" t="str">
        <v>[-11059] No Good Data For Calculation</v>
      </c>
      <c r="AS254" s="11" t="str">
        <v>[-11059] No Good Data For Calculation</v>
      </c>
      <c r="AT254" s="11" t="str">
        <v>[-11059] No Good Data For Calculation</v>
      </c>
      <c r="AU254" s="11" t="str">
        <v>[-11059] No Good Data For Calculation</v>
      </c>
      <c r="AV254" s="11" t="str">
        <v>[-11059] No Good Data For Calculation</v>
      </c>
      <c r="AW254" s="11" t="str">
        <v>[-11059] No Good Data For Calculation</v>
      </c>
      <c r="AY254" s="7">
        <v>45873.84375</v>
      </c>
      <c r="AZ254" s="8">
        <v>0</v>
      </c>
      <c r="BA254" s="8">
        <v>0</v>
      </c>
      <c r="BB254" s="8">
        <v>0</v>
      </c>
      <c r="BC254" s="8">
        <v>14.824111661420586</v>
      </c>
      <c r="BD254" s="8">
        <v>0</v>
      </c>
      <c r="BE254" s="8">
        <v>0</v>
      </c>
      <c r="BF254" s="8">
        <v>0</v>
      </c>
      <c r="BG254" s="8">
        <v>13.627544863207882</v>
      </c>
      <c r="BI254" s="7">
        <v>45873.418749999997</v>
      </c>
      <c r="BJ254" s="8">
        <v>14.681002016510442</v>
      </c>
      <c r="BK254" s="8">
        <v>13.814596074568689</v>
      </c>
    </row>
    <row r="255" spans="1:63">
      <c r="A255" s="7">
        <v>45874.097222222219</v>
      </c>
      <c r="B255" s="8" t="str">
        <v>[-11059] No Good Data For Calculation</v>
      </c>
      <c r="C255" s="8" t="str">
        <v>[-11059] No Good Data For Calculation</v>
      </c>
      <c r="D255" s="8" t="str">
        <v>[-11059] No Good Data For Calculation</v>
      </c>
      <c r="E255" s="8" t="str">
        <v>[-11059] No Good Data For Calculation</v>
      </c>
      <c r="F255" s="64" t="str">
        <v>[-11059] No Good Data For Calculation</v>
      </c>
      <c r="G255" s="64" t="str">
        <v>[-11059] No Good Data For Calculation</v>
      </c>
      <c r="H255" s="64" t="str">
        <v>[-11059] No Good Data For Calculation</v>
      </c>
      <c r="I255" s="64" t="str">
        <v>[-11059] No Good Data For Calculation</v>
      </c>
      <c r="J255" s="64" t="str">
        <v>[-11059] No Good Data For Calculation</v>
      </c>
      <c r="K255" s="8" t="str">
        <v>[-11059] No Good Data For Calculation</v>
      </c>
      <c r="L255" s="8" t="str">
        <v>[-11059] No Good Data For Calculation</v>
      </c>
      <c r="M255" s="8" t="str">
        <v>[-11059] No Good Data For Calculation</v>
      </c>
      <c r="N255" s="8" t="str">
        <v>[-11059] No Good Data For Calculation</v>
      </c>
      <c r="O255" s="8" t="str">
        <v>[-11059] No Good Data For Calculation</v>
      </c>
      <c r="P255" s="8" t="str">
        <v>[-11059] No Good Data For Calculation</v>
      </c>
      <c r="Q255" s="8" t="str">
        <v>[-11059] No Good Data For Calculation</v>
      </c>
      <c r="R255" s="8" t="str">
        <v>[-11059] No Good Data For Calculation</v>
      </c>
      <c r="S255" s="8" t="str">
        <v>[-11059] No Good Data For Calculation</v>
      </c>
      <c r="T255" s="8" t="str">
        <v>[-11059] No Good Data For Calculation</v>
      </c>
      <c r="U255" s="8" t="str">
        <v>[-11059] No Good Data For Calculation</v>
      </c>
      <c r="V255" s="8" t="str">
        <v>[-11059] No Good Data For Calculation</v>
      </c>
      <c r="W255" s="8" t="str">
        <v>[-11059] No Good Data For Calculation</v>
      </c>
      <c r="X255" s="8" t="str">
        <v>[-11059] No Good Data For Calculation</v>
      </c>
      <c r="Y255" s="8" t="str">
        <v>[-11059] No Good Data For Calculation</v>
      </c>
      <c r="Z255" s="8" t="str">
        <v>[-11059] No Good Data For Calculation</v>
      </c>
      <c r="AA255" s="8" t="str">
        <v>[-11059] No Good Data For Calculation</v>
      </c>
      <c r="AB255" s="8" t="str">
        <v>[-11059] No Good Data For Calculation</v>
      </c>
      <c r="AC255" s="8" t="str">
        <v>[-11059] No Good Data For Calculation</v>
      </c>
      <c r="AD255" s="8" t="str">
        <v>[-11059] No Good Data For Calculation</v>
      </c>
      <c r="AE255" s="8" t="str">
        <v>[-11059] No Good Data For Calculation</v>
      </c>
      <c r="AF255" s="64" t="str">
        <v>[-11059] No Good Data For Calculation</v>
      </c>
      <c r="AG255" s="64" t="str">
        <v>[-11059] No Good Data For Calculation</v>
      </c>
      <c r="AH255" s="64" t="str">
        <v>[-11059] No Good Data For Calculation</v>
      </c>
      <c r="AI255" s="64" t="str">
        <v>[-11059] No Good Data For Calculation</v>
      </c>
      <c r="AJ255" s="64" t="str">
        <v>[-11059] No Good Data For Calculation</v>
      </c>
      <c r="AK255" s="11" t="str">
        <v>[-11059] No Good Data For Calculation</v>
      </c>
      <c r="AL255" s="11" t="str">
        <v>[-11059] No Good Data For Calculation</v>
      </c>
      <c r="AM255" s="11" t="str">
        <v>[-11059] No Good Data For Calculation</v>
      </c>
      <c r="AN255" s="11" t="str">
        <v>[-11059] No Good Data For Calculation</v>
      </c>
      <c r="AO255" s="11" t="str">
        <v>[-11059] No Good Data For Calculation</v>
      </c>
      <c r="AP255" s="11" t="str">
        <v>[-11059] No Good Data For Calculation</v>
      </c>
      <c r="AQ255" s="11" t="str">
        <v>[-11059] No Good Data For Calculation</v>
      </c>
      <c r="AR255" s="11" t="str">
        <v>[-11059] No Good Data For Calculation</v>
      </c>
      <c r="AS255" s="11" t="str">
        <v>[-11059] No Good Data For Calculation</v>
      </c>
      <c r="AT255" s="11" t="str">
        <v>[-11059] No Good Data For Calculation</v>
      </c>
      <c r="AU255" s="11" t="str">
        <v>[-11059] No Good Data For Calculation</v>
      </c>
      <c r="AV255" s="11" t="str">
        <v>[-11059] No Good Data For Calculation</v>
      </c>
      <c r="AW255" s="11" t="str">
        <v>[-11059] No Good Data For Calculation</v>
      </c>
      <c r="AY255" s="7">
        <v>45873.847222222219</v>
      </c>
      <c r="AZ255" s="8">
        <v>0</v>
      </c>
      <c r="BA255" s="8">
        <v>0</v>
      </c>
      <c r="BB255" s="8">
        <v>0</v>
      </c>
      <c r="BC255" s="8">
        <v>13.996572992516434</v>
      </c>
      <c r="BD255" s="8">
        <v>0</v>
      </c>
      <c r="BE255" s="8">
        <v>0</v>
      </c>
      <c r="BF255" s="8">
        <v>0</v>
      </c>
      <c r="BG255" s="8">
        <v>12.588533723500966</v>
      </c>
      <c r="BI255" s="7">
        <v>45873.419444444444</v>
      </c>
      <c r="BJ255" s="8">
        <v>15.045488813572838</v>
      </c>
      <c r="BK255" s="8">
        <v>13.926921627267895</v>
      </c>
    </row>
    <row r="256" spans="1:63">
      <c r="A256" s="7">
        <v>45874.100694444445</v>
      </c>
      <c r="B256" s="8" t="str">
        <v>[-11059] No Good Data For Calculation</v>
      </c>
      <c r="C256" s="8" t="str">
        <v>[-11059] No Good Data For Calculation</v>
      </c>
      <c r="D256" s="8" t="str">
        <v>[-11059] No Good Data For Calculation</v>
      </c>
      <c r="E256" s="8" t="str">
        <v>[-11059] No Good Data For Calculation</v>
      </c>
      <c r="F256" s="64" t="str">
        <v>[-11059] No Good Data For Calculation</v>
      </c>
      <c r="G256" s="64" t="str">
        <v>[-11059] No Good Data For Calculation</v>
      </c>
      <c r="H256" s="64" t="str">
        <v>[-11059] No Good Data For Calculation</v>
      </c>
      <c r="I256" s="64" t="str">
        <v>[-11059] No Good Data For Calculation</v>
      </c>
      <c r="J256" s="64" t="str">
        <v>[-11059] No Good Data For Calculation</v>
      </c>
      <c r="K256" s="8" t="str">
        <v>[-11059] No Good Data For Calculation</v>
      </c>
      <c r="L256" s="8" t="str">
        <v>[-11059] No Good Data For Calculation</v>
      </c>
      <c r="M256" s="8" t="str">
        <v>[-11059] No Good Data For Calculation</v>
      </c>
      <c r="N256" s="8" t="str">
        <v>[-11059] No Good Data For Calculation</v>
      </c>
      <c r="O256" s="8" t="str">
        <v>[-11059] No Good Data For Calculation</v>
      </c>
      <c r="P256" s="8" t="str">
        <v>[-11059] No Good Data For Calculation</v>
      </c>
      <c r="Q256" s="8" t="str">
        <v>[-11059] No Good Data For Calculation</v>
      </c>
      <c r="R256" s="8" t="str">
        <v>[-11059] No Good Data For Calculation</v>
      </c>
      <c r="S256" s="8" t="str">
        <v>[-11059] No Good Data For Calculation</v>
      </c>
      <c r="T256" s="8" t="str">
        <v>[-11059] No Good Data For Calculation</v>
      </c>
      <c r="U256" s="8" t="str">
        <v>[-11059] No Good Data For Calculation</v>
      </c>
      <c r="V256" s="8" t="str">
        <v>[-11059] No Good Data For Calculation</v>
      </c>
      <c r="W256" s="8" t="str">
        <v>[-11059] No Good Data For Calculation</v>
      </c>
      <c r="X256" s="8" t="str">
        <v>[-11059] No Good Data For Calculation</v>
      </c>
      <c r="Y256" s="8" t="str">
        <v>[-11059] No Good Data For Calculation</v>
      </c>
      <c r="Z256" s="8" t="str">
        <v>[-11059] No Good Data For Calculation</v>
      </c>
      <c r="AA256" s="8" t="str">
        <v>[-11059] No Good Data For Calculation</v>
      </c>
      <c r="AB256" s="8" t="str">
        <v>[-11059] No Good Data For Calculation</v>
      </c>
      <c r="AC256" s="8" t="str">
        <v>[-11059] No Good Data For Calculation</v>
      </c>
      <c r="AD256" s="8" t="str">
        <v>[-11059] No Good Data For Calculation</v>
      </c>
      <c r="AE256" s="8" t="str">
        <v>[-11059] No Good Data For Calculation</v>
      </c>
      <c r="AF256" s="64" t="str">
        <v>[-11059] No Good Data For Calculation</v>
      </c>
      <c r="AG256" s="64" t="str">
        <v>[-11059] No Good Data For Calculation</v>
      </c>
      <c r="AH256" s="64" t="str">
        <v>[-11059] No Good Data For Calculation</v>
      </c>
      <c r="AI256" s="64" t="str">
        <v>[-11059] No Good Data For Calculation</v>
      </c>
      <c r="AJ256" s="64" t="str">
        <v>[-11059] No Good Data For Calculation</v>
      </c>
      <c r="AK256" s="11" t="str">
        <v>[-11059] No Good Data For Calculation</v>
      </c>
      <c r="AL256" s="11" t="str">
        <v>[-11059] No Good Data For Calculation</v>
      </c>
      <c r="AM256" s="11" t="str">
        <v>[-11059] No Good Data For Calculation</v>
      </c>
      <c r="AN256" s="11" t="str">
        <v>[-11059] No Good Data For Calculation</v>
      </c>
      <c r="AO256" s="11" t="str">
        <v>[-11059] No Good Data For Calculation</v>
      </c>
      <c r="AP256" s="11" t="str">
        <v>[-11059] No Good Data For Calculation</v>
      </c>
      <c r="AQ256" s="11" t="str">
        <v>[-11059] No Good Data For Calculation</v>
      </c>
      <c r="AR256" s="11" t="str">
        <v>[-11059] No Good Data For Calculation</v>
      </c>
      <c r="AS256" s="11" t="str">
        <v>[-11059] No Good Data For Calculation</v>
      </c>
      <c r="AT256" s="11" t="str">
        <v>[-11059] No Good Data For Calculation</v>
      </c>
      <c r="AU256" s="11" t="str">
        <v>[-11059] No Good Data For Calculation</v>
      </c>
      <c r="AV256" s="11" t="str">
        <v>[-11059] No Good Data For Calculation</v>
      </c>
      <c r="AW256" s="11" t="str">
        <v>[-11059] No Good Data For Calculation</v>
      </c>
      <c r="AY256" s="7">
        <v>45873.850694444445</v>
      </c>
      <c r="AZ256" s="8">
        <v>0</v>
      </c>
      <c r="BA256" s="8">
        <v>0</v>
      </c>
      <c r="BB256" s="8">
        <v>0</v>
      </c>
      <c r="BC256" s="8">
        <v>13.101895883203545</v>
      </c>
      <c r="BD256" s="8">
        <v>0</v>
      </c>
      <c r="BE256" s="8">
        <v>0</v>
      </c>
      <c r="BF256" s="8">
        <v>0</v>
      </c>
      <c r="BG256" s="8">
        <v>11.569926873997282</v>
      </c>
      <c r="BI256" s="7">
        <v>45873.420138888891</v>
      </c>
      <c r="BJ256" s="8">
        <v>15.421352525623028</v>
      </c>
      <c r="BK256" s="8">
        <v>14.041614085561514</v>
      </c>
    </row>
    <row r="257" spans="1:63">
      <c r="A257" s="7">
        <v>45874.104166666664</v>
      </c>
      <c r="B257" s="8" t="str">
        <v>[-11059] No Good Data For Calculation</v>
      </c>
      <c r="C257" s="8" t="str">
        <v>[-11059] No Good Data For Calculation</v>
      </c>
      <c r="D257" s="8" t="str">
        <v>[-11059] No Good Data For Calculation</v>
      </c>
      <c r="E257" s="8" t="str">
        <v>[-11059] No Good Data For Calculation</v>
      </c>
      <c r="F257" s="64" t="str">
        <v>[-11059] No Good Data For Calculation</v>
      </c>
      <c r="G257" s="64" t="str">
        <v>[-11059] No Good Data For Calculation</v>
      </c>
      <c r="H257" s="64" t="str">
        <v>[-11059] No Good Data For Calculation</v>
      </c>
      <c r="I257" s="64" t="str">
        <v>[-11059] No Good Data For Calculation</v>
      </c>
      <c r="J257" s="64" t="str">
        <v>[-11059] No Good Data For Calculation</v>
      </c>
      <c r="K257" s="8" t="str">
        <v>[-11059] No Good Data For Calculation</v>
      </c>
      <c r="L257" s="8" t="str">
        <v>[-11059] No Good Data For Calculation</v>
      </c>
      <c r="M257" s="8" t="str">
        <v>[-11059] No Good Data For Calculation</v>
      </c>
      <c r="N257" s="8" t="str">
        <v>[-11059] No Good Data For Calculation</v>
      </c>
      <c r="O257" s="8" t="str">
        <v>[-11059] No Good Data For Calculation</v>
      </c>
      <c r="P257" s="8" t="str">
        <v>[-11059] No Good Data For Calculation</v>
      </c>
      <c r="Q257" s="8" t="str">
        <v>[-11059] No Good Data For Calculation</v>
      </c>
      <c r="R257" s="8" t="str">
        <v>[-11059] No Good Data For Calculation</v>
      </c>
      <c r="S257" s="8" t="str">
        <v>[-11059] No Good Data For Calculation</v>
      </c>
      <c r="T257" s="8" t="str">
        <v>[-11059] No Good Data For Calculation</v>
      </c>
      <c r="U257" s="8" t="str">
        <v>[-11059] No Good Data For Calculation</v>
      </c>
      <c r="V257" s="8" t="str">
        <v>[-11059] No Good Data For Calculation</v>
      </c>
      <c r="W257" s="8" t="str">
        <v>[-11059] No Good Data For Calculation</v>
      </c>
      <c r="X257" s="8" t="str">
        <v>[-11059] No Good Data For Calculation</v>
      </c>
      <c r="Y257" s="8" t="str">
        <v>[-11059] No Good Data For Calculation</v>
      </c>
      <c r="Z257" s="8" t="str">
        <v>[-11059] No Good Data For Calculation</v>
      </c>
      <c r="AA257" s="8" t="str">
        <v>[-11059] No Good Data For Calculation</v>
      </c>
      <c r="AB257" s="8" t="str">
        <v>[-11059] No Good Data For Calculation</v>
      </c>
      <c r="AC257" s="8" t="str">
        <v>[-11059] No Good Data For Calculation</v>
      </c>
      <c r="AD257" s="8" t="str">
        <v>[-11059] No Good Data For Calculation</v>
      </c>
      <c r="AE257" s="8" t="str">
        <v>[-11059] No Good Data For Calculation</v>
      </c>
      <c r="AF257" s="64" t="str">
        <v>[-11059] No Good Data For Calculation</v>
      </c>
      <c r="AG257" s="64" t="str">
        <v>[-11059] No Good Data For Calculation</v>
      </c>
      <c r="AH257" s="64" t="str">
        <v>[-11059] No Good Data For Calculation</v>
      </c>
      <c r="AI257" s="64" t="str">
        <v>[-11059] No Good Data For Calculation</v>
      </c>
      <c r="AJ257" s="64" t="str">
        <v>[-11059] No Good Data For Calculation</v>
      </c>
      <c r="AK257" s="11" t="str">
        <v>[-11059] No Good Data For Calculation</v>
      </c>
      <c r="AL257" s="11" t="str">
        <v>[-11059] No Good Data For Calculation</v>
      </c>
      <c r="AM257" s="11" t="str">
        <v>[-11059] No Good Data For Calculation</v>
      </c>
      <c r="AN257" s="11" t="str">
        <v>[-11059] No Good Data For Calculation</v>
      </c>
      <c r="AO257" s="11" t="str">
        <v>[-11059] No Good Data For Calculation</v>
      </c>
      <c r="AP257" s="11" t="str">
        <v>[-11059] No Good Data For Calculation</v>
      </c>
      <c r="AQ257" s="11" t="str">
        <v>[-11059] No Good Data For Calculation</v>
      </c>
      <c r="AR257" s="11" t="str">
        <v>[-11059] No Good Data For Calculation</v>
      </c>
      <c r="AS257" s="11" t="str">
        <v>[-11059] No Good Data For Calculation</v>
      </c>
      <c r="AT257" s="11" t="str">
        <v>[-11059] No Good Data For Calculation</v>
      </c>
      <c r="AU257" s="11" t="str">
        <v>[-11059] No Good Data For Calculation</v>
      </c>
      <c r="AV257" s="11" t="str">
        <v>[-11059] No Good Data For Calculation</v>
      </c>
      <c r="AW257" s="11" t="str">
        <v>[-11059] No Good Data For Calculation</v>
      </c>
      <c r="AY257" s="7">
        <v>45873.854166666664</v>
      </c>
      <c r="AZ257" s="8">
        <v>0</v>
      </c>
      <c r="BA257" s="8">
        <v>0</v>
      </c>
      <c r="BB257" s="8">
        <v>0</v>
      </c>
      <c r="BC257" s="8">
        <v>12.181815147661201</v>
      </c>
      <c r="BD257" s="8">
        <v>0</v>
      </c>
      <c r="BE257" s="8">
        <v>0</v>
      </c>
      <c r="BF257" s="8">
        <v>0</v>
      </c>
      <c r="BG257" s="8">
        <v>10.610756305381829</v>
      </c>
      <c r="BI257" s="7">
        <v>45873.42083333333</v>
      </c>
      <c r="BJ257" s="8">
        <v>15.804948966978023</v>
      </c>
      <c r="BK257" s="8">
        <v>14.177442344276313</v>
      </c>
    </row>
    <row r="258" spans="1:63">
      <c r="A258" s="7">
        <v>45874.107638888891</v>
      </c>
      <c r="B258" s="8" t="str">
        <v>[-11059] No Good Data For Calculation</v>
      </c>
      <c r="C258" s="8" t="str">
        <v>[-11059] No Good Data For Calculation</v>
      </c>
      <c r="D258" s="8" t="str">
        <v>[-11059] No Good Data For Calculation</v>
      </c>
      <c r="E258" s="8" t="str">
        <v>[-11059] No Good Data For Calculation</v>
      </c>
      <c r="F258" s="64" t="str">
        <v>[-11059] No Good Data For Calculation</v>
      </c>
      <c r="G258" s="64" t="str">
        <v>[-11059] No Good Data For Calculation</v>
      </c>
      <c r="H258" s="64" t="str">
        <v>[-11059] No Good Data For Calculation</v>
      </c>
      <c r="I258" s="64" t="str">
        <v>[-11059] No Good Data For Calculation</v>
      </c>
      <c r="J258" s="64" t="str">
        <v>[-11059] No Good Data For Calculation</v>
      </c>
      <c r="K258" s="8" t="str">
        <v>[-11059] No Good Data For Calculation</v>
      </c>
      <c r="L258" s="8" t="str">
        <v>[-11059] No Good Data For Calculation</v>
      </c>
      <c r="M258" s="8" t="str">
        <v>[-11059] No Good Data For Calculation</v>
      </c>
      <c r="N258" s="8" t="str">
        <v>[-11059] No Good Data For Calculation</v>
      </c>
      <c r="O258" s="8" t="str">
        <v>[-11059] No Good Data For Calculation</v>
      </c>
      <c r="P258" s="8" t="str">
        <v>[-11059] No Good Data For Calculation</v>
      </c>
      <c r="Q258" s="8" t="str">
        <v>[-11059] No Good Data For Calculation</v>
      </c>
      <c r="R258" s="8" t="str">
        <v>[-11059] No Good Data For Calculation</v>
      </c>
      <c r="S258" s="8" t="str">
        <v>[-11059] No Good Data For Calculation</v>
      </c>
      <c r="T258" s="8" t="str">
        <v>[-11059] No Good Data For Calculation</v>
      </c>
      <c r="U258" s="8" t="str">
        <v>[-11059] No Good Data For Calculation</v>
      </c>
      <c r="V258" s="8" t="str">
        <v>[-11059] No Good Data For Calculation</v>
      </c>
      <c r="W258" s="8" t="str">
        <v>[-11059] No Good Data For Calculation</v>
      </c>
      <c r="X258" s="8" t="str">
        <v>[-11059] No Good Data For Calculation</v>
      </c>
      <c r="Y258" s="8" t="str">
        <v>[-11059] No Good Data For Calculation</v>
      </c>
      <c r="Z258" s="8" t="str">
        <v>[-11059] No Good Data For Calculation</v>
      </c>
      <c r="AA258" s="8" t="str">
        <v>[-11059] No Good Data For Calculation</v>
      </c>
      <c r="AB258" s="8" t="str">
        <v>[-11059] No Good Data For Calculation</v>
      </c>
      <c r="AC258" s="8" t="str">
        <v>[-11059] No Good Data For Calculation</v>
      </c>
      <c r="AD258" s="8" t="str">
        <v>[-11059] No Good Data For Calculation</v>
      </c>
      <c r="AE258" s="8" t="str">
        <v>[-11059] No Good Data For Calculation</v>
      </c>
      <c r="AF258" s="64" t="str">
        <v>[-11059] No Good Data For Calculation</v>
      </c>
      <c r="AG258" s="64" t="str">
        <v>[-11059] No Good Data For Calculation</v>
      </c>
      <c r="AH258" s="64" t="str">
        <v>[-11059] No Good Data For Calculation</v>
      </c>
      <c r="AI258" s="64" t="str">
        <v>[-11059] No Good Data For Calculation</v>
      </c>
      <c r="AJ258" s="64" t="str">
        <v>[-11059] No Good Data For Calculation</v>
      </c>
      <c r="AK258" s="11" t="str">
        <v>[-11059] No Good Data For Calculation</v>
      </c>
      <c r="AL258" s="11" t="str">
        <v>[-11059] No Good Data For Calculation</v>
      </c>
      <c r="AM258" s="11" t="str">
        <v>[-11059] No Good Data For Calculation</v>
      </c>
      <c r="AN258" s="11" t="str">
        <v>[-11059] No Good Data For Calculation</v>
      </c>
      <c r="AO258" s="11" t="str">
        <v>[-11059] No Good Data For Calculation</v>
      </c>
      <c r="AP258" s="11" t="str">
        <v>[-11059] No Good Data For Calculation</v>
      </c>
      <c r="AQ258" s="11" t="str">
        <v>[-11059] No Good Data For Calculation</v>
      </c>
      <c r="AR258" s="11" t="str">
        <v>[-11059] No Good Data For Calculation</v>
      </c>
      <c r="AS258" s="11" t="str">
        <v>[-11059] No Good Data For Calculation</v>
      </c>
      <c r="AT258" s="11" t="str">
        <v>[-11059] No Good Data For Calculation</v>
      </c>
      <c r="AU258" s="11" t="str">
        <v>[-11059] No Good Data For Calculation</v>
      </c>
      <c r="AV258" s="11" t="str">
        <v>[-11059] No Good Data For Calculation</v>
      </c>
      <c r="AW258" s="11" t="str">
        <v>[-11059] No Good Data For Calculation</v>
      </c>
      <c r="AY258" s="7">
        <v>45873.857638888891</v>
      </c>
      <c r="AZ258" s="8">
        <v>0</v>
      </c>
      <c r="BA258" s="8">
        <v>0</v>
      </c>
      <c r="BB258" s="8">
        <v>0</v>
      </c>
      <c r="BC258" s="8">
        <v>11.304227266028029</v>
      </c>
      <c r="BD258" s="8">
        <v>0</v>
      </c>
      <c r="BE258" s="8">
        <v>0</v>
      </c>
      <c r="BF258" s="8">
        <v>0</v>
      </c>
      <c r="BG258" s="8">
        <v>9.6496545944998733</v>
      </c>
      <c r="BI258" s="7">
        <v>45873.421527777777</v>
      </c>
      <c r="BJ258" s="8">
        <v>16.165613350452166</v>
      </c>
      <c r="BK258" s="8">
        <v>14.425393639654571</v>
      </c>
    </row>
    <row r="259" spans="1:63">
      <c r="A259" s="7">
        <v>45874.111111111109</v>
      </c>
      <c r="B259" s="8" t="str">
        <v>[-11059] No Good Data For Calculation</v>
      </c>
      <c r="C259" s="8" t="str">
        <v>[-11059] No Good Data For Calculation</v>
      </c>
      <c r="D259" s="8" t="str">
        <v>[-11059] No Good Data For Calculation</v>
      </c>
      <c r="E259" s="8" t="str">
        <v>[-11059] No Good Data For Calculation</v>
      </c>
      <c r="F259" s="64" t="str">
        <v>[-11059] No Good Data For Calculation</v>
      </c>
      <c r="G259" s="64" t="str">
        <v>[-11059] No Good Data For Calculation</v>
      </c>
      <c r="H259" s="64" t="str">
        <v>[-11059] No Good Data For Calculation</v>
      </c>
      <c r="I259" s="64" t="str">
        <v>[-11059] No Good Data For Calculation</v>
      </c>
      <c r="J259" s="64" t="str">
        <v>[-11059] No Good Data For Calculation</v>
      </c>
      <c r="K259" s="8" t="str">
        <v>[-11059] No Good Data For Calculation</v>
      </c>
      <c r="L259" s="8" t="str">
        <v>[-11059] No Good Data For Calculation</v>
      </c>
      <c r="M259" s="8" t="str">
        <v>[-11059] No Good Data For Calculation</v>
      </c>
      <c r="N259" s="8" t="str">
        <v>[-11059] No Good Data For Calculation</v>
      </c>
      <c r="O259" s="8" t="str">
        <v>[-11059] No Good Data For Calculation</v>
      </c>
      <c r="P259" s="8" t="str">
        <v>[-11059] No Good Data For Calculation</v>
      </c>
      <c r="Q259" s="8" t="str">
        <v>[-11059] No Good Data For Calculation</v>
      </c>
      <c r="R259" s="8" t="str">
        <v>[-11059] No Good Data For Calculation</v>
      </c>
      <c r="S259" s="8" t="str">
        <v>[-11059] No Good Data For Calculation</v>
      </c>
      <c r="T259" s="8" t="str">
        <v>[-11059] No Good Data For Calculation</v>
      </c>
      <c r="U259" s="8" t="str">
        <v>[-11059] No Good Data For Calculation</v>
      </c>
      <c r="V259" s="8" t="str">
        <v>[-11059] No Good Data For Calculation</v>
      </c>
      <c r="W259" s="8" t="str">
        <v>[-11059] No Good Data For Calculation</v>
      </c>
      <c r="X259" s="8" t="str">
        <v>[-11059] No Good Data For Calculation</v>
      </c>
      <c r="Y259" s="8" t="str">
        <v>[-11059] No Good Data For Calculation</v>
      </c>
      <c r="Z259" s="8" t="str">
        <v>[-11059] No Good Data For Calculation</v>
      </c>
      <c r="AA259" s="8" t="str">
        <v>[-11059] No Good Data For Calculation</v>
      </c>
      <c r="AB259" s="8" t="str">
        <v>[-11059] No Good Data For Calculation</v>
      </c>
      <c r="AC259" s="8" t="str">
        <v>[-11059] No Good Data For Calculation</v>
      </c>
      <c r="AD259" s="8" t="str">
        <v>[-11059] No Good Data For Calculation</v>
      </c>
      <c r="AE259" s="8" t="str">
        <v>[-11059] No Good Data For Calculation</v>
      </c>
      <c r="AF259" s="64" t="str">
        <v>[-11059] No Good Data For Calculation</v>
      </c>
      <c r="AG259" s="64" t="str">
        <v>[-11059] No Good Data For Calculation</v>
      </c>
      <c r="AH259" s="64" t="str">
        <v>[-11059] No Good Data For Calculation</v>
      </c>
      <c r="AI259" s="64" t="str">
        <v>[-11059] No Good Data For Calculation</v>
      </c>
      <c r="AJ259" s="64" t="str">
        <v>[-11059] No Good Data For Calculation</v>
      </c>
      <c r="AK259" s="11" t="str">
        <v>[-11059] No Good Data For Calculation</v>
      </c>
      <c r="AL259" s="11" t="str">
        <v>[-11059] No Good Data For Calculation</v>
      </c>
      <c r="AM259" s="11" t="str">
        <v>[-11059] No Good Data For Calculation</v>
      </c>
      <c r="AN259" s="11" t="str">
        <v>[-11059] No Good Data For Calculation</v>
      </c>
      <c r="AO259" s="11" t="str">
        <v>[-11059] No Good Data For Calculation</v>
      </c>
      <c r="AP259" s="11" t="str">
        <v>[-11059] No Good Data For Calculation</v>
      </c>
      <c r="AQ259" s="11" t="str">
        <v>[-11059] No Good Data For Calculation</v>
      </c>
      <c r="AR259" s="11" t="str">
        <v>[-11059] No Good Data For Calculation</v>
      </c>
      <c r="AS259" s="11" t="str">
        <v>[-11059] No Good Data For Calculation</v>
      </c>
      <c r="AT259" s="11" t="str">
        <v>[-11059] No Good Data For Calculation</v>
      </c>
      <c r="AU259" s="11" t="str">
        <v>[-11059] No Good Data For Calculation</v>
      </c>
      <c r="AV259" s="11" t="str">
        <v>[-11059] No Good Data For Calculation</v>
      </c>
      <c r="AW259" s="11" t="str">
        <v>[-11059] No Good Data For Calculation</v>
      </c>
      <c r="AY259" s="7">
        <v>45873.861111111109</v>
      </c>
      <c r="AZ259" s="8">
        <v>0</v>
      </c>
      <c r="BA259" s="8">
        <v>0</v>
      </c>
      <c r="BB259" s="8">
        <v>0</v>
      </c>
      <c r="BC259" s="8">
        <v>10.28335481696068</v>
      </c>
      <c r="BD259" s="8">
        <v>0</v>
      </c>
      <c r="BE259" s="8">
        <v>0</v>
      </c>
      <c r="BF259" s="8">
        <v>0</v>
      </c>
      <c r="BG259" s="8">
        <v>8.5134847759877168</v>
      </c>
      <c r="BI259" s="7">
        <v>45873.422222222223</v>
      </c>
      <c r="BJ259" s="8">
        <v>16.563298889460551</v>
      </c>
      <c r="BK259" s="8">
        <v>14.407443750367227</v>
      </c>
    </row>
    <row r="260" spans="1:63">
      <c r="A260" s="7">
        <v>45874.114583333336</v>
      </c>
      <c r="B260" s="8" t="str">
        <v>[-11059] No Good Data For Calculation</v>
      </c>
      <c r="C260" s="8" t="str">
        <v>[-11059] No Good Data For Calculation</v>
      </c>
      <c r="D260" s="8" t="str">
        <v>[-11059] No Good Data For Calculation</v>
      </c>
      <c r="E260" s="8" t="str">
        <v>[-11059] No Good Data For Calculation</v>
      </c>
      <c r="F260" s="64" t="str">
        <v>[-11059] No Good Data For Calculation</v>
      </c>
      <c r="G260" s="64" t="str">
        <v>[-11059] No Good Data For Calculation</v>
      </c>
      <c r="H260" s="64" t="str">
        <v>[-11059] No Good Data For Calculation</v>
      </c>
      <c r="I260" s="64" t="str">
        <v>[-11059] No Good Data For Calculation</v>
      </c>
      <c r="J260" s="64" t="str">
        <v>[-11059] No Good Data For Calculation</v>
      </c>
      <c r="K260" s="8" t="str">
        <v>[-11059] No Good Data For Calculation</v>
      </c>
      <c r="L260" s="8" t="str">
        <v>[-11059] No Good Data For Calculation</v>
      </c>
      <c r="M260" s="8" t="str">
        <v>[-11059] No Good Data For Calculation</v>
      </c>
      <c r="N260" s="8" t="str">
        <v>[-11059] No Good Data For Calculation</v>
      </c>
      <c r="O260" s="8" t="str">
        <v>[-11059] No Good Data For Calculation</v>
      </c>
      <c r="P260" s="8" t="str">
        <v>[-11059] No Good Data For Calculation</v>
      </c>
      <c r="Q260" s="8" t="str">
        <v>[-11059] No Good Data For Calculation</v>
      </c>
      <c r="R260" s="8" t="str">
        <v>[-11059] No Good Data For Calculation</v>
      </c>
      <c r="S260" s="8" t="str">
        <v>[-11059] No Good Data For Calculation</v>
      </c>
      <c r="T260" s="8" t="str">
        <v>[-11059] No Good Data For Calculation</v>
      </c>
      <c r="U260" s="8" t="str">
        <v>[-11059] No Good Data For Calculation</v>
      </c>
      <c r="V260" s="8" t="str">
        <v>[-11059] No Good Data For Calculation</v>
      </c>
      <c r="W260" s="8" t="str">
        <v>[-11059] No Good Data For Calculation</v>
      </c>
      <c r="X260" s="8" t="str">
        <v>[-11059] No Good Data For Calculation</v>
      </c>
      <c r="Y260" s="8" t="str">
        <v>[-11059] No Good Data For Calculation</v>
      </c>
      <c r="Z260" s="8" t="str">
        <v>[-11059] No Good Data For Calculation</v>
      </c>
      <c r="AA260" s="8" t="str">
        <v>[-11059] No Good Data For Calculation</v>
      </c>
      <c r="AB260" s="8" t="str">
        <v>[-11059] No Good Data For Calculation</v>
      </c>
      <c r="AC260" s="8" t="str">
        <v>[-11059] No Good Data For Calculation</v>
      </c>
      <c r="AD260" s="8" t="str">
        <v>[-11059] No Good Data For Calculation</v>
      </c>
      <c r="AE260" s="8" t="str">
        <v>[-11059] No Good Data For Calculation</v>
      </c>
      <c r="AF260" s="64" t="str">
        <v>[-11059] No Good Data For Calculation</v>
      </c>
      <c r="AG260" s="64" t="str">
        <v>[-11059] No Good Data For Calculation</v>
      </c>
      <c r="AH260" s="64" t="str">
        <v>[-11059] No Good Data For Calculation</v>
      </c>
      <c r="AI260" s="64" t="str">
        <v>[-11059] No Good Data For Calculation</v>
      </c>
      <c r="AJ260" s="64" t="str">
        <v>[-11059] No Good Data For Calculation</v>
      </c>
      <c r="AK260" s="11" t="str">
        <v>[-11059] No Good Data For Calculation</v>
      </c>
      <c r="AL260" s="11" t="str">
        <v>[-11059] No Good Data For Calculation</v>
      </c>
      <c r="AM260" s="11" t="str">
        <v>[-11059] No Good Data For Calculation</v>
      </c>
      <c r="AN260" s="11" t="str">
        <v>[-11059] No Good Data For Calculation</v>
      </c>
      <c r="AO260" s="11" t="str">
        <v>[-11059] No Good Data For Calculation</v>
      </c>
      <c r="AP260" s="11" t="str">
        <v>[-11059] No Good Data For Calculation</v>
      </c>
      <c r="AQ260" s="11" t="str">
        <v>[-11059] No Good Data For Calculation</v>
      </c>
      <c r="AR260" s="11" t="str">
        <v>[-11059] No Good Data For Calculation</v>
      </c>
      <c r="AS260" s="11" t="str">
        <v>[-11059] No Good Data For Calculation</v>
      </c>
      <c r="AT260" s="11" t="str">
        <v>[-11059] No Good Data For Calculation</v>
      </c>
      <c r="AU260" s="11" t="str">
        <v>[-11059] No Good Data For Calculation</v>
      </c>
      <c r="AV260" s="11" t="str">
        <v>[-11059] No Good Data For Calculation</v>
      </c>
      <c r="AW260" s="11" t="str">
        <v>[-11059] No Good Data For Calculation</v>
      </c>
      <c r="AY260" s="7">
        <v>45873.864583333336</v>
      </c>
      <c r="AZ260" s="8">
        <v>0</v>
      </c>
      <c r="BA260" s="8">
        <v>0</v>
      </c>
      <c r="BB260" s="8">
        <v>0</v>
      </c>
      <c r="BC260" s="8">
        <v>9.2954857347379924</v>
      </c>
      <c r="BD260" s="8">
        <v>0</v>
      </c>
      <c r="BE260" s="8">
        <v>0</v>
      </c>
      <c r="BF260" s="8">
        <v>0</v>
      </c>
      <c r="BG260" s="8">
        <v>7.2632744588400513</v>
      </c>
      <c r="BI260" s="7">
        <v>45873.42291666667</v>
      </c>
      <c r="BJ260" s="8">
        <v>16.893681366633402</v>
      </c>
      <c r="BK260" s="8">
        <v>14.990872070344945</v>
      </c>
    </row>
    <row r="261" spans="1:63">
      <c r="A261" s="7">
        <v>45874.118055555555</v>
      </c>
      <c r="B261" s="8" t="str">
        <v>[-11059] No Good Data For Calculation</v>
      </c>
      <c r="C261" s="8" t="str">
        <v>[-11059] No Good Data For Calculation</v>
      </c>
      <c r="D261" s="8" t="str">
        <v>[-11059] No Good Data For Calculation</v>
      </c>
      <c r="E261" s="8" t="str">
        <v>[-11059] No Good Data For Calculation</v>
      </c>
      <c r="F261" s="64" t="str">
        <v>[-11059] No Good Data For Calculation</v>
      </c>
      <c r="G261" s="64" t="str">
        <v>[-11059] No Good Data For Calculation</v>
      </c>
      <c r="H261" s="64" t="str">
        <v>[-11059] No Good Data For Calculation</v>
      </c>
      <c r="I261" s="64" t="str">
        <v>[-11059] No Good Data For Calculation</v>
      </c>
      <c r="J261" s="64" t="str">
        <v>[-11059] No Good Data For Calculation</v>
      </c>
      <c r="K261" s="8" t="str">
        <v>[-11059] No Good Data For Calculation</v>
      </c>
      <c r="L261" s="8" t="str">
        <v>[-11059] No Good Data For Calculation</v>
      </c>
      <c r="M261" s="8" t="str">
        <v>[-11059] No Good Data For Calculation</v>
      </c>
      <c r="N261" s="8" t="str">
        <v>[-11059] No Good Data For Calculation</v>
      </c>
      <c r="O261" s="8" t="str">
        <v>[-11059] No Good Data For Calculation</v>
      </c>
      <c r="P261" s="8" t="str">
        <v>[-11059] No Good Data For Calculation</v>
      </c>
      <c r="Q261" s="8" t="str">
        <v>[-11059] No Good Data For Calculation</v>
      </c>
      <c r="R261" s="8" t="str">
        <v>[-11059] No Good Data For Calculation</v>
      </c>
      <c r="S261" s="8" t="str">
        <v>[-11059] No Good Data For Calculation</v>
      </c>
      <c r="T261" s="8" t="str">
        <v>[-11059] No Good Data For Calculation</v>
      </c>
      <c r="U261" s="8" t="str">
        <v>[-11059] No Good Data For Calculation</v>
      </c>
      <c r="V261" s="8" t="str">
        <v>[-11059] No Good Data For Calculation</v>
      </c>
      <c r="W261" s="8" t="str">
        <v>[-11059] No Good Data For Calculation</v>
      </c>
      <c r="X261" s="8" t="str">
        <v>[-11059] No Good Data For Calculation</v>
      </c>
      <c r="Y261" s="8" t="str">
        <v>[-11059] No Good Data For Calculation</v>
      </c>
      <c r="Z261" s="8" t="str">
        <v>[-11059] No Good Data For Calculation</v>
      </c>
      <c r="AA261" s="8" t="str">
        <v>[-11059] No Good Data For Calculation</v>
      </c>
      <c r="AB261" s="8" t="str">
        <v>[-11059] No Good Data For Calculation</v>
      </c>
      <c r="AC261" s="8" t="str">
        <v>[-11059] No Good Data For Calculation</v>
      </c>
      <c r="AD261" s="8" t="str">
        <v>[-11059] No Good Data For Calculation</v>
      </c>
      <c r="AE261" s="8" t="str">
        <v>[-11059] No Good Data For Calculation</v>
      </c>
      <c r="AF261" s="64" t="str">
        <v>[-11059] No Good Data For Calculation</v>
      </c>
      <c r="AG261" s="64" t="str">
        <v>[-11059] No Good Data For Calculation</v>
      </c>
      <c r="AH261" s="64" t="str">
        <v>[-11059] No Good Data For Calculation</v>
      </c>
      <c r="AI261" s="64" t="str">
        <v>[-11059] No Good Data For Calculation</v>
      </c>
      <c r="AJ261" s="64" t="str">
        <v>[-11059] No Good Data For Calculation</v>
      </c>
      <c r="AK261" s="11" t="str">
        <v>[-11059] No Good Data For Calculation</v>
      </c>
      <c r="AL261" s="11" t="str">
        <v>[-11059] No Good Data For Calculation</v>
      </c>
      <c r="AM261" s="11" t="str">
        <v>[-11059] No Good Data For Calculation</v>
      </c>
      <c r="AN261" s="11" t="str">
        <v>[-11059] No Good Data For Calculation</v>
      </c>
      <c r="AO261" s="11" t="str">
        <v>[-11059] No Good Data For Calculation</v>
      </c>
      <c r="AP261" s="11" t="str">
        <v>[-11059] No Good Data For Calculation</v>
      </c>
      <c r="AQ261" s="11" t="str">
        <v>[-11059] No Good Data For Calculation</v>
      </c>
      <c r="AR261" s="11" t="str">
        <v>[-11059] No Good Data For Calculation</v>
      </c>
      <c r="AS261" s="11" t="str">
        <v>[-11059] No Good Data For Calculation</v>
      </c>
      <c r="AT261" s="11" t="str">
        <v>[-11059] No Good Data For Calculation</v>
      </c>
      <c r="AU261" s="11" t="str">
        <v>[-11059] No Good Data For Calculation</v>
      </c>
      <c r="AV261" s="11" t="str">
        <v>[-11059] No Good Data For Calculation</v>
      </c>
      <c r="AW261" s="11" t="str">
        <v>[-11059] No Good Data For Calculation</v>
      </c>
      <c r="AY261" s="7">
        <v>45873.868055555555</v>
      </c>
      <c r="AZ261" s="8">
        <v>0</v>
      </c>
      <c r="BA261" s="8">
        <v>0</v>
      </c>
      <c r="BB261" s="8">
        <v>0</v>
      </c>
      <c r="BC261" s="8">
        <v>8.1118254448922169</v>
      </c>
      <c r="BD261" s="8">
        <v>0</v>
      </c>
      <c r="BE261" s="8">
        <v>0</v>
      </c>
      <c r="BF261" s="8">
        <v>0</v>
      </c>
      <c r="BG261" s="8">
        <v>6.7528874971840338</v>
      </c>
      <c r="BI261" s="7">
        <v>45873.423611111109</v>
      </c>
      <c r="BJ261" s="8">
        <v>17.261602746923213</v>
      </c>
      <c r="BK261" s="8">
        <v>15.224122988057765</v>
      </c>
    </row>
    <row r="262" spans="1:63">
      <c r="A262" s="7">
        <v>45874.121527777781</v>
      </c>
      <c r="B262" s="8" t="str">
        <v>[-11059] No Good Data For Calculation</v>
      </c>
      <c r="C262" s="8" t="str">
        <v>[-11059] No Good Data For Calculation</v>
      </c>
      <c r="D262" s="8" t="str">
        <v>[-11059] No Good Data For Calculation</v>
      </c>
      <c r="E262" s="8" t="str">
        <v>[-11059] No Good Data For Calculation</v>
      </c>
      <c r="F262" s="64" t="str">
        <v>[-11059] No Good Data For Calculation</v>
      </c>
      <c r="G262" s="64" t="str">
        <v>[-11059] No Good Data For Calculation</v>
      </c>
      <c r="H262" s="64" t="str">
        <v>[-11059] No Good Data For Calculation</v>
      </c>
      <c r="I262" s="64" t="str">
        <v>[-11059] No Good Data For Calculation</v>
      </c>
      <c r="J262" s="64" t="str">
        <v>[-11059] No Good Data For Calculation</v>
      </c>
      <c r="K262" s="8" t="str">
        <v>[-11059] No Good Data For Calculation</v>
      </c>
      <c r="L262" s="8" t="str">
        <v>[-11059] No Good Data For Calculation</v>
      </c>
      <c r="M262" s="8" t="str">
        <v>[-11059] No Good Data For Calculation</v>
      </c>
      <c r="N262" s="8" t="str">
        <v>[-11059] No Good Data For Calculation</v>
      </c>
      <c r="O262" s="8" t="str">
        <v>[-11059] No Good Data For Calculation</v>
      </c>
      <c r="P262" s="8" t="str">
        <v>[-11059] No Good Data For Calculation</v>
      </c>
      <c r="Q262" s="8" t="str">
        <v>[-11059] No Good Data For Calculation</v>
      </c>
      <c r="R262" s="8" t="str">
        <v>[-11059] No Good Data For Calculation</v>
      </c>
      <c r="S262" s="8" t="str">
        <v>[-11059] No Good Data For Calculation</v>
      </c>
      <c r="T262" s="8" t="str">
        <v>[-11059] No Good Data For Calculation</v>
      </c>
      <c r="U262" s="8" t="str">
        <v>[-11059] No Good Data For Calculation</v>
      </c>
      <c r="V262" s="8" t="str">
        <v>[-11059] No Good Data For Calculation</v>
      </c>
      <c r="W262" s="8" t="str">
        <v>[-11059] No Good Data For Calculation</v>
      </c>
      <c r="X262" s="8" t="str">
        <v>[-11059] No Good Data For Calculation</v>
      </c>
      <c r="Y262" s="8" t="str">
        <v>[-11059] No Good Data For Calculation</v>
      </c>
      <c r="Z262" s="8" t="str">
        <v>[-11059] No Good Data For Calculation</v>
      </c>
      <c r="AA262" s="8" t="str">
        <v>[-11059] No Good Data For Calculation</v>
      </c>
      <c r="AB262" s="8" t="str">
        <v>[-11059] No Good Data For Calculation</v>
      </c>
      <c r="AC262" s="8" t="str">
        <v>[-11059] No Good Data For Calculation</v>
      </c>
      <c r="AD262" s="8" t="str">
        <v>[-11059] No Good Data For Calculation</v>
      </c>
      <c r="AE262" s="8" t="str">
        <v>[-11059] No Good Data For Calculation</v>
      </c>
      <c r="AF262" s="64" t="str">
        <v>[-11059] No Good Data For Calculation</v>
      </c>
      <c r="AG262" s="64" t="str">
        <v>[-11059] No Good Data For Calculation</v>
      </c>
      <c r="AH262" s="64" t="str">
        <v>[-11059] No Good Data For Calculation</v>
      </c>
      <c r="AI262" s="64" t="str">
        <v>[-11059] No Good Data For Calculation</v>
      </c>
      <c r="AJ262" s="64" t="str">
        <v>[-11059] No Good Data For Calculation</v>
      </c>
      <c r="AK262" s="11" t="str">
        <v>[-11059] No Good Data For Calculation</v>
      </c>
      <c r="AL262" s="11" t="str">
        <v>[-11059] No Good Data For Calculation</v>
      </c>
      <c r="AM262" s="11" t="str">
        <v>[-11059] No Good Data For Calculation</v>
      </c>
      <c r="AN262" s="11" t="str">
        <v>[-11059] No Good Data For Calculation</v>
      </c>
      <c r="AO262" s="11" t="str">
        <v>[-11059] No Good Data For Calculation</v>
      </c>
      <c r="AP262" s="11" t="str">
        <v>[-11059] No Good Data For Calculation</v>
      </c>
      <c r="AQ262" s="11" t="str">
        <v>[-11059] No Good Data For Calculation</v>
      </c>
      <c r="AR262" s="11" t="str">
        <v>[-11059] No Good Data For Calculation</v>
      </c>
      <c r="AS262" s="11" t="str">
        <v>[-11059] No Good Data For Calculation</v>
      </c>
      <c r="AT262" s="11" t="str">
        <v>[-11059] No Good Data For Calculation</v>
      </c>
      <c r="AU262" s="11" t="str">
        <v>[-11059] No Good Data For Calculation</v>
      </c>
      <c r="AV262" s="11" t="str">
        <v>[-11059] No Good Data For Calculation</v>
      </c>
      <c r="AW262" s="11" t="str">
        <v>[-11059] No Good Data For Calculation</v>
      </c>
      <c r="AY262" s="7">
        <v>45873.871527777781</v>
      </c>
      <c r="AZ262" s="8">
        <v>0</v>
      </c>
      <c r="BA262" s="8">
        <v>0</v>
      </c>
      <c r="BB262" s="8">
        <v>0</v>
      </c>
      <c r="BC262" s="8">
        <v>7.2523759425671521</v>
      </c>
      <c r="BD262" s="8">
        <v>0</v>
      </c>
      <c r="BE262" s="8">
        <v>0</v>
      </c>
      <c r="BF262" s="8">
        <v>0</v>
      </c>
      <c r="BG262" s="8">
        <v>0.49019039431178463</v>
      </c>
      <c r="BI262" s="7">
        <v>45873.424305555556</v>
      </c>
      <c r="BJ262" s="8">
        <v>17.371312166965723</v>
      </c>
      <c r="BK262" s="8">
        <v>15.513050257639801</v>
      </c>
    </row>
    <row r="263" spans="1:63">
      <c r="A263" s="7">
        <v>45874.125</v>
      </c>
      <c r="B263" s="8" t="str">
        <v>[-11059] No Good Data For Calculation</v>
      </c>
      <c r="C263" s="8" t="str">
        <v>[-11059] No Good Data For Calculation</v>
      </c>
      <c r="D263" s="8" t="str">
        <v>[-11059] No Good Data For Calculation</v>
      </c>
      <c r="E263" s="8" t="str">
        <v>[-11059] No Good Data For Calculation</v>
      </c>
      <c r="F263" s="64" t="str">
        <v>[-11059] No Good Data For Calculation</v>
      </c>
      <c r="G263" s="64" t="str">
        <v>[-11059] No Good Data For Calculation</v>
      </c>
      <c r="H263" s="64" t="str">
        <v>[-11059] No Good Data For Calculation</v>
      </c>
      <c r="I263" s="64" t="str">
        <v>[-11059] No Good Data For Calculation</v>
      </c>
      <c r="J263" s="64" t="str">
        <v>[-11059] No Good Data For Calculation</v>
      </c>
      <c r="K263" s="8" t="str">
        <v>[-11059] No Good Data For Calculation</v>
      </c>
      <c r="L263" s="8" t="str">
        <v>[-11059] No Good Data For Calculation</v>
      </c>
      <c r="M263" s="8" t="str">
        <v>[-11059] No Good Data For Calculation</v>
      </c>
      <c r="N263" s="8" t="str">
        <v>[-11059] No Good Data For Calculation</v>
      </c>
      <c r="O263" s="8" t="str">
        <v>[-11059] No Good Data For Calculation</v>
      </c>
      <c r="P263" s="8" t="str">
        <v>[-11059] No Good Data For Calculation</v>
      </c>
      <c r="Q263" s="8" t="str">
        <v>[-11059] No Good Data For Calculation</v>
      </c>
      <c r="R263" s="8" t="str">
        <v>[-11059] No Good Data For Calculation</v>
      </c>
      <c r="S263" s="8" t="str">
        <v>[-11059] No Good Data For Calculation</v>
      </c>
      <c r="T263" s="8" t="str">
        <v>[-11059] No Good Data For Calculation</v>
      </c>
      <c r="U263" s="8" t="str">
        <v>[-11059] No Good Data For Calculation</v>
      </c>
      <c r="V263" s="8" t="str">
        <v>[-11059] No Good Data For Calculation</v>
      </c>
      <c r="W263" s="8" t="str">
        <v>[-11059] No Good Data For Calculation</v>
      </c>
      <c r="X263" s="8" t="str">
        <v>[-11059] No Good Data For Calculation</v>
      </c>
      <c r="Y263" s="8" t="str">
        <v>[-11059] No Good Data For Calculation</v>
      </c>
      <c r="Z263" s="8" t="str">
        <v>[-11059] No Good Data For Calculation</v>
      </c>
      <c r="AA263" s="8" t="str">
        <v>[-11059] No Good Data For Calculation</v>
      </c>
      <c r="AB263" s="8" t="str">
        <v>[-11059] No Good Data For Calculation</v>
      </c>
      <c r="AC263" s="8" t="str">
        <v>[-11059] No Good Data For Calculation</v>
      </c>
      <c r="AD263" s="8" t="str">
        <v>[-11059] No Good Data For Calculation</v>
      </c>
      <c r="AE263" s="8" t="str">
        <v>[-11059] No Good Data For Calculation</v>
      </c>
      <c r="AF263" s="64" t="str">
        <v>[-11059] No Good Data For Calculation</v>
      </c>
      <c r="AG263" s="64" t="str">
        <v>[-11059] No Good Data For Calculation</v>
      </c>
      <c r="AH263" s="64" t="str">
        <v>[-11059] No Good Data For Calculation</v>
      </c>
      <c r="AI263" s="64" t="str">
        <v>[-11059] No Good Data For Calculation</v>
      </c>
      <c r="AJ263" s="64" t="str">
        <v>[-11059] No Good Data For Calculation</v>
      </c>
      <c r="AK263" s="11" t="str">
        <v>[-11059] No Good Data For Calculation</v>
      </c>
      <c r="AL263" s="11" t="str">
        <v>[-11059] No Good Data For Calculation</v>
      </c>
      <c r="AM263" s="11" t="str">
        <v>[-11059] No Good Data For Calculation</v>
      </c>
      <c r="AN263" s="11" t="str">
        <v>[-11059] No Good Data For Calculation</v>
      </c>
      <c r="AO263" s="11" t="str">
        <v>[-11059] No Good Data For Calculation</v>
      </c>
      <c r="AP263" s="11" t="str">
        <v>[-11059] No Good Data For Calculation</v>
      </c>
      <c r="AQ263" s="11" t="str">
        <v>[-11059] No Good Data For Calculation</v>
      </c>
      <c r="AR263" s="11" t="str">
        <v>[-11059] No Good Data For Calculation</v>
      </c>
      <c r="AS263" s="11" t="str">
        <v>[-11059] No Good Data For Calculation</v>
      </c>
      <c r="AT263" s="11" t="str">
        <v>[-11059] No Good Data For Calculation</v>
      </c>
      <c r="AU263" s="11" t="str">
        <v>[-11059] No Good Data For Calculation</v>
      </c>
      <c r="AV263" s="11" t="str">
        <v>[-11059] No Good Data For Calculation</v>
      </c>
      <c r="AW263" s="11" t="str">
        <v>[-11059] No Good Data For Calculation</v>
      </c>
      <c r="AY263" s="7">
        <v>45873.875</v>
      </c>
      <c r="AZ263" s="8">
        <v>0</v>
      </c>
      <c r="BA263" s="8">
        <v>0</v>
      </c>
      <c r="BB263" s="8">
        <v>0</v>
      </c>
      <c r="BC263" s="8">
        <v>6.5584762891434876</v>
      </c>
      <c r="BD263" s="8">
        <v>0</v>
      </c>
      <c r="BE263" s="8">
        <v>0</v>
      </c>
      <c r="BF263" s="8">
        <v>0</v>
      </c>
      <c r="BG263" s="8">
        <v>1.0070954449474812E-2</v>
      </c>
      <c r="BI263" s="7">
        <v>45873.425000000003</v>
      </c>
      <c r="BJ263" s="8">
        <v>16.903899662674537</v>
      </c>
      <c r="BK263" s="8">
        <v>15.318312452599566</v>
      </c>
    </row>
    <row r="264" spans="1:63">
      <c r="A264" s="7">
        <v>45874.128472222219</v>
      </c>
      <c r="B264" s="8" t="str">
        <v>[-11059] No Good Data For Calculation</v>
      </c>
      <c r="C264" s="8" t="str">
        <v>[-11059] No Good Data For Calculation</v>
      </c>
      <c r="D264" s="8" t="str">
        <v>[-11059] No Good Data For Calculation</v>
      </c>
      <c r="E264" s="8" t="str">
        <v>[-11059] No Good Data For Calculation</v>
      </c>
      <c r="F264" s="64" t="str">
        <v>[-11059] No Good Data For Calculation</v>
      </c>
      <c r="G264" s="64" t="str">
        <v>[-11059] No Good Data For Calculation</v>
      </c>
      <c r="H264" s="64" t="str">
        <v>[-11059] No Good Data For Calculation</v>
      </c>
      <c r="I264" s="64" t="str">
        <v>[-11059] No Good Data For Calculation</v>
      </c>
      <c r="J264" s="64" t="str">
        <v>[-11059] No Good Data For Calculation</v>
      </c>
      <c r="K264" s="8" t="str">
        <v>[-11059] No Good Data For Calculation</v>
      </c>
      <c r="L264" s="8" t="str">
        <v>[-11059] No Good Data For Calculation</v>
      </c>
      <c r="M264" s="8" t="str">
        <v>[-11059] No Good Data For Calculation</v>
      </c>
      <c r="N264" s="8" t="str">
        <v>[-11059] No Good Data For Calculation</v>
      </c>
      <c r="O264" s="8" t="str">
        <v>[-11059] No Good Data For Calculation</v>
      </c>
      <c r="P264" s="8" t="str">
        <v>[-11059] No Good Data For Calculation</v>
      </c>
      <c r="Q264" s="8" t="str">
        <v>[-11059] No Good Data For Calculation</v>
      </c>
      <c r="R264" s="8" t="str">
        <v>[-11059] No Good Data For Calculation</v>
      </c>
      <c r="S264" s="8" t="str">
        <v>[-11059] No Good Data For Calculation</v>
      </c>
      <c r="T264" s="8" t="str">
        <v>[-11059] No Good Data For Calculation</v>
      </c>
      <c r="U264" s="8" t="str">
        <v>[-11059] No Good Data For Calculation</v>
      </c>
      <c r="V264" s="8" t="str">
        <v>[-11059] No Good Data For Calculation</v>
      </c>
      <c r="W264" s="8" t="str">
        <v>[-11059] No Good Data For Calculation</v>
      </c>
      <c r="X264" s="8" t="str">
        <v>[-11059] No Good Data For Calculation</v>
      </c>
      <c r="Y264" s="8" t="str">
        <v>[-11059] No Good Data For Calculation</v>
      </c>
      <c r="Z264" s="8" t="str">
        <v>[-11059] No Good Data For Calculation</v>
      </c>
      <c r="AA264" s="8" t="str">
        <v>[-11059] No Good Data For Calculation</v>
      </c>
      <c r="AB264" s="8" t="str">
        <v>[-11059] No Good Data For Calculation</v>
      </c>
      <c r="AC264" s="8" t="str">
        <v>[-11059] No Good Data For Calculation</v>
      </c>
      <c r="AD264" s="8" t="str">
        <v>[-11059] No Good Data For Calculation</v>
      </c>
      <c r="AE264" s="8" t="str">
        <v>[-11059] No Good Data For Calculation</v>
      </c>
      <c r="AF264" s="64" t="str">
        <v>[-11059] No Good Data For Calculation</v>
      </c>
      <c r="AG264" s="64" t="str">
        <v>[-11059] No Good Data For Calculation</v>
      </c>
      <c r="AH264" s="64" t="str">
        <v>[-11059] No Good Data For Calculation</v>
      </c>
      <c r="AI264" s="64" t="str">
        <v>[-11059] No Good Data For Calculation</v>
      </c>
      <c r="AJ264" s="64" t="str">
        <v>[-11059] No Good Data For Calculation</v>
      </c>
      <c r="AK264" s="11" t="str">
        <v>[-11059] No Good Data For Calculation</v>
      </c>
      <c r="AL264" s="11" t="str">
        <v>[-11059] No Good Data For Calculation</v>
      </c>
      <c r="AM264" s="11" t="str">
        <v>[-11059] No Good Data For Calculation</v>
      </c>
      <c r="AN264" s="11" t="str">
        <v>[-11059] No Good Data For Calculation</v>
      </c>
      <c r="AO264" s="11" t="str">
        <v>[-11059] No Good Data For Calculation</v>
      </c>
      <c r="AP264" s="11" t="str">
        <v>[-11059] No Good Data For Calculation</v>
      </c>
      <c r="AQ264" s="11" t="str">
        <v>[-11059] No Good Data For Calculation</v>
      </c>
      <c r="AR264" s="11" t="str">
        <v>[-11059] No Good Data For Calculation</v>
      </c>
      <c r="AS264" s="11" t="str">
        <v>[-11059] No Good Data For Calculation</v>
      </c>
      <c r="AT264" s="11" t="str">
        <v>[-11059] No Good Data For Calculation</v>
      </c>
      <c r="AU264" s="11" t="str">
        <v>[-11059] No Good Data For Calculation</v>
      </c>
      <c r="AV264" s="11" t="str">
        <v>[-11059] No Good Data For Calculation</v>
      </c>
      <c r="AW264" s="11" t="str">
        <v>[-11059] No Good Data For Calculation</v>
      </c>
      <c r="AY264" s="7">
        <v>45873.878472222219</v>
      </c>
      <c r="AZ264" s="8">
        <v>0</v>
      </c>
      <c r="BA264" s="8">
        <v>0</v>
      </c>
      <c r="BB264" s="8">
        <v>0</v>
      </c>
      <c r="BC264" s="8">
        <v>1.2405114804460871</v>
      </c>
      <c r="BD264" s="8">
        <v>0</v>
      </c>
      <c r="BE264" s="8">
        <v>0</v>
      </c>
      <c r="BF264" s="8">
        <v>0</v>
      </c>
      <c r="BG264" s="8">
        <v>1.0070954449474812E-2</v>
      </c>
      <c r="BI264" s="7">
        <v>45873.425694444442</v>
      </c>
      <c r="BJ264" s="8">
        <v>17.327883641531113</v>
      </c>
      <c r="BK264" s="8">
        <v>15.659666184729895</v>
      </c>
    </row>
    <row r="265" spans="1:63">
      <c r="A265" s="7">
        <v>45874.131944444445</v>
      </c>
      <c r="B265" s="8" t="str">
        <v>[-11059] No Good Data For Calculation</v>
      </c>
      <c r="C265" s="8" t="str">
        <v>[-11059] No Good Data For Calculation</v>
      </c>
      <c r="D265" s="8" t="str">
        <v>[-11059] No Good Data For Calculation</v>
      </c>
      <c r="E265" s="8" t="str">
        <v>[-11059] No Good Data For Calculation</v>
      </c>
      <c r="F265" s="64" t="str">
        <v>[-11059] No Good Data For Calculation</v>
      </c>
      <c r="G265" s="64" t="str">
        <v>[-11059] No Good Data For Calculation</v>
      </c>
      <c r="H265" s="64" t="str">
        <v>[-11059] No Good Data For Calculation</v>
      </c>
      <c r="I265" s="64" t="str">
        <v>[-11059] No Good Data For Calculation</v>
      </c>
      <c r="J265" s="64" t="str">
        <v>[-11059] No Good Data For Calculation</v>
      </c>
      <c r="K265" s="8" t="str">
        <v>[-11059] No Good Data For Calculation</v>
      </c>
      <c r="L265" s="8" t="str">
        <v>[-11059] No Good Data For Calculation</v>
      </c>
      <c r="M265" s="8" t="str">
        <v>[-11059] No Good Data For Calculation</v>
      </c>
      <c r="N265" s="8" t="str">
        <v>[-11059] No Good Data For Calculation</v>
      </c>
      <c r="O265" s="8" t="str">
        <v>[-11059] No Good Data For Calculation</v>
      </c>
      <c r="P265" s="8" t="str">
        <v>[-11059] No Good Data For Calculation</v>
      </c>
      <c r="Q265" s="8" t="str">
        <v>[-11059] No Good Data For Calculation</v>
      </c>
      <c r="R265" s="8" t="str">
        <v>[-11059] No Good Data For Calculation</v>
      </c>
      <c r="S265" s="8" t="str">
        <v>[-11059] No Good Data For Calculation</v>
      </c>
      <c r="T265" s="8" t="str">
        <v>[-11059] No Good Data For Calculation</v>
      </c>
      <c r="U265" s="8" t="str">
        <v>[-11059] No Good Data For Calculation</v>
      </c>
      <c r="V265" s="8" t="str">
        <v>[-11059] No Good Data For Calculation</v>
      </c>
      <c r="W265" s="8" t="str">
        <v>[-11059] No Good Data For Calculation</v>
      </c>
      <c r="X265" s="8" t="str">
        <v>[-11059] No Good Data For Calculation</v>
      </c>
      <c r="Y265" s="8" t="str">
        <v>[-11059] No Good Data For Calculation</v>
      </c>
      <c r="Z265" s="8" t="str">
        <v>[-11059] No Good Data For Calculation</v>
      </c>
      <c r="AA265" s="8" t="str">
        <v>[-11059] No Good Data For Calculation</v>
      </c>
      <c r="AB265" s="8" t="str">
        <v>[-11059] No Good Data For Calculation</v>
      </c>
      <c r="AC265" s="8" t="str">
        <v>[-11059] No Good Data For Calculation</v>
      </c>
      <c r="AD265" s="8" t="str">
        <v>[-11059] No Good Data For Calculation</v>
      </c>
      <c r="AE265" s="8" t="str">
        <v>[-11059] No Good Data For Calculation</v>
      </c>
      <c r="AF265" s="64" t="str">
        <v>[-11059] No Good Data For Calculation</v>
      </c>
      <c r="AG265" s="64" t="str">
        <v>[-11059] No Good Data For Calculation</v>
      </c>
      <c r="AH265" s="64" t="str">
        <v>[-11059] No Good Data For Calculation</v>
      </c>
      <c r="AI265" s="64" t="str">
        <v>[-11059] No Good Data For Calculation</v>
      </c>
      <c r="AJ265" s="64" t="str">
        <v>[-11059] No Good Data For Calculation</v>
      </c>
      <c r="AK265" s="11" t="str">
        <v>[-11059] No Good Data For Calculation</v>
      </c>
      <c r="AL265" s="11" t="str">
        <v>[-11059] No Good Data For Calculation</v>
      </c>
      <c r="AM265" s="11" t="str">
        <v>[-11059] No Good Data For Calculation</v>
      </c>
      <c r="AN265" s="11" t="str">
        <v>[-11059] No Good Data For Calculation</v>
      </c>
      <c r="AO265" s="11" t="str">
        <v>[-11059] No Good Data For Calculation</v>
      </c>
      <c r="AP265" s="11" t="str">
        <v>[-11059] No Good Data For Calculation</v>
      </c>
      <c r="AQ265" s="11" t="str">
        <v>[-11059] No Good Data For Calculation</v>
      </c>
      <c r="AR265" s="11" t="str">
        <v>[-11059] No Good Data For Calculation</v>
      </c>
      <c r="AS265" s="11" t="str">
        <v>[-11059] No Good Data For Calculation</v>
      </c>
      <c r="AT265" s="11" t="str">
        <v>[-11059] No Good Data For Calculation</v>
      </c>
      <c r="AU265" s="11" t="str">
        <v>[-11059] No Good Data For Calculation</v>
      </c>
      <c r="AV265" s="11" t="str">
        <v>[-11059] No Good Data For Calculation</v>
      </c>
      <c r="AW265" s="11" t="str">
        <v>[-11059] No Good Data For Calculation</v>
      </c>
      <c r="AY265" s="7">
        <v>45873.881944444445</v>
      </c>
      <c r="AZ265" s="8">
        <v>0</v>
      </c>
      <c r="BA265" s="8">
        <v>0</v>
      </c>
      <c r="BB265" s="8">
        <v>0</v>
      </c>
      <c r="BC265" s="8">
        <v>1.6479743644595146E-2</v>
      </c>
      <c r="BD265" s="8">
        <v>0</v>
      </c>
      <c r="BE265" s="8">
        <v>0</v>
      </c>
      <c r="BF265" s="8">
        <v>0</v>
      </c>
      <c r="BG265" s="8">
        <v>1.0070954449474812E-2</v>
      </c>
      <c r="BI265" s="7">
        <v>45873.426388888889</v>
      </c>
      <c r="BJ265" s="8">
        <v>17.77817008471775</v>
      </c>
      <c r="BK265" s="8">
        <v>16.139963839344222</v>
      </c>
    </row>
    <row r="266" spans="1:63">
      <c r="A266" s="7">
        <v>45874.135416666664</v>
      </c>
      <c r="B266" s="8" t="str">
        <v>[-11059] No Good Data For Calculation</v>
      </c>
      <c r="C266" s="8" t="str">
        <v>[-11059] No Good Data For Calculation</v>
      </c>
      <c r="D266" s="8" t="str">
        <v>[-11059] No Good Data For Calculation</v>
      </c>
      <c r="E266" s="8" t="str">
        <v>[-11059] No Good Data For Calculation</v>
      </c>
      <c r="F266" s="64" t="str">
        <v>[-11059] No Good Data For Calculation</v>
      </c>
      <c r="G266" s="64" t="str">
        <v>[-11059] No Good Data For Calculation</v>
      </c>
      <c r="H266" s="64" t="str">
        <v>[-11059] No Good Data For Calculation</v>
      </c>
      <c r="I266" s="64" t="str">
        <v>[-11059] No Good Data For Calculation</v>
      </c>
      <c r="J266" s="64" t="str">
        <v>[-11059] No Good Data For Calculation</v>
      </c>
      <c r="K266" s="8" t="str">
        <v>[-11059] No Good Data For Calculation</v>
      </c>
      <c r="L266" s="8" t="str">
        <v>[-11059] No Good Data For Calculation</v>
      </c>
      <c r="M266" s="8" t="str">
        <v>[-11059] No Good Data For Calculation</v>
      </c>
      <c r="N266" s="8" t="str">
        <v>[-11059] No Good Data For Calculation</v>
      </c>
      <c r="O266" s="8" t="str">
        <v>[-11059] No Good Data For Calculation</v>
      </c>
      <c r="P266" s="8" t="str">
        <v>[-11059] No Good Data For Calculation</v>
      </c>
      <c r="Q266" s="8" t="str">
        <v>[-11059] No Good Data For Calculation</v>
      </c>
      <c r="R266" s="8" t="str">
        <v>[-11059] No Good Data For Calculation</v>
      </c>
      <c r="S266" s="8" t="str">
        <v>[-11059] No Good Data For Calculation</v>
      </c>
      <c r="T266" s="8" t="str">
        <v>[-11059] No Good Data For Calculation</v>
      </c>
      <c r="U266" s="8" t="str">
        <v>[-11059] No Good Data For Calculation</v>
      </c>
      <c r="V266" s="8" t="str">
        <v>[-11059] No Good Data For Calculation</v>
      </c>
      <c r="W266" s="8" t="str">
        <v>[-11059] No Good Data For Calculation</v>
      </c>
      <c r="X266" s="8" t="str">
        <v>[-11059] No Good Data For Calculation</v>
      </c>
      <c r="Y266" s="8" t="str">
        <v>[-11059] No Good Data For Calculation</v>
      </c>
      <c r="Z266" s="8" t="str">
        <v>[-11059] No Good Data For Calculation</v>
      </c>
      <c r="AA266" s="8" t="str">
        <v>[-11059] No Good Data For Calculation</v>
      </c>
      <c r="AB266" s="8" t="str">
        <v>[-11059] No Good Data For Calculation</v>
      </c>
      <c r="AC266" s="8" t="str">
        <v>[-11059] No Good Data For Calculation</v>
      </c>
      <c r="AD266" s="8" t="str">
        <v>[-11059] No Good Data For Calculation</v>
      </c>
      <c r="AE266" s="8" t="str">
        <v>[-11059] No Good Data For Calculation</v>
      </c>
      <c r="AF266" s="64" t="str">
        <v>[-11059] No Good Data For Calculation</v>
      </c>
      <c r="AG266" s="64" t="str">
        <v>[-11059] No Good Data For Calculation</v>
      </c>
      <c r="AH266" s="64" t="str">
        <v>[-11059] No Good Data For Calculation</v>
      </c>
      <c r="AI266" s="64" t="str">
        <v>[-11059] No Good Data For Calculation</v>
      </c>
      <c r="AJ266" s="64" t="str">
        <v>[-11059] No Good Data For Calculation</v>
      </c>
      <c r="AK266" s="11" t="str">
        <v>[-11059] No Good Data For Calculation</v>
      </c>
      <c r="AL266" s="11" t="str">
        <v>[-11059] No Good Data For Calculation</v>
      </c>
      <c r="AM266" s="11" t="str">
        <v>[-11059] No Good Data For Calculation</v>
      </c>
      <c r="AN266" s="11" t="str">
        <v>[-11059] No Good Data For Calculation</v>
      </c>
      <c r="AO266" s="11" t="str">
        <v>[-11059] No Good Data For Calculation</v>
      </c>
      <c r="AP266" s="11" t="str">
        <v>[-11059] No Good Data For Calculation</v>
      </c>
      <c r="AQ266" s="11" t="str">
        <v>[-11059] No Good Data For Calculation</v>
      </c>
      <c r="AR266" s="11" t="str">
        <v>[-11059] No Good Data For Calculation</v>
      </c>
      <c r="AS266" s="11" t="str">
        <v>[-11059] No Good Data For Calculation</v>
      </c>
      <c r="AT266" s="11" t="str">
        <v>[-11059] No Good Data For Calculation</v>
      </c>
      <c r="AU266" s="11" t="str">
        <v>[-11059] No Good Data For Calculation</v>
      </c>
      <c r="AV266" s="11" t="str">
        <v>[-11059] No Good Data For Calculation</v>
      </c>
      <c r="AW266" s="11" t="str">
        <v>[-11059] No Good Data For Calculation</v>
      </c>
      <c r="AY266" s="7">
        <v>45873.885416666664</v>
      </c>
      <c r="AZ266" s="8">
        <v>0</v>
      </c>
      <c r="BA266" s="8">
        <v>0</v>
      </c>
      <c r="BB266" s="8">
        <v>0</v>
      </c>
      <c r="BC266" s="8">
        <v>1.6479743644595146E-2</v>
      </c>
      <c r="BD266" s="8">
        <v>0</v>
      </c>
      <c r="BE266" s="8">
        <v>0</v>
      </c>
      <c r="BF266" s="8">
        <v>0</v>
      </c>
      <c r="BG266" s="8">
        <v>1.0070954449474812E-2</v>
      </c>
      <c r="BI266" s="7">
        <v>45873.427083333336</v>
      </c>
      <c r="BJ266" s="8">
        <v>18.175721535832857</v>
      </c>
      <c r="BK266" s="8">
        <v>16.480324275577658</v>
      </c>
    </row>
    <row r="267" spans="1:63">
      <c r="A267" s="7">
        <v>45874.138888888891</v>
      </c>
      <c r="B267" s="8" t="str">
        <v>[-11059] No Good Data For Calculation</v>
      </c>
      <c r="C267" s="8" t="str">
        <v>[-11059] No Good Data For Calculation</v>
      </c>
      <c r="D267" s="8" t="str">
        <v>[-11059] No Good Data For Calculation</v>
      </c>
      <c r="E267" s="8" t="str">
        <v>[-11059] No Good Data For Calculation</v>
      </c>
      <c r="F267" s="64" t="str">
        <v>[-11059] No Good Data For Calculation</v>
      </c>
      <c r="G267" s="64" t="str">
        <v>[-11059] No Good Data For Calculation</v>
      </c>
      <c r="H267" s="64" t="str">
        <v>[-11059] No Good Data For Calculation</v>
      </c>
      <c r="I267" s="64" t="str">
        <v>[-11059] No Good Data For Calculation</v>
      </c>
      <c r="J267" s="64" t="str">
        <v>[-11059] No Good Data For Calculation</v>
      </c>
      <c r="K267" s="8" t="str">
        <v>[-11059] No Good Data For Calculation</v>
      </c>
      <c r="L267" s="8" t="str">
        <v>[-11059] No Good Data For Calculation</v>
      </c>
      <c r="M267" s="8" t="str">
        <v>[-11059] No Good Data For Calculation</v>
      </c>
      <c r="N267" s="8" t="str">
        <v>[-11059] No Good Data For Calculation</v>
      </c>
      <c r="O267" s="8" t="str">
        <v>[-11059] No Good Data For Calculation</v>
      </c>
      <c r="P267" s="8" t="str">
        <v>[-11059] No Good Data For Calculation</v>
      </c>
      <c r="Q267" s="8" t="str">
        <v>[-11059] No Good Data For Calculation</v>
      </c>
      <c r="R267" s="8" t="str">
        <v>[-11059] No Good Data For Calculation</v>
      </c>
      <c r="S267" s="8" t="str">
        <v>[-11059] No Good Data For Calculation</v>
      </c>
      <c r="T267" s="8" t="str">
        <v>[-11059] No Good Data For Calculation</v>
      </c>
      <c r="U267" s="8" t="str">
        <v>[-11059] No Good Data For Calculation</v>
      </c>
      <c r="V267" s="8" t="str">
        <v>[-11059] No Good Data For Calculation</v>
      </c>
      <c r="W267" s="8" t="str">
        <v>[-11059] No Good Data For Calculation</v>
      </c>
      <c r="X267" s="8" t="str">
        <v>[-11059] No Good Data For Calculation</v>
      </c>
      <c r="Y267" s="8" t="str">
        <v>[-11059] No Good Data For Calculation</v>
      </c>
      <c r="Z267" s="8" t="str">
        <v>[-11059] No Good Data For Calculation</v>
      </c>
      <c r="AA267" s="8" t="str">
        <v>[-11059] No Good Data For Calculation</v>
      </c>
      <c r="AB267" s="8" t="str">
        <v>[-11059] No Good Data For Calculation</v>
      </c>
      <c r="AC267" s="8" t="str">
        <v>[-11059] No Good Data For Calculation</v>
      </c>
      <c r="AD267" s="8" t="str">
        <v>[-11059] No Good Data For Calculation</v>
      </c>
      <c r="AE267" s="8" t="str">
        <v>[-11059] No Good Data For Calculation</v>
      </c>
      <c r="AF267" s="64" t="str">
        <v>[-11059] No Good Data For Calculation</v>
      </c>
      <c r="AG267" s="64" t="str">
        <v>[-11059] No Good Data For Calculation</v>
      </c>
      <c r="AH267" s="64" t="str">
        <v>[-11059] No Good Data For Calculation</v>
      </c>
      <c r="AI267" s="64" t="str">
        <v>[-11059] No Good Data For Calculation</v>
      </c>
      <c r="AJ267" s="64" t="str">
        <v>[-11059] No Good Data For Calculation</v>
      </c>
      <c r="AK267" s="11" t="str">
        <v>[-11059] No Good Data For Calculation</v>
      </c>
      <c r="AL267" s="11" t="str">
        <v>[-11059] No Good Data For Calculation</v>
      </c>
      <c r="AM267" s="11" t="str">
        <v>[-11059] No Good Data For Calculation</v>
      </c>
      <c r="AN267" s="11" t="str">
        <v>[-11059] No Good Data For Calculation</v>
      </c>
      <c r="AO267" s="11" t="str">
        <v>[-11059] No Good Data For Calculation</v>
      </c>
      <c r="AP267" s="11" t="str">
        <v>[-11059] No Good Data For Calculation</v>
      </c>
      <c r="AQ267" s="11" t="str">
        <v>[-11059] No Good Data For Calculation</v>
      </c>
      <c r="AR267" s="11" t="str">
        <v>[-11059] No Good Data For Calculation</v>
      </c>
      <c r="AS267" s="11" t="str">
        <v>[-11059] No Good Data For Calculation</v>
      </c>
      <c r="AT267" s="11" t="str">
        <v>[-11059] No Good Data For Calculation</v>
      </c>
      <c r="AU267" s="11" t="str">
        <v>[-11059] No Good Data For Calculation</v>
      </c>
      <c r="AV267" s="11" t="str">
        <v>[-11059] No Good Data For Calculation</v>
      </c>
      <c r="AW267" s="11" t="str">
        <v>[-11059] No Good Data For Calculation</v>
      </c>
      <c r="AY267" s="7">
        <v>45873.888888888891</v>
      </c>
      <c r="AZ267" s="8">
        <v>0</v>
      </c>
      <c r="BA267" s="8">
        <v>0</v>
      </c>
      <c r="BB267" s="8">
        <v>0</v>
      </c>
      <c r="BC267" s="8">
        <v>1.6479743644595146E-2</v>
      </c>
      <c r="BD267" s="8">
        <v>0</v>
      </c>
      <c r="BE267" s="8">
        <v>0</v>
      </c>
      <c r="BF267" s="8">
        <v>0</v>
      </c>
      <c r="BG267" s="8">
        <v>1.0070954449474812E-2</v>
      </c>
      <c r="BI267" s="7">
        <v>45873.427777777775</v>
      </c>
      <c r="BJ267" s="8">
        <v>18.517404331750104</v>
      </c>
      <c r="BK267" s="8">
        <v>16.784891076269169</v>
      </c>
    </row>
    <row r="268" spans="1:63">
      <c r="A268" s="7">
        <v>45874.142361111109</v>
      </c>
      <c r="B268" s="8" t="str">
        <v>[-11059] No Good Data For Calculation</v>
      </c>
      <c r="C268" s="8" t="str">
        <v>[-11059] No Good Data For Calculation</v>
      </c>
      <c r="D268" s="8" t="str">
        <v>[-11059] No Good Data For Calculation</v>
      </c>
      <c r="E268" s="8" t="str">
        <v>[-11059] No Good Data For Calculation</v>
      </c>
      <c r="F268" s="64" t="str">
        <v>[-11059] No Good Data For Calculation</v>
      </c>
      <c r="G268" s="64" t="str">
        <v>[-11059] No Good Data For Calculation</v>
      </c>
      <c r="H268" s="64" t="str">
        <v>[-11059] No Good Data For Calculation</v>
      </c>
      <c r="I268" s="64" t="str">
        <v>[-11059] No Good Data For Calculation</v>
      </c>
      <c r="J268" s="64" t="str">
        <v>[-11059] No Good Data For Calculation</v>
      </c>
      <c r="K268" s="8" t="str">
        <v>[-11059] No Good Data For Calculation</v>
      </c>
      <c r="L268" s="8" t="str">
        <v>[-11059] No Good Data For Calculation</v>
      </c>
      <c r="M268" s="8" t="str">
        <v>[-11059] No Good Data For Calculation</v>
      </c>
      <c r="N268" s="8" t="str">
        <v>[-11059] No Good Data For Calculation</v>
      </c>
      <c r="O268" s="8" t="str">
        <v>[-11059] No Good Data For Calculation</v>
      </c>
      <c r="P268" s="8" t="str">
        <v>[-11059] No Good Data For Calculation</v>
      </c>
      <c r="Q268" s="8" t="str">
        <v>[-11059] No Good Data For Calculation</v>
      </c>
      <c r="R268" s="8" t="str">
        <v>[-11059] No Good Data For Calculation</v>
      </c>
      <c r="S268" s="8" t="str">
        <v>[-11059] No Good Data For Calculation</v>
      </c>
      <c r="T268" s="8" t="str">
        <v>[-11059] No Good Data For Calculation</v>
      </c>
      <c r="U268" s="8" t="str">
        <v>[-11059] No Good Data For Calculation</v>
      </c>
      <c r="V268" s="8" t="str">
        <v>[-11059] No Good Data For Calculation</v>
      </c>
      <c r="W268" s="8" t="str">
        <v>[-11059] No Good Data For Calculation</v>
      </c>
      <c r="X268" s="8" t="str">
        <v>[-11059] No Good Data For Calculation</v>
      </c>
      <c r="Y268" s="8" t="str">
        <v>[-11059] No Good Data For Calculation</v>
      </c>
      <c r="Z268" s="8" t="str">
        <v>[-11059] No Good Data For Calculation</v>
      </c>
      <c r="AA268" s="8" t="str">
        <v>[-11059] No Good Data For Calculation</v>
      </c>
      <c r="AB268" s="8" t="str">
        <v>[-11059] No Good Data For Calculation</v>
      </c>
      <c r="AC268" s="8" t="str">
        <v>[-11059] No Good Data For Calculation</v>
      </c>
      <c r="AD268" s="8" t="str">
        <v>[-11059] No Good Data For Calculation</v>
      </c>
      <c r="AE268" s="8" t="str">
        <v>[-11059] No Good Data For Calculation</v>
      </c>
      <c r="AF268" s="64" t="str">
        <v>[-11059] No Good Data For Calculation</v>
      </c>
      <c r="AG268" s="64" t="str">
        <v>[-11059] No Good Data For Calculation</v>
      </c>
      <c r="AH268" s="64" t="str">
        <v>[-11059] No Good Data For Calculation</v>
      </c>
      <c r="AI268" s="64" t="str">
        <v>[-11059] No Good Data For Calculation</v>
      </c>
      <c r="AJ268" s="64" t="str">
        <v>[-11059] No Good Data For Calculation</v>
      </c>
      <c r="AK268" s="11" t="str">
        <v>[-11059] No Good Data For Calculation</v>
      </c>
      <c r="AL268" s="11" t="str">
        <v>[-11059] No Good Data For Calculation</v>
      </c>
      <c r="AM268" s="11" t="str">
        <v>[-11059] No Good Data For Calculation</v>
      </c>
      <c r="AN268" s="11" t="str">
        <v>[-11059] No Good Data For Calculation</v>
      </c>
      <c r="AO268" s="11" t="str">
        <v>[-11059] No Good Data For Calculation</v>
      </c>
      <c r="AP268" s="11" t="str">
        <v>[-11059] No Good Data For Calculation</v>
      </c>
      <c r="AQ268" s="11" t="str">
        <v>[-11059] No Good Data For Calculation</v>
      </c>
      <c r="AR268" s="11" t="str">
        <v>[-11059] No Good Data For Calculation</v>
      </c>
      <c r="AS268" s="11" t="str">
        <v>[-11059] No Good Data For Calculation</v>
      </c>
      <c r="AT268" s="11" t="str">
        <v>[-11059] No Good Data For Calculation</v>
      </c>
      <c r="AU268" s="11" t="str">
        <v>[-11059] No Good Data For Calculation</v>
      </c>
      <c r="AV268" s="11" t="str">
        <v>[-11059] No Good Data For Calculation</v>
      </c>
      <c r="AW268" s="11" t="str">
        <v>[-11059] No Good Data For Calculation</v>
      </c>
      <c r="AY268" s="7">
        <v>45873.892361111109</v>
      </c>
      <c r="AZ268" s="8">
        <v>0</v>
      </c>
      <c r="BA268" s="8">
        <v>0</v>
      </c>
      <c r="BB268" s="8">
        <v>0</v>
      </c>
      <c r="BC268" s="8">
        <v>1.6479743644595146E-2</v>
      </c>
      <c r="BD268" s="8">
        <v>0</v>
      </c>
      <c r="BE268" s="8">
        <v>0</v>
      </c>
      <c r="BF268" s="8">
        <v>0</v>
      </c>
      <c r="BG268" s="8">
        <v>1.0070954449474812E-2</v>
      </c>
      <c r="BI268" s="7">
        <v>45873.428472222222</v>
      </c>
      <c r="BJ268" s="8">
        <v>18.82191282035685</v>
      </c>
      <c r="BK268" s="8">
        <v>17.094347617049003</v>
      </c>
    </row>
    <row r="269" spans="1:63">
      <c r="A269" s="7">
        <v>45874.145833333336</v>
      </c>
      <c r="B269" s="8" t="str">
        <v>[-11059] No Good Data For Calculation</v>
      </c>
      <c r="C269" s="8" t="str">
        <v>[-11059] No Good Data For Calculation</v>
      </c>
      <c r="D269" s="8" t="str">
        <v>[-11059] No Good Data For Calculation</v>
      </c>
      <c r="E269" s="8" t="str">
        <v>[-11059] No Good Data For Calculation</v>
      </c>
      <c r="F269" s="64" t="str">
        <v>[-11059] No Good Data For Calculation</v>
      </c>
      <c r="G269" s="64" t="str">
        <v>[-11059] No Good Data For Calculation</v>
      </c>
      <c r="H269" s="64" t="str">
        <v>[-11059] No Good Data For Calculation</v>
      </c>
      <c r="I269" s="64" t="str">
        <v>[-11059] No Good Data For Calculation</v>
      </c>
      <c r="J269" s="64" t="str">
        <v>[-11059] No Good Data For Calculation</v>
      </c>
      <c r="K269" s="8" t="str">
        <v>[-11059] No Good Data For Calculation</v>
      </c>
      <c r="L269" s="8" t="str">
        <v>[-11059] No Good Data For Calculation</v>
      </c>
      <c r="M269" s="8" t="str">
        <v>[-11059] No Good Data For Calculation</v>
      </c>
      <c r="N269" s="8" t="str">
        <v>[-11059] No Good Data For Calculation</v>
      </c>
      <c r="O269" s="8" t="str">
        <v>[-11059] No Good Data For Calculation</v>
      </c>
      <c r="P269" s="8" t="str">
        <v>[-11059] No Good Data For Calculation</v>
      </c>
      <c r="Q269" s="8" t="str">
        <v>[-11059] No Good Data For Calculation</v>
      </c>
      <c r="R269" s="8" t="str">
        <v>[-11059] No Good Data For Calculation</v>
      </c>
      <c r="S269" s="8" t="str">
        <v>[-11059] No Good Data For Calculation</v>
      </c>
      <c r="T269" s="8" t="str">
        <v>[-11059] No Good Data For Calculation</v>
      </c>
      <c r="U269" s="8" t="str">
        <v>[-11059] No Good Data For Calculation</v>
      </c>
      <c r="V269" s="8" t="str">
        <v>[-11059] No Good Data For Calculation</v>
      </c>
      <c r="W269" s="8" t="str">
        <v>[-11059] No Good Data For Calculation</v>
      </c>
      <c r="X269" s="8" t="str">
        <v>[-11059] No Good Data For Calculation</v>
      </c>
      <c r="Y269" s="8" t="str">
        <v>[-11059] No Good Data For Calculation</v>
      </c>
      <c r="Z269" s="8" t="str">
        <v>[-11059] No Good Data For Calculation</v>
      </c>
      <c r="AA269" s="8" t="str">
        <v>[-11059] No Good Data For Calculation</v>
      </c>
      <c r="AB269" s="8" t="str">
        <v>[-11059] No Good Data For Calculation</v>
      </c>
      <c r="AC269" s="8" t="str">
        <v>[-11059] No Good Data For Calculation</v>
      </c>
      <c r="AD269" s="8" t="str">
        <v>[-11059] No Good Data For Calculation</v>
      </c>
      <c r="AE269" s="8" t="str">
        <v>[-11059] No Good Data For Calculation</v>
      </c>
      <c r="AF269" s="64" t="str">
        <v>[-11059] No Good Data For Calculation</v>
      </c>
      <c r="AG269" s="64" t="str">
        <v>[-11059] No Good Data For Calculation</v>
      </c>
      <c r="AH269" s="64" t="str">
        <v>[-11059] No Good Data For Calculation</v>
      </c>
      <c r="AI269" s="64" t="str">
        <v>[-11059] No Good Data For Calculation</v>
      </c>
      <c r="AJ269" s="64" t="str">
        <v>[-11059] No Good Data For Calculation</v>
      </c>
      <c r="AK269" s="11" t="str">
        <v>[-11059] No Good Data For Calculation</v>
      </c>
      <c r="AL269" s="11" t="str">
        <v>[-11059] No Good Data For Calculation</v>
      </c>
      <c r="AM269" s="11" t="str">
        <v>[-11059] No Good Data For Calculation</v>
      </c>
      <c r="AN269" s="11" t="str">
        <v>[-11059] No Good Data For Calculation</v>
      </c>
      <c r="AO269" s="11" t="str">
        <v>[-11059] No Good Data For Calculation</v>
      </c>
      <c r="AP269" s="11" t="str">
        <v>[-11059] No Good Data For Calculation</v>
      </c>
      <c r="AQ269" s="11" t="str">
        <v>[-11059] No Good Data For Calculation</v>
      </c>
      <c r="AR269" s="11" t="str">
        <v>[-11059] No Good Data For Calculation</v>
      </c>
      <c r="AS269" s="11" t="str">
        <v>[-11059] No Good Data For Calculation</v>
      </c>
      <c r="AT269" s="11" t="str">
        <v>[-11059] No Good Data For Calculation</v>
      </c>
      <c r="AU269" s="11" t="str">
        <v>[-11059] No Good Data For Calculation</v>
      </c>
      <c r="AV269" s="11" t="str">
        <v>[-11059] No Good Data For Calculation</v>
      </c>
      <c r="AW269" s="11" t="str">
        <v>[-11059] No Good Data For Calculation</v>
      </c>
      <c r="AY269" s="7">
        <v>45873.895833333336</v>
      </c>
      <c r="AZ269" s="8">
        <v>0</v>
      </c>
      <c r="BA269" s="8">
        <v>0</v>
      </c>
      <c r="BB269" s="8">
        <v>0</v>
      </c>
      <c r="BC269" s="8">
        <v>1.6479743644595146E-2</v>
      </c>
      <c r="BD269" s="8">
        <v>0</v>
      </c>
      <c r="BE269" s="8">
        <v>0</v>
      </c>
      <c r="BF269" s="8">
        <v>0</v>
      </c>
      <c r="BG269" s="8">
        <v>1.0070954449474812E-2</v>
      </c>
      <c r="BI269" s="7">
        <v>45873.429166666669</v>
      </c>
      <c r="BJ269" s="8">
        <v>18.860792578465439</v>
      </c>
      <c r="BK269" s="8">
        <v>17.380870697858441</v>
      </c>
    </row>
    <row r="270" spans="1:63">
      <c r="A270" s="7">
        <v>45874.149305555555</v>
      </c>
      <c r="B270" s="8" t="str">
        <v>[-11059] No Good Data For Calculation</v>
      </c>
      <c r="C270" s="8" t="str">
        <v>[-11059] No Good Data For Calculation</v>
      </c>
      <c r="D270" s="8" t="str">
        <v>[-11059] No Good Data For Calculation</v>
      </c>
      <c r="E270" s="8" t="str">
        <v>[-11059] No Good Data For Calculation</v>
      </c>
      <c r="F270" s="64" t="str">
        <v>[-11059] No Good Data For Calculation</v>
      </c>
      <c r="G270" s="64" t="str">
        <v>[-11059] No Good Data For Calculation</v>
      </c>
      <c r="H270" s="64" t="str">
        <v>[-11059] No Good Data For Calculation</v>
      </c>
      <c r="I270" s="64" t="str">
        <v>[-11059] No Good Data For Calculation</v>
      </c>
      <c r="J270" s="64" t="str">
        <v>[-11059] No Good Data For Calculation</v>
      </c>
      <c r="K270" s="8" t="str">
        <v>[-11059] No Good Data For Calculation</v>
      </c>
      <c r="L270" s="8" t="str">
        <v>[-11059] No Good Data For Calculation</v>
      </c>
      <c r="M270" s="8" t="str">
        <v>[-11059] No Good Data For Calculation</v>
      </c>
      <c r="N270" s="8" t="str">
        <v>[-11059] No Good Data For Calculation</v>
      </c>
      <c r="O270" s="8" t="str">
        <v>[-11059] No Good Data For Calculation</v>
      </c>
      <c r="P270" s="8" t="str">
        <v>[-11059] No Good Data For Calculation</v>
      </c>
      <c r="Q270" s="8" t="str">
        <v>[-11059] No Good Data For Calculation</v>
      </c>
      <c r="R270" s="8" t="str">
        <v>[-11059] No Good Data For Calculation</v>
      </c>
      <c r="S270" s="8" t="str">
        <v>[-11059] No Good Data For Calculation</v>
      </c>
      <c r="T270" s="8" t="str">
        <v>[-11059] No Good Data For Calculation</v>
      </c>
      <c r="U270" s="8" t="str">
        <v>[-11059] No Good Data For Calculation</v>
      </c>
      <c r="V270" s="8" t="str">
        <v>[-11059] No Good Data For Calculation</v>
      </c>
      <c r="W270" s="8" t="str">
        <v>[-11059] No Good Data For Calculation</v>
      </c>
      <c r="X270" s="8" t="str">
        <v>[-11059] No Good Data For Calculation</v>
      </c>
      <c r="Y270" s="8" t="str">
        <v>[-11059] No Good Data For Calculation</v>
      </c>
      <c r="Z270" s="8" t="str">
        <v>[-11059] No Good Data For Calculation</v>
      </c>
      <c r="AA270" s="8" t="str">
        <v>[-11059] No Good Data For Calculation</v>
      </c>
      <c r="AB270" s="8" t="str">
        <v>[-11059] No Good Data For Calculation</v>
      </c>
      <c r="AC270" s="8" t="str">
        <v>[-11059] No Good Data For Calculation</v>
      </c>
      <c r="AD270" s="8" t="str">
        <v>[-11059] No Good Data For Calculation</v>
      </c>
      <c r="AE270" s="8" t="str">
        <v>[-11059] No Good Data For Calculation</v>
      </c>
      <c r="AF270" s="64" t="str">
        <v>[-11059] No Good Data For Calculation</v>
      </c>
      <c r="AG270" s="64" t="str">
        <v>[-11059] No Good Data For Calculation</v>
      </c>
      <c r="AH270" s="64" t="str">
        <v>[-11059] No Good Data For Calculation</v>
      </c>
      <c r="AI270" s="64" t="str">
        <v>[-11059] No Good Data For Calculation</v>
      </c>
      <c r="AJ270" s="64" t="str">
        <v>[-11059] No Good Data For Calculation</v>
      </c>
      <c r="AK270" s="11" t="str">
        <v>[-11059] No Good Data For Calculation</v>
      </c>
      <c r="AL270" s="11" t="str">
        <v>[-11059] No Good Data For Calculation</v>
      </c>
      <c r="AM270" s="11" t="str">
        <v>[-11059] No Good Data For Calculation</v>
      </c>
      <c r="AN270" s="11" t="str">
        <v>[-11059] No Good Data For Calculation</v>
      </c>
      <c r="AO270" s="11" t="str">
        <v>[-11059] No Good Data For Calculation</v>
      </c>
      <c r="AP270" s="11" t="str">
        <v>[-11059] No Good Data For Calculation</v>
      </c>
      <c r="AQ270" s="11" t="str">
        <v>[-11059] No Good Data For Calculation</v>
      </c>
      <c r="AR270" s="11" t="str">
        <v>[-11059] No Good Data For Calculation</v>
      </c>
      <c r="AS270" s="11" t="str">
        <v>[-11059] No Good Data For Calculation</v>
      </c>
      <c r="AT270" s="11" t="str">
        <v>[-11059] No Good Data For Calculation</v>
      </c>
      <c r="AU270" s="11" t="str">
        <v>[-11059] No Good Data For Calculation</v>
      </c>
      <c r="AV270" s="11" t="str">
        <v>[-11059] No Good Data For Calculation</v>
      </c>
      <c r="AW270" s="11" t="str">
        <v>[-11059] No Good Data For Calculation</v>
      </c>
      <c r="AY270" s="7">
        <v>45873.899305555555</v>
      </c>
      <c r="AZ270" s="8">
        <v>0</v>
      </c>
      <c r="BA270" s="8">
        <v>0</v>
      </c>
      <c r="BB270" s="8">
        <v>0</v>
      </c>
      <c r="BC270" s="8">
        <v>1.6479743644595146E-2</v>
      </c>
      <c r="BD270" s="8">
        <v>0</v>
      </c>
      <c r="BE270" s="8">
        <v>0</v>
      </c>
      <c r="BF270" s="8">
        <v>0</v>
      </c>
      <c r="BG270" s="8">
        <v>1.0070954449474812E-2</v>
      </c>
      <c r="BI270" s="7">
        <v>45873.429861111108</v>
      </c>
      <c r="BJ270" s="8">
        <v>18.972194782740903</v>
      </c>
      <c r="BK270" s="8">
        <v>17.658009800889921</v>
      </c>
    </row>
    <row r="271" spans="1:63">
      <c r="A271" s="7">
        <v>45874.152777777781</v>
      </c>
      <c r="B271" s="8" t="str">
        <v>[-11059] No Good Data For Calculation</v>
      </c>
      <c r="C271" s="8" t="str">
        <v>[-11059] No Good Data For Calculation</v>
      </c>
      <c r="D271" s="8" t="str">
        <v>[-11059] No Good Data For Calculation</v>
      </c>
      <c r="E271" s="8" t="str">
        <v>[-11059] No Good Data For Calculation</v>
      </c>
      <c r="F271" s="64" t="str">
        <v>[-11059] No Good Data For Calculation</v>
      </c>
      <c r="G271" s="64" t="str">
        <v>[-11059] No Good Data For Calculation</v>
      </c>
      <c r="H271" s="64" t="str">
        <v>[-11059] No Good Data For Calculation</v>
      </c>
      <c r="I271" s="64" t="str">
        <v>[-11059] No Good Data For Calculation</v>
      </c>
      <c r="J271" s="64" t="str">
        <v>[-11059] No Good Data For Calculation</v>
      </c>
      <c r="K271" s="8" t="str">
        <v>[-11059] No Good Data For Calculation</v>
      </c>
      <c r="L271" s="8" t="str">
        <v>[-11059] No Good Data For Calculation</v>
      </c>
      <c r="M271" s="8" t="str">
        <v>[-11059] No Good Data For Calculation</v>
      </c>
      <c r="N271" s="8" t="str">
        <v>[-11059] No Good Data For Calculation</v>
      </c>
      <c r="O271" s="8" t="str">
        <v>[-11059] No Good Data For Calculation</v>
      </c>
      <c r="P271" s="8" t="str">
        <v>[-11059] No Good Data For Calculation</v>
      </c>
      <c r="Q271" s="8" t="str">
        <v>[-11059] No Good Data For Calculation</v>
      </c>
      <c r="R271" s="8" t="str">
        <v>[-11059] No Good Data For Calculation</v>
      </c>
      <c r="S271" s="8" t="str">
        <v>[-11059] No Good Data For Calculation</v>
      </c>
      <c r="T271" s="8" t="str">
        <v>[-11059] No Good Data For Calculation</v>
      </c>
      <c r="U271" s="8" t="str">
        <v>[-11059] No Good Data For Calculation</v>
      </c>
      <c r="V271" s="8" t="str">
        <v>[-11059] No Good Data For Calculation</v>
      </c>
      <c r="W271" s="8" t="str">
        <v>[-11059] No Good Data For Calculation</v>
      </c>
      <c r="X271" s="8" t="str">
        <v>[-11059] No Good Data For Calculation</v>
      </c>
      <c r="Y271" s="8" t="str">
        <v>[-11059] No Good Data For Calculation</v>
      </c>
      <c r="Z271" s="8" t="str">
        <v>[-11059] No Good Data For Calculation</v>
      </c>
      <c r="AA271" s="8" t="str">
        <v>[-11059] No Good Data For Calculation</v>
      </c>
      <c r="AB271" s="8" t="str">
        <v>[-11059] No Good Data For Calculation</v>
      </c>
      <c r="AC271" s="8" t="str">
        <v>[-11059] No Good Data For Calculation</v>
      </c>
      <c r="AD271" s="8" t="str">
        <v>[-11059] No Good Data For Calculation</v>
      </c>
      <c r="AE271" s="8" t="str">
        <v>[-11059] No Good Data For Calculation</v>
      </c>
      <c r="AF271" s="64" t="str">
        <v>[-11059] No Good Data For Calculation</v>
      </c>
      <c r="AG271" s="64" t="str">
        <v>[-11059] No Good Data For Calculation</v>
      </c>
      <c r="AH271" s="64" t="str">
        <v>[-11059] No Good Data For Calculation</v>
      </c>
      <c r="AI271" s="64" t="str">
        <v>[-11059] No Good Data For Calculation</v>
      </c>
      <c r="AJ271" s="64" t="str">
        <v>[-11059] No Good Data For Calculation</v>
      </c>
      <c r="AK271" s="11" t="str">
        <v>[-11059] No Good Data For Calculation</v>
      </c>
      <c r="AL271" s="11" t="str">
        <v>[-11059] No Good Data For Calculation</v>
      </c>
      <c r="AM271" s="11" t="str">
        <v>[-11059] No Good Data For Calculation</v>
      </c>
      <c r="AN271" s="11" t="str">
        <v>[-11059] No Good Data For Calculation</v>
      </c>
      <c r="AO271" s="11" t="str">
        <v>[-11059] No Good Data For Calculation</v>
      </c>
      <c r="AP271" s="11" t="str">
        <v>[-11059] No Good Data For Calculation</v>
      </c>
      <c r="AQ271" s="11" t="str">
        <v>[-11059] No Good Data For Calculation</v>
      </c>
      <c r="AR271" s="11" t="str">
        <v>[-11059] No Good Data For Calculation</v>
      </c>
      <c r="AS271" s="11" t="str">
        <v>[-11059] No Good Data For Calculation</v>
      </c>
      <c r="AT271" s="11" t="str">
        <v>[-11059] No Good Data For Calculation</v>
      </c>
      <c r="AU271" s="11" t="str">
        <v>[-11059] No Good Data For Calculation</v>
      </c>
      <c r="AV271" s="11" t="str">
        <v>[-11059] No Good Data For Calculation</v>
      </c>
      <c r="AW271" s="11" t="str">
        <v>[-11059] No Good Data For Calculation</v>
      </c>
      <c r="AY271" s="7">
        <v>45873.902777777781</v>
      </c>
      <c r="AZ271" s="8">
        <v>0</v>
      </c>
      <c r="BA271" s="8">
        <v>0</v>
      </c>
      <c r="BB271" s="8">
        <v>0</v>
      </c>
      <c r="BC271" s="8">
        <v>1.6479743644595146E-2</v>
      </c>
      <c r="BD271" s="8">
        <v>0</v>
      </c>
      <c r="BE271" s="8">
        <v>0</v>
      </c>
      <c r="BF271" s="8">
        <v>0</v>
      </c>
      <c r="BG271" s="8">
        <v>1.0070954449474812E-2</v>
      </c>
      <c r="BI271" s="7">
        <v>45873.430555555555</v>
      </c>
      <c r="BJ271" s="8">
        <v>19.128681113038603</v>
      </c>
      <c r="BK271" s="8">
        <v>17.895689313617812</v>
      </c>
    </row>
    <row r="272" spans="1:63">
      <c r="A272" s="7">
        <v>45874.15625</v>
      </c>
      <c r="B272" s="8" t="str">
        <v>[-11059] No Good Data For Calculation</v>
      </c>
      <c r="C272" s="8" t="str">
        <v>[-11059] No Good Data For Calculation</v>
      </c>
      <c r="D272" s="8" t="str">
        <v>[-11059] No Good Data For Calculation</v>
      </c>
      <c r="E272" s="8" t="str">
        <v>[-11059] No Good Data For Calculation</v>
      </c>
      <c r="F272" s="64" t="str">
        <v>[-11059] No Good Data For Calculation</v>
      </c>
      <c r="G272" s="64" t="str">
        <v>[-11059] No Good Data For Calculation</v>
      </c>
      <c r="H272" s="64" t="str">
        <v>[-11059] No Good Data For Calculation</v>
      </c>
      <c r="I272" s="64" t="str">
        <v>[-11059] No Good Data For Calculation</v>
      </c>
      <c r="J272" s="64" t="str">
        <v>[-11059] No Good Data For Calculation</v>
      </c>
      <c r="K272" s="8" t="str">
        <v>[-11059] No Good Data For Calculation</v>
      </c>
      <c r="L272" s="8" t="str">
        <v>[-11059] No Good Data For Calculation</v>
      </c>
      <c r="M272" s="8" t="str">
        <v>[-11059] No Good Data For Calculation</v>
      </c>
      <c r="N272" s="8" t="str">
        <v>[-11059] No Good Data For Calculation</v>
      </c>
      <c r="O272" s="8" t="str">
        <v>[-11059] No Good Data For Calculation</v>
      </c>
      <c r="P272" s="8" t="str">
        <v>[-11059] No Good Data For Calculation</v>
      </c>
      <c r="Q272" s="8" t="str">
        <v>[-11059] No Good Data For Calculation</v>
      </c>
      <c r="R272" s="8" t="str">
        <v>[-11059] No Good Data For Calculation</v>
      </c>
      <c r="S272" s="8" t="str">
        <v>[-11059] No Good Data For Calculation</v>
      </c>
      <c r="T272" s="8" t="str">
        <v>[-11059] No Good Data For Calculation</v>
      </c>
      <c r="U272" s="8" t="str">
        <v>[-11059] No Good Data For Calculation</v>
      </c>
      <c r="V272" s="8" t="str">
        <v>[-11059] No Good Data For Calculation</v>
      </c>
      <c r="W272" s="8" t="str">
        <v>[-11059] No Good Data For Calculation</v>
      </c>
      <c r="X272" s="8" t="str">
        <v>[-11059] No Good Data For Calculation</v>
      </c>
      <c r="Y272" s="8" t="str">
        <v>[-11059] No Good Data For Calculation</v>
      </c>
      <c r="Z272" s="8" t="str">
        <v>[-11059] No Good Data For Calculation</v>
      </c>
      <c r="AA272" s="8" t="str">
        <v>[-11059] No Good Data For Calculation</v>
      </c>
      <c r="AB272" s="8" t="str">
        <v>[-11059] No Good Data For Calculation</v>
      </c>
      <c r="AC272" s="8" t="str">
        <v>[-11059] No Good Data For Calculation</v>
      </c>
      <c r="AD272" s="8" t="str">
        <v>[-11059] No Good Data For Calculation</v>
      </c>
      <c r="AE272" s="8" t="str">
        <v>[-11059] No Good Data For Calculation</v>
      </c>
      <c r="AF272" s="64" t="str">
        <v>[-11059] No Good Data For Calculation</v>
      </c>
      <c r="AG272" s="64" t="str">
        <v>[-11059] No Good Data For Calculation</v>
      </c>
      <c r="AH272" s="64" t="str">
        <v>[-11059] No Good Data For Calculation</v>
      </c>
      <c r="AI272" s="64" t="str">
        <v>[-11059] No Good Data For Calculation</v>
      </c>
      <c r="AJ272" s="64" t="str">
        <v>[-11059] No Good Data For Calculation</v>
      </c>
      <c r="AK272" s="11" t="str">
        <v>[-11059] No Good Data For Calculation</v>
      </c>
      <c r="AL272" s="11" t="str">
        <v>[-11059] No Good Data For Calculation</v>
      </c>
      <c r="AM272" s="11" t="str">
        <v>[-11059] No Good Data For Calculation</v>
      </c>
      <c r="AN272" s="11" t="str">
        <v>[-11059] No Good Data For Calculation</v>
      </c>
      <c r="AO272" s="11" t="str">
        <v>[-11059] No Good Data For Calculation</v>
      </c>
      <c r="AP272" s="11" t="str">
        <v>[-11059] No Good Data For Calculation</v>
      </c>
      <c r="AQ272" s="11" t="str">
        <v>[-11059] No Good Data For Calculation</v>
      </c>
      <c r="AR272" s="11" t="str">
        <v>[-11059] No Good Data For Calculation</v>
      </c>
      <c r="AS272" s="11" t="str">
        <v>[-11059] No Good Data For Calculation</v>
      </c>
      <c r="AT272" s="11" t="str">
        <v>[-11059] No Good Data For Calculation</v>
      </c>
      <c r="AU272" s="11" t="str">
        <v>[-11059] No Good Data For Calculation</v>
      </c>
      <c r="AV272" s="11" t="str">
        <v>[-11059] No Good Data For Calculation</v>
      </c>
      <c r="AW272" s="11" t="str">
        <v>[-11059] No Good Data For Calculation</v>
      </c>
      <c r="AY272" s="7">
        <v>45873.90625</v>
      </c>
      <c r="AZ272" s="8">
        <v>0</v>
      </c>
      <c r="BA272" s="8">
        <v>0</v>
      </c>
      <c r="BB272" s="8">
        <v>0</v>
      </c>
      <c r="BC272" s="8">
        <v>1.6479743644595146E-2</v>
      </c>
      <c r="BD272" s="8">
        <v>0</v>
      </c>
      <c r="BE272" s="8">
        <v>0</v>
      </c>
      <c r="BF272" s="8">
        <v>0</v>
      </c>
      <c r="BG272" s="8">
        <v>1.0070954449474812E-2</v>
      </c>
      <c r="BI272" s="7">
        <v>45873.431250000001</v>
      </c>
      <c r="BJ272" s="8">
        <v>19.318853303219321</v>
      </c>
      <c r="BK272" s="8">
        <v>18.080173421845117</v>
      </c>
    </row>
    <row r="273" spans="1:63">
      <c r="A273" s="7">
        <v>45874.159722222219</v>
      </c>
      <c r="B273" s="8" t="str">
        <v>[-11059] No Good Data For Calculation</v>
      </c>
      <c r="C273" s="8" t="str">
        <v>[-11059] No Good Data For Calculation</v>
      </c>
      <c r="D273" s="8" t="str">
        <v>[-11059] No Good Data For Calculation</v>
      </c>
      <c r="E273" s="8" t="str">
        <v>[-11059] No Good Data For Calculation</v>
      </c>
      <c r="F273" s="64" t="str">
        <v>[-11059] No Good Data For Calculation</v>
      </c>
      <c r="G273" s="64" t="str">
        <v>[-11059] No Good Data For Calculation</v>
      </c>
      <c r="H273" s="64" t="str">
        <v>[-11059] No Good Data For Calculation</v>
      </c>
      <c r="I273" s="64" t="str">
        <v>[-11059] No Good Data For Calculation</v>
      </c>
      <c r="J273" s="64" t="str">
        <v>[-11059] No Good Data For Calculation</v>
      </c>
      <c r="K273" s="8" t="str">
        <v>[-11059] No Good Data For Calculation</v>
      </c>
      <c r="L273" s="8" t="str">
        <v>[-11059] No Good Data For Calculation</v>
      </c>
      <c r="M273" s="8" t="str">
        <v>[-11059] No Good Data For Calculation</v>
      </c>
      <c r="N273" s="8" t="str">
        <v>[-11059] No Good Data For Calculation</v>
      </c>
      <c r="O273" s="8" t="str">
        <v>[-11059] No Good Data For Calculation</v>
      </c>
      <c r="P273" s="8" t="str">
        <v>[-11059] No Good Data For Calculation</v>
      </c>
      <c r="Q273" s="8" t="str">
        <v>[-11059] No Good Data For Calculation</v>
      </c>
      <c r="R273" s="8" t="str">
        <v>[-11059] No Good Data For Calculation</v>
      </c>
      <c r="S273" s="8" t="str">
        <v>[-11059] No Good Data For Calculation</v>
      </c>
      <c r="T273" s="8" t="str">
        <v>[-11059] No Good Data For Calculation</v>
      </c>
      <c r="U273" s="8" t="str">
        <v>[-11059] No Good Data For Calculation</v>
      </c>
      <c r="V273" s="8" t="str">
        <v>[-11059] No Good Data For Calculation</v>
      </c>
      <c r="W273" s="8" t="str">
        <v>[-11059] No Good Data For Calculation</v>
      </c>
      <c r="X273" s="8" t="str">
        <v>[-11059] No Good Data For Calculation</v>
      </c>
      <c r="Y273" s="8" t="str">
        <v>[-11059] No Good Data For Calculation</v>
      </c>
      <c r="Z273" s="8" t="str">
        <v>[-11059] No Good Data For Calculation</v>
      </c>
      <c r="AA273" s="8" t="str">
        <v>[-11059] No Good Data For Calculation</v>
      </c>
      <c r="AB273" s="8" t="str">
        <v>[-11059] No Good Data For Calculation</v>
      </c>
      <c r="AC273" s="8" t="str">
        <v>[-11059] No Good Data For Calculation</v>
      </c>
      <c r="AD273" s="8" t="str">
        <v>[-11059] No Good Data For Calculation</v>
      </c>
      <c r="AE273" s="8" t="str">
        <v>[-11059] No Good Data For Calculation</v>
      </c>
      <c r="AF273" s="64" t="str">
        <v>[-11059] No Good Data For Calculation</v>
      </c>
      <c r="AG273" s="64" t="str">
        <v>[-11059] No Good Data For Calculation</v>
      </c>
      <c r="AH273" s="64" t="str">
        <v>[-11059] No Good Data For Calculation</v>
      </c>
      <c r="AI273" s="64" t="str">
        <v>[-11059] No Good Data For Calculation</v>
      </c>
      <c r="AJ273" s="64" t="str">
        <v>[-11059] No Good Data For Calculation</v>
      </c>
      <c r="AK273" s="11" t="str">
        <v>[-11059] No Good Data For Calculation</v>
      </c>
      <c r="AL273" s="11" t="str">
        <v>[-11059] No Good Data For Calculation</v>
      </c>
      <c r="AM273" s="11" t="str">
        <v>[-11059] No Good Data For Calculation</v>
      </c>
      <c r="AN273" s="11" t="str">
        <v>[-11059] No Good Data For Calculation</v>
      </c>
      <c r="AO273" s="11" t="str">
        <v>[-11059] No Good Data For Calculation</v>
      </c>
      <c r="AP273" s="11" t="str">
        <v>[-11059] No Good Data For Calculation</v>
      </c>
      <c r="AQ273" s="11" t="str">
        <v>[-11059] No Good Data For Calculation</v>
      </c>
      <c r="AR273" s="11" t="str">
        <v>[-11059] No Good Data For Calculation</v>
      </c>
      <c r="AS273" s="11" t="str">
        <v>[-11059] No Good Data For Calculation</v>
      </c>
      <c r="AT273" s="11" t="str">
        <v>[-11059] No Good Data For Calculation</v>
      </c>
      <c r="AU273" s="11" t="str">
        <v>[-11059] No Good Data For Calculation</v>
      </c>
      <c r="AV273" s="11" t="str">
        <v>[-11059] No Good Data For Calculation</v>
      </c>
      <c r="AW273" s="11" t="str">
        <v>[-11059] No Good Data For Calculation</v>
      </c>
      <c r="AY273" s="7">
        <v>45873.909722222219</v>
      </c>
      <c r="AZ273" s="8">
        <v>0</v>
      </c>
      <c r="BA273" s="8">
        <v>0</v>
      </c>
      <c r="BB273" s="8">
        <v>0</v>
      </c>
      <c r="BC273" s="8">
        <v>1.6479743644595146E-2</v>
      </c>
      <c r="BD273" s="8">
        <v>0</v>
      </c>
      <c r="BE273" s="8">
        <v>0</v>
      </c>
      <c r="BF273" s="8">
        <v>0</v>
      </c>
      <c r="BG273" s="8">
        <v>1.0070954449474812E-2</v>
      </c>
      <c r="BI273" s="7">
        <v>45873.431944444441</v>
      </c>
      <c r="BJ273" s="8">
        <v>19.487215775675413</v>
      </c>
      <c r="BK273" s="8">
        <v>18.313635319038543</v>
      </c>
    </row>
    <row r="274" spans="1:63">
      <c r="A274" s="7">
        <v>45874.163194444445</v>
      </c>
      <c r="B274" s="8" t="str">
        <v>[-11059] No Good Data For Calculation</v>
      </c>
      <c r="C274" s="8" t="str">
        <v>[-11059] No Good Data For Calculation</v>
      </c>
      <c r="D274" s="8" t="str">
        <v>[-11059] No Good Data For Calculation</v>
      </c>
      <c r="E274" s="8" t="str">
        <v>[-11059] No Good Data For Calculation</v>
      </c>
      <c r="F274" s="64" t="str">
        <v>[-11059] No Good Data For Calculation</v>
      </c>
      <c r="G274" s="64" t="str">
        <v>[-11059] No Good Data For Calculation</v>
      </c>
      <c r="H274" s="64" t="str">
        <v>[-11059] No Good Data For Calculation</v>
      </c>
      <c r="I274" s="64" t="str">
        <v>[-11059] No Good Data For Calculation</v>
      </c>
      <c r="J274" s="64" t="str">
        <v>[-11059] No Good Data For Calculation</v>
      </c>
      <c r="K274" s="8" t="str">
        <v>[-11059] No Good Data For Calculation</v>
      </c>
      <c r="L274" s="8" t="str">
        <v>[-11059] No Good Data For Calculation</v>
      </c>
      <c r="M274" s="8" t="str">
        <v>[-11059] No Good Data For Calculation</v>
      </c>
      <c r="N274" s="8" t="str">
        <v>[-11059] No Good Data For Calculation</v>
      </c>
      <c r="O274" s="8" t="str">
        <v>[-11059] No Good Data For Calculation</v>
      </c>
      <c r="P274" s="8" t="str">
        <v>[-11059] No Good Data For Calculation</v>
      </c>
      <c r="Q274" s="8" t="str">
        <v>[-11059] No Good Data For Calculation</v>
      </c>
      <c r="R274" s="8" t="str">
        <v>[-11059] No Good Data For Calculation</v>
      </c>
      <c r="S274" s="8" t="str">
        <v>[-11059] No Good Data For Calculation</v>
      </c>
      <c r="T274" s="8" t="str">
        <v>[-11059] No Good Data For Calculation</v>
      </c>
      <c r="U274" s="8" t="str">
        <v>[-11059] No Good Data For Calculation</v>
      </c>
      <c r="V274" s="8" t="str">
        <v>[-11059] No Good Data For Calculation</v>
      </c>
      <c r="W274" s="8" t="str">
        <v>[-11059] No Good Data For Calculation</v>
      </c>
      <c r="X274" s="8" t="str">
        <v>[-11059] No Good Data For Calculation</v>
      </c>
      <c r="Y274" s="8" t="str">
        <v>[-11059] No Good Data For Calculation</v>
      </c>
      <c r="Z274" s="8" t="str">
        <v>[-11059] No Good Data For Calculation</v>
      </c>
      <c r="AA274" s="8" t="str">
        <v>[-11059] No Good Data For Calculation</v>
      </c>
      <c r="AB274" s="8" t="str">
        <v>[-11059] No Good Data For Calculation</v>
      </c>
      <c r="AC274" s="8" t="str">
        <v>[-11059] No Good Data For Calculation</v>
      </c>
      <c r="AD274" s="8" t="str">
        <v>[-11059] No Good Data For Calculation</v>
      </c>
      <c r="AE274" s="8" t="str">
        <v>[-11059] No Good Data For Calculation</v>
      </c>
      <c r="AF274" s="64" t="str">
        <v>[-11059] No Good Data For Calculation</v>
      </c>
      <c r="AG274" s="64" t="str">
        <v>[-11059] No Good Data For Calculation</v>
      </c>
      <c r="AH274" s="64" t="str">
        <v>[-11059] No Good Data For Calculation</v>
      </c>
      <c r="AI274" s="64" t="str">
        <v>[-11059] No Good Data For Calculation</v>
      </c>
      <c r="AJ274" s="64" t="str">
        <v>[-11059] No Good Data For Calculation</v>
      </c>
      <c r="AK274" s="11" t="str">
        <v>[-11059] No Good Data For Calculation</v>
      </c>
      <c r="AL274" s="11" t="str">
        <v>[-11059] No Good Data For Calculation</v>
      </c>
      <c r="AM274" s="11" t="str">
        <v>[-11059] No Good Data For Calculation</v>
      </c>
      <c r="AN274" s="11" t="str">
        <v>[-11059] No Good Data For Calculation</v>
      </c>
      <c r="AO274" s="11" t="str">
        <v>[-11059] No Good Data For Calculation</v>
      </c>
      <c r="AP274" s="11" t="str">
        <v>[-11059] No Good Data For Calculation</v>
      </c>
      <c r="AQ274" s="11" t="str">
        <v>[-11059] No Good Data For Calculation</v>
      </c>
      <c r="AR274" s="11" t="str">
        <v>[-11059] No Good Data For Calculation</v>
      </c>
      <c r="AS274" s="11" t="str">
        <v>[-11059] No Good Data For Calculation</v>
      </c>
      <c r="AT274" s="11" t="str">
        <v>[-11059] No Good Data For Calculation</v>
      </c>
      <c r="AU274" s="11" t="str">
        <v>[-11059] No Good Data For Calculation</v>
      </c>
      <c r="AV274" s="11" t="str">
        <v>[-11059] No Good Data For Calculation</v>
      </c>
      <c r="AW274" s="11" t="str">
        <v>[-11059] No Good Data For Calculation</v>
      </c>
      <c r="AY274" s="7">
        <v>45873.913194444445</v>
      </c>
      <c r="AZ274" s="8">
        <v>0</v>
      </c>
      <c r="BA274" s="8">
        <v>0</v>
      </c>
      <c r="BB274" s="8">
        <v>0</v>
      </c>
      <c r="BC274" s="8">
        <v>1.6479743644595146E-2</v>
      </c>
      <c r="BD274" s="8">
        <v>0</v>
      </c>
      <c r="BE274" s="8">
        <v>0</v>
      </c>
      <c r="BF274" s="8">
        <v>0</v>
      </c>
      <c r="BG274" s="8">
        <v>1.0070954449474812E-2</v>
      </c>
      <c r="BI274" s="7">
        <v>45873.432638888888</v>
      </c>
      <c r="BJ274" s="8">
        <v>19.643059668742797</v>
      </c>
      <c r="BK274" s="8">
        <v>18.492979053546591</v>
      </c>
    </row>
    <row r="275" spans="1:63">
      <c r="A275" s="7">
        <v>45874.166666666664</v>
      </c>
      <c r="B275" s="8" t="str">
        <v>[-11059] No Good Data For Calculation</v>
      </c>
      <c r="C275" s="8" t="str">
        <v>[-11059] No Good Data For Calculation</v>
      </c>
      <c r="D275" s="8" t="str">
        <v>[-11059] No Good Data For Calculation</v>
      </c>
      <c r="E275" s="8" t="str">
        <v>[-11059] No Good Data For Calculation</v>
      </c>
      <c r="F275" s="64" t="str">
        <v>[-11059] No Good Data For Calculation</v>
      </c>
      <c r="G275" s="64" t="str">
        <v>[-11059] No Good Data For Calculation</v>
      </c>
      <c r="H275" s="64" t="str">
        <v>[-11059] No Good Data For Calculation</v>
      </c>
      <c r="I275" s="64" t="str">
        <v>[-11059] No Good Data For Calculation</v>
      </c>
      <c r="J275" s="64" t="str">
        <v>[-11059] No Good Data For Calculation</v>
      </c>
      <c r="K275" s="8" t="str">
        <v>[-11059] No Good Data For Calculation</v>
      </c>
      <c r="L275" s="8" t="str">
        <v>[-11059] No Good Data For Calculation</v>
      </c>
      <c r="M275" s="8" t="str">
        <v>[-11059] No Good Data For Calculation</v>
      </c>
      <c r="N275" s="8" t="str">
        <v>[-11059] No Good Data For Calculation</v>
      </c>
      <c r="O275" s="8" t="str">
        <v>[-11059] No Good Data For Calculation</v>
      </c>
      <c r="P275" s="8" t="str">
        <v>[-11059] No Good Data For Calculation</v>
      </c>
      <c r="Q275" s="8" t="str">
        <v>[-11059] No Good Data For Calculation</v>
      </c>
      <c r="R275" s="8" t="str">
        <v>[-11059] No Good Data For Calculation</v>
      </c>
      <c r="S275" s="8" t="str">
        <v>[-11059] No Good Data For Calculation</v>
      </c>
      <c r="T275" s="8" t="str">
        <v>[-11059] No Good Data For Calculation</v>
      </c>
      <c r="U275" s="8" t="str">
        <v>[-11059] No Good Data For Calculation</v>
      </c>
      <c r="V275" s="8" t="str">
        <v>[-11059] No Good Data For Calculation</v>
      </c>
      <c r="W275" s="8" t="str">
        <v>[-11059] No Good Data For Calculation</v>
      </c>
      <c r="X275" s="8" t="str">
        <v>[-11059] No Good Data For Calculation</v>
      </c>
      <c r="Y275" s="8" t="str">
        <v>[-11059] No Good Data For Calculation</v>
      </c>
      <c r="Z275" s="8" t="str">
        <v>[-11059] No Good Data For Calculation</v>
      </c>
      <c r="AA275" s="8" t="str">
        <v>[-11059] No Good Data For Calculation</v>
      </c>
      <c r="AB275" s="8" t="str">
        <v>[-11059] No Good Data For Calculation</v>
      </c>
      <c r="AC275" s="8" t="str">
        <v>[-11059] No Good Data For Calculation</v>
      </c>
      <c r="AD275" s="8" t="str">
        <v>[-11059] No Good Data For Calculation</v>
      </c>
      <c r="AE275" s="8" t="str">
        <v>[-11059] No Good Data For Calculation</v>
      </c>
      <c r="AF275" s="64" t="str">
        <v>[-11059] No Good Data For Calculation</v>
      </c>
      <c r="AG275" s="64" t="str">
        <v>[-11059] No Good Data For Calculation</v>
      </c>
      <c r="AH275" s="64" t="str">
        <v>[-11059] No Good Data For Calculation</v>
      </c>
      <c r="AI275" s="64" t="str">
        <v>[-11059] No Good Data For Calculation</v>
      </c>
      <c r="AJ275" s="64" t="str">
        <v>[-11059] No Good Data For Calculation</v>
      </c>
      <c r="AK275" s="11" t="str">
        <v>[-11059] No Good Data For Calculation</v>
      </c>
      <c r="AL275" s="11" t="str">
        <v>[-11059] No Good Data For Calculation</v>
      </c>
      <c r="AM275" s="11" t="str">
        <v>[-11059] No Good Data For Calculation</v>
      </c>
      <c r="AN275" s="11" t="str">
        <v>[-11059] No Good Data For Calculation</v>
      </c>
      <c r="AO275" s="11" t="str">
        <v>[-11059] No Good Data For Calculation</v>
      </c>
      <c r="AP275" s="11" t="str">
        <v>[-11059] No Good Data For Calculation</v>
      </c>
      <c r="AQ275" s="11" t="str">
        <v>[-11059] No Good Data For Calculation</v>
      </c>
      <c r="AR275" s="11" t="str">
        <v>[-11059] No Good Data For Calculation</v>
      </c>
      <c r="AS275" s="11" t="str">
        <v>[-11059] No Good Data For Calculation</v>
      </c>
      <c r="AT275" s="11" t="str">
        <v>[-11059] No Good Data For Calculation</v>
      </c>
      <c r="AU275" s="11" t="str">
        <v>[-11059] No Good Data For Calculation</v>
      </c>
      <c r="AV275" s="11" t="str">
        <v>[-11059] No Good Data For Calculation</v>
      </c>
      <c r="AW275" s="11" t="str">
        <v>[-11059] No Good Data For Calculation</v>
      </c>
      <c r="AY275" s="7">
        <v>45873.916666666664</v>
      </c>
      <c r="AZ275" s="8">
        <v>0</v>
      </c>
      <c r="BA275" s="8">
        <v>0</v>
      </c>
      <c r="BB275" s="8">
        <v>0</v>
      </c>
      <c r="BC275" s="8">
        <v>1.6479743644595146E-2</v>
      </c>
      <c r="BD275" s="8">
        <v>0</v>
      </c>
      <c r="BE275" s="8">
        <v>0</v>
      </c>
      <c r="BF275" s="8">
        <v>0</v>
      </c>
      <c r="BG275" s="8">
        <v>1.0070954449474812E-2</v>
      </c>
      <c r="BI275" s="7">
        <v>45873.433333333334</v>
      </c>
      <c r="BJ275" s="8">
        <v>19.805264647107741</v>
      </c>
      <c r="BK275" s="8">
        <v>18.78877772621178</v>
      </c>
    </row>
    <row r="276" spans="1:63">
      <c r="A276" s="7">
        <v>45874.170138888891</v>
      </c>
      <c r="B276" s="8" t="str">
        <v>[-11059] No Good Data For Calculation</v>
      </c>
      <c r="C276" s="8" t="str">
        <v>[-11059] No Good Data For Calculation</v>
      </c>
      <c r="D276" s="8" t="str">
        <v>[-11059] No Good Data For Calculation</v>
      </c>
      <c r="E276" s="8" t="str">
        <v>[-11059] No Good Data For Calculation</v>
      </c>
      <c r="F276" s="64" t="str">
        <v>[-11059] No Good Data For Calculation</v>
      </c>
      <c r="G276" s="64" t="str">
        <v>[-11059] No Good Data For Calculation</v>
      </c>
      <c r="H276" s="64" t="str">
        <v>[-11059] No Good Data For Calculation</v>
      </c>
      <c r="I276" s="64" t="str">
        <v>[-11059] No Good Data For Calculation</v>
      </c>
      <c r="J276" s="64" t="str">
        <v>[-11059] No Good Data For Calculation</v>
      </c>
      <c r="K276" s="8" t="str">
        <v>[-11059] No Good Data For Calculation</v>
      </c>
      <c r="L276" s="8" t="str">
        <v>[-11059] No Good Data For Calculation</v>
      </c>
      <c r="M276" s="8" t="str">
        <v>[-11059] No Good Data For Calculation</v>
      </c>
      <c r="N276" s="8" t="str">
        <v>[-11059] No Good Data For Calculation</v>
      </c>
      <c r="O276" s="8" t="str">
        <v>[-11059] No Good Data For Calculation</v>
      </c>
      <c r="P276" s="8" t="str">
        <v>[-11059] No Good Data For Calculation</v>
      </c>
      <c r="Q276" s="8" t="str">
        <v>[-11059] No Good Data For Calculation</v>
      </c>
      <c r="R276" s="8" t="str">
        <v>[-11059] No Good Data For Calculation</v>
      </c>
      <c r="S276" s="8" t="str">
        <v>[-11059] No Good Data For Calculation</v>
      </c>
      <c r="T276" s="8" t="str">
        <v>[-11059] No Good Data For Calculation</v>
      </c>
      <c r="U276" s="8" t="str">
        <v>[-11059] No Good Data For Calculation</v>
      </c>
      <c r="V276" s="8" t="str">
        <v>[-11059] No Good Data For Calculation</v>
      </c>
      <c r="W276" s="8" t="str">
        <v>[-11059] No Good Data For Calculation</v>
      </c>
      <c r="X276" s="8" t="str">
        <v>[-11059] No Good Data For Calculation</v>
      </c>
      <c r="Y276" s="8" t="str">
        <v>[-11059] No Good Data For Calculation</v>
      </c>
      <c r="Z276" s="8" t="str">
        <v>[-11059] No Good Data For Calculation</v>
      </c>
      <c r="AA276" s="8" t="str">
        <v>[-11059] No Good Data For Calculation</v>
      </c>
      <c r="AB276" s="8" t="str">
        <v>[-11059] No Good Data For Calculation</v>
      </c>
      <c r="AC276" s="8" t="str">
        <v>[-11059] No Good Data For Calculation</v>
      </c>
      <c r="AD276" s="8" t="str">
        <v>[-11059] No Good Data For Calculation</v>
      </c>
      <c r="AE276" s="8" t="str">
        <v>[-11059] No Good Data For Calculation</v>
      </c>
      <c r="AF276" s="64" t="str">
        <v>[-11059] No Good Data For Calculation</v>
      </c>
      <c r="AG276" s="64" t="str">
        <v>[-11059] No Good Data For Calculation</v>
      </c>
      <c r="AH276" s="64" t="str">
        <v>[-11059] No Good Data For Calculation</v>
      </c>
      <c r="AI276" s="64" t="str">
        <v>[-11059] No Good Data For Calculation</v>
      </c>
      <c r="AJ276" s="64" t="str">
        <v>[-11059] No Good Data For Calculation</v>
      </c>
      <c r="AK276" s="11" t="str">
        <v>[-11059] No Good Data For Calculation</v>
      </c>
      <c r="AL276" s="11" t="str">
        <v>[-11059] No Good Data For Calculation</v>
      </c>
      <c r="AM276" s="11" t="str">
        <v>[-11059] No Good Data For Calculation</v>
      </c>
      <c r="AN276" s="11" t="str">
        <v>[-11059] No Good Data For Calculation</v>
      </c>
      <c r="AO276" s="11" t="str">
        <v>[-11059] No Good Data For Calculation</v>
      </c>
      <c r="AP276" s="11" t="str">
        <v>[-11059] No Good Data For Calculation</v>
      </c>
      <c r="AQ276" s="11" t="str">
        <v>[-11059] No Good Data For Calculation</v>
      </c>
      <c r="AR276" s="11" t="str">
        <v>[-11059] No Good Data For Calculation</v>
      </c>
      <c r="AS276" s="11" t="str">
        <v>[-11059] No Good Data For Calculation</v>
      </c>
      <c r="AT276" s="11" t="str">
        <v>[-11059] No Good Data For Calculation</v>
      </c>
      <c r="AU276" s="11" t="str">
        <v>[-11059] No Good Data For Calculation</v>
      </c>
      <c r="AV276" s="11" t="str">
        <v>[-11059] No Good Data For Calculation</v>
      </c>
      <c r="AW276" s="11" t="str">
        <v>[-11059] No Good Data For Calculation</v>
      </c>
      <c r="AY276" s="7">
        <v>45873.920138888891</v>
      </c>
      <c r="AZ276" s="8" t="str">
        <v>[-11059] No Good Data For Calculation</v>
      </c>
      <c r="BA276" s="8" t="str">
        <v>[-11059] No Good Data For Calculation</v>
      </c>
      <c r="BB276" s="8" t="str">
        <v>[-11059] No Good Data For Calculation</v>
      </c>
      <c r="BC276" s="8" t="str">
        <v>[-11059] No Good Data For Calculation</v>
      </c>
      <c r="BD276" s="8" t="str">
        <v>[-11059] No Good Data For Calculation</v>
      </c>
      <c r="BE276" s="8" t="str">
        <v>[-11059] No Good Data For Calculation</v>
      </c>
      <c r="BF276" s="8" t="str">
        <v>[-11059] No Good Data For Calculation</v>
      </c>
      <c r="BG276" s="8" t="str">
        <v>[-11059] No Good Data For Calculation</v>
      </c>
      <c r="BI276" s="7">
        <v>45873.434027777781</v>
      </c>
      <c r="BJ276" s="8">
        <v>20.076805838429493</v>
      </c>
      <c r="BK276" s="8">
        <v>19.140417377300682</v>
      </c>
    </row>
    <row r="277" spans="1:63">
      <c r="A277" s="7">
        <v>45874.173611111109</v>
      </c>
      <c r="B277" s="8" t="str">
        <v>[-11059] No Good Data For Calculation</v>
      </c>
      <c r="C277" s="8" t="str">
        <v>[-11059] No Good Data For Calculation</v>
      </c>
      <c r="D277" s="8" t="str">
        <v>[-11059] No Good Data For Calculation</v>
      </c>
      <c r="E277" s="8" t="str">
        <v>[-11059] No Good Data For Calculation</v>
      </c>
      <c r="F277" s="64" t="str">
        <v>[-11059] No Good Data For Calculation</v>
      </c>
      <c r="G277" s="64" t="str">
        <v>[-11059] No Good Data For Calculation</v>
      </c>
      <c r="H277" s="64" t="str">
        <v>[-11059] No Good Data For Calculation</v>
      </c>
      <c r="I277" s="64" t="str">
        <v>[-11059] No Good Data For Calculation</v>
      </c>
      <c r="J277" s="64" t="str">
        <v>[-11059] No Good Data For Calculation</v>
      </c>
      <c r="K277" s="8" t="str">
        <v>[-11059] No Good Data For Calculation</v>
      </c>
      <c r="L277" s="8" t="str">
        <v>[-11059] No Good Data For Calculation</v>
      </c>
      <c r="M277" s="8" t="str">
        <v>[-11059] No Good Data For Calculation</v>
      </c>
      <c r="N277" s="8" t="str">
        <v>[-11059] No Good Data For Calculation</v>
      </c>
      <c r="O277" s="8" t="str">
        <v>[-11059] No Good Data For Calculation</v>
      </c>
      <c r="P277" s="8" t="str">
        <v>[-11059] No Good Data For Calculation</v>
      </c>
      <c r="Q277" s="8" t="str">
        <v>[-11059] No Good Data For Calculation</v>
      </c>
      <c r="R277" s="8" t="str">
        <v>[-11059] No Good Data For Calculation</v>
      </c>
      <c r="S277" s="8" t="str">
        <v>[-11059] No Good Data For Calculation</v>
      </c>
      <c r="T277" s="8" t="str">
        <v>[-11059] No Good Data For Calculation</v>
      </c>
      <c r="U277" s="8" t="str">
        <v>[-11059] No Good Data For Calculation</v>
      </c>
      <c r="V277" s="8" t="str">
        <v>[-11059] No Good Data For Calculation</v>
      </c>
      <c r="W277" s="8" t="str">
        <v>[-11059] No Good Data For Calculation</v>
      </c>
      <c r="X277" s="8" t="str">
        <v>[-11059] No Good Data For Calculation</v>
      </c>
      <c r="Y277" s="8" t="str">
        <v>[-11059] No Good Data For Calculation</v>
      </c>
      <c r="Z277" s="8" t="str">
        <v>[-11059] No Good Data For Calculation</v>
      </c>
      <c r="AA277" s="8" t="str">
        <v>[-11059] No Good Data For Calculation</v>
      </c>
      <c r="AB277" s="8" t="str">
        <v>[-11059] No Good Data For Calculation</v>
      </c>
      <c r="AC277" s="8" t="str">
        <v>[-11059] No Good Data For Calculation</v>
      </c>
      <c r="AD277" s="8" t="str">
        <v>[-11059] No Good Data For Calculation</v>
      </c>
      <c r="AE277" s="8" t="str">
        <v>[-11059] No Good Data For Calculation</v>
      </c>
      <c r="AF277" s="64" t="str">
        <v>[-11059] No Good Data For Calculation</v>
      </c>
      <c r="AG277" s="64" t="str">
        <v>[-11059] No Good Data For Calculation</v>
      </c>
      <c r="AH277" s="64" t="str">
        <v>[-11059] No Good Data For Calculation</v>
      </c>
      <c r="AI277" s="64" t="str">
        <v>[-11059] No Good Data For Calculation</v>
      </c>
      <c r="AJ277" s="64" t="str">
        <v>[-11059] No Good Data For Calculation</v>
      </c>
      <c r="AK277" s="11" t="str">
        <v>[-11059] No Good Data For Calculation</v>
      </c>
      <c r="AL277" s="11" t="str">
        <v>[-11059] No Good Data For Calculation</v>
      </c>
      <c r="AM277" s="11" t="str">
        <v>[-11059] No Good Data For Calculation</v>
      </c>
      <c r="AN277" s="11" t="str">
        <v>[-11059] No Good Data For Calculation</v>
      </c>
      <c r="AO277" s="11" t="str">
        <v>[-11059] No Good Data For Calculation</v>
      </c>
      <c r="AP277" s="11" t="str">
        <v>[-11059] No Good Data For Calculation</v>
      </c>
      <c r="AQ277" s="11" t="str">
        <v>[-11059] No Good Data For Calculation</v>
      </c>
      <c r="AR277" s="11" t="str">
        <v>[-11059] No Good Data For Calculation</v>
      </c>
      <c r="AS277" s="11" t="str">
        <v>[-11059] No Good Data For Calculation</v>
      </c>
      <c r="AT277" s="11" t="str">
        <v>[-11059] No Good Data For Calculation</v>
      </c>
      <c r="AU277" s="11" t="str">
        <v>[-11059] No Good Data For Calculation</v>
      </c>
      <c r="AV277" s="11" t="str">
        <v>[-11059] No Good Data For Calculation</v>
      </c>
      <c r="AW277" s="11" t="str">
        <v>[-11059] No Good Data For Calculation</v>
      </c>
      <c r="AY277" s="7">
        <v>45873.923611111109</v>
      </c>
      <c r="AZ277" s="8" t="str">
        <v>[-11059] No Good Data For Calculation</v>
      </c>
      <c r="BA277" s="8" t="str">
        <v>[-11059] No Good Data For Calculation</v>
      </c>
      <c r="BB277" s="8" t="str">
        <v>[-11059] No Good Data For Calculation</v>
      </c>
      <c r="BC277" s="8" t="str">
        <v>[-11059] No Good Data For Calculation</v>
      </c>
      <c r="BD277" s="8" t="str">
        <v>[-11059] No Good Data For Calculation</v>
      </c>
      <c r="BE277" s="8" t="str">
        <v>[-11059] No Good Data For Calculation</v>
      </c>
      <c r="BF277" s="8" t="str">
        <v>[-11059] No Good Data For Calculation</v>
      </c>
      <c r="BG277" s="8" t="str">
        <v>[-11059] No Good Data For Calculation</v>
      </c>
      <c r="BI277" s="7">
        <v>45873.43472222222</v>
      </c>
      <c r="BJ277" s="8">
        <v>20.400971334504924</v>
      </c>
      <c r="BK277" s="8">
        <v>19.303868047766411</v>
      </c>
    </row>
    <row r="278" spans="1:63">
      <c r="A278" s="7">
        <v>45874.177083333336</v>
      </c>
      <c r="B278" s="8" t="str">
        <v>[-11059] No Good Data For Calculation</v>
      </c>
      <c r="C278" s="8" t="str">
        <v>[-11059] No Good Data For Calculation</v>
      </c>
      <c r="D278" s="8" t="str">
        <v>[-11059] No Good Data For Calculation</v>
      </c>
      <c r="E278" s="8" t="str">
        <v>[-11059] No Good Data For Calculation</v>
      </c>
      <c r="F278" s="64" t="str">
        <v>[-11059] No Good Data For Calculation</v>
      </c>
      <c r="G278" s="64" t="str">
        <v>[-11059] No Good Data For Calculation</v>
      </c>
      <c r="H278" s="64" t="str">
        <v>[-11059] No Good Data For Calculation</v>
      </c>
      <c r="I278" s="64" t="str">
        <v>[-11059] No Good Data For Calculation</v>
      </c>
      <c r="J278" s="64" t="str">
        <v>[-11059] No Good Data For Calculation</v>
      </c>
      <c r="K278" s="8" t="str">
        <v>[-11059] No Good Data For Calculation</v>
      </c>
      <c r="L278" s="8" t="str">
        <v>[-11059] No Good Data For Calculation</v>
      </c>
      <c r="M278" s="8" t="str">
        <v>[-11059] No Good Data For Calculation</v>
      </c>
      <c r="N278" s="8" t="str">
        <v>[-11059] No Good Data For Calculation</v>
      </c>
      <c r="O278" s="8" t="str">
        <v>[-11059] No Good Data For Calculation</v>
      </c>
      <c r="P278" s="8" t="str">
        <v>[-11059] No Good Data For Calculation</v>
      </c>
      <c r="Q278" s="8" t="str">
        <v>[-11059] No Good Data For Calculation</v>
      </c>
      <c r="R278" s="8" t="str">
        <v>[-11059] No Good Data For Calculation</v>
      </c>
      <c r="S278" s="8" t="str">
        <v>[-11059] No Good Data For Calculation</v>
      </c>
      <c r="T278" s="8" t="str">
        <v>[-11059] No Good Data For Calculation</v>
      </c>
      <c r="U278" s="8" t="str">
        <v>[-11059] No Good Data For Calculation</v>
      </c>
      <c r="V278" s="8" t="str">
        <v>[-11059] No Good Data For Calculation</v>
      </c>
      <c r="W278" s="8" t="str">
        <v>[-11059] No Good Data For Calculation</v>
      </c>
      <c r="X278" s="8" t="str">
        <v>[-11059] No Good Data For Calculation</v>
      </c>
      <c r="Y278" s="8" t="str">
        <v>[-11059] No Good Data For Calculation</v>
      </c>
      <c r="Z278" s="8" t="str">
        <v>[-11059] No Good Data For Calculation</v>
      </c>
      <c r="AA278" s="8" t="str">
        <v>[-11059] No Good Data For Calculation</v>
      </c>
      <c r="AB278" s="8" t="str">
        <v>[-11059] No Good Data For Calculation</v>
      </c>
      <c r="AC278" s="8" t="str">
        <v>[-11059] No Good Data For Calculation</v>
      </c>
      <c r="AD278" s="8" t="str">
        <v>[-11059] No Good Data For Calculation</v>
      </c>
      <c r="AE278" s="8" t="str">
        <v>[-11059] No Good Data For Calculation</v>
      </c>
      <c r="AF278" s="64" t="str">
        <v>[-11059] No Good Data For Calculation</v>
      </c>
      <c r="AG278" s="64" t="str">
        <v>[-11059] No Good Data For Calculation</v>
      </c>
      <c r="AH278" s="64" t="str">
        <v>[-11059] No Good Data For Calculation</v>
      </c>
      <c r="AI278" s="64" t="str">
        <v>[-11059] No Good Data For Calculation</v>
      </c>
      <c r="AJ278" s="64" t="str">
        <v>[-11059] No Good Data For Calculation</v>
      </c>
      <c r="AK278" s="11" t="str">
        <v>[-11059] No Good Data For Calculation</v>
      </c>
      <c r="AL278" s="11" t="str">
        <v>[-11059] No Good Data For Calculation</v>
      </c>
      <c r="AM278" s="11" t="str">
        <v>[-11059] No Good Data For Calculation</v>
      </c>
      <c r="AN278" s="11" t="str">
        <v>[-11059] No Good Data For Calculation</v>
      </c>
      <c r="AO278" s="11" t="str">
        <v>[-11059] No Good Data For Calculation</v>
      </c>
      <c r="AP278" s="11" t="str">
        <v>[-11059] No Good Data For Calculation</v>
      </c>
      <c r="AQ278" s="11" t="str">
        <v>[-11059] No Good Data For Calculation</v>
      </c>
      <c r="AR278" s="11" t="str">
        <v>[-11059] No Good Data For Calculation</v>
      </c>
      <c r="AS278" s="11" t="str">
        <v>[-11059] No Good Data For Calculation</v>
      </c>
      <c r="AT278" s="11" t="str">
        <v>[-11059] No Good Data For Calculation</v>
      </c>
      <c r="AU278" s="11" t="str">
        <v>[-11059] No Good Data For Calculation</v>
      </c>
      <c r="AV278" s="11" t="str">
        <v>[-11059] No Good Data For Calculation</v>
      </c>
      <c r="AW278" s="11" t="str">
        <v>[-11059] No Good Data For Calculation</v>
      </c>
      <c r="AY278" s="7">
        <v>45873.927083333336</v>
      </c>
      <c r="AZ278" s="8" t="str">
        <v>[-11059] No Good Data For Calculation</v>
      </c>
      <c r="BA278" s="8" t="str">
        <v>[-11059] No Good Data For Calculation</v>
      </c>
      <c r="BB278" s="8" t="str">
        <v>[-11059] No Good Data For Calculation</v>
      </c>
      <c r="BC278" s="8" t="str">
        <v>[-11059] No Good Data For Calculation</v>
      </c>
      <c r="BD278" s="8" t="str">
        <v>[-11059] No Good Data For Calculation</v>
      </c>
      <c r="BE278" s="8" t="str">
        <v>[-11059] No Good Data For Calculation</v>
      </c>
      <c r="BF278" s="8" t="str">
        <v>[-11059] No Good Data For Calculation</v>
      </c>
      <c r="BG278" s="8" t="str">
        <v>[-11059] No Good Data For Calculation</v>
      </c>
      <c r="BI278" s="7">
        <v>45873.435416666667</v>
      </c>
      <c r="BJ278" s="8">
        <v>20.696785041920226</v>
      </c>
      <c r="BK278" s="8">
        <v>19.757308792062197</v>
      </c>
    </row>
    <row r="279" spans="1:63">
      <c r="A279" s="7">
        <v>45874.180555555555</v>
      </c>
      <c r="B279" s="8" t="str">
        <v>[-11059] No Good Data For Calculation</v>
      </c>
      <c r="C279" s="8" t="str">
        <v>[-11059] No Good Data For Calculation</v>
      </c>
      <c r="D279" s="8" t="str">
        <v>[-11059] No Good Data For Calculation</v>
      </c>
      <c r="E279" s="8" t="str">
        <v>[-11059] No Good Data For Calculation</v>
      </c>
      <c r="F279" s="64" t="str">
        <v>[-11059] No Good Data For Calculation</v>
      </c>
      <c r="G279" s="64" t="str">
        <v>[-11059] No Good Data For Calculation</v>
      </c>
      <c r="H279" s="64" t="str">
        <v>[-11059] No Good Data For Calculation</v>
      </c>
      <c r="I279" s="64" t="str">
        <v>[-11059] No Good Data For Calculation</v>
      </c>
      <c r="J279" s="64" t="str">
        <v>[-11059] No Good Data For Calculation</v>
      </c>
      <c r="K279" s="8" t="str">
        <v>[-11059] No Good Data For Calculation</v>
      </c>
      <c r="L279" s="8" t="str">
        <v>[-11059] No Good Data For Calculation</v>
      </c>
      <c r="M279" s="8" t="str">
        <v>[-11059] No Good Data For Calculation</v>
      </c>
      <c r="N279" s="8" t="str">
        <v>[-11059] No Good Data For Calculation</v>
      </c>
      <c r="O279" s="8" t="str">
        <v>[-11059] No Good Data For Calculation</v>
      </c>
      <c r="P279" s="8" t="str">
        <v>[-11059] No Good Data For Calculation</v>
      </c>
      <c r="Q279" s="8" t="str">
        <v>[-11059] No Good Data For Calculation</v>
      </c>
      <c r="R279" s="8" t="str">
        <v>[-11059] No Good Data For Calculation</v>
      </c>
      <c r="S279" s="8" t="str">
        <v>[-11059] No Good Data For Calculation</v>
      </c>
      <c r="T279" s="8" t="str">
        <v>[-11059] No Good Data For Calculation</v>
      </c>
      <c r="U279" s="8" t="str">
        <v>[-11059] No Good Data For Calculation</v>
      </c>
      <c r="V279" s="8" t="str">
        <v>[-11059] No Good Data For Calculation</v>
      </c>
      <c r="W279" s="8" t="str">
        <v>[-11059] No Good Data For Calculation</v>
      </c>
      <c r="X279" s="8" t="str">
        <v>[-11059] No Good Data For Calculation</v>
      </c>
      <c r="Y279" s="8" t="str">
        <v>[-11059] No Good Data For Calculation</v>
      </c>
      <c r="Z279" s="8" t="str">
        <v>[-11059] No Good Data For Calculation</v>
      </c>
      <c r="AA279" s="8" t="str">
        <v>[-11059] No Good Data For Calculation</v>
      </c>
      <c r="AB279" s="8" t="str">
        <v>[-11059] No Good Data For Calculation</v>
      </c>
      <c r="AC279" s="8" t="str">
        <v>[-11059] No Good Data For Calculation</v>
      </c>
      <c r="AD279" s="8" t="str">
        <v>[-11059] No Good Data For Calculation</v>
      </c>
      <c r="AE279" s="8" t="str">
        <v>[-11059] No Good Data For Calculation</v>
      </c>
      <c r="AF279" s="64" t="str">
        <v>[-11059] No Good Data For Calculation</v>
      </c>
      <c r="AG279" s="64" t="str">
        <v>[-11059] No Good Data For Calculation</v>
      </c>
      <c r="AH279" s="64" t="str">
        <v>[-11059] No Good Data For Calculation</v>
      </c>
      <c r="AI279" s="64" t="str">
        <v>[-11059] No Good Data For Calculation</v>
      </c>
      <c r="AJ279" s="64" t="str">
        <v>[-11059] No Good Data For Calculation</v>
      </c>
      <c r="AK279" s="11" t="str">
        <v>[-11059] No Good Data For Calculation</v>
      </c>
      <c r="AL279" s="11" t="str">
        <v>[-11059] No Good Data For Calculation</v>
      </c>
      <c r="AM279" s="11" t="str">
        <v>[-11059] No Good Data For Calculation</v>
      </c>
      <c r="AN279" s="11" t="str">
        <v>[-11059] No Good Data For Calculation</v>
      </c>
      <c r="AO279" s="11" t="str">
        <v>[-11059] No Good Data For Calculation</v>
      </c>
      <c r="AP279" s="11" t="str">
        <v>[-11059] No Good Data For Calculation</v>
      </c>
      <c r="AQ279" s="11" t="str">
        <v>[-11059] No Good Data For Calculation</v>
      </c>
      <c r="AR279" s="11" t="str">
        <v>[-11059] No Good Data For Calculation</v>
      </c>
      <c r="AS279" s="11" t="str">
        <v>[-11059] No Good Data For Calculation</v>
      </c>
      <c r="AT279" s="11" t="str">
        <v>[-11059] No Good Data For Calculation</v>
      </c>
      <c r="AU279" s="11" t="str">
        <v>[-11059] No Good Data For Calculation</v>
      </c>
      <c r="AV279" s="11" t="str">
        <v>[-11059] No Good Data For Calculation</v>
      </c>
      <c r="AW279" s="11" t="str">
        <v>[-11059] No Good Data For Calculation</v>
      </c>
      <c r="AY279" s="7">
        <v>45873.930555555555</v>
      </c>
      <c r="AZ279" s="8" t="str">
        <v>[-11059] No Good Data For Calculation</v>
      </c>
      <c r="BA279" s="8" t="str">
        <v>[-11059] No Good Data For Calculation</v>
      </c>
      <c r="BB279" s="8" t="str">
        <v>[-11059] No Good Data For Calculation</v>
      </c>
      <c r="BC279" s="8" t="str">
        <v>[-11059] No Good Data For Calculation</v>
      </c>
      <c r="BD279" s="8" t="str">
        <v>[-11059] No Good Data For Calculation</v>
      </c>
      <c r="BE279" s="8" t="str">
        <v>[-11059] No Good Data For Calculation</v>
      </c>
      <c r="BF279" s="8" t="str">
        <v>[-11059] No Good Data For Calculation</v>
      </c>
      <c r="BG279" s="8" t="str">
        <v>[-11059] No Good Data For Calculation</v>
      </c>
      <c r="BI279" s="7">
        <v>45873.436111111114</v>
      </c>
      <c r="BJ279" s="8">
        <v>21.128669712852911</v>
      </c>
      <c r="BK279" s="8">
        <v>20.17001974461979</v>
      </c>
    </row>
    <row r="280" spans="1:63">
      <c r="A280" s="7">
        <v>45874.184027777781</v>
      </c>
      <c r="B280" s="8" t="str">
        <v>[-11059] No Good Data For Calculation</v>
      </c>
      <c r="C280" s="8" t="str">
        <v>[-11059] No Good Data For Calculation</v>
      </c>
      <c r="D280" s="8" t="str">
        <v>[-11059] No Good Data For Calculation</v>
      </c>
      <c r="E280" s="8" t="str">
        <v>[-11059] No Good Data For Calculation</v>
      </c>
      <c r="F280" s="64" t="str">
        <v>[-11059] No Good Data For Calculation</v>
      </c>
      <c r="G280" s="64" t="str">
        <v>[-11059] No Good Data For Calculation</v>
      </c>
      <c r="H280" s="64" t="str">
        <v>[-11059] No Good Data For Calculation</v>
      </c>
      <c r="I280" s="64" t="str">
        <v>[-11059] No Good Data For Calculation</v>
      </c>
      <c r="J280" s="64" t="str">
        <v>[-11059] No Good Data For Calculation</v>
      </c>
      <c r="K280" s="8" t="str">
        <v>[-11059] No Good Data For Calculation</v>
      </c>
      <c r="L280" s="8" t="str">
        <v>[-11059] No Good Data For Calculation</v>
      </c>
      <c r="M280" s="8" t="str">
        <v>[-11059] No Good Data For Calculation</v>
      </c>
      <c r="N280" s="8" t="str">
        <v>[-11059] No Good Data For Calculation</v>
      </c>
      <c r="O280" s="8" t="str">
        <v>[-11059] No Good Data For Calculation</v>
      </c>
      <c r="P280" s="8" t="str">
        <v>[-11059] No Good Data For Calculation</v>
      </c>
      <c r="Q280" s="8" t="str">
        <v>[-11059] No Good Data For Calculation</v>
      </c>
      <c r="R280" s="8" t="str">
        <v>[-11059] No Good Data For Calculation</v>
      </c>
      <c r="S280" s="8" t="str">
        <v>[-11059] No Good Data For Calculation</v>
      </c>
      <c r="T280" s="8" t="str">
        <v>[-11059] No Good Data For Calculation</v>
      </c>
      <c r="U280" s="8" t="str">
        <v>[-11059] No Good Data For Calculation</v>
      </c>
      <c r="V280" s="8" t="str">
        <v>[-11059] No Good Data For Calculation</v>
      </c>
      <c r="W280" s="8" t="str">
        <v>[-11059] No Good Data For Calculation</v>
      </c>
      <c r="X280" s="8" t="str">
        <v>[-11059] No Good Data For Calculation</v>
      </c>
      <c r="Y280" s="8" t="str">
        <v>[-11059] No Good Data For Calculation</v>
      </c>
      <c r="Z280" s="8" t="str">
        <v>[-11059] No Good Data For Calculation</v>
      </c>
      <c r="AA280" s="8" t="str">
        <v>[-11059] No Good Data For Calculation</v>
      </c>
      <c r="AB280" s="8" t="str">
        <v>[-11059] No Good Data For Calculation</v>
      </c>
      <c r="AC280" s="8" t="str">
        <v>[-11059] No Good Data For Calculation</v>
      </c>
      <c r="AD280" s="8" t="str">
        <v>[-11059] No Good Data For Calculation</v>
      </c>
      <c r="AE280" s="8" t="str">
        <v>[-11059] No Good Data For Calculation</v>
      </c>
      <c r="AF280" s="64" t="str">
        <v>[-11059] No Good Data For Calculation</v>
      </c>
      <c r="AG280" s="64" t="str">
        <v>[-11059] No Good Data For Calculation</v>
      </c>
      <c r="AH280" s="64" t="str">
        <v>[-11059] No Good Data For Calculation</v>
      </c>
      <c r="AI280" s="64" t="str">
        <v>[-11059] No Good Data For Calculation</v>
      </c>
      <c r="AJ280" s="64" t="str">
        <v>[-11059] No Good Data For Calculation</v>
      </c>
      <c r="AK280" s="11" t="str">
        <v>[-11059] No Good Data For Calculation</v>
      </c>
      <c r="AL280" s="11" t="str">
        <v>[-11059] No Good Data For Calculation</v>
      </c>
      <c r="AM280" s="11" t="str">
        <v>[-11059] No Good Data For Calculation</v>
      </c>
      <c r="AN280" s="11" t="str">
        <v>[-11059] No Good Data For Calculation</v>
      </c>
      <c r="AO280" s="11" t="str">
        <v>[-11059] No Good Data For Calculation</v>
      </c>
      <c r="AP280" s="11" t="str">
        <v>[-11059] No Good Data For Calculation</v>
      </c>
      <c r="AQ280" s="11" t="str">
        <v>[-11059] No Good Data For Calculation</v>
      </c>
      <c r="AR280" s="11" t="str">
        <v>[-11059] No Good Data For Calculation</v>
      </c>
      <c r="AS280" s="11" t="str">
        <v>[-11059] No Good Data For Calculation</v>
      </c>
      <c r="AT280" s="11" t="str">
        <v>[-11059] No Good Data For Calculation</v>
      </c>
      <c r="AU280" s="11" t="str">
        <v>[-11059] No Good Data For Calculation</v>
      </c>
      <c r="AV280" s="11" t="str">
        <v>[-11059] No Good Data For Calculation</v>
      </c>
      <c r="AW280" s="11" t="str">
        <v>[-11059] No Good Data For Calculation</v>
      </c>
      <c r="AY280" s="7">
        <v>45873.934027777781</v>
      </c>
      <c r="AZ280" s="8" t="str">
        <v>[-11059] No Good Data For Calculation</v>
      </c>
      <c r="BA280" s="8" t="str">
        <v>[-11059] No Good Data For Calculation</v>
      </c>
      <c r="BB280" s="8" t="str">
        <v>[-11059] No Good Data For Calculation</v>
      </c>
      <c r="BC280" s="8" t="str">
        <v>[-11059] No Good Data For Calculation</v>
      </c>
      <c r="BD280" s="8" t="str">
        <v>[-11059] No Good Data For Calculation</v>
      </c>
      <c r="BE280" s="8" t="str">
        <v>[-11059] No Good Data For Calculation</v>
      </c>
      <c r="BF280" s="8" t="str">
        <v>[-11059] No Good Data For Calculation</v>
      </c>
      <c r="BG280" s="8" t="str">
        <v>[-11059] No Good Data For Calculation</v>
      </c>
      <c r="BI280" s="7">
        <v>45873.436805555553</v>
      </c>
      <c r="BJ280" s="8">
        <v>21.501122647489318</v>
      </c>
      <c r="BK280" s="8">
        <v>20.565406503105873</v>
      </c>
    </row>
    <row r="281" spans="1:63">
      <c r="A281" s="7">
        <v>45874.1875</v>
      </c>
      <c r="B281" s="8" t="str">
        <v>[-11059] No Good Data For Calculation</v>
      </c>
      <c r="C281" s="8" t="str">
        <v>[-11059] No Good Data For Calculation</v>
      </c>
      <c r="D281" s="8" t="str">
        <v>[-11059] No Good Data For Calculation</v>
      </c>
      <c r="E281" s="8" t="str">
        <v>[-11059] No Good Data For Calculation</v>
      </c>
      <c r="F281" s="64" t="str">
        <v>[-11059] No Good Data For Calculation</v>
      </c>
      <c r="G281" s="64" t="str">
        <v>[-11059] No Good Data For Calculation</v>
      </c>
      <c r="H281" s="64" t="str">
        <v>[-11059] No Good Data For Calculation</v>
      </c>
      <c r="I281" s="64" t="str">
        <v>[-11059] No Good Data For Calculation</v>
      </c>
      <c r="J281" s="64" t="str">
        <v>[-11059] No Good Data For Calculation</v>
      </c>
      <c r="K281" s="8" t="str">
        <v>[-11059] No Good Data For Calculation</v>
      </c>
      <c r="L281" s="8" t="str">
        <v>[-11059] No Good Data For Calculation</v>
      </c>
      <c r="M281" s="8" t="str">
        <v>[-11059] No Good Data For Calculation</v>
      </c>
      <c r="N281" s="8" t="str">
        <v>[-11059] No Good Data For Calculation</v>
      </c>
      <c r="O281" s="8" t="str">
        <v>[-11059] No Good Data For Calculation</v>
      </c>
      <c r="P281" s="8" t="str">
        <v>[-11059] No Good Data For Calculation</v>
      </c>
      <c r="Q281" s="8" t="str">
        <v>[-11059] No Good Data For Calculation</v>
      </c>
      <c r="R281" s="8" t="str">
        <v>[-11059] No Good Data For Calculation</v>
      </c>
      <c r="S281" s="8" t="str">
        <v>[-11059] No Good Data For Calculation</v>
      </c>
      <c r="T281" s="8" t="str">
        <v>[-11059] No Good Data For Calculation</v>
      </c>
      <c r="U281" s="8" t="str">
        <v>[-11059] No Good Data For Calculation</v>
      </c>
      <c r="V281" s="8" t="str">
        <v>[-11059] No Good Data For Calculation</v>
      </c>
      <c r="W281" s="8" t="str">
        <v>[-11059] No Good Data For Calculation</v>
      </c>
      <c r="X281" s="8" t="str">
        <v>[-11059] No Good Data For Calculation</v>
      </c>
      <c r="Y281" s="8" t="str">
        <v>[-11059] No Good Data For Calculation</v>
      </c>
      <c r="Z281" s="8" t="str">
        <v>[-11059] No Good Data For Calculation</v>
      </c>
      <c r="AA281" s="8" t="str">
        <v>[-11059] No Good Data For Calculation</v>
      </c>
      <c r="AB281" s="8" t="str">
        <v>[-11059] No Good Data For Calculation</v>
      </c>
      <c r="AC281" s="8" t="str">
        <v>[-11059] No Good Data For Calculation</v>
      </c>
      <c r="AD281" s="8" t="str">
        <v>[-11059] No Good Data For Calculation</v>
      </c>
      <c r="AE281" s="8" t="str">
        <v>[-11059] No Good Data For Calculation</v>
      </c>
      <c r="AF281" s="64" t="str">
        <v>[-11059] No Good Data For Calculation</v>
      </c>
      <c r="AG281" s="64" t="str">
        <v>[-11059] No Good Data For Calculation</v>
      </c>
      <c r="AH281" s="64" t="str">
        <v>[-11059] No Good Data For Calculation</v>
      </c>
      <c r="AI281" s="64" t="str">
        <v>[-11059] No Good Data For Calculation</v>
      </c>
      <c r="AJ281" s="64" t="str">
        <v>[-11059] No Good Data For Calculation</v>
      </c>
      <c r="AK281" s="11" t="str">
        <v>[-11059] No Good Data For Calculation</v>
      </c>
      <c r="AL281" s="11" t="str">
        <v>[-11059] No Good Data For Calculation</v>
      </c>
      <c r="AM281" s="11" t="str">
        <v>[-11059] No Good Data For Calculation</v>
      </c>
      <c r="AN281" s="11" t="str">
        <v>[-11059] No Good Data For Calculation</v>
      </c>
      <c r="AO281" s="11" t="str">
        <v>[-11059] No Good Data For Calculation</v>
      </c>
      <c r="AP281" s="11" t="str">
        <v>[-11059] No Good Data For Calculation</v>
      </c>
      <c r="AQ281" s="11" t="str">
        <v>[-11059] No Good Data For Calculation</v>
      </c>
      <c r="AR281" s="11" t="str">
        <v>[-11059] No Good Data For Calculation</v>
      </c>
      <c r="AS281" s="11" t="str">
        <v>[-11059] No Good Data For Calculation</v>
      </c>
      <c r="AT281" s="11" t="str">
        <v>[-11059] No Good Data For Calculation</v>
      </c>
      <c r="AU281" s="11" t="str">
        <v>[-11059] No Good Data For Calculation</v>
      </c>
      <c r="AV281" s="11" t="str">
        <v>[-11059] No Good Data For Calculation</v>
      </c>
      <c r="AW281" s="11" t="str">
        <v>[-11059] No Good Data For Calculation</v>
      </c>
      <c r="AY281" s="7">
        <v>45873.9375</v>
      </c>
      <c r="AZ281" s="8" t="str">
        <v>[-11059] No Good Data For Calculation</v>
      </c>
      <c r="BA281" s="8" t="str">
        <v>[-11059] No Good Data For Calculation</v>
      </c>
      <c r="BB281" s="8" t="str">
        <v>[-11059] No Good Data For Calculation</v>
      </c>
      <c r="BC281" s="8" t="str">
        <v>[-11059] No Good Data For Calculation</v>
      </c>
      <c r="BD281" s="8" t="str">
        <v>[-11059] No Good Data For Calculation</v>
      </c>
      <c r="BE281" s="8" t="str">
        <v>[-11059] No Good Data For Calculation</v>
      </c>
      <c r="BF281" s="8" t="str">
        <v>[-11059] No Good Data For Calculation</v>
      </c>
      <c r="BG281" s="8" t="str">
        <v>[-11059] No Good Data For Calculation</v>
      </c>
      <c r="BI281" s="7">
        <v>45873.4375</v>
      </c>
      <c r="BJ281" s="8">
        <v>21.950298251703426</v>
      </c>
      <c r="BK281" s="8">
        <v>20.951349106595277</v>
      </c>
    </row>
    <row r="282" spans="1:63">
      <c r="A282" s="7">
        <v>45874.190972222219</v>
      </c>
      <c r="B282" s="8" t="str">
        <v>[-11059] No Good Data For Calculation</v>
      </c>
      <c r="C282" s="8" t="str">
        <v>[-11059] No Good Data For Calculation</v>
      </c>
      <c r="D282" s="8" t="str">
        <v>[-11059] No Good Data For Calculation</v>
      </c>
      <c r="E282" s="8" t="str">
        <v>[-11059] No Good Data For Calculation</v>
      </c>
      <c r="F282" s="64" t="str">
        <v>[-11059] No Good Data For Calculation</v>
      </c>
      <c r="G282" s="64" t="str">
        <v>[-11059] No Good Data For Calculation</v>
      </c>
      <c r="H282" s="64" t="str">
        <v>[-11059] No Good Data For Calculation</v>
      </c>
      <c r="I282" s="64" t="str">
        <v>[-11059] No Good Data For Calculation</v>
      </c>
      <c r="J282" s="64" t="str">
        <v>[-11059] No Good Data For Calculation</v>
      </c>
      <c r="K282" s="8" t="str">
        <v>[-11059] No Good Data For Calculation</v>
      </c>
      <c r="L282" s="8" t="str">
        <v>[-11059] No Good Data For Calculation</v>
      </c>
      <c r="M282" s="8" t="str">
        <v>[-11059] No Good Data For Calculation</v>
      </c>
      <c r="N282" s="8" t="str">
        <v>[-11059] No Good Data For Calculation</v>
      </c>
      <c r="O282" s="8" t="str">
        <v>[-11059] No Good Data For Calculation</v>
      </c>
      <c r="P282" s="8" t="str">
        <v>[-11059] No Good Data For Calculation</v>
      </c>
      <c r="Q282" s="8" t="str">
        <v>[-11059] No Good Data For Calculation</v>
      </c>
      <c r="R282" s="8" t="str">
        <v>[-11059] No Good Data For Calculation</v>
      </c>
      <c r="S282" s="8" t="str">
        <v>[-11059] No Good Data For Calculation</v>
      </c>
      <c r="T282" s="8" t="str">
        <v>[-11059] No Good Data For Calculation</v>
      </c>
      <c r="U282" s="8" t="str">
        <v>[-11059] No Good Data For Calculation</v>
      </c>
      <c r="V282" s="8" t="str">
        <v>[-11059] No Good Data For Calculation</v>
      </c>
      <c r="W282" s="8" t="str">
        <v>[-11059] No Good Data For Calculation</v>
      </c>
      <c r="X282" s="8" t="str">
        <v>[-11059] No Good Data For Calculation</v>
      </c>
      <c r="Y282" s="8" t="str">
        <v>[-11059] No Good Data For Calculation</v>
      </c>
      <c r="Z282" s="8" t="str">
        <v>[-11059] No Good Data For Calculation</v>
      </c>
      <c r="AA282" s="8" t="str">
        <v>[-11059] No Good Data For Calculation</v>
      </c>
      <c r="AB282" s="8" t="str">
        <v>[-11059] No Good Data For Calculation</v>
      </c>
      <c r="AC282" s="8" t="str">
        <v>[-11059] No Good Data For Calculation</v>
      </c>
      <c r="AD282" s="8" t="str">
        <v>[-11059] No Good Data For Calculation</v>
      </c>
      <c r="AE282" s="8" t="str">
        <v>[-11059] No Good Data For Calculation</v>
      </c>
      <c r="AF282" s="64" t="str">
        <v>[-11059] No Good Data For Calculation</v>
      </c>
      <c r="AG282" s="64" t="str">
        <v>[-11059] No Good Data For Calculation</v>
      </c>
      <c r="AH282" s="64" t="str">
        <v>[-11059] No Good Data For Calculation</v>
      </c>
      <c r="AI282" s="64" t="str">
        <v>[-11059] No Good Data For Calculation</v>
      </c>
      <c r="AJ282" s="64" t="str">
        <v>[-11059] No Good Data For Calculation</v>
      </c>
      <c r="AK282" s="11" t="str">
        <v>[-11059] No Good Data For Calculation</v>
      </c>
      <c r="AL282" s="11" t="str">
        <v>[-11059] No Good Data For Calculation</v>
      </c>
      <c r="AM282" s="11" t="str">
        <v>[-11059] No Good Data For Calculation</v>
      </c>
      <c r="AN282" s="11" t="str">
        <v>[-11059] No Good Data For Calculation</v>
      </c>
      <c r="AO282" s="11" t="str">
        <v>[-11059] No Good Data For Calculation</v>
      </c>
      <c r="AP282" s="11" t="str">
        <v>[-11059] No Good Data For Calculation</v>
      </c>
      <c r="AQ282" s="11" t="str">
        <v>[-11059] No Good Data For Calculation</v>
      </c>
      <c r="AR282" s="11" t="str">
        <v>[-11059] No Good Data For Calculation</v>
      </c>
      <c r="AS282" s="11" t="str">
        <v>[-11059] No Good Data For Calculation</v>
      </c>
      <c r="AT282" s="11" t="str">
        <v>[-11059] No Good Data For Calculation</v>
      </c>
      <c r="AU282" s="11" t="str">
        <v>[-11059] No Good Data For Calculation</v>
      </c>
      <c r="AV282" s="11" t="str">
        <v>[-11059] No Good Data For Calculation</v>
      </c>
      <c r="AW282" s="11" t="str">
        <v>[-11059] No Good Data For Calculation</v>
      </c>
      <c r="AY282" s="7">
        <v>45873.940972222219</v>
      </c>
      <c r="AZ282" s="8" t="str">
        <v>[-11059] No Good Data For Calculation</v>
      </c>
      <c r="BA282" s="8" t="str">
        <v>[-11059] No Good Data For Calculation</v>
      </c>
      <c r="BB282" s="8" t="str">
        <v>[-11059] No Good Data For Calculation</v>
      </c>
      <c r="BC282" s="8" t="str">
        <v>[-11059] No Good Data For Calculation</v>
      </c>
      <c r="BD282" s="8" t="str">
        <v>[-11059] No Good Data For Calculation</v>
      </c>
      <c r="BE282" s="8" t="str">
        <v>[-11059] No Good Data For Calculation</v>
      </c>
      <c r="BF282" s="8" t="str">
        <v>[-11059] No Good Data For Calculation</v>
      </c>
      <c r="BG282" s="8" t="str">
        <v>[-11059] No Good Data For Calculation</v>
      </c>
      <c r="BI282" s="7">
        <v>45873.438194444447</v>
      </c>
      <c r="BJ282" s="8">
        <v>22.43493463696467</v>
      </c>
      <c r="BK282" s="8">
        <v>21.484091774492832</v>
      </c>
    </row>
    <row r="283" spans="1:63">
      <c r="A283" s="7">
        <v>45874.194444444445</v>
      </c>
      <c r="B283" s="8" t="str">
        <v>[-11059] No Good Data For Calculation</v>
      </c>
      <c r="C283" s="8" t="str">
        <v>[-11059] No Good Data For Calculation</v>
      </c>
      <c r="D283" s="8" t="str">
        <v>[-11059] No Good Data For Calculation</v>
      </c>
      <c r="E283" s="8" t="str">
        <v>[-11059] No Good Data For Calculation</v>
      </c>
      <c r="F283" s="64" t="str">
        <v>[-11059] No Good Data For Calculation</v>
      </c>
      <c r="G283" s="64" t="str">
        <v>[-11059] No Good Data For Calculation</v>
      </c>
      <c r="H283" s="64" t="str">
        <v>[-11059] No Good Data For Calculation</v>
      </c>
      <c r="I283" s="64" t="str">
        <v>[-11059] No Good Data For Calculation</v>
      </c>
      <c r="J283" s="64" t="str">
        <v>[-11059] No Good Data For Calculation</v>
      </c>
      <c r="K283" s="8" t="str">
        <v>[-11059] No Good Data For Calculation</v>
      </c>
      <c r="L283" s="8" t="str">
        <v>[-11059] No Good Data For Calculation</v>
      </c>
      <c r="M283" s="8" t="str">
        <v>[-11059] No Good Data For Calculation</v>
      </c>
      <c r="N283" s="8" t="str">
        <v>[-11059] No Good Data For Calculation</v>
      </c>
      <c r="O283" s="8" t="str">
        <v>[-11059] No Good Data For Calculation</v>
      </c>
      <c r="P283" s="8" t="str">
        <v>[-11059] No Good Data For Calculation</v>
      </c>
      <c r="Q283" s="8" t="str">
        <v>[-11059] No Good Data For Calculation</v>
      </c>
      <c r="R283" s="8" t="str">
        <v>[-11059] No Good Data For Calculation</v>
      </c>
      <c r="S283" s="8" t="str">
        <v>[-11059] No Good Data For Calculation</v>
      </c>
      <c r="T283" s="8" t="str">
        <v>[-11059] No Good Data For Calculation</v>
      </c>
      <c r="U283" s="8" t="str">
        <v>[-11059] No Good Data For Calculation</v>
      </c>
      <c r="V283" s="8" t="str">
        <v>[-11059] No Good Data For Calculation</v>
      </c>
      <c r="W283" s="8" t="str">
        <v>[-11059] No Good Data For Calculation</v>
      </c>
      <c r="X283" s="8" t="str">
        <v>[-11059] No Good Data For Calculation</v>
      </c>
      <c r="Y283" s="8" t="str">
        <v>[-11059] No Good Data For Calculation</v>
      </c>
      <c r="Z283" s="8" t="str">
        <v>[-11059] No Good Data For Calculation</v>
      </c>
      <c r="AA283" s="8" t="str">
        <v>[-11059] No Good Data For Calculation</v>
      </c>
      <c r="AB283" s="8" t="str">
        <v>[-11059] No Good Data For Calculation</v>
      </c>
      <c r="AC283" s="8" t="str">
        <v>[-11059] No Good Data For Calculation</v>
      </c>
      <c r="AD283" s="8" t="str">
        <v>[-11059] No Good Data For Calculation</v>
      </c>
      <c r="AE283" s="8" t="str">
        <v>[-11059] No Good Data For Calculation</v>
      </c>
      <c r="AF283" s="64" t="str">
        <v>[-11059] No Good Data For Calculation</v>
      </c>
      <c r="AG283" s="64" t="str">
        <v>[-11059] No Good Data For Calculation</v>
      </c>
      <c r="AH283" s="64" t="str">
        <v>[-11059] No Good Data For Calculation</v>
      </c>
      <c r="AI283" s="64" t="str">
        <v>[-11059] No Good Data For Calculation</v>
      </c>
      <c r="AJ283" s="64" t="str">
        <v>[-11059] No Good Data For Calculation</v>
      </c>
      <c r="AK283" s="11" t="str">
        <v>[-11059] No Good Data For Calculation</v>
      </c>
      <c r="AL283" s="11" t="str">
        <v>[-11059] No Good Data For Calculation</v>
      </c>
      <c r="AM283" s="11" t="str">
        <v>[-11059] No Good Data For Calculation</v>
      </c>
      <c r="AN283" s="11" t="str">
        <v>[-11059] No Good Data For Calculation</v>
      </c>
      <c r="AO283" s="11" t="str">
        <v>[-11059] No Good Data For Calculation</v>
      </c>
      <c r="AP283" s="11" t="str">
        <v>[-11059] No Good Data For Calculation</v>
      </c>
      <c r="AQ283" s="11" t="str">
        <v>[-11059] No Good Data For Calculation</v>
      </c>
      <c r="AR283" s="11" t="str">
        <v>[-11059] No Good Data For Calculation</v>
      </c>
      <c r="AS283" s="11" t="str">
        <v>[-11059] No Good Data For Calculation</v>
      </c>
      <c r="AT283" s="11" t="str">
        <v>[-11059] No Good Data For Calculation</v>
      </c>
      <c r="AU283" s="11" t="str">
        <v>[-11059] No Good Data For Calculation</v>
      </c>
      <c r="AV283" s="11" t="str">
        <v>[-11059] No Good Data For Calculation</v>
      </c>
      <c r="AW283" s="11" t="str">
        <v>[-11059] No Good Data For Calculation</v>
      </c>
      <c r="AY283" s="7">
        <v>45873.944444444445</v>
      </c>
      <c r="AZ283" s="8" t="str">
        <v>[-11059] No Good Data For Calculation</v>
      </c>
      <c r="BA283" s="8" t="str">
        <v>[-11059] No Good Data For Calculation</v>
      </c>
      <c r="BB283" s="8" t="str">
        <v>[-11059] No Good Data For Calculation</v>
      </c>
      <c r="BC283" s="8" t="str">
        <v>[-11059] No Good Data For Calculation</v>
      </c>
      <c r="BD283" s="8" t="str">
        <v>[-11059] No Good Data For Calculation</v>
      </c>
      <c r="BE283" s="8" t="str">
        <v>[-11059] No Good Data For Calculation</v>
      </c>
      <c r="BF283" s="8" t="str">
        <v>[-11059] No Good Data For Calculation</v>
      </c>
      <c r="BG283" s="8" t="str">
        <v>[-11059] No Good Data For Calculation</v>
      </c>
      <c r="BI283" s="7">
        <v>45873.438888888886</v>
      </c>
      <c r="BJ283" s="8">
        <v>22.890212102072194</v>
      </c>
      <c r="BK283" s="8">
        <v>22.009609293155158</v>
      </c>
    </row>
    <row r="284" spans="1:63">
      <c r="A284" s="7">
        <v>45874.197916666664</v>
      </c>
      <c r="B284" s="8" t="str">
        <v>[-11059] No Good Data For Calculation</v>
      </c>
      <c r="C284" s="8" t="str">
        <v>[-11059] No Good Data For Calculation</v>
      </c>
      <c r="D284" s="8" t="str">
        <v>[-11059] No Good Data For Calculation</v>
      </c>
      <c r="E284" s="8" t="str">
        <v>[-11059] No Good Data For Calculation</v>
      </c>
      <c r="F284" s="64" t="str">
        <v>[-11059] No Good Data For Calculation</v>
      </c>
      <c r="G284" s="64" t="str">
        <v>[-11059] No Good Data For Calculation</v>
      </c>
      <c r="H284" s="64" t="str">
        <v>[-11059] No Good Data For Calculation</v>
      </c>
      <c r="I284" s="64" t="str">
        <v>[-11059] No Good Data For Calculation</v>
      </c>
      <c r="J284" s="64" t="str">
        <v>[-11059] No Good Data For Calculation</v>
      </c>
      <c r="K284" s="8" t="str">
        <v>[-11059] No Good Data For Calculation</v>
      </c>
      <c r="L284" s="8" t="str">
        <v>[-11059] No Good Data For Calculation</v>
      </c>
      <c r="M284" s="8" t="str">
        <v>[-11059] No Good Data For Calculation</v>
      </c>
      <c r="N284" s="8" t="str">
        <v>[-11059] No Good Data For Calculation</v>
      </c>
      <c r="O284" s="8" t="str">
        <v>[-11059] No Good Data For Calculation</v>
      </c>
      <c r="P284" s="8" t="str">
        <v>[-11059] No Good Data For Calculation</v>
      </c>
      <c r="Q284" s="8" t="str">
        <v>[-11059] No Good Data For Calculation</v>
      </c>
      <c r="R284" s="8" t="str">
        <v>[-11059] No Good Data For Calculation</v>
      </c>
      <c r="S284" s="8" t="str">
        <v>[-11059] No Good Data For Calculation</v>
      </c>
      <c r="T284" s="8" t="str">
        <v>[-11059] No Good Data For Calculation</v>
      </c>
      <c r="U284" s="8" t="str">
        <v>[-11059] No Good Data For Calculation</v>
      </c>
      <c r="V284" s="8" t="str">
        <v>[-11059] No Good Data For Calculation</v>
      </c>
      <c r="W284" s="8" t="str">
        <v>[-11059] No Good Data For Calculation</v>
      </c>
      <c r="X284" s="8" t="str">
        <v>[-11059] No Good Data For Calculation</v>
      </c>
      <c r="Y284" s="8" t="str">
        <v>[-11059] No Good Data For Calculation</v>
      </c>
      <c r="Z284" s="8" t="str">
        <v>[-11059] No Good Data For Calculation</v>
      </c>
      <c r="AA284" s="8" t="str">
        <v>[-11059] No Good Data For Calculation</v>
      </c>
      <c r="AB284" s="8" t="str">
        <v>[-11059] No Good Data For Calculation</v>
      </c>
      <c r="AC284" s="8" t="str">
        <v>[-11059] No Good Data For Calculation</v>
      </c>
      <c r="AD284" s="8" t="str">
        <v>[-11059] No Good Data For Calculation</v>
      </c>
      <c r="AE284" s="8" t="str">
        <v>[-11059] No Good Data For Calculation</v>
      </c>
      <c r="AF284" s="64" t="str">
        <v>[-11059] No Good Data For Calculation</v>
      </c>
      <c r="AG284" s="64" t="str">
        <v>[-11059] No Good Data For Calculation</v>
      </c>
      <c r="AH284" s="64" t="str">
        <v>[-11059] No Good Data For Calculation</v>
      </c>
      <c r="AI284" s="64" t="str">
        <v>[-11059] No Good Data For Calculation</v>
      </c>
      <c r="AJ284" s="64" t="str">
        <v>[-11059] No Good Data For Calculation</v>
      </c>
      <c r="AK284" s="11" t="str">
        <v>[-11059] No Good Data For Calculation</v>
      </c>
      <c r="AL284" s="11" t="str">
        <v>[-11059] No Good Data For Calculation</v>
      </c>
      <c r="AM284" s="11" t="str">
        <v>[-11059] No Good Data For Calculation</v>
      </c>
      <c r="AN284" s="11" t="str">
        <v>[-11059] No Good Data For Calculation</v>
      </c>
      <c r="AO284" s="11" t="str">
        <v>[-11059] No Good Data For Calculation</v>
      </c>
      <c r="AP284" s="11" t="str">
        <v>[-11059] No Good Data For Calculation</v>
      </c>
      <c r="AQ284" s="11" t="str">
        <v>[-11059] No Good Data For Calculation</v>
      </c>
      <c r="AR284" s="11" t="str">
        <v>[-11059] No Good Data For Calculation</v>
      </c>
      <c r="AS284" s="11" t="str">
        <v>[-11059] No Good Data For Calculation</v>
      </c>
      <c r="AT284" s="11" t="str">
        <v>[-11059] No Good Data For Calculation</v>
      </c>
      <c r="AU284" s="11" t="str">
        <v>[-11059] No Good Data For Calculation</v>
      </c>
      <c r="AV284" s="11" t="str">
        <v>[-11059] No Good Data For Calculation</v>
      </c>
      <c r="AW284" s="11" t="str">
        <v>[-11059] No Good Data For Calculation</v>
      </c>
      <c r="AY284" s="7">
        <v>45873.947916666664</v>
      </c>
      <c r="AZ284" s="8" t="str">
        <v>[-11059] No Good Data For Calculation</v>
      </c>
      <c r="BA284" s="8" t="str">
        <v>[-11059] No Good Data For Calculation</v>
      </c>
      <c r="BB284" s="8" t="str">
        <v>[-11059] No Good Data For Calculation</v>
      </c>
      <c r="BC284" s="8" t="str">
        <v>[-11059] No Good Data For Calculation</v>
      </c>
      <c r="BD284" s="8" t="str">
        <v>[-11059] No Good Data For Calculation</v>
      </c>
      <c r="BE284" s="8" t="str">
        <v>[-11059] No Good Data For Calculation</v>
      </c>
      <c r="BF284" s="8" t="str">
        <v>[-11059] No Good Data For Calculation</v>
      </c>
      <c r="BG284" s="8" t="str">
        <v>[-11059] No Good Data For Calculation</v>
      </c>
      <c r="BI284" s="7">
        <v>45873.439583333333</v>
      </c>
      <c r="BJ284" s="8">
        <v>23.274787869425726</v>
      </c>
      <c r="BK284" s="8">
        <v>22.436075150219654</v>
      </c>
    </row>
    <row r="285" spans="1:63">
      <c r="A285" s="7">
        <v>45874.201388888891</v>
      </c>
      <c r="B285" s="8" t="str">
        <v>[-11059] No Good Data For Calculation</v>
      </c>
      <c r="C285" s="8" t="str">
        <v>[-11059] No Good Data For Calculation</v>
      </c>
      <c r="D285" s="8" t="str">
        <v>[-11059] No Good Data For Calculation</v>
      </c>
      <c r="E285" s="8" t="str">
        <v>[-11059] No Good Data For Calculation</v>
      </c>
      <c r="F285" s="64" t="str">
        <v>[-11059] No Good Data For Calculation</v>
      </c>
      <c r="G285" s="64" t="str">
        <v>[-11059] No Good Data For Calculation</v>
      </c>
      <c r="H285" s="64" t="str">
        <v>[-11059] No Good Data For Calculation</v>
      </c>
      <c r="I285" s="64" t="str">
        <v>[-11059] No Good Data For Calculation</v>
      </c>
      <c r="J285" s="64" t="str">
        <v>[-11059] No Good Data For Calculation</v>
      </c>
      <c r="K285" s="8" t="str">
        <v>[-11059] No Good Data For Calculation</v>
      </c>
      <c r="L285" s="8" t="str">
        <v>[-11059] No Good Data For Calculation</v>
      </c>
      <c r="M285" s="8" t="str">
        <v>[-11059] No Good Data For Calculation</v>
      </c>
      <c r="N285" s="8" t="str">
        <v>[-11059] No Good Data For Calculation</v>
      </c>
      <c r="O285" s="8" t="str">
        <v>[-11059] No Good Data For Calculation</v>
      </c>
      <c r="P285" s="8" t="str">
        <v>[-11059] No Good Data For Calculation</v>
      </c>
      <c r="Q285" s="8" t="str">
        <v>[-11059] No Good Data For Calculation</v>
      </c>
      <c r="R285" s="8" t="str">
        <v>[-11059] No Good Data For Calculation</v>
      </c>
      <c r="S285" s="8" t="str">
        <v>[-11059] No Good Data For Calculation</v>
      </c>
      <c r="T285" s="8" t="str">
        <v>[-11059] No Good Data For Calculation</v>
      </c>
      <c r="U285" s="8" t="str">
        <v>[-11059] No Good Data For Calculation</v>
      </c>
      <c r="V285" s="8" t="str">
        <v>[-11059] No Good Data For Calculation</v>
      </c>
      <c r="W285" s="8" t="str">
        <v>[-11059] No Good Data For Calculation</v>
      </c>
      <c r="X285" s="8" t="str">
        <v>[-11059] No Good Data For Calculation</v>
      </c>
      <c r="Y285" s="8" t="str">
        <v>[-11059] No Good Data For Calculation</v>
      </c>
      <c r="Z285" s="8" t="str">
        <v>[-11059] No Good Data For Calculation</v>
      </c>
      <c r="AA285" s="8" t="str">
        <v>[-11059] No Good Data For Calculation</v>
      </c>
      <c r="AB285" s="8" t="str">
        <v>[-11059] No Good Data For Calculation</v>
      </c>
      <c r="AC285" s="8" t="str">
        <v>[-11059] No Good Data For Calculation</v>
      </c>
      <c r="AD285" s="8" t="str">
        <v>[-11059] No Good Data For Calculation</v>
      </c>
      <c r="AE285" s="8" t="str">
        <v>[-11059] No Good Data For Calculation</v>
      </c>
      <c r="AF285" s="64" t="str">
        <v>[-11059] No Good Data For Calculation</v>
      </c>
      <c r="AG285" s="64" t="str">
        <v>[-11059] No Good Data For Calculation</v>
      </c>
      <c r="AH285" s="64" t="str">
        <v>[-11059] No Good Data For Calculation</v>
      </c>
      <c r="AI285" s="64" t="str">
        <v>[-11059] No Good Data For Calculation</v>
      </c>
      <c r="AJ285" s="64" t="str">
        <v>[-11059] No Good Data For Calculation</v>
      </c>
      <c r="AK285" s="11" t="str">
        <v>[-11059] No Good Data For Calculation</v>
      </c>
      <c r="AL285" s="11" t="str">
        <v>[-11059] No Good Data For Calculation</v>
      </c>
      <c r="AM285" s="11" t="str">
        <v>[-11059] No Good Data For Calculation</v>
      </c>
      <c r="AN285" s="11" t="str">
        <v>[-11059] No Good Data For Calculation</v>
      </c>
      <c r="AO285" s="11" t="str">
        <v>[-11059] No Good Data For Calculation</v>
      </c>
      <c r="AP285" s="11" t="str">
        <v>[-11059] No Good Data For Calculation</v>
      </c>
      <c r="AQ285" s="11" t="str">
        <v>[-11059] No Good Data For Calculation</v>
      </c>
      <c r="AR285" s="11" t="str">
        <v>[-11059] No Good Data For Calculation</v>
      </c>
      <c r="AS285" s="11" t="str">
        <v>[-11059] No Good Data For Calculation</v>
      </c>
      <c r="AT285" s="11" t="str">
        <v>[-11059] No Good Data For Calculation</v>
      </c>
      <c r="AU285" s="11" t="str">
        <v>[-11059] No Good Data For Calculation</v>
      </c>
      <c r="AV285" s="11" t="str">
        <v>[-11059] No Good Data For Calculation</v>
      </c>
      <c r="AW285" s="11" t="str">
        <v>[-11059] No Good Data For Calculation</v>
      </c>
      <c r="AY285" s="7">
        <v>45873.951388888891</v>
      </c>
      <c r="AZ285" s="8" t="str">
        <v>[-11059] No Good Data For Calculation</v>
      </c>
      <c r="BA285" s="8" t="str">
        <v>[-11059] No Good Data For Calculation</v>
      </c>
      <c r="BB285" s="8" t="str">
        <v>[-11059] No Good Data For Calculation</v>
      </c>
      <c r="BC285" s="8" t="str">
        <v>[-11059] No Good Data For Calculation</v>
      </c>
      <c r="BD285" s="8" t="str">
        <v>[-11059] No Good Data For Calculation</v>
      </c>
      <c r="BE285" s="8" t="str">
        <v>[-11059] No Good Data For Calculation</v>
      </c>
      <c r="BF285" s="8" t="str">
        <v>[-11059] No Good Data For Calculation</v>
      </c>
      <c r="BG285" s="8" t="str">
        <v>[-11059] No Good Data For Calculation</v>
      </c>
      <c r="BI285" s="7">
        <v>45873.44027777778</v>
      </c>
      <c r="BJ285" s="8">
        <v>23.635819969828887</v>
      </c>
      <c r="BK285" s="8">
        <v>22.698636984494254</v>
      </c>
    </row>
    <row r="286" spans="1:63">
      <c r="A286" s="7">
        <v>45874.204861111109</v>
      </c>
      <c r="B286" s="8" t="str">
        <v>[-11059] No Good Data For Calculation</v>
      </c>
      <c r="C286" s="8" t="str">
        <v>[-11059] No Good Data For Calculation</v>
      </c>
      <c r="D286" s="8" t="str">
        <v>[-11059] No Good Data For Calculation</v>
      </c>
      <c r="E286" s="8" t="str">
        <v>[-11059] No Good Data For Calculation</v>
      </c>
      <c r="F286" s="64" t="str">
        <v>[-11059] No Good Data For Calculation</v>
      </c>
      <c r="G286" s="64" t="str">
        <v>[-11059] No Good Data For Calculation</v>
      </c>
      <c r="H286" s="64" t="str">
        <v>[-11059] No Good Data For Calculation</v>
      </c>
      <c r="I286" s="64" t="str">
        <v>[-11059] No Good Data For Calculation</v>
      </c>
      <c r="J286" s="64" t="str">
        <v>[-11059] No Good Data For Calculation</v>
      </c>
      <c r="K286" s="8" t="str">
        <v>[-11059] No Good Data For Calculation</v>
      </c>
      <c r="L286" s="8" t="str">
        <v>[-11059] No Good Data For Calculation</v>
      </c>
      <c r="M286" s="8" t="str">
        <v>[-11059] No Good Data For Calculation</v>
      </c>
      <c r="N286" s="8" t="str">
        <v>[-11059] No Good Data For Calculation</v>
      </c>
      <c r="O286" s="8" t="str">
        <v>[-11059] No Good Data For Calculation</v>
      </c>
      <c r="P286" s="8" t="str">
        <v>[-11059] No Good Data For Calculation</v>
      </c>
      <c r="Q286" s="8" t="str">
        <v>[-11059] No Good Data For Calculation</v>
      </c>
      <c r="R286" s="8" t="str">
        <v>[-11059] No Good Data For Calculation</v>
      </c>
      <c r="S286" s="8" t="str">
        <v>[-11059] No Good Data For Calculation</v>
      </c>
      <c r="T286" s="8" t="str">
        <v>[-11059] No Good Data For Calculation</v>
      </c>
      <c r="U286" s="8" t="str">
        <v>[-11059] No Good Data For Calculation</v>
      </c>
      <c r="V286" s="8" t="str">
        <v>[-11059] No Good Data For Calculation</v>
      </c>
      <c r="W286" s="8" t="str">
        <v>[-11059] No Good Data For Calculation</v>
      </c>
      <c r="X286" s="8" t="str">
        <v>[-11059] No Good Data For Calculation</v>
      </c>
      <c r="Y286" s="8" t="str">
        <v>[-11059] No Good Data For Calculation</v>
      </c>
      <c r="Z286" s="8" t="str">
        <v>[-11059] No Good Data For Calculation</v>
      </c>
      <c r="AA286" s="8" t="str">
        <v>[-11059] No Good Data For Calculation</v>
      </c>
      <c r="AB286" s="8" t="str">
        <v>[-11059] No Good Data For Calculation</v>
      </c>
      <c r="AC286" s="8" t="str">
        <v>[-11059] No Good Data For Calculation</v>
      </c>
      <c r="AD286" s="8" t="str">
        <v>[-11059] No Good Data For Calculation</v>
      </c>
      <c r="AE286" s="8" t="str">
        <v>[-11059] No Good Data For Calculation</v>
      </c>
      <c r="AF286" s="64" t="str">
        <v>[-11059] No Good Data For Calculation</v>
      </c>
      <c r="AG286" s="64" t="str">
        <v>[-11059] No Good Data For Calculation</v>
      </c>
      <c r="AH286" s="64" t="str">
        <v>[-11059] No Good Data For Calculation</v>
      </c>
      <c r="AI286" s="64" t="str">
        <v>[-11059] No Good Data For Calculation</v>
      </c>
      <c r="AJ286" s="64" t="str">
        <v>[-11059] No Good Data For Calculation</v>
      </c>
      <c r="AK286" s="11" t="str">
        <v>[-11059] No Good Data For Calculation</v>
      </c>
      <c r="AL286" s="11" t="str">
        <v>[-11059] No Good Data For Calculation</v>
      </c>
      <c r="AM286" s="11" t="str">
        <v>[-11059] No Good Data For Calculation</v>
      </c>
      <c r="AN286" s="11" t="str">
        <v>[-11059] No Good Data For Calculation</v>
      </c>
      <c r="AO286" s="11" t="str">
        <v>[-11059] No Good Data For Calculation</v>
      </c>
      <c r="AP286" s="11" t="str">
        <v>[-11059] No Good Data For Calculation</v>
      </c>
      <c r="AQ286" s="11" t="str">
        <v>[-11059] No Good Data For Calculation</v>
      </c>
      <c r="AR286" s="11" t="str">
        <v>[-11059] No Good Data For Calculation</v>
      </c>
      <c r="AS286" s="11" t="str">
        <v>[-11059] No Good Data For Calculation</v>
      </c>
      <c r="AT286" s="11" t="str">
        <v>[-11059] No Good Data For Calculation</v>
      </c>
      <c r="AU286" s="11" t="str">
        <v>[-11059] No Good Data For Calculation</v>
      </c>
      <c r="AV286" s="11" t="str">
        <v>[-11059] No Good Data For Calculation</v>
      </c>
      <c r="AW286" s="11" t="str">
        <v>[-11059] No Good Data For Calculation</v>
      </c>
      <c r="AY286" s="7">
        <v>45873.954861111109</v>
      </c>
      <c r="AZ286" s="8" t="str">
        <v>[-11059] No Good Data For Calculation</v>
      </c>
      <c r="BA286" s="8" t="str">
        <v>[-11059] No Good Data For Calculation</v>
      </c>
      <c r="BB286" s="8" t="str">
        <v>[-11059] No Good Data For Calculation</v>
      </c>
      <c r="BC286" s="8" t="str">
        <v>[-11059] No Good Data For Calculation</v>
      </c>
      <c r="BD286" s="8" t="str">
        <v>[-11059] No Good Data For Calculation</v>
      </c>
      <c r="BE286" s="8" t="str">
        <v>[-11059] No Good Data For Calculation</v>
      </c>
      <c r="BF286" s="8" t="str">
        <v>[-11059] No Good Data For Calculation</v>
      </c>
      <c r="BG286" s="8" t="str">
        <v>[-11059] No Good Data For Calculation</v>
      </c>
      <c r="BI286" s="7">
        <v>45873.440972222219</v>
      </c>
      <c r="BJ286" s="8">
        <v>23.99974409505003</v>
      </c>
      <c r="BK286" s="8">
        <v>23.109855342175614</v>
      </c>
    </row>
    <row r="287" spans="1:63">
      <c r="A287" s="7">
        <v>45874.208333333336</v>
      </c>
      <c r="B287" s="8" t="str">
        <v>[-11059] No Good Data For Calculation</v>
      </c>
      <c r="C287" s="8" t="str">
        <v>[-11059] No Good Data For Calculation</v>
      </c>
      <c r="D287" s="8" t="str">
        <v>[-11059] No Good Data For Calculation</v>
      </c>
      <c r="E287" s="8" t="str">
        <v>[-11059] No Good Data For Calculation</v>
      </c>
      <c r="F287" s="64" t="str">
        <v>[-11059] No Good Data For Calculation</v>
      </c>
      <c r="G287" s="64" t="str">
        <v>[-11059] No Good Data For Calculation</v>
      </c>
      <c r="H287" s="64" t="str">
        <v>[-11059] No Good Data For Calculation</v>
      </c>
      <c r="I287" s="64" t="str">
        <v>[-11059] No Good Data For Calculation</v>
      </c>
      <c r="J287" s="64" t="str">
        <v>[-11059] No Good Data For Calculation</v>
      </c>
      <c r="K287" s="8" t="str">
        <v>[-11059] No Good Data For Calculation</v>
      </c>
      <c r="L287" s="8" t="str">
        <v>[-11059] No Good Data For Calculation</v>
      </c>
      <c r="M287" s="8" t="str">
        <v>[-11059] No Good Data For Calculation</v>
      </c>
      <c r="N287" s="8" t="str">
        <v>[-11059] No Good Data For Calculation</v>
      </c>
      <c r="O287" s="8" t="str">
        <v>[-11059] No Good Data For Calculation</v>
      </c>
      <c r="P287" s="8" t="str">
        <v>[-11059] No Good Data For Calculation</v>
      </c>
      <c r="Q287" s="8" t="str">
        <v>[-11059] No Good Data For Calculation</v>
      </c>
      <c r="R287" s="8" t="str">
        <v>[-11059] No Good Data For Calculation</v>
      </c>
      <c r="S287" s="8" t="str">
        <v>[-11059] No Good Data For Calculation</v>
      </c>
      <c r="T287" s="8" t="str">
        <v>[-11059] No Good Data For Calculation</v>
      </c>
      <c r="U287" s="8" t="str">
        <v>[-11059] No Good Data For Calculation</v>
      </c>
      <c r="V287" s="8" t="str">
        <v>[-11059] No Good Data For Calculation</v>
      </c>
      <c r="W287" s="8" t="str">
        <v>[-11059] No Good Data For Calculation</v>
      </c>
      <c r="X287" s="8" t="str">
        <v>[-11059] No Good Data For Calculation</v>
      </c>
      <c r="Y287" s="8" t="str">
        <v>[-11059] No Good Data For Calculation</v>
      </c>
      <c r="Z287" s="8" t="str">
        <v>[-11059] No Good Data For Calculation</v>
      </c>
      <c r="AA287" s="8" t="str">
        <v>[-11059] No Good Data For Calculation</v>
      </c>
      <c r="AB287" s="8" t="str">
        <v>[-11059] No Good Data For Calculation</v>
      </c>
      <c r="AC287" s="8" t="str">
        <v>[-11059] No Good Data For Calculation</v>
      </c>
      <c r="AD287" s="8" t="str">
        <v>[-11059] No Good Data For Calculation</v>
      </c>
      <c r="AE287" s="8" t="str">
        <v>[-11059] No Good Data For Calculation</v>
      </c>
      <c r="AF287" s="64" t="str">
        <v>[-11059] No Good Data For Calculation</v>
      </c>
      <c r="AG287" s="64" t="str">
        <v>[-11059] No Good Data For Calculation</v>
      </c>
      <c r="AH287" s="64" t="str">
        <v>[-11059] No Good Data For Calculation</v>
      </c>
      <c r="AI287" s="64" t="str">
        <v>[-11059] No Good Data For Calculation</v>
      </c>
      <c r="AJ287" s="64" t="str">
        <v>[-11059] No Good Data For Calculation</v>
      </c>
      <c r="AK287" s="11" t="str">
        <v>[-11059] No Good Data For Calculation</v>
      </c>
      <c r="AL287" s="11" t="str">
        <v>[-11059] No Good Data For Calculation</v>
      </c>
      <c r="AM287" s="11" t="str">
        <v>[-11059] No Good Data For Calculation</v>
      </c>
      <c r="AN287" s="11" t="str">
        <v>[-11059] No Good Data For Calculation</v>
      </c>
      <c r="AO287" s="11" t="str">
        <v>[-11059] No Good Data For Calculation</v>
      </c>
      <c r="AP287" s="11" t="str">
        <v>[-11059] No Good Data For Calculation</v>
      </c>
      <c r="AQ287" s="11" t="str">
        <v>[-11059] No Good Data For Calculation</v>
      </c>
      <c r="AR287" s="11" t="str">
        <v>[-11059] No Good Data For Calculation</v>
      </c>
      <c r="AS287" s="11" t="str">
        <v>[-11059] No Good Data For Calculation</v>
      </c>
      <c r="AT287" s="11" t="str">
        <v>[-11059] No Good Data For Calculation</v>
      </c>
      <c r="AU287" s="11" t="str">
        <v>[-11059] No Good Data For Calculation</v>
      </c>
      <c r="AV287" s="11" t="str">
        <v>[-11059] No Good Data For Calculation</v>
      </c>
      <c r="AW287" s="11" t="str">
        <v>[-11059] No Good Data For Calculation</v>
      </c>
      <c r="AY287" s="7">
        <v>45873.958333333336</v>
      </c>
      <c r="AZ287" s="8" t="str">
        <v>[-11059] No Good Data For Calculation</v>
      </c>
      <c r="BA287" s="8" t="str">
        <v>[-11059] No Good Data For Calculation</v>
      </c>
      <c r="BB287" s="8" t="str">
        <v>[-11059] No Good Data For Calculation</v>
      </c>
      <c r="BC287" s="8" t="str">
        <v>[-11059] No Good Data For Calculation</v>
      </c>
      <c r="BD287" s="8" t="str">
        <v>[-11059] No Good Data For Calculation</v>
      </c>
      <c r="BE287" s="8" t="str">
        <v>[-11059] No Good Data For Calculation</v>
      </c>
      <c r="BF287" s="8" t="str">
        <v>[-11059] No Good Data For Calculation</v>
      </c>
      <c r="BG287" s="8" t="str">
        <v>[-11059] No Good Data For Calculation</v>
      </c>
      <c r="BI287" s="7">
        <v>45873.441666666666</v>
      </c>
      <c r="BJ287" s="8">
        <v>24.330979031011207</v>
      </c>
      <c r="BK287" s="8">
        <v>23.476285716867213</v>
      </c>
    </row>
    <row r="288" spans="1:63">
      <c r="A288" s="7">
        <v>45874.211805555555</v>
      </c>
      <c r="B288" s="8" t="str">
        <v>[-11059] No Good Data For Calculation</v>
      </c>
      <c r="C288" s="8" t="str">
        <v>[-11059] No Good Data For Calculation</v>
      </c>
      <c r="D288" s="8" t="str">
        <v>[-11059] No Good Data For Calculation</v>
      </c>
      <c r="E288" s="8" t="str">
        <v>[-11059] No Good Data For Calculation</v>
      </c>
      <c r="F288" s="64" t="str">
        <v>[-11059] No Good Data For Calculation</v>
      </c>
      <c r="G288" s="64" t="str">
        <v>[-11059] No Good Data For Calculation</v>
      </c>
      <c r="H288" s="64" t="str">
        <v>[-11059] No Good Data For Calculation</v>
      </c>
      <c r="I288" s="64" t="str">
        <v>[-11059] No Good Data For Calculation</v>
      </c>
      <c r="J288" s="64" t="str">
        <v>[-11059] No Good Data For Calculation</v>
      </c>
      <c r="K288" s="8" t="str">
        <v>[-11059] No Good Data For Calculation</v>
      </c>
      <c r="L288" s="8" t="str">
        <v>[-11059] No Good Data For Calculation</v>
      </c>
      <c r="M288" s="8" t="str">
        <v>[-11059] No Good Data For Calculation</v>
      </c>
      <c r="N288" s="8" t="str">
        <v>[-11059] No Good Data For Calculation</v>
      </c>
      <c r="O288" s="8" t="str">
        <v>[-11059] No Good Data For Calculation</v>
      </c>
      <c r="P288" s="8" t="str">
        <v>[-11059] No Good Data For Calculation</v>
      </c>
      <c r="Q288" s="8" t="str">
        <v>[-11059] No Good Data For Calculation</v>
      </c>
      <c r="R288" s="8" t="str">
        <v>[-11059] No Good Data For Calculation</v>
      </c>
      <c r="S288" s="8" t="str">
        <v>[-11059] No Good Data For Calculation</v>
      </c>
      <c r="T288" s="8" t="str">
        <v>[-11059] No Good Data For Calculation</v>
      </c>
      <c r="U288" s="8" t="str">
        <v>[-11059] No Good Data For Calculation</v>
      </c>
      <c r="V288" s="8" t="str">
        <v>[-11059] No Good Data For Calculation</v>
      </c>
      <c r="W288" s="8" t="str">
        <v>[-11059] No Good Data For Calculation</v>
      </c>
      <c r="X288" s="8" t="str">
        <v>[-11059] No Good Data For Calculation</v>
      </c>
      <c r="Y288" s="8" t="str">
        <v>[-11059] No Good Data For Calculation</v>
      </c>
      <c r="Z288" s="8" t="str">
        <v>[-11059] No Good Data For Calculation</v>
      </c>
      <c r="AA288" s="8" t="str">
        <v>[-11059] No Good Data For Calculation</v>
      </c>
      <c r="AB288" s="8" t="str">
        <v>[-11059] No Good Data For Calculation</v>
      </c>
      <c r="AC288" s="8" t="str">
        <v>[-11059] No Good Data For Calculation</v>
      </c>
      <c r="AD288" s="8" t="str">
        <v>[-11059] No Good Data For Calculation</v>
      </c>
      <c r="AE288" s="8" t="str">
        <v>[-11059] No Good Data For Calculation</v>
      </c>
      <c r="AF288" s="64" t="str">
        <v>[-11059] No Good Data For Calculation</v>
      </c>
      <c r="AG288" s="64" t="str">
        <v>[-11059] No Good Data For Calculation</v>
      </c>
      <c r="AH288" s="64" t="str">
        <v>[-11059] No Good Data For Calculation</v>
      </c>
      <c r="AI288" s="64" t="str">
        <v>[-11059] No Good Data For Calculation</v>
      </c>
      <c r="AJ288" s="64" t="str">
        <v>[-11059] No Good Data For Calculation</v>
      </c>
      <c r="AK288" s="11" t="str">
        <v>[-11059] No Good Data For Calculation</v>
      </c>
      <c r="AL288" s="11" t="str">
        <v>[-11059] No Good Data For Calculation</v>
      </c>
      <c r="AM288" s="11" t="str">
        <v>[-11059] No Good Data For Calculation</v>
      </c>
      <c r="AN288" s="11" t="str">
        <v>[-11059] No Good Data For Calculation</v>
      </c>
      <c r="AO288" s="11" t="str">
        <v>[-11059] No Good Data For Calculation</v>
      </c>
      <c r="AP288" s="11" t="str">
        <v>[-11059] No Good Data For Calculation</v>
      </c>
      <c r="AQ288" s="11" t="str">
        <v>[-11059] No Good Data For Calculation</v>
      </c>
      <c r="AR288" s="11" t="str">
        <v>[-11059] No Good Data For Calculation</v>
      </c>
      <c r="AS288" s="11" t="str">
        <v>[-11059] No Good Data For Calculation</v>
      </c>
      <c r="AT288" s="11" t="str">
        <v>[-11059] No Good Data For Calculation</v>
      </c>
      <c r="AU288" s="11" t="str">
        <v>[-11059] No Good Data For Calculation</v>
      </c>
      <c r="AV288" s="11" t="str">
        <v>[-11059] No Good Data For Calculation</v>
      </c>
      <c r="AW288" s="11" t="str">
        <v>[-11059] No Good Data For Calculation</v>
      </c>
      <c r="AY288" s="7">
        <v>45873.961805555555</v>
      </c>
      <c r="AZ288" s="8" t="str">
        <v>[-11059] No Good Data For Calculation</v>
      </c>
      <c r="BA288" s="8" t="str">
        <v>[-11059] No Good Data For Calculation</v>
      </c>
      <c r="BB288" s="8" t="str">
        <v>[-11059] No Good Data For Calculation</v>
      </c>
      <c r="BC288" s="8" t="str">
        <v>[-11059] No Good Data For Calculation</v>
      </c>
      <c r="BD288" s="8" t="str">
        <v>[-11059] No Good Data For Calculation</v>
      </c>
      <c r="BE288" s="8" t="str">
        <v>[-11059] No Good Data For Calculation</v>
      </c>
      <c r="BF288" s="8" t="str">
        <v>[-11059] No Good Data For Calculation</v>
      </c>
      <c r="BG288" s="8" t="str">
        <v>[-11059] No Good Data For Calculation</v>
      </c>
      <c r="BI288" s="7">
        <v>45873.442361111112</v>
      </c>
      <c r="BJ288" s="8">
        <v>24.677725139436387</v>
      </c>
      <c r="BK288" s="8">
        <v>23.742912225613669</v>
      </c>
    </row>
    <row r="289" spans="1:63">
      <c r="A289" s="7">
        <v>45874.215277777781</v>
      </c>
      <c r="B289" s="8" t="str">
        <v>[-11059] No Good Data For Calculation</v>
      </c>
      <c r="C289" s="8" t="str">
        <v>[-11059] No Good Data For Calculation</v>
      </c>
      <c r="D289" s="8" t="str">
        <v>[-11059] No Good Data For Calculation</v>
      </c>
      <c r="E289" s="8" t="str">
        <v>[-11059] No Good Data For Calculation</v>
      </c>
      <c r="F289" s="64" t="str">
        <v>[-11059] No Good Data For Calculation</v>
      </c>
      <c r="G289" s="64" t="str">
        <v>[-11059] No Good Data For Calculation</v>
      </c>
      <c r="H289" s="64" t="str">
        <v>[-11059] No Good Data For Calculation</v>
      </c>
      <c r="I289" s="64" t="str">
        <v>[-11059] No Good Data For Calculation</v>
      </c>
      <c r="J289" s="64" t="str">
        <v>[-11059] No Good Data For Calculation</v>
      </c>
      <c r="K289" s="8" t="str">
        <v>[-11059] No Good Data For Calculation</v>
      </c>
      <c r="L289" s="8" t="str">
        <v>[-11059] No Good Data For Calculation</v>
      </c>
      <c r="M289" s="8" t="str">
        <v>[-11059] No Good Data For Calculation</v>
      </c>
      <c r="N289" s="8" t="str">
        <v>[-11059] No Good Data For Calculation</v>
      </c>
      <c r="O289" s="8" t="str">
        <v>[-11059] No Good Data For Calculation</v>
      </c>
      <c r="P289" s="8" t="str">
        <v>[-11059] No Good Data For Calculation</v>
      </c>
      <c r="Q289" s="8" t="str">
        <v>[-11059] No Good Data For Calculation</v>
      </c>
      <c r="R289" s="8" t="str">
        <v>[-11059] No Good Data For Calculation</v>
      </c>
      <c r="S289" s="8" t="str">
        <v>[-11059] No Good Data For Calculation</v>
      </c>
      <c r="T289" s="8" t="str">
        <v>[-11059] No Good Data For Calculation</v>
      </c>
      <c r="U289" s="8" t="str">
        <v>[-11059] No Good Data For Calculation</v>
      </c>
      <c r="V289" s="8" t="str">
        <v>[-11059] No Good Data For Calculation</v>
      </c>
      <c r="W289" s="8" t="str">
        <v>[-11059] No Good Data For Calculation</v>
      </c>
      <c r="X289" s="8" t="str">
        <v>[-11059] No Good Data For Calculation</v>
      </c>
      <c r="Y289" s="8" t="str">
        <v>[-11059] No Good Data For Calculation</v>
      </c>
      <c r="Z289" s="8" t="str">
        <v>[-11059] No Good Data For Calculation</v>
      </c>
      <c r="AA289" s="8" t="str">
        <v>[-11059] No Good Data For Calculation</v>
      </c>
      <c r="AB289" s="8" t="str">
        <v>[-11059] No Good Data For Calculation</v>
      </c>
      <c r="AC289" s="8" t="str">
        <v>[-11059] No Good Data For Calculation</v>
      </c>
      <c r="AD289" s="8" t="str">
        <v>[-11059] No Good Data For Calculation</v>
      </c>
      <c r="AE289" s="8" t="str">
        <v>[-11059] No Good Data For Calculation</v>
      </c>
      <c r="AF289" s="64" t="str">
        <v>[-11059] No Good Data For Calculation</v>
      </c>
      <c r="AG289" s="64" t="str">
        <v>[-11059] No Good Data For Calculation</v>
      </c>
      <c r="AH289" s="64" t="str">
        <v>[-11059] No Good Data For Calculation</v>
      </c>
      <c r="AI289" s="64" t="str">
        <v>[-11059] No Good Data For Calculation</v>
      </c>
      <c r="AJ289" s="64" t="str">
        <v>[-11059] No Good Data For Calculation</v>
      </c>
      <c r="AK289" s="11" t="str">
        <v>[-11059] No Good Data For Calculation</v>
      </c>
      <c r="AL289" s="11" t="str">
        <v>[-11059] No Good Data For Calculation</v>
      </c>
      <c r="AM289" s="11" t="str">
        <v>[-11059] No Good Data For Calculation</v>
      </c>
      <c r="AN289" s="11" t="str">
        <v>[-11059] No Good Data For Calculation</v>
      </c>
      <c r="AO289" s="11" t="str">
        <v>[-11059] No Good Data For Calculation</v>
      </c>
      <c r="AP289" s="11" t="str">
        <v>[-11059] No Good Data For Calculation</v>
      </c>
      <c r="AQ289" s="11" t="str">
        <v>[-11059] No Good Data For Calculation</v>
      </c>
      <c r="AR289" s="11" t="str">
        <v>[-11059] No Good Data For Calculation</v>
      </c>
      <c r="AS289" s="11" t="str">
        <v>[-11059] No Good Data For Calculation</v>
      </c>
      <c r="AT289" s="11" t="str">
        <v>[-11059] No Good Data For Calculation</v>
      </c>
      <c r="AU289" s="11" t="str">
        <v>[-11059] No Good Data For Calculation</v>
      </c>
      <c r="AV289" s="11" t="str">
        <v>[-11059] No Good Data For Calculation</v>
      </c>
      <c r="AW289" s="11" t="str">
        <v>[-11059] No Good Data For Calculation</v>
      </c>
      <c r="AY289" s="7">
        <v>45873.965277777781</v>
      </c>
      <c r="AZ289" s="8" t="str">
        <v>[-11059] No Good Data For Calculation</v>
      </c>
      <c r="BA289" s="8" t="str">
        <v>[-11059] No Good Data For Calculation</v>
      </c>
      <c r="BB289" s="8" t="str">
        <v>[-11059] No Good Data For Calculation</v>
      </c>
      <c r="BC289" s="8" t="str">
        <v>[-11059] No Good Data For Calculation</v>
      </c>
      <c r="BD289" s="8" t="str">
        <v>[-11059] No Good Data For Calculation</v>
      </c>
      <c r="BE289" s="8" t="str">
        <v>[-11059] No Good Data For Calculation</v>
      </c>
      <c r="BF289" s="8" t="str">
        <v>[-11059] No Good Data For Calculation</v>
      </c>
      <c r="BG289" s="8" t="str">
        <v>[-11059] No Good Data For Calculation</v>
      </c>
      <c r="BI289" s="7">
        <v>45873.443055555559</v>
      </c>
      <c r="BJ289" s="8">
        <v>24.989873536602765</v>
      </c>
      <c r="BK289" s="8">
        <v>23.972427327000904</v>
      </c>
    </row>
    <row r="290" spans="1:63">
      <c r="A290" s="7">
        <v>45874.21875</v>
      </c>
      <c r="B290" s="8" t="str">
        <v>[-11059] No Good Data For Calculation</v>
      </c>
      <c r="C290" s="8" t="str">
        <v>[-11059] No Good Data For Calculation</v>
      </c>
      <c r="D290" s="8" t="str">
        <v>[-11059] No Good Data For Calculation</v>
      </c>
      <c r="E290" s="8" t="str">
        <v>[-11059] No Good Data For Calculation</v>
      </c>
      <c r="F290" s="64" t="str">
        <v>[-11059] No Good Data For Calculation</v>
      </c>
      <c r="G290" s="64" t="str">
        <v>[-11059] No Good Data For Calculation</v>
      </c>
      <c r="H290" s="64" t="str">
        <v>[-11059] No Good Data For Calculation</v>
      </c>
      <c r="I290" s="64" t="str">
        <v>[-11059] No Good Data For Calculation</v>
      </c>
      <c r="J290" s="64" t="str">
        <v>[-11059] No Good Data For Calculation</v>
      </c>
      <c r="K290" s="8" t="str">
        <v>[-11059] No Good Data For Calculation</v>
      </c>
      <c r="L290" s="8" t="str">
        <v>[-11059] No Good Data For Calculation</v>
      </c>
      <c r="M290" s="8" t="str">
        <v>[-11059] No Good Data For Calculation</v>
      </c>
      <c r="N290" s="8" t="str">
        <v>[-11059] No Good Data For Calculation</v>
      </c>
      <c r="O290" s="8" t="str">
        <v>[-11059] No Good Data For Calculation</v>
      </c>
      <c r="P290" s="8" t="str">
        <v>[-11059] No Good Data For Calculation</v>
      </c>
      <c r="Q290" s="8" t="str">
        <v>[-11059] No Good Data For Calculation</v>
      </c>
      <c r="R290" s="8" t="str">
        <v>[-11059] No Good Data For Calculation</v>
      </c>
      <c r="S290" s="8" t="str">
        <v>[-11059] No Good Data For Calculation</v>
      </c>
      <c r="T290" s="8" t="str">
        <v>[-11059] No Good Data For Calculation</v>
      </c>
      <c r="U290" s="8" t="str">
        <v>[-11059] No Good Data For Calculation</v>
      </c>
      <c r="V290" s="8" t="str">
        <v>[-11059] No Good Data For Calculation</v>
      </c>
      <c r="W290" s="8" t="str">
        <v>[-11059] No Good Data For Calculation</v>
      </c>
      <c r="X290" s="8" t="str">
        <v>[-11059] No Good Data For Calculation</v>
      </c>
      <c r="Y290" s="8" t="str">
        <v>[-11059] No Good Data For Calculation</v>
      </c>
      <c r="Z290" s="8" t="str">
        <v>[-11059] No Good Data For Calculation</v>
      </c>
      <c r="AA290" s="8" t="str">
        <v>[-11059] No Good Data For Calculation</v>
      </c>
      <c r="AB290" s="8" t="str">
        <v>[-11059] No Good Data For Calculation</v>
      </c>
      <c r="AC290" s="8" t="str">
        <v>[-11059] No Good Data For Calculation</v>
      </c>
      <c r="AD290" s="8" t="str">
        <v>[-11059] No Good Data For Calculation</v>
      </c>
      <c r="AE290" s="8" t="str">
        <v>[-11059] No Good Data For Calculation</v>
      </c>
      <c r="AF290" s="64" t="str">
        <v>[-11059] No Good Data For Calculation</v>
      </c>
      <c r="AG290" s="64" t="str">
        <v>[-11059] No Good Data For Calculation</v>
      </c>
      <c r="AH290" s="64" t="str">
        <v>[-11059] No Good Data For Calculation</v>
      </c>
      <c r="AI290" s="64" t="str">
        <v>[-11059] No Good Data For Calculation</v>
      </c>
      <c r="AJ290" s="64" t="str">
        <v>[-11059] No Good Data For Calculation</v>
      </c>
      <c r="AK290" s="11" t="str">
        <v>[-11059] No Good Data For Calculation</v>
      </c>
      <c r="AL290" s="11" t="str">
        <v>[-11059] No Good Data For Calculation</v>
      </c>
      <c r="AM290" s="11" t="str">
        <v>[-11059] No Good Data For Calculation</v>
      </c>
      <c r="AN290" s="11" t="str">
        <v>[-11059] No Good Data For Calculation</v>
      </c>
      <c r="AO290" s="11" t="str">
        <v>[-11059] No Good Data For Calculation</v>
      </c>
      <c r="AP290" s="11" t="str">
        <v>[-11059] No Good Data For Calculation</v>
      </c>
      <c r="AQ290" s="11" t="str">
        <v>[-11059] No Good Data For Calculation</v>
      </c>
      <c r="AR290" s="11" t="str">
        <v>[-11059] No Good Data For Calculation</v>
      </c>
      <c r="AS290" s="11" t="str">
        <v>[-11059] No Good Data For Calculation</v>
      </c>
      <c r="AT290" s="11" t="str">
        <v>[-11059] No Good Data For Calculation</v>
      </c>
      <c r="AU290" s="11" t="str">
        <v>[-11059] No Good Data For Calculation</v>
      </c>
      <c r="AV290" s="11" t="str">
        <v>[-11059] No Good Data For Calculation</v>
      </c>
      <c r="AW290" s="11" t="str">
        <v>[-11059] No Good Data For Calculation</v>
      </c>
      <c r="AY290" s="7">
        <v>45873.96875</v>
      </c>
      <c r="AZ290" s="8" t="str">
        <v>[-11059] No Good Data For Calculation</v>
      </c>
      <c r="BA290" s="8" t="str">
        <v>[-11059] No Good Data For Calculation</v>
      </c>
      <c r="BB290" s="8" t="str">
        <v>[-11059] No Good Data For Calculation</v>
      </c>
      <c r="BC290" s="8" t="str">
        <v>[-11059] No Good Data For Calculation</v>
      </c>
      <c r="BD290" s="8" t="str">
        <v>[-11059] No Good Data For Calculation</v>
      </c>
      <c r="BE290" s="8" t="str">
        <v>[-11059] No Good Data For Calculation</v>
      </c>
      <c r="BF290" s="8" t="str">
        <v>[-11059] No Good Data For Calculation</v>
      </c>
      <c r="BG290" s="8" t="str">
        <v>[-11059] No Good Data For Calculation</v>
      </c>
      <c r="BI290" s="7">
        <v>45873.443749999999</v>
      </c>
      <c r="BJ290" s="8">
        <v>25.469302697994635</v>
      </c>
      <c r="BK290" s="8">
        <v>24.192467011545798</v>
      </c>
    </row>
    <row r="291" spans="1:63">
      <c r="A291" s="7">
        <v>45874.222222222219</v>
      </c>
      <c r="B291" s="8" t="str">
        <v>[-11059] No Good Data For Calculation</v>
      </c>
      <c r="C291" s="8" t="str">
        <v>[-11059] No Good Data For Calculation</v>
      </c>
      <c r="D291" s="8" t="str">
        <v>[-11059] No Good Data For Calculation</v>
      </c>
      <c r="E291" s="8" t="str">
        <v>[-11059] No Good Data For Calculation</v>
      </c>
      <c r="F291" s="64" t="str">
        <v>[-11059] No Good Data For Calculation</v>
      </c>
      <c r="G291" s="64" t="str">
        <v>[-11059] No Good Data For Calculation</v>
      </c>
      <c r="H291" s="64" t="str">
        <v>[-11059] No Good Data For Calculation</v>
      </c>
      <c r="I291" s="64" t="str">
        <v>[-11059] No Good Data For Calculation</v>
      </c>
      <c r="J291" s="64" t="str">
        <v>[-11059] No Good Data For Calculation</v>
      </c>
      <c r="K291" s="8" t="str">
        <v>[-11059] No Good Data For Calculation</v>
      </c>
      <c r="L291" s="8" t="str">
        <v>[-11059] No Good Data For Calculation</v>
      </c>
      <c r="M291" s="8" t="str">
        <v>[-11059] No Good Data For Calculation</v>
      </c>
      <c r="N291" s="8" t="str">
        <v>[-11059] No Good Data For Calculation</v>
      </c>
      <c r="O291" s="8" t="str">
        <v>[-11059] No Good Data For Calculation</v>
      </c>
      <c r="P291" s="8" t="str">
        <v>[-11059] No Good Data For Calculation</v>
      </c>
      <c r="Q291" s="8" t="str">
        <v>[-11059] No Good Data For Calculation</v>
      </c>
      <c r="R291" s="8" t="str">
        <v>[-11059] No Good Data For Calculation</v>
      </c>
      <c r="S291" s="8" t="str">
        <v>[-11059] No Good Data For Calculation</v>
      </c>
      <c r="T291" s="8" t="str">
        <v>[-11059] No Good Data For Calculation</v>
      </c>
      <c r="U291" s="8" t="str">
        <v>[-11059] No Good Data For Calculation</v>
      </c>
      <c r="V291" s="8" t="str">
        <v>[-11059] No Good Data For Calculation</v>
      </c>
      <c r="W291" s="8" t="str">
        <v>[-11059] No Good Data For Calculation</v>
      </c>
      <c r="X291" s="8" t="str">
        <v>[-11059] No Good Data For Calculation</v>
      </c>
      <c r="Y291" s="8" t="str">
        <v>[-11059] No Good Data For Calculation</v>
      </c>
      <c r="Z291" s="8" t="str">
        <v>[-11059] No Good Data For Calculation</v>
      </c>
      <c r="AA291" s="8" t="str">
        <v>[-11059] No Good Data For Calculation</v>
      </c>
      <c r="AB291" s="8" t="str">
        <v>[-11059] No Good Data For Calculation</v>
      </c>
      <c r="AC291" s="8" t="str">
        <v>[-11059] No Good Data For Calculation</v>
      </c>
      <c r="AD291" s="8" t="str">
        <v>[-11059] No Good Data For Calculation</v>
      </c>
      <c r="AE291" s="8" t="str">
        <v>[-11059] No Good Data For Calculation</v>
      </c>
      <c r="AF291" s="64" t="str">
        <v>[-11059] No Good Data For Calculation</v>
      </c>
      <c r="AG291" s="64" t="str">
        <v>[-11059] No Good Data For Calculation</v>
      </c>
      <c r="AH291" s="64" t="str">
        <v>[-11059] No Good Data For Calculation</v>
      </c>
      <c r="AI291" s="64" t="str">
        <v>[-11059] No Good Data For Calculation</v>
      </c>
      <c r="AJ291" s="64" t="str">
        <v>[-11059] No Good Data For Calculation</v>
      </c>
      <c r="AK291" s="11" t="str">
        <v>[-11059] No Good Data For Calculation</v>
      </c>
      <c r="AL291" s="11" t="str">
        <v>[-11059] No Good Data For Calculation</v>
      </c>
      <c r="AM291" s="11" t="str">
        <v>[-11059] No Good Data For Calculation</v>
      </c>
      <c r="AN291" s="11" t="str">
        <v>[-11059] No Good Data For Calculation</v>
      </c>
      <c r="AO291" s="11" t="str">
        <v>[-11059] No Good Data For Calculation</v>
      </c>
      <c r="AP291" s="11" t="str">
        <v>[-11059] No Good Data For Calculation</v>
      </c>
      <c r="AQ291" s="11" t="str">
        <v>[-11059] No Good Data For Calculation</v>
      </c>
      <c r="AR291" s="11" t="str">
        <v>[-11059] No Good Data For Calculation</v>
      </c>
      <c r="AS291" s="11" t="str">
        <v>[-11059] No Good Data For Calculation</v>
      </c>
      <c r="AT291" s="11" t="str">
        <v>[-11059] No Good Data For Calculation</v>
      </c>
      <c r="AU291" s="11" t="str">
        <v>[-11059] No Good Data For Calculation</v>
      </c>
      <c r="AV291" s="11" t="str">
        <v>[-11059] No Good Data For Calculation</v>
      </c>
      <c r="AW291" s="11" t="str">
        <v>[-11059] No Good Data For Calculation</v>
      </c>
      <c r="AY291" s="7">
        <v>45873.972222222219</v>
      </c>
      <c r="AZ291" s="8" t="str">
        <v>[-11059] No Good Data For Calculation</v>
      </c>
      <c r="BA291" s="8" t="str">
        <v>[-11059] No Good Data For Calculation</v>
      </c>
      <c r="BB291" s="8" t="str">
        <v>[-11059] No Good Data For Calculation</v>
      </c>
      <c r="BC291" s="8" t="str">
        <v>[-11059] No Good Data For Calculation</v>
      </c>
      <c r="BD291" s="8" t="str">
        <v>[-11059] No Good Data For Calculation</v>
      </c>
      <c r="BE291" s="8" t="str">
        <v>[-11059] No Good Data For Calculation</v>
      </c>
      <c r="BF291" s="8" t="str">
        <v>[-11059] No Good Data For Calculation</v>
      </c>
      <c r="BG291" s="8" t="str">
        <v>[-11059] No Good Data For Calculation</v>
      </c>
      <c r="BI291" s="7">
        <v>45873.444444444445</v>
      </c>
      <c r="BJ291" s="8">
        <v>25.904543602142876</v>
      </c>
      <c r="BK291" s="8">
        <v>24.385896099744478</v>
      </c>
    </row>
    <row r="292" spans="1:63">
      <c r="A292" s="7">
        <v>45874.225694444445</v>
      </c>
      <c r="B292" s="8" t="str">
        <v>[-11059] No Good Data For Calculation</v>
      </c>
      <c r="C292" s="8" t="str">
        <v>[-11059] No Good Data For Calculation</v>
      </c>
      <c r="D292" s="8" t="str">
        <v>[-11059] No Good Data For Calculation</v>
      </c>
      <c r="E292" s="8" t="str">
        <v>[-11059] No Good Data For Calculation</v>
      </c>
      <c r="F292" s="64" t="str">
        <v>[-11059] No Good Data For Calculation</v>
      </c>
      <c r="G292" s="64" t="str">
        <v>[-11059] No Good Data For Calculation</v>
      </c>
      <c r="H292" s="64" t="str">
        <v>[-11059] No Good Data For Calculation</v>
      </c>
      <c r="I292" s="64" t="str">
        <v>[-11059] No Good Data For Calculation</v>
      </c>
      <c r="J292" s="64" t="str">
        <v>[-11059] No Good Data For Calculation</v>
      </c>
      <c r="K292" s="8" t="str">
        <v>[-11059] No Good Data For Calculation</v>
      </c>
      <c r="L292" s="8" t="str">
        <v>[-11059] No Good Data For Calculation</v>
      </c>
      <c r="M292" s="8" t="str">
        <v>[-11059] No Good Data For Calculation</v>
      </c>
      <c r="N292" s="8" t="str">
        <v>[-11059] No Good Data For Calculation</v>
      </c>
      <c r="O292" s="8" t="str">
        <v>[-11059] No Good Data For Calculation</v>
      </c>
      <c r="P292" s="8" t="str">
        <v>[-11059] No Good Data For Calculation</v>
      </c>
      <c r="Q292" s="8" t="str">
        <v>[-11059] No Good Data For Calculation</v>
      </c>
      <c r="R292" s="8" t="str">
        <v>[-11059] No Good Data For Calculation</v>
      </c>
      <c r="S292" s="8" t="str">
        <v>[-11059] No Good Data For Calculation</v>
      </c>
      <c r="T292" s="8" t="str">
        <v>[-11059] No Good Data For Calculation</v>
      </c>
      <c r="U292" s="8" t="str">
        <v>[-11059] No Good Data For Calculation</v>
      </c>
      <c r="V292" s="8" t="str">
        <v>[-11059] No Good Data For Calculation</v>
      </c>
      <c r="W292" s="8" t="str">
        <v>[-11059] No Good Data For Calculation</v>
      </c>
      <c r="X292" s="8" t="str">
        <v>[-11059] No Good Data For Calculation</v>
      </c>
      <c r="Y292" s="8" t="str">
        <v>[-11059] No Good Data For Calculation</v>
      </c>
      <c r="Z292" s="8" t="str">
        <v>[-11059] No Good Data For Calculation</v>
      </c>
      <c r="AA292" s="8" t="str">
        <v>[-11059] No Good Data For Calculation</v>
      </c>
      <c r="AB292" s="8" t="str">
        <v>[-11059] No Good Data For Calculation</v>
      </c>
      <c r="AC292" s="8" t="str">
        <v>[-11059] No Good Data For Calculation</v>
      </c>
      <c r="AD292" s="8" t="str">
        <v>[-11059] No Good Data For Calculation</v>
      </c>
      <c r="AE292" s="8" t="str">
        <v>[-11059] No Good Data For Calculation</v>
      </c>
      <c r="AF292" s="64" t="str">
        <v>[-11059] No Good Data For Calculation</v>
      </c>
      <c r="AG292" s="64" t="str">
        <v>[-11059] No Good Data For Calculation</v>
      </c>
      <c r="AH292" s="64" t="str">
        <v>[-11059] No Good Data For Calculation</v>
      </c>
      <c r="AI292" s="64" t="str">
        <v>[-11059] No Good Data For Calculation</v>
      </c>
      <c r="AJ292" s="64" t="str">
        <v>[-11059] No Good Data For Calculation</v>
      </c>
      <c r="AK292" s="11" t="str">
        <v>[-11059] No Good Data For Calculation</v>
      </c>
      <c r="AL292" s="11" t="str">
        <v>[-11059] No Good Data For Calculation</v>
      </c>
      <c r="AM292" s="11" t="str">
        <v>[-11059] No Good Data For Calculation</v>
      </c>
      <c r="AN292" s="11" t="str">
        <v>[-11059] No Good Data For Calculation</v>
      </c>
      <c r="AO292" s="11" t="str">
        <v>[-11059] No Good Data For Calculation</v>
      </c>
      <c r="AP292" s="11" t="str">
        <v>[-11059] No Good Data For Calculation</v>
      </c>
      <c r="AQ292" s="11" t="str">
        <v>[-11059] No Good Data For Calculation</v>
      </c>
      <c r="AR292" s="11" t="str">
        <v>[-11059] No Good Data For Calculation</v>
      </c>
      <c r="AS292" s="11" t="str">
        <v>[-11059] No Good Data For Calculation</v>
      </c>
      <c r="AT292" s="11" t="str">
        <v>[-11059] No Good Data For Calculation</v>
      </c>
      <c r="AU292" s="11" t="str">
        <v>[-11059] No Good Data For Calculation</v>
      </c>
      <c r="AV292" s="11" t="str">
        <v>[-11059] No Good Data For Calculation</v>
      </c>
      <c r="AW292" s="11" t="str">
        <v>[-11059] No Good Data For Calculation</v>
      </c>
      <c r="AY292" s="7">
        <v>45873.975694444445</v>
      </c>
      <c r="AZ292" s="8" t="str">
        <v>[-11059] No Good Data For Calculation</v>
      </c>
      <c r="BA292" s="8" t="str">
        <v>[-11059] No Good Data For Calculation</v>
      </c>
      <c r="BB292" s="8" t="str">
        <v>[-11059] No Good Data For Calculation</v>
      </c>
      <c r="BC292" s="8" t="str">
        <v>[-11059] No Good Data For Calculation</v>
      </c>
      <c r="BD292" s="8" t="str">
        <v>[-11059] No Good Data For Calculation</v>
      </c>
      <c r="BE292" s="8" t="str">
        <v>[-11059] No Good Data For Calculation</v>
      </c>
      <c r="BF292" s="8" t="str">
        <v>[-11059] No Good Data For Calculation</v>
      </c>
      <c r="BG292" s="8" t="str">
        <v>[-11059] No Good Data For Calculation</v>
      </c>
      <c r="BI292" s="7">
        <v>45873.445138888892</v>
      </c>
      <c r="BJ292" s="8">
        <v>26.326339625168636</v>
      </c>
      <c r="BK292" s="8">
        <v>24.664172138702028</v>
      </c>
    </row>
    <row r="293" spans="1:63">
      <c r="A293" s="7">
        <v>45874.229166666664</v>
      </c>
      <c r="B293" s="8" t="str">
        <v>[-11059] No Good Data For Calculation</v>
      </c>
      <c r="C293" s="8" t="str">
        <v>[-11059] No Good Data For Calculation</v>
      </c>
      <c r="D293" s="8" t="str">
        <v>[-11059] No Good Data For Calculation</v>
      </c>
      <c r="E293" s="8" t="str">
        <v>[-11059] No Good Data For Calculation</v>
      </c>
      <c r="F293" s="64" t="str">
        <v>[-11059] No Good Data For Calculation</v>
      </c>
      <c r="G293" s="64" t="str">
        <v>[-11059] No Good Data For Calculation</v>
      </c>
      <c r="H293" s="64" t="str">
        <v>[-11059] No Good Data For Calculation</v>
      </c>
      <c r="I293" s="64" t="str">
        <v>[-11059] No Good Data For Calculation</v>
      </c>
      <c r="J293" s="64" t="str">
        <v>[-11059] No Good Data For Calculation</v>
      </c>
      <c r="K293" s="8" t="str">
        <v>[-11059] No Good Data For Calculation</v>
      </c>
      <c r="L293" s="8" t="str">
        <v>[-11059] No Good Data For Calculation</v>
      </c>
      <c r="M293" s="8" t="str">
        <v>[-11059] No Good Data For Calculation</v>
      </c>
      <c r="N293" s="8" t="str">
        <v>[-11059] No Good Data For Calculation</v>
      </c>
      <c r="O293" s="8" t="str">
        <v>[-11059] No Good Data For Calculation</v>
      </c>
      <c r="P293" s="8" t="str">
        <v>[-11059] No Good Data For Calculation</v>
      </c>
      <c r="Q293" s="8" t="str">
        <v>[-11059] No Good Data For Calculation</v>
      </c>
      <c r="R293" s="8" t="str">
        <v>[-11059] No Good Data For Calculation</v>
      </c>
      <c r="S293" s="8" t="str">
        <v>[-11059] No Good Data For Calculation</v>
      </c>
      <c r="T293" s="8" t="str">
        <v>[-11059] No Good Data For Calculation</v>
      </c>
      <c r="U293" s="8" t="str">
        <v>[-11059] No Good Data For Calculation</v>
      </c>
      <c r="V293" s="8" t="str">
        <v>[-11059] No Good Data For Calculation</v>
      </c>
      <c r="W293" s="8" t="str">
        <v>[-11059] No Good Data For Calculation</v>
      </c>
      <c r="X293" s="8" t="str">
        <v>[-11059] No Good Data For Calculation</v>
      </c>
      <c r="Y293" s="8" t="str">
        <v>[-11059] No Good Data For Calculation</v>
      </c>
      <c r="Z293" s="8" t="str">
        <v>[-11059] No Good Data For Calculation</v>
      </c>
      <c r="AA293" s="8" t="str">
        <v>[-11059] No Good Data For Calculation</v>
      </c>
      <c r="AB293" s="8" t="str">
        <v>[-11059] No Good Data For Calculation</v>
      </c>
      <c r="AC293" s="8" t="str">
        <v>[-11059] No Good Data For Calculation</v>
      </c>
      <c r="AD293" s="8" t="str">
        <v>[-11059] No Good Data For Calculation</v>
      </c>
      <c r="AE293" s="8" t="str">
        <v>[-11059] No Good Data For Calculation</v>
      </c>
      <c r="AF293" s="64" t="str">
        <v>[-11059] No Good Data For Calculation</v>
      </c>
      <c r="AG293" s="64" t="str">
        <v>[-11059] No Good Data For Calculation</v>
      </c>
      <c r="AH293" s="64" t="str">
        <v>[-11059] No Good Data For Calculation</v>
      </c>
      <c r="AI293" s="64" t="str">
        <v>[-11059] No Good Data For Calculation</v>
      </c>
      <c r="AJ293" s="64" t="str">
        <v>[-11059] No Good Data For Calculation</v>
      </c>
      <c r="AK293" s="11" t="str">
        <v>[-11059] No Good Data For Calculation</v>
      </c>
      <c r="AL293" s="11" t="str">
        <v>[-11059] No Good Data For Calculation</v>
      </c>
      <c r="AM293" s="11" t="str">
        <v>[-11059] No Good Data For Calculation</v>
      </c>
      <c r="AN293" s="11" t="str">
        <v>[-11059] No Good Data For Calculation</v>
      </c>
      <c r="AO293" s="11" t="str">
        <v>[-11059] No Good Data For Calculation</v>
      </c>
      <c r="AP293" s="11" t="str">
        <v>[-11059] No Good Data For Calculation</v>
      </c>
      <c r="AQ293" s="11" t="str">
        <v>[-11059] No Good Data For Calculation</v>
      </c>
      <c r="AR293" s="11" t="str">
        <v>[-11059] No Good Data For Calculation</v>
      </c>
      <c r="AS293" s="11" t="str">
        <v>[-11059] No Good Data For Calculation</v>
      </c>
      <c r="AT293" s="11" t="str">
        <v>[-11059] No Good Data For Calculation</v>
      </c>
      <c r="AU293" s="11" t="str">
        <v>[-11059] No Good Data For Calculation</v>
      </c>
      <c r="AV293" s="11" t="str">
        <v>[-11059] No Good Data For Calculation</v>
      </c>
      <c r="AW293" s="11" t="str">
        <v>[-11059] No Good Data For Calculation</v>
      </c>
      <c r="AY293" s="7">
        <v>45873.979166666664</v>
      </c>
      <c r="AZ293" s="8" t="str">
        <v>[-11059] No Good Data For Calculation</v>
      </c>
      <c r="BA293" s="8" t="str">
        <v>[-11059] No Good Data For Calculation</v>
      </c>
      <c r="BB293" s="8" t="str">
        <v>[-11059] No Good Data For Calculation</v>
      </c>
      <c r="BC293" s="8" t="str">
        <v>[-11059] No Good Data For Calculation</v>
      </c>
      <c r="BD293" s="8" t="str">
        <v>[-11059] No Good Data For Calculation</v>
      </c>
      <c r="BE293" s="8" t="str">
        <v>[-11059] No Good Data For Calculation</v>
      </c>
      <c r="BF293" s="8" t="str">
        <v>[-11059] No Good Data For Calculation</v>
      </c>
      <c r="BG293" s="8" t="str">
        <v>[-11059] No Good Data For Calculation</v>
      </c>
      <c r="BI293" s="7">
        <v>45873.445833333331</v>
      </c>
      <c r="BJ293" s="8">
        <v>26.838296782693376</v>
      </c>
      <c r="BK293" s="8">
        <v>24.957626466725937</v>
      </c>
    </row>
    <row r="294" spans="1:63">
      <c r="A294" s="7">
        <v>45874.232638888891</v>
      </c>
      <c r="B294" s="8" t="str">
        <v>[-11059] No Good Data For Calculation</v>
      </c>
      <c r="C294" s="8" t="str">
        <v>[-11059] No Good Data For Calculation</v>
      </c>
      <c r="D294" s="8" t="str">
        <v>[-11059] No Good Data For Calculation</v>
      </c>
      <c r="E294" s="8" t="str">
        <v>[-11059] No Good Data For Calculation</v>
      </c>
      <c r="F294" s="64" t="str">
        <v>[-11059] No Good Data For Calculation</v>
      </c>
      <c r="G294" s="64" t="str">
        <v>[-11059] No Good Data For Calculation</v>
      </c>
      <c r="H294" s="64" t="str">
        <v>[-11059] No Good Data For Calculation</v>
      </c>
      <c r="I294" s="64" t="str">
        <v>[-11059] No Good Data For Calculation</v>
      </c>
      <c r="J294" s="64" t="str">
        <v>[-11059] No Good Data For Calculation</v>
      </c>
      <c r="K294" s="8" t="str">
        <v>[-11059] No Good Data For Calculation</v>
      </c>
      <c r="L294" s="8" t="str">
        <v>[-11059] No Good Data For Calculation</v>
      </c>
      <c r="M294" s="8" t="str">
        <v>[-11059] No Good Data For Calculation</v>
      </c>
      <c r="N294" s="8" t="str">
        <v>[-11059] No Good Data For Calculation</v>
      </c>
      <c r="O294" s="8" t="str">
        <v>[-11059] No Good Data For Calculation</v>
      </c>
      <c r="P294" s="8" t="str">
        <v>[-11059] No Good Data For Calculation</v>
      </c>
      <c r="Q294" s="8" t="str">
        <v>[-11059] No Good Data For Calculation</v>
      </c>
      <c r="R294" s="8" t="str">
        <v>[-11059] No Good Data For Calculation</v>
      </c>
      <c r="S294" s="8" t="str">
        <v>[-11059] No Good Data For Calculation</v>
      </c>
      <c r="T294" s="8" t="str">
        <v>[-11059] No Good Data For Calculation</v>
      </c>
      <c r="U294" s="8" t="str">
        <v>[-11059] No Good Data For Calculation</v>
      </c>
      <c r="V294" s="8" t="str">
        <v>[-11059] No Good Data For Calculation</v>
      </c>
      <c r="W294" s="8" t="str">
        <v>[-11059] No Good Data For Calculation</v>
      </c>
      <c r="X294" s="8" t="str">
        <v>[-11059] No Good Data For Calculation</v>
      </c>
      <c r="Y294" s="8" t="str">
        <v>[-11059] No Good Data For Calculation</v>
      </c>
      <c r="Z294" s="8" t="str">
        <v>[-11059] No Good Data For Calculation</v>
      </c>
      <c r="AA294" s="8" t="str">
        <v>[-11059] No Good Data For Calculation</v>
      </c>
      <c r="AB294" s="8" t="str">
        <v>[-11059] No Good Data For Calculation</v>
      </c>
      <c r="AC294" s="8" t="str">
        <v>[-11059] No Good Data For Calculation</v>
      </c>
      <c r="AD294" s="8" t="str">
        <v>[-11059] No Good Data For Calculation</v>
      </c>
      <c r="AE294" s="8" t="str">
        <v>[-11059] No Good Data For Calculation</v>
      </c>
      <c r="AF294" s="64" t="str">
        <v>[-11059] No Good Data For Calculation</v>
      </c>
      <c r="AG294" s="64" t="str">
        <v>[-11059] No Good Data For Calculation</v>
      </c>
      <c r="AH294" s="64" t="str">
        <v>[-11059] No Good Data For Calculation</v>
      </c>
      <c r="AI294" s="64" t="str">
        <v>[-11059] No Good Data For Calculation</v>
      </c>
      <c r="AJ294" s="64" t="str">
        <v>[-11059] No Good Data For Calculation</v>
      </c>
      <c r="AK294" s="11" t="str">
        <v>[-11059] No Good Data For Calculation</v>
      </c>
      <c r="AL294" s="11" t="str">
        <v>[-11059] No Good Data For Calculation</v>
      </c>
      <c r="AM294" s="11" t="str">
        <v>[-11059] No Good Data For Calculation</v>
      </c>
      <c r="AN294" s="11" t="str">
        <v>[-11059] No Good Data For Calculation</v>
      </c>
      <c r="AO294" s="11" t="str">
        <v>[-11059] No Good Data For Calculation</v>
      </c>
      <c r="AP294" s="11" t="str">
        <v>[-11059] No Good Data For Calculation</v>
      </c>
      <c r="AQ294" s="11" t="str">
        <v>[-11059] No Good Data For Calculation</v>
      </c>
      <c r="AR294" s="11" t="str">
        <v>[-11059] No Good Data For Calculation</v>
      </c>
      <c r="AS294" s="11" t="str">
        <v>[-11059] No Good Data For Calculation</v>
      </c>
      <c r="AT294" s="11" t="str">
        <v>[-11059] No Good Data For Calculation</v>
      </c>
      <c r="AU294" s="11" t="str">
        <v>[-11059] No Good Data For Calculation</v>
      </c>
      <c r="AV294" s="11" t="str">
        <v>[-11059] No Good Data For Calculation</v>
      </c>
      <c r="AW294" s="11" t="str">
        <v>[-11059] No Good Data For Calculation</v>
      </c>
      <c r="AY294" s="7">
        <v>45873.982638888891</v>
      </c>
      <c r="AZ294" s="8" t="str">
        <v>[-11059] No Good Data For Calculation</v>
      </c>
      <c r="BA294" s="8" t="str">
        <v>[-11059] No Good Data For Calculation</v>
      </c>
      <c r="BB294" s="8" t="str">
        <v>[-11059] No Good Data For Calculation</v>
      </c>
      <c r="BC294" s="8" t="str">
        <v>[-11059] No Good Data For Calculation</v>
      </c>
      <c r="BD294" s="8" t="str">
        <v>[-11059] No Good Data For Calculation</v>
      </c>
      <c r="BE294" s="8" t="str">
        <v>[-11059] No Good Data For Calculation</v>
      </c>
      <c r="BF294" s="8" t="str">
        <v>[-11059] No Good Data For Calculation</v>
      </c>
      <c r="BG294" s="8" t="str">
        <v>[-11059] No Good Data For Calculation</v>
      </c>
      <c r="BI294" s="7">
        <v>45873.446527777778</v>
      </c>
      <c r="BJ294" s="8">
        <v>27.308027852773662</v>
      </c>
      <c r="BK294" s="8">
        <v>25.209478307385076</v>
      </c>
    </row>
    <row r="295" spans="1:63">
      <c r="A295" s="7">
        <v>45874.236111111109</v>
      </c>
      <c r="B295" s="8" t="str">
        <v>[-11059] No Good Data For Calculation</v>
      </c>
      <c r="C295" s="8" t="str">
        <v>[-11059] No Good Data For Calculation</v>
      </c>
      <c r="D295" s="8" t="str">
        <v>[-11059] No Good Data For Calculation</v>
      </c>
      <c r="E295" s="8" t="str">
        <v>[-11059] No Good Data For Calculation</v>
      </c>
      <c r="F295" s="64" t="str">
        <v>[-11059] No Good Data For Calculation</v>
      </c>
      <c r="G295" s="64" t="str">
        <v>[-11059] No Good Data For Calculation</v>
      </c>
      <c r="H295" s="64" t="str">
        <v>[-11059] No Good Data For Calculation</v>
      </c>
      <c r="I295" s="64" t="str">
        <v>[-11059] No Good Data For Calculation</v>
      </c>
      <c r="J295" s="64" t="str">
        <v>[-11059] No Good Data For Calculation</v>
      </c>
      <c r="K295" s="8" t="str">
        <v>[-11059] No Good Data For Calculation</v>
      </c>
      <c r="L295" s="8" t="str">
        <v>[-11059] No Good Data For Calculation</v>
      </c>
      <c r="M295" s="8" t="str">
        <v>[-11059] No Good Data For Calculation</v>
      </c>
      <c r="N295" s="8" t="str">
        <v>[-11059] No Good Data For Calculation</v>
      </c>
      <c r="O295" s="8" t="str">
        <v>[-11059] No Good Data For Calculation</v>
      </c>
      <c r="P295" s="8" t="str">
        <v>[-11059] No Good Data For Calculation</v>
      </c>
      <c r="Q295" s="8" t="str">
        <v>[-11059] No Good Data For Calculation</v>
      </c>
      <c r="R295" s="8" t="str">
        <v>[-11059] No Good Data For Calculation</v>
      </c>
      <c r="S295" s="8" t="str">
        <v>[-11059] No Good Data For Calculation</v>
      </c>
      <c r="T295" s="8" t="str">
        <v>[-11059] No Good Data For Calculation</v>
      </c>
      <c r="U295" s="8" t="str">
        <v>[-11059] No Good Data For Calculation</v>
      </c>
      <c r="V295" s="8" t="str">
        <v>[-11059] No Good Data For Calculation</v>
      </c>
      <c r="W295" s="8" t="str">
        <v>[-11059] No Good Data For Calculation</v>
      </c>
      <c r="X295" s="8" t="str">
        <v>[-11059] No Good Data For Calculation</v>
      </c>
      <c r="Y295" s="8" t="str">
        <v>[-11059] No Good Data For Calculation</v>
      </c>
      <c r="Z295" s="8" t="str">
        <v>[-11059] No Good Data For Calculation</v>
      </c>
      <c r="AA295" s="8" t="str">
        <v>[-11059] No Good Data For Calculation</v>
      </c>
      <c r="AB295" s="8" t="str">
        <v>[-11059] No Good Data For Calculation</v>
      </c>
      <c r="AC295" s="8" t="str">
        <v>[-11059] No Good Data For Calculation</v>
      </c>
      <c r="AD295" s="8" t="str">
        <v>[-11059] No Good Data For Calculation</v>
      </c>
      <c r="AE295" s="8" t="str">
        <v>[-11059] No Good Data For Calculation</v>
      </c>
      <c r="AF295" s="64" t="str">
        <v>[-11059] No Good Data For Calculation</v>
      </c>
      <c r="AG295" s="64" t="str">
        <v>[-11059] No Good Data For Calculation</v>
      </c>
      <c r="AH295" s="64" t="str">
        <v>[-11059] No Good Data For Calculation</v>
      </c>
      <c r="AI295" s="64" t="str">
        <v>[-11059] No Good Data For Calculation</v>
      </c>
      <c r="AJ295" s="64" t="str">
        <v>[-11059] No Good Data For Calculation</v>
      </c>
      <c r="AK295" s="11" t="str">
        <v>[-11059] No Good Data For Calculation</v>
      </c>
      <c r="AL295" s="11" t="str">
        <v>[-11059] No Good Data For Calculation</v>
      </c>
      <c r="AM295" s="11" t="str">
        <v>[-11059] No Good Data For Calculation</v>
      </c>
      <c r="AN295" s="11" t="str">
        <v>[-11059] No Good Data For Calculation</v>
      </c>
      <c r="AO295" s="11" t="str">
        <v>[-11059] No Good Data For Calculation</v>
      </c>
      <c r="AP295" s="11" t="str">
        <v>[-11059] No Good Data For Calculation</v>
      </c>
      <c r="AQ295" s="11" t="str">
        <v>[-11059] No Good Data For Calculation</v>
      </c>
      <c r="AR295" s="11" t="str">
        <v>[-11059] No Good Data For Calculation</v>
      </c>
      <c r="AS295" s="11" t="str">
        <v>[-11059] No Good Data For Calculation</v>
      </c>
      <c r="AT295" s="11" t="str">
        <v>[-11059] No Good Data For Calculation</v>
      </c>
      <c r="AU295" s="11" t="str">
        <v>[-11059] No Good Data For Calculation</v>
      </c>
      <c r="AV295" s="11" t="str">
        <v>[-11059] No Good Data For Calculation</v>
      </c>
      <c r="AW295" s="11" t="str">
        <v>[-11059] No Good Data For Calculation</v>
      </c>
      <c r="AY295" s="7">
        <v>45873.986111111109</v>
      </c>
      <c r="AZ295" s="8" t="str">
        <v>[-11059] No Good Data For Calculation</v>
      </c>
      <c r="BA295" s="8" t="str">
        <v>[-11059] No Good Data For Calculation</v>
      </c>
      <c r="BB295" s="8" t="str">
        <v>[-11059] No Good Data For Calculation</v>
      </c>
      <c r="BC295" s="8" t="str">
        <v>[-11059] No Good Data For Calculation</v>
      </c>
      <c r="BD295" s="8" t="str">
        <v>[-11059] No Good Data For Calculation</v>
      </c>
      <c r="BE295" s="8" t="str">
        <v>[-11059] No Good Data For Calculation</v>
      </c>
      <c r="BF295" s="8" t="str">
        <v>[-11059] No Good Data For Calculation</v>
      </c>
      <c r="BG295" s="8" t="str">
        <v>[-11059] No Good Data For Calculation</v>
      </c>
      <c r="BI295" s="7">
        <v>45873.447222222225</v>
      </c>
      <c r="BJ295" s="8">
        <v>27.790803901639904</v>
      </c>
      <c r="BK295" s="8">
        <v>25.505880526032691</v>
      </c>
    </row>
    <row r="296" spans="1:63">
      <c r="A296" s="7">
        <v>45874.239583333336</v>
      </c>
      <c r="B296" s="8" t="str">
        <v>[-11059] No Good Data For Calculation</v>
      </c>
      <c r="C296" s="8" t="str">
        <v>[-11059] No Good Data For Calculation</v>
      </c>
      <c r="D296" s="8" t="str">
        <v>[-11059] No Good Data For Calculation</v>
      </c>
      <c r="E296" s="8" t="str">
        <v>[-11059] No Good Data For Calculation</v>
      </c>
      <c r="F296" s="64" t="str">
        <v>[-11059] No Good Data For Calculation</v>
      </c>
      <c r="G296" s="64" t="str">
        <v>[-11059] No Good Data For Calculation</v>
      </c>
      <c r="H296" s="64" t="str">
        <v>[-11059] No Good Data For Calculation</v>
      </c>
      <c r="I296" s="64" t="str">
        <v>[-11059] No Good Data For Calculation</v>
      </c>
      <c r="J296" s="64" t="str">
        <v>[-11059] No Good Data For Calculation</v>
      </c>
      <c r="K296" s="8" t="str">
        <v>[-11059] No Good Data For Calculation</v>
      </c>
      <c r="L296" s="8" t="str">
        <v>[-11059] No Good Data For Calculation</v>
      </c>
      <c r="M296" s="8" t="str">
        <v>[-11059] No Good Data For Calculation</v>
      </c>
      <c r="N296" s="8" t="str">
        <v>[-11059] No Good Data For Calculation</v>
      </c>
      <c r="O296" s="8" t="str">
        <v>[-11059] No Good Data For Calculation</v>
      </c>
      <c r="P296" s="8" t="str">
        <v>[-11059] No Good Data For Calculation</v>
      </c>
      <c r="Q296" s="8" t="str">
        <v>[-11059] No Good Data For Calculation</v>
      </c>
      <c r="R296" s="8" t="str">
        <v>[-11059] No Good Data For Calculation</v>
      </c>
      <c r="S296" s="8" t="str">
        <v>[-11059] No Good Data For Calculation</v>
      </c>
      <c r="T296" s="8" t="str">
        <v>[-11059] No Good Data For Calculation</v>
      </c>
      <c r="U296" s="8" t="str">
        <v>[-11059] No Good Data For Calculation</v>
      </c>
      <c r="V296" s="8" t="str">
        <v>[-11059] No Good Data For Calculation</v>
      </c>
      <c r="W296" s="8" t="str">
        <v>[-11059] No Good Data For Calculation</v>
      </c>
      <c r="X296" s="8" t="str">
        <v>[-11059] No Good Data For Calculation</v>
      </c>
      <c r="Y296" s="8" t="str">
        <v>[-11059] No Good Data For Calculation</v>
      </c>
      <c r="Z296" s="8" t="str">
        <v>[-11059] No Good Data For Calculation</v>
      </c>
      <c r="AA296" s="8" t="str">
        <v>[-11059] No Good Data For Calculation</v>
      </c>
      <c r="AB296" s="8" t="str">
        <v>[-11059] No Good Data For Calculation</v>
      </c>
      <c r="AC296" s="8" t="str">
        <v>[-11059] No Good Data For Calculation</v>
      </c>
      <c r="AD296" s="8" t="str">
        <v>[-11059] No Good Data For Calculation</v>
      </c>
      <c r="AE296" s="8" t="str">
        <v>[-11059] No Good Data For Calculation</v>
      </c>
      <c r="AF296" s="64" t="str">
        <v>[-11059] No Good Data For Calculation</v>
      </c>
      <c r="AG296" s="64" t="str">
        <v>[-11059] No Good Data For Calculation</v>
      </c>
      <c r="AH296" s="64" t="str">
        <v>[-11059] No Good Data For Calculation</v>
      </c>
      <c r="AI296" s="64" t="str">
        <v>[-11059] No Good Data For Calculation</v>
      </c>
      <c r="AJ296" s="64" t="str">
        <v>[-11059] No Good Data For Calculation</v>
      </c>
      <c r="AK296" s="11" t="str">
        <v>[-11059] No Good Data For Calculation</v>
      </c>
      <c r="AL296" s="11" t="str">
        <v>[-11059] No Good Data For Calculation</v>
      </c>
      <c r="AM296" s="11" t="str">
        <v>[-11059] No Good Data For Calculation</v>
      </c>
      <c r="AN296" s="11" t="str">
        <v>[-11059] No Good Data For Calculation</v>
      </c>
      <c r="AO296" s="11" t="str">
        <v>[-11059] No Good Data For Calculation</v>
      </c>
      <c r="AP296" s="11" t="str">
        <v>[-11059] No Good Data For Calculation</v>
      </c>
      <c r="AQ296" s="11" t="str">
        <v>[-11059] No Good Data For Calculation</v>
      </c>
      <c r="AR296" s="11" t="str">
        <v>[-11059] No Good Data For Calculation</v>
      </c>
      <c r="AS296" s="11" t="str">
        <v>[-11059] No Good Data For Calculation</v>
      </c>
      <c r="AT296" s="11" t="str">
        <v>[-11059] No Good Data For Calculation</v>
      </c>
      <c r="AU296" s="11" t="str">
        <v>[-11059] No Good Data For Calculation</v>
      </c>
      <c r="AV296" s="11" t="str">
        <v>[-11059] No Good Data For Calculation</v>
      </c>
      <c r="AW296" s="11" t="str">
        <v>[-11059] No Good Data For Calculation</v>
      </c>
      <c r="AY296" s="7">
        <v>45873.989583333336</v>
      </c>
      <c r="AZ296" s="8" t="str">
        <v>[-11059] No Good Data For Calculation</v>
      </c>
      <c r="BA296" s="8" t="str">
        <v>[-11059] No Good Data For Calculation</v>
      </c>
      <c r="BB296" s="8" t="str">
        <v>[-11059] No Good Data For Calculation</v>
      </c>
      <c r="BC296" s="8" t="str">
        <v>[-11059] No Good Data For Calculation</v>
      </c>
      <c r="BD296" s="8" t="str">
        <v>[-11059] No Good Data For Calculation</v>
      </c>
      <c r="BE296" s="8" t="str">
        <v>[-11059] No Good Data For Calculation</v>
      </c>
      <c r="BF296" s="8" t="str">
        <v>[-11059] No Good Data For Calculation</v>
      </c>
      <c r="BG296" s="8" t="str">
        <v>[-11059] No Good Data For Calculation</v>
      </c>
      <c r="BI296" s="7">
        <v>45873.447916666664</v>
      </c>
      <c r="BJ296" s="8">
        <v>28.22117811508776</v>
      </c>
      <c r="BK296" s="8">
        <v>25.849593844943225</v>
      </c>
    </row>
    <row r="297" spans="1:63">
      <c r="A297" s="7">
        <v>45874.243055555555</v>
      </c>
      <c r="B297" s="8" t="str">
        <v>[-11059] No Good Data For Calculation</v>
      </c>
      <c r="C297" s="8" t="str">
        <v>[-11059] No Good Data For Calculation</v>
      </c>
      <c r="D297" s="8" t="str">
        <v>[-11059] No Good Data For Calculation</v>
      </c>
      <c r="E297" s="8" t="str">
        <v>[-11059] No Good Data For Calculation</v>
      </c>
      <c r="F297" s="64" t="str">
        <v>[-11059] No Good Data For Calculation</v>
      </c>
      <c r="G297" s="64" t="str">
        <v>[-11059] No Good Data For Calculation</v>
      </c>
      <c r="H297" s="64" t="str">
        <v>[-11059] No Good Data For Calculation</v>
      </c>
      <c r="I297" s="64" t="str">
        <v>[-11059] No Good Data For Calculation</v>
      </c>
      <c r="J297" s="64" t="str">
        <v>[-11059] No Good Data For Calculation</v>
      </c>
      <c r="K297" s="8" t="str">
        <v>[-11059] No Good Data For Calculation</v>
      </c>
      <c r="L297" s="8" t="str">
        <v>[-11059] No Good Data For Calculation</v>
      </c>
      <c r="M297" s="8" t="str">
        <v>[-11059] No Good Data For Calculation</v>
      </c>
      <c r="N297" s="8" t="str">
        <v>[-11059] No Good Data For Calculation</v>
      </c>
      <c r="O297" s="8" t="str">
        <v>[-11059] No Good Data For Calculation</v>
      </c>
      <c r="P297" s="8" t="str">
        <v>[-11059] No Good Data For Calculation</v>
      </c>
      <c r="Q297" s="8" t="str">
        <v>[-11059] No Good Data For Calculation</v>
      </c>
      <c r="R297" s="8" t="str">
        <v>[-11059] No Good Data For Calculation</v>
      </c>
      <c r="S297" s="8" t="str">
        <v>[-11059] No Good Data For Calculation</v>
      </c>
      <c r="T297" s="8" t="str">
        <v>[-11059] No Good Data For Calculation</v>
      </c>
      <c r="U297" s="8" t="str">
        <v>[-11059] No Good Data For Calculation</v>
      </c>
      <c r="V297" s="8" t="str">
        <v>[-11059] No Good Data For Calculation</v>
      </c>
      <c r="W297" s="8" t="str">
        <v>[-11059] No Good Data For Calculation</v>
      </c>
      <c r="X297" s="8" t="str">
        <v>[-11059] No Good Data For Calculation</v>
      </c>
      <c r="Y297" s="8" t="str">
        <v>[-11059] No Good Data For Calculation</v>
      </c>
      <c r="Z297" s="8" t="str">
        <v>[-11059] No Good Data For Calculation</v>
      </c>
      <c r="AA297" s="8" t="str">
        <v>[-11059] No Good Data For Calculation</v>
      </c>
      <c r="AB297" s="8" t="str">
        <v>[-11059] No Good Data For Calculation</v>
      </c>
      <c r="AC297" s="8" t="str">
        <v>[-11059] No Good Data For Calculation</v>
      </c>
      <c r="AD297" s="8" t="str">
        <v>[-11059] No Good Data For Calculation</v>
      </c>
      <c r="AE297" s="8" t="str">
        <v>[-11059] No Good Data For Calculation</v>
      </c>
      <c r="AF297" s="64" t="str">
        <v>[-11059] No Good Data For Calculation</v>
      </c>
      <c r="AG297" s="64" t="str">
        <v>[-11059] No Good Data For Calculation</v>
      </c>
      <c r="AH297" s="64" t="str">
        <v>[-11059] No Good Data For Calculation</v>
      </c>
      <c r="AI297" s="64" t="str">
        <v>[-11059] No Good Data For Calculation</v>
      </c>
      <c r="AJ297" s="64" t="str">
        <v>[-11059] No Good Data For Calculation</v>
      </c>
      <c r="AK297" s="11" t="str">
        <v>[-11059] No Good Data For Calculation</v>
      </c>
      <c r="AL297" s="11" t="str">
        <v>[-11059] No Good Data For Calculation</v>
      </c>
      <c r="AM297" s="11" t="str">
        <v>[-11059] No Good Data For Calculation</v>
      </c>
      <c r="AN297" s="11" t="str">
        <v>[-11059] No Good Data For Calculation</v>
      </c>
      <c r="AO297" s="11" t="str">
        <v>[-11059] No Good Data For Calculation</v>
      </c>
      <c r="AP297" s="11" t="str">
        <v>[-11059] No Good Data For Calculation</v>
      </c>
      <c r="AQ297" s="11" t="str">
        <v>[-11059] No Good Data For Calculation</v>
      </c>
      <c r="AR297" s="11" t="str">
        <v>[-11059] No Good Data For Calculation</v>
      </c>
      <c r="AS297" s="11" t="str">
        <v>[-11059] No Good Data For Calculation</v>
      </c>
      <c r="AT297" s="11" t="str">
        <v>[-11059] No Good Data For Calculation</v>
      </c>
      <c r="AU297" s="11" t="str">
        <v>[-11059] No Good Data For Calculation</v>
      </c>
      <c r="AV297" s="11" t="str">
        <v>[-11059] No Good Data For Calculation</v>
      </c>
      <c r="AW297" s="11" t="str">
        <v>[-11059] No Good Data For Calculation</v>
      </c>
      <c r="AY297" s="7">
        <v>45873.993055555555</v>
      </c>
      <c r="AZ297" s="8" t="str">
        <v>[-11059] No Good Data For Calculation</v>
      </c>
      <c r="BA297" s="8" t="str">
        <v>[-11059] No Good Data For Calculation</v>
      </c>
      <c r="BB297" s="8" t="str">
        <v>[-11059] No Good Data For Calculation</v>
      </c>
      <c r="BC297" s="8" t="str">
        <v>[-11059] No Good Data For Calculation</v>
      </c>
      <c r="BD297" s="8" t="str">
        <v>[-11059] No Good Data For Calculation</v>
      </c>
      <c r="BE297" s="8" t="str">
        <v>[-11059] No Good Data For Calculation</v>
      </c>
      <c r="BF297" s="8" t="str">
        <v>[-11059] No Good Data For Calculation</v>
      </c>
      <c r="BG297" s="8" t="str">
        <v>[-11059] No Good Data For Calculation</v>
      </c>
      <c r="BI297" s="7">
        <v>45873.448611111111</v>
      </c>
      <c r="BJ297" s="8">
        <v>28.621215766271529</v>
      </c>
      <c r="BK297" s="8">
        <v>26.235646135465149</v>
      </c>
    </row>
    <row r="298" spans="1:63">
      <c r="A298" s="7">
        <v>45874.246527777781</v>
      </c>
      <c r="B298" s="8" t="str">
        <v>[-11059] No Good Data For Calculation</v>
      </c>
      <c r="C298" s="8" t="str">
        <v>[-11059] No Good Data For Calculation</v>
      </c>
      <c r="D298" s="8" t="str">
        <v>[-11059] No Good Data For Calculation</v>
      </c>
      <c r="E298" s="8" t="str">
        <v>[-11059] No Good Data For Calculation</v>
      </c>
      <c r="F298" s="64" t="str">
        <v>[-11059] No Good Data For Calculation</v>
      </c>
      <c r="G298" s="64" t="str">
        <v>[-11059] No Good Data For Calculation</v>
      </c>
      <c r="H298" s="64" t="str">
        <v>[-11059] No Good Data For Calculation</v>
      </c>
      <c r="I298" s="64" t="str">
        <v>[-11059] No Good Data For Calculation</v>
      </c>
      <c r="J298" s="64" t="str">
        <v>[-11059] No Good Data For Calculation</v>
      </c>
      <c r="K298" s="8" t="str">
        <v>[-11059] No Good Data For Calculation</v>
      </c>
      <c r="L298" s="8" t="str">
        <v>[-11059] No Good Data For Calculation</v>
      </c>
      <c r="M298" s="8" t="str">
        <v>[-11059] No Good Data For Calculation</v>
      </c>
      <c r="N298" s="8" t="str">
        <v>[-11059] No Good Data For Calculation</v>
      </c>
      <c r="O298" s="8" t="str">
        <v>[-11059] No Good Data For Calculation</v>
      </c>
      <c r="P298" s="8" t="str">
        <v>[-11059] No Good Data For Calculation</v>
      </c>
      <c r="Q298" s="8" t="str">
        <v>[-11059] No Good Data For Calculation</v>
      </c>
      <c r="R298" s="8" t="str">
        <v>[-11059] No Good Data For Calculation</v>
      </c>
      <c r="S298" s="8" t="str">
        <v>[-11059] No Good Data For Calculation</v>
      </c>
      <c r="T298" s="8" t="str">
        <v>[-11059] No Good Data For Calculation</v>
      </c>
      <c r="U298" s="8" t="str">
        <v>[-11059] No Good Data For Calculation</v>
      </c>
      <c r="V298" s="8" t="str">
        <v>[-11059] No Good Data For Calculation</v>
      </c>
      <c r="W298" s="8" t="str">
        <v>[-11059] No Good Data For Calculation</v>
      </c>
      <c r="X298" s="8" t="str">
        <v>[-11059] No Good Data For Calculation</v>
      </c>
      <c r="Y298" s="8" t="str">
        <v>[-11059] No Good Data For Calculation</v>
      </c>
      <c r="Z298" s="8" t="str">
        <v>[-11059] No Good Data For Calculation</v>
      </c>
      <c r="AA298" s="8" t="str">
        <v>[-11059] No Good Data For Calculation</v>
      </c>
      <c r="AB298" s="8" t="str">
        <v>[-11059] No Good Data For Calculation</v>
      </c>
      <c r="AC298" s="8" t="str">
        <v>[-11059] No Good Data For Calculation</v>
      </c>
      <c r="AD298" s="8" t="str">
        <v>[-11059] No Good Data For Calculation</v>
      </c>
      <c r="AE298" s="8" t="str">
        <v>[-11059] No Good Data For Calculation</v>
      </c>
      <c r="AF298" s="64" t="str">
        <v>[-11059] No Good Data For Calculation</v>
      </c>
      <c r="AG298" s="64" t="str">
        <v>[-11059] No Good Data For Calculation</v>
      </c>
      <c r="AH298" s="64" t="str">
        <v>[-11059] No Good Data For Calculation</v>
      </c>
      <c r="AI298" s="64" t="str">
        <v>[-11059] No Good Data For Calculation</v>
      </c>
      <c r="AJ298" s="64" t="str">
        <v>[-11059] No Good Data For Calculation</v>
      </c>
      <c r="AK298" s="11" t="str">
        <v>[-11059] No Good Data For Calculation</v>
      </c>
      <c r="AL298" s="11" t="str">
        <v>[-11059] No Good Data For Calculation</v>
      </c>
      <c r="AM298" s="11" t="str">
        <v>[-11059] No Good Data For Calculation</v>
      </c>
      <c r="AN298" s="11" t="str">
        <v>[-11059] No Good Data For Calculation</v>
      </c>
      <c r="AO298" s="11" t="str">
        <v>[-11059] No Good Data For Calculation</v>
      </c>
      <c r="AP298" s="11" t="str">
        <v>[-11059] No Good Data For Calculation</v>
      </c>
      <c r="AQ298" s="11" t="str">
        <v>[-11059] No Good Data For Calculation</v>
      </c>
      <c r="AR298" s="11" t="str">
        <v>[-11059] No Good Data For Calculation</v>
      </c>
      <c r="AS298" s="11" t="str">
        <v>[-11059] No Good Data For Calculation</v>
      </c>
      <c r="AT298" s="11" t="str">
        <v>[-11059] No Good Data For Calculation</v>
      </c>
      <c r="AU298" s="11" t="str">
        <v>[-11059] No Good Data For Calculation</v>
      </c>
      <c r="AV298" s="11" t="str">
        <v>[-11059] No Good Data For Calculation</v>
      </c>
      <c r="AW298" s="11" t="str">
        <v>[-11059] No Good Data For Calculation</v>
      </c>
      <c r="AY298" s="7">
        <v>45873.996527777781</v>
      </c>
      <c r="AZ298" s="8" t="str">
        <v>[-11059] No Good Data For Calculation</v>
      </c>
      <c r="BA298" s="8" t="str">
        <v>[-11059] No Good Data For Calculation</v>
      </c>
      <c r="BB298" s="8" t="str">
        <v>[-11059] No Good Data For Calculation</v>
      </c>
      <c r="BC298" s="8" t="str">
        <v>[-11059] No Good Data For Calculation</v>
      </c>
      <c r="BD298" s="8" t="str">
        <v>[-11059] No Good Data For Calculation</v>
      </c>
      <c r="BE298" s="8" t="str">
        <v>[-11059] No Good Data For Calculation</v>
      </c>
      <c r="BF298" s="8" t="str">
        <v>[-11059] No Good Data For Calculation</v>
      </c>
      <c r="BG298" s="8" t="str">
        <v>[-11059] No Good Data For Calculation</v>
      </c>
      <c r="BI298" s="7">
        <v>45873.449305555558</v>
      </c>
      <c r="BJ298" s="8">
        <v>29.109153594984129</v>
      </c>
      <c r="BK298" s="8">
        <v>26.737603992471875</v>
      </c>
    </row>
    <row r="299" spans="1:63">
      <c r="A299" s="7">
        <v>45874.25</v>
      </c>
      <c r="B299" s="8" t="str">
        <v>[-11059] No Good Data For Calculation</v>
      </c>
      <c r="C299" s="8" t="str">
        <v>[-11059] No Good Data For Calculation</v>
      </c>
      <c r="D299" s="8" t="str">
        <v>[-11059] No Good Data For Calculation</v>
      </c>
      <c r="E299" s="8" t="str">
        <v>[-11059] No Good Data For Calculation</v>
      </c>
      <c r="F299" s="64" t="str">
        <v>[-11059] No Good Data For Calculation</v>
      </c>
      <c r="G299" s="64" t="str">
        <v>[-11059] No Good Data For Calculation</v>
      </c>
      <c r="H299" s="64" t="str">
        <v>[-11059] No Good Data For Calculation</v>
      </c>
      <c r="I299" s="64" t="str">
        <v>[-11059] No Good Data For Calculation</v>
      </c>
      <c r="J299" s="64" t="str">
        <v>[-11059] No Good Data For Calculation</v>
      </c>
      <c r="K299" s="8" t="str">
        <v>[-11059] No Good Data For Calculation</v>
      </c>
      <c r="L299" s="8" t="str">
        <v>[-11059] No Good Data For Calculation</v>
      </c>
      <c r="M299" s="8" t="str">
        <v>[-11059] No Good Data For Calculation</v>
      </c>
      <c r="N299" s="8" t="str">
        <v>[-11059] No Good Data For Calculation</v>
      </c>
      <c r="O299" s="8" t="str">
        <v>[-11059] No Good Data For Calculation</v>
      </c>
      <c r="P299" s="8" t="str">
        <v>[-11059] No Good Data For Calculation</v>
      </c>
      <c r="Q299" s="8" t="str">
        <v>[-11059] No Good Data For Calculation</v>
      </c>
      <c r="R299" s="8" t="str">
        <v>[-11059] No Good Data For Calculation</v>
      </c>
      <c r="S299" s="8" t="str">
        <v>[-11059] No Good Data For Calculation</v>
      </c>
      <c r="T299" s="8" t="str">
        <v>[-11059] No Good Data For Calculation</v>
      </c>
      <c r="U299" s="8" t="str">
        <v>[-11059] No Good Data For Calculation</v>
      </c>
      <c r="V299" s="8" t="str">
        <v>[-11059] No Good Data For Calculation</v>
      </c>
      <c r="W299" s="8" t="str">
        <v>[-11059] No Good Data For Calculation</v>
      </c>
      <c r="X299" s="8" t="str">
        <v>[-11059] No Good Data For Calculation</v>
      </c>
      <c r="Y299" s="8" t="str">
        <v>[-11059] No Good Data For Calculation</v>
      </c>
      <c r="Z299" s="8" t="str">
        <v>[-11059] No Good Data For Calculation</v>
      </c>
      <c r="AA299" s="8" t="str">
        <v>[-11059] No Good Data For Calculation</v>
      </c>
      <c r="AB299" s="8" t="str">
        <v>[-11059] No Good Data For Calculation</v>
      </c>
      <c r="AC299" s="8" t="str">
        <v>[-11059] No Good Data For Calculation</v>
      </c>
      <c r="AD299" s="8" t="str">
        <v>[-11059] No Good Data For Calculation</v>
      </c>
      <c r="AE299" s="8" t="str">
        <v>[-11059] No Good Data For Calculation</v>
      </c>
      <c r="AF299" s="64" t="str">
        <v>[-11059] No Good Data For Calculation</v>
      </c>
      <c r="AG299" s="64" t="str">
        <v>[-11059] No Good Data For Calculation</v>
      </c>
      <c r="AH299" s="64" t="str">
        <v>[-11059] No Good Data For Calculation</v>
      </c>
      <c r="AI299" s="64" t="str">
        <v>[-11059] No Good Data For Calculation</v>
      </c>
      <c r="AJ299" s="64" t="str">
        <v>[-11059] No Good Data For Calculation</v>
      </c>
      <c r="AK299" s="11" t="str">
        <v>[-11059] No Good Data For Calculation</v>
      </c>
      <c r="AL299" s="11" t="str">
        <v>[-11059] No Good Data For Calculation</v>
      </c>
      <c r="AM299" s="11" t="str">
        <v>[-11059] No Good Data For Calculation</v>
      </c>
      <c r="AN299" s="11" t="str">
        <v>[-11059] No Good Data For Calculation</v>
      </c>
      <c r="AO299" s="11" t="str">
        <v>[-11059] No Good Data For Calculation</v>
      </c>
      <c r="AP299" s="11" t="str">
        <v>[-11059] No Good Data For Calculation</v>
      </c>
      <c r="AQ299" s="11" t="str">
        <v>[-11059] No Good Data For Calculation</v>
      </c>
      <c r="AR299" s="11" t="str">
        <v>[-11059] No Good Data For Calculation</v>
      </c>
      <c r="AS299" s="11" t="str">
        <v>[-11059] No Good Data For Calculation</v>
      </c>
      <c r="AT299" s="11" t="str">
        <v>[-11059] No Good Data For Calculation</v>
      </c>
      <c r="AU299" s="11" t="str">
        <v>[-11059] No Good Data For Calculation</v>
      </c>
      <c r="AV299" s="11" t="str">
        <v>[-11059] No Good Data For Calculation</v>
      </c>
      <c r="AW299" s="11" t="str">
        <v>[-11059] No Good Data For Calculation</v>
      </c>
      <c r="AY299" s="7">
        <v>45874</v>
      </c>
      <c r="AZ299" s="8" t="str">
        <v>[-11059] No Good Data For Calculation</v>
      </c>
      <c r="BA299" s="8" t="str">
        <v>[-11059] No Good Data For Calculation</v>
      </c>
      <c r="BB299" s="8" t="str">
        <v>[-11059] No Good Data For Calculation</v>
      </c>
      <c r="BC299" s="8" t="str">
        <v>[-11059] No Good Data For Calculation</v>
      </c>
      <c r="BD299" s="8" t="str">
        <v>[-11059] No Good Data For Calculation</v>
      </c>
      <c r="BE299" s="8" t="str">
        <v>[-11059] No Good Data For Calculation</v>
      </c>
      <c r="BF299" s="8" t="str">
        <v>[-11059] No Good Data For Calculation</v>
      </c>
      <c r="BG299" s="8" t="str">
        <v>[-11059] No Good Data For Calculation</v>
      </c>
      <c r="BI299" s="7">
        <v>45873.45</v>
      </c>
      <c r="BJ299" s="8">
        <v>29.801603868442513</v>
      </c>
      <c r="BK299" s="8">
        <v>27.106398089063553</v>
      </c>
    </row>
    <row r="300" spans="1:63">
      <c r="A300" s="7">
        <v>45874.253472222219</v>
      </c>
      <c r="B300" s="8" t="str">
        <v>[-11059] No Good Data For Calculation</v>
      </c>
      <c r="C300" s="8" t="str">
        <v>[-11059] No Good Data For Calculation</v>
      </c>
      <c r="D300" s="8" t="str">
        <v>[-11059] No Good Data For Calculation</v>
      </c>
      <c r="E300" s="8" t="str">
        <v>[-11059] No Good Data For Calculation</v>
      </c>
      <c r="F300" s="64" t="str">
        <v>[-11059] No Good Data For Calculation</v>
      </c>
      <c r="G300" s="64" t="str">
        <v>[-11059] No Good Data For Calculation</v>
      </c>
      <c r="H300" s="64" t="str">
        <v>[-11059] No Good Data For Calculation</v>
      </c>
      <c r="I300" s="64" t="str">
        <v>[-11059] No Good Data For Calculation</v>
      </c>
      <c r="J300" s="64" t="str">
        <v>[-11059] No Good Data For Calculation</v>
      </c>
      <c r="K300" s="8" t="str">
        <v>[-11059] No Good Data For Calculation</v>
      </c>
      <c r="L300" s="8" t="str">
        <v>[-11059] No Good Data For Calculation</v>
      </c>
      <c r="M300" s="8" t="str">
        <v>[-11059] No Good Data For Calculation</v>
      </c>
      <c r="N300" s="8" t="str">
        <v>[-11059] No Good Data For Calculation</v>
      </c>
      <c r="O300" s="8" t="str">
        <v>[-11059] No Good Data For Calculation</v>
      </c>
      <c r="P300" s="8" t="str">
        <v>[-11059] No Good Data For Calculation</v>
      </c>
      <c r="Q300" s="8" t="str">
        <v>[-11059] No Good Data For Calculation</v>
      </c>
      <c r="R300" s="8" t="str">
        <v>[-11059] No Good Data For Calculation</v>
      </c>
      <c r="S300" s="8" t="str">
        <v>[-11059] No Good Data For Calculation</v>
      </c>
      <c r="T300" s="8" t="str">
        <v>[-11059] No Good Data For Calculation</v>
      </c>
      <c r="U300" s="8" t="str">
        <v>[-11059] No Good Data For Calculation</v>
      </c>
      <c r="V300" s="8" t="str">
        <v>[-11059] No Good Data For Calculation</v>
      </c>
      <c r="W300" s="8" t="str">
        <v>[-11059] No Good Data For Calculation</v>
      </c>
      <c r="X300" s="8" t="str">
        <v>[-11059] No Good Data For Calculation</v>
      </c>
      <c r="Y300" s="8" t="str">
        <v>[-11059] No Good Data For Calculation</v>
      </c>
      <c r="Z300" s="8" t="str">
        <v>[-11059] No Good Data For Calculation</v>
      </c>
      <c r="AA300" s="8" t="str">
        <v>[-11059] No Good Data For Calculation</v>
      </c>
      <c r="AB300" s="8" t="str">
        <v>[-11059] No Good Data For Calculation</v>
      </c>
      <c r="AC300" s="8" t="str">
        <v>[-11059] No Good Data For Calculation</v>
      </c>
      <c r="AD300" s="8" t="str">
        <v>[-11059] No Good Data For Calculation</v>
      </c>
      <c r="AE300" s="8" t="str">
        <v>[-11059] No Good Data For Calculation</v>
      </c>
      <c r="AF300" s="64" t="str">
        <v>[-11059] No Good Data For Calculation</v>
      </c>
      <c r="AG300" s="64" t="str">
        <v>[-11059] No Good Data For Calculation</v>
      </c>
      <c r="AH300" s="64" t="str">
        <v>[-11059] No Good Data For Calculation</v>
      </c>
      <c r="AI300" s="64" t="str">
        <v>[-11059] No Good Data For Calculation</v>
      </c>
      <c r="AJ300" s="64" t="str">
        <v>[-11059] No Good Data For Calculation</v>
      </c>
      <c r="AK300" s="11" t="str">
        <v>[-11059] No Good Data For Calculation</v>
      </c>
      <c r="AL300" s="11" t="str">
        <v>[-11059] No Good Data For Calculation</v>
      </c>
      <c r="AM300" s="11" t="str">
        <v>[-11059] No Good Data For Calculation</v>
      </c>
      <c r="AN300" s="11" t="str">
        <v>[-11059] No Good Data For Calculation</v>
      </c>
      <c r="AO300" s="11" t="str">
        <v>[-11059] No Good Data For Calculation</v>
      </c>
      <c r="AP300" s="11" t="str">
        <v>[-11059] No Good Data For Calculation</v>
      </c>
      <c r="AQ300" s="11" t="str">
        <v>[-11059] No Good Data For Calculation</v>
      </c>
      <c r="AR300" s="11" t="str">
        <v>[-11059] No Good Data For Calculation</v>
      </c>
      <c r="AS300" s="11" t="str">
        <v>[-11059] No Good Data For Calculation</v>
      </c>
      <c r="AT300" s="11" t="str">
        <v>[-11059] No Good Data For Calculation</v>
      </c>
      <c r="AU300" s="11" t="str">
        <v>[-11059] No Good Data For Calculation</v>
      </c>
      <c r="AV300" s="11" t="str">
        <v>[-11059] No Good Data For Calculation</v>
      </c>
      <c r="AW300" s="11" t="str">
        <v>[-11059] No Good Data For Calculation</v>
      </c>
      <c r="AY300" s="7">
        <v>45874.003472222219</v>
      </c>
      <c r="AZ300" s="8" t="str">
        <v>[-11059] No Good Data For Calculation</v>
      </c>
      <c r="BA300" s="8" t="str">
        <v>[-11059] No Good Data For Calculation</v>
      </c>
      <c r="BB300" s="8" t="str">
        <v>[-11059] No Good Data For Calculation</v>
      </c>
      <c r="BC300" s="8" t="str">
        <v>[-11059] No Good Data For Calculation</v>
      </c>
      <c r="BD300" s="8" t="str">
        <v>[-11059] No Good Data For Calculation</v>
      </c>
      <c r="BE300" s="8" t="str">
        <v>[-11059] No Good Data For Calculation</v>
      </c>
      <c r="BF300" s="8" t="str">
        <v>[-11059] No Good Data For Calculation</v>
      </c>
      <c r="BG300" s="8" t="str">
        <v>[-11059] No Good Data For Calculation</v>
      </c>
      <c r="BI300" s="7">
        <v>45873.450694444444</v>
      </c>
      <c r="BJ300" s="8">
        <v>30.102714478457173</v>
      </c>
      <c r="BK300" s="8">
        <v>27.63472535520226</v>
      </c>
    </row>
    <row r="301" spans="1:63">
      <c r="A301" s="7">
        <v>45874.256944444445</v>
      </c>
      <c r="B301" s="8" t="str">
        <v>[-11059] No Good Data For Calculation</v>
      </c>
      <c r="C301" s="8" t="str">
        <v>[-11059] No Good Data For Calculation</v>
      </c>
      <c r="D301" s="8" t="str">
        <v>[-11059] No Good Data For Calculation</v>
      </c>
      <c r="E301" s="8" t="str">
        <v>[-11059] No Good Data For Calculation</v>
      </c>
      <c r="F301" s="64" t="str">
        <v>[-11059] No Good Data For Calculation</v>
      </c>
      <c r="G301" s="64" t="str">
        <v>[-11059] No Good Data For Calculation</v>
      </c>
      <c r="H301" s="64" t="str">
        <v>[-11059] No Good Data For Calculation</v>
      </c>
      <c r="I301" s="64" t="str">
        <v>[-11059] No Good Data For Calculation</v>
      </c>
      <c r="J301" s="64" t="str">
        <v>[-11059] No Good Data For Calculation</v>
      </c>
      <c r="K301" s="8" t="str">
        <v>[-11059] No Good Data For Calculation</v>
      </c>
      <c r="L301" s="8" t="str">
        <v>[-11059] No Good Data For Calculation</v>
      </c>
      <c r="M301" s="8" t="str">
        <v>[-11059] No Good Data For Calculation</v>
      </c>
      <c r="N301" s="8" t="str">
        <v>[-11059] No Good Data For Calculation</v>
      </c>
      <c r="O301" s="8" t="str">
        <v>[-11059] No Good Data For Calculation</v>
      </c>
      <c r="P301" s="8" t="str">
        <v>[-11059] No Good Data For Calculation</v>
      </c>
      <c r="Q301" s="8" t="str">
        <v>[-11059] No Good Data For Calculation</v>
      </c>
      <c r="R301" s="8" t="str">
        <v>[-11059] No Good Data For Calculation</v>
      </c>
      <c r="S301" s="8" t="str">
        <v>[-11059] No Good Data For Calculation</v>
      </c>
      <c r="T301" s="8" t="str">
        <v>[-11059] No Good Data For Calculation</v>
      </c>
      <c r="U301" s="8" t="str">
        <v>[-11059] No Good Data For Calculation</v>
      </c>
      <c r="V301" s="8" t="str">
        <v>[-11059] No Good Data For Calculation</v>
      </c>
      <c r="W301" s="8" t="str">
        <v>[-11059] No Good Data For Calculation</v>
      </c>
      <c r="X301" s="8" t="str">
        <v>[-11059] No Good Data For Calculation</v>
      </c>
      <c r="Y301" s="8" t="str">
        <v>[-11059] No Good Data For Calculation</v>
      </c>
      <c r="Z301" s="8" t="str">
        <v>[-11059] No Good Data For Calculation</v>
      </c>
      <c r="AA301" s="8" t="str">
        <v>[-11059] No Good Data For Calculation</v>
      </c>
      <c r="AB301" s="8" t="str">
        <v>[-11059] No Good Data For Calculation</v>
      </c>
      <c r="AC301" s="8" t="str">
        <v>[-11059] No Good Data For Calculation</v>
      </c>
      <c r="AD301" s="8" t="str">
        <v>[-11059] No Good Data For Calculation</v>
      </c>
      <c r="AE301" s="8" t="str">
        <v>[-11059] No Good Data For Calculation</v>
      </c>
      <c r="AF301" s="64" t="str">
        <v>[-11059] No Good Data For Calculation</v>
      </c>
      <c r="AG301" s="64" t="str">
        <v>[-11059] No Good Data For Calculation</v>
      </c>
      <c r="AH301" s="64" t="str">
        <v>[-11059] No Good Data For Calculation</v>
      </c>
      <c r="AI301" s="64" t="str">
        <v>[-11059] No Good Data For Calculation</v>
      </c>
      <c r="AJ301" s="64" t="str">
        <v>[-11059] No Good Data For Calculation</v>
      </c>
      <c r="AK301" s="11" t="str">
        <v>[-11059] No Good Data For Calculation</v>
      </c>
      <c r="AL301" s="11" t="str">
        <v>[-11059] No Good Data For Calculation</v>
      </c>
      <c r="AM301" s="11" t="str">
        <v>[-11059] No Good Data For Calculation</v>
      </c>
      <c r="AN301" s="11" t="str">
        <v>[-11059] No Good Data For Calculation</v>
      </c>
      <c r="AO301" s="11" t="str">
        <v>[-11059] No Good Data For Calculation</v>
      </c>
      <c r="AP301" s="11" t="str">
        <v>[-11059] No Good Data For Calculation</v>
      </c>
      <c r="AQ301" s="11" t="str">
        <v>[-11059] No Good Data For Calculation</v>
      </c>
      <c r="AR301" s="11" t="str">
        <v>[-11059] No Good Data For Calculation</v>
      </c>
      <c r="AS301" s="11" t="str">
        <v>[-11059] No Good Data For Calculation</v>
      </c>
      <c r="AT301" s="11" t="str">
        <v>[-11059] No Good Data For Calculation</v>
      </c>
      <c r="AU301" s="11" t="str">
        <v>[-11059] No Good Data For Calculation</v>
      </c>
      <c r="AV301" s="11" t="str">
        <v>[-11059] No Good Data For Calculation</v>
      </c>
      <c r="AW301" s="11" t="str">
        <v>[-11059] No Good Data For Calculation</v>
      </c>
      <c r="AY301" s="7">
        <v>45874.006944444445</v>
      </c>
      <c r="AZ301" s="8" t="str">
        <v>[-11059] No Good Data For Calculation</v>
      </c>
      <c r="BA301" s="8" t="str">
        <v>[-11059] No Good Data For Calculation</v>
      </c>
      <c r="BB301" s="8" t="str">
        <v>[-11059] No Good Data For Calculation</v>
      </c>
      <c r="BC301" s="8" t="str">
        <v>[-11059] No Good Data For Calculation</v>
      </c>
      <c r="BD301" s="8" t="str">
        <v>[-11059] No Good Data For Calculation</v>
      </c>
      <c r="BE301" s="8" t="str">
        <v>[-11059] No Good Data For Calculation</v>
      </c>
      <c r="BF301" s="8" t="str">
        <v>[-11059] No Good Data For Calculation</v>
      </c>
      <c r="BG301" s="8" t="str">
        <v>[-11059] No Good Data For Calculation</v>
      </c>
      <c r="BI301" s="7">
        <v>45873.451388888891</v>
      </c>
      <c r="BJ301" s="8">
        <v>30.387556014964847</v>
      </c>
      <c r="BK301" s="8">
        <v>28.161476052041976</v>
      </c>
    </row>
    <row r="302" spans="1:63">
      <c r="A302" s="7">
        <v>45874.260416666664</v>
      </c>
      <c r="B302" s="8" t="str">
        <v>[-11059] No Good Data For Calculation</v>
      </c>
      <c r="C302" s="8" t="str">
        <v>[-11059] No Good Data For Calculation</v>
      </c>
      <c r="D302" s="8" t="str">
        <v>[-11059] No Good Data For Calculation</v>
      </c>
      <c r="E302" s="8" t="str">
        <v>[-11059] No Good Data For Calculation</v>
      </c>
      <c r="F302" s="64" t="str">
        <v>[-11059] No Good Data For Calculation</v>
      </c>
      <c r="G302" s="64" t="str">
        <v>[-11059] No Good Data For Calculation</v>
      </c>
      <c r="H302" s="64" t="str">
        <v>[-11059] No Good Data For Calculation</v>
      </c>
      <c r="I302" s="64" t="str">
        <v>[-11059] No Good Data For Calculation</v>
      </c>
      <c r="J302" s="64" t="str">
        <v>[-11059] No Good Data For Calculation</v>
      </c>
      <c r="K302" s="8" t="str">
        <v>[-11059] No Good Data For Calculation</v>
      </c>
      <c r="L302" s="8" t="str">
        <v>[-11059] No Good Data For Calculation</v>
      </c>
      <c r="M302" s="8" t="str">
        <v>[-11059] No Good Data For Calculation</v>
      </c>
      <c r="N302" s="8" t="str">
        <v>[-11059] No Good Data For Calculation</v>
      </c>
      <c r="O302" s="8" t="str">
        <v>[-11059] No Good Data For Calculation</v>
      </c>
      <c r="P302" s="8" t="str">
        <v>[-11059] No Good Data For Calculation</v>
      </c>
      <c r="Q302" s="8" t="str">
        <v>[-11059] No Good Data For Calculation</v>
      </c>
      <c r="R302" s="8" t="str">
        <v>[-11059] No Good Data For Calculation</v>
      </c>
      <c r="S302" s="8" t="str">
        <v>[-11059] No Good Data For Calculation</v>
      </c>
      <c r="T302" s="8" t="str">
        <v>[-11059] No Good Data For Calculation</v>
      </c>
      <c r="U302" s="8" t="str">
        <v>[-11059] No Good Data For Calculation</v>
      </c>
      <c r="V302" s="8" t="str">
        <v>[-11059] No Good Data For Calculation</v>
      </c>
      <c r="W302" s="8" t="str">
        <v>[-11059] No Good Data For Calculation</v>
      </c>
      <c r="X302" s="8" t="str">
        <v>[-11059] No Good Data For Calculation</v>
      </c>
      <c r="Y302" s="8" t="str">
        <v>[-11059] No Good Data For Calculation</v>
      </c>
      <c r="Z302" s="8" t="str">
        <v>[-11059] No Good Data For Calculation</v>
      </c>
      <c r="AA302" s="8" t="str">
        <v>[-11059] No Good Data For Calculation</v>
      </c>
      <c r="AB302" s="8" t="str">
        <v>[-11059] No Good Data For Calculation</v>
      </c>
      <c r="AC302" s="8" t="str">
        <v>[-11059] No Good Data For Calculation</v>
      </c>
      <c r="AD302" s="8" t="str">
        <v>[-11059] No Good Data For Calculation</v>
      </c>
      <c r="AE302" s="8" t="str">
        <v>[-11059] No Good Data For Calculation</v>
      </c>
      <c r="AF302" s="64" t="str">
        <v>[-11059] No Good Data For Calculation</v>
      </c>
      <c r="AG302" s="64" t="str">
        <v>[-11059] No Good Data For Calculation</v>
      </c>
      <c r="AH302" s="64" t="str">
        <v>[-11059] No Good Data For Calculation</v>
      </c>
      <c r="AI302" s="64" t="str">
        <v>[-11059] No Good Data For Calculation</v>
      </c>
      <c r="AJ302" s="64" t="str">
        <v>[-11059] No Good Data For Calculation</v>
      </c>
      <c r="AK302" s="11" t="str">
        <v>[-11059] No Good Data For Calculation</v>
      </c>
      <c r="AL302" s="11" t="str">
        <v>[-11059] No Good Data For Calculation</v>
      </c>
      <c r="AM302" s="11" t="str">
        <v>[-11059] No Good Data For Calculation</v>
      </c>
      <c r="AN302" s="11" t="str">
        <v>[-11059] No Good Data For Calculation</v>
      </c>
      <c r="AO302" s="11" t="str">
        <v>[-11059] No Good Data For Calculation</v>
      </c>
      <c r="AP302" s="11" t="str">
        <v>[-11059] No Good Data For Calculation</v>
      </c>
      <c r="AQ302" s="11" t="str">
        <v>[-11059] No Good Data For Calculation</v>
      </c>
      <c r="AR302" s="11" t="str">
        <v>[-11059] No Good Data For Calculation</v>
      </c>
      <c r="AS302" s="11" t="str">
        <v>[-11059] No Good Data For Calculation</v>
      </c>
      <c r="AT302" s="11" t="str">
        <v>[-11059] No Good Data For Calculation</v>
      </c>
      <c r="AU302" s="11" t="str">
        <v>[-11059] No Good Data For Calculation</v>
      </c>
      <c r="AV302" s="11" t="str">
        <v>[-11059] No Good Data For Calculation</v>
      </c>
      <c r="AW302" s="11" t="str">
        <v>[-11059] No Good Data For Calculation</v>
      </c>
      <c r="AY302" s="7">
        <v>45874.010416666664</v>
      </c>
      <c r="AZ302" s="8" t="str">
        <v>[-11059] No Good Data For Calculation</v>
      </c>
      <c r="BA302" s="8" t="str">
        <v>[-11059] No Good Data For Calculation</v>
      </c>
      <c r="BB302" s="8" t="str">
        <v>[-11059] No Good Data For Calculation</v>
      </c>
      <c r="BC302" s="8" t="str">
        <v>[-11059] No Good Data For Calculation</v>
      </c>
      <c r="BD302" s="8" t="str">
        <v>[-11059] No Good Data For Calculation</v>
      </c>
      <c r="BE302" s="8" t="str">
        <v>[-11059] No Good Data For Calculation</v>
      </c>
      <c r="BF302" s="8" t="str">
        <v>[-11059] No Good Data For Calculation</v>
      </c>
      <c r="BG302" s="8" t="str">
        <v>[-11059] No Good Data For Calculation</v>
      </c>
      <c r="BI302" s="7">
        <v>45873.45208333333</v>
      </c>
      <c r="BJ302" s="8">
        <v>30.602771927859255</v>
      </c>
      <c r="BK302" s="8">
        <v>28.489064009688029</v>
      </c>
    </row>
    <row r="303" spans="1:63">
      <c r="A303" s="7">
        <v>45874.263888888891</v>
      </c>
      <c r="B303" s="8" t="str">
        <v>[-11059] No Good Data For Calculation</v>
      </c>
      <c r="C303" s="8" t="str">
        <v>[-11059] No Good Data For Calculation</v>
      </c>
      <c r="D303" s="8" t="str">
        <v>[-11059] No Good Data For Calculation</v>
      </c>
      <c r="E303" s="8" t="str">
        <v>[-11059] No Good Data For Calculation</v>
      </c>
      <c r="F303" s="64" t="str">
        <v>[-11059] No Good Data For Calculation</v>
      </c>
      <c r="G303" s="64" t="str">
        <v>[-11059] No Good Data For Calculation</v>
      </c>
      <c r="H303" s="64" t="str">
        <v>[-11059] No Good Data For Calculation</v>
      </c>
      <c r="I303" s="64" t="str">
        <v>[-11059] No Good Data For Calculation</v>
      </c>
      <c r="J303" s="64" t="str">
        <v>[-11059] No Good Data For Calculation</v>
      </c>
      <c r="K303" s="8" t="str">
        <v>[-11059] No Good Data For Calculation</v>
      </c>
      <c r="L303" s="8" t="str">
        <v>[-11059] No Good Data For Calculation</v>
      </c>
      <c r="M303" s="8" t="str">
        <v>[-11059] No Good Data For Calculation</v>
      </c>
      <c r="N303" s="8" t="str">
        <v>[-11059] No Good Data For Calculation</v>
      </c>
      <c r="O303" s="8" t="str">
        <v>[-11059] No Good Data For Calculation</v>
      </c>
      <c r="P303" s="8" t="str">
        <v>[-11059] No Good Data For Calculation</v>
      </c>
      <c r="Q303" s="8" t="str">
        <v>[-11059] No Good Data For Calculation</v>
      </c>
      <c r="R303" s="8" t="str">
        <v>[-11059] No Good Data For Calculation</v>
      </c>
      <c r="S303" s="8" t="str">
        <v>[-11059] No Good Data For Calculation</v>
      </c>
      <c r="T303" s="8" t="str">
        <v>[-11059] No Good Data For Calculation</v>
      </c>
      <c r="U303" s="8" t="str">
        <v>[-11059] No Good Data For Calculation</v>
      </c>
      <c r="V303" s="8" t="str">
        <v>[-11059] No Good Data For Calculation</v>
      </c>
      <c r="W303" s="8" t="str">
        <v>[-11059] No Good Data For Calculation</v>
      </c>
      <c r="X303" s="8" t="str">
        <v>[-11059] No Good Data For Calculation</v>
      </c>
      <c r="Y303" s="8" t="str">
        <v>[-11059] No Good Data For Calculation</v>
      </c>
      <c r="Z303" s="8" t="str">
        <v>[-11059] No Good Data For Calculation</v>
      </c>
      <c r="AA303" s="8" t="str">
        <v>[-11059] No Good Data For Calculation</v>
      </c>
      <c r="AB303" s="8" t="str">
        <v>[-11059] No Good Data For Calculation</v>
      </c>
      <c r="AC303" s="8" t="str">
        <v>[-11059] No Good Data For Calculation</v>
      </c>
      <c r="AD303" s="8" t="str">
        <v>[-11059] No Good Data For Calculation</v>
      </c>
      <c r="AE303" s="8" t="str">
        <v>[-11059] No Good Data For Calculation</v>
      </c>
      <c r="AF303" s="64" t="str">
        <v>[-11059] No Good Data For Calculation</v>
      </c>
      <c r="AG303" s="64" t="str">
        <v>[-11059] No Good Data For Calculation</v>
      </c>
      <c r="AH303" s="64" t="str">
        <v>[-11059] No Good Data For Calculation</v>
      </c>
      <c r="AI303" s="64" t="str">
        <v>[-11059] No Good Data For Calculation</v>
      </c>
      <c r="AJ303" s="64" t="str">
        <v>[-11059] No Good Data For Calculation</v>
      </c>
      <c r="AK303" s="11" t="str">
        <v>[-11059] No Good Data For Calculation</v>
      </c>
      <c r="AL303" s="11" t="str">
        <v>[-11059] No Good Data For Calculation</v>
      </c>
      <c r="AM303" s="11" t="str">
        <v>[-11059] No Good Data For Calculation</v>
      </c>
      <c r="AN303" s="11" t="str">
        <v>[-11059] No Good Data For Calculation</v>
      </c>
      <c r="AO303" s="11" t="str">
        <v>[-11059] No Good Data For Calculation</v>
      </c>
      <c r="AP303" s="11" t="str">
        <v>[-11059] No Good Data For Calculation</v>
      </c>
      <c r="AQ303" s="11" t="str">
        <v>[-11059] No Good Data For Calculation</v>
      </c>
      <c r="AR303" s="11" t="str">
        <v>[-11059] No Good Data For Calculation</v>
      </c>
      <c r="AS303" s="11" t="str">
        <v>[-11059] No Good Data For Calculation</v>
      </c>
      <c r="AT303" s="11" t="str">
        <v>[-11059] No Good Data For Calculation</v>
      </c>
      <c r="AU303" s="11" t="str">
        <v>[-11059] No Good Data For Calculation</v>
      </c>
      <c r="AV303" s="11" t="str">
        <v>[-11059] No Good Data For Calculation</v>
      </c>
      <c r="AW303" s="11" t="str">
        <v>[-11059] No Good Data For Calculation</v>
      </c>
      <c r="AY303" s="7">
        <v>45874.013888888891</v>
      </c>
      <c r="AZ303" s="8" t="str">
        <v>[-11059] No Good Data For Calculation</v>
      </c>
      <c r="BA303" s="8" t="str">
        <v>[-11059] No Good Data For Calculation</v>
      </c>
      <c r="BB303" s="8" t="str">
        <v>[-11059] No Good Data For Calculation</v>
      </c>
      <c r="BC303" s="8" t="str">
        <v>[-11059] No Good Data For Calculation</v>
      </c>
      <c r="BD303" s="8" t="str">
        <v>[-11059] No Good Data For Calculation</v>
      </c>
      <c r="BE303" s="8" t="str">
        <v>[-11059] No Good Data For Calculation</v>
      </c>
      <c r="BF303" s="8" t="str">
        <v>[-11059] No Good Data For Calculation</v>
      </c>
      <c r="BG303" s="8" t="str">
        <v>[-11059] No Good Data For Calculation</v>
      </c>
      <c r="BI303" s="7">
        <v>45873.452777777777</v>
      </c>
      <c r="BJ303" s="8">
        <v>30.984004132516336</v>
      </c>
      <c r="BK303" s="8">
        <v>28.784315311112746</v>
      </c>
    </row>
    <row r="304" spans="1:63">
      <c r="A304" s="7">
        <v>45874.267361111109</v>
      </c>
      <c r="B304" s="8" t="str">
        <v>[-11059] No Good Data For Calculation</v>
      </c>
      <c r="C304" s="8" t="str">
        <v>[-11059] No Good Data For Calculation</v>
      </c>
      <c r="D304" s="8" t="str">
        <v>[-11059] No Good Data For Calculation</v>
      </c>
      <c r="E304" s="8" t="str">
        <v>[-11059] No Good Data For Calculation</v>
      </c>
      <c r="F304" s="64" t="str">
        <v>[-11059] No Good Data For Calculation</v>
      </c>
      <c r="G304" s="64" t="str">
        <v>[-11059] No Good Data For Calculation</v>
      </c>
      <c r="H304" s="64" t="str">
        <v>[-11059] No Good Data For Calculation</v>
      </c>
      <c r="I304" s="64" t="str">
        <v>[-11059] No Good Data For Calculation</v>
      </c>
      <c r="J304" s="64" t="str">
        <v>[-11059] No Good Data For Calculation</v>
      </c>
      <c r="K304" s="8" t="str">
        <v>[-11059] No Good Data For Calculation</v>
      </c>
      <c r="L304" s="8" t="str">
        <v>[-11059] No Good Data For Calculation</v>
      </c>
      <c r="M304" s="8" t="str">
        <v>[-11059] No Good Data For Calculation</v>
      </c>
      <c r="N304" s="8" t="str">
        <v>[-11059] No Good Data For Calculation</v>
      </c>
      <c r="O304" s="8" t="str">
        <v>[-11059] No Good Data For Calculation</v>
      </c>
      <c r="P304" s="8" t="str">
        <v>[-11059] No Good Data For Calculation</v>
      </c>
      <c r="Q304" s="8" t="str">
        <v>[-11059] No Good Data For Calculation</v>
      </c>
      <c r="R304" s="8" t="str">
        <v>[-11059] No Good Data For Calculation</v>
      </c>
      <c r="S304" s="8" t="str">
        <v>[-11059] No Good Data For Calculation</v>
      </c>
      <c r="T304" s="8" t="str">
        <v>[-11059] No Good Data For Calculation</v>
      </c>
      <c r="U304" s="8" t="str">
        <v>[-11059] No Good Data For Calculation</v>
      </c>
      <c r="V304" s="8" t="str">
        <v>[-11059] No Good Data For Calculation</v>
      </c>
      <c r="W304" s="8" t="str">
        <v>[-11059] No Good Data For Calculation</v>
      </c>
      <c r="X304" s="8" t="str">
        <v>[-11059] No Good Data For Calculation</v>
      </c>
      <c r="Y304" s="8" t="str">
        <v>[-11059] No Good Data For Calculation</v>
      </c>
      <c r="Z304" s="8" t="str">
        <v>[-11059] No Good Data For Calculation</v>
      </c>
      <c r="AA304" s="8" t="str">
        <v>[-11059] No Good Data For Calculation</v>
      </c>
      <c r="AB304" s="8" t="str">
        <v>[-11059] No Good Data For Calculation</v>
      </c>
      <c r="AC304" s="8" t="str">
        <v>[-11059] No Good Data For Calculation</v>
      </c>
      <c r="AD304" s="8" t="str">
        <v>[-11059] No Good Data For Calculation</v>
      </c>
      <c r="AE304" s="8" t="str">
        <v>[-11059] No Good Data For Calculation</v>
      </c>
      <c r="AF304" s="64" t="str">
        <v>[-11059] No Good Data For Calculation</v>
      </c>
      <c r="AG304" s="64" t="str">
        <v>[-11059] No Good Data For Calculation</v>
      </c>
      <c r="AH304" s="64" t="str">
        <v>[-11059] No Good Data For Calculation</v>
      </c>
      <c r="AI304" s="64" t="str">
        <v>[-11059] No Good Data For Calculation</v>
      </c>
      <c r="AJ304" s="64" t="str">
        <v>[-11059] No Good Data For Calculation</v>
      </c>
      <c r="AK304" s="11" t="str">
        <v>[-11059] No Good Data For Calculation</v>
      </c>
      <c r="AL304" s="11" t="str">
        <v>[-11059] No Good Data For Calculation</v>
      </c>
      <c r="AM304" s="11" t="str">
        <v>[-11059] No Good Data For Calculation</v>
      </c>
      <c r="AN304" s="11" t="str">
        <v>[-11059] No Good Data For Calculation</v>
      </c>
      <c r="AO304" s="11" t="str">
        <v>[-11059] No Good Data For Calculation</v>
      </c>
      <c r="AP304" s="11" t="str">
        <v>[-11059] No Good Data For Calculation</v>
      </c>
      <c r="AQ304" s="11" t="str">
        <v>[-11059] No Good Data For Calculation</v>
      </c>
      <c r="AR304" s="11" t="str">
        <v>[-11059] No Good Data For Calculation</v>
      </c>
      <c r="AS304" s="11" t="str">
        <v>[-11059] No Good Data For Calculation</v>
      </c>
      <c r="AT304" s="11" t="str">
        <v>[-11059] No Good Data For Calculation</v>
      </c>
      <c r="AU304" s="11" t="str">
        <v>[-11059] No Good Data For Calculation</v>
      </c>
      <c r="AV304" s="11" t="str">
        <v>[-11059] No Good Data For Calculation</v>
      </c>
      <c r="AW304" s="11" t="str">
        <v>[-11059] No Good Data For Calculation</v>
      </c>
      <c r="AY304" s="7">
        <v>45874.017361111109</v>
      </c>
      <c r="AZ304" s="8" t="str">
        <v>[-11059] No Good Data For Calculation</v>
      </c>
      <c r="BA304" s="8" t="str">
        <v>[-11059] No Good Data For Calculation</v>
      </c>
      <c r="BB304" s="8" t="str">
        <v>[-11059] No Good Data For Calculation</v>
      </c>
      <c r="BC304" s="8" t="str">
        <v>[-11059] No Good Data For Calculation</v>
      </c>
      <c r="BD304" s="8" t="str">
        <v>[-11059] No Good Data For Calculation</v>
      </c>
      <c r="BE304" s="8" t="str">
        <v>[-11059] No Good Data For Calculation</v>
      </c>
      <c r="BF304" s="8" t="str">
        <v>[-11059] No Good Data For Calculation</v>
      </c>
      <c r="BG304" s="8" t="str">
        <v>[-11059] No Good Data For Calculation</v>
      </c>
      <c r="BI304" s="7">
        <v>45873.453472222223</v>
      </c>
      <c r="BJ304" s="8">
        <v>31.202887661804144</v>
      </c>
      <c r="BK304" s="8">
        <v>29.158822819763465</v>
      </c>
    </row>
    <row r="305" spans="1:63">
      <c r="A305" s="7">
        <v>45874.270833333336</v>
      </c>
      <c r="B305" s="8" t="str">
        <v>[-11059] No Good Data For Calculation</v>
      </c>
      <c r="C305" s="8" t="str">
        <v>[-11059] No Good Data For Calculation</v>
      </c>
      <c r="D305" s="8" t="str">
        <v>[-11059] No Good Data For Calculation</v>
      </c>
      <c r="E305" s="8" t="str">
        <v>[-11059] No Good Data For Calculation</v>
      </c>
      <c r="F305" s="64" t="str">
        <v>[-11059] No Good Data For Calculation</v>
      </c>
      <c r="G305" s="64" t="str">
        <v>[-11059] No Good Data For Calculation</v>
      </c>
      <c r="H305" s="64" t="str">
        <v>[-11059] No Good Data For Calculation</v>
      </c>
      <c r="I305" s="64" t="str">
        <v>[-11059] No Good Data For Calculation</v>
      </c>
      <c r="J305" s="64" t="str">
        <v>[-11059] No Good Data For Calculation</v>
      </c>
      <c r="K305" s="8" t="str">
        <v>[-11059] No Good Data For Calculation</v>
      </c>
      <c r="L305" s="8" t="str">
        <v>[-11059] No Good Data For Calculation</v>
      </c>
      <c r="M305" s="8" t="str">
        <v>[-11059] No Good Data For Calculation</v>
      </c>
      <c r="N305" s="8" t="str">
        <v>[-11059] No Good Data For Calculation</v>
      </c>
      <c r="O305" s="8" t="str">
        <v>[-11059] No Good Data For Calculation</v>
      </c>
      <c r="P305" s="8" t="str">
        <v>[-11059] No Good Data For Calculation</v>
      </c>
      <c r="Q305" s="8" t="str">
        <v>[-11059] No Good Data For Calculation</v>
      </c>
      <c r="R305" s="8" t="str">
        <v>[-11059] No Good Data For Calculation</v>
      </c>
      <c r="S305" s="8" t="str">
        <v>[-11059] No Good Data For Calculation</v>
      </c>
      <c r="T305" s="8" t="str">
        <v>[-11059] No Good Data For Calculation</v>
      </c>
      <c r="U305" s="8" t="str">
        <v>[-11059] No Good Data For Calculation</v>
      </c>
      <c r="V305" s="8" t="str">
        <v>[-11059] No Good Data For Calculation</v>
      </c>
      <c r="W305" s="8" t="str">
        <v>[-11059] No Good Data For Calculation</v>
      </c>
      <c r="X305" s="8" t="str">
        <v>[-11059] No Good Data For Calculation</v>
      </c>
      <c r="Y305" s="8" t="str">
        <v>[-11059] No Good Data For Calculation</v>
      </c>
      <c r="Z305" s="8" t="str">
        <v>[-11059] No Good Data For Calculation</v>
      </c>
      <c r="AA305" s="8" t="str">
        <v>[-11059] No Good Data For Calculation</v>
      </c>
      <c r="AB305" s="8" t="str">
        <v>[-11059] No Good Data For Calculation</v>
      </c>
      <c r="AC305" s="8" t="str">
        <v>[-11059] No Good Data For Calculation</v>
      </c>
      <c r="AD305" s="8" t="str">
        <v>[-11059] No Good Data For Calculation</v>
      </c>
      <c r="AE305" s="8" t="str">
        <v>[-11059] No Good Data For Calculation</v>
      </c>
      <c r="AF305" s="64" t="str">
        <v>[-11059] No Good Data For Calculation</v>
      </c>
      <c r="AG305" s="64" t="str">
        <v>[-11059] No Good Data For Calculation</v>
      </c>
      <c r="AH305" s="64" t="str">
        <v>[-11059] No Good Data For Calculation</v>
      </c>
      <c r="AI305" s="64" t="str">
        <v>[-11059] No Good Data For Calculation</v>
      </c>
      <c r="AJ305" s="64" t="str">
        <v>[-11059] No Good Data For Calculation</v>
      </c>
      <c r="AK305" s="11" t="str">
        <v>[-11059] No Good Data For Calculation</v>
      </c>
      <c r="AL305" s="11" t="str">
        <v>[-11059] No Good Data For Calculation</v>
      </c>
      <c r="AM305" s="11" t="str">
        <v>[-11059] No Good Data For Calculation</v>
      </c>
      <c r="AN305" s="11" t="str">
        <v>[-11059] No Good Data For Calculation</v>
      </c>
      <c r="AO305" s="11" t="str">
        <v>[-11059] No Good Data For Calculation</v>
      </c>
      <c r="AP305" s="11" t="str">
        <v>[-11059] No Good Data For Calculation</v>
      </c>
      <c r="AQ305" s="11" t="str">
        <v>[-11059] No Good Data For Calculation</v>
      </c>
      <c r="AR305" s="11" t="str">
        <v>[-11059] No Good Data For Calculation</v>
      </c>
      <c r="AS305" s="11" t="str">
        <v>[-11059] No Good Data For Calculation</v>
      </c>
      <c r="AT305" s="11" t="str">
        <v>[-11059] No Good Data For Calculation</v>
      </c>
      <c r="AU305" s="11" t="str">
        <v>[-11059] No Good Data For Calculation</v>
      </c>
      <c r="AV305" s="11" t="str">
        <v>[-11059] No Good Data For Calculation</v>
      </c>
      <c r="AW305" s="11" t="str">
        <v>[-11059] No Good Data For Calculation</v>
      </c>
      <c r="AY305" s="7">
        <v>45874.020833333336</v>
      </c>
      <c r="AZ305" s="8" t="str">
        <v>[-11059] No Good Data For Calculation</v>
      </c>
      <c r="BA305" s="8" t="str">
        <v>[-11059] No Good Data For Calculation</v>
      </c>
      <c r="BB305" s="8" t="str">
        <v>[-11059] No Good Data For Calculation</v>
      </c>
      <c r="BC305" s="8" t="str">
        <v>[-11059] No Good Data For Calculation</v>
      </c>
      <c r="BD305" s="8" t="str">
        <v>[-11059] No Good Data For Calculation</v>
      </c>
      <c r="BE305" s="8" t="str">
        <v>[-11059] No Good Data For Calculation</v>
      </c>
      <c r="BF305" s="8" t="str">
        <v>[-11059] No Good Data For Calculation</v>
      </c>
      <c r="BG305" s="8" t="str">
        <v>[-11059] No Good Data For Calculation</v>
      </c>
      <c r="BI305" s="7">
        <v>45873.45416666667</v>
      </c>
      <c r="BJ305" s="8">
        <v>31.408386823618571</v>
      </c>
      <c r="BK305" s="8">
        <v>29.503939726199373</v>
      </c>
    </row>
    <row r="306" spans="1:63">
      <c r="A306" s="7">
        <v>45874.274305555555</v>
      </c>
      <c r="B306" s="8" t="str">
        <v>[-11059] No Good Data For Calculation</v>
      </c>
      <c r="C306" s="8" t="str">
        <v>[-11059] No Good Data For Calculation</v>
      </c>
      <c r="D306" s="8" t="str">
        <v>[-11059] No Good Data For Calculation</v>
      </c>
      <c r="E306" s="8" t="str">
        <v>[-11059] No Good Data For Calculation</v>
      </c>
      <c r="F306" s="64" t="str">
        <v>[-11059] No Good Data For Calculation</v>
      </c>
      <c r="G306" s="64" t="str">
        <v>[-11059] No Good Data For Calculation</v>
      </c>
      <c r="H306" s="64" t="str">
        <v>[-11059] No Good Data For Calculation</v>
      </c>
      <c r="I306" s="64" t="str">
        <v>[-11059] No Good Data For Calculation</v>
      </c>
      <c r="J306" s="64" t="str">
        <v>[-11059] No Good Data For Calculation</v>
      </c>
      <c r="K306" s="8" t="str">
        <v>[-11059] No Good Data For Calculation</v>
      </c>
      <c r="L306" s="8" t="str">
        <v>[-11059] No Good Data For Calculation</v>
      </c>
      <c r="M306" s="8" t="str">
        <v>[-11059] No Good Data For Calculation</v>
      </c>
      <c r="N306" s="8" t="str">
        <v>[-11059] No Good Data For Calculation</v>
      </c>
      <c r="O306" s="8" t="str">
        <v>[-11059] No Good Data For Calculation</v>
      </c>
      <c r="P306" s="8" t="str">
        <v>[-11059] No Good Data For Calculation</v>
      </c>
      <c r="Q306" s="8" t="str">
        <v>[-11059] No Good Data For Calculation</v>
      </c>
      <c r="R306" s="8" t="str">
        <v>[-11059] No Good Data For Calculation</v>
      </c>
      <c r="S306" s="8" t="str">
        <v>[-11059] No Good Data For Calculation</v>
      </c>
      <c r="T306" s="8" t="str">
        <v>[-11059] No Good Data For Calculation</v>
      </c>
      <c r="U306" s="8" t="str">
        <v>[-11059] No Good Data For Calculation</v>
      </c>
      <c r="V306" s="8" t="str">
        <v>[-11059] No Good Data For Calculation</v>
      </c>
      <c r="W306" s="8" t="str">
        <v>[-11059] No Good Data For Calculation</v>
      </c>
      <c r="X306" s="8" t="str">
        <v>[-11059] No Good Data For Calculation</v>
      </c>
      <c r="Y306" s="8" t="str">
        <v>[-11059] No Good Data For Calculation</v>
      </c>
      <c r="Z306" s="8" t="str">
        <v>[-11059] No Good Data For Calculation</v>
      </c>
      <c r="AA306" s="8" t="str">
        <v>[-11059] No Good Data For Calculation</v>
      </c>
      <c r="AB306" s="8" t="str">
        <v>[-11059] No Good Data For Calculation</v>
      </c>
      <c r="AC306" s="8" t="str">
        <v>[-11059] No Good Data For Calculation</v>
      </c>
      <c r="AD306" s="8" t="str">
        <v>[-11059] No Good Data For Calculation</v>
      </c>
      <c r="AE306" s="8" t="str">
        <v>[-11059] No Good Data For Calculation</v>
      </c>
      <c r="AF306" s="64" t="str">
        <v>[-11059] No Good Data For Calculation</v>
      </c>
      <c r="AG306" s="64" t="str">
        <v>[-11059] No Good Data For Calculation</v>
      </c>
      <c r="AH306" s="64" t="str">
        <v>[-11059] No Good Data For Calculation</v>
      </c>
      <c r="AI306" s="64" t="str">
        <v>[-11059] No Good Data For Calculation</v>
      </c>
      <c r="AJ306" s="64" t="str">
        <v>[-11059] No Good Data For Calculation</v>
      </c>
      <c r="AK306" s="11" t="str">
        <v>[-11059] No Good Data For Calculation</v>
      </c>
      <c r="AL306" s="11" t="str">
        <v>[-11059] No Good Data For Calculation</v>
      </c>
      <c r="AM306" s="11" t="str">
        <v>[-11059] No Good Data For Calculation</v>
      </c>
      <c r="AN306" s="11" t="str">
        <v>[-11059] No Good Data For Calculation</v>
      </c>
      <c r="AO306" s="11" t="str">
        <v>[-11059] No Good Data For Calculation</v>
      </c>
      <c r="AP306" s="11" t="str">
        <v>[-11059] No Good Data For Calculation</v>
      </c>
      <c r="AQ306" s="11" t="str">
        <v>[-11059] No Good Data For Calculation</v>
      </c>
      <c r="AR306" s="11" t="str">
        <v>[-11059] No Good Data For Calculation</v>
      </c>
      <c r="AS306" s="11" t="str">
        <v>[-11059] No Good Data For Calculation</v>
      </c>
      <c r="AT306" s="11" t="str">
        <v>[-11059] No Good Data For Calculation</v>
      </c>
      <c r="AU306" s="11" t="str">
        <v>[-11059] No Good Data For Calculation</v>
      </c>
      <c r="AV306" s="11" t="str">
        <v>[-11059] No Good Data For Calculation</v>
      </c>
      <c r="AW306" s="11" t="str">
        <v>[-11059] No Good Data For Calculation</v>
      </c>
      <c r="AY306" s="7">
        <v>45874.024305555555</v>
      </c>
      <c r="AZ306" s="8" t="str">
        <v>[-11059] No Good Data For Calculation</v>
      </c>
      <c r="BA306" s="8" t="str">
        <v>[-11059] No Good Data For Calculation</v>
      </c>
      <c r="BB306" s="8" t="str">
        <v>[-11059] No Good Data For Calculation</v>
      </c>
      <c r="BC306" s="8" t="str">
        <v>[-11059] No Good Data For Calculation</v>
      </c>
      <c r="BD306" s="8" t="str">
        <v>[-11059] No Good Data For Calculation</v>
      </c>
      <c r="BE306" s="8" t="str">
        <v>[-11059] No Good Data For Calculation</v>
      </c>
      <c r="BF306" s="8" t="str">
        <v>[-11059] No Good Data For Calculation</v>
      </c>
      <c r="BG306" s="8" t="str">
        <v>[-11059] No Good Data For Calculation</v>
      </c>
      <c r="BI306" s="7">
        <v>45873.454861111109</v>
      </c>
      <c r="BJ306" s="8">
        <v>31.500973371516558</v>
      </c>
      <c r="BK306" s="8">
        <v>29.861067805955184</v>
      </c>
    </row>
    <row r="307" spans="1:63">
      <c r="A307" s="7">
        <v>45874.277777777781</v>
      </c>
      <c r="B307" s="8" t="str">
        <v>[-11059] No Good Data For Calculation</v>
      </c>
      <c r="C307" s="8" t="str">
        <v>[-11059] No Good Data For Calculation</v>
      </c>
      <c r="D307" s="8" t="str">
        <v>[-11059] No Good Data For Calculation</v>
      </c>
      <c r="E307" s="8" t="str">
        <v>[-11059] No Good Data For Calculation</v>
      </c>
      <c r="F307" s="64" t="str">
        <v>[-11059] No Good Data For Calculation</v>
      </c>
      <c r="G307" s="64" t="str">
        <v>[-11059] No Good Data For Calculation</v>
      </c>
      <c r="H307" s="64" t="str">
        <v>[-11059] No Good Data For Calculation</v>
      </c>
      <c r="I307" s="64" t="str">
        <v>[-11059] No Good Data For Calculation</v>
      </c>
      <c r="J307" s="64" t="str">
        <v>[-11059] No Good Data For Calculation</v>
      </c>
      <c r="K307" s="8" t="str">
        <v>[-11059] No Good Data For Calculation</v>
      </c>
      <c r="L307" s="8" t="str">
        <v>[-11059] No Good Data For Calculation</v>
      </c>
      <c r="M307" s="8" t="str">
        <v>[-11059] No Good Data For Calculation</v>
      </c>
      <c r="N307" s="8" t="str">
        <v>[-11059] No Good Data For Calculation</v>
      </c>
      <c r="O307" s="8" t="str">
        <v>[-11059] No Good Data For Calculation</v>
      </c>
      <c r="P307" s="8" t="str">
        <v>[-11059] No Good Data For Calculation</v>
      </c>
      <c r="Q307" s="8" t="str">
        <v>[-11059] No Good Data For Calculation</v>
      </c>
      <c r="R307" s="8" t="str">
        <v>[-11059] No Good Data For Calculation</v>
      </c>
      <c r="S307" s="8" t="str">
        <v>[-11059] No Good Data For Calculation</v>
      </c>
      <c r="T307" s="8" t="str">
        <v>[-11059] No Good Data For Calculation</v>
      </c>
      <c r="U307" s="8" t="str">
        <v>[-11059] No Good Data For Calculation</v>
      </c>
      <c r="V307" s="8" t="str">
        <v>[-11059] No Good Data For Calculation</v>
      </c>
      <c r="W307" s="8" t="str">
        <v>[-11059] No Good Data For Calculation</v>
      </c>
      <c r="X307" s="8" t="str">
        <v>[-11059] No Good Data For Calculation</v>
      </c>
      <c r="Y307" s="8" t="str">
        <v>[-11059] No Good Data For Calculation</v>
      </c>
      <c r="Z307" s="8" t="str">
        <v>[-11059] No Good Data For Calculation</v>
      </c>
      <c r="AA307" s="8" t="str">
        <v>[-11059] No Good Data For Calculation</v>
      </c>
      <c r="AB307" s="8" t="str">
        <v>[-11059] No Good Data For Calculation</v>
      </c>
      <c r="AC307" s="8" t="str">
        <v>[-11059] No Good Data For Calculation</v>
      </c>
      <c r="AD307" s="8" t="str">
        <v>[-11059] No Good Data For Calculation</v>
      </c>
      <c r="AE307" s="8" t="str">
        <v>[-11059] No Good Data For Calculation</v>
      </c>
      <c r="AF307" s="64" t="str">
        <v>[-11059] No Good Data For Calculation</v>
      </c>
      <c r="AG307" s="64" t="str">
        <v>[-11059] No Good Data For Calculation</v>
      </c>
      <c r="AH307" s="64" t="str">
        <v>[-11059] No Good Data For Calculation</v>
      </c>
      <c r="AI307" s="64" t="str">
        <v>[-11059] No Good Data For Calculation</v>
      </c>
      <c r="AJ307" s="64" t="str">
        <v>[-11059] No Good Data For Calculation</v>
      </c>
      <c r="AK307" s="11" t="str">
        <v>[-11059] No Good Data For Calculation</v>
      </c>
      <c r="AL307" s="11" t="str">
        <v>[-11059] No Good Data For Calculation</v>
      </c>
      <c r="AM307" s="11" t="str">
        <v>[-11059] No Good Data For Calculation</v>
      </c>
      <c r="AN307" s="11" t="str">
        <v>[-11059] No Good Data For Calculation</v>
      </c>
      <c r="AO307" s="11" t="str">
        <v>[-11059] No Good Data For Calculation</v>
      </c>
      <c r="AP307" s="11" t="str">
        <v>[-11059] No Good Data For Calculation</v>
      </c>
      <c r="AQ307" s="11" t="str">
        <v>[-11059] No Good Data For Calculation</v>
      </c>
      <c r="AR307" s="11" t="str">
        <v>[-11059] No Good Data For Calculation</v>
      </c>
      <c r="AS307" s="11" t="str">
        <v>[-11059] No Good Data For Calculation</v>
      </c>
      <c r="AT307" s="11" t="str">
        <v>[-11059] No Good Data For Calculation</v>
      </c>
      <c r="AU307" s="11" t="str">
        <v>[-11059] No Good Data For Calculation</v>
      </c>
      <c r="AV307" s="11" t="str">
        <v>[-11059] No Good Data For Calculation</v>
      </c>
      <c r="AW307" s="11" t="str">
        <v>[-11059] No Good Data For Calculation</v>
      </c>
      <c r="AY307" s="7">
        <v>45874.027777777781</v>
      </c>
      <c r="AZ307" s="8" t="str">
        <v>[-11059] No Good Data For Calculation</v>
      </c>
      <c r="BA307" s="8" t="str">
        <v>[-11059] No Good Data For Calculation</v>
      </c>
      <c r="BB307" s="8" t="str">
        <v>[-11059] No Good Data For Calculation</v>
      </c>
      <c r="BC307" s="8" t="str">
        <v>[-11059] No Good Data For Calculation</v>
      </c>
      <c r="BD307" s="8" t="str">
        <v>[-11059] No Good Data For Calculation</v>
      </c>
      <c r="BE307" s="8" t="str">
        <v>[-11059] No Good Data For Calculation</v>
      </c>
      <c r="BF307" s="8" t="str">
        <v>[-11059] No Good Data For Calculation</v>
      </c>
      <c r="BG307" s="8" t="str">
        <v>[-11059] No Good Data For Calculation</v>
      </c>
      <c r="BI307" s="7">
        <v>45873.455555555556</v>
      </c>
      <c r="BJ307" s="8">
        <v>31.7085137713804</v>
      </c>
      <c r="BK307" s="8">
        <v>30.269936779136415</v>
      </c>
    </row>
    <row r="308" spans="1:63">
      <c r="A308" s="7">
        <v>45874.28125</v>
      </c>
      <c r="B308" s="8" t="str">
        <v>[-11059] No Good Data For Calculation</v>
      </c>
      <c r="C308" s="8" t="str">
        <v>[-11059] No Good Data For Calculation</v>
      </c>
      <c r="D308" s="8" t="str">
        <v>[-11059] No Good Data For Calculation</v>
      </c>
      <c r="E308" s="8" t="str">
        <v>[-11059] No Good Data For Calculation</v>
      </c>
      <c r="F308" s="64" t="str">
        <v>[-11059] No Good Data For Calculation</v>
      </c>
      <c r="G308" s="64" t="str">
        <v>[-11059] No Good Data For Calculation</v>
      </c>
      <c r="H308" s="64" t="str">
        <v>[-11059] No Good Data For Calculation</v>
      </c>
      <c r="I308" s="64" t="str">
        <v>[-11059] No Good Data For Calculation</v>
      </c>
      <c r="J308" s="64" t="str">
        <v>[-11059] No Good Data For Calculation</v>
      </c>
      <c r="K308" s="8" t="str">
        <v>[-11059] No Good Data For Calculation</v>
      </c>
      <c r="L308" s="8" t="str">
        <v>[-11059] No Good Data For Calculation</v>
      </c>
      <c r="M308" s="8" t="str">
        <v>[-11059] No Good Data For Calculation</v>
      </c>
      <c r="N308" s="8" t="str">
        <v>[-11059] No Good Data For Calculation</v>
      </c>
      <c r="O308" s="8" t="str">
        <v>[-11059] No Good Data For Calculation</v>
      </c>
      <c r="P308" s="8" t="str">
        <v>[-11059] No Good Data For Calculation</v>
      </c>
      <c r="Q308" s="8" t="str">
        <v>[-11059] No Good Data For Calculation</v>
      </c>
      <c r="R308" s="8" t="str">
        <v>[-11059] No Good Data For Calculation</v>
      </c>
      <c r="S308" s="8" t="str">
        <v>[-11059] No Good Data For Calculation</v>
      </c>
      <c r="T308" s="8" t="str">
        <v>[-11059] No Good Data For Calculation</v>
      </c>
      <c r="U308" s="8" t="str">
        <v>[-11059] No Good Data For Calculation</v>
      </c>
      <c r="V308" s="8" t="str">
        <v>[-11059] No Good Data For Calculation</v>
      </c>
      <c r="W308" s="8" t="str">
        <v>[-11059] No Good Data For Calculation</v>
      </c>
      <c r="X308" s="8" t="str">
        <v>[-11059] No Good Data For Calculation</v>
      </c>
      <c r="Y308" s="8" t="str">
        <v>[-11059] No Good Data For Calculation</v>
      </c>
      <c r="Z308" s="8" t="str">
        <v>[-11059] No Good Data For Calculation</v>
      </c>
      <c r="AA308" s="8" t="str">
        <v>[-11059] No Good Data For Calculation</v>
      </c>
      <c r="AB308" s="8" t="str">
        <v>[-11059] No Good Data For Calculation</v>
      </c>
      <c r="AC308" s="8" t="str">
        <v>[-11059] No Good Data For Calculation</v>
      </c>
      <c r="AD308" s="8" t="str">
        <v>[-11059] No Good Data For Calculation</v>
      </c>
      <c r="AE308" s="8" t="str">
        <v>[-11059] No Good Data For Calculation</v>
      </c>
      <c r="AF308" s="64" t="str">
        <v>[-11059] No Good Data For Calculation</v>
      </c>
      <c r="AG308" s="64" t="str">
        <v>[-11059] No Good Data For Calculation</v>
      </c>
      <c r="AH308" s="64" t="str">
        <v>[-11059] No Good Data For Calculation</v>
      </c>
      <c r="AI308" s="64" t="str">
        <v>[-11059] No Good Data For Calculation</v>
      </c>
      <c r="AJ308" s="64" t="str">
        <v>[-11059] No Good Data For Calculation</v>
      </c>
      <c r="AK308" s="11" t="str">
        <v>[-11059] No Good Data For Calculation</v>
      </c>
      <c r="AL308" s="11" t="str">
        <v>[-11059] No Good Data For Calculation</v>
      </c>
      <c r="AM308" s="11" t="str">
        <v>[-11059] No Good Data For Calculation</v>
      </c>
      <c r="AN308" s="11" t="str">
        <v>[-11059] No Good Data For Calculation</v>
      </c>
      <c r="AO308" s="11" t="str">
        <v>[-11059] No Good Data For Calculation</v>
      </c>
      <c r="AP308" s="11" t="str">
        <v>[-11059] No Good Data For Calculation</v>
      </c>
      <c r="AQ308" s="11" t="str">
        <v>[-11059] No Good Data For Calculation</v>
      </c>
      <c r="AR308" s="11" t="str">
        <v>[-11059] No Good Data For Calculation</v>
      </c>
      <c r="AS308" s="11" t="str">
        <v>[-11059] No Good Data For Calculation</v>
      </c>
      <c r="AT308" s="11" t="str">
        <v>[-11059] No Good Data For Calculation</v>
      </c>
      <c r="AU308" s="11" t="str">
        <v>[-11059] No Good Data For Calculation</v>
      </c>
      <c r="AV308" s="11" t="str">
        <v>[-11059] No Good Data For Calculation</v>
      </c>
      <c r="AW308" s="11" t="str">
        <v>[-11059] No Good Data For Calculation</v>
      </c>
      <c r="AY308" s="7">
        <v>45874.03125</v>
      </c>
      <c r="AZ308" s="8" t="str">
        <v>[-11059] No Good Data For Calculation</v>
      </c>
      <c r="BA308" s="8" t="str">
        <v>[-11059] No Good Data For Calculation</v>
      </c>
      <c r="BB308" s="8" t="str">
        <v>[-11059] No Good Data For Calculation</v>
      </c>
      <c r="BC308" s="8" t="str">
        <v>[-11059] No Good Data For Calculation</v>
      </c>
      <c r="BD308" s="8" t="str">
        <v>[-11059] No Good Data For Calculation</v>
      </c>
      <c r="BE308" s="8" t="str">
        <v>[-11059] No Good Data For Calculation</v>
      </c>
      <c r="BF308" s="8" t="str">
        <v>[-11059] No Good Data For Calculation</v>
      </c>
      <c r="BG308" s="8" t="str">
        <v>[-11059] No Good Data For Calculation</v>
      </c>
      <c r="BI308" s="7">
        <v>45873.456250000003</v>
      </c>
      <c r="BJ308" s="8">
        <v>32.101141031557951</v>
      </c>
      <c r="BK308" s="8">
        <v>30.616409789690021</v>
      </c>
    </row>
    <row r="309" spans="1:63">
      <c r="A309" s="7">
        <v>45874.284722222219</v>
      </c>
      <c r="B309" s="8" t="str">
        <v>[-11059] No Good Data For Calculation</v>
      </c>
      <c r="C309" s="8" t="str">
        <v>[-11059] No Good Data For Calculation</v>
      </c>
      <c r="D309" s="8" t="str">
        <v>[-11059] No Good Data For Calculation</v>
      </c>
      <c r="E309" s="8" t="str">
        <v>[-11059] No Good Data For Calculation</v>
      </c>
      <c r="F309" s="64" t="str">
        <v>[-11059] No Good Data For Calculation</v>
      </c>
      <c r="G309" s="64" t="str">
        <v>[-11059] No Good Data For Calculation</v>
      </c>
      <c r="H309" s="64" t="str">
        <v>[-11059] No Good Data For Calculation</v>
      </c>
      <c r="I309" s="64" t="str">
        <v>[-11059] No Good Data For Calculation</v>
      </c>
      <c r="J309" s="64" t="str">
        <v>[-11059] No Good Data For Calculation</v>
      </c>
      <c r="K309" s="8" t="str">
        <v>[-11059] No Good Data For Calculation</v>
      </c>
      <c r="L309" s="8" t="str">
        <v>[-11059] No Good Data For Calculation</v>
      </c>
      <c r="M309" s="8" t="str">
        <v>[-11059] No Good Data For Calculation</v>
      </c>
      <c r="N309" s="8" t="str">
        <v>[-11059] No Good Data For Calculation</v>
      </c>
      <c r="O309" s="8" t="str">
        <v>[-11059] No Good Data For Calculation</v>
      </c>
      <c r="P309" s="8" t="str">
        <v>[-11059] No Good Data For Calculation</v>
      </c>
      <c r="Q309" s="8" t="str">
        <v>[-11059] No Good Data For Calculation</v>
      </c>
      <c r="R309" s="8" t="str">
        <v>[-11059] No Good Data For Calculation</v>
      </c>
      <c r="S309" s="8" t="str">
        <v>[-11059] No Good Data For Calculation</v>
      </c>
      <c r="T309" s="8" t="str">
        <v>[-11059] No Good Data For Calculation</v>
      </c>
      <c r="U309" s="8" t="str">
        <v>[-11059] No Good Data For Calculation</v>
      </c>
      <c r="V309" s="8" t="str">
        <v>[-11059] No Good Data For Calculation</v>
      </c>
      <c r="W309" s="8" t="str">
        <v>[-11059] No Good Data For Calculation</v>
      </c>
      <c r="X309" s="8" t="str">
        <v>[-11059] No Good Data For Calculation</v>
      </c>
      <c r="Y309" s="8" t="str">
        <v>[-11059] No Good Data For Calculation</v>
      </c>
      <c r="Z309" s="8" t="str">
        <v>[-11059] No Good Data For Calculation</v>
      </c>
      <c r="AA309" s="8" t="str">
        <v>[-11059] No Good Data For Calculation</v>
      </c>
      <c r="AB309" s="8" t="str">
        <v>[-11059] No Good Data For Calculation</v>
      </c>
      <c r="AC309" s="8" t="str">
        <v>[-11059] No Good Data For Calculation</v>
      </c>
      <c r="AD309" s="8" t="str">
        <v>[-11059] No Good Data For Calculation</v>
      </c>
      <c r="AE309" s="8" t="str">
        <v>[-11059] No Good Data For Calculation</v>
      </c>
      <c r="AF309" s="64" t="str">
        <v>[-11059] No Good Data For Calculation</v>
      </c>
      <c r="AG309" s="64" t="str">
        <v>[-11059] No Good Data For Calculation</v>
      </c>
      <c r="AH309" s="64" t="str">
        <v>[-11059] No Good Data For Calculation</v>
      </c>
      <c r="AI309" s="64" t="str">
        <v>[-11059] No Good Data For Calculation</v>
      </c>
      <c r="AJ309" s="64" t="str">
        <v>[-11059] No Good Data For Calculation</v>
      </c>
      <c r="AK309" s="11" t="str">
        <v>[-11059] No Good Data For Calculation</v>
      </c>
      <c r="AL309" s="11" t="str">
        <v>[-11059] No Good Data For Calculation</v>
      </c>
      <c r="AM309" s="11" t="str">
        <v>[-11059] No Good Data For Calculation</v>
      </c>
      <c r="AN309" s="11" t="str">
        <v>[-11059] No Good Data For Calculation</v>
      </c>
      <c r="AO309" s="11" t="str">
        <v>[-11059] No Good Data For Calculation</v>
      </c>
      <c r="AP309" s="11" t="str">
        <v>[-11059] No Good Data For Calculation</v>
      </c>
      <c r="AQ309" s="11" t="str">
        <v>[-11059] No Good Data For Calculation</v>
      </c>
      <c r="AR309" s="11" t="str">
        <v>[-11059] No Good Data For Calculation</v>
      </c>
      <c r="AS309" s="11" t="str">
        <v>[-11059] No Good Data For Calculation</v>
      </c>
      <c r="AT309" s="11" t="str">
        <v>[-11059] No Good Data For Calculation</v>
      </c>
      <c r="AU309" s="11" t="str">
        <v>[-11059] No Good Data For Calculation</v>
      </c>
      <c r="AV309" s="11" t="str">
        <v>[-11059] No Good Data For Calculation</v>
      </c>
      <c r="AW309" s="11" t="str">
        <v>[-11059] No Good Data For Calculation</v>
      </c>
      <c r="AY309" s="7">
        <v>45874.034722222219</v>
      </c>
      <c r="AZ309" s="8" t="str">
        <v>[-11059] No Good Data For Calculation</v>
      </c>
      <c r="BA309" s="8" t="str">
        <v>[-11059] No Good Data For Calculation</v>
      </c>
      <c r="BB309" s="8" t="str">
        <v>[-11059] No Good Data For Calculation</v>
      </c>
      <c r="BC309" s="8" t="str">
        <v>[-11059] No Good Data For Calculation</v>
      </c>
      <c r="BD309" s="8" t="str">
        <v>[-11059] No Good Data For Calculation</v>
      </c>
      <c r="BE309" s="8" t="str">
        <v>[-11059] No Good Data For Calculation</v>
      </c>
      <c r="BF309" s="8" t="str">
        <v>[-11059] No Good Data For Calculation</v>
      </c>
      <c r="BG309" s="8" t="str">
        <v>[-11059] No Good Data For Calculation</v>
      </c>
      <c r="BI309" s="7">
        <v>45873.456944444442</v>
      </c>
      <c r="BJ309" s="8">
        <v>32.487651345850942</v>
      </c>
      <c r="BK309" s="8">
        <v>31.051905840549704</v>
      </c>
    </row>
    <row r="310" spans="1:63">
      <c r="A310" s="7">
        <v>45874.288194444445</v>
      </c>
      <c r="B310" s="8" t="str">
        <v>[-11059] No Good Data For Calculation</v>
      </c>
      <c r="C310" s="8" t="str">
        <v>[-11059] No Good Data For Calculation</v>
      </c>
      <c r="D310" s="8" t="str">
        <v>[-11059] No Good Data For Calculation</v>
      </c>
      <c r="E310" s="8" t="str">
        <v>[-11059] No Good Data For Calculation</v>
      </c>
      <c r="F310" s="64" t="str">
        <v>[-11059] No Good Data For Calculation</v>
      </c>
      <c r="G310" s="64" t="str">
        <v>[-11059] No Good Data For Calculation</v>
      </c>
      <c r="H310" s="64" t="str">
        <v>[-11059] No Good Data For Calculation</v>
      </c>
      <c r="I310" s="64" t="str">
        <v>[-11059] No Good Data For Calculation</v>
      </c>
      <c r="J310" s="64" t="str">
        <v>[-11059] No Good Data For Calculation</v>
      </c>
      <c r="K310" s="8" t="str">
        <v>[-11059] No Good Data For Calculation</v>
      </c>
      <c r="L310" s="8" t="str">
        <v>[-11059] No Good Data For Calculation</v>
      </c>
      <c r="M310" s="8" t="str">
        <v>[-11059] No Good Data For Calculation</v>
      </c>
      <c r="N310" s="8" t="str">
        <v>[-11059] No Good Data For Calculation</v>
      </c>
      <c r="O310" s="8" t="str">
        <v>[-11059] No Good Data For Calculation</v>
      </c>
      <c r="P310" s="8" t="str">
        <v>[-11059] No Good Data For Calculation</v>
      </c>
      <c r="Q310" s="8" t="str">
        <v>[-11059] No Good Data For Calculation</v>
      </c>
      <c r="R310" s="8" t="str">
        <v>[-11059] No Good Data For Calculation</v>
      </c>
      <c r="S310" s="8" t="str">
        <v>[-11059] No Good Data For Calculation</v>
      </c>
      <c r="T310" s="8" t="str">
        <v>[-11059] No Good Data For Calculation</v>
      </c>
      <c r="U310" s="8" t="str">
        <v>[-11059] No Good Data For Calculation</v>
      </c>
      <c r="V310" s="8" t="str">
        <v>[-11059] No Good Data For Calculation</v>
      </c>
      <c r="W310" s="8" t="str">
        <v>[-11059] No Good Data For Calculation</v>
      </c>
      <c r="X310" s="8" t="str">
        <v>[-11059] No Good Data For Calculation</v>
      </c>
      <c r="Y310" s="8" t="str">
        <v>[-11059] No Good Data For Calculation</v>
      </c>
      <c r="Z310" s="8" t="str">
        <v>[-11059] No Good Data For Calculation</v>
      </c>
      <c r="AA310" s="8" t="str">
        <v>[-11059] No Good Data For Calculation</v>
      </c>
      <c r="AB310" s="8" t="str">
        <v>[-11059] No Good Data For Calculation</v>
      </c>
      <c r="AC310" s="8" t="str">
        <v>[-11059] No Good Data For Calculation</v>
      </c>
      <c r="AD310" s="8" t="str">
        <v>[-11059] No Good Data For Calculation</v>
      </c>
      <c r="AE310" s="8" t="str">
        <v>[-11059] No Good Data For Calculation</v>
      </c>
      <c r="AF310" s="64" t="str">
        <v>[-11059] No Good Data For Calculation</v>
      </c>
      <c r="AG310" s="64" t="str">
        <v>[-11059] No Good Data For Calculation</v>
      </c>
      <c r="AH310" s="64" t="str">
        <v>[-11059] No Good Data For Calculation</v>
      </c>
      <c r="AI310" s="64" t="str">
        <v>[-11059] No Good Data For Calculation</v>
      </c>
      <c r="AJ310" s="64" t="str">
        <v>[-11059] No Good Data For Calculation</v>
      </c>
      <c r="AK310" s="11" t="str">
        <v>[-11059] No Good Data For Calculation</v>
      </c>
      <c r="AL310" s="11" t="str">
        <v>[-11059] No Good Data For Calculation</v>
      </c>
      <c r="AM310" s="11" t="str">
        <v>[-11059] No Good Data For Calculation</v>
      </c>
      <c r="AN310" s="11" t="str">
        <v>[-11059] No Good Data For Calculation</v>
      </c>
      <c r="AO310" s="11" t="str">
        <v>[-11059] No Good Data For Calculation</v>
      </c>
      <c r="AP310" s="11" t="str">
        <v>[-11059] No Good Data For Calculation</v>
      </c>
      <c r="AQ310" s="11" t="str">
        <v>[-11059] No Good Data For Calculation</v>
      </c>
      <c r="AR310" s="11" t="str">
        <v>[-11059] No Good Data For Calculation</v>
      </c>
      <c r="AS310" s="11" t="str">
        <v>[-11059] No Good Data For Calculation</v>
      </c>
      <c r="AT310" s="11" t="str">
        <v>[-11059] No Good Data For Calculation</v>
      </c>
      <c r="AU310" s="11" t="str">
        <v>[-11059] No Good Data For Calculation</v>
      </c>
      <c r="AV310" s="11" t="str">
        <v>[-11059] No Good Data For Calculation</v>
      </c>
      <c r="AW310" s="11" t="str">
        <v>[-11059] No Good Data For Calculation</v>
      </c>
      <c r="AY310" s="7">
        <v>45874.038194444445</v>
      </c>
      <c r="AZ310" s="8" t="str">
        <v>[-11059] No Good Data For Calculation</v>
      </c>
      <c r="BA310" s="8" t="str">
        <v>[-11059] No Good Data For Calculation</v>
      </c>
      <c r="BB310" s="8" t="str">
        <v>[-11059] No Good Data For Calculation</v>
      </c>
      <c r="BC310" s="8" t="str">
        <v>[-11059] No Good Data For Calculation</v>
      </c>
      <c r="BD310" s="8" t="str">
        <v>[-11059] No Good Data For Calculation</v>
      </c>
      <c r="BE310" s="8" t="str">
        <v>[-11059] No Good Data For Calculation</v>
      </c>
      <c r="BF310" s="8" t="str">
        <v>[-11059] No Good Data For Calculation</v>
      </c>
      <c r="BG310" s="8" t="str">
        <v>[-11059] No Good Data For Calculation</v>
      </c>
      <c r="BI310" s="7">
        <v>45873.457638888889</v>
      </c>
      <c r="BJ310" s="8">
        <v>32.736406010842991</v>
      </c>
      <c r="BK310" s="8">
        <v>31.402853580524219</v>
      </c>
    </row>
    <row r="311" spans="1:63">
      <c r="AY311" s="7">
        <v>45874.041666666664</v>
      </c>
      <c r="AZ311" s="8" t="str">
        <v>[-11059] No Good Data For Calculation</v>
      </c>
      <c r="BA311" s="8" t="str">
        <v>[-11059] No Good Data For Calculation</v>
      </c>
      <c r="BB311" s="8" t="str">
        <v>[-11059] No Good Data For Calculation</v>
      </c>
      <c r="BC311" s="8" t="str">
        <v>[-11059] No Good Data For Calculation</v>
      </c>
      <c r="BD311" s="8" t="str">
        <v>[-11059] No Good Data For Calculation</v>
      </c>
      <c r="BE311" s="8" t="str">
        <v>[-11059] No Good Data For Calculation</v>
      </c>
      <c r="BF311" s="8" t="str">
        <v>[-11059] No Good Data For Calculation</v>
      </c>
      <c r="BG311" s="8" t="str">
        <v>[-11059] No Good Data For Calculation</v>
      </c>
      <c r="BI311" s="7">
        <v>45873.458333333336</v>
      </c>
      <c r="BJ311" s="8">
        <v>32.778051920411635</v>
      </c>
      <c r="BK311" s="8">
        <v>31.76976740753874</v>
      </c>
    </row>
    <row r="312" spans="1:63">
      <c r="AY312" s="7">
        <v>45874.045138888891</v>
      </c>
      <c r="AZ312" s="8" t="str">
        <v>[-11059] No Good Data For Calculation</v>
      </c>
      <c r="BA312" s="8" t="str">
        <v>[-11059] No Good Data For Calculation</v>
      </c>
      <c r="BB312" s="8" t="str">
        <v>[-11059] No Good Data For Calculation</v>
      </c>
      <c r="BC312" s="8" t="str">
        <v>[-11059] No Good Data For Calculation</v>
      </c>
      <c r="BD312" s="8" t="str">
        <v>[-11059] No Good Data For Calculation</v>
      </c>
      <c r="BE312" s="8" t="str">
        <v>[-11059] No Good Data For Calculation</v>
      </c>
      <c r="BF312" s="8" t="str">
        <v>[-11059] No Good Data For Calculation</v>
      </c>
      <c r="BG312" s="8" t="str">
        <v>[-11059] No Good Data For Calculation</v>
      </c>
      <c r="BI312" s="7">
        <v>45873.459027777775</v>
      </c>
      <c r="BJ312" s="8">
        <v>32.979433834364819</v>
      </c>
      <c r="BK312" s="8">
        <v>32.094410528620195</v>
      </c>
    </row>
    <row r="313" spans="1:63">
      <c r="AY313" s="7">
        <v>45874.048611111109</v>
      </c>
      <c r="AZ313" s="8" t="str">
        <v>[-11059] No Good Data For Calculation</v>
      </c>
      <c r="BA313" s="8" t="str">
        <v>[-11059] No Good Data For Calculation</v>
      </c>
      <c r="BB313" s="8" t="str">
        <v>[-11059] No Good Data For Calculation</v>
      </c>
      <c r="BC313" s="8" t="str">
        <v>[-11059] No Good Data For Calculation</v>
      </c>
      <c r="BD313" s="8" t="str">
        <v>[-11059] No Good Data For Calculation</v>
      </c>
      <c r="BE313" s="8" t="str">
        <v>[-11059] No Good Data For Calculation</v>
      </c>
      <c r="BF313" s="8" t="str">
        <v>[-11059] No Good Data For Calculation</v>
      </c>
      <c r="BG313" s="8" t="str">
        <v>[-11059] No Good Data For Calculation</v>
      </c>
      <c r="BI313" s="7">
        <v>45873.459722222222</v>
      </c>
      <c r="BJ313" s="8">
        <v>33.429182271457947</v>
      </c>
      <c r="BK313" s="8">
        <v>32.348085965112297</v>
      </c>
    </row>
    <row r="314" spans="1:63">
      <c r="AY314" s="7">
        <v>45874.052083333336</v>
      </c>
      <c r="AZ314" s="8" t="str">
        <v>[-11059] No Good Data For Calculation</v>
      </c>
      <c r="BA314" s="8" t="str">
        <v>[-11059] No Good Data For Calculation</v>
      </c>
      <c r="BB314" s="8" t="str">
        <v>[-11059] No Good Data For Calculation</v>
      </c>
      <c r="BC314" s="8" t="str">
        <v>[-11059] No Good Data For Calculation</v>
      </c>
      <c r="BD314" s="8" t="str">
        <v>[-11059] No Good Data For Calculation</v>
      </c>
      <c r="BE314" s="8" t="str">
        <v>[-11059] No Good Data For Calculation</v>
      </c>
      <c r="BF314" s="8" t="str">
        <v>[-11059] No Good Data For Calculation</v>
      </c>
      <c r="BG314" s="8" t="str">
        <v>[-11059] No Good Data For Calculation</v>
      </c>
      <c r="BI314" s="7">
        <v>45873.460416666669</v>
      </c>
      <c r="BJ314" s="8">
        <v>33.79456351639152</v>
      </c>
      <c r="BK314" s="8">
        <v>32.643793282302575</v>
      </c>
    </row>
    <row r="315" spans="1:63">
      <c r="AY315" s="7">
        <v>45874.055555555555</v>
      </c>
      <c r="AZ315" s="8" t="str">
        <v>[-11059] No Good Data For Calculation</v>
      </c>
      <c r="BA315" s="8" t="str">
        <v>[-11059] No Good Data For Calculation</v>
      </c>
      <c r="BB315" s="8" t="str">
        <v>[-11059] No Good Data For Calculation</v>
      </c>
      <c r="BC315" s="8" t="str">
        <v>[-11059] No Good Data For Calculation</v>
      </c>
      <c r="BD315" s="8" t="str">
        <v>[-11059] No Good Data For Calculation</v>
      </c>
      <c r="BE315" s="8" t="str">
        <v>[-11059] No Good Data For Calculation</v>
      </c>
      <c r="BF315" s="8" t="str">
        <v>[-11059] No Good Data For Calculation</v>
      </c>
      <c r="BG315" s="8" t="str">
        <v>[-11059] No Good Data For Calculation</v>
      </c>
      <c r="BI315" s="7">
        <v>45873.461111111108</v>
      </c>
      <c r="BJ315" s="8">
        <v>34.177040832360966</v>
      </c>
      <c r="BK315" s="8">
        <v>33.003342195827685</v>
      </c>
    </row>
    <row r="316" spans="1:63">
      <c r="AY316" s="7">
        <v>45874.059027777781</v>
      </c>
      <c r="AZ316" s="8" t="str">
        <v>[-11059] No Good Data For Calculation</v>
      </c>
      <c r="BA316" s="8" t="str">
        <v>[-11059] No Good Data For Calculation</v>
      </c>
      <c r="BB316" s="8" t="str">
        <v>[-11059] No Good Data For Calculation</v>
      </c>
      <c r="BC316" s="8" t="str">
        <v>[-11059] No Good Data For Calculation</v>
      </c>
      <c r="BD316" s="8" t="str">
        <v>[-11059] No Good Data For Calculation</v>
      </c>
      <c r="BE316" s="8" t="str">
        <v>[-11059] No Good Data For Calculation</v>
      </c>
      <c r="BF316" s="8" t="str">
        <v>[-11059] No Good Data For Calculation</v>
      </c>
      <c r="BG316" s="8" t="str">
        <v>[-11059] No Good Data For Calculation</v>
      </c>
      <c r="BI316" s="7">
        <v>45873.461805555555</v>
      </c>
      <c r="BJ316" s="8">
        <v>34.533832375372782</v>
      </c>
      <c r="BK316" s="8">
        <v>33.253574430851963</v>
      </c>
    </row>
    <row r="317" spans="1:63">
      <c r="AY317" s="7">
        <v>45874.0625</v>
      </c>
      <c r="AZ317" s="8" t="str">
        <v>[-11059] No Good Data For Calculation</v>
      </c>
      <c r="BA317" s="8" t="str">
        <v>[-11059] No Good Data For Calculation</v>
      </c>
      <c r="BB317" s="8" t="str">
        <v>[-11059] No Good Data For Calculation</v>
      </c>
      <c r="BC317" s="8" t="str">
        <v>[-11059] No Good Data For Calculation</v>
      </c>
      <c r="BD317" s="8" t="str">
        <v>[-11059] No Good Data For Calculation</v>
      </c>
      <c r="BE317" s="8" t="str">
        <v>[-11059] No Good Data For Calculation</v>
      </c>
      <c r="BF317" s="8" t="str">
        <v>[-11059] No Good Data For Calculation</v>
      </c>
      <c r="BG317" s="8" t="str">
        <v>[-11059] No Good Data For Calculation</v>
      </c>
      <c r="BI317" s="7">
        <v>45873.462500000001</v>
      </c>
      <c r="BJ317" s="8">
        <v>34.843137822160848</v>
      </c>
      <c r="BK317" s="8">
        <v>33.486812206017127</v>
      </c>
    </row>
    <row r="318" spans="1:63">
      <c r="AY318" s="7">
        <v>45874.065972222219</v>
      </c>
      <c r="AZ318" s="8" t="str">
        <v>[-11059] No Good Data For Calculation</v>
      </c>
      <c r="BA318" s="8" t="str">
        <v>[-11059] No Good Data For Calculation</v>
      </c>
      <c r="BB318" s="8" t="str">
        <v>[-11059] No Good Data For Calculation</v>
      </c>
      <c r="BC318" s="8" t="str">
        <v>[-11059] No Good Data For Calculation</v>
      </c>
      <c r="BD318" s="8" t="str">
        <v>[-11059] No Good Data For Calculation</v>
      </c>
      <c r="BE318" s="8" t="str">
        <v>[-11059] No Good Data For Calculation</v>
      </c>
      <c r="BF318" s="8" t="str">
        <v>[-11059] No Good Data For Calculation</v>
      </c>
      <c r="BG318" s="8" t="str">
        <v>[-11059] No Good Data For Calculation</v>
      </c>
      <c r="BI318" s="7">
        <v>45873.463194444441</v>
      </c>
      <c r="BJ318" s="8">
        <v>35.106956664226111</v>
      </c>
      <c r="BK318" s="8">
        <v>33.723823535102888</v>
      </c>
    </row>
    <row r="319" spans="1:63">
      <c r="AY319" s="7">
        <v>45874.069444444445</v>
      </c>
      <c r="AZ319" s="8" t="str">
        <v>[-11059] No Good Data For Calculation</v>
      </c>
      <c r="BA319" s="8" t="str">
        <v>[-11059] No Good Data For Calculation</v>
      </c>
      <c r="BB319" s="8" t="str">
        <v>[-11059] No Good Data For Calculation</v>
      </c>
      <c r="BC319" s="8" t="str">
        <v>[-11059] No Good Data For Calculation</v>
      </c>
      <c r="BD319" s="8" t="str">
        <v>[-11059] No Good Data For Calculation</v>
      </c>
      <c r="BE319" s="8" t="str">
        <v>[-11059] No Good Data For Calculation</v>
      </c>
      <c r="BF319" s="8" t="str">
        <v>[-11059] No Good Data For Calculation</v>
      </c>
      <c r="BG319" s="8" t="str">
        <v>[-11059] No Good Data For Calculation</v>
      </c>
      <c r="BI319" s="7">
        <v>45873.463888888888</v>
      </c>
      <c r="BJ319" s="8">
        <v>35.390808448358221</v>
      </c>
      <c r="BK319" s="8">
        <v>34.022719049678365</v>
      </c>
    </row>
    <row r="320" spans="1:63">
      <c r="AY320" s="7">
        <v>45874.072916666664</v>
      </c>
      <c r="AZ320" s="8" t="str">
        <v>[-11059] No Good Data For Calculation</v>
      </c>
      <c r="BA320" s="8" t="str">
        <v>[-11059] No Good Data For Calculation</v>
      </c>
      <c r="BB320" s="8" t="str">
        <v>[-11059] No Good Data For Calculation</v>
      </c>
      <c r="BC320" s="8" t="str">
        <v>[-11059] No Good Data For Calculation</v>
      </c>
      <c r="BD320" s="8" t="str">
        <v>[-11059] No Good Data For Calculation</v>
      </c>
      <c r="BE320" s="8" t="str">
        <v>[-11059] No Good Data For Calculation</v>
      </c>
      <c r="BF320" s="8" t="str">
        <v>[-11059] No Good Data For Calculation</v>
      </c>
      <c r="BG320" s="8" t="str">
        <v>[-11059] No Good Data For Calculation</v>
      </c>
      <c r="BI320" s="7">
        <v>45873.464583333334</v>
      </c>
      <c r="BJ320" s="8">
        <v>35.676046637138917</v>
      </c>
      <c r="BK320" s="8">
        <v>34.315870756280901</v>
      </c>
    </row>
    <row r="321" spans="51:63">
      <c r="AY321" s="7">
        <v>45874.076388888891</v>
      </c>
      <c r="AZ321" s="8" t="str">
        <v>[-11059] No Good Data For Calculation</v>
      </c>
      <c r="BA321" s="8" t="str">
        <v>[-11059] No Good Data For Calculation</v>
      </c>
      <c r="BB321" s="8" t="str">
        <v>[-11059] No Good Data For Calculation</v>
      </c>
      <c r="BC321" s="8" t="str">
        <v>[-11059] No Good Data For Calculation</v>
      </c>
      <c r="BD321" s="8" t="str">
        <v>[-11059] No Good Data For Calculation</v>
      </c>
      <c r="BE321" s="8" t="str">
        <v>[-11059] No Good Data For Calculation</v>
      </c>
      <c r="BF321" s="8" t="str">
        <v>[-11059] No Good Data For Calculation</v>
      </c>
      <c r="BG321" s="8" t="str">
        <v>[-11059] No Good Data For Calculation</v>
      </c>
      <c r="BI321" s="7">
        <v>45873.465277777781</v>
      </c>
      <c r="BJ321" s="8">
        <v>35.978537236352729</v>
      </c>
      <c r="BK321" s="8">
        <v>34.529971548417116</v>
      </c>
    </row>
    <row r="322" spans="51:63">
      <c r="AY322" s="7">
        <v>45874.079861111109</v>
      </c>
      <c r="AZ322" s="8" t="str">
        <v>[-11059] No Good Data For Calculation</v>
      </c>
      <c r="BA322" s="8" t="str">
        <v>[-11059] No Good Data For Calculation</v>
      </c>
      <c r="BB322" s="8" t="str">
        <v>[-11059] No Good Data For Calculation</v>
      </c>
      <c r="BC322" s="8" t="str">
        <v>[-11059] No Good Data For Calculation</v>
      </c>
      <c r="BD322" s="8" t="str">
        <v>[-11059] No Good Data For Calculation</v>
      </c>
      <c r="BE322" s="8" t="str">
        <v>[-11059] No Good Data For Calculation</v>
      </c>
      <c r="BF322" s="8" t="str">
        <v>[-11059] No Good Data For Calculation</v>
      </c>
      <c r="BG322" s="8" t="str">
        <v>[-11059] No Good Data For Calculation</v>
      </c>
      <c r="BI322" s="7">
        <v>45873.46597222222</v>
      </c>
      <c r="BJ322" s="8">
        <v>36.284055018103828</v>
      </c>
      <c r="BK322" s="8">
        <v>34.644480047573794</v>
      </c>
    </row>
    <row r="323" spans="51:63">
      <c r="AY323" s="7">
        <v>45874.083333333336</v>
      </c>
      <c r="AZ323" s="8" t="str">
        <v>[-11059] No Good Data For Calculation</v>
      </c>
      <c r="BA323" s="8" t="str">
        <v>[-11059] No Good Data For Calculation</v>
      </c>
      <c r="BB323" s="8" t="str">
        <v>[-11059] No Good Data For Calculation</v>
      </c>
      <c r="BC323" s="8" t="str">
        <v>[-11059] No Good Data For Calculation</v>
      </c>
      <c r="BD323" s="8" t="str">
        <v>[-11059] No Good Data For Calculation</v>
      </c>
      <c r="BE323" s="8" t="str">
        <v>[-11059] No Good Data For Calculation</v>
      </c>
      <c r="BF323" s="8" t="str">
        <v>[-11059] No Good Data For Calculation</v>
      </c>
      <c r="BG323" s="8" t="str">
        <v>[-11059] No Good Data For Calculation</v>
      </c>
      <c r="BI323" s="7">
        <v>45873.466666666667</v>
      </c>
      <c r="BJ323" s="8">
        <v>36.586487054140392</v>
      </c>
      <c r="BK323" s="8">
        <v>34.740461986519868</v>
      </c>
    </row>
    <row r="324" spans="51:63">
      <c r="AY324" s="7">
        <v>45874.086805555555</v>
      </c>
      <c r="AZ324" s="8" t="str">
        <v>[-11059] No Good Data For Calculation</v>
      </c>
      <c r="BA324" s="8" t="str">
        <v>[-11059] No Good Data For Calculation</v>
      </c>
      <c r="BB324" s="8" t="str">
        <v>[-11059] No Good Data For Calculation</v>
      </c>
      <c r="BC324" s="8" t="str">
        <v>[-11059] No Good Data For Calculation</v>
      </c>
      <c r="BD324" s="8" t="str">
        <v>[-11059] No Good Data For Calculation</v>
      </c>
      <c r="BE324" s="8" t="str">
        <v>[-11059] No Good Data For Calculation</v>
      </c>
      <c r="BF324" s="8" t="str">
        <v>[-11059] No Good Data For Calculation</v>
      </c>
      <c r="BG324" s="8" t="str">
        <v>[-11059] No Good Data For Calculation</v>
      </c>
      <c r="BI324" s="7">
        <v>45873.467361111114</v>
      </c>
      <c r="BJ324" s="8">
        <v>37.029225423573941</v>
      </c>
      <c r="BK324" s="8">
        <v>34.713664772084286</v>
      </c>
    </row>
    <row r="325" spans="51:63">
      <c r="AY325" s="7">
        <v>45874.090277777781</v>
      </c>
      <c r="AZ325" s="8" t="str">
        <v>[-11059] No Good Data For Calculation</v>
      </c>
      <c r="BA325" s="8" t="str">
        <v>[-11059] No Good Data For Calculation</v>
      </c>
      <c r="BB325" s="8" t="str">
        <v>[-11059] No Good Data For Calculation</v>
      </c>
      <c r="BC325" s="8" t="str">
        <v>[-11059] No Good Data For Calculation</v>
      </c>
      <c r="BD325" s="8" t="str">
        <v>[-11059] No Good Data For Calculation</v>
      </c>
      <c r="BE325" s="8" t="str">
        <v>[-11059] No Good Data For Calculation</v>
      </c>
      <c r="BF325" s="8" t="str">
        <v>[-11059] No Good Data For Calculation</v>
      </c>
      <c r="BG325" s="8" t="str">
        <v>[-11059] No Good Data For Calculation</v>
      </c>
      <c r="BI325" s="7">
        <v>45873.468055555553</v>
      </c>
      <c r="BJ325" s="8">
        <v>37.250432159667071</v>
      </c>
      <c r="BK325" s="8">
        <v>34.906698678675411</v>
      </c>
    </row>
    <row r="326" spans="51:63">
      <c r="AY326" s="7">
        <v>45874.09375</v>
      </c>
      <c r="AZ326" s="8" t="str">
        <v>[-11059] No Good Data For Calculation</v>
      </c>
      <c r="BA326" s="8" t="str">
        <v>[-11059] No Good Data For Calculation</v>
      </c>
      <c r="BB326" s="8" t="str">
        <v>[-11059] No Good Data For Calculation</v>
      </c>
      <c r="BC326" s="8" t="str">
        <v>[-11059] No Good Data For Calculation</v>
      </c>
      <c r="BD326" s="8" t="str">
        <v>[-11059] No Good Data For Calculation</v>
      </c>
      <c r="BE326" s="8" t="str">
        <v>[-11059] No Good Data For Calculation</v>
      </c>
      <c r="BF326" s="8" t="str">
        <v>[-11059] No Good Data For Calculation</v>
      </c>
      <c r="BG326" s="8" t="str">
        <v>[-11059] No Good Data For Calculation</v>
      </c>
      <c r="BI326" s="7">
        <v>45873.46875</v>
      </c>
      <c r="BJ326" s="8">
        <v>37.452403682100105</v>
      </c>
      <c r="BK326" s="8">
        <v>35.167609037940892</v>
      </c>
    </row>
    <row r="327" spans="51:63">
      <c r="AY327" s="7">
        <v>45874.097222222219</v>
      </c>
      <c r="AZ327" s="8" t="str">
        <v>[-11059] No Good Data For Calculation</v>
      </c>
      <c r="BA327" s="8" t="str">
        <v>[-11059] No Good Data For Calculation</v>
      </c>
      <c r="BB327" s="8" t="str">
        <v>[-11059] No Good Data For Calculation</v>
      </c>
      <c r="BC327" s="8" t="str">
        <v>[-11059] No Good Data For Calculation</v>
      </c>
      <c r="BD327" s="8" t="str">
        <v>[-11059] No Good Data For Calculation</v>
      </c>
      <c r="BE327" s="8" t="str">
        <v>[-11059] No Good Data For Calculation</v>
      </c>
      <c r="BF327" s="8" t="str">
        <v>[-11059] No Good Data For Calculation</v>
      </c>
      <c r="BG327" s="8" t="str">
        <v>[-11059] No Good Data For Calculation</v>
      </c>
      <c r="BI327" s="7">
        <v>45873.469444444447</v>
      </c>
      <c r="BJ327" s="8">
        <v>37.542792496801923</v>
      </c>
      <c r="BK327" s="8">
        <v>35.370733590936119</v>
      </c>
    </row>
    <row r="328" spans="51:63">
      <c r="AY328" s="7">
        <v>45874.100694444445</v>
      </c>
      <c r="AZ328" s="8" t="str">
        <v>[-11059] No Good Data For Calculation</v>
      </c>
      <c r="BA328" s="8" t="str">
        <v>[-11059] No Good Data For Calculation</v>
      </c>
      <c r="BB328" s="8" t="str">
        <v>[-11059] No Good Data For Calculation</v>
      </c>
      <c r="BC328" s="8" t="str">
        <v>[-11059] No Good Data For Calculation</v>
      </c>
      <c r="BD328" s="8" t="str">
        <v>[-11059] No Good Data For Calculation</v>
      </c>
      <c r="BE328" s="8" t="str">
        <v>[-11059] No Good Data For Calculation</v>
      </c>
      <c r="BF328" s="8" t="str">
        <v>[-11059] No Good Data For Calculation</v>
      </c>
      <c r="BG328" s="8" t="str">
        <v>[-11059] No Good Data For Calculation</v>
      </c>
      <c r="BI328" s="7">
        <v>45873.470138888886</v>
      </c>
      <c r="BJ328" s="8">
        <v>37.708241587376264</v>
      </c>
      <c r="BK328" s="8">
        <v>35.619108503286476</v>
      </c>
    </row>
    <row r="329" spans="51:63">
      <c r="AY329" s="7">
        <v>45874.104166666664</v>
      </c>
      <c r="AZ329" s="8" t="str">
        <v>[-11059] No Good Data For Calculation</v>
      </c>
      <c r="BA329" s="8" t="str">
        <v>[-11059] No Good Data For Calculation</v>
      </c>
      <c r="BB329" s="8" t="str">
        <v>[-11059] No Good Data For Calculation</v>
      </c>
      <c r="BC329" s="8" t="str">
        <v>[-11059] No Good Data For Calculation</v>
      </c>
      <c r="BD329" s="8" t="str">
        <v>[-11059] No Good Data For Calculation</v>
      </c>
      <c r="BE329" s="8" t="str">
        <v>[-11059] No Good Data For Calculation</v>
      </c>
      <c r="BF329" s="8" t="str">
        <v>[-11059] No Good Data For Calculation</v>
      </c>
      <c r="BG329" s="8" t="str">
        <v>[-11059] No Good Data For Calculation</v>
      </c>
      <c r="BI329" s="7">
        <v>45873.470833333333</v>
      </c>
      <c r="BJ329" s="8">
        <v>37.943244953192426</v>
      </c>
      <c r="BK329" s="8">
        <v>35.876319221674457</v>
      </c>
    </row>
    <row r="330" spans="51:63">
      <c r="AY330" s="7">
        <v>45874.107638888891</v>
      </c>
      <c r="AZ330" s="8" t="str">
        <v>[-11059] No Good Data For Calculation</v>
      </c>
      <c r="BA330" s="8" t="str">
        <v>[-11059] No Good Data For Calculation</v>
      </c>
      <c r="BB330" s="8" t="str">
        <v>[-11059] No Good Data For Calculation</v>
      </c>
      <c r="BC330" s="8" t="str">
        <v>[-11059] No Good Data For Calculation</v>
      </c>
      <c r="BD330" s="8" t="str">
        <v>[-11059] No Good Data For Calculation</v>
      </c>
      <c r="BE330" s="8" t="str">
        <v>[-11059] No Good Data For Calculation</v>
      </c>
      <c r="BF330" s="8" t="str">
        <v>[-11059] No Good Data For Calculation</v>
      </c>
      <c r="BG330" s="8" t="str">
        <v>[-11059] No Good Data For Calculation</v>
      </c>
      <c r="BI330" s="7">
        <v>45873.47152777778</v>
      </c>
      <c r="BJ330" s="8">
        <v>38.155746677598806</v>
      </c>
      <c r="BK330" s="8">
        <v>36.095040735863435</v>
      </c>
    </row>
    <row r="331" spans="51:63">
      <c r="AY331" s="7">
        <v>45874.111111111109</v>
      </c>
      <c r="AZ331" s="8" t="str">
        <v>[-11059] No Good Data For Calculation</v>
      </c>
      <c r="BA331" s="8" t="str">
        <v>[-11059] No Good Data For Calculation</v>
      </c>
      <c r="BB331" s="8" t="str">
        <v>[-11059] No Good Data For Calculation</v>
      </c>
      <c r="BC331" s="8" t="str">
        <v>[-11059] No Good Data For Calculation</v>
      </c>
      <c r="BD331" s="8" t="str">
        <v>[-11059] No Good Data For Calculation</v>
      </c>
      <c r="BE331" s="8" t="str">
        <v>[-11059] No Good Data For Calculation</v>
      </c>
      <c r="BF331" s="8" t="str">
        <v>[-11059] No Good Data For Calculation</v>
      </c>
      <c r="BG331" s="8" t="str">
        <v>[-11059] No Good Data For Calculation</v>
      </c>
      <c r="BI331" s="7">
        <v>45873.472222222219</v>
      </c>
      <c r="BJ331" s="8">
        <v>38.346383760740558</v>
      </c>
      <c r="BK331" s="8">
        <v>36.330651472492477</v>
      </c>
    </row>
    <row r="332" spans="51:63">
      <c r="AY332" s="7">
        <v>45874.114583333336</v>
      </c>
      <c r="AZ332" s="8" t="str">
        <v>[-11059] No Good Data For Calculation</v>
      </c>
      <c r="BA332" s="8" t="str">
        <v>[-11059] No Good Data For Calculation</v>
      </c>
      <c r="BB332" s="8" t="str">
        <v>[-11059] No Good Data For Calculation</v>
      </c>
      <c r="BC332" s="8" t="str">
        <v>[-11059] No Good Data For Calculation</v>
      </c>
      <c r="BD332" s="8" t="str">
        <v>[-11059] No Good Data For Calculation</v>
      </c>
      <c r="BE332" s="8" t="str">
        <v>[-11059] No Good Data For Calculation</v>
      </c>
      <c r="BF332" s="8" t="str">
        <v>[-11059] No Good Data For Calculation</v>
      </c>
      <c r="BG332" s="8" t="str">
        <v>[-11059] No Good Data For Calculation</v>
      </c>
      <c r="BI332" s="7">
        <v>45873.472916666666</v>
      </c>
      <c r="BJ332" s="8">
        <v>38.580418211549194</v>
      </c>
      <c r="BK332" s="8">
        <v>36.535594232465456</v>
      </c>
    </row>
    <row r="333" spans="51:63">
      <c r="AY333" s="7">
        <v>45874.118055555555</v>
      </c>
      <c r="AZ333" s="8" t="str">
        <v>[-11059] No Good Data For Calculation</v>
      </c>
      <c r="BA333" s="8" t="str">
        <v>[-11059] No Good Data For Calculation</v>
      </c>
      <c r="BB333" s="8" t="str">
        <v>[-11059] No Good Data For Calculation</v>
      </c>
      <c r="BC333" s="8" t="str">
        <v>[-11059] No Good Data For Calculation</v>
      </c>
      <c r="BD333" s="8" t="str">
        <v>[-11059] No Good Data For Calculation</v>
      </c>
      <c r="BE333" s="8" t="str">
        <v>[-11059] No Good Data For Calculation</v>
      </c>
      <c r="BF333" s="8" t="str">
        <v>[-11059] No Good Data For Calculation</v>
      </c>
      <c r="BG333" s="8" t="str">
        <v>[-11059] No Good Data For Calculation</v>
      </c>
      <c r="BI333" s="7">
        <v>45873.473611111112</v>
      </c>
      <c r="BJ333" s="8">
        <v>38.66370117312097</v>
      </c>
      <c r="BK333" s="8">
        <v>36.708816454509574</v>
      </c>
    </row>
    <row r="334" spans="51:63">
      <c r="AY334" s="7">
        <v>45874.121527777781</v>
      </c>
      <c r="AZ334" s="8" t="str">
        <v>[-11059] No Good Data For Calculation</v>
      </c>
      <c r="BA334" s="8" t="str">
        <v>[-11059] No Good Data For Calculation</v>
      </c>
      <c r="BB334" s="8" t="str">
        <v>[-11059] No Good Data For Calculation</v>
      </c>
      <c r="BC334" s="8" t="str">
        <v>[-11059] No Good Data For Calculation</v>
      </c>
      <c r="BD334" s="8" t="str">
        <v>[-11059] No Good Data For Calculation</v>
      </c>
      <c r="BE334" s="8" t="str">
        <v>[-11059] No Good Data For Calculation</v>
      </c>
      <c r="BF334" s="8" t="str">
        <v>[-11059] No Good Data For Calculation</v>
      </c>
      <c r="BG334" s="8" t="str">
        <v>[-11059] No Good Data For Calculation</v>
      </c>
      <c r="BI334" s="7">
        <v>45873.474305555559</v>
      </c>
      <c r="BJ334" s="8">
        <v>38.784306353369423</v>
      </c>
      <c r="BK334" s="8">
        <v>36.882179674721449</v>
      </c>
    </row>
    <row r="335" spans="51:63">
      <c r="AY335" s="7">
        <v>45874.125</v>
      </c>
      <c r="AZ335" s="8" t="str">
        <v>[-11059] No Good Data For Calculation</v>
      </c>
      <c r="BA335" s="8" t="str">
        <v>[-11059] No Good Data For Calculation</v>
      </c>
      <c r="BB335" s="8" t="str">
        <v>[-11059] No Good Data For Calculation</v>
      </c>
      <c r="BC335" s="8" t="str">
        <v>[-11059] No Good Data For Calculation</v>
      </c>
      <c r="BD335" s="8" t="str">
        <v>[-11059] No Good Data For Calculation</v>
      </c>
      <c r="BE335" s="8" t="str">
        <v>[-11059] No Good Data For Calculation</v>
      </c>
      <c r="BF335" s="8" t="str">
        <v>[-11059] No Good Data For Calculation</v>
      </c>
      <c r="BG335" s="8" t="str">
        <v>[-11059] No Good Data For Calculation</v>
      </c>
      <c r="BI335" s="7">
        <v>45873.474999999999</v>
      </c>
      <c r="BJ335" s="8">
        <v>39.041355765142399</v>
      </c>
      <c r="BK335" s="8">
        <v>37.063197161066945</v>
      </c>
    </row>
    <row r="336" spans="51:63">
      <c r="AY336" s="7">
        <v>45874.128472222219</v>
      </c>
      <c r="AZ336" s="8" t="str">
        <v>[-11059] No Good Data For Calculation</v>
      </c>
      <c r="BA336" s="8" t="str">
        <v>[-11059] No Good Data For Calculation</v>
      </c>
      <c r="BB336" s="8" t="str">
        <v>[-11059] No Good Data For Calculation</v>
      </c>
      <c r="BC336" s="8" t="str">
        <v>[-11059] No Good Data For Calculation</v>
      </c>
      <c r="BD336" s="8" t="str">
        <v>[-11059] No Good Data For Calculation</v>
      </c>
      <c r="BE336" s="8" t="str">
        <v>[-11059] No Good Data For Calculation</v>
      </c>
      <c r="BF336" s="8" t="str">
        <v>[-11059] No Good Data For Calculation</v>
      </c>
      <c r="BG336" s="8" t="str">
        <v>[-11059] No Good Data For Calculation</v>
      </c>
      <c r="BI336" s="7">
        <v>45873.475694444445</v>
      </c>
      <c r="BJ336" s="8">
        <v>39.392678118600358</v>
      </c>
      <c r="BK336" s="8">
        <v>37.284754869159102</v>
      </c>
    </row>
    <row r="337" spans="51:63">
      <c r="AY337" s="7">
        <v>45874.131944444445</v>
      </c>
      <c r="AZ337" s="8" t="str">
        <v>[-11059] No Good Data For Calculation</v>
      </c>
      <c r="BA337" s="8" t="str">
        <v>[-11059] No Good Data For Calculation</v>
      </c>
      <c r="BB337" s="8" t="str">
        <v>[-11059] No Good Data For Calculation</v>
      </c>
      <c r="BC337" s="8" t="str">
        <v>[-11059] No Good Data For Calculation</v>
      </c>
      <c r="BD337" s="8" t="str">
        <v>[-11059] No Good Data For Calculation</v>
      </c>
      <c r="BE337" s="8" t="str">
        <v>[-11059] No Good Data For Calculation</v>
      </c>
      <c r="BF337" s="8" t="str">
        <v>[-11059] No Good Data For Calculation</v>
      </c>
      <c r="BG337" s="8" t="str">
        <v>[-11059] No Good Data For Calculation</v>
      </c>
      <c r="BI337" s="7">
        <v>45873.476388888892</v>
      </c>
      <c r="BJ337" s="8">
        <v>39.684837276889603</v>
      </c>
      <c r="BK337" s="8">
        <v>37.46719202218933</v>
      </c>
    </row>
    <row r="338" spans="51:63">
      <c r="AY338" s="7">
        <v>45874.135416666664</v>
      </c>
      <c r="AZ338" s="8" t="str">
        <v>[-11059] No Good Data For Calculation</v>
      </c>
      <c r="BA338" s="8" t="str">
        <v>[-11059] No Good Data For Calculation</v>
      </c>
      <c r="BB338" s="8" t="str">
        <v>[-11059] No Good Data For Calculation</v>
      </c>
      <c r="BC338" s="8" t="str">
        <v>[-11059] No Good Data For Calculation</v>
      </c>
      <c r="BD338" s="8" t="str">
        <v>[-11059] No Good Data For Calculation</v>
      </c>
      <c r="BE338" s="8" t="str">
        <v>[-11059] No Good Data For Calculation</v>
      </c>
      <c r="BF338" s="8" t="str">
        <v>[-11059] No Good Data For Calculation</v>
      </c>
      <c r="BG338" s="8" t="str">
        <v>[-11059] No Good Data For Calculation</v>
      </c>
      <c r="BI338" s="7">
        <v>45873.477083333331</v>
      </c>
      <c r="BJ338" s="8">
        <v>39.931095579667776</v>
      </c>
      <c r="BK338" s="8">
        <v>37.618803060660987</v>
      </c>
    </row>
    <row r="339" spans="51:63">
      <c r="AY339" s="7">
        <v>45874.138888888891</v>
      </c>
      <c r="AZ339" s="8" t="str">
        <v>[-11059] No Good Data For Calculation</v>
      </c>
      <c r="BA339" s="8" t="str">
        <v>[-11059] No Good Data For Calculation</v>
      </c>
      <c r="BB339" s="8" t="str">
        <v>[-11059] No Good Data For Calculation</v>
      </c>
      <c r="BC339" s="8" t="str">
        <v>[-11059] No Good Data For Calculation</v>
      </c>
      <c r="BD339" s="8" t="str">
        <v>[-11059] No Good Data For Calculation</v>
      </c>
      <c r="BE339" s="8" t="str">
        <v>[-11059] No Good Data For Calculation</v>
      </c>
      <c r="BF339" s="8" t="str">
        <v>[-11059] No Good Data For Calculation</v>
      </c>
      <c r="BG339" s="8" t="str">
        <v>[-11059] No Good Data For Calculation</v>
      </c>
      <c r="BI339" s="7">
        <v>45873.477777777778</v>
      </c>
      <c r="BJ339" s="8">
        <v>40.145774528978201</v>
      </c>
      <c r="BK339" s="8">
        <v>37.766223701116544</v>
      </c>
    </row>
    <row r="340" spans="51:63">
      <c r="AY340" s="7">
        <v>45874.142361111109</v>
      </c>
      <c r="AZ340" s="8" t="str">
        <v>[-11059] No Good Data For Calculation</v>
      </c>
      <c r="BA340" s="8" t="str">
        <v>[-11059] No Good Data For Calculation</v>
      </c>
      <c r="BB340" s="8" t="str">
        <v>[-11059] No Good Data For Calculation</v>
      </c>
      <c r="BC340" s="8" t="str">
        <v>[-11059] No Good Data For Calculation</v>
      </c>
      <c r="BD340" s="8" t="str">
        <v>[-11059] No Good Data For Calculation</v>
      </c>
      <c r="BE340" s="8" t="str">
        <v>[-11059] No Good Data For Calculation</v>
      </c>
      <c r="BF340" s="8" t="str">
        <v>[-11059] No Good Data For Calculation</v>
      </c>
      <c r="BG340" s="8" t="str">
        <v>[-11059] No Good Data For Calculation</v>
      </c>
      <c r="BI340" s="7">
        <v>45873.478472222225</v>
      </c>
      <c r="BJ340" s="8">
        <v>40.228125805983915</v>
      </c>
      <c r="BK340" s="8">
        <v>37.966718592190077</v>
      </c>
    </row>
    <row r="341" spans="51:63">
      <c r="AY341" s="7">
        <v>45874.145833333336</v>
      </c>
      <c r="AZ341" s="8" t="str">
        <v>[-11059] No Good Data For Calculation</v>
      </c>
      <c r="BA341" s="8" t="str">
        <v>[-11059] No Good Data For Calculation</v>
      </c>
      <c r="BB341" s="8" t="str">
        <v>[-11059] No Good Data For Calculation</v>
      </c>
      <c r="BC341" s="8" t="str">
        <v>[-11059] No Good Data For Calculation</v>
      </c>
      <c r="BD341" s="8" t="str">
        <v>[-11059] No Good Data For Calculation</v>
      </c>
      <c r="BE341" s="8" t="str">
        <v>[-11059] No Good Data For Calculation</v>
      </c>
      <c r="BF341" s="8" t="str">
        <v>[-11059] No Good Data For Calculation</v>
      </c>
      <c r="BG341" s="8" t="str">
        <v>[-11059] No Good Data For Calculation</v>
      </c>
      <c r="BI341" s="7">
        <v>45873.479166666664</v>
      </c>
      <c r="BJ341" s="8">
        <v>40.258949884692157</v>
      </c>
      <c r="BK341" s="8">
        <v>38.106454983824378</v>
      </c>
    </row>
    <row r="342" spans="51:63">
      <c r="AY342" s="7">
        <v>45874.149305555555</v>
      </c>
      <c r="AZ342" s="8" t="str">
        <v>[-11059] No Good Data For Calculation</v>
      </c>
      <c r="BA342" s="8" t="str">
        <v>[-11059] No Good Data For Calculation</v>
      </c>
      <c r="BB342" s="8" t="str">
        <v>[-11059] No Good Data For Calculation</v>
      </c>
      <c r="BC342" s="8" t="str">
        <v>[-11059] No Good Data For Calculation</v>
      </c>
      <c r="BD342" s="8" t="str">
        <v>[-11059] No Good Data For Calculation</v>
      </c>
      <c r="BE342" s="8" t="str">
        <v>[-11059] No Good Data For Calculation</v>
      </c>
      <c r="BF342" s="8" t="str">
        <v>[-11059] No Good Data For Calculation</v>
      </c>
      <c r="BG342" s="8" t="str">
        <v>[-11059] No Good Data For Calculation</v>
      </c>
      <c r="BI342" s="7">
        <v>45873.479861111111</v>
      </c>
      <c r="BJ342" s="8">
        <v>40.250662141408462</v>
      </c>
      <c r="BK342" s="8">
        <v>38.278530468127329</v>
      </c>
    </row>
    <row r="343" spans="51:63">
      <c r="AY343" s="7">
        <v>45874.152777777781</v>
      </c>
      <c r="AZ343" s="8" t="str">
        <v>[-11059] No Good Data For Calculation</v>
      </c>
      <c r="BA343" s="8" t="str">
        <v>[-11059] No Good Data For Calculation</v>
      </c>
      <c r="BB343" s="8" t="str">
        <v>[-11059] No Good Data For Calculation</v>
      </c>
      <c r="BC343" s="8" t="str">
        <v>[-11059] No Good Data For Calculation</v>
      </c>
      <c r="BD343" s="8" t="str">
        <v>[-11059] No Good Data For Calculation</v>
      </c>
      <c r="BE343" s="8" t="str">
        <v>[-11059] No Good Data For Calculation</v>
      </c>
      <c r="BF343" s="8" t="str">
        <v>[-11059] No Good Data For Calculation</v>
      </c>
      <c r="BG343" s="8" t="str">
        <v>[-11059] No Good Data For Calculation</v>
      </c>
      <c r="BI343" s="7">
        <v>45873.480555555558</v>
      </c>
      <c r="BJ343" s="8">
        <v>40.190588588372187</v>
      </c>
      <c r="BK343" s="8">
        <v>38.470206182269848</v>
      </c>
    </row>
    <row r="344" spans="51:63">
      <c r="AY344" s="7">
        <v>45874.15625</v>
      </c>
      <c r="AZ344" s="8" t="str">
        <v>[-11059] No Good Data For Calculation</v>
      </c>
      <c r="BA344" s="8" t="str">
        <v>[-11059] No Good Data For Calculation</v>
      </c>
      <c r="BB344" s="8" t="str">
        <v>[-11059] No Good Data For Calculation</v>
      </c>
      <c r="BC344" s="8" t="str">
        <v>[-11059] No Good Data For Calculation</v>
      </c>
      <c r="BD344" s="8" t="str">
        <v>[-11059] No Good Data For Calculation</v>
      </c>
      <c r="BE344" s="8" t="str">
        <v>[-11059] No Good Data For Calculation</v>
      </c>
      <c r="BF344" s="8" t="str">
        <v>[-11059] No Good Data For Calculation</v>
      </c>
      <c r="BG344" s="8" t="str">
        <v>[-11059] No Good Data For Calculation</v>
      </c>
      <c r="BI344" s="7">
        <v>45873.481249999997</v>
      </c>
      <c r="BJ344" s="8">
        <v>40.189069380781731</v>
      </c>
      <c r="BK344" s="8">
        <v>38.686014914936429</v>
      </c>
    </row>
    <row r="345" spans="51:63">
      <c r="AY345" s="7">
        <v>45874.159722222219</v>
      </c>
      <c r="AZ345" s="8" t="str">
        <v>[-11059] No Good Data For Calculation</v>
      </c>
      <c r="BA345" s="8" t="str">
        <v>[-11059] No Good Data For Calculation</v>
      </c>
      <c r="BB345" s="8" t="str">
        <v>[-11059] No Good Data For Calculation</v>
      </c>
      <c r="BC345" s="8" t="str">
        <v>[-11059] No Good Data For Calculation</v>
      </c>
      <c r="BD345" s="8" t="str">
        <v>[-11059] No Good Data For Calculation</v>
      </c>
      <c r="BE345" s="8" t="str">
        <v>[-11059] No Good Data For Calculation</v>
      </c>
      <c r="BF345" s="8" t="str">
        <v>[-11059] No Good Data For Calculation</v>
      </c>
      <c r="BG345" s="8" t="str">
        <v>[-11059] No Good Data For Calculation</v>
      </c>
      <c r="BI345" s="7">
        <v>45873.481944444444</v>
      </c>
      <c r="BJ345" s="8">
        <v>40.148023895809693</v>
      </c>
      <c r="BK345" s="8">
        <v>38.792480228628413</v>
      </c>
    </row>
    <row r="346" spans="51:63">
      <c r="AY346" s="7">
        <v>45874.163194444445</v>
      </c>
      <c r="AZ346" s="8" t="str">
        <v>[-11059] No Good Data For Calculation</v>
      </c>
      <c r="BA346" s="8" t="str">
        <v>[-11059] No Good Data For Calculation</v>
      </c>
      <c r="BB346" s="8" t="str">
        <v>[-11059] No Good Data For Calculation</v>
      </c>
      <c r="BC346" s="8" t="str">
        <v>[-11059] No Good Data For Calculation</v>
      </c>
      <c r="BD346" s="8" t="str">
        <v>[-11059] No Good Data For Calculation</v>
      </c>
      <c r="BE346" s="8" t="str">
        <v>[-11059] No Good Data For Calculation</v>
      </c>
      <c r="BF346" s="8" t="str">
        <v>[-11059] No Good Data For Calculation</v>
      </c>
      <c r="BG346" s="8" t="str">
        <v>[-11059] No Good Data For Calculation</v>
      </c>
      <c r="BI346" s="7">
        <v>45873.482638888891</v>
      </c>
      <c r="BJ346" s="8">
        <v>40.164913414981541</v>
      </c>
      <c r="BK346" s="8">
        <v>38.845680505863143</v>
      </c>
    </row>
    <row r="347" spans="51:63">
      <c r="AY347" s="7">
        <v>45874.166666666664</v>
      </c>
      <c r="AZ347" s="8" t="str">
        <v>[-11059] No Good Data For Calculation</v>
      </c>
      <c r="BA347" s="8" t="str">
        <v>[-11059] No Good Data For Calculation</v>
      </c>
      <c r="BB347" s="8" t="str">
        <v>[-11059] No Good Data For Calculation</v>
      </c>
      <c r="BC347" s="8" t="str">
        <v>[-11059] No Good Data For Calculation</v>
      </c>
      <c r="BD347" s="8" t="str">
        <v>[-11059] No Good Data For Calculation</v>
      </c>
      <c r="BE347" s="8" t="str">
        <v>[-11059] No Good Data For Calculation</v>
      </c>
      <c r="BF347" s="8" t="str">
        <v>[-11059] No Good Data For Calculation</v>
      </c>
      <c r="BG347" s="8" t="str">
        <v>[-11059] No Good Data For Calculation</v>
      </c>
      <c r="BI347" s="7">
        <v>45873.48333333333</v>
      </c>
      <c r="BJ347" s="8">
        <v>40.190634171855677</v>
      </c>
      <c r="BK347" s="8">
        <v>38.897551440941406</v>
      </c>
    </row>
    <row r="348" spans="51:63">
      <c r="AY348" s="7">
        <v>45874.170138888891</v>
      </c>
      <c r="AZ348" s="8" t="str">
        <v>[-11059] No Good Data For Calculation</v>
      </c>
      <c r="BA348" s="8" t="str">
        <v>[-11059] No Good Data For Calculation</v>
      </c>
      <c r="BB348" s="8" t="str">
        <v>[-11059] No Good Data For Calculation</v>
      </c>
      <c r="BC348" s="8" t="str">
        <v>[-11059] No Good Data For Calculation</v>
      </c>
      <c r="BD348" s="8" t="str">
        <v>[-11059] No Good Data For Calculation</v>
      </c>
      <c r="BE348" s="8" t="str">
        <v>[-11059] No Good Data For Calculation</v>
      </c>
      <c r="BF348" s="8" t="str">
        <v>[-11059] No Good Data For Calculation</v>
      </c>
      <c r="BG348" s="8" t="str">
        <v>[-11059] No Good Data For Calculation</v>
      </c>
      <c r="BI348" s="7">
        <v>45873.484027777777</v>
      </c>
      <c r="BJ348" s="8">
        <v>40.299583505869705</v>
      </c>
      <c r="BK348" s="8">
        <v>39.023951903156252</v>
      </c>
    </row>
    <row r="349" spans="51:63">
      <c r="AY349" s="7">
        <v>45874.173611111109</v>
      </c>
      <c r="AZ349" s="8" t="str">
        <v>[-11059] No Good Data For Calculation</v>
      </c>
      <c r="BA349" s="8" t="str">
        <v>[-11059] No Good Data For Calculation</v>
      </c>
      <c r="BB349" s="8" t="str">
        <v>[-11059] No Good Data For Calculation</v>
      </c>
      <c r="BC349" s="8" t="str">
        <v>[-11059] No Good Data For Calculation</v>
      </c>
      <c r="BD349" s="8" t="str">
        <v>[-11059] No Good Data For Calculation</v>
      </c>
      <c r="BE349" s="8" t="str">
        <v>[-11059] No Good Data For Calculation</v>
      </c>
      <c r="BF349" s="8" t="str">
        <v>[-11059] No Good Data For Calculation</v>
      </c>
      <c r="BG349" s="8" t="str">
        <v>[-11059] No Good Data For Calculation</v>
      </c>
      <c r="BI349" s="7">
        <v>45873.484722222223</v>
      </c>
      <c r="BJ349" s="8">
        <v>40.418535535666656</v>
      </c>
      <c r="BK349" s="8">
        <v>39.123455787305183</v>
      </c>
    </row>
    <row r="350" spans="51:63">
      <c r="AY350" s="7">
        <v>45874.177083333336</v>
      </c>
      <c r="AZ350" s="8" t="str">
        <v>[-11059] No Good Data For Calculation</v>
      </c>
      <c r="BA350" s="8" t="str">
        <v>[-11059] No Good Data For Calculation</v>
      </c>
      <c r="BB350" s="8" t="str">
        <v>[-11059] No Good Data For Calculation</v>
      </c>
      <c r="BC350" s="8" t="str">
        <v>[-11059] No Good Data For Calculation</v>
      </c>
      <c r="BD350" s="8" t="str">
        <v>[-11059] No Good Data For Calculation</v>
      </c>
      <c r="BE350" s="8" t="str">
        <v>[-11059] No Good Data For Calculation</v>
      </c>
      <c r="BF350" s="8" t="str">
        <v>[-11059] No Good Data For Calculation</v>
      </c>
      <c r="BG350" s="8" t="str">
        <v>[-11059] No Good Data For Calculation</v>
      </c>
      <c r="BI350" s="7">
        <v>45873.48541666667</v>
      </c>
      <c r="BJ350" s="8">
        <v>40.609339083235781</v>
      </c>
      <c r="BK350" s="8">
        <v>39.198095848665346</v>
      </c>
    </row>
    <row r="351" spans="51:63">
      <c r="AY351" s="7">
        <v>45874.180555555555</v>
      </c>
      <c r="AZ351" s="8" t="str">
        <v>[-11059] No Good Data For Calculation</v>
      </c>
      <c r="BA351" s="8" t="str">
        <v>[-11059] No Good Data For Calculation</v>
      </c>
      <c r="BB351" s="8" t="str">
        <v>[-11059] No Good Data For Calculation</v>
      </c>
      <c r="BC351" s="8" t="str">
        <v>[-11059] No Good Data For Calculation</v>
      </c>
      <c r="BD351" s="8" t="str">
        <v>[-11059] No Good Data For Calculation</v>
      </c>
      <c r="BE351" s="8" t="str">
        <v>[-11059] No Good Data For Calculation</v>
      </c>
      <c r="BF351" s="8" t="str">
        <v>[-11059] No Good Data For Calculation</v>
      </c>
      <c r="BG351" s="8" t="str">
        <v>[-11059] No Good Data For Calculation</v>
      </c>
      <c r="BI351" s="7">
        <v>45873.486111111109</v>
      </c>
      <c r="BJ351" s="8">
        <v>40.81347103568546</v>
      </c>
      <c r="BK351" s="8">
        <v>39.302512583177275</v>
      </c>
    </row>
    <row r="352" spans="51:63">
      <c r="AY352" s="7">
        <v>45874.184027777781</v>
      </c>
      <c r="AZ352" s="8" t="str">
        <v>[-11059] No Good Data For Calculation</v>
      </c>
      <c r="BA352" s="8" t="str">
        <v>[-11059] No Good Data For Calculation</v>
      </c>
      <c r="BB352" s="8" t="str">
        <v>[-11059] No Good Data For Calculation</v>
      </c>
      <c r="BC352" s="8" t="str">
        <v>[-11059] No Good Data For Calculation</v>
      </c>
      <c r="BD352" s="8" t="str">
        <v>[-11059] No Good Data For Calculation</v>
      </c>
      <c r="BE352" s="8" t="str">
        <v>[-11059] No Good Data For Calculation</v>
      </c>
      <c r="BF352" s="8" t="str">
        <v>[-11059] No Good Data For Calculation</v>
      </c>
      <c r="BG352" s="8" t="str">
        <v>[-11059] No Good Data For Calculation</v>
      </c>
      <c r="BI352" s="7">
        <v>45873.486805555556</v>
      </c>
      <c r="BJ352" s="8">
        <v>41.007982942233745</v>
      </c>
      <c r="BK352" s="8">
        <v>39.474560787889864</v>
      </c>
    </row>
    <row r="353" spans="51:63">
      <c r="AY353" s="7">
        <v>45874.1875</v>
      </c>
      <c r="AZ353" s="8" t="str">
        <v>[-11059] No Good Data For Calculation</v>
      </c>
      <c r="BA353" s="8" t="str">
        <v>[-11059] No Good Data For Calculation</v>
      </c>
      <c r="BB353" s="8" t="str">
        <v>[-11059] No Good Data For Calculation</v>
      </c>
      <c r="BC353" s="8" t="str">
        <v>[-11059] No Good Data For Calculation</v>
      </c>
      <c r="BD353" s="8" t="str">
        <v>[-11059] No Good Data For Calculation</v>
      </c>
      <c r="BE353" s="8" t="str">
        <v>[-11059] No Good Data For Calculation</v>
      </c>
      <c r="BF353" s="8" t="str">
        <v>[-11059] No Good Data For Calculation</v>
      </c>
      <c r="BG353" s="8" t="str">
        <v>[-11059] No Good Data For Calculation</v>
      </c>
      <c r="BI353" s="7">
        <v>45873.487500000003</v>
      </c>
      <c r="BJ353" s="8">
        <v>41.137993869148055</v>
      </c>
      <c r="BK353" s="8">
        <v>39.715978116586598</v>
      </c>
    </row>
    <row r="354" spans="51:63">
      <c r="AY354" s="7">
        <v>45874.190972222219</v>
      </c>
      <c r="AZ354" s="8" t="str">
        <v>[-11059] No Good Data For Calculation</v>
      </c>
      <c r="BA354" s="8" t="str">
        <v>[-11059] No Good Data For Calculation</v>
      </c>
      <c r="BB354" s="8" t="str">
        <v>[-11059] No Good Data For Calculation</v>
      </c>
      <c r="BC354" s="8" t="str">
        <v>[-11059] No Good Data For Calculation</v>
      </c>
      <c r="BD354" s="8" t="str">
        <v>[-11059] No Good Data For Calculation</v>
      </c>
      <c r="BE354" s="8" t="str">
        <v>[-11059] No Good Data For Calculation</v>
      </c>
      <c r="BF354" s="8" t="str">
        <v>[-11059] No Good Data For Calculation</v>
      </c>
      <c r="BG354" s="8" t="str">
        <v>[-11059] No Good Data For Calculation</v>
      </c>
      <c r="BI354" s="7">
        <v>45873.488194444442</v>
      </c>
      <c r="BJ354" s="8">
        <v>41.367602991235927</v>
      </c>
      <c r="BK354" s="8">
        <v>39.940019565746788</v>
      </c>
    </row>
    <row r="355" spans="51:63">
      <c r="AY355" s="7">
        <v>45874.194444444445</v>
      </c>
      <c r="AZ355" s="8" t="str">
        <v>[-11059] No Good Data For Calculation</v>
      </c>
      <c r="BA355" s="8" t="str">
        <v>[-11059] No Good Data For Calculation</v>
      </c>
      <c r="BB355" s="8" t="str">
        <v>[-11059] No Good Data For Calculation</v>
      </c>
      <c r="BC355" s="8" t="str">
        <v>[-11059] No Good Data For Calculation</v>
      </c>
      <c r="BD355" s="8" t="str">
        <v>[-11059] No Good Data For Calculation</v>
      </c>
      <c r="BE355" s="8" t="str">
        <v>[-11059] No Good Data For Calculation</v>
      </c>
      <c r="BF355" s="8" t="str">
        <v>[-11059] No Good Data For Calculation</v>
      </c>
      <c r="BG355" s="8" t="str">
        <v>[-11059] No Good Data For Calculation</v>
      </c>
      <c r="BI355" s="7">
        <v>45873.488888888889</v>
      </c>
      <c r="BJ355" s="8">
        <v>41.581834587165837</v>
      </c>
      <c r="BK355" s="8">
        <v>40.059235672270219</v>
      </c>
    </row>
    <row r="356" spans="51:63">
      <c r="AY356" s="7">
        <v>45874.197916666664</v>
      </c>
      <c r="AZ356" s="8" t="str">
        <v>[-11059] No Good Data For Calculation</v>
      </c>
      <c r="BA356" s="8" t="str">
        <v>[-11059] No Good Data For Calculation</v>
      </c>
      <c r="BB356" s="8" t="str">
        <v>[-11059] No Good Data For Calculation</v>
      </c>
      <c r="BC356" s="8" t="str">
        <v>[-11059] No Good Data For Calculation</v>
      </c>
      <c r="BD356" s="8" t="str">
        <v>[-11059] No Good Data For Calculation</v>
      </c>
      <c r="BE356" s="8" t="str">
        <v>[-11059] No Good Data For Calculation</v>
      </c>
      <c r="BF356" s="8" t="str">
        <v>[-11059] No Good Data For Calculation</v>
      </c>
      <c r="BG356" s="8" t="str">
        <v>[-11059] No Good Data For Calculation</v>
      </c>
      <c r="BI356" s="7">
        <v>45873.489583333336</v>
      </c>
      <c r="BJ356" s="8">
        <v>41.786404295081141</v>
      </c>
      <c r="BK356" s="8">
        <v>40.22608273149477</v>
      </c>
    </row>
    <row r="357" spans="51:63">
      <c r="AY357" s="7">
        <v>45874.201388888891</v>
      </c>
      <c r="AZ357" s="8" t="str">
        <v>[-11059] No Good Data For Calculation</v>
      </c>
      <c r="BA357" s="8" t="str">
        <v>[-11059] No Good Data For Calculation</v>
      </c>
      <c r="BB357" s="8" t="str">
        <v>[-11059] No Good Data For Calculation</v>
      </c>
      <c r="BC357" s="8" t="str">
        <v>[-11059] No Good Data For Calculation</v>
      </c>
      <c r="BD357" s="8" t="str">
        <v>[-11059] No Good Data For Calculation</v>
      </c>
      <c r="BE357" s="8" t="str">
        <v>[-11059] No Good Data For Calculation</v>
      </c>
      <c r="BF357" s="8" t="str">
        <v>[-11059] No Good Data For Calculation</v>
      </c>
      <c r="BG357" s="8" t="str">
        <v>[-11059] No Good Data For Calculation</v>
      </c>
      <c r="BI357" s="7">
        <v>45873.490277777775</v>
      </c>
      <c r="BJ357" s="8">
        <v>42.020569431343709</v>
      </c>
      <c r="BK357" s="8">
        <v>40.380125427536413</v>
      </c>
    </row>
    <row r="358" spans="51:63">
      <c r="AY358" s="7">
        <v>45874.204861111109</v>
      </c>
      <c r="AZ358" s="8" t="str">
        <v>[-11059] No Good Data For Calculation</v>
      </c>
      <c r="BA358" s="8" t="str">
        <v>[-11059] No Good Data For Calculation</v>
      </c>
      <c r="BB358" s="8" t="str">
        <v>[-11059] No Good Data For Calculation</v>
      </c>
      <c r="BC358" s="8" t="str">
        <v>[-11059] No Good Data For Calculation</v>
      </c>
      <c r="BD358" s="8" t="str">
        <v>[-11059] No Good Data For Calculation</v>
      </c>
      <c r="BE358" s="8" t="str">
        <v>[-11059] No Good Data For Calculation</v>
      </c>
      <c r="BF358" s="8" t="str">
        <v>[-11059] No Good Data For Calculation</v>
      </c>
      <c r="BG358" s="8" t="str">
        <v>[-11059] No Good Data For Calculation</v>
      </c>
      <c r="BI358" s="7">
        <v>45873.490972222222</v>
      </c>
      <c r="BJ358" s="8">
        <v>42.347467429230967</v>
      </c>
      <c r="BK358" s="8">
        <v>40.51279666017134</v>
      </c>
    </row>
    <row r="359" spans="51:63">
      <c r="AY359" s="7">
        <v>45874.208333333336</v>
      </c>
      <c r="AZ359" s="8" t="str">
        <v>[-11059] No Good Data For Calculation</v>
      </c>
      <c r="BA359" s="8" t="str">
        <v>[-11059] No Good Data For Calculation</v>
      </c>
      <c r="BB359" s="8" t="str">
        <v>[-11059] No Good Data For Calculation</v>
      </c>
      <c r="BC359" s="8" t="str">
        <v>[-11059] No Good Data For Calculation</v>
      </c>
      <c r="BD359" s="8" t="str">
        <v>[-11059] No Good Data For Calculation</v>
      </c>
      <c r="BE359" s="8" t="str">
        <v>[-11059] No Good Data For Calculation</v>
      </c>
      <c r="BF359" s="8" t="str">
        <v>[-11059] No Good Data For Calculation</v>
      </c>
      <c r="BG359" s="8" t="str">
        <v>[-11059] No Good Data For Calculation</v>
      </c>
      <c r="BI359" s="7">
        <v>45873.491666666669</v>
      </c>
      <c r="BJ359" s="8">
        <v>42.488525887219204</v>
      </c>
      <c r="BK359" s="8">
        <v>40.573397187657726</v>
      </c>
    </row>
    <row r="360" spans="51:63">
      <c r="AY360" s="7">
        <v>45874.211805555555</v>
      </c>
      <c r="AZ360" s="8" t="str">
        <v>[-11059] No Good Data For Calculation</v>
      </c>
      <c r="BA360" s="8" t="str">
        <v>[-11059] No Good Data For Calculation</v>
      </c>
      <c r="BB360" s="8" t="str">
        <v>[-11059] No Good Data For Calculation</v>
      </c>
      <c r="BC360" s="8" t="str">
        <v>[-11059] No Good Data For Calculation</v>
      </c>
      <c r="BD360" s="8" t="str">
        <v>[-11059] No Good Data For Calculation</v>
      </c>
      <c r="BE360" s="8" t="str">
        <v>[-11059] No Good Data For Calculation</v>
      </c>
      <c r="BF360" s="8" t="str">
        <v>[-11059] No Good Data For Calculation</v>
      </c>
      <c r="BG360" s="8" t="str">
        <v>[-11059] No Good Data For Calculation</v>
      </c>
      <c r="BI360" s="7">
        <v>45873.492361111108</v>
      </c>
      <c r="BJ360" s="8">
        <v>42.585713657915768</v>
      </c>
      <c r="BK360" s="8">
        <v>40.686807958579067</v>
      </c>
    </row>
    <row r="361" spans="51:63">
      <c r="AY361" s="7">
        <v>45874.215277777781</v>
      </c>
      <c r="AZ361" s="8" t="str">
        <v>[-11059] No Good Data For Calculation</v>
      </c>
      <c r="BA361" s="8" t="str">
        <v>[-11059] No Good Data For Calculation</v>
      </c>
      <c r="BB361" s="8" t="str">
        <v>[-11059] No Good Data For Calculation</v>
      </c>
      <c r="BC361" s="8" t="str">
        <v>[-11059] No Good Data For Calculation</v>
      </c>
      <c r="BD361" s="8" t="str">
        <v>[-11059] No Good Data For Calculation</v>
      </c>
      <c r="BE361" s="8" t="str">
        <v>[-11059] No Good Data For Calculation</v>
      </c>
      <c r="BF361" s="8" t="str">
        <v>[-11059] No Good Data For Calculation</v>
      </c>
      <c r="BG361" s="8" t="str">
        <v>[-11059] No Good Data For Calculation</v>
      </c>
      <c r="BI361" s="7">
        <v>45873.493055555555</v>
      </c>
      <c r="BJ361" s="8">
        <v>42.78530055617864</v>
      </c>
      <c r="BK361" s="8">
        <v>40.709779336385573</v>
      </c>
    </row>
    <row r="362" spans="51:63">
      <c r="AY362" s="7">
        <v>45874.21875</v>
      </c>
      <c r="AZ362" s="8" t="str">
        <v>[-11059] No Good Data For Calculation</v>
      </c>
      <c r="BA362" s="8" t="str">
        <v>[-11059] No Good Data For Calculation</v>
      </c>
      <c r="BB362" s="8" t="str">
        <v>[-11059] No Good Data For Calculation</v>
      </c>
      <c r="BC362" s="8" t="str">
        <v>[-11059] No Good Data For Calculation</v>
      </c>
      <c r="BD362" s="8" t="str">
        <v>[-11059] No Good Data For Calculation</v>
      </c>
      <c r="BE362" s="8" t="str">
        <v>[-11059] No Good Data For Calculation</v>
      </c>
      <c r="BF362" s="8" t="str">
        <v>[-11059] No Good Data For Calculation</v>
      </c>
      <c r="BG362" s="8" t="str">
        <v>[-11059] No Good Data For Calculation</v>
      </c>
      <c r="BI362" s="7">
        <v>45873.493750000001</v>
      </c>
      <c r="BJ362" s="8">
        <v>42.976450827900628</v>
      </c>
      <c r="BK362" s="8">
        <v>40.780996673546305</v>
      </c>
    </row>
    <row r="363" spans="51:63">
      <c r="AY363" s="7">
        <v>45874.222222222219</v>
      </c>
      <c r="AZ363" s="8" t="str">
        <v>[-11059] No Good Data For Calculation</v>
      </c>
      <c r="BA363" s="8" t="str">
        <v>[-11059] No Good Data For Calculation</v>
      </c>
      <c r="BB363" s="8" t="str">
        <v>[-11059] No Good Data For Calculation</v>
      </c>
      <c r="BC363" s="8" t="str">
        <v>[-11059] No Good Data For Calculation</v>
      </c>
      <c r="BD363" s="8" t="str">
        <v>[-11059] No Good Data For Calculation</v>
      </c>
      <c r="BE363" s="8" t="str">
        <v>[-11059] No Good Data For Calculation</v>
      </c>
      <c r="BF363" s="8" t="str">
        <v>[-11059] No Good Data For Calculation</v>
      </c>
      <c r="BG363" s="8" t="str">
        <v>[-11059] No Good Data For Calculation</v>
      </c>
      <c r="BI363" s="7">
        <v>45873.494444444441</v>
      </c>
      <c r="BJ363" s="8">
        <v>43.082653907374556</v>
      </c>
      <c r="BK363" s="8">
        <v>40.851285093270221</v>
      </c>
    </row>
    <row r="364" spans="51:63">
      <c r="AY364" s="7">
        <v>45874.225694444445</v>
      </c>
      <c r="AZ364" s="8" t="str">
        <v>[-11059] No Good Data For Calculation</v>
      </c>
      <c r="BA364" s="8" t="str">
        <v>[-11059] No Good Data For Calculation</v>
      </c>
      <c r="BB364" s="8" t="str">
        <v>[-11059] No Good Data For Calculation</v>
      </c>
      <c r="BC364" s="8" t="str">
        <v>[-11059] No Good Data For Calculation</v>
      </c>
      <c r="BD364" s="8" t="str">
        <v>[-11059] No Good Data For Calculation</v>
      </c>
      <c r="BE364" s="8" t="str">
        <v>[-11059] No Good Data For Calculation</v>
      </c>
      <c r="BF364" s="8" t="str">
        <v>[-11059] No Good Data For Calculation</v>
      </c>
      <c r="BG364" s="8" t="str">
        <v>[-11059] No Good Data For Calculation</v>
      </c>
      <c r="BI364" s="7">
        <v>45873.495138888888</v>
      </c>
      <c r="BJ364" s="8">
        <v>43.2055224596266</v>
      </c>
      <c r="BK364" s="8">
        <v>40.955714875741521</v>
      </c>
    </row>
    <row r="365" spans="51:63">
      <c r="AY365" s="7">
        <v>45874.229166666664</v>
      </c>
      <c r="AZ365" s="8" t="str">
        <v>[-11059] No Good Data For Calculation</v>
      </c>
      <c r="BA365" s="8" t="str">
        <v>[-11059] No Good Data For Calculation</v>
      </c>
      <c r="BB365" s="8" t="str">
        <v>[-11059] No Good Data For Calculation</v>
      </c>
      <c r="BC365" s="8" t="str">
        <v>[-11059] No Good Data For Calculation</v>
      </c>
      <c r="BD365" s="8" t="str">
        <v>[-11059] No Good Data For Calculation</v>
      </c>
      <c r="BE365" s="8" t="str">
        <v>[-11059] No Good Data For Calculation</v>
      </c>
      <c r="BF365" s="8" t="str">
        <v>[-11059] No Good Data For Calculation</v>
      </c>
      <c r="BG365" s="8" t="str">
        <v>[-11059] No Good Data For Calculation</v>
      </c>
      <c r="BI365" s="7">
        <v>45873.495833333334</v>
      </c>
      <c r="BJ365" s="8">
        <v>43.321215560824911</v>
      </c>
      <c r="BK365" s="8">
        <v>41.078616316967882</v>
      </c>
    </row>
    <row r="366" spans="51:63">
      <c r="AY366" s="7">
        <v>45874.232638888891</v>
      </c>
      <c r="AZ366" s="8" t="str">
        <v>[-11059] No Good Data For Calculation</v>
      </c>
      <c r="BA366" s="8" t="str">
        <v>[-11059] No Good Data For Calculation</v>
      </c>
      <c r="BB366" s="8" t="str">
        <v>[-11059] No Good Data For Calculation</v>
      </c>
      <c r="BC366" s="8" t="str">
        <v>[-11059] No Good Data For Calculation</v>
      </c>
      <c r="BD366" s="8" t="str">
        <v>[-11059] No Good Data For Calculation</v>
      </c>
      <c r="BE366" s="8" t="str">
        <v>[-11059] No Good Data For Calculation</v>
      </c>
      <c r="BF366" s="8" t="str">
        <v>[-11059] No Good Data For Calculation</v>
      </c>
      <c r="BG366" s="8" t="str">
        <v>[-11059] No Good Data For Calculation</v>
      </c>
      <c r="BI366" s="7">
        <v>45873.496527777781</v>
      </c>
      <c r="BJ366" s="8">
        <v>43.411902779500316</v>
      </c>
      <c r="BK366" s="8">
        <v>41.223004417251289</v>
      </c>
    </row>
    <row r="367" spans="51:63">
      <c r="AY367" s="7">
        <v>45874.236111111109</v>
      </c>
      <c r="AZ367" s="8" t="str">
        <v>[-11059] No Good Data For Calculation</v>
      </c>
      <c r="BA367" s="8" t="str">
        <v>[-11059] No Good Data For Calculation</v>
      </c>
      <c r="BB367" s="8" t="str">
        <v>[-11059] No Good Data For Calculation</v>
      </c>
      <c r="BC367" s="8" t="str">
        <v>[-11059] No Good Data For Calculation</v>
      </c>
      <c r="BD367" s="8" t="str">
        <v>[-11059] No Good Data For Calculation</v>
      </c>
      <c r="BE367" s="8" t="str">
        <v>[-11059] No Good Data For Calculation</v>
      </c>
      <c r="BF367" s="8" t="str">
        <v>[-11059] No Good Data For Calculation</v>
      </c>
      <c r="BG367" s="8" t="str">
        <v>[-11059] No Good Data For Calculation</v>
      </c>
      <c r="BI367" s="7">
        <v>45873.49722222222</v>
      </c>
      <c r="BJ367" s="8">
        <v>43.52698781161795</v>
      </c>
      <c r="BK367" s="8">
        <v>41.31125390985995</v>
      </c>
    </row>
    <row r="368" spans="51:63">
      <c r="AY368" s="7">
        <v>45874.239583333336</v>
      </c>
      <c r="AZ368" s="8" t="str">
        <v>[-11059] No Good Data For Calculation</v>
      </c>
      <c r="BA368" s="8" t="str">
        <v>[-11059] No Good Data For Calculation</v>
      </c>
      <c r="BB368" s="8" t="str">
        <v>[-11059] No Good Data For Calculation</v>
      </c>
      <c r="BC368" s="8" t="str">
        <v>[-11059] No Good Data For Calculation</v>
      </c>
      <c r="BD368" s="8" t="str">
        <v>[-11059] No Good Data For Calculation</v>
      </c>
      <c r="BE368" s="8" t="str">
        <v>[-11059] No Good Data For Calculation</v>
      </c>
      <c r="BF368" s="8" t="str">
        <v>[-11059] No Good Data For Calculation</v>
      </c>
      <c r="BG368" s="8" t="str">
        <v>[-11059] No Good Data For Calculation</v>
      </c>
      <c r="BI368" s="7">
        <v>45873.497916666667</v>
      </c>
      <c r="BJ368" s="8">
        <v>43.629464204267059</v>
      </c>
      <c r="BK368" s="8">
        <v>41.425919972545117</v>
      </c>
    </row>
    <row r="369" spans="51:63">
      <c r="AY369" s="7">
        <v>45874.243055555555</v>
      </c>
      <c r="AZ369" s="8" t="str">
        <v>[-11059] No Good Data For Calculation</v>
      </c>
      <c r="BA369" s="8" t="str">
        <v>[-11059] No Good Data For Calculation</v>
      </c>
      <c r="BB369" s="8" t="str">
        <v>[-11059] No Good Data For Calculation</v>
      </c>
      <c r="BC369" s="8" t="str">
        <v>[-11059] No Good Data For Calculation</v>
      </c>
      <c r="BD369" s="8" t="str">
        <v>[-11059] No Good Data For Calculation</v>
      </c>
      <c r="BE369" s="8" t="str">
        <v>[-11059] No Good Data For Calculation</v>
      </c>
      <c r="BF369" s="8" t="str">
        <v>[-11059] No Good Data For Calculation</v>
      </c>
      <c r="BG369" s="8" t="str">
        <v>[-11059] No Good Data For Calculation</v>
      </c>
      <c r="BI369" s="7">
        <v>45873.498611111114</v>
      </c>
      <c r="BJ369" s="8">
        <v>43.736222680624522</v>
      </c>
      <c r="BK369" s="8">
        <v>41.600491681259768</v>
      </c>
    </row>
    <row r="370" spans="51:63">
      <c r="AY370" s="7">
        <v>45874.246527777781</v>
      </c>
      <c r="AZ370" s="8" t="str">
        <v>[-11059] No Good Data For Calculation</v>
      </c>
      <c r="BA370" s="8" t="str">
        <v>[-11059] No Good Data For Calculation</v>
      </c>
      <c r="BB370" s="8" t="str">
        <v>[-11059] No Good Data For Calculation</v>
      </c>
      <c r="BC370" s="8" t="str">
        <v>[-11059] No Good Data For Calculation</v>
      </c>
      <c r="BD370" s="8" t="str">
        <v>[-11059] No Good Data For Calculation</v>
      </c>
      <c r="BE370" s="8" t="str">
        <v>[-11059] No Good Data For Calculation</v>
      </c>
      <c r="BF370" s="8" t="str">
        <v>[-11059] No Good Data For Calculation</v>
      </c>
      <c r="BG370" s="8" t="str">
        <v>[-11059] No Good Data For Calculation</v>
      </c>
      <c r="BI370" s="7">
        <v>45873.499305555553</v>
      </c>
      <c r="BJ370" s="8">
        <v>43.873276884827064</v>
      </c>
      <c r="BK370" s="8">
        <v>41.741014050733298</v>
      </c>
    </row>
    <row r="371" spans="51:63">
      <c r="AY371" s="7">
        <v>45874.25</v>
      </c>
      <c r="AZ371" s="8" t="str">
        <v>[-11059] No Good Data For Calculation</v>
      </c>
      <c r="BA371" s="8" t="str">
        <v>[-11059] No Good Data For Calculation</v>
      </c>
      <c r="BB371" s="8" t="str">
        <v>[-11059] No Good Data For Calculation</v>
      </c>
      <c r="BC371" s="8" t="str">
        <v>[-11059] No Good Data For Calculation</v>
      </c>
      <c r="BD371" s="8" t="str">
        <v>[-11059] No Good Data For Calculation</v>
      </c>
      <c r="BE371" s="8" t="str">
        <v>[-11059] No Good Data For Calculation</v>
      </c>
      <c r="BF371" s="8" t="str">
        <v>[-11059] No Good Data For Calculation</v>
      </c>
      <c r="BG371" s="8" t="str">
        <v>[-11059] No Good Data For Calculation</v>
      </c>
      <c r="BI371" s="7">
        <v>45873.5</v>
      </c>
      <c r="BJ371" s="8">
        <v>44.015595153756642</v>
      </c>
      <c r="BK371" s="8">
        <v>41.887042364646319</v>
      </c>
    </row>
    <row r="372" spans="51:63">
      <c r="AY372" s="7">
        <v>45874.253472222219</v>
      </c>
      <c r="AZ372" s="8" t="str">
        <v>[-11059] No Good Data For Calculation</v>
      </c>
      <c r="BA372" s="8" t="str">
        <v>[-11059] No Good Data For Calculation</v>
      </c>
      <c r="BB372" s="8" t="str">
        <v>[-11059] No Good Data For Calculation</v>
      </c>
      <c r="BC372" s="8" t="str">
        <v>[-11059] No Good Data For Calculation</v>
      </c>
      <c r="BD372" s="8" t="str">
        <v>[-11059] No Good Data For Calculation</v>
      </c>
      <c r="BE372" s="8" t="str">
        <v>[-11059] No Good Data For Calculation</v>
      </c>
      <c r="BF372" s="8" t="str">
        <v>[-11059] No Good Data For Calculation</v>
      </c>
      <c r="BG372" s="8" t="str">
        <v>[-11059] No Good Data For Calculation</v>
      </c>
      <c r="BI372" s="7">
        <v>45873.500694444447</v>
      </c>
      <c r="BJ372" s="8">
        <v>44.095787760607216</v>
      </c>
      <c r="BK372" s="8">
        <v>41.890686551072996</v>
      </c>
    </row>
    <row r="373" spans="51:63">
      <c r="AY373" s="7">
        <v>45874.256944444445</v>
      </c>
      <c r="AZ373" s="8" t="str">
        <v>[-11059] No Good Data For Calculation</v>
      </c>
      <c r="BA373" s="8" t="str">
        <v>[-11059] No Good Data For Calculation</v>
      </c>
      <c r="BB373" s="8" t="str">
        <v>[-11059] No Good Data For Calculation</v>
      </c>
      <c r="BC373" s="8" t="str">
        <v>[-11059] No Good Data For Calculation</v>
      </c>
      <c r="BD373" s="8" t="str">
        <v>[-11059] No Good Data For Calculation</v>
      </c>
      <c r="BE373" s="8" t="str">
        <v>[-11059] No Good Data For Calculation</v>
      </c>
      <c r="BF373" s="8" t="str">
        <v>[-11059] No Good Data For Calculation</v>
      </c>
      <c r="BG373" s="8" t="str">
        <v>[-11059] No Good Data For Calculation</v>
      </c>
      <c r="BI373" s="7">
        <v>45873.501388888886</v>
      </c>
      <c r="BJ373" s="8">
        <v>44.224963581062504</v>
      </c>
      <c r="BK373" s="8">
        <v>42.002485696343378</v>
      </c>
    </row>
    <row r="374" spans="51:63">
      <c r="AY374" s="7">
        <v>45874.260416666664</v>
      </c>
      <c r="AZ374" s="8" t="str">
        <v>[-11059] No Good Data For Calculation</v>
      </c>
      <c r="BA374" s="8" t="str">
        <v>[-11059] No Good Data For Calculation</v>
      </c>
      <c r="BB374" s="8" t="str">
        <v>[-11059] No Good Data For Calculation</v>
      </c>
      <c r="BC374" s="8" t="str">
        <v>[-11059] No Good Data For Calculation</v>
      </c>
      <c r="BD374" s="8" t="str">
        <v>[-11059] No Good Data For Calculation</v>
      </c>
      <c r="BE374" s="8" t="str">
        <v>[-11059] No Good Data For Calculation</v>
      </c>
      <c r="BF374" s="8" t="str">
        <v>[-11059] No Good Data For Calculation</v>
      </c>
      <c r="BG374" s="8" t="str">
        <v>[-11059] No Good Data For Calculation</v>
      </c>
      <c r="BI374" s="7">
        <v>45873.502083333333</v>
      </c>
      <c r="BJ374" s="8">
        <v>44.27531364476441</v>
      </c>
      <c r="BK374" s="8">
        <v>42.190629756703473</v>
      </c>
    </row>
    <row r="375" spans="51:63">
      <c r="AY375" s="7">
        <v>45874.263888888891</v>
      </c>
      <c r="AZ375" s="8" t="str">
        <v>[-11059] No Good Data For Calculation</v>
      </c>
      <c r="BA375" s="8" t="str">
        <v>[-11059] No Good Data For Calculation</v>
      </c>
      <c r="BB375" s="8" t="str">
        <v>[-11059] No Good Data For Calculation</v>
      </c>
      <c r="BC375" s="8" t="str">
        <v>[-11059] No Good Data For Calculation</v>
      </c>
      <c r="BD375" s="8" t="str">
        <v>[-11059] No Good Data For Calculation</v>
      </c>
      <c r="BE375" s="8" t="str">
        <v>[-11059] No Good Data For Calculation</v>
      </c>
      <c r="BF375" s="8" t="str">
        <v>[-11059] No Good Data For Calculation</v>
      </c>
      <c r="BG375" s="8" t="str">
        <v>[-11059] No Good Data For Calculation</v>
      </c>
      <c r="BI375" s="7">
        <v>45873.50277777778</v>
      </c>
      <c r="BJ375" s="8">
        <v>44.331157997259112</v>
      </c>
      <c r="BK375" s="8">
        <v>42.241494805183343</v>
      </c>
    </row>
    <row r="376" spans="51:63">
      <c r="AY376" s="7">
        <v>45874.267361111109</v>
      </c>
      <c r="AZ376" s="8" t="str">
        <v>[-11059] No Good Data For Calculation</v>
      </c>
      <c r="BA376" s="8" t="str">
        <v>[-11059] No Good Data For Calculation</v>
      </c>
      <c r="BB376" s="8" t="str">
        <v>[-11059] No Good Data For Calculation</v>
      </c>
      <c r="BC376" s="8" t="str">
        <v>[-11059] No Good Data For Calculation</v>
      </c>
      <c r="BD376" s="8" t="str">
        <v>[-11059] No Good Data For Calculation</v>
      </c>
      <c r="BE376" s="8" t="str">
        <v>[-11059] No Good Data For Calculation</v>
      </c>
      <c r="BF376" s="8" t="str">
        <v>[-11059] No Good Data For Calculation</v>
      </c>
      <c r="BG376" s="8" t="str">
        <v>[-11059] No Good Data For Calculation</v>
      </c>
      <c r="BI376" s="7">
        <v>45873.503472222219</v>
      </c>
      <c r="BJ376" s="8">
        <v>44.383569036606886</v>
      </c>
      <c r="BK376" s="8">
        <v>42.279545781662897</v>
      </c>
    </row>
    <row r="377" spans="51:63">
      <c r="AY377" s="7">
        <v>45874.270833333336</v>
      </c>
      <c r="AZ377" s="8" t="str">
        <v>[-11059] No Good Data For Calculation</v>
      </c>
      <c r="BA377" s="8" t="str">
        <v>[-11059] No Good Data For Calculation</v>
      </c>
      <c r="BB377" s="8" t="str">
        <v>[-11059] No Good Data For Calculation</v>
      </c>
      <c r="BC377" s="8" t="str">
        <v>[-11059] No Good Data For Calculation</v>
      </c>
      <c r="BD377" s="8" t="str">
        <v>[-11059] No Good Data For Calculation</v>
      </c>
      <c r="BE377" s="8" t="str">
        <v>[-11059] No Good Data For Calculation</v>
      </c>
      <c r="BF377" s="8" t="str">
        <v>[-11059] No Good Data For Calculation</v>
      </c>
      <c r="BG377" s="8" t="str">
        <v>[-11059] No Good Data For Calculation</v>
      </c>
      <c r="BI377" s="7">
        <v>45873.504166666666</v>
      </c>
      <c r="BJ377" s="8">
        <v>44.496018142319933</v>
      </c>
      <c r="BK377" s="8">
        <v>42.341193936186301</v>
      </c>
    </row>
    <row r="378" spans="51:63">
      <c r="AY378" s="7">
        <v>45874.274305555555</v>
      </c>
      <c r="AZ378" s="8" t="str">
        <v>[-11059] No Good Data For Calculation</v>
      </c>
      <c r="BA378" s="8" t="str">
        <v>[-11059] No Good Data For Calculation</v>
      </c>
      <c r="BB378" s="8" t="str">
        <v>[-11059] No Good Data For Calculation</v>
      </c>
      <c r="BC378" s="8" t="str">
        <v>[-11059] No Good Data For Calculation</v>
      </c>
      <c r="BD378" s="8" t="str">
        <v>[-11059] No Good Data For Calculation</v>
      </c>
      <c r="BE378" s="8" t="str">
        <v>[-11059] No Good Data For Calculation</v>
      </c>
      <c r="BF378" s="8" t="str">
        <v>[-11059] No Good Data For Calculation</v>
      </c>
      <c r="BG378" s="8" t="str">
        <v>[-11059] No Good Data For Calculation</v>
      </c>
      <c r="BI378" s="7">
        <v>45873.504861111112</v>
      </c>
      <c r="BJ378" s="8">
        <v>44.538351527638071</v>
      </c>
      <c r="BK378" s="8">
        <v>42.353177581960232</v>
      </c>
    </row>
    <row r="379" spans="51:63">
      <c r="AY379" s="7">
        <v>45874.277777777781</v>
      </c>
      <c r="AZ379" s="8" t="str">
        <v>[-11059] No Good Data For Calculation</v>
      </c>
      <c r="BA379" s="8" t="str">
        <v>[-11059] No Good Data For Calculation</v>
      </c>
      <c r="BB379" s="8" t="str">
        <v>[-11059] No Good Data For Calculation</v>
      </c>
      <c r="BC379" s="8" t="str">
        <v>[-11059] No Good Data For Calculation</v>
      </c>
      <c r="BD379" s="8" t="str">
        <v>[-11059] No Good Data For Calculation</v>
      </c>
      <c r="BE379" s="8" t="str">
        <v>[-11059] No Good Data For Calculation</v>
      </c>
      <c r="BF379" s="8" t="str">
        <v>[-11059] No Good Data For Calculation</v>
      </c>
      <c r="BG379" s="8" t="str">
        <v>[-11059] No Good Data For Calculation</v>
      </c>
      <c r="BI379" s="7">
        <v>45873.505555555559</v>
      </c>
      <c r="BJ379" s="8">
        <v>44.649434486217245</v>
      </c>
      <c r="BK379" s="8">
        <v>42.351171162304908</v>
      </c>
    </row>
    <row r="380" spans="51:63">
      <c r="AY380" s="7">
        <v>45874.28125</v>
      </c>
      <c r="AZ380" s="8" t="str">
        <v>[-11059] No Good Data For Calculation</v>
      </c>
      <c r="BA380" s="8" t="str">
        <v>[-11059] No Good Data For Calculation</v>
      </c>
      <c r="BB380" s="8" t="str">
        <v>[-11059] No Good Data For Calculation</v>
      </c>
      <c r="BC380" s="8" t="str">
        <v>[-11059] No Good Data For Calculation</v>
      </c>
      <c r="BD380" s="8" t="str">
        <v>[-11059] No Good Data For Calculation</v>
      </c>
      <c r="BE380" s="8" t="str">
        <v>[-11059] No Good Data For Calculation</v>
      </c>
      <c r="BF380" s="8" t="str">
        <v>[-11059] No Good Data For Calculation</v>
      </c>
      <c r="BG380" s="8" t="str">
        <v>[-11059] No Good Data For Calculation</v>
      </c>
      <c r="BI380" s="7">
        <v>45873.506249999999</v>
      </c>
      <c r="BJ380" s="8">
        <v>44.707737454628166</v>
      </c>
      <c r="BK380" s="8">
        <v>42.442019098004408</v>
      </c>
    </row>
    <row r="381" spans="51:63">
      <c r="AY381" s="7">
        <v>45874.284722222219</v>
      </c>
      <c r="AZ381" s="8" t="str">
        <v>[-11059] No Good Data For Calculation</v>
      </c>
      <c r="BA381" s="8" t="str">
        <v>[-11059] No Good Data For Calculation</v>
      </c>
      <c r="BB381" s="8" t="str">
        <v>[-11059] No Good Data For Calculation</v>
      </c>
      <c r="BC381" s="8" t="str">
        <v>[-11059] No Good Data For Calculation</v>
      </c>
      <c r="BD381" s="8" t="str">
        <v>[-11059] No Good Data For Calculation</v>
      </c>
      <c r="BE381" s="8" t="str">
        <v>[-11059] No Good Data For Calculation</v>
      </c>
      <c r="BF381" s="8" t="str">
        <v>[-11059] No Good Data For Calculation</v>
      </c>
      <c r="BG381" s="8" t="str">
        <v>[-11059] No Good Data For Calculation</v>
      </c>
      <c r="BI381" s="7">
        <v>45873.506944444445</v>
      </c>
      <c r="BJ381" s="8">
        <v>44.700216326739479</v>
      </c>
      <c r="BK381" s="8">
        <v>42.47128125972857</v>
      </c>
    </row>
    <row r="382" spans="51:63">
      <c r="AY382" s="7">
        <v>45874.288194444445</v>
      </c>
      <c r="AZ382" s="8" t="str">
        <v>[-11059] No Good Data For Calculation</v>
      </c>
      <c r="BA382" s="8" t="str">
        <v>[-11059] No Good Data For Calculation</v>
      </c>
      <c r="BB382" s="8" t="str">
        <v>[-11059] No Good Data For Calculation</v>
      </c>
      <c r="BC382" s="8" t="str">
        <v>[-11059] No Good Data For Calculation</v>
      </c>
      <c r="BD382" s="8" t="str">
        <v>[-11059] No Good Data For Calculation</v>
      </c>
      <c r="BE382" s="8" t="str">
        <v>[-11059] No Good Data For Calculation</v>
      </c>
      <c r="BF382" s="8" t="str">
        <v>[-11059] No Good Data For Calculation</v>
      </c>
      <c r="BG382" s="8" t="str">
        <v>[-11059] No Good Data For Calculation</v>
      </c>
      <c r="BI382" s="7">
        <v>45873.507638888892</v>
      </c>
      <c r="BJ382" s="8">
        <v>44.814199424107137</v>
      </c>
      <c r="BK382" s="8">
        <v>42.5349037612309</v>
      </c>
    </row>
    <row r="383" spans="51:63">
      <c r="BI383" s="7">
        <v>45873.508333333331</v>
      </c>
      <c r="BJ383" s="8">
        <v>44.919989372625409</v>
      </c>
      <c r="BK383" s="8">
        <v>42.646982808130446</v>
      </c>
    </row>
    <row r="384" spans="51:63">
      <c r="BI384" s="7">
        <v>45873.509027777778</v>
      </c>
      <c r="BJ384" s="8">
        <v>44.994035111387561</v>
      </c>
      <c r="BK384" s="8">
        <v>42.758313997639291</v>
      </c>
    </row>
    <row r="385" spans="61:63">
      <c r="BI385" s="7">
        <v>45873.509722222225</v>
      </c>
      <c r="BJ385" s="8">
        <v>45.012242764252626</v>
      </c>
      <c r="BK385" s="8">
        <v>42.863686485991117</v>
      </c>
    </row>
    <row r="386" spans="61:63">
      <c r="BI386" s="7">
        <v>45873.510416666664</v>
      </c>
      <c r="BJ386" s="8">
        <v>44.987299627534526</v>
      </c>
      <c r="BK386" s="8">
        <v>42.946612986332447</v>
      </c>
    </row>
    <row r="387" spans="61:63">
      <c r="BI387" s="7">
        <v>45873.511111111111</v>
      </c>
      <c r="BJ387" s="8">
        <v>45.115629174023098</v>
      </c>
      <c r="BK387" s="8">
        <v>42.988074257276502</v>
      </c>
    </row>
    <row r="388" spans="61:63">
      <c r="BI388" s="7">
        <v>45873.511805555558</v>
      </c>
      <c r="BJ388" s="8">
        <v>45.154831426154523</v>
      </c>
      <c r="BK388" s="8">
        <v>43.052137254758854</v>
      </c>
    </row>
    <row r="389" spans="61:63">
      <c r="BI389" s="7">
        <v>45873.512499999997</v>
      </c>
      <c r="BJ389" s="8">
        <v>45.221426308697765</v>
      </c>
      <c r="BK389" s="8">
        <v>43.046884894516445</v>
      </c>
    </row>
    <row r="390" spans="61:63">
      <c r="BI390" s="7">
        <v>45873.513194444444</v>
      </c>
      <c r="BJ390" s="8">
        <v>45.263060844984039</v>
      </c>
      <c r="BK390" s="8">
        <v>43.050667260673762</v>
      </c>
    </row>
    <row r="391" spans="61:63">
      <c r="BI391" s="7">
        <v>45873.513888888891</v>
      </c>
      <c r="BJ391" s="8">
        <v>45.329367552782941</v>
      </c>
      <c r="BK391" s="8">
        <v>43.090907673835865</v>
      </c>
    </row>
    <row r="392" spans="61:63">
      <c r="BI392" s="7">
        <v>45873.51458333333</v>
      </c>
      <c r="BJ392" s="8">
        <v>45.295027729131007</v>
      </c>
      <c r="BK392" s="8">
        <v>43.087011178147058</v>
      </c>
    </row>
    <row r="393" spans="61:63">
      <c r="BI393" s="7">
        <v>45873.515277777777</v>
      </c>
      <c r="BJ393" s="8">
        <v>45.306644396124867</v>
      </c>
      <c r="BK393" s="8">
        <v>43.137313432749878</v>
      </c>
    </row>
    <row r="394" spans="61:63">
      <c r="BI394" s="7">
        <v>45873.515972222223</v>
      </c>
      <c r="BJ394" s="8">
        <v>45.377256730662786</v>
      </c>
      <c r="BK394" s="8">
        <v>43.211344426402427</v>
      </c>
    </row>
    <row r="395" spans="61:63">
      <c r="BI395" s="7">
        <v>45873.51666666667</v>
      </c>
      <c r="BJ395" s="8">
        <v>45.441322117602894</v>
      </c>
      <c r="BK395" s="8">
        <v>43.277490769610701</v>
      </c>
    </row>
    <row r="396" spans="61:63">
      <c r="BI396" s="7">
        <v>45873.517361111109</v>
      </c>
      <c r="BJ396" s="8">
        <v>45.466350388930238</v>
      </c>
      <c r="BK396" s="8">
        <v>43.317455128826261</v>
      </c>
    </row>
    <row r="397" spans="61:63">
      <c r="BI397" s="7">
        <v>45873.518055555556</v>
      </c>
      <c r="BJ397" s="8">
        <v>45.477583122758737</v>
      </c>
      <c r="BK397" s="8">
        <v>43.366160112862417</v>
      </c>
    </row>
    <row r="398" spans="61:63">
      <c r="BI398" s="7">
        <v>45873.518750000003</v>
      </c>
      <c r="BJ398" s="8">
        <v>45.493823311052203</v>
      </c>
      <c r="BK398" s="8">
        <v>43.413841589967689</v>
      </c>
    </row>
    <row r="399" spans="61:63">
      <c r="BI399" s="7">
        <v>45873.519444444442</v>
      </c>
      <c r="BJ399" s="8">
        <v>45.489292319107584</v>
      </c>
      <c r="BK399" s="8">
        <v>43.474396638022469</v>
      </c>
    </row>
    <row r="400" spans="61:63">
      <c r="BI400" s="7">
        <v>45873.520138888889</v>
      </c>
      <c r="BJ400" s="8">
        <v>45.466427871076235</v>
      </c>
      <c r="BK400" s="8">
        <v>43.490961463265762</v>
      </c>
    </row>
    <row r="401" spans="61:63">
      <c r="BI401" s="7">
        <v>45873.520833333336</v>
      </c>
      <c r="BJ401" s="8">
        <v>45.489246960766408</v>
      </c>
      <c r="BK401" s="8">
        <v>43.57247389651662</v>
      </c>
    </row>
    <row r="402" spans="61:63">
      <c r="BI402" s="7">
        <v>45873.521527777775</v>
      </c>
      <c r="BJ402" s="8">
        <v>45.550954334057742</v>
      </c>
      <c r="BK402" s="8">
        <v>43.552958932486305</v>
      </c>
    </row>
    <row r="403" spans="61:63">
      <c r="BI403" s="7">
        <v>45873.522222222222</v>
      </c>
      <c r="BJ403" s="8">
        <v>45.616964096166654</v>
      </c>
      <c r="BK403" s="8">
        <v>43.652510027700153</v>
      </c>
    </row>
    <row r="404" spans="61:63">
      <c r="BI404" s="7">
        <v>45873.522916666669</v>
      </c>
      <c r="BJ404" s="8">
        <v>45.787407175205878</v>
      </c>
      <c r="BK404" s="8">
        <v>43.682546568254104</v>
      </c>
    </row>
    <row r="405" spans="61:63">
      <c r="BI405" s="7">
        <v>45873.523611111108</v>
      </c>
      <c r="BJ405" s="8">
        <v>45.789424497093123</v>
      </c>
      <c r="BK405" s="8">
        <v>43.728830569698424</v>
      </c>
    </row>
    <row r="406" spans="61:63">
      <c r="BI406" s="7">
        <v>45873.524305555555</v>
      </c>
      <c r="BJ406" s="8">
        <v>45.798522623408537</v>
      </c>
      <c r="BK406" s="8">
        <v>43.75702999654348</v>
      </c>
    </row>
    <row r="407" spans="61:63">
      <c r="BI407" s="7">
        <v>45873.525000000001</v>
      </c>
      <c r="BJ407" s="8">
        <v>45.818360248071443</v>
      </c>
      <c r="BK407" s="8">
        <v>43.788294548462247</v>
      </c>
    </row>
    <row r="408" spans="61:63">
      <c r="BI408" s="7">
        <v>45873.525694444441</v>
      </c>
      <c r="BJ408" s="8">
        <v>45.799946952946023</v>
      </c>
      <c r="BK408" s="8">
        <v>43.858435651017743</v>
      </c>
    </row>
    <row r="409" spans="61:63">
      <c r="BI409" s="7">
        <v>45873.526388888888</v>
      </c>
      <c r="BJ409" s="8">
        <v>45.774846542267177</v>
      </c>
      <c r="BK409" s="8">
        <v>43.915605486330371</v>
      </c>
    </row>
    <row r="410" spans="61:63">
      <c r="BI410" s="7">
        <v>45873.527083333334</v>
      </c>
      <c r="BJ410" s="8">
        <v>45.852600175220047</v>
      </c>
      <c r="BK410" s="8">
        <v>43.975842711092895</v>
      </c>
    </row>
    <row r="411" spans="61:63">
      <c r="BI411" s="7">
        <v>45873.527777777781</v>
      </c>
      <c r="BJ411" s="8">
        <v>45.875581874263744</v>
      </c>
      <c r="BK411" s="8">
        <v>44.048129579846432</v>
      </c>
    </row>
    <row r="412" spans="61:63">
      <c r="BI412" s="7">
        <v>45873.52847222222</v>
      </c>
      <c r="BJ412" s="8">
        <v>45.931013521207539</v>
      </c>
      <c r="BK412" s="8">
        <v>44.034149792822788</v>
      </c>
    </row>
    <row r="413" spans="61:63">
      <c r="BI413" s="7">
        <v>45873.529166666667</v>
      </c>
      <c r="BJ413" s="8">
        <v>45.967019503888103</v>
      </c>
      <c r="BK413" s="8">
        <v>44.09182436916025</v>
      </c>
    </row>
    <row r="414" spans="61:63">
      <c r="BI414" s="7">
        <v>45873.529861111114</v>
      </c>
      <c r="BJ414" s="8">
        <v>46.001815564629119</v>
      </c>
      <c r="BK414" s="8">
        <v>44.069806083947881</v>
      </c>
    </row>
    <row r="415" spans="61:63">
      <c r="BI415" s="7">
        <v>45873.530555555553</v>
      </c>
      <c r="BJ415" s="8">
        <v>45.986508396744767</v>
      </c>
      <c r="BK415" s="8">
        <v>44.03713654231337</v>
      </c>
    </row>
    <row r="416" spans="61:63">
      <c r="BI416" s="7">
        <v>45873.53125</v>
      </c>
      <c r="BJ416" s="8">
        <v>46.071098482383555</v>
      </c>
      <c r="BK416" s="8">
        <v>44.051728288999698</v>
      </c>
    </row>
    <row r="417" spans="61:63">
      <c r="BI417" s="7">
        <v>45873.531944444447</v>
      </c>
      <c r="BJ417" s="8">
        <v>46.028367778450914</v>
      </c>
      <c r="BK417" s="8">
        <v>44.050243954968103</v>
      </c>
    </row>
    <row r="418" spans="61:63">
      <c r="BI418" s="7">
        <v>45873.532638888886</v>
      </c>
      <c r="BJ418" s="8">
        <v>46.055418996403283</v>
      </c>
      <c r="BK418" s="8">
        <v>44.073718262573685</v>
      </c>
    </row>
    <row r="419" spans="61:63">
      <c r="BI419" s="7">
        <v>45873.533333333333</v>
      </c>
      <c r="BJ419" s="8">
        <v>46.112125658778247</v>
      </c>
      <c r="BK419" s="8">
        <v>43.999587233885244</v>
      </c>
    </row>
    <row r="420" spans="61:63">
      <c r="BI420" s="7">
        <v>45873.53402777778</v>
      </c>
      <c r="BJ420" s="8">
        <v>46.192379802511468</v>
      </c>
      <c r="BK420" s="8">
        <v>43.982814993233887</v>
      </c>
    </row>
    <row r="421" spans="61:63">
      <c r="BI421" s="7">
        <v>45873.534722222219</v>
      </c>
      <c r="BJ421" s="8">
        <v>46.265536636622279</v>
      </c>
      <c r="BK421" s="8">
        <v>43.986357916620122</v>
      </c>
    </row>
    <row r="422" spans="61:63">
      <c r="BI422" s="7">
        <v>45873.535416666666</v>
      </c>
      <c r="BJ422" s="8">
        <v>46.277873448312207</v>
      </c>
      <c r="BK422" s="8">
        <v>43.994512028316727</v>
      </c>
    </row>
    <row r="423" spans="61:63">
      <c r="BI423" s="7">
        <v>45873.536111111112</v>
      </c>
      <c r="BJ423" s="8">
        <v>46.297815326773282</v>
      </c>
      <c r="BK423" s="8">
        <v>44.007311910911071</v>
      </c>
    </row>
    <row r="424" spans="61:63">
      <c r="BI424" s="7">
        <v>45873.536805555559</v>
      </c>
      <c r="BJ424" s="8">
        <v>46.244105638908735</v>
      </c>
      <c r="BK424" s="8">
        <v>43.999263773446408</v>
      </c>
    </row>
    <row r="425" spans="61:63">
      <c r="BI425" s="7">
        <v>45873.537499999999</v>
      </c>
      <c r="BJ425" s="8">
        <v>46.269671891409217</v>
      </c>
      <c r="BK425" s="8">
        <v>44.047221628247904</v>
      </c>
    </row>
    <row r="426" spans="61:63">
      <c r="BI426" s="7">
        <v>45873.538194444445</v>
      </c>
      <c r="BJ426" s="8">
        <v>46.258143694744035</v>
      </c>
      <c r="BK426" s="8">
        <v>44.060433756295382</v>
      </c>
    </row>
    <row r="427" spans="61:63">
      <c r="BI427" s="7">
        <v>45873.538888888892</v>
      </c>
      <c r="BJ427" s="8">
        <v>46.250077317464708</v>
      </c>
      <c r="BK427" s="8">
        <v>44.052458128672825</v>
      </c>
    </row>
    <row r="428" spans="61:63">
      <c r="BI428" s="7">
        <v>45873.539583333331</v>
      </c>
      <c r="BJ428" s="8">
        <v>46.279608068016408</v>
      </c>
      <c r="BK428" s="8">
        <v>44.077466701041622</v>
      </c>
    </row>
    <row r="429" spans="61:63">
      <c r="BI429" s="7">
        <v>45873.540277777778</v>
      </c>
      <c r="BJ429" s="8">
        <v>46.356480560562055</v>
      </c>
      <c r="BK429" s="8">
        <v>44.09963993696941</v>
      </c>
    </row>
    <row r="430" spans="61:63">
      <c r="BI430" s="7">
        <v>45873.540972222225</v>
      </c>
      <c r="BJ430" s="8">
        <v>46.381547296050286</v>
      </c>
      <c r="BK430" s="8">
        <v>44.099359661277077</v>
      </c>
    </row>
    <row r="431" spans="61:63">
      <c r="BI431" s="7">
        <v>45873.541666666664</v>
      </c>
      <c r="BJ431" s="8">
        <v>46.398896128705488</v>
      </c>
      <c r="BK431" s="8">
        <v>44.096566086625302</v>
      </c>
    </row>
    <row r="432" spans="61:63">
      <c r="BI432" s="7">
        <v>45873.542361111111</v>
      </c>
      <c r="BJ432" s="8">
        <v>46.409303273667575</v>
      </c>
      <c r="BK432" s="8">
        <v>44.068509727444294</v>
      </c>
    </row>
    <row r="433" spans="61:63">
      <c r="BI433" s="7">
        <v>45873.543055555558</v>
      </c>
      <c r="BJ433" s="8">
        <v>46.394234860887771</v>
      </c>
      <c r="BK433" s="8">
        <v>44.086180441340169</v>
      </c>
    </row>
    <row r="434" spans="61:63">
      <c r="BI434" s="7">
        <v>45873.543749999997</v>
      </c>
      <c r="BJ434" s="8">
        <v>46.413831288646634</v>
      </c>
      <c r="BK434" s="8">
        <v>44.108465362665505</v>
      </c>
    </row>
    <row r="435" spans="61:63">
      <c r="BI435" s="7">
        <v>45873.544444444444</v>
      </c>
      <c r="BJ435" s="8">
        <v>46.433110026393663</v>
      </c>
      <c r="BK435" s="8">
        <v>44.100324432413984</v>
      </c>
    </row>
    <row r="436" spans="61:63">
      <c r="BI436" s="7">
        <v>45873.545138888891</v>
      </c>
      <c r="BJ436" s="8">
        <v>46.524772593775729</v>
      </c>
      <c r="BK436" s="8">
        <v>44.07614529467584</v>
      </c>
    </row>
    <row r="437" spans="61:63">
      <c r="BI437" s="7">
        <v>45873.54583333333</v>
      </c>
      <c r="BJ437" s="8">
        <v>46.537757669438967</v>
      </c>
      <c r="BK437" s="8">
        <v>44.08648660484512</v>
      </c>
    </row>
    <row r="438" spans="61:63">
      <c r="BI438" s="7">
        <v>45873.546527777777</v>
      </c>
      <c r="BJ438" s="8">
        <v>46.536518582510368</v>
      </c>
      <c r="BK438" s="8">
        <v>44.137233305143418</v>
      </c>
    </row>
    <row r="439" spans="61:63">
      <c r="BI439" s="7">
        <v>45873.547222222223</v>
      </c>
      <c r="BJ439" s="8">
        <v>46.565360680709531</v>
      </c>
      <c r="BK439" s="8">
        <v>44.172020579807139</v>
      </c>
    </row>
    <row r="440" spans="61:63">
      <c r="BI440" s="7">
        <v>45873.54791666667</v>
      </c>
      <c r="BJ440" s="8">
        <v>46.557237228783528</v>
      </c>
      <c r="BK440" s="8">
        <v>44.200255533078675</v>
      </c>
    </row>
    <row r="441" spans="61:63">
      <c r="BI441" s="7">
        <v>45873.548611111109</v>
      </c>
      <c r="BJ441" s="8">
        <v>46.58103275206566</v>
      </c>
      <c r="BK441" s="8">
        <v>44.236323361494641</v>
      </c>
    </row>
    <row r="442" spans="61:63">
      <c r="BI442" s="7">
        <v>45873.549305555556</v>
      </c>
      <c r="BJ442" s="8">
        <v>46.597950528275945</v>
      </c>
      <c r="BK442" s="8">
        <v>44.300993517394012</v>
      </c>
    </row>
    <row r="443" spans="61:63">
      <c r="BI443" s="7">
        <v>45873.55</v>
      </c>
      <c r="BJ443" s="8">
        <v>46.666397164216249</v>
      </c>
      <c r="BK443" s="8">
        <v>44.365199105471895</v>
      </c>
    </row>
    <row r="444" spans="61:63">
      <c r="BI444" s="7">
        <v>45873.550694444442</v>
      </c>
      <c r="BJ444" s="8">
        <v>46.665092077624131</v>
      </c>
      <c r="BK444" s="8">
        <v>44.369447632962142</v>
      </c>
    </row>
    <row r="445" spans="61:63">
      <c r="BI445" s="7">
        <v>45873.551388888889</v>
      </c>
      <c r="BJ445" s="8">
        <v>46.702534967498956</v>
      </c>
      <c r="BK445" s="8">
        <v>44.432218631085966</v>
      </c>
    </row>
    <row r="446" spans="61:63">
      <c r="BI446" s="7">
        <v>45873.552083333336</v>
      </c>
      <c r="BJ446" s="8">
        <v>46.74149206571898</v>
      </c>
      <c r="BK446" s="8">
        <v>44.539808915935026</v>
      </c>
    </row>
    <row r="447" spans="61:63">
      <c r="BI447" s="7">
        <v>45873.552777777775</v>
      </c>
      <c r="BJ447" s="8">
        <v>46.752375081499999</v>
      </c>
      <c r="BK447" s="8">
        <v>44.510155645623669</v>
      </c>
    </row>
    <row r="448" spans="61:63">
      <c r="BI448" s="7">
        <v>45873.553472222222</v>
      </c>
      <c r="BJ448" s="8">
        <v>46.75986117517688</v>
      </c>
      <c r="BK448" s="8">
        <v>44.524717030456216</v>
      </c>
    </row>
    <row r="449" spans="61:63">
      <c r="BI449" s="7">
        <v>45873.554166666669</v>
      </c>
      <c r="BJ449" s="8">
        <v>46.787835403493801</v>
      </c>
      <c r="BK449" s="8">
        <v>44.59795557135034</v>
      </c>
    </row>
    <row r="450" spans="61:63">
      <c r="BI450" s="7">
        <v>45873.554861111108</v>
      </c>
      <c r="BJ450" s="8">
        <v>46.854213279076951</v>
      </c>
      <c r="BK450" s="8">
        <v>44.660271171874236</v>
      </c>
    </row>
    <row r="451" spans="61:63">
      <c r="BI451" s="7">
        <v>45873.555555555555</v>
      </c>
      <c r="BJ451" s="8">
        <v>46.887576366445586</v>
      </c>
      <c r="BK451" s="8">
        <v>44.640460889345682</v>
      </c>
    </row>
    <row r="452" spans="61:63">
      <c r="BI452" s="7">
        <v>45873.556250000001</v>
      </c>
      <c r="BJ452" s="8">
        <v>46.897210717638352</v>
      </c>
      <c r="BK452" s="8">
        <v>44.653621987327838</v>
      </c>
    </row>
    <row r="453" spans="61:63">
      <c r="BI453" s="7">
        <v>45873.556944444441</v>
      </c>
      <c r="BJ453" s="8">
        <v>46.962649503735584</v>
      </c>
      <c r="BK453" s="8">
        <v>44.713689441400021</v>
      </c>
    </row>
    <row r="454" spans="61:63">
      <c r="BI454" s="7">
        <v>45873.557638888888</v>
      </c>
      <c r="BJ454" s="8">
        <v>46.930906196590435</v>
      </c>
      <c r="BK454" s="8">
        <v>44.701622762124693</v>
      </c>
    </row>
    <row r="455" spans="61:63">
      <c r="BI455" s="7">
        <v>45873.558333333334</v>
      </c>
      <c r="BJ455" s="8">
        <v>46.948398757155438</v>
      </c>
      <c r="BK455" s="8">
        <v>44.725601313539634</v>
      </c>
    </row>
    <row r="456" spans="61:63">
      <c r="BI456" s="7">
        <v>45873.559027777781</v>
      </c>
      <c r="BJ456" s="8">
        <v>46.958467151414759</v>
      </c>
      <c r="BK456" s="8">
        <v>44.646535788930038</v>
      </c>
    </row>
    <row r="457" spans="61:63">
      <c r="BI457" s="7">
        <v>45873.55972222222</v>
      </c>
      <c r="BJ457" s="8">
        <v>46.977762656126785</v>
      </c>
      <c r="BK457" s="8">
        <v>44.561215123404864</v>
      </c>
    </row>
    <row r="458" spans="61:63">
      <c r="BI458" s="7">
        <v>45873.560416666667</v>
      </c>
      <c r="BJ458" s="8">
        <v>46.982093745749083</v>
      </c>
      <c r="BK458" s="8">
        <v>44.483062335200295</v>
      </c>
    </row>
    <row r="459" spans="61:63">
      <c r="BI459" s="7">
        <v>45873.561111111114</v>
      </c>
      <c r="BJ459" s="8">
        <v>46.968386023774457</v>
      </c>
      <c r="BK459" s="8">
        <v>44.415393192912347</v>
      </c>
    </row>
    <row r="460" spans="61:63">
      <c r="BI460" s="7">
        <v>45873.561805555553</v>
      </c>
      <c r="BJ460" s="8">
        <v>47.018090595966747</v>
      </c>
      <c r="BK460" s="8">
        <v>44.354391405771587</v>
      </c>
    </row>
    <row r="461" spans="61:63">
      <c r="BI461" s="7">
        <v>45873.5625</v>
      </c>
      <c r="BJ461" s="8">
        <v>47.025870686578529</v>
      </c>
      <c r="BK461" s="8">
        <v>44.306320145149385</v>
      </c>
    </row>
    <row r="462" spans="61:63">
      <c r="BI462" s="7">
        <v>45873.563194444447</v>
      </c>
      <c r="BJ462" s="8">
        <v>47.060938692115094</v>
      </c>
      <c r="BK462" s="8">
        <v>44.30669430270575</v>
      </c>
    </row>
    <row r="463" spans="61:63">
      <c r="BI463" s="7">
        <v>45873.563888888886</v>
      </c>
      <c r="BJ463" s="8">
        <v>47.086916841519951</v>
      </c>
      <c r="BK463" s="8">
        <v>44.322312014753336</v>
      </c>
    </row>
    <row r="464" spans="61:63">
      <c r="BI464" s="7">
        <v>45873.564583333333</v>
      </c>
      <c r="BJ464" s="8">
        <v>47.038941053148115</v>
      </c>
      <c r="BK464" s="8">
        <v>44.327891359923278</v>
      </c>
    </row>
    <row r="465" spans="61:63">
      <c r="BI465" s="7">
        <v>45873.56527777778</v>
      </c>
      <c r="BJ465" s="8">
        <v>47.131500194462205</v>
      </c>
      <c r="BK465" s="8">
        <v>44.422005595920382</v>
      </c>
    </row>
    <row r="466" spans="61:63">
      <c r="BI466" s="7">
        <v>45873.565972222219</v>
      </c>
      <c r="BJ466" s="8">
        <v>47.14616552257295</v>
      </c>
      <c r="BK466" s="8">
        <v>44.505650433716923</v>
      </c>
    </row>
    <row r="467" spans="61:63">
      <c r="BI467" s="7">
        <v>45873.566666666666</v>
      </c>
      <c r="BJ467" s="8">
        <v>47.097039682776625</v>
      </c>
      <c r="BK467" s="8">
        <v>44.526518650869285</v>
      </c>
    </row>
    <row r="468" spans="61:63">
      <c r="BI468" s="7">
        <v>45873.567361111112</v>
      </c>
      <c r="BJ468" s="8">
        <v>47.117959486950085</v>
      </c>
      <c r="BK468" s="8">
        <v>44.646269333279648</v>
      </c>
    </row>
    <row r="469" spans="61:63">
      <c r="BI469" s="7">
        <v>45873.568055555559</v>
      </c>
      <c r="BJ469" s="8">
        <v>47.106211467553173</v>
      </c>
      <c r="BK469" s="8">
        <v>44.756694722467408</v>
      </c>
    </row>
    <row r="470" spans="61:63">
      <c r="BI470" s="7">
        <v>45873.568749999999</v>
      </c>
      <c r="BJ470" s="8">
        <v>47.136504271238671</v>
      </c>
      <c r="BK470" s="8">
        <v>44.848524809865395</v>
      </c>
    </row>
    <row r="471" spans="61:63">
      <c r="BI471" s="7">
        <v>45873.569444444445</v>
      </c>
      <c r="BJ471" s="8">
        <v>47.158443487383266</v>
      </c>
      <c r="BK471" s="8">
        <v>44.941834603387697</v>
      </c>
    </row>
    <row r="472" spans="61:63">
      <c r="BI472" s="7">
        <v>45873.570138888892</v>
      </c>
      <c r="BJ472" s="8">
        <v>47.201180596327241</v>
      </c>
      <c r="BK472" s="8">
        <v>45.037675259421775</v>
      </c>
    </row>
    <row r="473" spans="61:63">
      <c r="BI473" s="7">
        <v>45873.570833333331</v>
      </c>
      <c r="BJ473" s="8">
        <v>47.247947896413862</v>
      </c>
      <c r="BK473" s="8">
        <v>45.121197427919746</v>
      </c>
    </row>
    <row r="474" spans="61:63">
      <c r="BI474" s="7">
        <v>45873.571527777778</v>
      </c>
      <c r="BJ474" s="8">
        <v>47.289056496388497</v>
      </c>
      <c r="BK474" s="8">
        <v>45.240540046039492</v>
      </c>
    </row>
    <row r="475" spans="61:63">
      <c r="BI475" s="7">
        <v>45873.572222222225</v>
      </c>
      <c r="BJ475" s="8">
        <v>47.358175665794178</v>
      </c>
      <c r="BK475" s="8">
        <v>45.342680938245088</v>
      </c>
    </row>
    <row r="476" spans="61:63">
      <c r="BI476" s="7">
        <v>45873.572916666664</v>
      </c>
      <c r="BJ476" s="8">
        <v>47.399464523001512</v>
      </c>
      <c r="BK476" s="8">
        <v>45.427381108026538</v>
      </c>
    </row>
    <row r="477" spans="61:63">
      <c r="BI477" s="7">
        <v>45873.573611111111</v>
      </c>
      <c r="BJ477" s="8">
        <v>47.427170560080036</v>
      </c>
      <c r="BK477" s="8">
        <v>45.495626348600439</v>
      </c>
    </row>
    <row r="478" spans="61:63">
      <c r="BI478" s="7">
        <v>45873.574305555558</v>
      </c>
      <c r="BJ478" s="8">
        <v>47.41598335453164</v>
      </c>
      <c r="BK478" s="8">
        <v>45.534592652973103</v>
      </c>
    </row>
    <row r="479" spans="61:63">
      <c r="BI479" s="7">
        <v>45873.574999999997</v>
      </c>
      <c r="BJ479" s="8">
        <v>47.43868863635295</v>
      </c>
      <c r="BK479" s="8">
        <v>45.576255874894557</v>
      </c>
    </row>
    <row r="480" spans="61:63">
      <c r="BI480" s="7">
        <v>45873.575694444444</v>
      </c>
      <c r="BJ480" s="8">
        <v>47.471095505022859</v>
      </c>
      <c r="BK480" s="8">
        <v>45.666485305321814</v>
      </c>
    </row>
    <row r="481" spans="61:63">
      <c r="BI481" s="7">
        <v>45873.576388888891</v>
      </c>
      <c r="BJ481" s="8">
        <v>47.485906955238946</v>
      </c>
      <c r="BK481" s="8">
        <v>45.702910496252429</v>
      </c>
    </row>
    <row r="482" spans="61:63">
      <c r="BI482" s="7">
        <v>45873.57708333333</v>
      </c>
      <c r="BJ482" s="8">
        <v>47.565548700594967</v>
      </c>
      <c r="BK482" s="8">
        <v>45.769860770457747</v>
      </c>
    </row>
    <row r="483" spans="61:63">
      <c r="BI483" s="7">
        <v>45873.577777777777</v>
      </c>
      <c r="BJ483" s="8">
        <v>47.587207471711736</v>
      </c>
      <c r="BK483" s="8">
        <v>45.822857080869021</v>
      </c>
    </row>
    <row r="484" spans="61:63">
      <c r="BI484" s="7">
        <v>45873.578472222223</v>
      </c>
      <c r="BJ484" s="8">
        <v>47.628869604872342</v>
      </c>
      <c r="BK484" s="8">
        <v>45.820295967008981</v>
      </c>
    </row>
    <row r="485" spans="61:63">
      <c r="BI485" s="7">
        <v>45873.57916666667</v>
      </c>
      <c r="BJ485" s="8">
        <v>47.782972509721539</v>
      </c>
      <c r="BK485" s="8">
        <v>45.908819202593115</v>
      </c>
    </row>
    <row r="486" spans="61:63">
      <c r="BI486" s="7">
        <v>45873.579861111109</v>
      </c>
      <c r="BJ486" s="8">
        <v>47.91367701097127</v>
      </c>
      <c r="BK486" s="8">
        <v>45.990842549162693</v>
      </c>
    </row>
    <row r="487" spans="61:63">
      <c r="BI487" s="7">
        <v>45873.580555555556</v>
      </c>
      <c r="BJ487" s="8">
        <v>48.009411866231098</v>
      </c>
      <c r="BK487" s="8">
        <v>46.088103928021809</v>
      </c>
    </row>
    <row r="488" spans="61:63">
      <c r="BI488" s="7">
        <v>45873.581250000003</v>
      </c>
      <c r="BJ488" s="8">
        <v>48.096288223193746</v>
      </c>
      <c r="BK488" s="8">
        <v>46.170824994972023</v>
      </c>
    </row>
    <row r="489" spans="61:63">
      <c r="BI489" s="7">
        <v>45873.581944444442</v>
      </c>
      <c r="BJ489" s="8">
        <v>48.18609006508381</v>
      </c>
      <c r="BK489" s="8">
        <v>46.312216614850669</v>
      </c>
    </row>
    <row r="490" spans="61:63">
      <c r="BI490" s="7">
        <v>45873.582638888889</v>
      </c>
      <c r="BJ490" s="8">
        <v>48.146987663960232</v>
      </c>
      <c r="BK490" s="8">
        <v>46.474432035466307</v>
      </c>
    </row>
    <row r="491" spans="61:63">
      <c r="BI491" s="7">
        <v>45873.583333333336</v>
      </c>
      <c r="BJ491" s="8">
        <v>48.242572271266305</v>
      </c>
      <c r="BK491" s="8">
        <v>46.629725622723619</v>
      </c>
    </row>
    <row r="492" spans="61:63">
      <c r="BI492" s="7">
        <v>45873.584027777775</v>
      </c>
      <c r="BJ492" s="8">
        <v>48.325765871944711</v>
      </c>
      <c r="BK492" s="8">
        <v>46.706205718033125</v>
      </c>
    </row>
    <row r="493" spans="61:63">
      <c r="BI493" s="7">
        <v>45873.584722222222</v>
      </c>
      <c r="BJ493" s="8">
        <v>48.33447108745505</v>
      </c>
      <c r="BK493" s="8">
        <v>46.8645146923566</v>
      </c>
    </row>
    <row r="494" spans="61:63">
      <c r="BI494" s="7">
        <v>45873.585416666669</v>
      </c>
      <c r="BJ494" s="8">
        <v>48.345462984483717</v>
      </c>
      <c r="BK494" s="8">
        <v>46.960631159151738</v>
      </c>
    </row>
    <row r="495" spans="61:63">
      <c r="BI495" s="7">
        <v>45873.586111111108</v>
      </c>
      <c r="BJ495" s="8">
        <v>48.478190239431569</v>
      </c>
      <c r="BK495" s="8">
        <v>47.145783901507727</v>
      </c>
    </row>
    <row r="496" spans="61:63">
      <c r="BI496" s="7">
        <v>45873.586805555555</v>
      </c>
      <c r="BJ496" s="8">
        <v>48.525684357536839</v>
      </c>
      <c r="BK496" s="8">
        <v>47.276468013615286</v>
      </c>
    </row>
    <row r="497" spans="61:63">
      <c r="BI497" s="7">
        <v>45873.587500000001</v>
      </c>
      <c r="BJ497" s="8">
        <v>48.56303210947226</v>
      </c>
      <c r="BK497" s="8">
        <v>47.445891331836926</v>
      </c>
    </row>
    <row r="498" spans="61:63">
      <c r="BI498" s="7">
        <v>45873.588194444441</v>
      </c>
      <c r="BJ498" s="8">
        <v>48.612481662568477</v>
      </c>
      <c r="BK498" s="8">
        <v>47.62647989524114</v>
      </c>
    </row>
    <row r="499" spans="61:63">
      <c r="BI499" s="7">
        <v>45873.588888888888</v>
      </c>
      <c r="BJ499" s="8">
        <v>48.641408679881195</v>
      </c>
      <c r="BK499" s="8">
        <v>47.732799151062522</v>
      </c>
    </row>
    <row r="500" spans="61:63">
      <c r="BI500" s="7">
        <v>45873.589583333334</v>
      </c>
      <c r="BJ500" s="8">
        <v>48.654924321572345</v>
      </c>
      <c r="BK500" s="8">
        <v>47.785249144352598</v>
      </c>
    </row>
    <row r="501" spans="61:63">
      <c r="BI501" s="7">
        <v>45873.590277777781</v>
      </c>
      <c r="BJ501" s="8">
        <v>48.723512703388231</v>
      </c>
      <c r="BK501" s="8">
        <v>47.857579760641599</v>
      </c>
    </row>
    <row r="502" spans="61:63">
      <c r="BI502" s="7">
        <v>45873.59097222222</v>
      </c>
      <c r="BJ502" s="8">
        <v>48.795782609819831</v>
      </c>
      <c r="BK502" s="8">
        <v>47.948075852696022</v>
      </c>
    </row>
    <row r="503" spans="61:63">
      <c r="BI503" s="7">
        <v>45873.591666666667</v>
      </c>
      <c r="BJ503" s="8">
        <v>48.921519703298827</v>
      </c>
      <c r="BK503" s="8">
        <v>47.993999048995917</v>
      </c>
    </row>
    <row r="504" spans="61:63">
      <c r="BI504" s="7">
        <v>45873.592361111114</v>
      </c>
      <c r="BJ504" s="8">
        <v>48.989205779465671</v>
      </c>
      <c r="BK504" s="8">
        <v>48.075206298317354</v>
      </c>
    </row>
    <row r="505" spans="61:63">
      <c r="BI505" s="7">
        <v>45873.593055555553</v>
      </c>
      <c r="BJ505" s="8">
        <v>49.031473078143286</v>
      </c>
      <c r="BK505" s="8">
        <v>48.189407179071736</v>
      </c>
    </row>
    <row r="506" spans="61:63">
      <c r="BI506" s="7">
        <v>45873.59375</v>
      </c>
      <c r="BJ506" s="8">
        <v>49.1335146983374</v>
      </c>
      <c r="BK506" s="8">
        <v>48.275956358705997</v>
      </c>
    </row>
    <row r="507" spans="61:63">
      <c r="BI507" s="7">
        <v>45873.594444444447</v>
      </c>
      <c r="BJ507" s="8">
        <v>49.214140783080339</v>
      </c>
      <c r="BK507" s="8">
        <v>48.328236435822738</v>
      </c>
    </row>
    <row r="508" spans="61:63">
      <c r="BI508" s="7">
        <v>45873.595138888886</v>
      </c>
      <c r="BJ508" s="8">
        <v>49.303473492271522</v>
      </c>
      <c r="BK508" s="8">
        <v>48.372242989498389</v>
      </c>
    </row>
    <row r="509" spans="61:63">
      <c r="BI509" s="7">
        <v>45873.595833333333</v>
      </c>
      <c r="BJ509" s="8">
        <v>49.383631172728094</v>
      </c>
      <c r="BK509" s="8">
        <v>48.393311099043856</v>
      </c>
    </row>
    <row r="510" spans="61:63">
      <c r="BI510" s="7">
        <v>45873.59652777778</v>
      </c>
      <c r="BJ510" s="8">
        <v>49.529964547560503</v>
      </c>
      <c r="BK510" s="8">
        <v>48.434713939514467</v>
      </c>
    </row>
    <row r="511" spans="61:63">
      <c r="BI511" s="7">
        <v>45873.597222222219</v>
      </c>
      <c r="BJ511" s="8">
        <v>49.595681425321942</v>
      </c>
      <c r="BK511" s="8">
        <v>48.471561028545963</v>
      </c>
    </row>
    <row r="512" spans="61:63">
      <c r="BI512" s="7">
        <v>45873.597916666666</v>
      </c>
      <c r="BJ512" s="8">
        <v>49.726112798975215</v>
      </c>
      <c r="BK512" s="8">
        <v>48.487392270181125</v>
      </c>
    </row>
    <row r="513" spans="61:63">
      <c r="BI513" s="7">
        <v>45873.598611111112</v>
      </c>
      <c r="BJ513" s="8">
        <v>49.733085406215345</v>
      </c>
      <c r="BK513" s="8">
        <v>48.49978017738686</v>
      </c>
    </row>
    <row r="514" spans="61:63">
      <c r="BI514" s="7">
        <v>45873.599305555559</v>
      </c>
      <c r="BJ514" s="8">
        <v>49.792583370337404</v>
      </c>
      <c r="BK514" s="8">
        <v>48.457513185961417</v>
      </c>
    </row>
    <row r="515" spans="61:63">
      <c r="BI515" s="7">
        <v>45873.599999999999</v>
      </c>
      <c r="BJ515" s="8">
        <v>49.850323173991569</v>
      </c>
      <c r="BK515" s="8">
        <v>48.458005538687651</v>
      </c>
    </row>
    <row r="516" spans="61:63">
      <c r="BI516" s="7">
        <v>45873.600694444445</v>
      </c>
      <c r="BJ516" s="8">
        <v>49.914723998347995</v>
      </c>
      <c r="BK516" s="8">
        <v>48.460286335646593</v>
      </c>
    </row>
    <row r="517" spans="61:63">
      <c r="BI517" s="7">
        <v>45873.601388888892</v>
      </c>
      <c r="BJ517" s="8">
        <v>49.940852680194737</v>
      </c>
      <c r="BK517" s="8">
        <v>48.419590033324532</v>
      </c>
    </row>
    <row r="518" spans="61:63">
      <c r="BI518" s="7">
        <v>45873.602083333331</v>
      </c>
      <c r="BJ518" s="8">
        <v>49.957703794815103</v>
      </c>
      <c r="BK518" s="8">
        <v>48.385116491296678</v>
      </c>
    </row>
    <row r="519" spans="61:63">
      <c r="BI519" s="7">
        <v>45873.602777777778</v>
      </c>
      <c r="BJ519" s="8">
        <v>49.963823121208712</v>
      </c>
      <c r="BK519" s="8">
        <v>48.350930272300339</v>
      </c>
    </row>
    <row r="520" spans="61:63">
      <c r="BI520" s="7">
        <v>45873.603472222225</v>
      </c>
      <c r="BJ520" s="8">
        <v>49.988720741818931</v>
      </c>
      <c r="BK520" s="8">
        <v>48.291322886133678</v>
      </c>
    </row>
    <row r="521" spans="61:63">
      <c r="BI521" s="7">
        <v>45873.604166666664</v>
      </c>
      <c r="BJ521" s="8">
        <v>50.019544569171167</v>
      </c>
      <c r="BK521" s="8">
        <v>48.297117441855015</v>
      </c>
    </row>
    <row r="522" spans="61:63">
      <c r="BI522" s="7">
        <v>45873.604861111111</v>
      </c>
      <c r="BJ522" s="8">
        <v>50.037159967443891</v>
      </c>
      <c r="BK522" s="8">
        <v>48.306870324619148</v>
      </c>
    </row>
    <row r="523" spans="61:63">
      <c r="BI523" s="7">
        <v>45873.605555555558</v>
      </c>
      <c r="BJ523" s="8">
        <v>50.033381610518887</v>
      </c>
      <c r="BK523" s="8">
        <v>48.216194677261782</v>
      </c>
    </row>
    <row r="524" spans="61:63">
      <c r="BI524" s="7">
        <v>45873.606249999997</v>
      </c>
      <c r="BJ524" s="8">
        <v>50.035681193330177</v>
      </c>
      <c r="BK524" s="8">
        <v>48.159907604338031</v>
      </c>
    </row>
    <row r="525" spans="61:63">
      <c r="BI525" s="7">
        <v>45873.606944444444</v>
      </c>
      <c r="BJ525" s="8">
        <v>50.052790365931131</v>
      </c>
      <c r="BK525" s="8">
        <v>48.10773110692012</v>
      </c>
    </row>
    <row r="526" spans="61:63">
      <c r="BI526" s="7">
        <v>45873.607638888891</v>
      </c>
      <c r="BJ526" s="8">
        <v>50.034483151435914</v>
      </c>
      <c r="BK526" s="8">
        <v>48.041632679580559</v>
      </c>
    </row>
    <row r="527" spans="61:63">
      <c r="BI527" s="7">
        <v>45873.60833333333</v>
      </c>
      <c r="BJ527" s="8">
        <v>50.030901420790535</v>
      </c>
      <c r="BK527" s="8">
        <v>47.973225325303559</v>
      </c>
    </row>
    <row r="528" spans="61:63">
      <c r="BI528" s="7">
        <v>45873.609027777777</v>
      </c>
      <c r="BJ528" s="8">
        <v>50.075849704809634</v>
      </c>
      <c r="BK528" s="8">
        <v>47.945329846954067</v>
      </c>
    </row>
    <row r="529" spans="61:63">
      <c r="BI529" s="7">
        <v>45873.609722222223</v>
      </c>
      <c r="BJ529" s="8">
        <v>50.072348572196766</v>
      </c>
      <c r="BK529" s="8">
        <v>47.924847303188329</v>
      </c>
    </row>
    <row r="530" spans="61:63">
      <c r="BI530" s="7">
        <v>45873.61041666667</v>
      </c>
      <c r="BJ530" s="8">
        <v>50.018679265890185</v>
      </c>
      <c r="BK530" s="8">
        <v>47.870740679416116</v>
      </c>
    </row>
    <row r="531" spans="61:63">
      <c r="BI531" s="7">
        <v>45873.611111111109</v>
      </c>
      <c r="BJ531" s="8">
        <v>50.002959584830521</v>
      </c>
      <c r="BK531" s="8">
        <v>47.864067298340231</v>
      </c>
    </row>
    <row r="532" spans="61:63">
      <c r="BI532" s="7">
        <v>45873.611805555556</v>
      </c>
      <c r="BJ532" s="8">
        <v>50.025996596369374</v>
      </c>
      <c r="BK532" s="8">
        <v>47.886880153259334</v>
      </c>
    </row>
    <row r="533" spans="61:63">
      <c r="BI533" s="7">
        <v>45873.612500000003</v>
      </c>
      <c r="BJ533" s="8">
        <v>50.006542436482938</v>
      </c>
      <c r="BK533" s="8">
        <v>47.819095121863469</v>
      </c>
    </row>
    <row r="534" spans="61:63">
      <c r="BI534" s="7">
        <v>45873.613194444442</v>
      </c>
      <c r="BJ534" s="8">
        <v>49.97510723054689</v>
      </c>
      <c r="BK534" s="8">
        <v>47.807111024569053</v>
      </c>
    </row>
    <row r="535" spans="61:63">
      <c r="BI535" s="7">
        <v>45873.613888888889</v>
      </c>
      <c r="BJ535" s="8">
        <v>49.914805985884449</v>
      </c>
      <c r="BK535" s="8">
        <v>47.785897034251896</v>
      </c>
    </row>
    <row r="536" spans="61:63">
      <c r="BI536" s="7">
        <v>45873.614583333336</v>
      </c>
      <c r="BJ536" s="8">
        <v>49.844501949975843</v>
      </c>
      <c r="BK536" s="8">
        <v>47.742005211461745</v>
      </c>
    </row>
    <row r="537" spans="61:63">
      <c r="BI537" s="7">
        <v>45873.615277777775</v>
      </c>
      <c r="BJ537" s="8">
        <v>49.835255117615283</v>
      </c>
      <c r="BK537" s="8">
        <v>47.71124509615985</v>
      </c>
    </row>
    <row r="538" spans="61:63">
      <c r="BI538" s="7">
        <v>45873.615972222222</v>
      </c>
      <c r="BJ538" s="8">
        <v>49.808661744232268</v>
      </c>
      <c r="BK538" s="8">
        <v>47.633881592719902</v>
      </c>
    </row>
    <row r="539" spans="61:63">
      <c r="BI539" s="7">
        <v>45873.616666666669</v>
      </c>
      <c r="BJ539" s="8">
        <v>49.840415042001297</v>
      </c>
      <c r="BK539" s="8">
        <v>47.521680895052349</v>
      </c>
    </row>
    <row r="540" spans="61:63">
      <c r="BI540" s="7">
        <v>45873.617361111108</v>
      </c>
      <c r="BJ540" s="8">
        <v>49.76174652142155</v>
      </c>
      <c r="BK540" s="8">
        <v>47.422864423008235</v>
      </c>
    </row>
    <row r="541" spans="61:63">
      <c r="BI541" s="7">
        <v>45873.618055555555</v>
      </c>
      <c r="BJ541" s="8">
        <v>49.647829918134491</v>
      </c>
      <c r="BK541" s="8">
        <v>47.282731369125869</v>
      </c>
    </row>
    <row r="542" spans="61:63">
      <c r="BI542" s="7">
        <v>45873.618750000001</v>
      </c>
      <c r="BJ542" s="8">
        <v>49.634303000856036</v>
      </c>
      <c r="BK542" s="8">
        <v>47.15737334015671</v>
      </c>
    </row>
    <row r="543" spans="61:63">
      <c r="BI543" s="7">
        <v>45873.619444444441</v>
      </c>
      <c r="BJ543" s="8">
        <v>49.58633777290062</v>
      </c>
      <c r="BK543" s="8">
        <v>47.039056215196219</v>
      </c>
    </row>
    <row r="544" spans="61:63">
      <c r="BI544" s="7">
        <v>45873.620138888888</v>
      </c>
      <c r="BJ544" s="8">
        <v>49.514284557498122</v>
      </c>
      <c r="BK544" s="8">
        <v>46.972428046339971</v>
      </c>
    </row>
    <row r="545" spans="61:63">
      <c r="BI545" s="7">
        <v>45873.620833333334</v>
      </c>
      <c r="BJ545" s="8">
        <v>49.474371872722173</v>
      </c>
      <c r="BK545" s="8">
        <v>46.867174169586626</v>
      </c>
    </row>
    <row r="546" spans="61:63">
      <c r="BI546" s="7">
        <v>45873.621527777781</v>
      </c>
      <c r="BJ546" s="8">
        <v>49.369621372293331</v>
      </c>
      <c r="BK546" s="8">
        <v>46.751565655793208</v>
      </c>
    </row>
    <row r="547" spans="61:63">
      <c r="BI547" s="7">
        <v>45873.62222222222</v>
      </c>
      <c r="BJ547" s="8">
        <v>49.262748554897506</v>
      </c>
      <c r="BK547" s="8">
        <v>46.689569147263867</v>
      </c>
    </row>
    <row r="548" spans="61:63">
      <c r="BI548" s="7">
        <v>45873.622916666667</v>
      </c>
      <c r="BJ548" s="8">
        <v>49.156454169857135</v>
      </c>
      <c r="BK548" s="8">
        <v>46.608423443399467</v>
      </c>
    </row>
    <row r="549" spans="61:63">
      <c r="BI549" s="7">
        <v>45873.623611111114</v>
      </c>
      <c r="BJ549" s="8">
        <v>49.077235767483565</v>
      </c>
      <c r="BK549" s="8">
        <v>46.549041660560789</v>
      </c>
    </row>
    <row r="550" spans="61:63">
      <c r="BI550" s="7">
        <v>45873.624305555553</v>
      </c>
      <c r="BJ550" s="8">
        <v>49.00429778851467</v>
      </c>
      <c r="BK550" s="8">
        <v>46.468014463932526</v>
      </c>
    </row>
    <row r="551" spans="61:63">
      <c r="BI551" s="7">
        <v>45873.625</v>
      </c>
      <c r="BJ551" s="8">
        <v>48.925796188727901</v>
      </c>
      <c r="BK551" s="8">
        <v>46.408759413889811</v>
      </c>
    </row>
    <row r="552" spans="61:63">
      <c r="BI552" s="7">
        <v>45873.625694444447</v>
      </c>
      <c r="BJ552" s="8">
        <v>48.89151746179256</v>
      </c>
      <c r="BK552" s="8">
        <v>46.3111482775859</v>
      </c>
    </row>
    <row r="553" spans="61:63">
      <c r="BI553" s="7">
        <v>45873.626388888886</v>
      </c>
      <c r="BJ553" s="8">
        <v>48.882932214687344</v>
      </c>
      <c r="BK553" s="8">
        <v>46.351550069040009</v>
      </c>
    </row>
    <row r="554" spans="61:63">
      <c r="BI554" s="7">
        <v>45873.627083333333</v>
      </c>
      <c r="BJ554" s="8">
        <v>48.860574515261291</v>
      </c>
      <c r="BK554" s="8">
        <v>46.319488603361926</v>
      </c>
    </row>
    <row r="555" spans="61:63">
      <c r="BI555" s="7">
        <v>45873.62777777778</v>
      </c>
      <c r="BJ555" s="8">
        <v>48.793258111883262</v>
      </c>
      <c r="BK555" s="8">
        <v>46.27404580580837</v>
      </c>
    </row>
    <row r="556" spans="61:63">
      <c r="BI556" s="7">
        <v>45873.628472222219</v>
      </c>
      <c r="BJ556" s="8">
        <v>48.803805453183941</v>
      </c>
      <c r="BK556" s="8">
        <v>46.233316015070336</v>
      </c>
    </row>
    <row r="557" spans="61:63">
      <c r="BI557" s="7">
        <v>45873.629166666666</v>
      </c>
      <c r="BJ557" s="8">
        <v>48.757827519369371</v>
      </c>
      <c r="BK557" s="8">
        <v>46.203984440485378</v>
      </c>
    </row>
    <row r="558" spans="61:63">
      <c r="BI558" s="7">
        <v>45873.629861111112</v>
      </c>
      <c r="BJ558" s="8">
        <v>48.781799701381019</v>
      </c>
      <c r="BK558" s="8">
        <v>46.171782226752384</v>
      </c>
    </row>
    <row r="559" spans="61:63">
      <c r="BI559" s="7">
        <v>45873.630555555559</v>
      </c>
      <c r="BJ559" s="8">
        <v>48.8034856725304</v>
      </c>
      <c r="BK559" s="8">
        <v>46.102759319336059</v>
      </c>
    </row>
    <row r="560" spans="61:63">
      <c r="BI560" s="7">
        <v>45873.631249999999</v>
      </c>
      <c r="BJ560" s="8">
        <v>48.830376457103768</v>
      </c>
      <c r="BK560" s="8">
        <v>46.027896611988588</v>
      </c>
    </row>
    <row r="561" spans="61:63">
      <c r="BI561" s="7">
        <v>45873.631944444445</v>
      </c>
      <c r="BJ561" s="8">
        <v>48.846935840751321</v>
      </c>
      <c r="BK561" s="8">
        <v>45.938700322202308</v>
      </c>
    </row>
    <row r="562" spans="61:63">
      <c r="BI562" s="7">
        <v>45873.632638888892</v>
      </c>
      <c r="BJ562" s="8">
        <v>48.82927494988423</v>
      </c>
      <c r="BK562" s="8">
        <v>45.942828266246643</v>
      </c>
    </row>
    <row r="563" spans="61:63">
      <c r="BI563" s="7">
        <v>45873.633333333331</v>
      </c>
      <c r="BJ563" s="8">
        <v>48.829708486935843</v>
      </c>
      <c r="BK563" s="8">
        <v>45.880857185968004</v>
      </c>
    </row>
    <row r="564" spans="61:63">
      <c r="BI564" s="7">
        <v>45873.634027777778</v>
      </c>
      <c r="BJ564" s="8">
        <v>48.877829352766078</v>
      </c>
      <c r="BK564" s="8">
        <v>45.8034700026938</v>
      </c>
    </row>
    <row r="565" spans="61:63">
      <c r="BI565" s="7">
        <v>45873.634722222225</v>
      </c>
      <c r="BJ565" s="8">
        <v>48.872915218734569</v>
      </c>
      <c r="BK565" s="8">
        <v>45.776150182356908</v>
      </c>
    </row>
    <row r="566" spans="61:63">
      <c r="BI566" s="7">
        <v>45873.635416666664</v>
      </c>
      <c r="BJ566" s="8">
        <v>48.805625066957184</v>
      </c>
      <c r="BK566" s="8">
        <v>45.70404068319089</v>
      </c>
    </row>
    <row r="567" spans="61:63">
      <c r="BI567" s="7">
        <v>45873.636111111111</v>
      </c>
      <c r="BJ567" s="8">
        <v>48.835179871426028</v>
      </c>
      <c r="BK567" s="8">
        <v>45.641757311876923</v>
      </c>
    </row>
    <row r="568" spans="61:63">
      <c r="BI568" s="7">
        <v>45873.636805555558</v>
      </c>
      <c r="BJ568" s="8">
        <v>48.765375823592663</v>
      </c>
      <c r="BK568" s="8">
        <v>45.603262649599941</v>
      </c>
    </row>
    <row r="569" spans="61:63">
      <c r="BI569" s="7">
        <v>45873.637499999997</v>
      </c>
      <c r="BJ569" s="8">
        <v>48.799838383531331</v>
      </c>
      <c r="BK569" s="8">
        <v>45.546161121695512</v>
      </c>
    </row>
    <row r="570" spans="61:63">
      <c r="BI570" s="7">
        <v>45873.638194444444</v>
      </c>
      <c r="BJ570" s="8">
        <v>48.721010779022571</v>
      </c>
      <c r="BK570" s="8">
        <v>45.473586731317752</v>
      </c>
    </row>
    <row r="571" spans="61:63">
      <c r="BI571" s="7">
        <v>45873.638888888891</v>
      </c>
      <c r="BJ571" s="8">
        <v>48.65605601066855</v>
      </c>
      <c r="BK571" s="8">
        <v>45.433242627322969</v>
      </c>
    </row>
    <row r="572" spans="61:63">
      <c r="BI572" s="7">
        <v>45873.63958333333</v>
      </c>
      <c r="BJ572" s="8">
        <v>48.552768343775625</v>
      </c>
      <c r="BK572" s="8">
        <v>45.369324772220367</v>
      </c>
    </row>
    <row r="573" spans="61:63">
      <c r="BI573" s="7">
        <v>45873.640277777777</v>
      </c>
      <c r="BJ573" s="8">
        <v>48.396423770273842</v>
      </c>
      <c r="BK573" s="8">
        <v>45.311673804257424</v>
      </c>
    </row>
    <row r="574" spans="61:63">
      <c r="BI574" s="7">
        <v>45873.640972222223</v>
      </c>
      <c r="BJ574" s="8">
        <v>48.308098309503613</v>
      </c>
      <c r="BK574" s="8">
        <v>45.190873515399502</v>
      </c>
    </row>
    <row r="575" spans="61:63">
      <c r="BI575" s="7">
        <v>45873.64166666667</v>
      </c>
      <c r="BJ575" s="8">
        <v>48.187756581017872</v>
      </c>
      <c r="BK575" s="8">
        <v>45.125394471515854</v>
      </c>
    </row>
    <row r="576" spans="61:63">
      <c r="BI576" s="7">
        <v>45873.642361111109</v>
      </c>
      <c r="BJ576" s="8">
        <v>48.027329587668007</v>
      </c>
      <c r="BK576" s="8">
        <v>45.002772448834691</v>
      </c>
    </row>
    <row r="577" spans="61:63">
      <c r="BI577" s="7">
        <v>45873.643055555556</v>
      </c>
      <c r="BJ577" s="8">
        <v>47.870088322224412</v>
      </c>
      <c r="BK577" s="8">
        <v>44.861134876102717</v>
      </c>
    </row>
    <row r="578" spans="61:63">
      <c r="BI578" s="7">
        <v>45873.643750000003</v>
      </c>
      <c r="BJ578" s="8">
        <v>47.759474103938075</v>
      </c>
      <c r="BK578" s="8">
        <v>44.733902900555208</v>
      </c>
    </row>
    <row r="579" spans="61:63">
      <c r="BI579" s="7">
        <v>45873.644444444442</v>
      </c>
      <c r="BJ579" s="8">
        <v>47.620409195796654</v>
      </c>
      <c r="BK579" s="8">
        <v>44.593415605346507</v>
      </c>
    </row>
    <row r="580" spans="61:63">
      <c r="BI580" s="7">
        <v>45873.645138888889</v>
      </c>
      <c r="BJ580" s="8">
        <v>47.573487173109996</v>
      </c>
      <c r="BK580" s="8">
        <v>44.600844402080504</v>
      </c>
    </row>
    <row r="581" spans="61:63">
      <c r="BI581" s="7">
        <v>45873.645833333336</v>
      </c>
      <c r="BJ581" s="8">
        <v>47.457012117479579</v>
      </c>
      <c r="BK581" s="8">
        <v>44.489935910390528</v>
      </c>
    </row>
    <row r="582" spans="61:63">
      <c r="BI582" s="7">
        <v>45873.646527777775</v>
      </c>
      <c r="BJ582" s="8">
        <v>47.456190697674295</v>
      </c>
      <c r="BK582" s="8">
        <v>44.402963754495211</v>
      </c>
    </row>
    <row r="583" spans="61:63">
      <c r="BI583" s="7">
        <v>45873.647222222222</v>
      </c>
      <c r="BJ583" s="8">
        <v>47.505436387409851</v>
      </c>
      <c r="BK583" s="8">
        <v>44.365054890049187</v>
      </c>
    </row>
    <row r="584" spans="61:63">
      <c r="BI584" s="7">
        <v>45873.647916666669</v>
      </c>
      <c r="BJ584" s="8">
        <v>47.542254329652863</v>
      </c>
      <c r="BK584" s="8">
        <v>44.381815825880935</v>
      </c>
    </row>
    <row r="585" spans="61:63">
      <c r="BI585" s="7">
        <v>45873.648611111108</v>
      </c>
      <c r="BJ585" s="8">
        <v>47.512243322989711</v>
      </c>
      <c r="BK585" s="8">
        <v>44.387807777935301</v>
      </c>
    </row>
    <row r="586" spans="61:63">
      <c r="BI586" s="7">
        <v>45873.649305555555</v>
      </c>
      <c r="BJ586" s="8">
        <v>47.573640406129591</v>
      </c>
      <c r="BK586" s="8">
        <v>44.367034693217178</v>
      </c>
    </row>
    <row r="587" spans="61:63">
      <c r="BI587" s="7">
        <v>45873.65</v>
      </c>
      <c r="BJ587" s="8">
        <v>47.584987693839324</v>
      </c>
      <c r="BK587" s="8">
        <v>44.354368930283286</v>
      </c>
    </row>
    <row r="588" spans="61:63">
      <c r="BI588" s="7">
        <v>45873.650694444441</v>
      </c>
      <c r="BJ588" s="8">
        <v>47.472429808279699</v>
      </c>
      <c r="BK588" s="8">
        <v>44.338815461141714</v>
      </c>
    </row>
    <row r="589" spans="61:63">
      <c r="BI589" s="7">
        <v>45873.651388888888</v>
      </c>
      <c r="BJ589" s="8">
        <v>47.456720179350512</v>
      </c>
      <c r="BK589" s="8">
        <v>44.37031523216752</v>
      </c>
    </row>
    <row r="590" spans="61:63">
      <c r="BI590" s="7">
        <v>45873.652083333334</v>
      </c>
      <c r="BJ590" s="8">
        <v>47.351175599309734</v>
      </c>
      <c r="BK590" s="8">
        <v>44.410153512991151</v>
      </c>
    </row>
    <row r="591" spans="61:63">
      <c r="BI591" s="7">
        <v>45873.652777777781</v>
      </c>
      <c r="BJ591" s="8">
        <v>47.249133385699636</v>
      </c>
      <c r="BK591" s="8">
        <v>44.358871203809571</v>
      </c>
    </row>
    <row r="592" spans="61:63">
      <c r="BI592" s="7">
        <v>45873.65347222222</v>
      </c>
      <c r="BJ592" s="8">
        <v>47.200446310468401</v>
      </c>
      <c r="BK592" s="8">
        <v>44.3303739266969</v>
      </c>
    </row>
    <row r="593" spans="61:63">
      <c r="BI593" s="7">
        <v>45873.654166666667</v>
      </c>
      <c r="BJ593" s="8">
        <v>47.183000793196605</v>
      </c>
      <c r="BK593" s="8">
        <v>44.296449671590921</v>
      </c>
    </row>
    <row r="594" spans="61:63">
      <c r="BI594" s="7">
        <v>45873.654861111114</v>
      </c>
      <c r="BJ594" s="8">
        <v>47.071182944563439</v>
      </c>
      <c r="BK594" s="8">
        <v>44.276947336227728</v>
      </c>
    </row>
    <row r="595" spans="61:63">
      <c r="BI595" s="7">
        <v>45873.655555555553</v>
      </c>
      <c r="BJ595" s="8">
        <v>47.113957491413963</v>
      </c>
      <c r="BK595" s="8">
        <v>44.26556208617702</v>
      </c>
    </row>
    <row r="596" spans="61:63">
      <c r="BI596" s="7">
        <v>45873.65625</v>
      </c>
      <c r="BJ596" s="8">
        <v>47.097815098852138</v>
      </c>
      <c r="BK596" s="8">
        <v>44.325708616799062</v>
      </c>
    </row>
    <row r="597" spans="61:63">
      <c r="BI597" s="7">
        <v>45873.656944444447</v>
      </c>
      <c r="BJ597" s="8">
        <v>47.177197431115886</v>
      </c>
      <c r="BK597" s="8">
        <v>44.221178951586381</v>
      </c>
    </row>
    <row r="598" spans="61:63">
      <c r="BI598" s="7">
        <v>45873.657638888886</v>
      </c>
      <c r="BJ598" s="8">
        <v>47.203345996579444</v>
      </c>
      <c r="BK598" s="8">
        <v>44.184189226846762</v>
      </c>
    </row>
    <row r="599" spans="61:63">
      <c r="BI599" s="7">
        <v>45873.658333333333</v>
      </c>
      <c r="BJ599" s="8">
        <v>47.194618007398553</v>
      </c>
      <c r="BK599" s="8">
        <v>44.151165921787332</v>
      </c>
    </row>
    <row r="600" spans="61:63">
      <c r="BI600" s="7">
        <v>45873.65902777778</v>
      </c>
      <c r="BJ600" s="8">
        <v>47.197111822431758</v>
      </c>
      <c r="BK600" s="8">
        <v>44.129306721171957</v>
      </c>
    </row>
    <row r="601" spans="61:63">
      <c r="BI601" s="7">
        <v>45873.659722222219</v>
      </c>
      <c r="BJ601" s="8">
        <v>47.185709422491797</v>
      </c>
      <c r="BK601" s="8">
        <v>44.018882383056727</v>
      </c>
    </row>
    <row r="602" spans="61:63">
      <c r="BI602" s="7">
        <v>45873.660416666666</v>
      </c>
      <c r="BJ602" s="8">
        <v>47.092694589050197</v>
      </c>
      <c r="BK602" s="8">
        <v>44.099167682523451</v>
      </c>
    </row>
    <row r="603" spans="61:63">
      <c r="BI603" s="7">
        <v>45873.661111111112</v>
      </c>
      <c r="BJ603" s="8">
        <v>47.055191695033116</v>
      </c>
      <c r="BK603" s="8">
        <v>44.156826734676478</v>
      </c>
    </row>
    <row r="604" spans="61:63">
      <c r="BI604" s="7">
        <v>45873.661805555559</v>
      </c>
      <c r="BJ604" s="8">
        <v>47.002057516816443</v>
      </c>
      <c r="BK604" s="8">
        <v>44.313405709966631</v>
      </c>
    </row>
    <row r="605" spans="61:63">
      <c r="BI605" s="7">
        <v>45873.662499999999</v>
      </c>
      <c r="BJ605" s="8">
        <v>47.02448584075934</v>
      </c>
      <c r="BK605" s="8">
        <v>44.498427774548759</v>
      </c>
    </row>
    <row r="606" spans="61:63">
      <c r="BI606" s="7">
        <v>45873.663194444445</v>
      </c>
      <c r="BJ606" s="8">
        <v>46.87674033004226</v>
      </c>
      <c r="BK606" s="8">
        <v>44.654082032543037</v>
      </c>
    </row>
    <row r="607" spans="61:63">
      <c r="BI607" s="7">
        <v>45873.663888888892</v>
      </c>
      <c r="BJ607" s="8">
        <v>46.821584583779796</v>
      </c>
      <c r="BK607" s="8">
        <v>44.771994154551422</v>
      </c>
    </row>
    <row r="608" spans="61:63">
      <c r="BI608" s="7">
        <v>45873.664583333331</v>
      </c>
      <c r="BJ608" s="8">
        <v>46.785945487202824</v>
      </c>
      <c r="BK608" s="8">
        <v>44.844701809862492</v>
      </c>
    </row>
    <row r="609" spans="61:63">
      <c r="BI609" s="7">
        <v>45873.665277777778</v>
      </c>
      <c r="BJ609" s="8">
        <v>46.617128344579406</v>
      </c>
      <c r="BK609" s="8">
        <v>44.868404578636415</v>
      </c>
    </row>
    <row r="610" spans="61:63">
      <c r="BI610" s="7">
        <v>45873.665972222225</v>
      </c>
      <c r="BJ610" s="8">
        <v>46.540074582769066</v>
      </c>
      <c r="BK610" s="8">
        <v>44.829054548284013</v>
      </c>
    </row>
    <row r="611" spans="61:63">
      <c r="BI611" s="7">
        <v>45873.666666666664</v>
      </c>
      <c r="BJ611" s="8">
        <v>46.526146234189554</v>
      </c>
      <c r="BK611" s="8">
        <v>44.71308738051674</v>
      </c>
    </row>
    <row r="612" spans="61:63">
      <c r="BI612" s="7">
        <v>45873.667361111111</v>
      </c>
      <c r="BJ612" s="8">
        <v>46.436625621252425</v>
      </c>
      <c r="BK612" s="8">
        <v>44.652483908040018</v>
      </c>
    </row>
    <row r="613" spans="61:63">
      <c r="BI613" s="7">
        <v>45873.668055555558</v>
      </c>
      <c r="BJ613" s="8">
        <v>46.317249775796633</v>
      </c>
      <c r="BK613" s="8">
        <v>44.5274644920977</v>
      </c>
    </row>
    <row r="614" spans="61:63">
      <c r="BI614" s="7">
        <v>45873.668749999997</v>
      </c>
      <c r="BJ614" s="8">
        <v>46.191216705774579</v>
      </c>
      <c r="BK614" s="8">
        <v>44.416419382197184</v>
      </c>
    </row>
    <row r="615" spans="61:63">
      <c r="BI615" s="7">
        <v>45873.669444444444</v>
      </c>
      <c r="BJ615" s="8">
        <v>46.018549687719556</v>
      </c>
      <c r="BK615" s="8">
        <v>44.295125898895279</v>
      </c>
    </row>
    <row r="616" spans="61:63">
      <c r="BI616" s="7">
        <v>45873.670138888891</v>
      </c>
      <c r="BJ616" s="8">
        <v>45.824733721855225</v>
      </c>
      <c r="BK616" s="8">
        <v>44.165351165907865</v>
      </c>
    </row>
    <row r="617" spans="61:63">
      <c r="BI617" s="7">
        <v>45873.67083333333</v>
      </c>
      <c r="BJ617" s="8">
        <v>45.676161403512154</v>
      </c>
      <c r="BK617" s="8">
        <v>43.957213002012438</v>
      </c>
    </row>
    <row r="618" spans="61:63">
      <c r="BI618" s="7">
        <v>45873.671527777777</v>
      </c>
      <c r="BJ618" s="8">
        <v>45.543688579981655</v>
      </c>
      <c r="BK618" s="8">
        <v>43.720966593903363</v>
      </c>
    </row>
    <row r="619" spans="61:63">
      <c r="BI619" s="7">
        <v>45873.672222222223</v>
      </c>
      <c r="BJ619" s="8">
        <v>45.386522916026443</v>
      </c>
      <c r="BK619" s="8">
        <v>43.575932639915777</v>
      </c>
    </row>
    <row r="620" spans="61:63">
      <c r="BI620" s="7">
        <v>45873.67291666667</v>
      </c>
      <c r="BJ620" s="8">
        <v>45.293232432130708</v>
      </c>
      <c r="BK620" s="8">
        <v>43.459956941382664</v>
      </c>
    </row>
    <row r="621" spans="61:63">
      <c r="BI621" s="7">
        <v>45873.673611111109</v>
      </c>
      <c r="BJ621" s="8">
        <v>45.15036215343067</v>
      </c>
      <c r="BK621" s="8">
        <v>43.417108853647619</v>
      </c>
    </row>
    <row r="622" spans="61:63">
      <c r="BI622" s="7">
        <v>45873.674305555556</v>
      </c>
      <c r="BJ622" s="8">
        <v>45.118967195871726</v>
      </c>
      <c r="BK622" s="8">
        <v>43.285843843540768</v>
      </c>
    </row>
    <row r="623" spans="61:63">
      <c r="BI623" s="7">
        <v>45873.675000000003</v>
      </c>
      <c r="BJ623" s="8">
        <v>45.023015874012877</v>
      </c>
      <c r="BK623" s="8">
        <v>43.247620885550937</v>
      </c>
    </row>
    <row r="624" spans="61:63">
      <c r="BI624" s="7">
        <v>45873.675694444442</v>
      </c>
      <c r="BJ624" s="8">
        <v>45.001990703425456</v>
      </c>
      <c r="BK624" s="8">
        <v>43.139917037907821</v>
      </c>
    </row>
    <row r="625" spans="61:63">
      <c r="BI625" s="7">
        <v>45873.676388888889</v>
      </c>
      <c r="BJ625" s="8">
        <v>44.875869683147307</v>
      </c>
      <c r="BK625" s="8">
        <v>43.079197245032603</v>
      </c>
    </row>
    <row r="626" spans="61:63">
      <c r="BI626" s="7">
        <v>45873.677083333336</v>
      </c>
      <c r="BJ626" s="8">
        <v>44.735248412595624</v>
      </c>
      <c r="BK626" s="8">
        <v>42.979252169767641</v>
      </c>
    </row>
    <row r="627" spans="61:63">
      <c r="BI627" s="7">
        <v>45873.677777777775</v>
      </c>
      <c r="BJ627" s="8">
        <v>44.789191787214193</v>
      </c>
      <c r="BK627" s="8">
        <v>42.896786787109555</v>
      </c>
    </row>
    <row r="628" spans="61:63">
      <c r="BI628" s="7">
        <v>45873.678472222222</v>
      </c>
      <c r="BJ628" s="8">
        <v>44.824479848557608</v>
      </c>
      <c r="BK628" s="8">
        <v>42.726081009700735</v>
      </c>
    </row>
    <row r="629" spans="61:63">
      <c r="BI629" s="7">
        <v>45873.679166666669</v>
      </c>
      <c r="BJ629" s="8">
        <v>44.896045789131911</v>
      </c>
      <c r="BK629" s="8">
        <v>42.603788783158706</v>
      </c>
    </row>
    <row r="630" spans="61:63">
      <c r="BI630" s="7">
        <v>45873.679861111108</v>
      </c>
      <c r="BJ630" s="8">
        <v>44.99302470684411</v>
      </c>
      <c r="BK630" s="8">
        <v>42.504083896006229</v>
      </c>
    </row>
    <row r="631" spans="61:63">
      <c r="BI631" s="7">
        <v>45873.680555555555</v>
      </c>
      <c r="BJ631" s="8">
        <v>45.132606626997209</v>
      </c>
      <c r="BK631" s="8">
        <v>42.411742507662133</v>
      </c>
    </row>
    <row r="632" spans="61:63">
      <c r="BI632" s="7">
        <v>45873.681250000001</v>
      </c>
      <c r="BJ632" s="8">
        <v>45.264212637925972</v>
      </c>
      <c r="BK632" s="8">
        <v>42.299872482394974</v>
      </c>
    </row>
    <row r="633" spans="61:63">
      <c r="BI633" s="7">
        <v>45873.681944444441</v>
      </c>
      <c r="BJ633" s="8">
        <v>45.327654585433486</v>
      </c>
      <c r="BK633" s="8">
        <v>42.206898087997629</v>
      </c>
    </row>
    <row r="634" spans="61:63">
      <c r="BI634" s="7">
        <v>45873.682638888888</v>
      </c>
      <c r="BJ634" s="8">
        <v>45.19380162658198</v>
      </c>
      <c r="BK634" s="8">
        <v>42.140354859913252</v>
      </c>
    </row>
    <row r="635" spans="61:63">
      <c r="BI635" s="7">
        <v>45873.683333333334</v>
      </c>
      <c r="BJ635" s="8">
        <v>45.205968204011164</v>
      </c>
      <c r="BK635" s="8">
        <v>42.047549875537236</v>
      </c>
    </row>
    <row r="636" spans="61:63">
      <c r="BI636" s="7">
        <v>45873.684027777781</v>
      </c>
      <c r="BJ636" s="8">
        <v>45.057409635269195</v>
      </c>
      <c r="BK636" s="8">
        <v>42.077600646977849</v>
      </c>
    </row>
    <row r="637" spans="61:63">
      <c r="BI637" s="7">
        <v>45873.68472222222</v>
      </c>
      <c r="BJ637" s="8">
        <v>45.084966052388886</v>
      </c>
      <c r="BK637" s="8">
        <v>42.009039256913404</v>
      </c>
    </row>
    <row r="638" spans="61:63">
      <c r="BI638" s="7">
        <v>45873.685416666667</v>
      </c>
      <c r="BJ638" s="8">
        <v>45.034315663439024</v>
      </c>
      <c r="BK638" s="8">
        <v>41.943830480478489</v>
      </c>
    </row>
    <row r="639" spans="61:63">
      <c r="BI639" s="7">
        <v>45873.686111111114</v>
      </c>
      <c r="BJ639" s="8">
        <v>45.051797602867737</v>
      </c>
      <c r="BK639" s="8">
        <v>41.92415912007791</v>
      </c>
    </row>
    <row r="640" spans="61:63">
      <c r="BI640" s="7">
        <v>45873.686805555553</v>
      </c>
      <c r="BJ640" s="8">
        <v>45.054841365757284</v>
      </c>
      <c r="BK640" s="8">
        <v>41.886562710271299</v>
      </c>
    </row>
    <row r="641" spans="61:63">
      <c r="BI641" s="7">
        <v>45873.6875</v>
      </c>
      <c r="BJ641" s="8">
        <v>45.06601191368447</v>
      </c>
      <c r="BK641" s="8">
        <v>41.908532559327782</v>
      </c>
    </row>
    <row r="642" spans="61:63">
      <c r="BI642" s="7">
        <v>45873.688194444447</v>
      </c>
      <c r="BJ642" s="8">
        <v>45.012485699230069</v>
      </c>
      <c r="BK642" s="8">
        <v>41.834146727428241</v>
      </c>
    </row>
    <row r="643" spans="61:63">
      <c r="BI643" s="7">
        <v>45873.688888888886</v>
      </c>
      <c r="BJ643" s="8">
        <v>44.96859623178932</v>
      </c>
      <c r="BK643" s="8">
        <v>41.805354348244329</v>
      </c>
    </row>
    <row r="644" spans="61:63">
      <c r="BI644" s="7">
        <v>45873.689583333333</v>
      </c>
      <c r="BJ644" s="8">
        <v>44.963872567168792</v>
      </c>
      <c r="BK644" s="8">
        <v>41.779421279608442</v>
      </c>
    </row>
    <row r="645" spans="61:63">
      <c r="BI645" s="7">
        <v>45873.69027777778</v>
      </c>
      <c r="BJ645" s="8">
        <v>44.839800444839163</v>
      </c>
      <c r="BK645" s="8">
        <v>41.796257920355991</v>
      </c>
    </row>
    <row r="646" spans="61:63">
      <c r="BI646" s="7">
        <v>45873.690972222219</v>
      </c>
      <c r="BJ646" s="8">
        <v>44.76752493963378</v>
      </c>
      <c r="BK646" s="8">
        <v>41.763650872410061</v>
      </c>
    </row>
    <row r="647" spans="61:63">
      <c r="BI647" s="7">
        <v>45873.691666666666</v>
      </c>
      <c r="BJ647" s="8">
        <v>44.659142609640845</v>
      </c>
      <c r="BK647" s="8">
        <v>41.717509755402247</v>
      </c>
    </row>
    <row r="648" spans="61:63">
      <c r="BI648" s="7">
        <v>45873.692361111112</v>
      </c>
      <c r="BJ648" s="8">
        <v>44.600671672189378</v>
      </c>
      <c r="BK648" s="8">
        <v>41.66527312996358</v>
      </c>
    </row>
    <row r="649" spans="61:63">
      <c r="BI649" s="7">
        <v>45873.693055555559</v>
      </c>
      <c r="BJ649" s="8">
        <v>44.498021333237055</v>
      </c>
      <c r="BK649" s="8">
        <v>41.600220856040515</v>
      </c>
    </row>
    <row r="650" spans="61:63">
      <c r="BI650" s="7">
        <v>45873.693749999999</v>
      </c>
      <c r="BJ650" s="8">
        <v>44.369534661416537</v>
      </c>
      <c r="BK650" s="8">
        <v>41.592821876462949</v>
      </c>
    </row>
    <row r="651" spans="61:63">
      <c r="BI651" s="7">
        <v>45873.694444444445</v>
      </c>
      <c r="BJ651" s="8">
        <v>44.266187588078914</v>
      </c>
      <c r="BK651" s="8">
        <v>41.726595370212898</v>
      </c>
    </row>
    <row r="652" spans="61:63">
      <c r="BI652" s="7">
        <v>45873.695138888892</v>
      </c>
      <c r="BJ652" s="8">
        <v>44.112063167464989</v>
      </c>
      <c r="BK652" s="8">
        <v>41.792814792812216</v>
      </c>
    </row>
    <row r="653" spans="61:63">
      <c r="BI653" s="7">
        <v>45873.695833333331</v>
      </c>
      <c r="BJ653" s="8">
        <v>44.003246175975526</v>
      </c>
      <c r="BK653" s="8">
        <v>41.818353678397578</v>
      </c>
    </row>
    <row r="654" spans="61:63">
      <c r="BI654" s="7">
        <v>45873.696527777778</v>
      </c>
      <c r="BJ654" s="8">
        <v>43.872888412254078</v>
      </c>
      <c r="BK654" s="8">
        <v>41.831710473025524</v>
      </c>
    </row>
    <row r="655" spans="61:63">
      <c r="BI655" s="7">
        <v>45873.697222222225</v>
      </c>
      <c r="BJ655" s="8">
        <v>43.678950004274171</v>
      </c>
      <c r="BK655" s="8">
        <v>41.883477814745831</v>
      </c>
    </row>
    <row r="656" spans="61:63">
      <c r="BI656" s="7">
        <v>45873.697916666664</v>
      </c>
      <c r="BJ656" s="8">
        <v>43.539352041109851</v>
      </c>
      <c r="BK656" s="8">
        <v>41.833930112172496</v>
      </c>
    </row>
    <row r="657" spans="61:63">
      <c r="BI657" s="7">
        <v>45873.698611111111</v>
      </c>
      <c r="BJ657" s="8">
        <v>43.383535279111832</v>
      </c>
      <c r="BK657" s="8">
        <v>41.717878232760604</v>
      </c>
    </row>
    <row r="658" spans="61:63">
      <c r="BI658" s="7">
        <v>45873.699305555558</v>
      </c>
      <c r="BJ658" s="8">
        <v>43.24394072846485</v>
      </c>
      <c r="BK658" s="8">
        <v>41.571522660321378</v>
      </c>
    </row>
    <row r="659" spans="61:63">
      <c r="BI659" s="7">
        <v>45873.7</v>
      </c>
      <c r="BJ659" s="8">
        <v>43.282237301756339</v>
      </c>
      <c r="BK659" s="8">
        <v>41.514452029041571</v>
      </c>
    </row>
    <row r="660" spans="61:63">
      <c r="BI660" s="7">
        <v>45873.700694444444</v>
      </c>
      <c r="BJ660" s="8">
        <v>43.119973482191078</v>
      </c>
      <c r="BK660" s="8">
        <v>41.387214853295291</v>
      </c>
    </row>
    <row r="661" spans="61:63">
      <c r="BI661" s="7">
        <v>45873.701388888891</v>
      </c>
      <c r="BJ661" s="8">
        <v>43.004545589808608</v>
      </c>
      <c r="BK661" s="8">
        <v>41.182992420426395</v>
      </c>
    </row>
    <row r="662" spans="61:63">
      <c r="BI662" s="7">
        <v>45873.70208333333</v>
      </c>
      <c r="BJ662" s="8">
        <v>42.836481163652167</v>
      </c>
      <c r="BK662" s="8">
        <v>40.967597892782472</v>
      </c>
    </row>
    <row r="663" spans="61:63">
      <c r="BI663" s="7">
        <v>45873.702777777777</v>
      </c>
      <c r="BJ663" s="8">
        <v>42.677589303908846</v>
      </c>
      <c r="BK663" s="8">
        <v>40.751827117865567</v>
      </c>
    </row>
    <row r="664" spans="61:63">
      <c r="BI664" s="7">
        <v>45873.703472222223</v>
      </c>
      <c r="BJ664" s="8">
        <v>42.542278823515318</v>
      </c>
      <c r="BK664" s="8">
        <v>40.551541791420775</v>
      </c>
    </row>
    <row r="665" spans="61:63">
      <c r="BI665" s="7">
        <v>45873.70416666667</v>
      </c>
      <c r="BJ665" s="8">
        <v>42.500815639343031</v>
      </c>
      <c r="BK665" s="8">
        <v>40.512671402226644</v>
      </c>
    </row>
    <row r="666" spans="61:63">
      <c r="BI666" s="7">
        <v>45873.704861111109</v>
      </c>
      <c r="BJ666" s="8">
        <v>42.453253975206543</v>
      </c>
      <c r="BK666" s="8">
        <v>40.625012348335865</v>
      </c>
    </row>
    <row r="667" spans="61:63">
      <c r="BI667" s="7">
        <v>45873.705555555556</v>
      </c>
      <c r="BJ667" s="8">
        <v>42.466762189853469</v>
      </c>
      <c r="BK667" s="8">
        <v>40.711008883173342</v>
      </c>
    </row>
    <row r="668" spans="61:63">
      <c r="BI668" s="7">
        <v>45873.706250000003</v>
      </c>
      <c r="BJ668" s="8">
        <v>42.440495947875121</v>
      </c>
      <c r="BK668" s="8">
        <v>40.804318108081617</v>
      </c>
    </row>
    <row r="669" spans="61:63">
      <c r="BI669" s="7">
        <v>45873.706944444442</v>
      </c>
      <c r="BJ669" s="8">
        <v>42.391024488652327</v>
      </c>
      <c r="BK669" s="8">
        <v>40.854458719464247</v>
      </c>
    </row>
    <row r="670" spans="61:63">
      <c r="BI670" s="7">
        <v>45873.707638888889</v>
      </c>
      <c r="BJ670" s="8">
        <v>42.320969861994818</v>
      </c>
      <c r="BK670" s="8">
        <v>40.886308055072412</v>
      </c>
    </row>
    <row r="671" spans="61:63">
      <c r="BI671" s="7">
        <v>45873.708333333336</v>
      </c>
      <c r="BJ671" s="8">
        <v>42.335601779785634</v>
      </c>
      <c r="BK671" s="8">
        <v>40.850011601553803</v>
      </c>
    </row>
    <row r="672" spans="61:63">
      <c r="BI672" s="7">
        <v>45873.709027777775</v>
      </c>
      <c r="BJ672" s="8">
        <v>42.22822908355365</v>
      </c>
      <c r="BK672" s="8">
        <v>40.758909797790359</v>
      </c>
    </row>
    <row r="673" spans="61:63">
      <c r="BI673" s="7">
        <v>45873.709722222222</v>
      </c>
      <c r="BJ673" s="8">
        <v>42.112303355422426</v>
      </c>
      <c r="BK673" s="8">
        <v>40.632868694620385</v>
      </c>
    </row>
    <row r="674" spans="61:63">
      <c r="BI674" s="7">
        <v>45873.710416666669</v>
      </c>
      <c r="BJ674" s="8">
        <v>41.914414336011667</v>
      </c>
      <c r="BK674" s="8">
        <v>40.493315151877901</v>
      </c>
    </row>
    <row r="675" spans="61:63">
      <c r="BI675" s="7">
        <v>45873.711111111108</v>
      </c>
      <c r="BJ675" s="8">
        <v>41.696019324165448</v>
      </c>
      <c r="BK675" s="8">
        <v>40.332550159681723</v>
      </c>
    </row>
    <row r="676" spans="61:63">
      <c r="BI676" s="7">
        <v>45873.711805555555</v>
      </c>
      <c r="BJ676" s="8">
        <v>41.455962098211053</v>
      </c>
      <c r="BK676" s="8">
        <v>40.176308033453914</v>
      </c>
    </row>
    <row r="677" spans="61:63">
      <c r="BI677" s="7">
        <v>45873.712500000001</v>
      </c>
      <c r="BJ677" s="8">
        <v>41.17523772313691</v>
      </c>
      <c r="BK677" s="8">
        <v>39.943093341307183</v>
      </c>
    </row>
    <row r="678" spans="61:63">
      <c r="BI678" s="7">
        <v>45873.713194444441</v>
      </c>
      <c r="BJ678" s="8">
        <v>40.940718975626616</v>
      </c>
      <c r="BK678" s="8">
        <v>39.669039707441897</v>
      </c>
    </row>
    <row r="679" spans="61:63">
      <c r="BI679" s="7">
        <v>45873.713888888888</v>
      </c>
      <c r="BJ679" s="8">
        <v>40.700088266738007</v>
      </c>
      <c r="BK679" s="8">
        <v>39.403446110040043</v>
      </c>
    </row>
    <row r="680" spans="61:63">
      <c r="BI680" s="7">
        <v>45873.714583333334</v>
      </c>
      <c r="BJ680" s="8">
        <v>40.4701497076396</v>
      </c>
      <c r="BK680" s="8">
        <v>39.09022954850024</v>
      </c>
    </row>
    <row r="681" spans="61:63">
      <c r="BI681" s="7">
        <v>45873.715277777781</v>
      </c>
      <c r="BJ681" s="8">
        <v>40.254613527991381</v>
      </c>
      <c r="BK681" s="8">
        <v>38.886301019471148</v>
      </c>
    </row>
    <row r="682" spans="61:63">
      <c r="BI682" s="7">
        <v>45873.71597222222</v>
      </c>
      <c r="BJ682" s="8">
        <v>39.987922023479427</v>
      </c>
      <c r="BK682" s="8">
        <v>38.601019959843526</v>
      </c>
    </row>
    <row r="683" spans="61:63">
      <c r="BI683" s="7">
        <v>45873.716666666667</v>
      </c>
      <c r="BJ683" s="8">
        <v>39.759461075996448</v>
      </c>
      <c r="BK683" s="8">
        <v>38.406137592219551</v>
      </c>
    </row>
    <row r="684" spans="61:63">
      <c r="BI684" s="7">
        <v>45873.717361111114</v>
      </c>
      <c r="BJ684" s="8">
        <v>39.583941167167993</v>
      </c>
      <c r="BK684" s="8">
        <v>38.181206694913811</v>
      </c>
    </row>
    <row r="685" spans="61:63">
      <c r="BI685" s="7">
        <v>45873.718055555553</v>
      </c>
      <c r="BJ685" s="8">
        <v>39.329526806105576</v>
      </c>
      <c r="BK685" s="8">
        <v>38.077419669331036</v>
      </c>
    </row>
    <row r="686" spans="61:63">
      <c r="BI686" s="7">
        <v>45873.71875</v>
      </c>
      <c r="BJ686" s="8">
        <v>39.148043907268296</v>
      </c>
      <c r="BK686" s="8">
        <v>37.94296114827624</v>
      </c>
    </row>
    <row r="687" spans="61:63">
      <c r="BI687" s="7">
        <v>45873.719444444447</v>
      </c>
      <c r="BJ687" s="8">
        <v>38.930023613746734</v>
      </c>
      <c r="BK687" s="8">
        <v>37.914732625116571</v>
      </c>
    </row>
    <row r="688" spans="61:63">
      <c r="BI688" s="7">
        <v>45873.720138888886</v>
      </c>
      <c r="BJ688" s="8">
        <v>38.789697973246319</v>
      </c>
      <c r="BK688" s="8">
        <v>37.86057808738024</v>
      </c>
    </row>
    <row r="689" spans="61:63">
      <c r="BI689" s="7">
        <v>45873.720833333333</v>
      </c>
      <c r="BJ689" s="8">
        <v>38.603073893199294</v>
      </c>
      <c r="BK689" s="8">
        <v>37.807606714215311</v>
      </c>
    </row>
    <row r="690" spans="61:63">
      <c r="BI690" s="7">
        <v>45873.72152777778</v>
      </c>
      <c r="BJ690" s="8">
        <v>38.384793218634648</v>
      </c>
      <c r="BK690" s="8">
        <v>37.741092456836178</v>
      </c>
    </row>
    <row r="691" spans="61:63">
      <c r="BI691" s="7">
        <v>45873.722222222219</v>
      </c>
      <c r="BJ691" s="8">
        <v>38.268611353725227</v>
      </c>
      <c r="BK691" s="8">
        <v>37.70901018944285</v>
      </c>
    </row>
    <row r="692" spans="61:63">
      <c r="BI692" s="7">
        <v>45873.722916666666</v>
      </c>
      <c r="BJ692" s="8">
        <v>38.108956282573381</v>
      </c>
      <c r="BK692" s="8">
        <v>37.608215070034753</v>
      </c>
    </row>
    <row r="693" spans="61:63">
      <c r="BI693" s="7">
        <v>45873.723611111112</v>
      </c>
      <c r="BJ693" s="8">
        <v>37.999847527936751</v>
      </c>
      <c r="BK693" s="8">
        <v>37.47088168387841</v>
      </c>
    </row>
    <row r="694" spans="61:63">
      <c r="BI694" s="7">
        <v>45873.724305555559</v>
      </c>
      <c r="BJ694" s="8">
        <v>37.859374031897822</v>
      </c>
      <c r="BK694" s="8">
        <v>37.36557104084384</v>
      </c>
    </row>
    <row r="695" spans="61:63">
      <c r="BI695" s="7">
        <v>45873.724999999999</v>
      </c>
      <c r="BJ695" s="8">
        <v>37.713065907818809</v>
      </c>
      <c r="BK695" s="8">
        <v>37.204613940239746</v>
      </c>
    </row>
    <row r="696" spans="61:63">
      <c r="BI696" s="7">
        <v>45873.725694444445</v>
      </c>
      <c r="BJ696" s="8">
        <v>37.656750999488466</v>
      </c>
      <c r="BK696" s="8">
        <v>37.109487483076983</v>
      </c>
    </row>
    <row r="697" spans="61:63">
      <c r="BI697" s="7">
        <v>45873.726388888892</v>
      </c>
      <c r="BJ697" s="8">
        <v>37.547105555271479</v>
      </c>
      <c r="BK697" s="8">
        <v>37.125464585829704</v>
      </c>
    </row>
    <row r="698" spans="61:63">
      <c r="BI698" s="7">
        <v>45873.727083333331</v>
      </c>
      <c r="BJ698" s="8">
        <v>37.494068146368868</v>
      </c>
      <c r="BK698" s="8">
        <v>37.140529155193036</v>
      </c>
    </row>
    <row r="699" spans="61:63">
      <c r="BI699" s="7">
        <v>45873.727777777778</v>
      </c>
      <c r="BJ699" s="8">
        <v>37.392900659416846</v>
      </c>
      <c r="BK699" s="8">
        <v>37.170990119070026</v>
      </c>
    </row>
    <row r="700" spans="61:63">
      <c r="BI700" s="7">
        <v>45873.728472222225</v>
      </c>
      <c r="BJ700" s="8">
        <v>37.335739046985168</v>
      </c>
      <c r="BK700" s="8">
        <v>37.172268736782854</v>
      </c>
    </row>
    <row r="701" spans="61:63">
      <c r="BI701" s="7">
        <v>45873.729166666664</v>
      </c>
      <c r="BJ701" s="8">
        <v>37.280193375199033</v>
      </c>
      <c r="BK701" s="8">
        <v>37.158748335566059</v>
      </c>
    </row>
    <row r="702" spans="61:63">
      <c r="BI702" s="7">
        <v>45873.729861111111</v>
      </c>
      <c r="BJ702" s="8">
        <v>37.250027854157004</v>
      </c>
      <c r="BK702" s="8">
        <v>37.066644453046003</v>
      </c>
    </row>
    <row r="703" spans="61:63">
      <c r="BI703" s="7">
        <v>45873.730555555558</v>
      </c>
      <c r="BJ703" s="8">
        <v>37.142994577675594</v>
      </c>
      <c r="BK703" s="8">
        <v>36.935600768847287</v>
      </c>
    </row>
    <row r="704" spans="61:63">
      <c r="BI704" s="7">
        <v>45873.731249999997</v>
      </c>
      <c r="BJ704" s="8">
        <v>37.100097272547764</v>
      </c>
      <c r="BK704" s="8">
        <v>36.815058486750864</v>
      </c>
    </row>
    <row r="705" spans="61:63">
      <c r="BI705" s="7">
        <v>45873.731944444444</v>
      </c>
      <c r="BJ705" s="8">
        <v>37.036032326515056</v>
      </c>
      <c r="BK705" s="8">
        <v>36.693781639791723</v>
      </c>
    </row>
    <row r="706" spans="61:63">
      <c r="BI706" s="7">
        <v>45873.732638888891</v>
      </c>
      <c r="BJ706" s="8">
        <v>36.981950414297117</v>
      </c>
      <c r="BK706" s="8">
        <v>36.581943231658038</v>
      </c>
    </row>
    <row r="707" spans="61:63">
      <c r="BI707" s="7">
        <v>45873.73333333333</v>
      </c>
      <c r="BJ707" s="8">
        <v>36.867571934439155</v>
      </c>
      <c r="BK707" s="8">
        <v>36.39289881772482</v>
      </c>
    </row>
    <row r="708" spans="61:63">
      <c r="BI708" s="7">
        <v>45873.734027777777</v>
      </c>
      <c r="BJ708" s="8">
        <v>36.862500339311879</v>
      </c>
      <c r="BK708" s="8">
        <v>36.280462119323488</v>
      </c>
    </row>
    <row r="709" spans="61:63">
      <c r="BI709" s="7">
        <v>45873.734722222223</v>
      </c>
      <c r="BJ709" s="8">
        <v>36.844112812132856</v>
      </c>
      <c r="BK709" s="8">
        <v>36.161164271003102</v>
      </c>
    </row>
    <row r="710" spans="61:63">
      <c r="BI710" s="7">
        <v>45873.73541666667</v>
      </c>
      <c r="BJ710" s="8">
        <v>36.792984980044807</v>
      </c>
      <c r="BK710" s="8">
        <v>36.032270939015056</v>
      </c>
    </row>
    <row r="711" spans="61:63">
      <c r="BI711" s="7">
        <v>45873.736111111109</v>
      </c>
      <c r="BJ711" s="8">
        <v>36.78023114429913</v>
      </c>
      <c r="BK711" s="8">
        <v>35.891396349695079</v>
      </c>
    </row>
    <row r="712" spans="61:63">
      <c r="BI712" s="7">
        <v>45873.736805555556</v>
      </c>
      <c r="BJ712" s="8">
        <v>36.793721957530138</v>
      </c>
      <c r="BK712" s="8">
        <v>35.748914059653245</v>
      </c>
    </row>
    <row r="713" spans="61:63">
      <c r="BI713" s="7">
        <v>45873.737500000003</v>
      </c>
      <c r="BJ713" s="8">
        <v>36.792845220630618</v>
      </c>
      <c r="BK713" s="8">
        <v>35.572779593404341</v>
      </c>
    </row>
    <row r="714" spans="61:63">
      <c r="BI714" s="7">
        <v>45873.738194444442</v>
      </c>
      <c r="BJ714" s="8">
        <v>36.876993995255184</v>
      </c>
      <c r="BK714" s="8">
        <v>35.501862358858105</v>
      </c>
    </row>
    <row r="715" spans="61:63">
      <c r="BI715" s="7">
        <v>45873.738888888889</v>
      </c>
      <c r="BJ715" s="8">
        <v>36.754022689362856</v>
      </c>
      <c r="BK715" s="8">
        <v>35.33899444703367</v>
      </c>
    </row>
    <row r="716" spans="61:63">
      <c r="BI716" s="7">
        <v>45873.739583333336</v>
      </c>
      <c r="BJ716" s="8">
        <v>36.923504710446188</v>
      </c>
      <c r="BK716" s="8">
        <v>35.270089725094834</v>
      </c>
    </row>
    <row r="717" spans="61:63">
      <c r="BI717" s="7">
        <v>45873.740277777775</v>
      </c>
      <c r="BJ717" s="8">
        <v>37.077514463527741</v>
      </c>
      <c r="BK717" s="8">
        <v>35.199946644940205</v>
      </c>
    </row>
    <row r="718" spans="61:63">
      <c r="BI718" s="7">
        <v>45873.740972222222</v>
      </c>
      <c r="BJ718" s="8">
        <v>37.291883361746777</v>
      </c>
      <c r="BK718" s="8">
        <v>35.064101224945261</v>
      </c>
    </row>
    <row r="719" spans="61:63">
      <c r="BI719" s="7">
        <v>45873.741666666669</v>
      </c>
      <c r="BJ719" s="8">
        <v>37.344333371589194</v>
      </c>
      <c r="BK719" s="8">
        <v>34.929629824797757</v>
      </c>
    </row>
    <row r="720" spans="61:63">
      <c r="BI720" s="7">
        <v>45873.742361111108</v>
      </c>
      <c r="BJ720" s="8">
        <v>37.389838618989828</v>
      </c>
      <c r="BK720" s="8">
        <v>34.8332034544297</v>
      </c>
    </row>
    <row r="721" spans="61:63">
      <c r="BI721" s="7">
        <v>45873.743055555555</v>
      </c>
      <c r="BJ721" s="8">
        <v>37.422719101715394</v>
      </c>
      <c r="BK721" s="8">
        <v>34.770273900023177</v>
      </c>
    </row>
    <row r="722" spans="61:63">
      <c r="BI722" s="7">
        <v>45873.743750000001</v>
      </c>
      <c r="BJ722" s="8">
        <v>37.368239080182327</v>
      </c>
      <c r="BK722" s="8">
        <v>34.68460080039808</v>
      </c>
    </row>
    <row r="723" spans="61:63">
      <c r="BI723" s="7">
        <v>45873.744444444441</v>
      </c>
      <c r="BJ723" s="8">
        <v>37.362777599448002</v>
      </c>
      <c r="BK723" s="8">
        <v>34.560923756938628</v>
      </c>
    </row>
    <row r="724" spans="61:63">
      <c r="BI724" s="7">
        <v>45873.745138888888</v>
      </c>
      <c r="BJ724" s="8">
        <v>37.278786983923958</v>
      </c>
      <c r="BK724" s="8">
        <v>34.47466628712769</v>
      </c>
    </row>
    <row r="725" spans="61:63">
      <c r="BI725" s="7">
        <v>45873.745833333334</v>
      </c>
      <c r="BJ725" s="8">
        <v>37.217278452147625</v>
      </c>
      <c r="BK725" s="8">
        <v>34.44012259698642</v>
      </c>
    </row>
    <row r="726" spans="61:63">
      <c r="BI726" s="7">
        <v>45873.746527777781</v>
      </c>
      <c r="BJ726" s="8">
        <v>37.186913293391427</v>
      </c>
      <c r="BK726" s="8">
        <v>34.324745586250643</v>
      </c>
    </row>
    <row r="727" spans="61:63">
      <c r="BI727" s="7">
        <v>45873.74722222222</v>
      </c>
      <c r="BJ727" s="8">
        <v>37.274191853779669</v>
      </c>
      <c r="BK727" s="8">
        <v>34.266997690728886</v>
      </c>
    </row>
    <row r="728" spans="61:63">
      <c r="BI728" s="7">
        <v>45873.747916666667</v>
      </c>
      <c r="BJ728" s="8">
        <v>37.361815011299861</v>
      </c>
      <c r="BK728" s="8">
        <v>34.256426018334629</v>
      </c>
    </row>
    <row r="729" spans="61:63">
      <c r="BI729" s="7">
        <v>45873.748611111114</v>
      </c>
      <c r="BJ729" s="8">
        <v>37.486256517542479</v>
      </c>
      <c r="BK729" s="8">
        <v>34.205821226862746</v>
      </c>
    </row>
    <row r="730" spans="61:63">
      <c r="BI730" s="7">
        <v>45873.749305555553</v>
      </c>
      <c r="BJ730" s="8">
        <v>37.615098908736528</v>
      </c>
      <c r="BK730" s="8">
        <v>34.208936913143198</v>
      </c>
    </row>
    <row r="731" spans="61:63">
      <c r="BI731" s="7">
        <v>45873.75</v>
      </c>
      <c r="BJ731" s="8">
        <v>37.575740162558183</v>
      </c>
      <c r="BK731" s="8">
        <v>34.161565287515074</v>
      </c>
    </row>
    <row r="732" spans="61:63">
      <c r="BI732" s="7">
        <v>45873.750694444447</v>
      </c>
      <c r="BJ732" s="8">
        <v>37.588130653825424</v>
      </c>
      <c r="BK732" s="8">
        <v>34.160524409298098</v>
      </c>
    </row>
    <row r="733" spans="61:63">
      <c r="BI733" s="7">
        <v>45873.751388888886</v>
      </c>
      <c r="BJ733" s="8">
        <v>37.415231054893333</v>
      </c>
      <c r="BK733" s="8">
        <v>34.018591733967405</v>
      </c>
    </row>
    <row r="734" spans="61:63">
      <c r="BI734" s="7">
        <v>45873.752083333333</v>
      </c>
      <c r="BJ734" s="8">
        <v>37.303302297794147</v>
      </c>
      <c r="BK734" s="8">
        <v>34.002138241919276</v>
      </c>
    </row>
    <row r="735" spans="61:63">
      <c r="BI735" s="7">
        <v>45873.75277777778</v>
      </c>
      <c r="BJ735" s="8">
        <v>37.079313852607889</v>
      </c>
      <c r="BK735" s="8">
        <v>33.862299247872699</v>
      </c>
    </row>
    <row r="736" spans="61:63">
      <c r="BI736" s="7">
        <v>45873.753472222219</v>
      </c>
      <c r="BJ736" s="8">
        <v>36.899926998318314</v>
      </c>
      <c r="BK736" s="8">
        <v>33.77041703493461</v>
      </c>
    </row>
    <row r="737" spans="61:63">
      <c r="BI737" s="7">
        <v>45873.754166666666</v>
      </c>
      <c r="BJ737" s="8">
        <v>36.760723252830488</v>
      </c>
      <c r="BK737" s="8">
        <v>33.710474764238235</v>
      </c>
    </row>
    <row r="738" spans="61:63">
      <c r="BI738" s="7">
        <v>45873.754861111112</v>
      </c>
      <c r="BJ738" s="8">
        <v>36.573079204445065</v>
      </c>
      <c r="BK738" s="8">
        <v>33.594417686824031</v>
      </c>
    </row>
    <row r="739" spans="61:63">
      <c r="BI739" s="7">
        <v>45873.755555555559</v>
      </c>
      <c r="BJ739" s="8">
        <v>36.475231997336415</v>
      </c>
      <c r="BK739" s="8">
        <v>33.423112547159626</v>
      </c>
    </row>
    <row r="740" spans="61:63">
      <c r="BI740" s="7">
        <v>45873.756249999999</v>
      </c>
      <c r="BJ740" s="8">
        <v>36.413738960355168</v>
      </c>
      <c r="BK740" s="8">
        <v>33.246897649060188</v>
      </c>
    </row>
    <row r="741" spans="61:63">
      <c r="BI741" s="7">
        <v>45873.756944444445</v>
      </c>
      <c r="BJ741" s="8">
        <v>36.358186719825014</v>
      </c>
      <c r="BK741" s="8">
        <v>33.116123021922355</v>
      </c>
    </row>
    <row r="742" spans="61:63">
      <c r="BI742" s="7">
        <v>45873.757638888892</v>
      </c>
      <c r="BJ742" s="8">
        <v>36.295993422893112</v>
      </c>
      <c r="BK742" s="8">
        <v>32.931089646133223</v>
      </c>
    </row>
    <row r="743" spans="61:63">
      <c r="BI743" s="7">
        <v>45873.758333333331</v>
      </c>
      <c r="BJ743" s="8">
        <v>36.224562223360223</v>
      </c>
      <c r="BK743" s="8">
        <v>32.773000997912455</v>
      </c>
    </row>
    <row r="744" spans="61:63">
      <c r="BI744" s="7">
        <v>45873.759027777778</v>
      </c>
      <c r="BJ744" s="8">
        <v>36.075744097642492</v>
      </c>
      <c r="BK744" s="8">
        <v>32.6425143217716</v>
      </c>
    </row>
    <row r="745" spans="61:63">
      <c r="BI745" s="7">
        <v>45873.759722222225</v>
      </c>
      <c r="BJ745" s="8">
        <v>35.926032843741581</v>
      </c>
      <c r="BK745" s="8">
        <v>32.453616665611854</v>
      </c>
    </row>
    <row r="746" spans="61:63">
      <c r="BI746" s="7">
        <v>45873.760416666664</v>
      </c>
      <c r="BJ746" s="8">
        <v>35.702131791398415</v>
      </c>
      <c r="BK746" s="8">
        <v>32.276057620975763</v>
      </c>
    </row>
    <row r="747" spans="61:63">
      <c r="BI747" s="7">
        <v>45873.761111111111</v>
      </c>
      <c r="BJ747" s="8">
        <v>35.539050471398518</v>
      </c>
      <c r="BK747" s="8">
        <v>32.133767495088598</v>
      </c>
    </row>
    <row r="748" spans="61:63">
      <c r="BI748" s="7">
        <v>45873.761805555558</v>
      </c>
      <c r="BJ748" s="8">
        <v>35.402274297367924</v>
      </c>
      <c r="BK748" s="8">
        <v>31.997386149292932</v>
      </c>
    </row>
    <row r="749" spans="61:63">
      <c r="BI749" s="7">
        <v>45873.762499999997</v>
      </c>
      <c r="BJ749" s="8">
        <v>35.259027400583385</v>
      </c>
      <c r="BK749" s="8">
        <v>31.849225246208917</v>
      </c>
    </row>
    <row r="750" spans="61:63">
      <c r="BI750" s="7">
        <v>45873.763194444444</v>
      </c>
      <c r="BJ750" s="8">
        <v>35.062897600631018</v>
      </c>
      <c r="BK750" s="8">
        <v>31.711526594621873</v>
      </c>
    </row>
    <row r="751" spans="61:63">
      <c r="BI751" s="7">
        <v>45873.763888888891</v>
      </c>
      <c r="BJ751" s="8">
        <v>34.887835694272141</v>
      </c>
      <c r="BK751" s="8">
        <v>31.597126843583155</v>
      </c>
    </row>
    <row r="752" spans="61:63">
      <c r="BI752" s="7">
        <v>45873.76458333333</v>
      </c>
      <c r="BJ752" s="8">
        <v>34.706774689735532</v>
      </c>
      <c r="BK752" s="8">
        <v>31.449222933149191</v>
      </c>
    </row>
    <row r="753" spans="61:63">
      <c r="BI753" s="7">
        <v>45873.765277777777</v>
      </c>
      <c r="BJ753" s="8">
        <v>34.498684578943774</v>
      </c>
      <c r="BK753" s="8">
        <v>31.34736556436836</v>
      </c>
    </row>
    <row r="754" spans="61:63">
      <c r="BI754" s="7">
        <v>45873.765972222223</v>
      </c>
      <c r="BJ754" s="8">
        <v>34.188393546845376</v>
      </c>
      <c r="BK754" s="8">
        <v>31.185286800560913</v>
      </c>
    </row>
    <row r="755" spans="61:63">
      <c r="BI755" s="7">
        <v>45873.76666666667</v>
      </c>
      <c r="BJ755" s="8">
        <v>33.967534175788963</v>
      </c>
      <c r="BK755" s="8">
        <v>31.08521313076054</v>
      </c>
    </row>
    <row r="756" spans="61:63">
      <c r="BI756" s="7">
        <v>45873.767361111109</v>
      </c>
      <c r="BJ756" s="8">
        <v>33.78278693905132</v>
      </c>
      <c r="BK756" s="8">
        <v>30.981882318537956</v>
      </c>
    </row>
    <row r="757" spans="61:63">
      <c r="BI757" s="7">
        <v>45873.768055555556</v>
      </c>
      <c r="BJ757" s="8">
        <v>33.60134170473011</v>
      </c>
      <c r="BK757" s="8">
        <v>30.861972813436573</v>
      </c>
    </row>
    <row r="758" spans="61:63">
      <c r="BI758" s="7">
        <v>45873.768750000003</v>
      </c>
      <c r="BJ758" s="8">
        <v>33.427571529015992</v>
      </c>
      <c r="BK758" s="8">
        <v>30.741362991538484</v>
      </c>
    </row>
    <row r="759" spans="61:63">
      <c r="BI759" s="7">
        <v>45873.769444444442</v>
      </c>
      <c r="BJ759" s="8">
        <v>33.219736625328942</v>
      </c>
      <c r="BK759" s="8">
        <v>30.584876977467541</v>
      </c>
    </row>
    <row r="760" spans="61:63">
      <c r="BI760" s="7">
        <v>45873.770138888889</v>
      </c>
      <c r="BJ760" s="8">
        <v>33.053450517433866</v>
      </c>
      <c r="BK760" s="8">
        <v>30.496020442597903</v>
      </c>
    </row>
    <row r="761" spans="61:63">
      <c r="BI761" s="7">
        <v>45873.770833333336</v>
      </c>
      <c r="BJ761" s="8">
        <v>32.947571575006016</v>
      </c>
      <c r="BK761" s="8">
        <v>30.371159339206589</v>
      </c>
    </row>
    <row r="762" spans="61:63">
      <c r="BI762" s="7">
        <v>45873.771527777775</v>
      </c>
      <c r="BJ762" s="8">
        <v>32.769576879903319</v>
      </c>
      <c r="BK762" s="8">
        <v>30.193302475865508</v>
      </c>
    </row>
    <row r="763" spans="61:63">
      <c r="BI763" s="7">
        <v>45873.772222222222</v>
      </c>
      <c r="BJ763" s="8">
        <v>32.580578099670554</v>
      </c>
      <c r="BK763" s="8">
        <v>29.963567055135524</v>
      </c>
    </row>
    <row r="764" spans="61:63">
      <c r="BI764" s="7">
        <v>45873.772916666669</v>
      </c>
      <c r="BJ764" s="8">
        <v>32.462230669013323</v>
      </c>
      <c r="BK764" s="8">
        <v>29.857347252049689</v>
      </c>
    </row>
    <row r="765" spans="61:63">
      <c r="BI765" s="7">
        <v>45873.773611111108</v>
      </c>
      <c r="BJ765" s="8">
        <v>32.293586915321434</v>
      </c>
      <c r="BK765" s="8">
        <v>29.630913060840165</v>
      </c>
    </row>
    <row r="766" spans="61:63">
      <c r="BI766" s="7">
        <v>45873.774305555555</v>
      </c>
      <c r="BJ766" s="8">
        <v>32.082759847030879</v>
      </c>
      <c r="BK766" s="8">
        <v>29.58625471726554</v>
      </c>
    </row>
    <row r="767" spans="61:63">
      <c r="BI767" s="7">
        <v>45873.775000000001</v>
      </c>
      <c r="BJ767" s="8">
        <v>31.85121139400297</v>
      </c>
      <c r="BK767" s="8">
        <v>29.33838364090402</v>
      </c>
    </row>
    <row r="768" spans="61:63">
      <c r="BI768" s="7">
        <v>45873.775694444441</v>
      </c>
      <c r="BJ768" s="8">
        <v>31.611566618963518</v>
      </c>
      <c r="BK768" s="8">
        <v>29.126011536495731</v>
      </c>
    </row>
    <row r="769" spans="61:63">
      <c r="BI769" s="7">
        <v>45873.776388888888</v>
      </c>
      <c r="BJ769" s="8">
        <v>31.459460078015038</v>
      </c>
      <c r="BK769" s="8">
        <v>28.96552721240586</v>
      </c>
    </row>
    <row r="770" spans="61:63">
      <c r="BI770" s="7">
        <v>45873.777083333334</v>
      </c>
      <c r="BJ770" s="8">
        <v>31.245338685785956</v>
      </c>
      <c r="BK770" s="8">
        <v>28.754844268369194</v>
      </c>
    </row>
    <row r="771" spans="61:63">
      <c r="BI771" s="7">
        <v>45873.777777777781</v>
      </c>
      <c r="BJ771" s="8">
        <v>31.029852963556561</v>
      </c>
      <c r="BK771" s="8">
        <v>28.543275837499731</v>
      </c>
    </row>
    <row r="772" spans="61:63">
      <c r="BI772" s="7">
        <v>45873.77847222222</v>
      </c>
      <c r="BJ772" s="8">
        <v>30.721278429176223</v>
      </c>
      <c r="BK772" s="8">
        <v>28.153463334506082</v>
      </c>
    </row>
    <row r="773" spans="61:63">
      <c r="BI773" s="7">
        <v>45873.779166666667</v>
      </c>
      <c r="BJ773" s="8">
        <v>30.495904711486943</v>
      </c>
      <c r="BK773" s="8">
        <v>27.733346573153117</v>
      </c>
    </row>
    <row r="774" spans="61:63">
      <c r="BI774" s="7">
        <v>45873.779861111114</v>
      </c>
      <c r="BJ774" s="8">
        <v>30.213890783744635</v>
      </c>
      <c r="BK774" s="8">
        <v>27.564536979633523</v>
      </c>
    </row>
    <row r="775" spans="61:63">
      <c r="BI775" s="7">
        <v>45873.780555555553</v>
      </c>
      <c r="BJ775" s="8">
        <v>29.981314682849778</v>
      </c>
      <c r="BK775" s="8">
        <v>27.451728072338824</v>
      </c>
    </row>
    <row r="776" spans="61:63">
      <c r="BI776" s="7">
        <v>45873.78125</v>
      </c>
      <c r="BJ776" s="8">
        <v>29.727524240990942</v>
      </c>
      <c r="BK776" s="8">
        <v>27.287017615054765</v>
      </c>
    </row>
    <row r="777" spans="61:63">
      <c r="BI777" s="7">
        <v>45873.781944444447</v>
      </c>
      <c r="BJ777" s="8">
        <v>29.482549674823851</v>
      </c>
      <c r="BK777" s="8">
        <v>27.145012424532663</v>
      </c>
    </row>
    <row r="778" spans="61:63">
      <c r="BI778" s="7">
        <v>45873.782638888886</v>
      </c>
      <c r="BJ778" s="8">
        <v>29.234923047782235</v>
      </c>
      <c r="BK778" s="8">
        <v>26.930294436365422</v>
      </c>
    </row>
    <row r="779" spans="61:63">
      <c r="BI779" s="7">
        <v>45873.783333333333</v>
      </c>
      <c r="BJ779" s="8">
        <v>29.004907069012596</v>
      </c>
      <c r="BK779" s="8">
        <v>26.717188871601014</v>
      </c>
    </row>
    <row r="780" spans="61:63">
      <c r="BI780" s="7">
        <v>45873.78402777778</v>
      </c>
      <c r="BJ780" s="8">
        <v>28.825950935253179</v>
      </c>
      <c r="BK780" s="8">
        <v>26.564935246488496</v>
      </c>
    </row>
    <row r="781" spans="61:63">
      <c r="BI781" s="7">
        <v>45873.784722222219</v>
      </c>
      <c r="BJ781" s="8">
        <v>28.679523441269186</v>
      </c>
      <c r="BK781" s="8">
        <v>26.457695757664705</v>
      </c>
    </row>
    <row r="782" spans="61:63">
      <c r="BI782" s="7">
        <v>45873.785416666666</v>
      </c>
      <c r="BJ782" s="8">
        <v>28.461716864851041</v>
      </c>
      <c r="BK782" s="8">
        <v>26.271400360981865</v>
      </c>
    </row>
    <row r="783" spans="61:63">
      <c r="BI783" s="7">
        <v>45873.786111111112</v>
      </c>
      <c r="BJ783" s="8">
        <v>28.283603558586648</v>
      </c>
      <c r="BK783" s="8">
        <v>26.084160718813976</v>
      </c>
    </row>
    <row r="784" spans="61:63">
      <c r="BI784" s="7">
        <v>45873.786805555559</v>
      </c>
      <c r="BJ784" s="8">
        <v>28.083365880248994</v>
      </c>
      <c r="BK784" s="8">
        <v>25.929848251719736</v>
      </c>
    </row>
    <row r="785" spans="61:63">
      <c r="BI785" s="7">
        <v>45873.787499999999</v>
      </c>
      <c r="BJ785" s="8">
        <v>27.970173579779253</v>
      </c>
      <c r="BK785" s="8">
        <v>25.673816775007388</v>
      </c>
    </row>
    <row r="786" spans="61:63">
      <c r="BI786" s="7">
        <v>45873.788194444445</v>
      </c>
      <c r="BJ786" s="8">
        <v>27.833959907023203</v>
      </c>
      <c r="BK786" s="8">
        <v>25.517728982432931</v>
      </c>
    </row>
    <row r="787" spans="61:63">
      <c r="BI787" s="7">
        <v>45873.788888888892</v>
      </c>
      <c r="BJ787" s="8">
        <v>27.684893903790478</v>
      </c>
      <c r="BK787" s="8">
        <v>25.323008659172551</v>
      </c>
    </row>
    <row r="788" spans="61:63">
      <c r="BI788" s="7">
        <v>45873.789583333331</v>
      </c>
      <c r="BJ788" s="8">
        <v>27.498287960218317</v>
      </c>
      <c r="BK788" s="8">
        <v>25.162525875445262</v>
      </c>
    </row>
    <row r="789" spans="61:63">
      <c r="BI789" s="7">
        <v>45873.790277777778</v>
      </c>
      <c r="BJ789" s="8">
        <v>27.307995729612227</v>
      </c>
      <c r="BK789" s="8">
        <v>24.950600027442977</v>
      </c>
    </row>
    <row r="790" spans="61:63">
      <c r="BI790" s="7">
        <v>45873.790972222225</v>
      </c>
      <c r="BJ790" s="8">
        <v>27.113350620438251</v>
      </c>
      <c r="BK790" s="8">
        <v>24.7724998934243</v>
      </c>
    </row>
    <row r="791" spans="61:63">
      <c r="BI791" s="7">
        <v>45873.791666666664</v>
      </c>
      <c r="BJ791" s="8">
        <v>26.845571381504787</v>
      </c>
      <c r="BK791" s="8">
        <v>24.564948224783418</v>
      </c>
    </row>
    <row r="792" spans="61:63">
      <c r="BI792" s="7">
        <v>45873.792361111111</v>
      </c>
      <c r="BJ792" s="8">
        <v>26.720899498886105</v>
      </c>
      <c r="BK792" s="8">
        <v>24.428748222088021</v>
      </c>
    </row>
    <row r="793" spans="61:63">
      <c r="BI793" s="7">
        <v>45873.793055555558</v>
      </c>
      <c r="BJ793" s="8">
        <v>26.456506720832056</v>
      </c>
      <c r="BK793" s="8">
        <v>24.179870362731656</v>
      </c>
    </row>
    <row r="794" spans="61:63">
      <c r="BI794" s="7">
        <v>45873.793749999997</v>
      </c>
      <c r="BJ794" s="8">
        <v>26.243308137185419</v>
      </c>
      <c r="BK794" s="8">
        <v>23.990628168484083</v>
      </c>
    </row>
    <row r="795" spans="61:63">
      <c r="BI795" s="7">
        <v>45873.794444444444</v>
      </c>
      <c r="BJ795" s="8">
        <v>26.024427340463266</v>
      </c>
      <c r="BK795" s="8">
        <v>23.545947635603987</v>
      </c>
    </row>
    <row r="796" spans="61:63">
      <c r="BI796" s="7">
        <v>45873.795138888891</v>
      </c>
      <c r="BJ796" s="8">
        <v>25.781694303464239</v>
      </c>
      <c r="BK796" s="8">
        <v>23.182634883593646</v>
      </c>
    </row>
    <row r="797" spans="61:63">
      <c r="BI797" s="7">
        <v>45873.79583333333</v>
      </c>
      <c r="BJ797" s="8">
        <v>25.648449963492684</v>
      </c>
      <c r="BK797" s="8">
        <v>23.012335951517723</v>
      </c>
    </row>
    <row r="798" spans="61:63">
      <c r="BI798" s="7">
        <v>45873.796527777777</v>
      </c>
      <c r="BJ798" s="8">
        <v>25.462375483332121</v>
      </c>
      <c r="BK798" s="8">
        <v>22.928840535204603</v>
      </c>
    </row>
    <row r="799" spans="61:63">
      <c r="BI799" s="7">
        <v>45873.797222222223</v>
      </c>
      <c r="BJ799" s="8">
        <v>25.2963659654854</v>
      </c>
      <c r="BK799" s="8">
        <v>22.79362284603792</v>
      </c>
    </row>
    <row r="800" spans="61:63">
      <c r="BI800" s="7">
        <v>45873.79791666667</v>
      </c>
      <c r="BJ800" s="8">
        <v>25.169024297749861</v>
      </c>
      <c r="BK800" s="8">
        <v>22.661848035603818</v>
      </c>
    </row>
    <row r="801" spans="61:63">
      <c r="BI801" s="7">
        <v>45873.798611111109</v>
      </c>
      <c r="BJ801" s="8">
        <v>25.000209347872644</v>
      </c>
      <c r="BK801" s="8">
        <v>22.493695891034641</v>
      </c>
    </row>
    <row r="802" spans="61:63">
      <c r="BI802" s="7">
        <v>45873.799305555556</v>
      </c>
      <c r="BJ802" s="8">
        <v>24.854429334837519</v>
      </c>
      <c r="BK802" s="8">
        <v>22.354514438576864</v>
      </c>
    </row>
    <row r="803" spans="61:63">
      <c r="BI803" s="7">
        <v>45873.8</v>
      </c>
      <c r="BJ803" s="8">
        <v>24.715625466750573</v>
      </c>
      <c r="BK803" s="8">
        <v>22.224923695322971</v>
      </c>
    </row>
    <row r="804" spans="61:63">
      <c r="BI804" s="7">
        <v>45873.800694444442</v>
      </c>
      <c r="BJ804" s="8">
        <v>24.560987944514867</v>
      </c>
      <c r="BK804" s="8">
        <v>22.102431682201704</v>
      </c>
    </row>
    <row r="805" spans="61:63">
      <c r="BI805" s="7">
        <v>45873.801388888889</v>
      </c>
      <c r="BJ805" s="8">
        <v>24.396149145573528</v>
      </c>
      <c r="BK805" s="8">
        <v>21.972502222400507</v>
      </c>
    </row>
    <row r="806" spans="61:63">
      <c r="BI806" s="7">
        <v>45873.802083333336</v>
      </c>
      <c r="BJ806" s="8">
        <v>24.245114121201645</v>
      </c>
      <c r="BK806" s="8">
        <v>21.887751121508952</v>
      </c>
    </row>
    <row r="807" spans="61:63">
      <c r="BI807" s="7">
        <v>45873.802777777775</v>
      </c>
      <c r="BJ807" s="8">
        <v>24.073154991594023</v>
      </c>
      <c r="BK807" s="8">
        <v>21.75541386575869</v>
      </c>
    </row>
    <row r="808" spans="61:63">
      <c r="BI808" s="7">
        <v>45873.803472222222</v>
      </c>
      <c r="BJ808" s="8">
        <v>23.755858074197764</v>
      </c>
      <c r="BK808" s="8">
        <v>21.439363768285265</v>
      </c>
    </row>
    <row r="809" spans="61:63">
      <c r="BI809" s="7">
        <v>45873.804166666669</v>
      </c>
      <c r="BJ809" s="8">
        <v>23.322140483226026</v>
      </c>
      <c r="BK809" s="8">
        <v>21.236135802694385</v>
      </c>
    </row>
    <row r="810" spans="61:63">
      <c r="BI810" s="7">
        <v>45873.804861111108</v>
      </c>
      <c r="BJ810" s="8">
        <v>23.099284040387815</v>
      </c>
      <c r="BK810" s="8">
        <v>21.107417801087898</v>
      </c>
    </row>
    <row r="811" spans="61:63">
      <c r="BI811" s="7">
        <v>45873.805555555555</v>
      </c>
      <c r="BJ811" s="8">
        <v>23.058926768822555</v>
      </c>
      <c r="BK811" s="8">
        <v>20.941330728015071</v>
      </c>
    </row>
    <row r="812" spans="61:63">
      <c r="BI812" s="7">
        <v>45873.806250000001</v>
      </c>
      <c r="BJ812" s="8">
        <v>23.142497504855463</v>
      </c>
      <c r="BK812" s="8">
        <v>20.745470765557794</v>
      </c>
    </row>
    <row r="813" spans="61:63">
      <c r="BI813" s="7">
        <v>45873.806944444441</v>
      </c>
      <c r="BJ813" s="8">
        <v>23.20304257724883</v>
      </c>
      <c r="BK813" s="8">
        <v>20.55876579350786</v>
      </c>
    </row>
    <row r="814" spans="61:63">
      <c r="BI814" s="7">
        <v>45873.807638888888</v>
      </c>
      <c r="BJ814" s="8">
        <v>23.278008387547253</v>
      </c>
      <c r="BK814" s="8">
        <v>20.422672203767995</v>
      </c>
    </row>
    <row r="815" spans="61:63">
      <c r="BI815" s="7">
        <v>45873.808333333334</v>
      </c>
      <c r="BJ815" s="8">
        <v>23.229321774894093</v>
      </c>
      <c r="BK815" s="8">
        <v>20.292624965222203</v>
      </c>
    </row>
    <row r="816" spans="61:63">
      <c r="BI816" s="7">
        <v>45873.809027777781</v>
      </c>
      <c r="BJ816" s="8">
        <v>23.223188334449773</v>
      </c>
      <c r="BK816" s="8">
        <v>20.21326587759523</v>
      </c>
    </row>
    <row r="817" spans="61:63">
      <c r="BI817" s="7">
        <v>45873.80972222222</v>
      </c>
      <c r="BJ817" s="8">
        <v>23.198646918032527</v>
      </c>
      <c r="BK817" s="8">
        <v>20.093153827808973</v>
      </c>
    </row>
    <row r="818" spans="61:63">
      <c r="BI818" s="7">
        <v>45873.810416666667</v>
      </c>
      <c r="BJ818" s="8">
        <v>23.142769707681154</v>
      </c>
      <c r="BK818" s="8">
        <v>20.081478285788194</v>
      </c>
    </row>
    <row r="819" spans="61:63">
      <c r="BI819" s="7">
        <v>45873.811111111114</v>
      </c>
      <c r="BJ819" s="8">
        <v>23.040252545202733</v>
      </c>
      <c r="BK819" s="8">
        <v>20.048854093154109</v>
      </c>
    </row>
    <row r="820" spans="61:63">
      <c r="BI820" s="7">
        <v>45873.811805555553</v>
      </c>
      <c r="BJ820" s="8">
        <v>22.881864941660616</v>
      </c>
      <c r="BK820" s="8">
        <v>19.936947253117957</v>
      </c>
    </row>
    <row r="821" spans="61:63">
      <c r="BI821" s="7">
        <v>45873.8125</v>
      </c>
      <c r="BJ821" s="8">
        <v>22.69336269046239</v>
      </c>
      <c r="BK821" s="8">
        <v>19.826343269432844</v>
      </c>
    </row>
    <row r="822" spans="61:63">
      <c r="BI822" s="7">
        <v>45873.813194444447</v>
      </c>
      <c r="BJ822" s="8">
        <v>22.417757203548529</v>
      </c>
      <c r="BK822" s="8">
        <v>19.773578847274802</v>
      </c>
    </row>
    <row r="823" spans="61:63">
      <c r="BI823" s="7">
        <v>45873.813888888886</v>
      </c>
      <c r="BJ823" s="8">
        <v>22.170389771490122</v>
      </c>
      <c r="BK823" s="8">
        <v>19.683989262540099</v>
      </c>
    </row>
    <row r="824" spans="61:63">
      <c r="BI824" s="7">
        <v>45873.814583333333</v>
      </c>
      <c r="BJ824" s="8">
        <v>21.871687222901485</v>
      </c>
      <c r="BK824" s="8">
        <v>19.659094561031242</v>
      </c>
    </row>
    <row r="825" spans="61:63">
      <c r="BI825" s="7">
        <v>45873.81527777778</v>
      </c>
      <c r="BJ825" s="8">
        <v>21.561726567390725</v>
      </c>
      <c r="BK825" s="8">
        <v>19.599460653676935</v>
      </c>
    </row>
    <row r="826" spans="61:63">
      <c r="BI826" s="7">
        <v>45873.815972222219</v>
      </c>
      <c r="BJ826" s="8">
        <v>21.232047973021327</v>
      </c>
      <c r="BK826" s="8">
        <v>19.511822530591651</v>
      </c>
    </row>
    <row r="827" spans="61:63">
      <c r="BI827" s="7">
        <v>45873.816666666666</v>
      </c>
      <c r="BJ827" s="8">
        <v>20.957460206488349</v>
      </c>
      <c r="BK827" s="8">
        <v>19.43572042422246</v>
      </c>
    </row>
    <row r="828" spans="61:63">
      <c r="BI828" s="7">
        <v>45873.817361111112</v>
      </c>
      <c r="BJ828" s="8">
        <v>20.776400177181031</v>
      </c>
      <c r="BK828" s="8">
        <v>19.353654529842693</v>
      </c>
    </row>
    <row r="829" spans="61:63">
      <c r="BI829" s="7">
        <v>45873.818055555559</v>
      </c>
      <c r="BJ829" s="8">
        <v>20.448677515432752</v>
      </c>
      <c r="BK829" s="8">
        <v>19.298552991182547</v>
      </c>
    </row>
    <row r="830" spans="61:63">
      <c r="BI830" s="7">
        <v>45873.818749999999</v>
      </c>
      <c r="BJ830" s="8">
        <v>20.079862408178624</v>
      </c>
      <c r="BK830" s="8">
        <v>19.22703735057868</v>
      </c>
    </row>
    <row r="831" spans="61:63">
      <c r="BI831" s="7">
        <v>45873.819444444445</v>
      </c>
      <c r="BJ831" s="8">
        <v>19.849691057621019</v>
      </c>
      <c r="BK831" s="8">
        <v>19.136977391998006</v>
      </c>
    </row>
    <row r="832" spans="61:63">
      <c r="BI832" s="7">
        <v>45873.820138888892</v>
      </c>
      <c r="BJ832" s="8">
        <v>19.648806245954191</v>
      </c>
      <c r="BK832" s="8">
        <v>19.062812366645705</v>
      </c>
    </row>
    <row r="833" spans="61:63">
      <c r="BI833" s="7">
        <v>45873.820833333331</v>
      </c>
      <c r="BJ833" s="8">
        <v>19.484304171450884</v>
      </c>
      <c r="BK833" s="8">
        <v>18.965723369720227</v>
      </c>
    </row>
    <row r="834" spans="61:63">
      <c r="BI834" s="7">
        <v>45873.821527777778</v>
      </c>
      <c r="BJ834" s="8">
        <v>19.279102862696696</v>
      </c>
      <c r="BK834" s="8">
        <v>18.874693078768239</v>
      </c>
    </row>
    <row r="835" spans="61:63">
      <c r="BI835" s="7">
        <v>45873.822222222225</v>
      </c>
      <c r="BJ835" s="8">
        <v>19.152657987858383</v>
      </c>
      <c r="BK835" s="8">
        <v>18.789307301487391</v>
      </c>
    </row>
    <row r="836" spans="61:63">
      <c r="BI836" s="7">
        <v>45873.822916666664</v>
      </c>
      <c r="BJ836" s="8">
        <v>19.011431350049136</v>
      </c>
      <c r="BK836" s="8">
        <v>18.701905865238075</v>
      </c>
    </row>
    <row r="837" spans="61:63">
      <c r="BI837" s="7">
        <v>45873.823611111111</v>
      </c>
      <c r="BJ837" s="8">
        <v>18.864724534494879</v>
      </c>
      <c r="BK837" s="8">
        <v>18.571766643342869</v>
      </c>
    </row>
    <row r="838" spans="61:63">
      <c r="BI838" s="7">
        <v>45873.824305555558</v>
      </c>
      <c r="BJ838" s="8">
        <v>18.667150444319009</v>
      </c>
      <c r="BK838" s="8">
        <v>18.522287941901151</v>
      </c>
    </row>
    <row r="839" spans="61:63">
      <c r="BI839" s="7">
        <v>45873.824999999997</v>
      </c>
      <c r="BJ839" s="8">
        <v>18.538286867013788</v>
      </c>
      <c r="BK839" s="8">
        <v>18.404939276465104</v>
      </c>
    </row>
    <row r="840" spans="61:63">
      <c r="BI840" s="7">
        <v>45873.825694444444</v>
      </c>
      <c r="BJ840" s="8">
        <v>18.418811138103322</v>
      </c>
      <c r="BK840" s="8">
        <v>18.290876412713448</v>
      </c>
    </row>
    <row r="841" spans="61:63">
      <c r="BI841" s="7">
        <v>45873.826388888891</v>
      </c>
      <c r="BJ841" s="8">
        <v>18.310421490525187</v>
      </c>
      <c r="BK841" s="8">
        <v>18.141642013296465</v>
      </c>
    </row>
    <row r="842" spans="61:63">
      <c r="BI842" s="7">
        <v>45873.82708333333</v>
      </c>
      <c r="BJ842" s="8">
        <v>18.233364176861027</v>
      </c>
      <c r="BK842" s="8">
        <v>18.045411114044647</v>
      </c>
    </row>
    <row r="843" spans="61:63">
      <c r="BI843" s="7">
        <v>45873.827777777777</v>
      </c>
      <c r="BJ843" s="8">
        <v>18.107184344100251</v>
      </c>
      <c r="BK843" s="8">
        <v>17.910098688955372</v>
      </c>
    </row>
    <row r="844" spans="61:63">
      <c r="BI844" s="7">
        <v>45873.828472222223</v>
      </c>
      <c r="BJ844" s="8">
        <v>17.965993387334667</v>
      </c>
      <c r="BK844" s="8">
        <v>17.760988525172078</v>
      </c>
    </row>
    <row r="845" spans="61:63">
      <c r="BI845" s="7">
        <v>45873.82916666667</v>
      </c>
      <c r="BJ845" s="8">
        <v>17.841425965059344</v>
      </c>
      <c r="BK845" s="8">
        <v>17.671779032749317</v>
      </c>
    </row>
    <row r="846" spans="61:63">
      <c r="BI846" s="7">
        <v>45873.829861111109</v>
      </c>
      <c r="BJ846" s="8">
        <v>17.720138299985024</v>
      </c>
      <c r="BK846" s="8">
        <v>17.509583861313399</v>
      </c>
    </row>
    <row r="847" spans="61:63">
      <c r="BI847" s="7">
        <v>45873.830555555556</v>
      </c>
      <c r="BJ847" s="8">
        <v>17.627347545402866</v>
      </c>
      <c r="BK847" s="8">
        <v>17.370684734471805</v>
      </c>
    </row>
    <row r="848" spans="61:63">
      <c r="BI848" s="7">
        <v>45873.831250000003</v>
      </c>
      <c r="BJ848" s="8">
        <v>17.500530724937398</v>
      </c>
      <c r="BK848" s="8">
        <v>17.251303344794266</v>
      </c>
    </row>
    <row r="849" spans="61:63">
      <c r="BI849" s="7">
        <v>45873.831944444442</v>
      </c>
      <c r="BJ849" s="8">
        <v>17.372304759781237</v>
      </c>
      <c r="BK849" s="8">
        <v>17.091951057280685</v>
      </c>
    </row>
    <row r="850" spans="61:63">
      <c r="BI850" s="7">
        <v>45873.832638888889</v>
      </c>
      <c r="BJ850" s="8">
        <v>17.233002901134391</v>
      </c>
      <c r="BK850" s="8">
        <v>16.979463209963615</v>
      </c>
    </row>
    <row r="851" spans="61:63">
      <c r="BI851" s="7">
        <v>45873.833333333336</v>
      </c>
      <c r="BJ851" s="8">
        <v>17.134851615022157</v>
      </c>
      <c r="BK851" s="8">
        <v>16.799142704416923</v>
      </c>
    </row>
    <row r="852" spans="61:63">
      <c r="BI852" s="7">
        <v>45873.834027777775</v>
      </c>
      <c r="BJ852" s="8">
        <v>17.032715744861147</v>
      </c>
      <c r="BK852" s="8">
        <v>16.614114358838229</v>
      </c>
    </row>
    <row r="853" spans="61:63">
      <c r="BI853" s="7">
        <v>45873.834722222222</v>
      </c>
      <c r="BJ853" s="8">
        <v>16.928872447822549</v>
      </c>
      <c r="BK853" s="8">
        <v>16.490471242805196</v>
      </c>
    </row>
    <row r="854" spans="61:63">
      <c r="BI854" s="7">
        <v>45873.835416666669</v>
      </c>
      <c r="BJ854" s="8">
        <v>16.798940781674837</v>
      </c>
      <c r="BK854" s="8">
        <v>16.299679937710096</v>
      </c>
    </row>
    <row r="855" spans="61:63">
      <c r="BI855" s="7">
        <v>45873.836111111108</v>
      </c>
      <c r="BJ855" s="8">
        <v>16.655294415134257</v>
      </c>
      <c r="BK855" s="8">
        <v>16.151215444391688</v>
      </c>
    </row>
    <row r="856" spans="61:63">
      <c r="BI856" s="7">
        <v>45873.836805555555</v>
      </c>
      <c r="BJ856" s="8">
        <v>16.559948348091829</v>
      </c>
      <c r="BK856" s="8">
        <v>15.983813162431113</v>
      </c>
    </row>
    <row r="857" spans="61:63">
      <c r="BI857" s="7">
        <v>45873.837500000001</v>
      </c>
      <c r="BJ857" s="8">
        <v>16.423569090928765</v>
      </c>
      <c r="BK857" s="8">
        <v>15.768570420594752</v>
      </c>
    </row>
    <row r="858" spans="61:63">
      <c r="BI858" s="7">
        <v>45873.838194444441</v>
      </c>
      <c r="BJ858" s="8">
        <v>16.278908254855342</v>
      </c>
      <c r="BK858" s="8">
        <v>15.571841462404727</v>
      </c>
    </row>
    <row r="859" spans="61:63">
      <c r="BI859" s="7">
        <v>45873.838888888888</v>
      </c>
      <c r="BJ859" s="8">
        <v>16.166251774812405</v>
      </c>
      <c r="BK859" s="8">
        <v>15.380074191907033</v>
      </c>
    </row>
    <row r="860" spans="61:63">
      <c r="BI860" s="7">
        <v>45873.839583333334</v>
      </c>
      <c r="BJ860" s="8">
        <v>16.01012205083266</v>
      </c>
      <c r="BK860" s="8">
        <v>15.204433609919768</v>
      </c>
    </row>
    <row r="861" spans="61:63">
      <c r="BI861" s="7">
        <v>45873.840277777781</v>
      </c>
      <c r="BJ861" s="8">
        <v>15.873257348594249</v>
      </c>
      <c r="BK861" s="8">
        <v>15.016500802763293</v>
      </c>
    </row>
    <row r="862" spans="61:63">
      <c r="BI862" s="7">
        <v>45873.84097222222</v>
      </c>
      <c r="BJ862" s="8">
        <v>15.725244515150333</v>
      </c>
      <c r="BK862" s="8">
        <v>14.866370990439377</v>
      </c>
    </row>
    <row r="863" spans="61:63">
      <c r="BI863" s="7">
        <v>45873.841666666667</v>
      </c>
      <c r="BJ863" s="8">
        <v>15.608965192161637</v>
      </c>
      <c r="BK863" s="8">
        <v>14.621296917579601</v>
      </c>
    </row>
    <row r="864" spans="61:63">
      <c r="BI864" s="7">
        <v>45873.842361111114</v>
      </c>
      <c r="BJ864" s="8">
        <v>15.447165130001931</v>
      </c>
      <c r="BK864" s="8">
        <v>14.433277509073861</v>
      </c>
    </row>
    <row r="865" spans="61:63">
      <c r="BI865" s="7">
        <v>45873.843055555553</v>
      </c>
      <c r="BJ865" s="8">
        <v>15.316513579913817</v>
      </c>
      <c r="BK865" s="8">
        <v>14.24079496170458</v>
      </c>
    </row>
    <row r="866" spans="61:63">
      <c r="BI866" s="7">
        <v>45873.84375</v>
      </c>
      <c r="BJ866" s="8">
        <v>15.129802007872099</v>
      </c>
      <c r="BK866" s="8">
        <v>14.035976741248028</v>
      </c>
    </row>
    <row r="867" spans="61:63">
      <c r="BI867" s="7">
        <v>45873.844444444447</v>
      </c>
      <c r="BJ867" s="8">
        <v>14.976395878747349</v>
      </c>
      <c r="BK867" s="8">
        <v>13.840466010195444</v>
      </c>
    </row>
    <row r="868" spans="61:63">
      <c r="BI868" s="7">
        <v>45873.845138888886</v>
      </c>
      <c r="BJ868" s="8">
        <v>14.845173024477573</v>
      </c>
      <c r="BK868" s="8">
        <v>13.614814710706749</v>
      </c>
    </row>
    <row r="869" spans="61:63">
      <c r="BI869" s="7">
        <v>45873.845833333333</v>
      </c>
      <c r="BJ869" s="8">
        <v>14.682661089206375</v>
      </c>
      <c r="BK869" s="8">
        <v>13.41971220330451</v>
      </c>
    </row>
    <row r="870" spans="61:63">
      <c r="BI870" s="7">
        <v>45873.84652777778</v>
      </c>
      <c r="BJ870" s="8">
        <v>14.486526306799533</v>
      </c>
      <c r="BK870" s="8">
        <v>13.226754650584688</v>
      </c>
    </row>
    <row r="871" spans="61:63">
      <c r="BI871" s="7">
        <v>45873.847222222219</v>
      </c>
      <c r="BJ871" s="8">
        <v>14.350731281386192</v>
      </c>
      <c r="BK871" s="8">
        <v>12.99870365473895</v>
      </c>
    </row>
    <row r="872" spans="61:63">
      <c r="BI872" s="7">
        <v>45873.847916666666</v>
      </c>
      <c r="BJ872" s="8">
        <v>14.168608913731484</v>
      </c>
      <c r="BK872" s="8">
        <v>12.816395920909137</v>
      </c>
    </row>
    <row r="873" spans="61:63">
      <c r="BI873" s="7">
        <v>45873.848611111112</v>
      </c>
      <c r="BJ873" s="8">
        <v>13.990166426584091</v>
      </c>
      <c r="BK873" s="8">
        <v>12.58232842977135</v>
      </c>
    </row>
    <row r="874" spans="61:63">
      <c r="BI874" s="7">
        <v>45873.849305555559</v>
      </c>
      <c r="BJ874" s="8">
        <v>13.837117583293942</v>
      </c>
      <c r="BK874" s="8">
        <v>12.377115100615297</v>
      </c>
    </row>
    <row r="875" spans="61:63">
      <c r="BI875" s="7">
        <v>45873.85</v>
      </c>
      <c r="BJ875" s="8">
        <v>13.636240757586462</v>
      </c>
      <c r="BK875" s="8">
        <v>12.168125511470087</v>
      </c>
    </row>
    <row r="876" spans="61:63">
      <c r="BI876" s="7">
        <v>45873.850694444445</v>
      </c>
      <c r="BJ876" s="8">
        <v>13.429862631437258</v>
      </c>
      <c r="BK876" s="8">
        <v>11.955713749831714</v>
      </c>
    </row>
    <row r="877" spans="61:63">
      <c r="BI877" s="7">
        <v>45873.851388888892</v>
      </c>
      <c r="BJ877" s="8">
        <v>13.26939425111906</v>
      </c>
      <c r="BK877" s="8">
        <v>11.756187735329847</v>
      </c>
    </row>
    <row r="878" spans="61:63">
      <c r="BI878" s="7">
        <v>45873.852083333331</v>
      </c>
      <c r="BJ878" s="8">
        <v>13.129631616753635</v>
      </c>
      <c r="BK878" s="8">
        <v>11.560541157700616</v>
      </c>
    </row>
    <row r="879" spans="61:63">
      <c r="BI879" s="7">
        <v>45873.852777777778</v>
      </c>
      <c r="BJ879" s="8">
        <v>12.934735299987265</v>
      </c>
      <c r="BK879" s="8">
        <v>11.383061269575617</v>
      </c>
    </row>
    <row r="880" spans="61:63">
      <c r="BI880" s="7">
        <v>45873.853472222225</v>
      </c>
      <c r="BJ880" s="8">
        <v>12.745855616720508</v>
      </c>
      <c r="BK880" s="8">
        <v>11.194130457548617</v>
      </c>
    </row>
    <row r="881" spans="61:63">
      <c r="BI881" s="7">
        <v>45873.854166666664</v>
      </c>
      <c r="BJ881" s="8">
        <v>12.587714808930885</v>
      </c>
      <c r="BK881" s="8">
        <v>10.963031314073051</v>
      </c>
    </row>
    <row r="882" spans="61:63">
      <c r="BI882" s="7">
        <v>45873.854861111111</v>
      </c>
      <c r="BJ882" s="8">
        <v>12.380113807029478</v>
      </c>
      <c r="BK882" s="8">
        <v>10.773818670933361</v>
      </c>
    </row>
    <row r="883" spans="61:63">
      <c r="BI883" s="7">
        <v>45873.855555555558</v>
      </c>
      <c r="BJ883" s="8">
        <v>12.135154637571073</v>
      </c>
      <c r="BK883" s="8">
        <v>10.619839655545539</v>
      </c>
    </row>
    <row r="884" spans="61:63">
      <c r="BI884" s="7">
        <v>45873.856249999997</v>
      </c>
      <c r="BJ884" s="8">
        <v>11.982606460533207</v>
      </c>
      <c r="BK884" s="8">
        <v>10.440952388409269</v>
      </c>
    </row>
    <row r="885" spans="61:63">
      <c r="BI885" s="7">
        <v>45873.856944444444</v>
      </c>
      <c r="BJ885" s="8">
        <v>11.823486024241367</v>
      </c>
      <c r="BK885" s="8">
        <v>10.256139497947929</v>
      </c>
    </row>
    <row r="886" spans="61:63">
      <c r="BI886" s="7">
        <v>45873.857638888891</v>
      </c>
      <c r="BJ886" s="8">
        <v>11.679694297454448</v>
      </c>
      <c r="BK886" s="8">
        <v>10.053248302193161</v>
      </c>
    </row>
    <row r="887" spans="61:63">
      <c r="BI887" s="7">
        <v>45873.85833333333</v>
      </c>
      <c r="BJ887" s="8">
        <v>11.480296010478147</v>
      </c>
      <c r="BK887" s="8">
        <v>9.8856250746234888</v>
      </c>
    </row>
    <row r="888" spans="61:63">
      <c r="BI888" s="7">
        <v>45873.859027777777</v>
      </c>
      <c r="BJ888" s="8">
        <v>11.2907404865486</v>
      </c>
      <c r="BK888" s="8">
        <v>9.6807676090876349</v>
      </c>
    </row>
    <row r="889" spans="61:63">
      <c r="BI889" s="7">
        <v>45873.859722222223</v>
      </c>
      <c r="BJ889" s="8">
        <v>11.139058565666563</v>
      </c>
      <c r="BK889" s="8">
        <v>9.4180730666157988</v>
      </c>
    </row>
    <row r="890" spans="61:63">
      <c r="BI890" s="7">
        <v>45873.86041666667</v>
      </c>
      <c r="BJ890" s="8">
        <v>10.931346969992386</v>
      </c>
      <c r="BK890" s="8">
        <v>9.2105589199792917</v>
      </c>
    </row>
    <row r="891" spans="61:63">
      <c r="BI891" s="7">
        <v>45873.861111111109</v>
      </c>
      <c r="BJ891" s="8">
        <v>10.736037178879098</v>
      </c>
      <c r="BK891" s="8">
        <v>8.9750301726451553</v>
      </c>
    </row>
    <row r="892" spans="61:63">
      <c r="BI892" s="7">
        <v>45873.861805555556</v>
      </c>
      <c r="BJ892" s="8">
        <v>10.468709867742866</v>
      </c>
      <c r="BK892" s="8">
        <v>8.7096421483811746</v>
      </c>
    </row>
    <row r="893" spans="61:63">
      <c r="BI893" s="7">
        <v>45873.862500000003</v>
      </c>
      <c r="BJ893" s="8">
        <v>10.245668258263768</v>
      </c>
      <c r="BK893" s="8">
        <v>8.5202480184634126</v>
      </c>
    </row>
    <row r="894" spans="61:63">
      <c r="BI894" s="7">
        <v>45873.863194444442</v>
      </c>
      <c r="BJ894" s="8">
        <v>10.070389802883762</v>
      </c>
      <c r="BK894" s="8">
        <v>8.2971973408909498</v>
      </c>
    </row>
    <row r="895" spans="61:63">
      <c r="BI895" s="7">
        <v>45873.863888888889</v>
      </c>
      <c r="BJ895" s="8">
        <v>9.8959689770339008</v>
      </c>
      <c r="BK895" s="8">
        <v>8.0653061995578792</v>
      </c>
    </row>
    <row r="896" spans="61:63">
      <c r="BI896" s="7">
        <v>45873.864583333336</v>
      </c>
      <c r="BJ896" s="8">
        <v>9.7270942673839436</v>
      </c>
      <c r="BK896" s="8">
        <v>7.9030974505348146</v>
      </c>
    </row>
    <row r="897" spans="61:63">
      <c r="BI897" s="7">
        <v>45873.865277777775</v>
      </c>
      <c r="BJ897" s="8">
        <v>9.5560036410497666</v>
      </c>
      <c r="BK897" s="8">
        <v>6.9567185897949848</v>
      </c>
    </row>
    <row r="898" spans="61:63">
      <c r="BI898" s="7">
        <v>45873.865972222222</v>
      </c>
      <c r="BJ898" s="8">
        <v>9.3285961164898836</v>
      </c>
      <c r="BK898" s="8">
        <v>6.8549671646744832</v>
      </c>
    </row>
    <row r="899" spans="61:63">
      <c r="BI899" s="7">
        <v>45873.866666666669</v>
      </c>
      <c r="BJ899" s="8">
        <v>9.0819315056771082</v>
      </c>
      <c r="BK899" s="8">
        <v>7.3256812974593561</v>
      </c>
    </row>
    <row r="900" spans="61:63">
      <c r="BI900" s="7">
        <v>45873.867361111108</v>
      </c>
      <c r="BJ900" s="8">
        <v>8.783803143089262</v>
      </c>
      <c r="BK900" s="8">
        <v>7.2759077917366133</v>
      </c>
    </row>
    <row r="901" spans="61:63">
      <c r="BI901" s="7">
        <v>45873.868055555555</v>
      </c>
      <c r="BJ901" s="8">
        <v>8.5122873968783352</v>
      </c>
      <c r="BK901" s="8">
        <v>7.1872572253851557</v>
      </c>
    </row>
    <row r="902" spans="61:63">
      <c r="BI902" s="7">
        <v>45873.868750000001</v>
      </c>
      <c r="BJ902" s="8">
        <v>8.2961208658604022</v>
      </c>
      <c r="BK902" s="8">
        <v>7.0312837224970881</v>
      </c>
    </row>
    <row r="903" spans="61:63">
      <c r="BI903" s="7">
        <v>45873.869444444441</v>
      </c>
      <c r="BJ903" s="8">
        <v>8.1160775952858284</v>
      </c>
      <c r="BK903" s="8">
        <v>6.8568870235416854</v>
      </c>
    </row>
    <row r="904" spans="61:63">
      <c r="BI904" s="7">
        <v>45873.870138888888</v>
      </c>
      <c r="BJ904" s="8">
        <v>7.8943584198426482</v>
      </c>
      <c r="BK904" s="8">
        <v>6.6877563316333362</v>
      </c>
    </row>
    <row r="905" spans="61:63">
      <c r="BI905" s="7">
        <v>45873.870833333334</v>
      </c>
      <c r="BJ905" s="8">
        <v>7.7402829465938776</v>
      </c>
      <c r="BK905" s="8">
        <v>6.0012531828629045</v>
      </c>
    </row>
    <row r="906" spans="61:63">
      <c r="BI906" s="7">
        <v>45873.871527777781</v>
      </c>
      <c r="BJ906" s="8">
        <v>7.5550729046438567</v>
      </c>
      <c r="BK906" s="8">
        <v>2.3971034568861826</v>
      </c>
    </row>
    <row r="907" spans="61:63">
      <c r="BI907" s="7">
        <v>45873.87222222222</v>
      </c>
      <c r="BJ907" s="8">
        <v>7.3813924509981881</v>
      </c>
      <c r="BK907" s="8">
        <v>2.3635651324316515E-2</v>
      </c>
    </row>
    <row r="908" spans="61:63">
      <c r="BI908" s="7">
        <v>45873.872916666667</v>
      </c>
      <c r="BJ908" s="8">
        <v>7.2420048264495991</v>
      </c>
      <c r="BK908" s="8">
        <v>1.0070954449474812E-2</v>
      </c>
    </row>
    <row r="909" spans="61:63">
      <c r="BI909" s="7">
        <v>45873.873611111114</v>
      </c>
      <c r="BJ909" s="8">
        <v>7.1127942963991968</v>
      </c>
      <c r="BK909" s="8">
        <v>1.0070954449474812E-2</v>
      </c>
    </row>
    <row r="910" spans="61:63">
      <c r="BI910" s="7">
        <v>45873.874305555553</v>
      </c>
      <c r="BJ910" s="8">
        <v>6.9706152343449164</v>
      </c>
      <c r="BK910" s="8">
        <v>1.0070954449474812E-2</v>
      </c>
    </row>
    <row r="911" spans="61:63">
      <c r="BI911" s="7">
        <v>45873.875</v>
      </c>
      <c r="BJ911" s="8">
        <v>6.8505589615291118</v>
      </c>
      <c r="BK911" s="8">
        <v>1.0070954449474812E-2</v>
      </c>
    </row>
    <row r="912" spans="61:63">
      <c r="BI912" s="7">
        <v>45873.875694444447</v>
      </c>
      <c r="BJ912" s="8">
        <v>6.6785363741644375</v>
      </c>
      <c r="BK912" s="8">
        <v>1.0070954449474812E-2</v>
      </c>
    </row>
    <row r="913" spans="61:63">
      <c r="BI913" s="7">
        <v>45873.876388888886</v>
      </c>
      <c r="BJ913" s="8">
        <v>6.5664647197304014</v>
      </c>
      <c r="BK913" s="8">
        <v>1.0070954449474812E-2</v>
      </c>
    </row>
    <row r="914" spans="61:63">
      <c r="BI914" s="7">
        <v>45873.877083333333</v>
      </c>
      <c r="BJ914" s="8">
        <v>6.4221359830858686</v>
      </c>
      <c r="BK914" s="8">
        <v>1.0070954449474812E-2</v>
      </c>
    </row>
    <row r="915" spans="61:63">
      <c r="BI915" s="7">
        <v>45873.87777777778</v>
      </c>
      <c r="BJ915" s="8">
        <v>6.2746854072076159</v>
      </c>
      <c r="BK915" s="8">
        <v>1.0070954449474812E-2</v>
      </c>
    </row>
    <row r="916" spans="61:63">
      <c r="BI916" s="7">
        <v>45873.878472222219</v>
      </c>
      <c r="BJ916" s="8">
        <v>5.0983374570074123</v>
      </c>
      <c r="BK916" s="8">
        <v>1.0070954449474812E-2</v>
      </c>
    </row>
    <row r="917" spans="61:63">
      <c r="BI917" s="7">
        <v>45873.879166666666</v>
      </c>
      <c r="BJ917" s="8">
        <v>1.0547807142892376</v>
      </c>
      <c r="BK917" s="8">
        <v>1.0070954449474812E-2</v>
      </c>
    </row>
    <row r="918" spans="61:63">
      <c r="BI918" s="7">
        <v>45873.879861111112</v>
      </c>
      <c r="BJ918" s="8">
        <v>1.6479743644595146E-2</v>
      </c>
      <c r="BK918" s="8">
        <v>1.0070954449474812E-2</v>
      </c>
    </row>
    <row r="919" spans="61:63">
      <c r="BI919" s="7">
        <v>45873.880555555559</v>
      </c>
      <c r="BJ919" s="8">
        <v>1.6479743644595146E-2</v>
      </c>
      <c r="BK919" s="8">
        <v>1.0070954449474812E-2</v>
      </c>
    </row>
    <row r="920" spans="61:63">
      <c r="BI920" s="7">
        <v>45873.881249999999</v>
      </c>
      <c r="BJ920" s="8">
        <v>1.6479743644595146E-2</v>
      </c>
      <c r="BK920" s="8">
        <v>1.0070954449474812E-2</v>
      </c>
    </row>
    <row r="921" spans="61:63">
      <c r="BI921" s="7">
        <v>45873.881944444445</v>
      </c>
      <c r="BJ921" s="8">
        <v>1.6479743644595146E-2</v>
      </c>
      <c r="BK921" s="8">
        <v>1.0070954449474812E-2</v>
      </c>
    </row>
    <row r="922" spans="61:63">
      <c r="BI922" s="7">
        <v>45873.882638888892</v>
      </c>
      <c r="BJ922" s="8">
        <v>1.6479743644595146E-2</v>
      </c>
      <c r="BK922" s="8">
        <v>1.0070954449474812E-2</v>
      </c>
    </row>
    <row r="923" spans="61:63">
      <c r="BI923" s="7">
        <v>45873.883333333331</v>
      </c>
      <c r="BJ923" s="8">
        <v>1.6479743644595146E-2</v>
      </c>
      <c r="BK923" s="8">
        <v>1.0070954449474812E-2</v>
      </c>
    </row>
    <row r="924" spans="61:63">
      <c r="BI924" s="7">
        <v>45873.884027777778</v>
      </c>
      <c r="BJ924" s="8">
        <v>1.6479743644595146E-2</v>
      </c>
      <c r="BK924" s="8">
        <v>1.0070954449474812E-2</v>
      </c>
    </row>
    <row r="925" spans="61:63">
      <c r="BI925" s="7">
        <v>45873.884722222225</v>
      </c>
      <c r="BJ925" s="8">
        <v>1.6479743644595146E-2</v>
      </c>
      <c r="BK925" s="8">
        <v>1.0070954449474812E-2</v>
      </c>
    </row>
    <row r="926" spans="61:63">
      <c r="BI926" s="7">
        <v>45873.885416666664</v>
      </c>
      <c r="BJ926" s="8">
        <v>1.6479743644595146E-2</v>
      </c>
      <c r="BK926" s="8">
        <v>1.0070954449474812E-2</v>
      </c>
    </row>
    <row r="927" spans="61:63">
      <c r="BI927" s="7">
        <v>45873.886111111111</v>
      </c>
      <c r="BJ927" s="8">
        <v>1.6479743644595146E-2</v>
      </c>
      <c r="BK927" s="8">
        <v>1.0070954449474812E-2</v>
      </c>
    </row>
    <row r="928" spans="61:63">
      <c r="BI928" s="7">
        <v>45873.886805555558</v>
      </c>
      <c r="BJ928" s="8">
        <v>1.6479743644595146E-2</v>
      </c>
      <c r="BK928" s="8">
        <v>1.0070954449474812E-2</v>
      </c>
    </row>
    <row r="929" spans="61:63">
      <c r="BI929" s="7">
        <v>45873.887499999997</v>
      </c>
      <c r="BJ929" s="8">
        <v>1.6479743644595146E-2</v>
      </c>
      <c r="BK929" s="8">
        <v>1.0070954449474812E-2</v>
      </c>
    </row>
    <row r="930" spans="61:63">
      <c r="BI930" s="7">
        <v>45873.888194444444</v>
      </c>
      <c r="BJ930" s="8">
        <v>1.6479743644595146E-2</v>
      </c>
      <c r="BK930" s="8">
        <v>1.0070954449474812E-2</v>
      </c>
    </row>
    <row r="931" spans="61:63">
      <c r="BI931" s="7">
        <v>45873.888888888891</v>
      </c>
      <c r="BJ931" s="8">
        <v>1.6479743644595146E-2</v>
      </c>
      <c r="BK931" s="8">
        <v>1.0070954449474812E-2</v>
      </c>
    </row>
    <row r="932" spans="61:63">
      <c r="BI932" s="7">
        <v>45873.88958333333</v>
      </c>
      <c r="BJ932" s="8">
        <v>1.6479743644595146E-2</v>
      </c>
      <c r="BK932" s="8">
        <v>1.0070954449474812E-2</v>
      </c>
    </row>
    <row r="933" spans="61:63">
      <c r="BI933" s="7">
        <v>45873.890277777777</v>
      </c>
      <c r="BJ933" s="8">
        <v>1.6479743644595146E-2</v>
      </c>
      <c r="BK933" s="8">
        <v>1.0070954449474812E-2</v>
      </c>
    </row>
    <row r="934" spans="61:63">
      <c r="BI934" s="7">
        <v>45873.890972222223</v>
      </c>
      <c r="BJ934" s="8">
        <v>1.6479743644595146E-2</v>
      </c>
      <c r="BK934" s="8">
        <v>1.0070954449474812E-2</v>
      </c>
    </row>
    <row r="935" spans="61:63">
      <c r="BI935" s="7">
        <v>45873.89166666667</v>
      </c>
      <c r="BJ935" s="8">
        <v>1.6479743644595146E-2</v>
      </c>
      <c r="BK935" s="8">
        <v>1.0070954449474812E-2</v>
      </c>
    </row>
    <row r="936" spans="61:63">
      <c r="BI936" s="7">
        <v>45873.892361111109</v>
      </c>
      <c r="BJ936" s="8">
        <v>1.6479743644595146E-2</v>
      </c>
      <c r="BK936" s="8">
        <v>1.0070954449474812E-2</v>
      </c>
    </row>
    <row r="937" spans="61:63">
      <c r="BI937" s="7">
        <v>45873.893055555556</v>
      </c>
      <c r="BJ937" s="8">
        <v>1.6479743644595146E-2</v>
      </c>
      <c r="BK937" s="8">
        <v>1.0070954449474812E-2</v>
      </c>
    </row>
    <row r="938" spans="61:63">
      <c r="BI938" s="7">
        <v>45873.893750000003</v>
      </c>
      <c r="BJ938" s="8">
        <v>1.6479743644595146E-2</v>
      </c>
      <c r="BK938" s="8">
        <v>1.0070954449474812E-2</v>
      </c>
    </row>
    <row r="939" spans="61:63">
      <c r="BI939" s="7">
        <v>45873.894444444442</v>
      </c>
      <c r="BJ939" s="8">
        <v>1.6479743644595146E-2</v>
      </c>
      <c r="BK939" s="8">
        <v>1.0070954449474812E-2</v>
      </c>
    </row>
    <row r="940" spans="61:63">
      <c r="BI940" s="7">
        <v>45873.895138888889</v>
      </c>
      <c r="BJ940" s="8">
        <v>1.6479743644595146E-2</v>
      </c>
      <c r="BK940" s="8">
        <v>1.0070954449474812E-2</v>
      </c>
    </row>
    <row r="941" spans="61:63">
      <c r="BI941" s="7">
        <v>45873.895833333336</v>
      </c>
      <c r="BJ941" s="8">
        <v>1.6479743644595146E-2</v>
      </c>
      <c r="BK941" s="8">
        <v>1.0070954449474812E-2</v>
      </c>
    </row>
    <row r="942" spans="61:63">
      <c r="BI942" s="7">
        <v>45873.896527777775</v>
      </c>
      <c r="BJ942" s="8">
        <v>1.6479743644595146E-2</v>
      </c>
      <c r="BK942" s="8">
        <v>1.0070954449474812E-2</v>
      </c>
    </row>
    <row r="943" spans="61:63">
      <c r="BI943" s="7">
        <v>45873.897222222222</v>
      </c>
      <c r="BJ943" s="8">
        <v>1.6479743644595146E-2</v>
      </c>
      <c r="BK943" s="8">
        <v>1.0070954449474812E-2</v>
      </c>
    </row>
    <row r="944" spans="61:63">
      <c r="BI944" s="7">
        <v>45873.897916666669</v>
      </c>
      <c r="BJ944" s="8">
        <v>1.6479743644595146E-2</v>
      </c>
      <c r="BK944" s="8">
        <v>1.0070954449474812E-2</v>
      </c>
    </row>
    <row r="945" spans="61:63">
      <c r="BI945" s="7">
        <v>45873.898611111108</v>
      </c>
      <c r="BJ945" s="8">
        <v>1.6479743644595146E-2</v>
      </c>
      <c r="BK945" s="8">
        <v>1.0070954449474812E-2</v>
      </c>
    </row>
    <row r="946" spans="61:63">
      <c r="BI946" s="7">
        <v>45873.899305555555</v>
      </c>
      <c r="BJ946" s="8">
        <v>1.6479743644595146E-2</v>
      </c>
      <c r="BK946" s="8">
        <v>1.0070954449474812E-2</v>
      </c>
    </row>
    <row r="947" spans="61:63">
      <c r="BI947" s="7">
        <v>45873.9</v>
      </c>
      <c r="BJ947" s="8">
        <v>1.6479743644595146E-2</v>
      </c>
      <c r="BK947" s="8">
        <v>1.0070954449474812E-2</v>
      </c>
    </row>
    <row r="948" spans="61:63">
      <c r="BI948" s="7">
        <v>45873.900694444441</v>
      </c>
      <c r="BJ948" s="8">
        <v>1.6479743644595146E-2</v>
      </c>
      <c r="BK948" s="8">
        <v>1.0070954449474812E-2</v>
      </c>
    </row>
    <row r="949" spans="61:63">
      <c r="BI949" s="7">
        <v>45873.901388888888</v>
      </c>
      <c r="BJ949" s="8">
        <v>1.6479743644595146E-2</v>
      </c>
      <c r="BK949" s="8">
        <v>1.0070954449474812E-2</v>
      </c>
    </row>
    <row r="950" spans="61:63">
      <c r="BI950" s="7">
        <v>45873.902083333334</v>
      </c>
      <c r="BJ950" s="8">
        <v>1.6479743644595146E-2</v>
      </c>
      <c r="BK950" s="8">
        <v>1.0070954449474812E-2</v>
      </c>
    </row>
    <row r="951" spans="61:63">
      <c r="BI951" s="7">
        <v>45873.902777777781</v>
      </c>
      <c r="BJ951" s="8">
        <v>1.6479743644595146E-2</v>
      </c>
      <c r="BK951" s="8">
        <v>1.0070954449474812E-2</v>
      </c>
    </row>
    <row r="952" spans="61:63">
      <c r="BI952" s="7">
        <v>45873.90347222222</v>
      </c>
      <c r="BJ952" s="8">
        <v>1.6479743644595146E-2</v>
      </c>
      <c r="BK952" s="8">
        <v>1.0070954449474812E-2</v>
      </c>
    </row>
    <row r="953" spans="61:63">
      <c r="BI953" s="7">
        <v>45873.904166666667</v>
      </c>
      <c r="BJ953" s="8">
        <v>1.6479743644595146E-2</v>
      </c>
      <c r="BK953" s="8">
        <v>1.0070954449474812E-2</v>
      </c>
    </row>
    <row r="954" spans="61:63">
      <c r="BI954" s="7">
        <v>45873.904861111114</v>
      </c>
      <c r="BJ954" s="8">
        <v>1.6479743644595146E-2</v>
      </c>
      <c r="BK954" s="8">
        <v>1.0070954449474812E-2</v>
      </c>
    </row>
    <row r="955" spans="61:63">
      <c r="BI955" s="7">
        <v>45873.905555555553</v>
      </c>
      <c r="BJ955" s="8">
        <v>1.6479743644595146E-2</v>
      </c>
      <c r="BK955" s="8">
        <v>1.0070954449474812E-2</v>
      </c>
    </row>
    <row r="956" spans="61:63">
      <c r="BI956" s="7">
        <v>45873.90625</v>
      </c>
      <c r="BJ956" s="8">
        <v>1.6479743644595146E-2</v>
      </c>
      <c r="BK956" s="8">
        <v>1.0070954449474812E-2</v>
      </c>
    </row>
    <row r="957" spans="61:63">
      <c r="BI957" s="7">
        <v>45873.906944444447</v>
      </c>
      <c r="BJ957" s="8">
        <v>1.6479743644595146E-2</v>
      </c>
      <c r="BK957" s="8">
        <v>1.0070954449474812E-2</v>
      </c>
    </row>
    <row r="958" spans="61:63">
      <c r="BI958" s="7">
        <v>45873.907638888886</v>
      </c>
      <c r="BJ958" s="8">
        <v>1.6479743644595146E-2</v>
      </c>
      <c r="BK958" s="8">
        <v>1.0070954449474812E-2</v>
      </c>
    </row>
    <row r="959" spans="61:63">
      <c r="BI959" s="7">
        <v>45873.908333333333</v>
      </c>
      <c r="BJ959" s="8">
        <v>1.6479743644595146E-2</v>
      </c>
      <c r="BK959" s="8">
        <v>1.0070954449474812E-2</v>
      </c>
    </row>
    <row r="960" spans="61:63">
      <c r="BI960" s="7">
        <v>45873.90902777778</v>
      </c>
      <c r="BJ960" s="8">
        <v>1.6479743644595146E-2</v>
      </c>
      <c r="BK960" s="8">
        <v>1.0070954449474812E-2</v>
      </c>
    </row>
    <row r="961" spans="61:63">
      <c r="BI961" s="7">
        <v>45873.909722222219</v>
      </c>
      <c r="BJ961" s="8">
        <v>1.6479743644595146E-2</v>
      </c>
      <c r="BK961" s="8">
        <v>1.0070954449474812E-2</v>
      </c>
    </row>
    <row r="962" spans="61:63">
      <c r="BI962" s="7">
        <v>45873.910416666666</v>
      </c>
      <c r="BJ962" s="8">
        <v>1.6479743644595146E-2</v>
      </c>
      <c r="BK962" s="8">
        <v>1.0070954449474812E-2</v>
      </c>
    </row>
    <row r="963" spans="61:63">
      <c r="BI963" s="7">
        <v>45873.911111111112</v>
      </c>
      <c r="BJ963" s="8">
        <v>1.6479743644595146E-2</v>
      </c>
      <c r="BK963" s="8">
        <v>1.0070954449474812E-2</v>
      </c>
    </row>
    <row r="964" spans="61:63">
      <c r="BI964" s="7">
        <v>45873.911805555559</v>
      </c>
      <c r="BJ964" s="8">
        <v>1.6479743644595146E-2</v>
      </c>
      <c r="BK964" s="8">
        <v>1.0070954449474812E-2</v>
      </c>
    </row>
    <row r="965" spans="61:63">
      <c r="BI965" s="7">
        <v>45873.912499999999</v>
      </c>
      <c r="BJ965" s="8">
        <v>1.6479743644595146E-2</v>
      </c>
      <c r="BK965" s="8">
        <v>1.0070954449474812E-2</v>
      </c>
    </row>
    <row r="966" spans="61:63">
      <c r="BI966" s="7">
        <v>45873.913194444445</v>
      </c>
      <c r="BJ966" s="8">
        <v>1.6479743644595146E-2</v>
      </c>
      <c r="BK966" s="8">
        <v>1.0070954449474812E-2</v>
      </c>
    </row>
    <row r="967" spans="61:63">
      <c r="BI967" s="7">
        <v>45873.913888888892</v>
      </c>
      <c r="BJ967" s="8">
        <v>1.6479743644595146E-2</v>
      </c>
      <c r="BK967" s="8">
        <v>1.0070954449474812E-2</v>
      </c>
    </row>
    <row r="968" spans="61:63">
      <c r="BI968" s="7">
        <v>45873.914583333331</v>
      </c>
      <c r="BJ968" s="8">
        <v>1.6479743644595146E-2</v>
      </c>
      <c r="BK968" s="8">
        <v>1.0070954449474812E-2</v>
      </c>
    </row>
    <row r="969" spans="61:63">
      <c r="BI969" s="7">
        <v>45873.915277777778</v>
      </c>
      <c r="BJ969" s="8">
        <v>1.6479743644595146E-2</v>
      </c>
      <c r="BK969" s="8">
        <v>1.0070954449474812E-2</v>
      </c>
    </row>
    <row r="970" spans="61:63">
      <c r="BI970" s="7">
        <v>45873.915972222225</v>
      </c>
      <c r="BJ970" s="8">
        <v>1.6479743644595146E-2</v>
      </c>
      <c r="BK970" s="8">
        <v>1.0070954449474812E-2</v>
      </c>
    </row>
    <row r="971" spans="61:63">
      <c r="BI971" s="7">
        <v>45873.916666666664</v>
      </c>
      <c r="BJ971" s="8">
        <v>1.6479743644595146E-2</v>
      </c>
      <c r="BK971" s="8">
        <v>1.0070954449474812E-2</v>
      </c>
    </row>
    <row r="972" spans="61:63">
      <c r="BI972" s="7">
        <v>45873.917361111111</v>
      </c>
      <c r="BJ972" s="8" t="str">
        <v>[-11059] No Good Data For Calculation</v>
      </c>
      <c r="BK972" s="8" t="str">
        <v>[-11059] No Good Data For Calculation</v>
      </c>
    </row>
    <row r="973" spans="61:63">
      <c r="BI973" s="7">
        <v>45873.918055555558</v>
      </c>
      <c r="BJ973" s="8" t="str">
        <v>[-11059] No Good Data For Calculation</v>
      </c>
      <c r="BK973" s="8" t="str">
        <v>[-11059] No Good Data For Calculation</v>
      </c>
    </row>
    <row r="974" spans="61:63">
      <c r="BI974" s="7">
        <v>45873.918749999997</v>
      </c>
      <c r="BJ974" s="8" t="str">
        <v>[-11059] No Good Data For Calculation</v>
      </c>
      <c r="BK974" s="8" t="str">
        <v>[-11059] No Good Data For Calculation</v>
      </c>
    </row>
    <row r="975" spans="61:63">
      <c r="BI975" s="7">
        <v>45873.919444444444</v>
      </c>
      <c r="BJ975" s="8" t="str">
        <v>[-11059] No Good Data For Calculation</v>
      </c>
      <c r="BK975" s="8" t="str">
        <v>[-11059] No Good Data For Calculation</v>
      </c>
    </row>
    <row r="976" spans="61:63">
      <c r="BI976" s="7">
        <v>45873.920138888891</v>
      </c>
      <c r="BJ976" s="8" t="str">
        <v>[-11059] No Good Data For Calculation</v>
      </c>
      <c r="BK976" s="8" t="str">
        <v>[-11059] No Good Data For Calculation</v>
      </c>
    </row>
    <row r="977" spans="61:63">
      <c r="BI977" s="7">
        <v>45873.92083333333</v>
      </c>
      <c r="BJ977" s="8" t="str">
        <v>[-11059] No Good Data For Calculation</v>
      </c>
      <c r="BK977" s="8" t="str">
        <v>[-11059] No Good Data For Calculation</v>
      </c>
    </row>
    <row r="978" spans="61:63">
      <c r="BI978" s="7">
        <v>45873.921527777777</v>
      </c>
      <c r="BJ978" s="8" t="str">
        <v>[-11059] No Good Data For Calculation</v>
      </c>
      <c r="BK978" s="8" t="str">
        <v>[-11059] No Good Data For Calculation</v>
      </c>
    </row>
    <row r="979" spans="61:63">
      <c r="BI979" s="7">
        <v>45873.922222222223</v>
      </c>
      <c r="BJ979" s="8" t="str">
        <v>[-11059] No Good Data For Calculation</v>
      </c>
      <c r="BK979" s="8" t="str">
        <v>[-11059] No Good Data For Calculation</v>
      </c>
    </row>
    <row r="980" spans="61:63">
      <c r="BI980" s="7">
        <v>45873.92291666667</v>
      </c>
      <c r="BJ980" s="8" t="str">
        <v>[-11059] No Good Data For Calculation</v>
      </c>
      <c r="BK980" s="8" t="str">
        <v>[-11059] No Good Data For Calculation</v>
      </c>
    </row>
    <row r="981" spans="61:63">
      <c r="BI981" s="7">
        <v>45873.923611111109</v>
      </c>
      <c r="BJ981" s="8" t="str">
        <v>[-11059] No Good Data For Calculation</v>
      </c>
      <c r="BK981" s="8" t="str">
        <v>[-11059] No Good Data For Calculation</v>
      </c>
    </row>
    <row r="982" spans="61:63">
      <c r="BI982" s="7">
        <v>45873.924305555556</v>
      </c>
      <c r="BJ982" s="8" t="str">
        <v>[-11059] No Good Data For Calculation</v>
      </c>
      <c r="BK982" s="8" t="str">
        <v>[-11059] No Good Data For Calculation</v>
      </c>
    </row>
    <row r="983" spans="61:63">
      <c r="BI983" s="7">
        <v>45873.925000000003</v>
      </c>
      <c r="BJ983" s="8" t="str">
        <v>[-11059] No Good Data For Calculation</v>
      </c>
      <c r="BK983" s="8" t="str">
        <v>[-11059] No Good Data For Calculation</v>
      </c>
    </row>
    <row r="984" spans="61:63">
      <c r="BI984" s="7">
        <v>45873.925694444442</v>
      </c>
      <c r="BJ984" s="8" t="str">
        <v>[-11059] No Good Data For Calculation</v>
      </c>
      <c r="BK984" s="8" t="str">
        <v>[-11059] No Good Data For Calculation</v>
      </c>
    </row>
    <row r="985" spans="61:63">
      <c r="BI985" s="7">
        <v>45873.926388888889</v>
      </c>
      <c r="BJ985" s="8" t="str">
        <v>[-11059] No Good Data For Calculation</v>
      </c>
      <c r="BK985" s="8" t="str">
        <v>[-11059] No Good Data For Calculation</v>
      </c>
    </row>
    <row r="986" spans="61:63">
      <c r="BI986" s="7">
        <v>45873.927083333336</v>
      </c>
      <c r="BJ986" s="8" t="str">
        <v>[-11059] No Good Data For Calculation</v>
      </c>
      <c r="BK986" s="8" t="str">
        <v>[-11059] No Good Data For Calculation</v>
      </c>
    </row>
    <row r="987" spans="61:63">
      <c r="BI987" s="7">
        <v>45873.927777777775</v>
      </c>
      <c r="BJ987" s="8" t="str">
        <v>[-11059] No Good Data For Calculation</v>
      </c>
      <c r="BK987" s="8" t="str">
        <v>[-11059] No Good Data For Calculation</v>
      </c>
    </row>
    <row r="988" spans="61:63">
      <c r="BI988" s="7">
        <v>45873.928472222222</v>
      </c>
      <c r="BJ988" s="8" t="str">
        <v>[-11059] No Good Data For Calculation</v>
      </c>
      <c r="BK988" s="8" t="str">
        <v>[-11059] No Good Data For Calculation</v>
      </c>
    </row>
    <row r="989" spans="61:63">
      <c r="BI989" s="7">
        <v>45873.929166666669</v>
      </c>
      <c r="BJ989" s="8" t="str">
        <v>[-11059] No Good Data For Calculation</v>
      </c>
      <c r="BK989" s="8" t="str">
        <v>[-11059] No Good Data For Calculation</v>
      </c>
    </row>
    <row r="990" spans="61:63">
      <c r="BI990" s="7">
        <v>45873.929861111108</v>
      </c>
      <c r="BJ990" s="8" t="str">
        <v>[-11059] No Good Data For Calculation</v>
      </c>
      <c r="BK990" s="8" t="str">
        <v>[-11059] No Good Data For Calculation</v>
      </c>
    </row>
    <row r="991" spans="61:63">
      <c r="BI991" s="7">
        <v>45873.930555555555</v>
      </c>
      <c r="BJ991" s="8" t="str">
        <v>[-11059] No Good Data For Calculation</v>
      </c>
      <c r="BK991" s="8" t="str">
        <v>[-11059] No Good Data For Calculation</v>
      </c>
    </row>
    <row r="992" spans="61:63">
      <c r="BI992" s="7">
        <v>45873.931250000001</v>
      </c>
      <c r="BJ992" s="8" t="str">
        <v>[-11059] No Good Data For Calculation</v>
      </c>
      <c r="BK992" s="8" t="str">
        <v>[-11059] No Good Data For Calculation</v>
      </c>
    </row>
    <row r="993" spans="61:63">
      <c r="BI993" s="7">
        <v>45873.931944444441</v>
      </c>
      <c r="BJ993" s="8" t="str">
        <v>[-11059] No Good Data For Calculation</v>
      </c>
      <c r="BK993" s="8" t="str">
        <v>[-11059] No Good Data For Calculation</v>
      </c>
    </row>
    <row r="994" spans="61:63">
      <c r="BI994" s="7">
        <v>45873.932638888888</v>
      </c>
      <c r="BJ994" s="8" t="str">
        <v>[-11059] No Good Data For Calculation</v>
      </c>
      <c r="BK994" s="8" t="str">
        <v>[-11059] No Good Data For Calculation</v>
      </c>
    </row>
    <row r="995" spans="61:63">
      <c r="BI995" s="7">
        <v>45873.933333333334</v>
      </c>
      <c r="BJ995" s="8" t="str">
        <v>[-11059] No Good Data For Calculation</v>
      </c>
      <c r="BK995" s="8" t="str">
        <v>[-11059] No Good Data For Calculation</v>
      </c>
    </row>
    <row r="996" spans="61:63">
      <c r="BI996" s="7">
        <v>45873.934027777781</v>
      </c>
      <c r="BJ996" s="8" t="str">
        <v>[-11059] No Good Data For Calculation</v>
      </c>
      <c r="BK996" s="8" t="str">
        <v>[-11059] No Good Data For Calculation</v>
      </c>
    </row>
    <row r="997" spans="61:63">
      <c r="BI997" s="7">
        <v>45873.93472222222</v>
      </c>
      <c r="BJ997" s="8" t="str">
        <v>[-11059] No Good Data For Calculation</v>
      </c>
      <c r="BK997" s="8" t="str">
        <v>[-11059] No Good Data For Calculation</v>
      </c>
    </row>
    <row r="998" spans="61:63">
      <c r="BI998" s="7">
        <v>45873.935416666667</v>
      </c>
      <c r="BJ998" s="8" t="str">
        <v>[-11059] No Good Data For Calculation</v>
      </c>
      <c r="BK998" s="8" t="str">
        <v>[-11059] No Good Data For Calculation</v>
      </c>
    </row>
    <row r="999" spans="61:63">
      <c r="BI999" s="7">
        <v>45873.936111111114</v>
      </c>
      <c r="BJ999" s="8" t="str">
        <v>[-11059] No Good Data For Calculation</v>
      </c>
      <c r="BK999" s="8" t="str">
        <v>[-11059] No Good Data For Calculation</v>
      </c>
    </row>
    <row r="1000" spans="61:63">
      <c r="BI1000" s="7">
        <v>45873.936805555553</v>
      </c>
      <c r="BJ1000" s="8" t="str">
        <v>[-11059] No Good Data For Calculation</v>
      </c>
      <c r="BK1000" s="8" t="str">
        <v>[-11059] No Good Data For Calculation</v>
      </c>
    </row>
    <row r="1001" spans="61:63">
      <c r="BI1001" s="7">
        <v>45873.9375</v>
      </c>
      <c r="BJ1001" s="8" t="str">
        <v>[-11059] No Good Data For Calculation</v>
      </c>
      <c r="BK1001" s="8" t="str">
        <v>[-11059] No Good Data For Calculation</v>
      </c>
    </row>
    <row r="1002" spans="61:63">
      <c r="BI1002" s="7">
        <v>45873.938194444447</v>
      </c>
      <c r="BJ1002" s="8" t="str">
        <v>[-11059] No Good Data For Calculation</v>
      </c>
      <c r="BK1002" s="8" t="str">
        <v>[-11059] No Good Data For Calculation</v>
      </c>
    </row>
    <row r="1003" spans="61:63">
      <c r="BI1003" s="7">
        <v>45873.938888888886</v>
      </c>
      <c r="BJ1003" s="8" t="str">
        <v>[-11059] No Good Data For Calculation</v>
      </c>
      <c r="BK1003" s="8" t="str">
        <v>[-11059] No Good Data For Calculation</v>
      </c>
    </row>
    <row r="1004" spans="61:63">
      <c r="BI1004" s="7">
        <v>45873.939583333333</v>
      </c>
      <c r="BJ1004" s="8" t="str">
        <v>[-11059] No Good Data For Calculation</v>
      </c>
      <c r="BK1004" s="8" t="str">
        <v>[-11059] No Good Data For Calculation</v>
      </c>
    </row>
    <row r="1005" spans="61:63">
      <c r="BI1005" s="7">
        <v>45873.94027777778</v>
      </c>
      <c r="BJ1005" s="8" t="str">
        <v>[-11059] No Good Data For Calculation</v>
      </c>
      <c r="BK1005" s="8" t="str">
        <v>[-11059] No Good Data For Calculation</v>
      </c>
    </row>
    <row r="1006" spans="61:63">
      <c r="BI1006" s="7">
        <v>45873.940972222219</v>
      </c>
      <c r="BJ1006" s="8" t="str">
        <v>[-11059] No Good Data For Calculation</v>
      </c>
      <c r="BK1006" s="8" t="str">
        <v>[-11059] No Good Data For Calculation</v>
      </c>
    </row>
    <row r="1007" spans="61:63">
      <c r="BI1007" s="7">
        <v>45873.941666666666</v>
      </c>
      <c r="BJ1007" s="8" t="str">
        <v>[-11059] No Good Data For Calculation</v>
      </c>
      <c r="BK1007" s="8" t="str">
        <v>[-11059] No Good Data For Calculation</v>
      </c>
    </row>
    <row r="1008" spans="61:63">
      <c r="BI1008" s="7">
        <v>45873.942361111112</v>
      </c>
      <c r="BJ1008" s="8" t="str">
        <v>[-11059] No Good Data For Calculation</v>
      </c>
      <c r="BK1008" s="8" t="str">
        <v>[-11059] No Good Data For Calculation</v>
      </c>
    </row>
    <row r="1009" spans="61:63">
      <c r="BI1009" s="7">
        <v>45873.943055555559</v>
      </c>
      <c r="BJ1009" s="8" t="str">
        <v>[-11059] No Good Data For Calculation</v>
      </c>
      <c r="BK1009" s="8" t="str">
        <v>[-11059] No Good Data For Calculation</v>
      </c>
    </row>
    <row r="1010" spans="61:63">
      <c r="BI1010" s="7">
        <v>45873.943749999999</v>
      </c>
      <c r="BJ1010" s="8" t="str">
        <v>[-11059] No Good Data For Calculation</v>
      </c>
      <c r="BK1010" s="8" t="str">
        <v>[-11059] No Good Data For Calculation</v>
      </c>
    </row>
    <row r="1011" spans="61:63">
      <c r="BI1011" s="7">
        <v>45873.944444444445</v>
      </c>
      <c r="BJ1011" s="8" t="str">
        <v>[-11059] No Good Data For Calculation</v>
      </c>
      <c r="BK1011" s="8" t="str">
        <v>[-11059] No Good Data For Calculation</v>
      </c>
    </row>
    <row r="1012" spans="61:63">
      <c r="BI1012" s="7">
        <v>45873.945138888892</v>
      </c>
      <c r="BJ1012" s="8" t="str">
        <v>[-11059] No Good Data For Calculation</v>
      </c>
      <c r="BK1012" s="8" t="str">
        <v>[-11059] No Good Data For Calculation</v>
      </c>
    </row>
    <row r="1013" spans="61:63">
      <c r="BI1013" s="7">
        <v>45873.945833333331</v>
      </c>
      <c r="BJ1013" s="8" t="str">
        <v>[-11059] No Good Data For Calculation</v>
      </c>
      <c r="BK1013" s="8" t="str">
        <v>[-11059] No Good Data For Calculation</v>
      </c>
    </row>
    <row r="1014" spans="61:63">
      <c r="BI1014" s="7">
        <v>45873.946527777778</v>
      </c>
      <c r="BJ1014" s="8" t="str">
        <v>[-11059] No Good Data For Calculation</v>
      </c>
      <c r="BK1014" s="8" t="str">
        <v>[-11059] No Good Data For Calculation</v>
      </c>
    </row>
    <row r="1015" spans="61:63">
      <c r="BI1015" s="7">
        <v>45873.947222222225</v>
      </c>
      <c r="BJ1015" s="8" t="str">
        <v>[-11059] No Good Data For Calculation</v>
      </c>
      <c r="BK1015" s="8" t="str">
        <v>[-11059] No Good Data For Calculation</v>
      </c>
    </row>
    <row r="1016" spans="61:63">
      <c r="BI1016" s="7">
        <v>45873.947916666664</v>
      </c>
      <c r="BJ1016" s="8" t="str">
        <v>[-11059] No Good Data For Calculation</v>
      </c>
      <c r="BK1016" s="8" t="str">
        <v>[-11059] No Good Data For Calculation</v>
      </c>
    </row>
    <row r="1017" spans="61:63">
      <c r="BI1017" s="7">
        <v>45873.948611111111</v>
      </c>
      <c r="BJ1017" s="8" t="str">
        <v>[-11059] No Good Data For Calculation</v>
      </c>
      <c r="BK1017" s="8" t="str">
        <v>[-11059] No Good Data For Calculation</v>
      </c>
    </row>
    <row r="1018" spans="61:63">
      <c r="BI1018" s="7">
        <v>45873.949305555558</v>
      </c>
      <c r="BJ1018" s="8" t="str">
        <v>[-11059] No Good Data For Calculation</v>
      </c>
      <c r="BK1018" s="8" t="str">
        <v>[-11059] No Good Data For Calculation</v>
      </c>
    </row>
    <row r="1019" spans="61:63">
      <c r="BI1019" s="7">
        <v>45873.95</v>
      </c>
      <c r="BJ1019" s="8" t="str">
        <v>[-11059] No Good Data For Calculation</v>
      </c>
      <c r="BK1019" s="8" t="str">
        <v>[-11059] No Good Data For Calculation</v>
      </c>
    </row>
    <row r="1020" spans="61:63">
      <c r="BI1020" s="7">
        <v>45873.950694444444</v>
      </c>
      <c r="BJ1020" s="8" t="str">
        <v>[-11059] No Good Data For Calculation</v>
      </c>
      <c r="BK1020" s="8" t="str">
        <v>[-11059] No Good Data For Calculation</v>
      </c>
    </row>
    <row r="1021" spans="61:63">
      <c r="BI1021" s="7">
        <v>45873.951388888891</v>
      </c>
      <c r="BJ1021" s="8" t="str">
        <v>[-11059] No Good Data For Calculation</v>
      </c>
      <c r="BK1021" s="8" t="str">
        <v>[-11059] No Good Data For Calculation</v>
      </c>
    </row>
    <row r="1022" spans="61:63">
      <c r="BI1022" s="7">
        <v>45873.95208333333</v>
      </c>
      <c r="BJ1022" s="8" t="str">
        <v>[-11059] No Good Data For Calculation</v>
      </c>
      <c r="BK1022" s="8" t="str">
        <v>[-11059] No Good Data For Calculation</v>
      </c>
    </row>
    <row r="1023" spans="61:63">
      <c r="BI1023" s="7">
        <v>45873.952777777777</v>
      </c>
      <c r="BJ1023" s="8" t="str">
        <v>[-11059] No Good Data For Calculation</v>
      </c>
      <c r="BK1023" s="8" t="str">
        <v>[-11059] No Good Data For Calculation</v>
      </c>
    </row>
    <row r="1024" spans="61:63">
      <c r="BI1024" s="7">
        <v>45873.953472222223</v>
      </c>
      <c r="BJ1024" s="8" t="str">
        <v>[-11059] No Good Data For Calculation</v>
      </c>
      <c r="BK1024" s="8" t="str">
        <v>[-11059] No Good Data For Calculation</v>
      </c>
    </row>
    <row r="1025" spans="61:63">
      <c r="BI1025" s="7">
        <v>45873.95416666667</v>
      </c>
      <c r="BJ1025" s="8" t="str">
        <v>[-11059] No Good Data For Calculation</v>
      </c>
      <c r="BK1025" s="8" t="str">
        <v>[-11059] No Good Data For Calculation</v>
      </c>
    </row>
    <row r="1026" spans="61:63">
      <c r="BI1026" s="7">
        <v>45873.954861111109</v>
      </c>
      <c r="BJ1026" s="8" t="str">
        <v>[-11059] No Good Data For Calculation</v>
      </c>
      <c r="BK1026" s="8" t="str">
        <v>[-11059] No Good Data For Calculation</v>
      </c>
    </row>
    <row r="1027" spans="61:63">
      <c r="BI1027" s="7">
        <v>45873.955555555556</v>
      </c>
      <c r="BJ1027" s="8" t="str">
        <v>[-11059] No Good Data For Calculation</v>
      </c>
      <c r="BK1027" s="8" t="str">
        <v>[-11059] No Good Data For Calculation</v>
      </c>
    </row>
    <row r="1028" spans="61:63">
      <c r="BI1028" s="7">
        <v>45873.956250000003</v>
      </c>
      <c r="BJ1028" s="8" t="str">
        <v>[-11059] No Good Data For Calculation</v>
      </c>
      <c r="BK1028" s="8" t="str">
        <v>[-11059] No Good Data For Calculation</v>
      </c>
    </row>
    <row r="1029" spans="61:63">
      <c r="BI1029" s="7">
        <v>45873.956944444442</v>
      </c>
      <c r="BJ1029" s="8" t="str">
        <v>[-11059] No Good Data For Calculation</v>
      </c>
      <c r="BK1029" s="8" t="str">
        <v>[-11059] No Good Data For Calculation</v>
      </c>
    </row>
    <row r="1030" spans="61:63">
      <c r="BI1030" s="7">
        <v>45873.957638888889</v>
      </c>
      <c r="BJ1030" s="8" t="str">
        <v>[-11059] No Good Data For Calculation</v>
      </c>
      <c r="BK1030" s="8" t="str">
        <v>[-11059] No Good Data For Calculation</v>
      </c>
    </row>
    <row r="1031" spans="61:63">
      <c r="BI1031" s="7">
        <v>45873.958333333336</v>
      </c>
      <c r="BJ1031" s="8" t="str">
        <v>[-11059] No Good Data For Calculation</v>
      </c>
      <c r="BK1031" s="8" t="str">
        <v>[-11059] No Good Data For Calculation</v>
      </c>
    </row>
    <row r="1032" spans="61:63">
      <c r="BI1032" s="7">
        <v>45873.959027777775</v>
      </c>
      <c r="BJ1032" s="8" t="str">
        <v>[-11059] No Good Data For Calculation</v>
      </c>
      <c r="BK1032" s="8" t="str">
        <v>[-11059] No Good Data For Calculation</v>
      </c>
    </row>
    <row r="1033" spans="61:63">
      <c r="BI1033" s="7">
        <v>45873.959722222222</v>
      </c>
      <c r="BJ1033" s="8" t="str">
        <v>[-11059] No Good Data For Calculation</v>
      </c>
      <c r="BK1033" s="8" t="str">
        <v>[-11059] No Good Data For Calculation</v>
      </c>
    </row>
    <row r="1034" spans="61:63">
      <c r="BI1034" s="7">
        <v>45873.960416666669</v>
      </c>
      <c r="BJ1034" s="8" t="str">
        <v>[-11059] No Good Data For Calculation</v>
      </c>
      <c r="BK1034" s="8" t="str">
        <v>[-11059] No Good Data For Calculation</v>
      </c>
    </row>
    <row r="1035" spans="61:63">
      <c r="BI1035" s="7">
        <v>45873.961111111108</v>
      </c>
      <c r="BJ1035" s="8" t="str">
        <v>[-11059] No Good Data For Calculation</v>
      </c>
      <c r="BK1035" s="8" t="str">
        <v>[-11059] No Good Data For Calculation</v>
      </c>
    </row>
    <row r="1036" spans="61:63">
      <c r="BI1036" s="7">
        <v>45873.961805555555</v>
      </c>
      <c r="BJ1036" s="8" t="str">
        <v>[-11059] No Good Data For Calculation</v>
      </c>
      <c r="BK1036" s="8" t="str">
        <v>[-11059] No Good Data For Calculation</v>
      </c>
    </row>
    <row r="1037" spans="61:63">
      <c r="BI1037" s="7">
        <v>45873.962500000001</v>
      </c>
      <c r="BJ1037" s="8" t="str">
        <v>[-11059] No Good Data For Calculation</v>
      </c>
      <c r="BK1037" s="8" t="str">
        <v>[-11059] No Good Data For Calculation</v>
      </c>
    </row>
    <row r="1038" spans="61:63">
      <c r="BI1038" s="7">
        <v>45873.963194444441</v>
      </c>
      <c r="BJ1038" s="8" t="str">
        <v>[-11059] No Good Data For Calculation</v>
      </c>
      <c r="BK1038" s="8" t="str">
        <v>[-11059] No Good Data For Calculation</v>
      </c>
    </row>
    <row r="1039" spans="61:63">
      <c r="BI1039" s="7">
        <v>45873.963888888888</v>
      </c>
      <c r="BJ1039" s="8" t="str">
        <v>[-11059] No Good Data For Calculation</v>
      </c>
      <c r="BK1039" s="8" t="str">
        <v>[-11059] No Good Data For Calculation</v>
      </c>
    </row>
    <row r="1040" spans="61:63">
      <c r="BI1040" s="7">
        <v>45873.964583333334</v>
      </c>
      <c r="BJ1040" s="8" t="str">
        <v>[-11059] No Good Data For Calculation</v>
      </c>
      <c r="BK1040" s="8" t="str">
        <v>[-11059] No Good Data For Calculation</v>
      </c>
    </row>
    <row r="1041" spans="61:63">
      <c r="BI1041" s="7">
        <v>45873.965277777781</v>
      </c>
      <c r="BJ1041" s="8" t="str">
        <v>[-11059] No Good Data For Calculation</v>
      </c>
      <c r="BK1041" s="8" t="str">
        <v>[-11059] No Good Data For Calculation</v>
      </c>
    </row>
    <row r="1042" spans="61:63">
      <c r="BI1042" s="7">
        <v>45873.96597222222</v>
      </c>
      <c r="BJ1042" s="8" t="str">
        <v>[-11059] No Good Data For Calculation</v>
      </c>
      <c r="BK1042" s="8" t="str">
        <v>[-11059] No Good Data For Calculation</v>
      </c>
    </row>
    <row r="1043" spans="61:63">
      <c r="BI1043" s="7">
        <v>45873.966666666667</v>
      </c>
      <c r="BJ1043" s="8" t="str">
        <v>[-11059] No Good Data For Calculation</v>
      </c>
      <c r="BK1043" s="8" t="str">
        <v>[-11059] No Good Data For Calculation</v>
      </c>
    </row>
    <row r="1044" spans="61:63">
      <c r="BI1044" s="7">
        <v>45873.967361111114</v>
      </c>
      <c r="BJ1044" s="8" t="str">
        <v>[-11059] No Good Data For Calculation</v>
      </c>
      <c r="BK1044" s="8" t="str">
        <v>[-11059] No Good Data For Calculation</v>
      </c>
    </row>
    <row r="1045" spans="61:63">
      <c r="BI1045" s="7">
        <v>45873.968055555553</v>
      </c>
      <c r="BJ1045" s="8" t="str">
        <v>[-11059] No Good Data For Calculation</v>
      </c>
      <c r="BK1045" s="8" t="str">
        <v>[-11059] No Good Data For Calculation</v>
      </c>
    </row>
    <row r="1046" spans="61:63">
      <c r="BI1046" s="7">
        <v>45873.96875</v>
      </c>
      <c r="BJ1046" s="8" t="str">
        <v>[-11059] No Good Data For Calculation</v>
      </c>
      <c r="BK1046" s="8" t="str">
        <v>[-11059] No Good Data For Calculation</v>
      </c>
    </row>
    <row r="1047" spans="61:63">
      <c r="BI1047" s="7">
        <v>45873.969444444447</v>
      </c>
      <c r="BJ1047" s="8" t="str">
        <v>[-11059] No Good Data For Calculation</v>
      </c>
      <c r="BK1047" s="8" t="str">
        <v>[-11059] No Good Data For Calculation</v>
      </c>
    </row>
    <row r="1048" spans="61:63">
      <c r="BI1048" s="7">
        <v>45873.970138888886</v>
      </c>
      <c r="BJ1048" s="8" t="str">
        <v>[-11059] No Good Data For Calculation</v>
      </c>
      <c r="BK1048" s="8" t="str">
        <v>[-11059] No Good Data For Calculation</v>
      </c>
    </row>
    <row r="1049" spans="61:63">
      <c r="BI1049" s="7">
        <v>45873.970833333333</v>
      </c>
      <c r="BJ1049" s="8" t="str">
        <v>[-11059] No Good Data For Calculation</v>
      </c>
      <c r="BK1049" s="8" t="str">
        <v>[-11059] No Good Data For Calculation</v>
      </c>
    </row>
    <row r="1050" spans="61:63">
      <c r="BI1050" s="7">
        <v>45873.97152777778</v>
      </c>
      <c r="BJ1050" s="8" t="str">
        <v>[-11059] No Good Data For Calculation</v>
      </c>
      <c r="BK1050" s="8" t="str">
        <v>[-11059] No Good Data For Calculation</v>
      </c>
    </row>
    <row r="1051" spans="61:63">
      <c r="BI1051" s="7">
        <v>45873.972222222219</v>
      </c>
      <c r="BJ1051" s="8" t="str">
        <v>[-11059] No Good Data For Calculation</v>
      </c>
      <c r="BK1051" s="8" t="str">
        <v>[-11059] No Good Data For Calculation</v>
      </c>
    </row>
    <row r="1052" spans="61:63">
      <c r="BI1052" s="7">
        <v>45873.972916666666</v>
      </c>
      <c r="BJ1052" s="8" t="str">
        <v>[-11059] No Good Data For Calculation</v>
      </c>
      <c r="BK1052" s="8" t="str">
        <v>[-11059] No Good Data For Calculation</v>
      </c>
    </row>
    <row r="1053" spans="61:63">
      <c r="BI1053" s="7">
        <v>45873.973611111112</v>
      </c>
      <c r="BJ1053" s="8" t="str">
        <v>[-11059] No Good Data For Calculation</v>
      </c>
      <c r="BK1053" s="8" t="str">
        <v>[-11059] No Good Data For Calculation</v>
      </c>
    </row>
    <row r="1054" spans="61:63">
      <c r="BI1054" s="7">
        <v>45873.974305555559</v>
      </c>
      <c r="BJ1054" s="8" t="str">
        <v>[-11059] No Good Data For Calculation</v>
      </c>
      <c r="BK1054" s="8" t="str">
        <v>[-11059] No Good Data For Calculation</v>
      </c>
    </row>
    <row r="1055" spans="61:63">
      <c r="BI1055" s="7">
        <v>45873.974999999999</v>
      </c>
      <c r="BJ1055" s="8" t="str">
        <v>[-11059] No Good Data For Calculation</v>
      </c>
      <c r="BK1055" s="8" t="str">
        <v>[-11059] No Good Data For Calculation</v>
      </c>
    </row>
    <row r="1056" spans="61:63">
      <c r="BI1056" s="7">
        <v>45873.975694444445</v>
      </c>
      <c r="BJ1056" s="8" t="str">
        <v>[-11059] No Good Data For Calculation</v>
      </c>
      <c r="BK1056" s="8" t="str">
        <v>[-11059] No Good Data For Calculation</v>
      </c>
    </row>
    <row r="1057" spans="61:63">
      <c r="BI1057" s="7">
        <v>45873.976388888892</v>
      </c>
      <c r="BJ1057" s="8" t="str">
        <v>[-11059] No Good Data For Calculation</v>
      </c>
      <c r="BK1057" s="8" t="str">
        <v>[-11059] No Good Data For Calculation</v>
      </c>
    </row>
    <row r="1058" spans="61:63">
      <c r="BI1058" s="7">
        <v>45873.977083333331</v>
      </c>
      <c r="BJ1058" s="8" t="str">
        <v>[-11059] No Good Data For Calculation</v>
      </c>
      <c r="BK1058" s="8" t="str">
        <v>[-11059] No Good Data For Calculation</v>
      </c>
    </row>
    <row r="1059" spans="61:63">
      <c r="BI1059" s="7">
        <v>45873.977777777778</v>
      </c>
      <c r="BJ1059" s="8" t="str">
        <v>[-11059] No Good Data For Calculation</v>
      </c>
      <c r="BK1059" s="8" t="str">
        <v>[-11059] No Good Data For Calculation</v>
      </c>
    </row>
    <row r="1060" spans="61:63">
      <c r="BI1060" s="7">
        <v>45873.978472222225</v>
      </c>
      <c r="BJ1060" s="8" t="str">
        <v>[-11059] No Good Data For Calculation</v>
      </c>
      <c r="BK1060" s="8" t="str">
        <v>[-11059] No Good Data For Calculation</v>
      </c>
    </row>
    <row r="1061" spans="61:63">
      <c r="BI1061" s="7">
        <v>45873.979166666664</v>
      </c>
      <c r="BJ1061" s="8" t="str">
        <v>[-11059] No Good Data For Calculation</v>
      </c>
      <c r="BK1061" s="8" t="str">
        <v>[-11059] No Good Data For Calculation</v>
      </c>
    </row>
    <row r="1062" spans="61:63">
      <c r="BI1062" s="7">
        <v>45873.979861111111</v>
      </c>
      <c r="BJ1062" s="8" t="str">
        <v>[-11059] No Good Data For Calculation</v>
      </c>
      <c r="BK1062" s="8" t="str">
        <v>[-11059] No Good Data For Calculation</v>
      </c>
    </row>
    <row r="1063" spans="61:63">
      <c r="BI1063" s="7">
        <v>45873.980555555558</v>
      </c>
      <c r="BJ1063" s="8" t="str">
        <v>[-11059] No Good Data For Calculation</v>
      </c>
      <c r="BK1063" s="8" t="str">
        <v>[-11059] No Good Data For Calculation</v>
      </c>
    </row>
    <row r="1064" spans="61:63">
      <c r="BI1064" s="7">
        <v>45873.981249999997</v>
      </c>
      <c r="BJ1064" s="8" t="str">
        <v>[-11059] No Good Data For Calculation</v>
      </c>
      <c r="BK1064" s="8" t="str">
        <v>[-11059] No Good Data For Calculation</v>
      </c>
    </row>
    <row r="1065" spans="61:63">
      <c r="BI1065" s="7">
        <v>45873.981944444444</v>
      </c>
      <c r="BJ1065" s="8" t="str">
        <v>[-11059] No Good Data For Calculation</v>
      </c>
      <c r="BK1065" s="8" t="str">
        <v>[-11059] No Good Data For Calculation</v>
      </c>
    </row>
    <row r="1066" spans="61:63">
      <c r="BI1066" s="7">
        <v>45873.982638888891</v>
      </c>
      <c r="BJ1066" s="8" t="str">
        <v>[-11059] No Good Data For Calculation</v>
      </c>
      <c r="BK1066" s="8" t="str">
        <v>[-11059] No Good Data For Calculation</v>
      </c>
    </row>
    <row r="1067" spans="61:63">
      <c r="BI1067" s="7">
        <v>45873.98333333333</v>
      </c>
      <c r="BJ1067" s="8" t="str">
        <v>[-11059] No Good Data For Calculation</v>
      </c>
      <c r="BK1067" s="8" t="str">
        <v>[-11059] No Good Data For Calculation</v>
      </c>
    </row>
    <row r="1068" spans="61:63">
      <c r="BI1068" s="7">
        <v>45873.984027777777</v>
      </c>
      <c r="BJ1068" s="8" t="str">
        <v>[-11059] No Good Data For Calculation</v>
      </c>
      <c r="BK1068" s="8" t="str">
        <v>[-11059] No Good Data For Calculation</v>
      </c>
    </row>
    <row r="1069" spans="61:63">
      <c r="BI1069" s="7">
        <v>45873.984722222223</v>
      </c>
      <c r="BJ1069" s="8" t="str">
        <v>[-11059] No Good Data For Calculation</v>
      </c>
      <c r="BK1069" s="8" t="str">
        <v>[-11059] No Good Data For Calculation</v>
      </c>
    </row>
    <row r="1070" spans="61:63">
      <c r="BI1070" s="7">
        <v>45873.98541666667</v>
      </c>
      <c r="BJ1070" s="8" t="str">
        <v>[-11059] No Good Data For Calculation</v>
      </c>
      <c r="BK1070" s="8" t="str">
        <v>[-11059] No Good Data For Calculation</v>
      </c>
    </row>
    <row r="1071" spans="61:63">
      <c r="BI1071" s="7">
        <v>45873.986111111109</v>
      </c>
      <c r="BJ1071" s="8" t="str">
        <v>[-11059] No Good Data For Calculation</v>
      </c>
      <c r="BK1071" s="8" t="str">
        <v>[-11059] No Good Data For Calculation</v>
      </c>
    </row>
    <row r="1072" spans="61:63">
      <c r="BI1072" s="7">
        <v>45873.986805555556</v>
      </c>
      <c r="BJ1072" s="8" t="str">
        <v>[-11059] No Good Data For Calculation</v>
      </c>
      <c r="BK1072" s="8" t="str">
        <v>[-11059] No Good Data For Calculation</v>
      </c>
    </row>
    <row r="1073" spans="61:63">
      <c r="BI1073" s="7">
        <v>45873.987500000003</v>
      </c>
      <c r="BJ1073" s="8" t="str">
        <v>[-11059] No Good Data For Calculation</v>
      </c>
      <c r="BK1073" s="8" t="str">
        <v>[-11059] No Good Data For Calculation</v>
      </c>
    </row>
    <row r="1074" spans="61:63">
      <c r="BI1074" s="7">
        <v>45873.988194444442</v>
      </c>
      <c r="BJ1074" s="8" t="str">
        <v>[-11059] No Good Data For Calculation</v>
      </c>
      <c r="BK1074" s="8" t="str">
        <v>[-11059] No Good Data For Calculation</v>
      </c>
    </row>
    <row r="1075" spans="61:63">
      <c r="BI1075" s="7">
        <v>45873.988888888889</v>
      </c>
      <c r="BJ1075" s="8" t="str">
        <v>[-11059] No Good Data For Calculation</v>
      </c>
      <c r="BK1075" s="8" t="str">
        <v>[-11059] No Good Data For Calculation</v>
      </c>
    </row>
    <row r="1076" spans="61:63">
      <c r="BI1076" s="7">
        <v>45873.989583333336</v>
      </c>
      <c r="BJ1076" s="8" t="str">
        <v>[-11059] No Good Data For Calculation</v>
      </c>
      <c r="BK1076" s="8" t="str">
        <v>[-11059] No Good Data For Calculation</v>
      </c>
    </row>
    <row r="1077" spans="61:63">
      <c r="BI1077" s="7">
        <v>45873.990277777775</v>
      </c>
      <c r="BJ1077" s="8" t="str">
        <v>[-11059] No Good Data For Calculation</v>
      </c>
      <c r="BK1077" s="8" t="str">
        <v>[-11059] No Good Data For Calculation</v>
      </c>
    </row>
    <row r="1078" spans="61:63">
      <c r="BI1078" s="7">
        <v>45873.990972222222</v>
      </c>
      <c r="BJ1078" s="8" t="str">
        <v>[-11059] No Good Data For Calculation</v>
      </c>
      <c r="BK1078" s="8" t="str">
        <v>[-11059] No Good Data For Calculation</v>
      </c>
    </row>
    <row r="1079" spans="61:63">
      <c r="BI1079" s="7">
        <v>45873.991666666669</v>
      </c>
      <c r="BJ1079" s="8" t="str">
        <v>[-11059] No Good Data For Calculation</v>
      </c>
      <c r="BK1079" s="8" t="str">
        <v>[-11059] No Good Data For Calculation</v>
      </c>
    </row>
    <row r="1080" spans="61:63">
      <c r="BI1080" s="7">
        <v>45873.992361111108</v>
      </c>
      <c r="BJ1080" s="8" t="str">
        <v>[-11059] No Good Data For Calculation</v>
      </c>
      <c r="BK1080" s="8" t="str">
        <v>[-11059] No Good Data For Calculation</v>
      </c>
    </row>
    <row r="1081" spans="61:63">
      <c r="BI1081" s="7">
        <v>45873.993055555555</v>
      </c>
      <c r="BJ1081" s="8" t="str">
        <v>[-11059] No Good Data For Calculation</v>
      </c>
      <c r="BK1081" s="8" t="str">
        <v>[-11059] No Good Data For Calculation</v>
      </c>
    </row>
    <row r="1082" spans="61:63">
      <c r="BI1082" s="7">
        <v>45873.993750000001</v>
      </c>
      <c r="BJ1082" s="8" t="str">
        <v>[-11059] No Good Data For Calculation</v>
      </c>
      <c r="BK1082" s="8" t="str">
        <v>[-11059] No Good Data For Calculation</v>
      </c>
    </row>
    <row r="1083" spans="61:63">
      <c r="BI1083" s="7">
        <v>45873.994444444441</v>
      </c>
      <c r="BJ1083" s="8" t="str">
        <v>[-11059] No Good Data For Calculation</v>
      </c>
      <c r="BK1083" s="8" t="str">
        <v>[-11059] No Good Data For Calculation</v>
      </c>
    </row>
    <row r="1084" spans="61:63">
      <c r="BI1084" s="7">
        <v>45873.995138888888</v>
      </c>
      <c r="BJ1084" s="8" t="str">
        <v>[-11059] No Good Data For Calculation</v>
      </c>
      <c r="BK1084" s="8" t="str">
        <v>[-11059] No Good Data For Calculation</v>
      </c>
    </row>
    <row r="1085" spans="61:63">
      <c r="BI1085" s="7">
        <v>45873.995833333334</v>
      </c>
      <c r="BJ1085" s="8" t="str">
        <v>[-11059] No Good Data For Calculation</v>
      </c>
      <c r="BK1085" s="8" t="str">
        <v>[-11059] No Good Data For Calculation</v>
      </c>
    </row>
    <row r="1086" spans="61:63">
      <c r="BI1086" s="7">
        <v>45873.996527777781</v>
      </c>
      <c r="BJ1086" s="8" t="str">
        <v>[-11059] No Good Data For Calculation</v>
      </c>
      <c r="BK1086" s="8" t="str">
        <v>[-11059] No Good Data For Calculation</v>
      </c>
    </row>
    <row r="1087" spans="61:63">
      <c r="BI1087" s="7">
        <v>45873.99722222222</v>
      </c>
      <c r="BJ1087" s="8" t="str">
        <v>[-11059] No Good Data For Calculation</v>
      </c>
      <c r="BK1087" s="8" t="str">
        <v>[-11059] No Good Data For Calculation</v>
      </c>
    </row>
    <row r="1088" spans="61:63">
      <c r="BI1088" s="7">
        <v>45873.997916666667</v>
      </c>
      <c r="BJ1088" s="8" t="str">
        <v>[-11059] No Good Data For Calculation</v>
      </c>
      <c r="BK1088" s="8" t="str">
        <v>[-11059] No Good Data For Calculation</v>
      </c>
    </row>
    <row r="1089" spans="61:63">
      <c r="BI1089" s="7">
        <v>45873.998611111114</v>
      </c>
      <c r="BJ1089" s="8" t="str">
        <v>[-11059] No Good Data For Calculation</v>
      </c>
      <c r="BK1089" s="8" t="str">
        <v>[-11059] No Good Data For Calculation</v>
      </c>
    </row>
    <row r="1090" spans="61:63">
      <c r="BI1090" s="7">
        <v>45873.999305555553</v>
      </c>
      <c r="BJ1090" s="8" t="str">
        <v>[-11059] No Good Data For Calculation</v>
      </c>
      <c r="BK1090" s="8" t="str">
        <v>[-11059] No Good Data For Calculation</v>
      </c>
    </row>
    <row r="1091" spans="61:63">
      <c r="BI1091" s="7">
        <v>45874</v>
      </c>
      <c r="BJ1091" s="8" t="str">
        <v>[-11059] No Good Data For Calculation</v>
      </c>
      <c r="BK1091" s="8" t="str">
        <v>[-11059] No Good Data For Calculation</v>
      </c>
    </row>
    <row r="1092" spans="61:63">
      <c r="BI1092" s="7">
        <v>45874.000694444447</v>
      </c>
      <c r="BJ1092" s="8" t="str">
        <v>[-11059] No Good Data For Calculation</v>
      </c>
      <c r="BK1092" s="8" t="str">
        <v>[-11059] No Good Data For Calculation</v>
      </c>
    </row>
    <row r="1093" spans="61:63">
      <c r="BI1093" s="7">
        <v>45874.001388888886</v>
      </c>
      <c r="BJ1093" s="8" t="str">
        <v>[-11059] No Good Data For Calculation</v>
      </c>
      <c r="BK1093" s="8" t="str">
        <v>[-11059] No Good Data For Calculation</v>
      </c>
    </row>
    <row r="1094" spans="61:63">
      <c r="BI1094" s="7">
        <v>45874.002083333333</v>
      </c>
      <c r="BJ1094" s="8" t="str">
        <v>[-11059] No Good Data For Calculation</v>
      </c>
      <c r="BK1094" s="8" t="str">
        <v>[-11059] No Good Data For Calculation</v>
      </c>
    </row>
    <row r="1095" spans="61:63">
      <c r="BI1095" s="7">
        <v>45874.00277777778</v>
      </c>
      <c r="BJ1095" s="8" t="str">
        <v>[-11059] No Good Data For Calculation</v>
      </c>
      <c r="BK1095" s="8" t="str">
        <v>[-11059] No Good Data For Calculation</v>
      </c>
    </row>
    <row r="1096" spans="61:63">
      <c r="BI1096" s="7">
        <v>45874.003472222219</v>
      </c>
      <c r="BJ1096" s="8" t="str">
        <v>[-11059] No Good Data For Calculation</v>
      </c>
      <c r="BK1096" s="8" t="str">
        <v>[-11059] No Good Data For Calculation</v>
      </c>
    </row>
    <row r="1097" spans="61:63">
      <c r="BI1097" s="7">
        <v>45874.004166666666</v>
      </c>
      <c r="BJ1097" s="8" t="str">
        <v>[-11059] No Good Data For Calculation</v>
      </c>
      <c r="BK1097" s="8" t="str">
        <v>[-11059] No Good Data For Calculation</v>
      </c>
    </row>
    <row r="1098" spans="61:63">
      <c r="BI1098" s="7">
        <v>45874.004861111112</v>
      </c>
      <c r="BJ1098" s="8" t="str">
        <v>[-11059] No Good Data For Calculation</v>
      </c>
      <c r="BK1098" s="8" t="str">
        <v>[-11059] No Good Data For Calculation</v>
      </c>
    </row>
    <row r="1099" spans="61:63">
      <c r="BI1099" s="7">
        <v>45874.005555555559</v>
      </c>
      <c r="BJ1099" s="8" t="str">
        <v>[-11059] No Good Data For Calculation</v>
      </c>
      <c r="BK1099" s="8" t="str">
        <v>[-11059] No Good Data For Calculation</v>
      </c>
    </row>
    <row r="1100" spans="61:63">
      <c r="BI1100" s="7">
        <v>45874.006249999999</v>
      </c>
      <c r="BJ1100" s="8" t="str">
        <v>[-11059] No Good Data For Calculation</v>
      </c>
      <c r="BK1100" s="8" t="str">
        <v>[-11059] No Good Data For Calculation</v>
      </c>
    </row>
    <row r="1101" spans="61:63">
      <c r="BI1101" s="7">
        <v>45874.006944444445</v>
      </c>
      <c r="BJ1101" s="8" t="str">
        <v>[-11059] No Good Data For Calculation</v>
      </c>
      <c r="BK1101" s="8" t="str">
        <v>[-11059] No Good Data For Calculation</v>
      </c>
    </row>
    <row r="1102" spans="61:63">
      <c r="BI1102" s="7">
        <v>45874.007638888892</v>
      </c>
      <c r="BJ1102" s="8" t="str">
        <v>[-11059] No Good Data For Calculation</v>
      </c>
      <c r="BK1102" s="8" t="str">
        <v>[-11059] No Good Data For Calculation</v>
      </c>
    </row>
    <row r="1103" spans="61:63">
      <c r="BI1103" s="7">
        <v>45874.008333333331</v>
      </c>
      <c r="BJ1103" s="8" t="str">
        <v>[-11059] No Good Data For Calculation</v>
      </c>
      <c r="BK1103" s="8" t="str">
        <v>[-11059] No Good Data For Calculation</v>
      </c>
    </row>
    <row r="1104" spans="61:63">
      <c r="BI1104" s="7">
        <v>45874.009027777778</v>
      </c>
      <c r="BJ1104" s="8" t="str">
        <v>[-11059] No Good Data For Calculation</v>
      </c>
      <c r="BK1104" s="8" t="str">
        <v>[-11059] No Good Data For Calculation</v>
      </c>
    </row>
    <row r="1105" spans="61:63">
      <c r="BI1105" s="7">
        <v>45874.009722222225</v>
      </c>
      <c r="BJ1105" s="8" t="str">
        <v>[-11059] No Good Data For Calculation</v>
      </c>
      <c r="BK1105" s="8" t="str">
        <v>[-11059] No Good Data For Calculation</v>
      </c>
    </row>
    <row r="1106" spans="61:63">
      <c r="BI1106" s="7">
        <v>45874.010416666664</v>
      </c>
      <c r="BJ1106" s="8" t="str">
        <v>[-11059] No Good Data For Calculation</v>
      </c>
      <c r="BK1106" s="8" t="str">
        <v>[-11059] No Good Data For Calculation</v>
      </c>
    </row>
    <row r="1107" spans="61:63">
      <c r="BI1107" s="7">
        <v>45874.011111111111</v>
      </c>
      <c r="BJ1107" s="8" t="str">
        <v>[-11059] No Good Data For Calculation</v>
      </c>
      <c r="BK1107" s="8" t="str">
        <v>[-11059] No Good Data For Calculation</v>
      </c>
    </row>
    <row r="1108" spans="61:63">
      <c r="BI1108" s="7">
        <v>45874.011805555558</v>
      </c>
      <c r="BJ1108" s="8" t="str">
        <v>[-11059] No Good Data For Calculation</v>
      </c>
      <c r="BK1108" s="8" t="str">
        <v>[-11059] No Good Data For Calculation</v>
      </c>
    </row>
    <row r="1109" spans="61:63">
      <c r="BI1109" s="7">
        <v>45874.012499999997</v>
      </c>
      <c r="BJ1109" s="8" t="str">
        <v>[-11059] No Good Data For Calculation</v>
      </c>
      <c r="BK1109" s="8" t="str">
        <v>[-11059] No Good Data For Calculation</v>
      </c>
    </row>
    <row r="1110" spans="61:63">
      <c r="BI1110" s="7">
        <v>45874.013194444444</v>
      </c>
      <c r="BJ1110" s="8" t="str">
        <v>[-11059] No Good Data For Calculation</v>
      </c>
      <c r="BK1110" s="8" t="str">
        <v>[-11059] No Good Data For Calculation</v>
      </c>
    </row>
    <row r="1111" spans="61:63">
      <c r="BI1111" s="7">
        <v>45874.013888888891</v>
      </c>
      <c r="BJ1111" s="8" t="str">
        <v>[-11059] No Good Data For Calculation</v>
      </c>
      <c r="BK1111" s="8" t="str">
        <v>[-11059] No Good Data For Calculation</v>
      </c>
    </row>
    <row r="1112" spans="61:63">
      <c r="BI1112" s="7">
        <v>45874.01458333333</v>
      </c>
      <c r="BJ1112" s="8" t="str">
        <v>[-11059] No Good Data For Calculation</v>
      </c>
      <c r="BK1112" s="8" t="str">
        <v>[-11059] No Good Data For Calculation</v>
      </c>
    </row>
    <row r="1113" spans="61:63">
      <c r="BI1113" s="7">
        <v>45874.015277777777</v>
      </c>
      <c r="BJ1113" s="8" t="str">
        <v>[-11059] No Good Data For Calculation</v>
      </c>
      <c r="BK1113" s="8" t="str">
        <v>[-11059] No Good Data For Calculation</v>
      </c>
    </row>
    <row r="1114" spans="61:63">
      <c r="BI1114" s="7">
        <v>45874.015972222223</v>
      </c>
      <c r="BJ1114" s="8" t="str">
        <v>[-11059] No Good Data For Calculation</v>
      </c>
      <c r="BK1114" s="8" t="str">
        <v>[-11059] No Good Data For Calculation</v>
      </c>
    </row>
    <row r="1115" spans="61:63">
      <c r="BI1115" s="7">
        <v>45874.01666666667</v>
      </c>
      <c r="BJ1115" s="8" t="str">
        <v>[-11059] No Good Data For Calculation</v>
      </c>
      <c r="BK1115" s="8" t="str">
        <v>[-11059] No Good Data For Calculation</v>
      </c>
    </row>
    <row r="1116" spans="61:63">
      <c r="BI1116" s="7">
        <v>45874.017361111109</v>
      </c>
      <c r="BJ1116" s="8" t="str">
        <v>[-11059] No Good Data For Calculation</v>
      </c>
      <c r="BK1116" s="8" t="str">
        <v>[-11059] No Good Data For Calculation</v>
      </c>
    </row>
    <row r="1117" spans="61:63">
      <c r="BI1117" s="7">
        <v>45874.018055555556</v>
      </c>
      <c r="BJ1117" s="8" t="str">
        <v>[-11059] No Good Data For Calculation</v>
      </c>
      <c r="BK1117" s="8" t="str">
        <v>[-11059] No Good Data For Calculation</v>
      </c>
    </row>
    <row r="1118" spans="61:63">
      <c r="BI1118" s="7">
        <v>45874.018750000003</v>
      </c>
      <c r="BJ1118" s="8" t="str">
        <v>[-11059] No Good Data For Calculation</v>
      </c>
      <c r="BK1118" s="8" t="str">
        <v>[-11059] No Good Data For Calculation</v>
      </c>
    </row>
    <row r="1119" spans="61:63">
      <c r="BI1119" s="7">
        <v>45874.019444444442</v>
      </c>
      <c r="BJ1119" s="8" t="str">
        <v>[-11059] No Good Data For Calculation</v>
      </c>
      <c r="BK1119" s="8" t="str">
        <v>[-11059] No Good Data For Calculation</v>
      </c>
    </row>
    <row r="1120" spans="61:63">
      <c r="BI1120" s="7">
        <v>45874.020138888889</v>
      </c>
      <c r="BJ1120" s="8" t="str">
        <v>[-11059] No Good Data For Calculation</v>
      </c>
      <c r="BK1120" s="8" t="str">
        <v>[-11059] No Good Data For Calculation</v>
      </c>
    </row>
    <row r="1121" spans="61:63">
      <c r="BI1121" s="7">
        <v>45874.020833333336</v>
      </c>
      <c r="BJ1121" s="8" t="str">
        <v>[-11059] No Good Data For Calculation</v>
      </c>
      <c r="BK1121" s="8" t="str">
        <v>[-11059] No Good Data For Calculation</v>
      </c>
    </row>
    <row r="1122" spans="61:63">
      <c r="BI1122" s="7">
        <v>45874.021527777775</v>
      </c>
      <c r="BJ1122" s="8" t="str">
        <v>[-11059] No Good Data For Calculation</v>
      </c>
      <c r="BK1122" s="8" t="str">
        <v>[-11059] No Good Data For Calculation</v>
      </c>
    </row>
    <row r="1123" spans="61:63">
      <c r="BI1123" s="7">
        <v>45874.022222222222</v>
      </c>
      <c r="BJ1123" s="8" t="str">
        <v>[-11059] No Good Data For Calculation</v>
      </c>
      <c r="BK1123" s="8" t="str">
        <v>[-11059] No Good Data For Calculation</v>
      </c>
    </row>
    <row r="1124" spans="61:63">
      <c r="BI1124" s="7">
        <v>45874.022916666669</v>
      </c>
      <c r="BJ1124" s="8" t="str">
        <v>[-11059] No Good Data For Calculation</v>
      </c>
      <c r="BK1124" s="8" t="str">
        <v>[-11059] No Good Data For Calculation</v>
      </c>
    </row>
    <row r="1125" spans="61:63">
      <c r="BI1125" s="7">
        <v>45874.023611111108</v>
      </c>
      <c r="BJ1125" s="8" t="str">
        <v>[-11059] No Good Data For Calculation</v>
      </c>
      <c r="BK1125" s="8" t="str">
        <v>[-11059] No Good Data For Calculation</v>
      </c>
    </row>
    <row r="1126" spans="61:63">
      <c r="BI1126" s="7">
        <v>45874.024305555555</v>
      </c>
      <c r="BJ1126" s="8" t="str">
        <v>[-11059] No Good Data For Calculation</v>
      </c>
      <c r="BK1126" s="8" t="str">
        <v>[-11059] No Good Data For Calculation</v>
      </c>
    </row>
    <row r="1127" spans="61:63">
      <c r="BI1127" s="7">
        <v>45874.025000000001</v>
      </c>
      <c r="BJ1127" s="8" t="str">
        <v>[-11059] No Good Data For Calculation</v>
      </c>
      <c r="BK1127" s="8" t="str">
        <v>[-11059] No Good Data For Calculation</v>
      </c>
    </row>
    <row r="1128" spans="61:63">
      <c r="BI1128" s="7">
        <v>45874.025694444441</v>
      </c>
      <c r="BJ1128" s="8" t="str">
        <v>[-11059] No Good Data For Calculation</v>
      </c>
      <c r="BK1128" s="8" t="str">
        <v>[-11059] No Good Data For Calculation</v>
      </c>
    </row>
    <row r="1129" spans="61:63">
      <c r="BI1129" s="7">
        <v>45874.026388888888</v>
      </c>
      <c r="BJ1129" s="8" t="str">
        <v>[-11059] No Good Data For Calculation</v>
      </c>
      <c r="BK1129" s="8" t="str">
        <v>[-11059] No Good Data For Calculation</v>
      </c>
    </row>
    <row r="1130" spans="61:63">
      <c r="BI1130" s="7">
        <v>45874.027083333334</v>
      </c>
      <c r="BJ1130" s="8" t="str">
        <v>[-11059] No Good Data For Calculation</v>
      </c>
      <c r="BK1130" s="8" t="str">
        <v>[-11059] No Good Data For Calculation</v>
      </c>
    </row>
    <row r="1131" spans="61:63">
      <c r="BI1131" s="7">
        <v>45874.027777777781</v>
      </c>
      <c r="BJ1131" s="8" t="str">
        <v>[-11059] No Good Data For Calculation</v>
      </c>
      <c r="BK1131" s="8" t="str">
        <v>[-11059] No Good Data For Calculation</v>
      </c>
    </row>
    <row r="1132" spans="61:63">
      <c r="BI1132" s="7">
        <v>45874.02847222222</v>
      </c>
      <c r="BJ1132" s="8" t="str">
        <v>[-11059] No Good Data For Calculation</v>
      </c>
      <c r="BK1132" s="8" t="str">
        <v>[-11059] No Good Data For Calculation</v>
      </c>
    </row>
    <row r="1133" spans="61:63">
      <c r="BI1133" s="7">
        <v>45874.029166666667</v>
      </c>
      <c r="BJ1133" s="8" t="str">
        <v>[-11059] No Good Data For Calculation</v>
      </c>
      <c r="BK1133" s="8" t="str">
        <v>[-11059] No Good Data For Calculation</v>
      </c>
    </row>
    <row r="1134" spans="61:63">
      <c r="BI1134" s="7">
        <v>45874.029861111114</v>
      </c>
      <c r="BJ1134" s="8" t="str">
        <v>[-11059] No Good Data For Calculation</v>
      </c>
      <c r="BK1134" s="8" t="str">
        <v>[-11059] No Good Data For Calculation</v>
      </c>
    </row>
    <row r="1135" spans="61:63">
      <c r="BI1135" s="7">
        <v>45874.030555555553</v>
      </c>
      <c r="BJ1135" s="8" t="str">
        <v>[-11059] No Good Data For Calculation</v>
      </c>
      <c r="BK1135" s="8" t="str">
        <v>[-11059] No Good Data For Calculation</v>
      </c>
    </row>
    <row r="1136" spans="61:63">
      <c r="BI1136" s="7">
        <v>45874.03125</v>
      </c>
      <c r="BJ1136" s="8" t="str">
        <v>[-11059] No Good Data For Calculation</v>
      </c>
      <c r="BK1136" s="8" t="str">
        <v>[-11059] No Good Data For Calculation</v>
      </c>
    </row>
    <row r="1137" spans="61:63">
      <c r="BI1137" s="7">
        <v>45874.031944444447</v>
      </c>
      <c r="BJ1137" s="8" t="str">
        <v>[-11059] No Good Data For Calculation</v>
      </c>
      <c r="BK1137" s="8" t="str">
        <v>[-11059] No Good Data For Calculation</v>
      </c>
    </row>
    <row r="1138" spans="61:63">
      <c r="BI1138" s="7">
        <v>45874.032638888886</v>
      </c>
      <c r="BJ1138" s="8" t="str">
        <v>[-11059] No Good Data For Calculation</v>
      </c>
      <c r="BK1138" s="8" t="str">
        <v>[-11059] No Good Data For Calculation</v>
      </c>
    </row>
    <row r="1139" spans="61:63">
      <c r="BI1139" s="7">
        <v>45874.033333333333</v>
      </c>
      <c r="BJ1139" s="8" t="str">
        <v>[-11059] No Good Data For Calculation</v>
      </c>
      <c r="BK1139" s="8" t="str">
        <v>[-11059] No Good Data For Calculation</v>
      </c>
    </row>
    <row r="1140" spans="61:63">
      <c r="BI1140" s="7">
        <v>45874.03402777778</v>
      </c>
      <c r="BJ1140" s="8" t="str">
        <v>[-11059] No Good Data For Calculation</v>
      </c>
      <c r="BK1140" s="8" t="str">
        <v>[-11059] No Good Data For Calculation</v>
      </c>
    </row>
    <row r="1141" spans="61:63">
      <c r="BI1141" s="7">
        <v>45874.034722222219</v>
      </c>
      <c r="BJ1141" s="8" t="str">
        <v>[-11059] No Good Data For Calculation</v>
      </c>
      <c r="BK1141" s="8" t="str">
        <v>[-11059] No Good Data For Calculation</v>
      </c>
    </row>
    <row r="1142" spans="61:63">
      <c r="BI1142" s="7">
        <v>45874.035416666666</v>
      </c>
      <c r="BJ1142" s="8" t="str">
        <v>[-11059] No Good Data For Calculation</v>
      </c>
      <c r="BK1142" s="8" t="str">
        <v>[-11059] No Good Data For Calculation</v>
      </c>
    </row>
    <row r="1143" spans="61:63">
      <c r="BI1143" s="7">
        <v>45874.036111111112</v>
      </c>
      <c r="BJ1143" s="8" t="str">
        <v>[-11059] No Good Data For Calculation</v>
      </c>
      <c r="BK1143" s="8" t="str">
        <v>[-11059] No Good Data For Calculation</v>
      </c>
    </row>
    <row r="1144" spans="61:63">
      <c r="BI1144" s="7">
        <v>45874.036805555559</v>
      </c>
      <c r="BJ1144" s="8" t="str">
        <v>[-11059] No Good Data For Calculation</v>
      </c>
      <c r="BK1144" s="8" t="str">
        <v>[-11059] No Good Data For Calculation</v>
      </c>
    </row>
    <row r="1145" spans="61:63">
      <c r="BI1145" s="7">
        <v>45874.037499999999</v>
      </c>
      <c r="BJ1145" s="8" t="str">
        <v>[-11059] No Good Data For Calculation</v>
      </c>
      <c r="BK1145" s="8" t="str">
        <v>[-11059] No Good Data For Calculation</v>
      </c>
    </row>
    <row r="1146" spans="61:63">
      <c r="BI1146" s="7">
        <v>45874.038194444445</v>
      </c>
      <c r="BJ1146" s="8" t="str">
        <v>[-11059] No Good Data For Calculation</v>
      </c>
      <c r="BK1146" s="8" t="str">
        <v>[-11059] No Good Data For Calculation</v>
      </c>
    </row>
    <row r="1147" spans="61:63">
      <c r="BI1147" s="7">
        <v>45874.038888888892</v>
      </c>
      <c r="BJ1147" s="8" t="str">
        <v>[-11059] No Good Data For Calculation</v>
      </c>
      <c r="BK1147" s="8" t="str">
        <v>[-11059] No Good Data For Calculation</v>
      </c>
    </row>
    <row r="1148" spans="61:63">
      <c r="BI1148" s="7">
        <v>45874.039583333331</v>
      </c>
      <c r="BJ1148" s="8" t="str">
        <v>[-11059] No Good Data For Calculation</v>
      </c>
      <c r="BK1148" s="8" t="str">
        <v>[-11059] No Good Data For Calculation</v>
      </c>
    </row>
    <row r="1149" spans="61:63">
      <c r="BI1149" s="7">
        <v>45874.040277777778</v>
      </c>
      <c r="BJ1149" s="8" t="str">
        <v>[-11059] No Good Data For Calculation</v>
      </c>
      <c r="BK1149" s="8" t="str">
        <v>[-11059] No Good Data For Calculation</v>
      </c>
    </row>
    <row r="1150" spans="61:63">
      <c r="BI1150" s="7">
        <v>45874.040972222225</v>
      </c>
      <c r="BJ1150" s="8" t="str">
        <v>[-11059] No Good Data For Calculation</v>
      </c>
      <c r="BK1150" s="8" t="str">
        <v>[-11059] No Good Data For Calculation</v>
      </c>
    </row>
    <row r="1151" spans="61:63">
      <c r="BI1151" s="7">
        <v>45874.041666666664</v>
      </c>
      <c r="BJ1151" s="8" t="str">
        <v>[-11059] No Good Data For Calculation</v>
      </c>
      <c r="BK1151" s="8" t="str">
        <v>[-11059] No Good Data For Calculation</v>
      </c>
    </row>
    <row r="1152" spans="61:63">
      <c r="BI1152" s="7">
        <v>45874.042361111111</v>
      </c>
      <c r="BJ1152" s="8" t="str">
        <v>[-11059] No Good Data For Calculation</v>
      </c>
      <c r="BK1152" s="8" t="str">
        <v>[-11059] No Good Data For Calculation</v>
      </c>
    </row>
    <row r="1153" spans="61:63">
      <c r="BI1153" s="7">
        <v>45874.043055555558</v>
      </c>
      <c r="BJ1153" s="8" t="str">
        <v>[-11059] No Good Data For Calculation</v>
      </c>
      <c r="BK1153" s="8" t="str">
        <v>[-11059] No Good Data For Calculation</v>
      </c>
    </row>
    <row r="1154" spans="61:63">
      <c r="BI1154" s="7">
        <v>45874.043749999997</v>
      </c>
      <c r="BJ1154" s="8" t="str">
        <v>[-11059] No Good Data For Calculation</v>
      </c>
      <c r="BK1154" s="8" t="str">
        <v>[-11059] No Good Data For Calculation</v>
      </c>
    </row>
    <row r="1155" spans="61:63">
      <c r="BI1155" s="7">
        <v>45874.044444444444</v>
      </c>
      <c r="BJ1155" s="8" t="str">
        <v>[-11059] No Good Data For Calculation</v>
      </c>
      <c r="BK1155" s="8" t="str">
        <v>[-11059] No Good Data For Calculation</v>
      </c>
    </row>
    <row r="1156" spans="61:63">
      <c r="BI1156" s="7">
        <v>45874.045138888891</v>
      </c>
      <c r="BJ1156" s="8" t="str">
        <v>[-11059] No Good Data For Calculation</v>
      </c>
      <c r="BK1156" s="8" t="str">
        <v>[-11059] No Good Data For Calculation</v>
      </c>
    </row>
    <row r="1157" spans="61:63">
      <c r="BI1157" s="7">
        <v>45874.04583333333</v>
      </c>
      <c r="BJ1157" s="8" t="str">
        <v>[-11059] No Good Data For Calculation</v>
      </c>
      <c r="BK1157" s="8" t="str">
        <v>[-11059] No Good Data For Calculation</v>
      </c>
    </row>
    <row r="1158" spans="61:63">
      <c r="BI1158" s="7">
        <v>45874.046527777777</v>
      </c>
      <c r="BJ1158" s="8" t="str">
        <v>[-11059] No Good Data For Calculation</v>
      </c>
      <c r="BK1158" s="8" t="str">
        <v>[-11059] No Good Data For Calculation</v>
      </c>
    </row>
    <row r="1159" spans="61:63">
      <c r="BI1159" s="7">
        <v>45874.047222222223</v>
      </c>
      <c r="BJ1159" s="8" t="str">
        <v>[-11059] No Good Data For Calculation</v>
      </c>
      <c r="BK1159" s="8" t="str">
        <v>[-11059] No Good Data For Calculation</v>
      </c>
    </row>
    <row r="1160" spans="61:63">
      <c r="BI1160" s="7">
        <v>45874.04791666667</v>
      </c>
      <c r="BJ1160" s="8" t="str">
        <v>[-11059] No Good Data For Calculation</v>
      </c>
      <c r="BK1160" s="8" t="str">
        <v>[-11059] No Good Data For Calculation</v>
      </c>
    </row>
    <row r="1161" spans="61:63">
      <c r="BI1161" s="7">
        <v>45874.048611111109</v>
      </c>
      <c r="BJ1161" s="8" t="str">
        <v>[-11059] No Good Data For Calculation</v>
      </c>
      <c r="BK1161" s="8" t="str">
        <v>[-11059] No Good Data For Calculation</v>
      </c>
    </row>
    <row r="1162" spans="61:63">
      <c r="BI1162" s="7">
        <v>45874.049305555556</v>
      </c>
      <c r="BJ1162" s="8" t="str">
        <v>[-11059] No Good Data For Calculation</v>
      </c>
      <c r="BK1162" s="8" t="str">
        <v>[-11059] No Good Data For Calculation</v>
      </c>
    </row>
    <row r="1163" spans="61:63">
      <c r="BI1163" s="7">
        <v>45874.05</v>
      </c>
      <c r="BJ1163" s="8" t="str">
        <v>[-11059] No Good Data For Calculation</v>
      </c>
      <c r="BK1163" s="8" t="str">
        <v>[-11059] No Good Data For Calculation</v>
      </c>
    </row>
    <row r="1164" spans="61:63">
      <c r="BI1164" s="7">
        <v>45874.050694444442</v>
      </c>
      <c r="BJ1164" s="8" t="str">
        <v>[-11059] No Good Data For Calculation</v>
      </c>
      <c r="BK1164" s="8" t="str">
        <v>[-11059] No Good Data For Calculation</v>
      </c>
    </row>
    <row r="1165" spans="61:63">
      <c r="BI1165" s="7">
        <v>45874.051388888889</v>
      </c>
      <c r="BJ1165" s="8" t="str">
        <v>[-11059] No Good Data For Calculation</v>
      </c>
      <c r="BK1165" s="8" t="str">
        <v>[-11059] No Good Data For Calculation</v>
      </c>
    </row>
    <row r="1166" spans="61:63">
      <c r="BI1166" s="7">
        <v>45874.052083333336</v>
      </c>
      <c r="BJ1166" s="8" t="str">
        <v>[-11059] No Good Data For Calculation</v>
      </c>
      <c r="BK1166" s="8" t="str">
        <v>[-11059] No Good Data For Calculation</v>
      </c>
    </row>
    <row r="1167" spans="61:63">
      <c r="BI1167" s="7">
        <v>45874.052777777775</v>
      </c>
      <c r="BJ1167" s="8" t="str">
        <v>[-11059] No Good Data For Calculation</v>
      </c>
      <c r="BK1167" s="8" t="str">
        <v>[-11059] No Good Data For Calculation</v>
      </c>
    </row>
    <row r="1168" spans="61:63">
      <c r="BI1168" s="7">
        <v>45874.053472222222</v>
      </c>
      <c r="BJ1168" s="8" t="str">
        <v>[-11059] No Good Data For Calculation</v>
      </c>
      <c r="BK1168" s="8" t="str">
        <v>[-11059] No Good Data For Calculation</v>
      </c>
    </row>
    <row r="1169" spans="61:63">
      <c r="BI1169" s="7">
        <v>45874.054166666669</v>
      </c>
      <c r="BJ1169" s="8" t="str">
        <v>[-11059] No Good Data For Calculation</v>
      </c>
      <c r="BK1169" s="8" t="str">
        <v>[-11059] No Good Data For Calculation</v>
      </c>
    </row>
    <row r="1170" spans="61:63">
      <c r="BI1170" s="7">
        <v>45874.054861111108</v>
      </c>
      <c r="BJ1170" s="8" t="str">
        <v>[-11059] No Good Data For Calculation</v>
      </c>
      <c r="BK1170" s="8" t="str">
        <v>[-11059] No Good Data For Calculation</v>
      </c>
    </row>
    <row r="1171" spans="61:63">
      <c r="BI1171" s="7">
        <v>45874.055555555555</v>
      </c>
      <c r="BJ1171" s="8" t="str">
        <v>[-11059] No Good Data For Calculation</v>
      </c>
      <c r="BK1171" s="8" t="str">
        <v>[-11059] No Good Data For Calculation</v>
      </c>
    </row>
    <row r="1172" spans="61:63">
      <c r="BI1172" s="7">
        <v>45874.056250000001</v>
      </c>
      <c r="BJ1172" s="8" t="str">
        <v>[-11059] No Good Data For Calculation</v>
      </c>
      <c r="BK1172" s="8" t="str">
        <v>[-11059] No Good Data For Calculation</v>
      </c>
    </row>
    <row r="1173" spans="61:63">
      <c r="BI1173" s="7">
        <v>45874.056944444441</v>
      </c>
      <c r="BJ1173" s="8" t="str">
        <v>[-11059] No Good Data For Calculation</v>
      </c>
      <c r="BK1173" s="8" t="str">
        <v>[-11059] No Good Data For Calculation</v>
      </c>
    </row>
    <row r="1174" spans="61:63">
      <c r="BI1174" s="7">
        <v>45874.057638888888</v>
      </c>
      <c r="BJ1174" s="8" t="str">
        <v>[-11059] No Good Data For Calculation</v>
      </c>
      <c r="BK1174" s="8" t="str">
        <v>[-11059] No Good Data For Calculation</v>
      </c>
    </row>
    <row r="1175" spans="61:63">
      <c r="BI1175" s="7">
        <v>45874.058333333334</v>
      </c>
      <c r="BJ1175" s="8" t="str">
        <v>[-11059] No Good Data For Calculation</v>
      </c>
      <c r="BK1175" s="8" t="str">
        <v>[-11059] No Good Data For Calculation</v>
      </c>
    </row>
    <row r="1176" spans="61:63">
      <c r="BI1176" s="7">
        <v>45874.059027777781</v>
      </c>
      <c r="BJ1176" s="8" t="str">
        <v>[-11059] No Good Data For Calculation</v>
      </c>
      <c r="BK1176" s="8" t="str">
        <v>[-11059] No Good Data For Calculation</v>
      </c>
    </row>
    <row r="1177" spans="61:63">
      <c r="BI1177" s="7">
        <v>45874.05972222222</v>
      </c>
      <c r="BJ1177" s="8" t="str">
        <v>[-11059] No Good Data For Calculation</v>
      </c>
      <c r="BK1177" s="8" t="str">
        <v>[-11059] No Good Data For Calculation</v>
      </c>
    </row>
    <row r="1178" spans="61:63">
      <c r="BI1178" s="7">
        <v>45874.060416666667</v>
      </c>
      <c r="BJ1178" s="8" t="str">
        <v>[-11059] No Good Data For Calculation</v>
      </c>
      <c r="BK1178" s="8" t="str">
        <v>[-11059] No Good Data For Calculation</v>
      </c>
    </row>
    <row r="1179" spans="61:63">
      <c r="BI1179" s="7">
        <v>45874.061111111114</v>
      </c>
      <c r="BJ1179" s="8" t="str">
        <v>[-11059] No Good Data For Calculation</v>
      </c>
      <c r="BK1179" s="8" t="str">
        <v>[-11059] No Good Data For Calculation</v>
      </c>
    </row>
    <row r="1180" spans="61:63">
      <c r="BI1180" s="7">
        <v>45874.061805555553</v>
      </c>
      <c r="BJ1180" s="8" t="str">
        <v>[-11059] No Good Data For Calculation</v>
      </c>
      <c r="BK1180" s="8" t="str">
        <v>[-11059] No Good Data For Calculation</v>
      </c>
    </row>
    <row r="1181" spans="61:63">
      <c r="BI1181" s="7">
        <v>45874.0625</v>
      </c>
      <c r="BJ1181" s="8" t="str">
        <v>[-11059] No Good Data For Calculation</v>
      </c>
      <c r="BK1181" s="8" t="str">
        <v>[-11059] No Good Data For Calculation</v>
      </c>
    </row>
    <row r="1182" spans="61:63">
      <c r="BI1182" s="7">
        <v>45874.063194444447</v>
      </c>
      <c r="BJ1182" s="8" t="str">
        <v>[-11059] No Good Data For Calculation</v>
      </c>
      <c r="BK1182" s="8" t="str">
        <v>[-11059] No Good Data For Calculation</v>
      </c>
    </row>
    <row r="1183" spans="61:63">
      <c r="BI1183" s="7">
        <v>45874.063888888886</v>
      </c>
      <c r="BJ1183" s="8" t="str">
        <v>[-11059] No Good Data For Calculation</v>
      </c>
      <c r="BK1183" s="8" t="str">
        <v>[-11059] No Good Data For Calculation</v>
      </c>
    </row>
    <row r="1184" spans="61:63">
      <c r="BI1184" s="7">
        <v>45874.064583333333</v>
      </c>
      <c r="BJ1184" s="8" t="str">
        <v>[-11059] No Good Data For Calculation</v>
      </c>
      <c r="BK1184" s="8" t="str">
        <v>[-11059] No Good Data For Calculation</v>
      </c>
    </row>
    <row r="1185" spans="61:63">
      <c r="BI1185" s="7">
        <v>45874.06527777778</v>
      </c>
      <c r="BJ1185" s="8" t="str">
        <v>[-11059] No Good Data For Calculation</v>
      </c>
      <c r="BK1185" s="8" t="str">
        <v>[-11059] No Good Data For Calculation</v>
      </c>
    </row>
    <row r="1186" spans="61:63">
      <c r="BI1186" s="7">
        <v>45874.065972222219</v>
      </c>
      <c r="BJ1186" s="8" t="str">
        <v>[-11059] No Good Data For Calculation</v>
      </c>
      <c r="BK1186" s="8" t="str">
        <v>[-11059] No Good Data For Calculation</v>
      </c>
    </row>
    <row r="1187" spans="61:63">
      <c r="BI1187" s="7">
        <v>45874.066666666666</v>
      </c>
      <c r="BJ1187" s="8" t="str">
        <v>[-11059] No Good Data For Calculation</v>
      </c>
      <c r="BK1187" s="8" t="str">
        <v>[-11059] No Good Data For Calculation</v>
      </c>
    </row>
    <row r="1188" spans="61:63">
      <c r="BI1188" s="7">
        <v>45874.067361111112</v>
      </c>
      <c r="BJ1188" s="8" t="str">
        <v>[-11059] No Good Data For Calculation</v>
      </c>
      <c r="BK1188" s="8" t="str">
        <v>[-11059] No Good Data For Calculation</v>
      </c>
    </row>
    <row r="1189" spans="61:63">
      <c r="BI1189" s="7">
        <v>45874.068055555559</v>
      </c>
      <c r="BJ1189" s="8" t="str">
        <v>[-11059] No Good Data For Calculation</v>
      </c>
      <c r="BK1189" s="8" t="str">
        <v>[-11059] No Good Data For Calculation</v>
      </c>
    </row>
    <row r="1190" spans="61:63">
      <c r="BI1190" s="7">
        <v>45874.068749999999</v>
      </c>
      <c r="BJ1190" s="8" t="str">
        <v>[-11059] No Good Data For Calculation</v>
      </c>
      <c r="BK1190" s="8" t="str">
        <v>[-11059] No Good Data For Calculation</v>
      </c>
    </row>
    <row r="1191" spans="61:63">
      <c r="BI1191" s="7">
        <v>45874.069444444445</v>
      </c>
      <c r="BJ1191" s="8" t="str">
        <v>[-11059] No Good Data For Calculation</v>
      </c>
      <c r="BK1191" s="8" t="str">
        <v>[-11059] No Good Data For Calculation</v>
      </c>
    </row>
    <row r="1192" spans="61:63">
      <c r="BI1192" s="7">
        <v>45874.070138888892</v>
      </c>
      <c r="BJ1192" s="8" t="str">
        <v>[-11059] No Good Data For Calculation</v>
      </c>
      <c r="BK1192" s="8" t="str">
        <v>[-11059] No Good Data For Calculation</v>
      </c>
    </row>
    <row r="1193" spans="61:63">
      <c r="BI1193" s="7">
        <v>45874.070833333331</v>
      </c>
      <c r="BJ1193" s="8" t="str">
        <v>[-11059] No Good Data For Calculation</v>
      </c>
      <c r="BK1193" s="8" t="str">
        <v>[-11059] No Good Data For Calculation</v>
      </c>
    </row>
    <row r="1194" spans="61:63">
      <c r="BI1194" s="7">
        <v>45874.071527777778</v>
      </c>
      <c r="BJ1194" s="8" t="str">
        <v>[-11059] No Good Data For Calculation</v>
      </c>
      <c r="BK1194" s="8" t="str">
        <v>[-11059] No Good Data For Calculation</v>
      </c>
    </row>
    <row r="1195" spans="61:63">
      <c r="BI1195" s="7">
        <v>45874.072222222225</v>
      </c>
      <c r="BJ1195" s="8" t="str">
        <v>[-11059] No Good Data For Calculation</v>
      </c>
      <c r="BK1195" s="8" t="str">
        <v>[-11059] No Good Data For Calculation</v>
      </c>
    </row>
    <row r="1196" spans="61:63">
      <c r="BI1196" s="7">
        <v>45874.072916666664</v>
      </c>
      <c r="BJ1196" s="8" t="str">
        <v>[-11059] No Good Data For Calculation</v>
      </c>
      <c r="BK1196" s="8" t="str">
        <v>[-11059] No Good Data For Calculation</v>
      </c>
    </row>
    <row r="1197" spans="61:63">
      <c r="BI1197" s="7">
        <v>45874.073611111111</v>
      </c>
      <c r="BJ1197" s="8" t="str">
        <v>[-11059] No Good Data For Calculation</v>
      </c>
      <c r="BK1197" s="8" t="str">
        <v>[-11059] No Good Data For Calculation</v>
      </c>
    </row>
    <row r="1198" spans="61:63">
      <c r="BI1198" s="7">
        <v>45874.074305555558</v>
      </c>
      <c r="BJ1198" s="8" t="str">
        <v>[-11059] No Good Data For Calculation</v>
      </c>
      <c r="BK1198" s="8" t="str">
        <v>[-11059] No Good Data For Calculation</v>
      </c>
    </row>
    <row r="1199" spans="61:63">
      <c r="BI1199" s="7">
        <v>45874.074999999997</v>
      </c>
      <c r="BJ1199" s="8" t="str">
        <v>[-11059] No Good Data For Calculation</v>
      </c>
      <c r="BK1199" s="8" t="str">
        <v>[-11059] No Good Data For Calculation</v>
      </c>
    </row>
    <row r="1200" spans="61:63">
      <c r="BI1200" s="7">
        <v>45874.075694444444</v>
      </c>
      <c r="BJ1200" s="8" t="str">
        <v>[-11059] No Good Data For Calculation</v>
      </c>
      <c r="BK1200" s="8" t="str">
        <v>[-11059] No Good Data For Calculation</v>
      </c>
    </row>
    <row r="1201" spans="61:63">
      <c r="BI1201" s="7">
        <v>45874.076388888891</v>
      </c>
      <c r="BJ1201" s="8" t="str">
        <v>[-11059] No Good Data For Calculation</v>
      </c>
      <c r="BK1201" s="8" t="str">
        <v>[-11059] No Good Data For Calculation</v>
      </c>
    </row>
    <row r="1202" spans="61:63">
      <c r="BI1202" s="7">
        <v>45874.07708333333</v>
      </c>
      <c r="BJ1202" s="8" t="str">
        <v>[-11059] No Good Data For Calculation</v>
      </c>
      <c r="BK1202" s="8" t="str">
        <v>[-11059] No Good Data For Calculation</v>
      </c>
    </row>
    <row r="1203" spans="61:63">
      <c r="BI1203" s="7">
        <v>45874.077777777777</v>
      </c>
      <c r="BJ1203" s="8" t="str">
        <v>[-11059] No Good Data For Calculation</v>
      </c>
      <c r="BK1203" s="8" t="str">
        <v>[-11059] No Good Data For Calculation</v>
      </c>
    </row>
    <row r="1204" spans="61:63">
      <c r="BI1204" s="7">
        <v>45874.078472222223</v>
      </c>
      <c r="BJ1204" s="8" t="str">
        <v>[-11059] No Good Data For Calculation</v>
      </c>
      <c r="BK1204" s="8" t="str">
        <v>[-11059] No Good Data For Calculation</v>
      </c>
    </row>
    <row r="1205" spans="61:63">
      <c r="BI1205" s="7">
        <v>45874.07916666667</v>
      </c>
      <c r="BJ1205" s="8" t="str">
        <v>[-11059] No Good Data For Calculation</v>
      </c>
      <c r="BK1205" s="8" t="str">
        <v>[-11059] No Good Data For Calculation</v>
      </c>
    </row>
    <row r="1206" spans="61:63">
      <c r="BI1206" s="7">
        <v>45874.079861111109</v>
      </c>
      <c r="BJ1206" s="8" t="str">
        <v>[-11059] No Good Data For Calculation</v>
      </c>
      <c r="BK1206" s="8" t="str">
        <v>[-11059] No Good Data For Calculation</v>
      </c>
    </row>
    <row r="1207" spans="61:63">
      <c r="BI1207" s="7">
        <v>45874.080555555556</v>
      </c>
      <c r="BJ1207" s="8" t="str">
        <v>[-11059] No Good Data For Calculation</v>
      </c>
      <c r="BK1207" s="8" t="str">
        <v>[-11059] No Good Data For Calculation</v>
      </c>
    </row>
    <row r="1208" spans="61:63">
      <c r="BI1208" s="7">
        <v>45874.081250000003</v>
      </c>
      <c r="BJ1208" s="8" t="str">
        <v>[-11059] No Good Data For Calculation</v>
      </c>
      <c r="BK1208" s="8" t="str">
        <v>[-11059] No Good Data For Calculation</v>
      </c>
    </row>
    <row r="1209" spans="61:63">
      <c r="BI1209" s="7">
        <v>45874.081944444442</v>
      </c>
      <c r="BJ1209" s="8" t="str">
        <v>[-11059] No Good Data For Calculation</v>
      </c>
      <c r="BK1209" s="8" t="str">
        <v>[-11059] No Good Data For Calculation</v>
      </c>
    </row>
    <row r="1210" spans="61:63">
      <c r="BI1210" s="7">
        <v>45874.082638888889</v>
      </c>
      <c r="BJ1210" s="8" t="str">
        <v>[-11059] No Good Data For Calculation</v>
      </c>
      <c r="BK1210" s="8" t="str">
        <v>[-11059] No Good Data For Calculation</v>
      </c>
    </row>
    <row r="1211" spans="61:63">
      <c r="BI1211" s="7">
        <v>45874.083333333336</v>
      </c>
      <c r="BJ1211" s="8" t="str">
        <v>[-11059] No Good Data For Calculation</v>
      </c>
      <c r="BK1211" s="8" t="str">
        <v>[-11059] No Good Data For Calculation</v>
      </c>
    </row>
    <row r="1212" spans="61:63">
      <c r="BI1212" s="7">
        <v>45874.084027777775</v>
      </c>
      <c r="BJ1212" s="8" t="str">
        <v>[-11059] No Good Data For Calculation</v>
      </c>
      <c r="BK1212" s="8" t="str">
        <v>[-11059] No Good Data For Calculation</v>
      </c>
    </row>
    <row r="1213" spans="61:63">
      <c r="BI1213" s="7">
        <v>45874.084722222222</v>
      </c>
      <c r="BJ1213" s="8" t="str">
        <v>[-11059] No Good Data For Calculation</v>
      </c>
      <c r="BK1213" s="8" t="str">
        <v>[-11059] No Good Data For Calculation</v>
      </c>
    </row>
    <row r="1214" spans="61:63">
      <c r="BI1214" s="7">
        <v>45874.085416666669</v>
      </c>
      <c r="BJ1214" s="8" t="str">
        <v>[-11059] No Good Data For Calculation</v>
      </c>
      <c r="BK1214" s="8" t="str">
        <v>[-11059] No Good Data For Calculation</v>
      </c>
    </row>
    <row r="1215" spans="61:63">
      <c r="BI1215" s="7">
        <v>45874.086111111108</v>
      </c>
      <c r="BJ1215" s="8" t="str">
        <v>[-11059] No Good Data For Calculation</v>
      </c>
      <c r="BK1215" s="8" t="str">
        <v>[-11059] No Good Data For Calculation</v>
      </c>
    </row>
    <row r="1216" spans="61:63">
      <c r="BI1216" s="7">
        <v>45874.086805555555</v>
      </c>
      <c r="BJ1216" s="8" t="str">
        <v>[-11059] No Good Data For Calculation</v>
      </c>
      <c r="BK1216" s="8" t="str">
        <v>[-11059] No Good Data For Calculation</v>
      </c>
    </row>
    <row r="1217" spans="61:63">
      <c r="BI1217" s="7">
        <v>45874.087500000001</v>
      </c>
      <c r="BJ1217" s="8" t="str">
        <v>[-11059] No Good Data For Calculation</v>
      </c>
      <c r="BK1217" s="8" t="str">
        <v>[-11059] No Good Data For Calculation</v>
      </c>
    </row>
    <row r="1218" spans="61:63">
      <c r="BI1218" s="7">
        <v>45874.088194444441</v>
      </c>
      <c r="BJ1218" s="8" t="str">
        <v>[-11059] No Good Data For Calculation</v>
      </c>
      <c r="BK1218" s="8" t="str">
        <v>[-11059] No Good Data For Calculation</v>
      </c>
    </row>
    <row r="1219" spans="61:63">
      <c r="BI1219" s="7">
        <v>45874.088888888888</v>
      </c>
      <c r="BJ1219" s="8" t="str">
        <v>[-11059] No Good Data For Calculation</v>
      </c>
      <c r="BK1219" s="8" t="str">
        <v>[-11059] No Good Data For Calculation</v>
      </c>
    </row>
    <row r="1220" spans="61:63">
      <c r="BI1220" s="7">
        <v>45874.089583333334</v>
      </c>
      <c r="BJ1220" s="8" t="str">
        <v>[-11059] No Good Data For Calculation</v>
      </c>
      <c r="BK1220" s="8" t="str">
        <v>[-11059] No Good Data For Calculation</v>
      </c>
    </row>
    <row r="1221" spans="61:63">
      <c r="BI1221" s="7">
        <v>45874.090277777781</v>
      </c>
      <c r="BJ1221" s="8" t="str">
        <v>[-11059] No Good Data For Calculation</v>
      </c>
      <c r="BK1221" s="8" t="str">
        <v>[-11059] No Good Data For Calculation</v>
      </c>
    </row>
    <row r="1222" spans="61:63">
      <c r="BI1222" s="7">
        <v>45874.09097222222</v>
      </c>
      <c r="BJ1222" s="8" t="str">
        <v>[-11059] No Good Data For Calculation</v>
      </c>
      <c r="BK1222" s="8" t="str">
        <v>[-11059] No Good Data For Calculation</v>
      </c>
    </row>
    <row r="1223" spans="61:63">
      <c r="BI1223" s="7">
        <v>45874.091666666667</v>
      </c>
      <c r="BJ1223" s="8" t="str">
        <v>[-11059] No Good Data For Calculation</v>
      </c>
      <c r="BK1223" s="8" t="str">
        <v>[-11059] No Good Data For Calculation</v>
      </c>
    </row>
    <row r="1224" spans="61:63">
      <c r="BI1224" s="7">
        <v>45874.092361111114</v>
      </c>
      <c r="BJ1224" s="8" t="str">
        <v>[-11059] No Good Data For Calculation</v>
      </c>
      <c r="BK1224" s="8" t="str">
        <v>[-11059] No Good Data For Calculation</v>
      </c>
    </row>
    <row r="1225" spans="61:63">
      <c r="BI1225" s="7">
        <v>45874.093055555553</v>
      </c>
      <c r="BJ1225" s="8" t="str">
        <v>[-11059] No Good Data For Calculation</v>
      </c>
      <c r="BK1225" s="8" t="str">
        <v>[-11059] No Good Data For Calculation</v>
      </c>
    </row>
    <row r="1226" spans="61:63">
      <c r="BI1226" s="7">
        <v>45874.09375</v>
      </c>
      <c r="BJ1226" s="8" t="str">
        <v>[-11059] No Good Data For Calculation</v>
      </c>
      <c r="BK1226" s="8" t="str">
        <v>[-11059] No Good Data For Calculation</v>
      </c>
    </row>
    <row r="1227" spans="61:63">
      <c r="BI1227" s="7">
        <v>45874.094444444447</v>
      </c>
      <c r="BJ1227" s="8" t="str">
        <v>[-11059] No Good Data For Calculation</v>
      </c>
      <c r="BK1227" s="8" t="str">
        <v>[-11059] No Good Data For Calculation</v>
      </c>
    </row>
    <row r="1228" spans="61:63">
      <c r="BI1228" s="7">
        <v>45874.095138888886</v>
      </c>
      <c r="BJ1228" s="8" t="str">
        <v>[-11059] No Good Data For Calculation</v>
      </c>
      <c r="BK1228" s="8" t="str">
        <v>[-11059] No Good Data For Calculation</v>
      </c>
    </row>
    <row r="1229" spans="61:63">
      <c r="BI1229" s="7">
        <v>45874.095833333333</v>
      </c>
      <c r="BJ1229" s="8" t="str">
        <v>[-11059] No Good Data For Calculation</v>
      </c>
      <c r="BK1229" s="8" t="str">
        <v>[-11059] No Good Data For Calculation</v>
      </c>
    </row>
    <row r="1230" spans="61:63">
      <c r="BI1230" s="7">
        <v>45874.09652777778</v>
      </c>
      <c r="BJ1230" s="8" t="str">
        <v>[-11059] No Good Data For Calculation</v>
      </c>
      <c r="BK1230" s="8" t="str">
        <v>[-11059] No Good Data For Calculation</v>
      </c>
    </row>
    <row r="1231" spans="61:63">
      <c r="BI1231" s="7">
        <v>45874.097222222219</v>
      </c>
      <c r="BJ1231" s="8" t="str">
        <v>[-11059] No Good Data For Calculation</v>
      </c>
      <c r="BK1231" s="8" t="str">
        <v>[-11059] No Good Data For Calculation</v>
      </c>
    </row>
    <row r="1232" spans="61:63">
      <c r="BI1232" s="7">
        <v>45874.097916666666</v>
      </c>
      <c r="BJ1232" s="8" t="str">
        <v>[-11059] No Good Data For Calculation</v>
      </c>
      <c r="BK1232" s="8" t="str">
        <v>[-11059] No Good Data For Calculation</v>
      </c>
    </row>
    <row r="1233" spans="61:63">
      <c r="BI1233" s="7">
        <v>45874.098611111112</v>
      </c>
      <c r="BJ1233" s="8" t="str">
        <v>[-11059] No Good Data For Calculation</v>
      </c>
      <c r="BK1233" s="8" t="str">
        <v>[-11059] No Good Data For Calculation</v>
      </c>
    </row>
    <row r="1234" spans="61:63">
      <c r="BI1234" s="7">
        <v>45874.099305555559</v>
      </c>
      <c r="BJ1234" s="8" t="str">
        <v>[-11059] No Good Data For Calculation</v>
      </c>
      <c r="BK1234" s="8" t="str">
        <v>[-11059] No Good Data For Calculation</v>
      </c>
    </row>
    <row r="1235" spans="61:63">
      <c r="BI1235" s="7">
        <v>45874.1</v>
      </c>
      <c r="BJ1235" s="8" t="str">
        <v>[-11059] No Good Data For Calculation</v>
      </c>
      <c r="BK1235" s="8" t="str">
        <v>[-11059] No Good Data For Calculation</v>
      </c>
    </row>
    <row r="1236" spans="61:63">
      <c r="BI1236" s="7">
        <v>45874.100694444445</v>
      </c>
      <c r="BJ1236" s="8" t="str">
        <v>[-11059] No Good Data For Calculation</v>
      </c>
      <c r="BK1236" s="8" t="str">
        <v>[-11059] No Good Data For Calculation</v>
      </c>
    </row>
    <row r="1237" spans="61:63">
      <c r="BI1237" s="7">
        <v>45874.101388888892</v>
      </c>
      <c r="BJ1237" s="8" t="str">
        <v>[-11059] No Good Data For Calculation</v>
      </c>
      <c r="BK1237" s="8" t="str">
        <v>[-11059] No Good Data For Calculation</v>
      </c>
    </row>
    <row r="1238" spans="61:63">
      <c r="BI1238" s="7">
        <v>45874.102083333331</v>
      </c>
      <c r="BJ1238" s="8" t="str">
        <v>[-11059] No Good Data For Calculation</v>
      </c>
      <c r="BK1238" s="8" t="str">
        <v>[-11059] No Good Data For Calculation</v>
      </c>
    </row>
    <row r="1239" spans="61:63">
      <c r="BI1239" s="7">
        <v>45874.102777777778</v>
      </c>
      <c r="BJ1239" s="8" t="str">
        <v>[-11059] No Good Data For Calculation</v>
      </c>
      <c r="BK1239" s="8" t="str">
        <v>[-11059] No Good Data For Calculation</v>
      </c>
    </row>
    <row r="1240" spans="61:63">
      <c r="BI1240" s="7">
        <v>45874.103472222225</v>
      </c>
      <c r="BJ1240" s="8" t="str">
        <v>[-11059] No Good Data For Calculation</v>
      </c>
      <c r="BK1240" s="8" t="str">
        <v>[-11059] No Good Data For Calculation</v>
      </c>
    </row>
    <row r="1241" spans="61:63">
      <c r="BI1241" s="7">
        <v>45874.104166666664</v>
      </c>
      <c r="BJ1241" s="8" t="str">
        <v>[-11059] No Good Data For Calculation</v>
      </c>
      <c r="BK1241" s="8" t="str">
        <v>[-11059] No Good Data For Calculation</v>
      </c>
    </row>
    <row r="1242" spans="61:63">
      <c r="BI1242" s="7">
        <v>45874.104861111111</v>
      </c>
      <c r="BJ1242" s="8" t="str">
        <v>[-11059] No Good Data For Calculation</v>
      </c>
      <c r="BK1242" s="8" t="str">
        <v>[-11059] No Good Data For Calculation</v>
      </c>
    </row>
    <row r="1243" spans="61:63">
      <c r="BI1243" s="7">
        <v>45874.105555555558</v>
      </c>
      <c r="BJ1243" s="8" t="str">
        <v>[-11059] No Good Data For Calculation</v>
      </c>
      <c r="BK1243" s="8" t="str">
        <v>[-11059] No Good Data For Calculation</v>
      </c>
    </row>
    <row r="1244" spans="61:63">
      <c r="BI1244" s="7">
        <v>45874.106249999997</v>
      </c>
      <c r="BJ1244" s="8" t="str">
        <v>[-11059] No Good Data For Calculation</v>
      </c>
      <c r="BK1244" s="8" t="str">
        <v>[-11059] No Good Data For Calculation</v>
      </c>
    </row>
    <row r="1245" spans="61:63">
      <c r="BI1245" s="7">
        <v>45874.106944444444</v>
      </c>
      <c r="BJ1245" s="8" t="str">
        <v>[-11059] No Good Data For Calculation</v>
      </c>
      <c r="BK1245" s="8" t="str">
        <v>[-11059] No Good Data For Calculation</v>
      </c>
    </row>
    <row r="1246" spans="61:63">
      <c r="BI1246" s="7">
        <v>45874.107638888891</v>
      </c>
      <c r="BJ1246" s="8" t="str">
        <v>[-11059] No Good Data For Calculation</v>
      </c>
      <c r="BK1246" s="8" t="str">
        <v>[-11059] No Good Data For Calculation</v>
      </c>
    </row>
    <row r="1247" spans="61:63">
      <c r="BI1247" s="7">
        <v>45874.10833333333</v>
      </c>
      <c r="BJ1247" s="8" t="str">
        <v>[-11059] No Good Data For Calculation</v>
      </c>
      <c r="BK1247" s="8" t="str">
        <v>[-11059] No Good Data For Calculation</v>
      </c>
    </row>
    <row r="1248" spans="61:63">
      <c r="BI1248" s="7">
        <v>45874.109027777777</v>
      </c>
      <c r="BJ1248" s="8" t="str">
        <v>[-11059] No Good Data For Calculation</v>
      </c>
      <c r="BK1248" s="8" t="str">
        <v>[-11059] No Good Data For Calculation</v>
      </c>
    </row>
    <row r="1249" spans="61:63">
      <c r="BI1249" s="7">
        <v>45874.109722222223</v>
      </c>
      <c r="BJ1249" s="8" t="str">
        <v>[-11059] No Good Data For Calculation</v>
      </c>
      <c r="BK1249" s="8" t="str">
        <v>[-11059] No Good Data For Calculation</v>
      </c>
    </row>
    <row r="1250" spans="61:63">
      <c r="BI1250" s="7">
        <v>45874.11041666667</v>
      </c>
      <c r="BJ1250" s="8" t="str">
        <v>[-11059] No Good Data For Calculation</v>
      </c>
      <c r="BK1250" s="8" t="str">
        <v>[-11059] No Good Data For Calculation</v>
      </c>
    </row>
    <row r="1251" spans="61:63">
      <c r="BI1251" s="7">
        <v>45874.111111111109</v>
      </c>
      <c r="BJ1251" s="8" t="str">
        <v>[-11059] No Good Data For Calculation</v>
      </c>
      <c r="BK1251" s="8" t="str">
        <v>[-11059] No Good Data For Calculation</v>
      </c>
    </row>
    <row r="1252" spans="61:63">
      <c r="BI1252" s="7">
        <v>45874.111805555556</v>
      </c>
      <c r="BJ1252" s="8" t="str">
        <v>[-11059] No Good Data For Calculation</v>
      </c>
      <c r="BK1252" s="8" t="str">
        <v>[-11059] No Good Data For Calculation</v>
      </c>
    </row>
    <row r="1253" spans="61:63">
      <c r="BI1253" s="7">
        <v>45874.112500000003</v>
      </c>
      <c r="BJ1253" s="8" t="str">
        <v>[-11059] No Good Data For Calculation</v>
      </c>
      <c r="BK1253" s="8" t="str">
        <v>[-11059] No Good Data For Calculation</v>
      </c>
    </row>
    <row r="1254" spans="61:63">
      <c r="BI1254" s="7">
        <v>45874.113194444442</v>
      </c>
      <c r="BJ1254" s="8" t="str">
        <v>[-11059] No Good Data For Calculation</v>
      </c>
      <c r="BK1254" s="8" t="str">
        <v>[-11059] No Good Data For Calculation</v>
      </c>
    </row>
    <row r="1255" spans="61:63">
      <c r="BI1255" s="7">
        <v>45874.113888888889</v>
      </c>
      <c r="BJ1255" s="8" t="str">
        <v>[-11059] No Good Data For Calculation</v>
      </c>
      <c r="BK1255" s="8" t="str">
        <v>[-11059] No Good Data For Calculation</v>
      </c>
    </row>
    <row r="1256" spans="61:63">
      <c r="BI1256" s="7">
        <v>45874.114583333336</v>
      </c>
      <c r="BJ1256" s="8" t="str">
        <v>[-11059] No Good Data For Calculation</v>
      </c>
      <c r="BK1256" s="8" t="str">
        <v>[-11059] No Good Data For Calculation</v>
      </c>
    </row>
    <row r="1257" spans="61:63">
      <c r="BI1257" s="7">
        <v>45874.115277777775</v>
      </c>
      <c r="BJ1257" s="8" t="str">
        <v>[-11059] No Good Data For Calculation</v>
      </c>
      <c r="BK1257" s="8" t="str">
        <v>[-11059] No Good Data For Calculation</v>
      </c>
    </row>
    <row r="1258" spans="61:63">
      <c r="BI1258" s="7">
        <v>45874.115972222222</v>
      </c>
      <c r="BJ1258" s="8" t="str">
        <v>[-11059] No Good Data For Calculation</v>
      </c>
      <c r="BK1258" s="8" t="str">
        <v>[-11059] No Good Data For Calculation</v>
      </c>
    </row>
    <row r="1259" spans="61:63">
      <c r="BI1259" s="7">
        <v>45874.116666666669</v>
      </c>
      <c r="BJ1259" s="8" t="str">
        <v>[-11059] No Good Data For Calculation</v>
      </c>
      <c r="BK1259" s="8" t="str">
        <v>[-11059] No Good Data For Calculation</v>
      </c>
    </row>
    <row r="1260" spans="61:63">
      <c r="BI1260" s="7">
        <v>45874.117361111108</v>
      </c>
      <c r="BJ1260" s="8" t="str">
        <v>[-11059] No Good Data For Calculation</v>
      </c>
      <c r="BK1260" s="8" t="str">
        <v>[-11059] No Good Data For Calculation</v>
      </c>
    </row>
    <row r="1261" spans="61:63">
      <c r="BI1261" s="7">
        <v>45874.118055555555</v>
      </c>
      <c r="BJ1261" s="8" t="str">
        <v>[-11059] No Good Data For Calculation</v>
      </c>
      <c r="BK1261" s="8" t="str">
        <v>[-11059] No Good Data For Calculation</v>
      </c>
    </row>
    <row r="1262" spans="61:63">
      <c r="BI1262" s="7">
        <v>45874.118750000001</v>
      </c>
      <c r="BJ1262" s="8" t="str">
        <v>[-11059] No Good Data For Calculation</v>
      </c>
      <c r="BK1262" s="8" t="str">
        <v>[-11059] No Good Data For Calculation</v>
      </c>
    </row>
    <row r="1263" spans="61:63">
      <c r="BI1263" s="7">
        <v>45874.119444444441</v>
      </c>
      <c r="BJ1263" s="8" t="str">
        <v>[-11059] No Good Data For Calculation</v>
      </c>
      <c r="BK1263" s="8" t="str">
        <v>[-11059] No Good Data For Calculation</v>
      </c>
    </row>
    <row r="1264" spans="61:63">
      <c r="BI1264" s="7">
        <v>45874.120138888888</v>
      </c>
      <c r="BJ1264" s="8" t="str">
        <v>[-11059] No Good Data For Calculation</v>
      </c>
      <c r="BK1264" s="8" t="str">
        <v>[-11059] No Good Data For Calculation</v>
      </c>
    </row>
    <row r="1265" spans="61:63">
      <c r="BI1265" s="7">
        <v>45874.120833333334</v>
      </c>
      <c r="BJ1265" s="8" t="str">
        <v>[-11059] No Good Data For Calculation</v>
      </c>
      <c r="BK1265" s="8" t="str">
        <v>[-11059] No Good Data For Calculation</v>
      </c>
    </row>
    <row r="1266" spans="61:63">
      <c r="BI1266" s="7">
        <v>45874.121527777781</v>
      </c>
      <c r="BJ1266" s="8" t="str">
        <v>[-11059] No Good Data For Calculation</v>
      </c>
      <c r="BK1266" s="8" t="str">
        <v>[-11059] No Good Data For Calculation</v>
      </c>
    </row>
    <row r="1267" spans="61:63">
      <c r="BI1267" s="7">
        <v>45874.12222222222</v>
      </c>
      <c r="BJ1267" s="8" t="str">
        <v>[-11059] No Good Data For Calculation</v>
      </c>
      <c r="BK1267" s="8" t="str">
        <v>[-11059] No Good Data For Calculation</v>
      </c>
    </row>
    <row r="1268" spans="61:63">
      <c r="BI1268" s="7">
        <v>45874.122916666667</v>
      </c>
      <c r="BJ1268" s="8" t="str">
        <v>[-11059] No Good Data For Calculation</v>
      </c>
      <c r="BK1268" s="8" t="str">
        <v>[-11059] No Good Data For Calculation</v>
      </c>
    </row>
    <row r="1269" spans="61:63">
      <c r="BI1269" s="7">
        <v>45874.123611111114</v>
      </c>
      <c r="BJ1269" s="8" t="str">
        <v>[-11059] No Good Data For Calculation</v>
      </c>
      <c r="BK1269" s="8" t="str">
        <v>[-11059] No Good Data For Calculation</v>
      </c>
    </row>
    <row r="1270" spans="61:63">
      <c r="BI1270" s="7">
        <v>45874.124305555553</v>
      </c>
      <c r="BJ1270" s="8" t="str">
        <v>[-11059] No Good Data For Calculation</v>
      </c>
      <c r="BK1270" s="8" t="str">
        <v>[-11059] No Good Data For Calculation</v>
      </c>
    </row>
    <row r="1271" spans="61:63">
      <c r="BI1271" s="7">
        <v>45874.125</v>
      </c>
      <c r="BJ1271" s="8" t="str">
        <v>[-11059] No Good Data For Calculation</v>
      </c>
      <c r="BK1271" s="8" t="str">
        <v>[-11059] No Good Data For Calculation</v>
      </c>
    </row>
    <row r="1272" spans="61:63">
      <c r="BI1272" s="7">
        <v>45874.125694444447</v>
      </c>
      <c r="BJ1272" s="8" t="str">
        <v>[-11059] No Good Data For Calculation</v>
      </c>
      <c r="BK1272" s="8" t="str">
        <v>[-11059] No Good Data For Calculation</v>
      </c>
    </row>
    <row r="1273" spans="61:63">
      <c r="BI1273" s="7">
        <v>45874.126388888886</v>
      </c>
      <c r="BJ1273" s="8" t="str">
        <v>[-11059] No Good Data For Calculation</v>
      </c>
      <c r="BK1273" s="8" t="str">
        <v>[-11059] No Good Data For Calculation</v>
      </c>
    </row>
    <row r="1274" spans="61:63">
      <c r="BI1274" s="7">
        <v>45874.127083333333</v>
      </c>
      <c r="BJ1274" s="8" t="str">
        <v>[-11059] No Good Data For Calculation</v>
      </c>
      <c r="BK1274" s="8" t="str">
        <v>[-11059] No Good Data For Calculation</v>
      </c>
    </row>
    <row r="1275" spans="61:63">
      <c r="BI1275" s="7">
        <v>45874.12777777778</v>
      </c>
      <c r="BJ1275" s="8" t="str">
        <v>[-11059] No Good Data For Calculation</v>
      </c>
      <c r="BK1275" s="8" t="str">
        <v>[-11059] No Good Data For Calculation</v>
      </c>
    </row>
    <row r="1276" spans="61:63">
      <c r="BI1276" s="7">
        <v>45874.128472222219</v>
      </c>
      <c r="BJ1276" s="8" t="str">
        <v>[-11059] No Good Data For Calculation</v>
      </c>
      <c r="BK1276" s="8" t="str">
        <v>[-11059] No Good Data For Calculation</v>
      </c>
    </row>
    <row r="1277" spans="61:63">
      <c r="BI1277" s="7">
        <v>45874.129166666666</v>
      </c>
      <c r="BJ1277" s="8" t="str">
        <v>[-11059] No Good Data For Calculation</v>
      </c>
      <c r="BK1277" s="8" t="str">
        <v>[-11059] No Good Data For Calculation</v>
      </c>
    </row>
    <row r="1278" spans="61:63">
      <c r="BI1278" s="7">
        <v>45874.129861111112</v>
      </c>
      <c r="BJ1278" s="8" t="str">
        <v>[-11059] No Good Data For Calculation</v>
      </c>
      <c r="BK1278" s="8" t="str">
        <v>[-11059] No Good Data For Calculation</v>
      </c>
    </row>
    <row r="1279" spans="61:63">
      <c r="BI1279" s="7">
        <v>45874.130555555559</v>
      </c>
      <c r="BJ1279" s="8" t="str">
        <v>[-11059] No Good Data For Calculation</v>
      </c>
      <c r="BK1279" s="8" t="str">
        <v>[-11059] No Good Data For Calculation</v>
      </c>
    </row>
    <row r="1280" spans="61:63">
      <c r="BI1280" s="7">
        <v>45874.131249999999</v>
      </c>
      <c r="BJ1280" s="8" t="str">
        <v>[-11059] No Good Data For Calculation</v>
      </c>
      <c r="BK1280" s="8" t="str">
        <v>[-11059] No Good Data For Calculation</v>
      </c>
    </row>
    <row r="1281" spans="61:63">
      <c r="BI1281" s="7">
        <v>45874.131944444445</v>
      </c>
      <c r="BJ1281" s="8" t="str">
        <v>[-11059] No Good Data For Calculation</v>
      </c>
      <c r="BK1281" s="8" t="str">
        <v>[-11059] No Good Data For Calculation</v>
      </c>
    </row>
    <row r="1282" spans="61:63">
      <c r="BI1282" s="7">
        <v>45874.132638888892</v>
      </c>
      <c r="BJ1282" s="8" t="str">
        <v>[-11059] No Good Data For Calculation</v>
      </c>
      <c r="BK1282" s="8" t="str">
        <v>[-11059] No Good Data For Calculation</v>
      </c>
    </row>
    <row r="1283" spans="61:63">
      <c r="BI1283" s="7">
        <v>45874.133333333331</v>
      </c>
      <c r="BJ1283" s="8" t="str">
        <v>[-11059] No Good Data For Calculation</v>
      </c>
      <c r="BK1283" s="8" t="str">
        <v>[-11059] No Good Data For Calculation</v>
      </c>
    </row>
    <row r="1284" spans="61:63">
      <c r="BI1284" s="7">
        <v>45874.134027777778</v>
      </c>
      <c r="BJ1284" s="8" t="str">
        <v>[-11059] No Good Data For Calculation</v>
      </c>
      <c r="BK1284" s="8" t="str">
        <v>[-11059] No Good Data For Calculation</v>
      </c>
    </row>
    <row r="1285" spans="61:63">
      <c r="BI1285" s="7">
        <v>45874.134722222225</v>
      </c>
      <c r="BJ1285" s="8" t="str">
        <v>[-11059] No Good Data For Calculation</v>
      </c>
      <c r="BK1285" s="8" t="str">
        <v>[-11059] No Good Data For Calculation</v>
      </c>
    </row>
    <row r="1286" spans="61:63">
      <c r="BI1286" s="7">
        <v>45874.135416666664</v>
      </c>
      <c r="BJ1286" s="8" t="str">
        <v>[-11059] No Good Data For Calculation</v>
      </c>
      <c r="BK1286" s="8" t="str">
        <v>[-11059] No Good Data For Calculation</v>
      </c>
    </row>
    <row r="1287" spans="61:63">
      <c r="BI1287" s="7">
        <v>45874.136111111111</v>
      </c>
      <c r="BJ1287" s="8" t="str">
        <v>[-11059] No Good Data For Calculation</v>
      </c>
      <c r="BK1287" s="8" t="str">
        <v>[-11059] No Good Data For Calculation</v>
      </c>
    </row>
    <row r="1288" spans="61:63">
      <c r="BI1288" s="7">
        <v>45874.136805555558</v>
      </c>
      <c r="BJ1288" s="8" t="str">
        <v>[-11059] No Good Data For Calculation</v>
      </c>
      <c r="BK1288" s="8" t="str">
        <v>[-11059] No Good Data For Calculation</v>
      </c>
    </row>
    <row r="1289" spans="61:63">
      <c r="BI1289" s="7">
        <v>45874.137499999997</v>
      </c>
      <c r="BJ1289" s="8" t="str">
        <v>[-11059] No Good Data For Calculation</v>
      </c>
      <c r="BK1289" s="8" t="str">
        <v>[-11059] No Good Data For Calculation</v>
      </c>
    </row>
    <row r="1290" spans="61:63">
      <c r="BI1290" s="7">
        <v>45874.138194444444</v>
      </c>
      <c r="BJ1290" s="8" t="str">
        <v>[-11059] No Good Data For Calculation</v>
      </c>
      <c r="BK1290" s="8" t="str">
        <v>[-11059] No Good Data For Calculation</v>
      </c>
    </row>
    <row r="1291" spans="61:63">
      <c r="BI1291" s="7">
        <v>45874.138888888891</v>
      </c>
      <c r="BJ1291" s="8" t="str">
        <v>[-11059] No Good Data For Calculation</v>
      </c>
      <c r="BK1291" s="8" t="str">
        <v>[-11059] No Good Data For Calculation</v>
      </c>
    </row>
    <row r="1292" spans="61:63">
      <c r="BI1292" s="7">
        <v>45874.13958333333</v>
      </c>
      <c r="BJ1292" s="8" t="str">
        <v>[-11059] No Good Data For Calculation</v>
      </c>
      <c r="BK1292" s="8" t="str">
        <v>[-11059] No Good Data For Calculation</v>
      </c>
    </row>
    <row r="1293" spans="61:63">
      <c r="BI1293" s="7">
        <v>45874.140277777777</v>
      </c>
      <c r="BJ1293" s="8" t="str">
        <v>[-11059] No Good Data For Calculation</v>
      </c>
      <c r="BK1293" s="8" t="str">
        <v>[-11059] No Good Data For Calculation</v>
      </c>
    </row>
    <row r="1294" spans="61:63">
      <c r="BI1294" s="7">
        <v>45874.140972222223</v>
      </c>
      <c r="BJ1294" s="8" t="str">
        <v>[-11059] No Good Data For Calculation</v>
      </c>
      <c r="BK1294" s="8" t="str">
        <v>[-11059] No Good Data For Calculation</v>
      </c>
    </row>
    <row r="1295" spans="61:63">
      <c r="BI1295" s="7">
        <v>45874.14166666667</v>
      </c>
      <c r="BJ1295" s="8" t="str">
        <v>[-11059] No Good Data For Calculation</v>
      </c>
      <c r="BK1295" s="8" t="str">
        <v>[-11059] No Good Data For Calculation</v>
      </c>
    </row>
    <row r="1296" spans="61:63">
      <c r="BI1296" s="7">
        <v>45874.142361111109</v>
      </c>
      <c r="BJ1296" s="8" t="str">
        <v>[-11059] No Good Data For Calculation</v>
      </c>
      <c r="BK1296" s="8" t="str">
        <v>[-11059] No Good Data For Calculation</v>
      </c>
    </row>
    <row r="1297" spans="61:63">
      <c r="BI1297" s="7">
        <v>45874.143055555556</v>
      </c>
      <c r="BJ1297" s="8" t="str">
        <v>[-11059] No Good Data For Calculation</v>
      </c>
      <c r="BK1297" s="8" t="str">
        <v>[-11059] No Good Data For Calculation</v>
      </c>
    </row>
    <row r="1298" spans="61:63">
      <c r="BI1298" s="7">
        <v>45874.143750000003</v>
      </c>
      <c r="BJ1298" s="8" t="str">
        <v>[-11059] No Good Data For Calculation</v>
      </c>
      <c r="BK1298" s="8" t="str">
        <v>[-11059] No Good Data For Calculation</v>
      </c>
    </row>
    <row r="1299" spans="61:63">
      <c r="BI1299" s="7">
        <v>45874.144444444442</v>
      </c>
      <c r="BJ1299" s="8" t="str">
        <v>[-11059] No Good Data For Calculation</v>
      </c>
      <c r="BK1299" s="8" t="str">
        <v>[-11059] No Good Data For Calculation</v>
      </c>
    </row>
    <row r="1300" spans="61:63">
      <c r="BI1300" s="7">
        <v>45874.145138888889</v>
      </c>
      <c r="BJ1300" s="8" t="str">
        <v>[-11059] No Good Data For Calculation</v>
      </c>
      <c r="BK1300" s="8" t="str">
        <v>[-11059] No Good Data For Calculation</v>
      </c>
    </row>
    <row r="1301" spans="61:63">
      <c r="BI1301" s="7">
        <v>45874.145833333336</v>
      </c>
      <c r="BJ1301" s="8" t="str">
        <v>[-11059] No Good Data For Calculation</v>
      </c>
      <c r="BK1301" s="8" t="str">
        <v>[-11059] No Good Data For Calculation</v>
      </c>
    </row>
    <row r="1302" spans="61:63">
      <c r="BI1302" s="7">
        <v>45874.146527777775</v>
      </c>
      <c r="BJ1302" s="8" t="str">
        <v>[-11059] No Good Data For Calculation</v>
      </c>
      <c r="BK1302" s="8" t="str">
        <v>[-11059] No Good Data For Calculation</v>
      </c>
    </row>
    <row r="1303" spans="61:63">
      <c r="BI1303" s="7">
        <v>45874.147222222222</v>
      </c>
      <c r="BJ1303" s="8" t="str">
        <v>[-11059] No Good Data For Calculation</v>
      </c>
      <c r="BK1303" s="8" t="str">
        <v>[-11059] No Good Data For Calculation</v>
      </c>
    </row>
    <row r="1304" spans="61:63">
      <c r="BI1304" s="7">
        <v>45874.147916666669</v>
      </c>
      <c r="BJ1304" s="8" t="str">
        <v>[-11059] No Good Data For Calculation</v>
      </c>
      <c r="BK1304" s="8" t="str">
        <v>[-11059] No Good Data For Calculation</v>
      </c>
    </row>
    <row r="1305" spans="61:63">
      <c r="BI1305" s="7">
        <v>45874.148611111108</v>
      </c>
      <c r="BJ1305" s="8" t="str">
        <v>[-11059] No Good Data For Calculation</v>
      </c>
      <c r="BK1305" s="8" t="str">
        <v>[-11059] No Good Data For Calculation</v>
      </c>
    </row>
    <row r="1306" spans="61:63">
      <c r="BI1306" s="7">
        <v>45874.149305555555</v>
      </c>
      <c r="BJ1306" s="8" t="str">
        <v>[-11059] No Good Data For Calculation</v>
      </c>
      <c r="BK1306" s="8" t="str">
        <v>[-11059] No Good Data For Calculation</v>
      </c>
    </row>
    <row r="1307" spans="61:63">
      <c r="BI1307" s="7">
        <v>45874.15</v>
      </c>
      <c r="BJ1307" s="8" t="str">
        <v>[-11059] No Good Data For Calculation</v>
      </c>
      <c r="BK1307" s="8" t="str">
        <v>[-11059] No Good Data For Calculation</v>
      </c>
    </row>
    <row r="1308" spans="61:63">
      <c r="BI1308" s="7">
        <v>45874.150694444441</v>
      </c>
      <c r="BJ1308" s="8" t="str">
        <v>[-11059] No Good Data For Calculation</v>
      </c>
      <c r="BK1308" s="8" t="str">
        <v>[-11059] No Good Data For Calculation</v>
      </c>
    </row>
    <row r="1309" spans="61:63">
      <c r="BI1309" s="7">
        <v>45874.151388888888</v>
      </c>
      <c r="BJ1309" s="8" t="str">
        <v>[-11059] No Good Data For Calculation</v>
      </c>
      <c r="BK1309" s="8" t="str">
        <v>[-11059] No Good Data For Calculation</v>
      </c>
    </row>
    <row r="1310" spans="61:63">
      <c r="BI1310" s="7">
        <v>45874.152083333334</v>
      </c>
      <c r="BJ1310" s="8" t="str">
        <v>[-11059] No Good Data For Calculation</v>
      </c>
      <c r="BK1310" s="8" t="str">
        <v>[-11059] No Good Data For Calculation</v>
      </c>
    </row>
    <row r="1311" spans="61:63">
      <c r="BI1311" s="7">
        <v>45874.152777777781</v>
      </c>
      <c r="BJ1311" s="8" t="str">
        <v>[-11059] No Good Data For Calculation</v>
      </c>
      <c r="BK1311" s="8" t="str">
        <v>[-11059] No Good Data For Calculation</v>
      </c>
    </row>
    <row r="1312" spans="61:63">
      <c r="BI1312" s="7">
        <v>45874.15347222222</v>
      </c>
      <c r="BJ1312" s="8" t="str">
        <v>[-11059] No Good Data For Calculation</v>
      </c>
      <c r="BK1312" s="8" t="str">
        <v>[-11059] No Good Data For Calculation</v>
      </c>
    </row>
    <row r="1313" spans="61:63">
      <c r="BI1313" s="7">
        <v>45874.154166666667</v>
      </c>
      <c r="BJ1313" s="8" t="str">
        <v>[-11059] No Good Data For Calculation</v>
      </c>
      <c r="BK1313" s="8" t="str">
        <v>[-11059] No Good Data For Calculation</v>
      </c>
    </row>
    <row r="1314" spans="61:63">
      <c r="BI1314" s="7">
        <v>45874.154861111114</v>
      </c>
      <c r="BJ1314" s="8" t="str">
        <v>[-11059] No Good Data For Calculation</v>
      </c>
      <c r="BK1314" s="8" t="str">
        <v>[-11059] No Good Data For Calculation</v>
      </c>
    </row>
    <row r="1315" spans="61:63">
      <c r="BI1315" s="7">
        <v>45874.155555555553</v>
      </c>
      <c r="BJ1315" s="8" t="str">
        <v>[-11059] No Good Data For Calculation</v>
      </c>
      <c r="BK1315" s="8" t="str">
        <v>[-11059] No Good Data For Calculation</v>
      </c>
    </row>
    <row r="1316" spans="61:63">
      <c r="BI1316" s="7">
        <v>45874.15625</v>
      </c>
      <c r="BJ1316" s="8" t="str">
        <v>[-11059] No Good Data For Calculation</v>
      </c>
      <c r="BK1316" s="8" t="str">
        <v>[-11059] No Good Data For Calculation</v>
      </c>
    </row>
    <row r="1317" spans="61:63">
      <c r="BI1317" s="7">
        <v>45874.156944444447</v>
      </c>
      <c r="BJ1317" s="8" t="str">
        <v>[-11059] No Good Data For Calculation</v>
      </c>
      <c r="BK1317" s="8" t="str">
        <v>[-11059] No Good Data For Calculation</v>
      </c>
    </row>
    <row r="1318" spans="61:63">
      <c r="BI1318" s="7">
        <v>45874.157638888886</v>
      </c>
      <c r="BJ1318" s="8" t="str">
        <v>[-11059] No Good Data For Calculation</v>
      </c>
      <c r="BK1318" s="8" t="str">
        <v>[-11059] No Good Data For Calculation</v>
      </c>
    </row>
    <row r="1319" spans="61:63">
      <c r="BI1319" s="7">
        <v>45874.158333333333</v>
      </c>
      <c r="BJ1319" s="8" t="str">
        <v>[-11059] No Good Data For Calculation</v>
      </c>
      <c r="BK1319" s="8" t="str">
        <v>[-11059] No Good Data For Calculation</v>
      </c>
    </row>
    <row r="1320" spans="61:63">
      <c r="BI1320" s="7">
        <v>45874.15902777778</v>
      </c>
      <c r="BJ1320" s="8" t="str">
        <v>[-11059] No Good Data For Calculation</v>
      </c>
      <c r="BK1320" s="8" t="str">
        <v>[-11059] No Good Data For Calculation</v>
      </c>
    </row>
    <row r="1321" spans="61:63">
      <c r="BI1321" s="7">
        <v>45874.159722222219</v>
      </c>
      <c r="BJ1321" s="8" t="str">
        <v>[-11059] No Good Data For Calculation</v>
      </c>
      <c r="BK1321" s="8" t="str">
        <v>[-11059] No Good Data For Calculation</v>
      </c>
    </row>
    <row r="1322" spans="61:63">
      <c r="BI1322" s="7">
        <v>45874.160416666666</v>
      </c>
      <c r="BJ1322" s="8" t="str">
        <v>[-11059] No Good Data For Calculation</v>
      </c>
      <c r="BK1322" s="8" t="str">
        <v>[-11059] No Good Data For Calculation</v>
      </c>
    </row>
    <row r="1323" spans="61:63">
      <c r="BI1323" s="7">
        <v>45874.161111111112</v>
      </c>
      <c r="BJ1323" s="8" t="str">
        <v>[-11059] No Good Data For Calculation</v>
      </c>
      <c r="BK1323" s="8" t="str">
        <v>[-11059] No Good Data For Calculation</v>
      </c>
    </row>
    <row r="1324" spans="61:63">
      <c r="BI1324" s="7">
        <v>45874.161805555559</v>
      </c>
      <c r="BJ1324" s="8" t="str">
        <v>[-11059] No Good Data For Calculation</v>
      </c>
      <c r="BK1324" s="8" t="str">
        <v>[-11059] No Good Data For Calculation</v>
      </c>
    </row>
    <row r="1325" spans="61:63">
      <c r="BI1325" s="7">
        <v>45874.162499999999</v>
      </c>
      <c r="BJ1325" s="8" t="str">
        <v>[-11059] No Good Data For Calculation</v>
      </c>
      <c r="BK1325" s="8" t="str">
        <v>[-11059] No Good Data For Calculation</v>
      </c>
    </row>
    <row r="1326" spans="61:63">
      <c r="BI1326" s="7">
        <v>45874.163194444445</v>
      </c>
      <c r="BJ1326" s="8" t="str">
        <v>[-11059] No Good Data For Calculation</v>
      </c>
      <c r="BK1326" s="8" t="str">
        <v>[-11059] No Good Data For Calculation</v>
      </c>
    </row>
    <row r="1327" spans="61:63">
      <c r="BI1327" s="7">
        <v>45874.163888888892</v>
      </c>
      <c r="BJ1327" s="8" t="str">
        <v>[-11059] No Good Data For Calculation</v>
      </c>
      <c r="BK1327" s="8" t="str">
        <v>[-11059] No Good Data For Calculation</v>
      </c>
    </row>
    <row r="1328" spans="61:63">
      <c r="BI1328" s="7">
        <v>45874.164583333331</v>
      </c>
      <c r="BJ1328" s="8" t="str">
        <v>[-11059] No Good Data For Calculation</v>
      </c>
      <c r="BK1328" s="8" t="str">
        <v>[-11059] No Good Data For Calculation</v>
      </c>
    </row>
    <row r="1329" spans="61:63">
      <c r="BI1329" s="7">
        <v>45874.165277777778</v>
      </c>
      <c r="BJ1329" s="8" t="str">
        <v>[-11059] No Good Data For Calculation</v>
      </c>
      <c r="BK1329" s="8" t="str">
        <v>[-11059] No Good Data For Calculation</v>
      </c>
    </row>
    <row r="1330" spans="61:63">
      <c r="BI1330" s="7">
        <v>45874.165972222225</v>
      </c>
      <c r="BJ1330" s="8" t="str">
        <v>[-11059] No Good Data For Calculation</v>
      </c>
      <c r="BK1330" s="8" t="str">
        <v>[-11059] No Good Data For Calculation</v>
      </c>
    </row>
    <row r="1331" spans="61:63">
      <c r="BI1331" s="7">
        <v>45874.166666666664</v>
      </c>
      <c r="BJ1331" s="8" t="str">
        <v>[-11059] No Good Data For Calculation</v>
      </c>
      <c r="BK1331" s="8" t="str">
        <v>[-11059] No Good Data For Calculation</v>
      </c>
    </row>
    <row r="1332" spans="61:63">
      <c r="BI1332" s="7">
        <v>45874.167361111111</v>
      </c>
      <c r="BJ1332" s="8" t="str">
        <v>[-11059] No Good Data For Calculation</v>
      </c>
      <c r="BK1332" s="8" t="str">
        <v>[-11059] No Good Data For Calculation</v>
      </c>
    </row>
    <row r="1333" spans="61:63">
      <c r="BI1333" s="7">
        <v>45874.168055555558</v>
      </c>
      <c r="BJ1333" s="8" t="str">
        <v>[-11059] No Good Data For Calculation</v>
      </c>
      <c r="BK1333" s="8" t="str">
        <v>[-11059] No Good Data For Calculation</v>
      </c>
    </row>
    <row r="1334" spans="61:63">
      <c r="BI1334" s="7">
        <v>45874.168749999997</v>
      </c>
      <c r="BJ1334" s="8" t="str">
        <v>[-11059] No Good Data For Calculation</v>
      </c>
      <c r="BK1334" s="8" t="str">
        <v>[-11059] No Good Data For Calculation</v>
      </c>
    </row>
    <row r="1335" spans="61:63">
      <c r="BI1335" s="7">
        <v>45874.169444444444</v>
      </c>
      <c r="BJ1335" s="8" t="str">
        <v>[-11059] No Good Data For Calculation</v>
      </c>
      <c r="BK1335" s="8" t="str">
        <v>[-11059] No Good Data For Calculation</v>
      </c>
    </row>
    <row r="1336" spans="61:63">
      <c r="BI1336" s="7">
        <v>45874.170138888891</v>
      </c>
      <c r="BJ1336" s="8" t="str">
        <v>[-11059] No Good Data For Calculation</v>
      </c>
      <c r="BK1336" s="8" t="str">
        <v>[-11059] No Good Data For Calculation</v>
      </c>
    </row>
    <row r="1337" spans="61:63">
      <c r="BI1337" s="7">
        <v>45874.17083333333</v>
      </c>
      <c r="BJ1337" s="8" t="str">
        <v>[-11059] No Good Data For Calculation</v>
      </c>
      <c r="BK1337" s="8" t="str">
        <v>[-11059] No Good Data For Calculation</v>
      </c>
    </row>
    <row r="1338" spans="61:63">
      <c r="BI1338" s="7">
        <v>45874.171527777777</v>
      </c>
      <c r="BJ1338" s="8" t="str">
        <v>[-11059] No Good Data For Calculation</v>
      </c>
      <c r="BK1338" s="8" t="str">
        <v>[-11059] No Good Data For Calculation</v>
      </c>
    </row>
    <row r="1339" spans="61:63">
      <c r="BI1339" s="7">
        <v>45874.172222222223</v>
      </c>
      <c r="BJ1339" s="8" t="str">
        <v>[-11059] No Good Data For Calculation</v>
      </c>
      <c r="BK1339" s="8" t="str">
        <v>[-11059] No Good Data For Calculation</v>
      </c>
    </row>
    <row r="1340" spans="61:63">
      <c r="BI1340" s="7">
        <v>45874.17291666667</v>
      </c>
      <c r="BJ1340" s="8" t="str">
        <v>[-11059] No Good Data For Calculation</v>
      </c>
      <c r="BK1340" s="8" t="str">
        <v>[-11059] No Good Data For Calculation</v>
      </c>
    </row>
    <row r="1341" spans="61:63">
      <c r="BI1341" s="7">
        <v>45874.173611111109</v>
      </c>
      <c r="BJ1341" s="8" t="str">
        <v>[-11059] No Good Data For Calculation</v>
      </c>
      <c r="BK1341" s="8" t="str">
        <v>[-11059] No Good Data For Calculation</v>
      </c>
    </row>
    <row r="1342" spans="61:63">
      <c r="BI1342" s="7">
        <v>45874.174305555556</v>
      </c>
      <c r="BJ1342" s="8" t="str">
        <v>[-11059] No Good Data For Calculation</v>
      </c>
      <c r="BK1342" s="8" t="str">
        <v>[-11059] No Good Data For Calculation</v>
      </c>
    </row>
    <row r="1343" spans="61:63">
      <c r="BI1343" s="7">
        <v>45874.175000000003</v>
      </c>
      <c r="BJ1343" s="8" t="str">
        <v>[-11059] No Good Data For Calculation</v>
      </c>
      <c r="BK1343" s="8" t="str">
        <v>[-11059] No Good Data For Calculation</v>
      </c>
    </row>
    <row r="1344" spans="61:63">
      <c r="BI1344" s="7">
        <v>45874.175694444442</v>
      </c>
      <c r="BJ1344" s="8" t="str">
        <v>[-11059] No Good Data For Calculation</v>
      </c>
      <c r="BK1344" s="8" t="str">
        <v>[-11059] No Good Data For Calculation</v>
      </c>
    </row>
    <row r="1345" spans="61:63">
      <c r="BI1345" s="7">
        <v>45874.176388888889</v>
      </c>
      <c r="BJ1345" s="8" t="str">
        <v>[-11059] No Good Data For Calculation</v>
      </c>
      <c r="BK1345" s="8" t="str">
        <v>[-11059] No Good Data For Calculation</v>
      </c>
    </row>
    <row r="1346" spans="61:63">
      <c r="BI1346" s="7">
        <v>45874.177083333336</v>
      </c>
      <c r="BJ1346" s="8" t="str">
        <v>[-11059] No Good Data For Calculation</v>
      </c>
      <c r="BK1346" s="8" t="str">
        <v>[-11059] No Good Data For Calculation</v>
      </c>
    </row>
    <row r="1347" spans="61:63">
      <c r="BI1347" s="7">
        <v>45874.177777777775</v>
      </c>
      <c r="BJ1347" s="8" t="str">
        <v>[-11059] No Good Data For Calculation</v>
      </c>
      <c r="BK1347" s="8" t="str">
        <v>[-11059] No Good Data For Calculation</v>
      </c>
    </row>
    <row r="1348" spans="61:63">
      <c r="BI1348" s="7">
        <v>45874.178472222222</v>
      </c>
      <c r="BJ1348" s="8" t="str">
        <v>[-11059] No Good Data For Calculation</v>
      </c>
      <c r="BK1348" s="8" t="str">
        <v>[-11059] No Good Data For Calculation</v>
      </c>
    </row>
    <row r="1349" spans="61:63">
      <c r="BI1349" s="7">
        <v>45874.179166666669</v>
      </c>
      <c r="BJ1349" s="8" t="str">
        <v>[-11059] No Good Data For Calculation</v>
      </c>
      <c r="BK1349" s="8" t="str">
        <v>[-11059] No Good Data For Calculation</v>
      </c>
    </row>
    <row r="1350" spans="61:63">
      <c r="BI1350" s="7">
        <v>45874.179861111108</v>
      </c>
      <c r="BJ1350" s="8" t="str">
        <v>[-11059] No Good Data For Calculation</v>
      </c>
      <c r="BK1350" s="8" t="str">
        <v>[-11059] No Good Data For Calculation</v>
      </c>
    </row>
    <row r="1351" spans="61:63">
      <c r="BI1351" s="7">
        <v>45874.180555555555</v>
      </c>
      <c r="BJ1351" s="8" t="str">
        <v>[-11059] No Good Data For Calculation</v>
      </c>
      <c r="BK1351" s="8" t="str">
        <v>[-11059] No Good Data For Calculation</v>
      </c>
    </row>
    <row r="1352" spans="61:63">
      <c r="BI1352" s="7">
        <v>45874.181250000001</v>
      </c>
      <c r="BJ1352" s="8" t="str">
        <v>[-11059] No Good Data For Calculation</v>
      </c>
      <c r="BK1352" s="8" t="str">
        <v>[-11059] No Good Data For Calculation</v>
      </c>
    </row>
    <row r="1353" spans="61:63">
      <c r="BI1353" s="7">
        <v>45874.181944444441</v>
      </c>
      <c r="BJ1353" s="8" t="str">
        <v>[-11059] No Good Data For Calculation</v>
      </c>
      <c r="BK1353" s="8" t="str">
        <v>[-11059] No Good Data For Calculation</v>
      </c>
    </row>
    <row r="1354" spans="61:63">
      <c r="BI1354" s="7">
        <v>45874.182638888888</v>
      </c>
      <c r="BJ1354" s="8" t="str">
        <v>[-11059] No Good Data For Calculation</v>
      </c>
      <c r="BK1354" s="8" t="str">
        <v>[-11059] No Good Data For Calculation</v>
      </c>
    </row>
    <row r="1355" spans="61:63">
      <c r="BI1355" s="7">
        <v>45874.183333333334</v>
      </c>
      <c r="BJ1355" s="8" t="str">
        <v>[-11059] No Good Data For Calculation</v>
      </c>
      <c r="BK1355" s="8" t="str">
        <v>[-11059] No Good Data For Calculation</v>
      </c>
    </row>
    <row r="1356" spans="61:63">
      <c r="BI1356" s="7">
        <v>45874.184027777781</v>
      </c>
      <c r="BJ1356" s="8" t="str">
        <v>[-11059] No Good Data For Calculation</v>
      </c>
      <c r="BK1356" s="8" t="str">
        <v>[-11059] No Good Data For Calculation</v>
      </c>
    </row>
    <row r="1357" spans="61:63">
      <c r="BI1357" s="7">
        <v>45874.18472222222</v>
      </c>
      <c r="BJ1357" s="8" t="str">
        <v>[-11059] No Good Data For Calculation</v>
      </c>
      <c r="BK1357" s="8" t="str">
        <v>[-11059] No Good Data For Calculation</v>
      </c>
    </row>
    <row r="1358" spans="61:63">
      <c r="BI1358" s="7">
        <v>45874.185416666667</v>
      </c>
      <c r="BJ1358" s="8" t="str">
        <v>[-11059] No Good Data For Calculation</v>
      </c>
      <c r="BK1358" s="8" t="str">
        <v>[-11059] No Good Data For Calculation</v>
      </c>
    </row>
    <row r="1359" spans="61:63">
      <c r="BI1359" s="7">
        <v>45874.186111111114</v>
      </c>
      <c r="BJ1359" s="8" t="str">
        <v>[-11059] No Good Data For Calculation</v>
      </c>
      <c r="BK1359" s="8" t="str">
        <v>[-11059] No Good Data For Calculation</v>
      </c>
    </row>
    <row r="1360" spans="61:63">
      <c r="BI1360" s="7">
        <v>45874.186805555553</v>
      </c>
      <c r="BJ1360" s="8" t="str">
        <v>[-11059] No Good Data For Calculation</v>
      </c>
      <c r="BK1360" s="8" t="str">
        <v>[-11059] No Good Data For Calculation</v>
      </c>
    </row>
    <row r="1361" spans="61:63">
      <c r="BI1361" s="7">
        <v>45874.1875</v>
      </c>
      <c r="BJ1361" s="8" t="str">
        <v>[-11059] No Good Data For Calculation</v>
      </c>
      <c r="BK1361" s="8" t="str">
        <v>[-11059] No Good Data For Calculation</v>
      </c>
    </row>
    <row r="1362" spans="61:63">
      <c r="BI1362" s="7">
        <v>45874.188194444447</v>
      </c>
      <c r="BJ1362" s="8" t="str">
        <v>[-11059] No Good Data For Calculation</v>
      </c>
      <c r="BK1362" s="8" t="str">
        <v>[-11059] No Good Data For Calculation</v>
      </c>
    </row>
    <row r="1363" spans="61:63">
      <c r="BI1363" s="7">
        <v>45874.188888888886</v>
      </c>
      <c r="BJ1363" s="8" t="str">
        <v>[-11059] No Good Data For Calculation</v>
      </c>
      <c r="BK1363" s="8" t="str">
        <v>[-11059] No Good Data For Calculation</v>
      </c>
    </row>
    <row r="1364" spans="61:63">
      <c r="BI1364" s="7">
        <v>45874.189583333333</v>
      </c>
      <c r="BJ1364" s="8" t="str">
        <v>[-11059] No Good Data For Calculation</v>
      </c>
      <c r="BK1364" s="8" t="str">
        <v>[-11059] No Good Data For Calculation</v>
      </c>
    </row>
    <row r="1365" spans="61:63">
      <c r="BI1365" s="7">
        <v>45874.19027777778</v>
      </c>
      <c r="BJ1365" s="8" t="str">
        <v>[-11059] No Good Data For Calculation</v>
      </c>
      <c r="BK1365" s="8" t="str">
        <v>[-11059] No Good Data For Calculation</v>
      </c>
    </row>
    <row r="1366" spans="61:63">
      <c r="BI1366" s="7">
        <v>45874.190972222219</v>
      </c>
      <c r="BJ1366" s="8" t="str">
        <v>[-11059] No Good Data For Calculation</v>
      </c>
      <c r="BK1366" s="8" t="str">
        <v>[-11059] No Good Data For Calculation</v>
      </c>
    </row>
    <row r="1367" spans="61:63">
      <c r="BI1367" s="7">
        <v>45874.191666666666</v>
      </c>
      <c r="BJ1367" s="8" t="str">
        <v>[-11059] No Good Data For Calculation</v>
      </c>
      <c r="BK1367" s="8" t="str">
        <v>[-11059] No Good Data For Calculation</v>
      </c>
    </row>
    <row r="1368" spans="61:63">
      <c r="BI1368" s="7">
        <v>45874.192361111112</v>
      </c>
      <c r="BJ1368" s="8" t="str">
        <v>[-11059] No Good Data For Calculation</v>
      </c>
      <c r="BK1368" s="8" t="str">
        <v>[-11059] No Good Data For Calculation</v>
      </c>
    </row>
    <row r="1369" spans="61:63">
      <c r="BI1369" s="7">
        <v>45874.193055555559</v>
      </c>
      <c r="BJ1369" s="8" t="str">
        <v>[-11059] No Good Data For Calculation</v>
      </c>
      <c r="BK1369" s="8" t="str">
        <v>[-11059] No Good Data For Calculation</v>
      </c>
    </row>
    <row r="1370" spans="61:63">
      <c r="BI1370" s="7">
        <v>45874.193749999999</v>
      </c>
      <c r="BJ1370" s="8" t="str">
        <v>[-11059] No Good Data For Calculation</v>
      </c>
      <c r="BK1370" s="8" t="str">
        <v>[-11059] No Good Data For Calculation</v>
      </c>
    </row>
    <row r="1371" spans="61:63">
      <c r="BI1371" s="7">
        <v>45874.194444444445</v>
      </c>
      <c r="BJ1371" s="8" t="str">
        <v>[-11059] No Good Data For Calculation</v>
      </c>
      <c r="BK1371" s="8" t="str">
        <v>[-11059] No Good Data For Calculation</v>
      </c>
    </row>
    <row r="1372" spans="61:63">
      <c r="BI1372" s="7">
        <v>45874.195138888892</v>
      </c>
      <c r="BJ1372" s="8" t="str">
        <v>[-11059] No Good Data For Calculation</v>
      </c>
      <c r="BK1372" s="8" t="str">
        <v>[-11059] No Good Data For Calculation</v>
      </c>
    </row>
    <row r="1373" spans="61:63">
      <c r="BI1373" s="7">
        <v>45874.195833333331</v>
      </c>
      <c r="BJ1373" s="8" t="str">
        <v>[-11059] No Good Data For Calculation</v>
      </c>
      <c r="BK1373" s="8" t="str">
        <v>[-11059] No Good Data For Calculation</v>
      </c>
    </row>
    <row r="1374" spans="61:63">
      <c r="BI1374" s="7">
        <v>45874.196527777778</v>
      </c>
      <c r="BJ1374" s="8" t="str">
        <v>[-11059] No Good Data For Calculation</v>
      </c>
      <c r="BK1374" s="8" t="str">
        <v>[-11059] No Good Data For Calculation</v>
      </c>
    </row>
    <row r="1375" spans="61:63">
      <c r="BI1375" s="7">
        <v>45874.197222222225</v>
      </c>
      <c r="BJ1375" s="8" t="str">
        <v>[-11059] No Good Data For Calculation</v>
      </c>
      <c r="BK1375" s="8" t="str">
        <v>[-11059] No Good Data For Calculation</v>
      </c>
    </row>
    <row r="1376" spans="61:63">
      <c r="BI1376" s="7">
        <v>45874.197916666664</v>
      </c>
      <c r="BJ1376" s="8" t="str">
        <v>[-11059] No Good Data For Calculation</v>
      </c>
      <c r="BK1376" s="8" t="str">
        <v>[-11059] No Good Data For Calculation</v>
      </c>
    </row>
    <row r="1377" spans="61:63">
      <c r="BI1377" s="7">
        <v>45874.198611111111</v>
      </c>
      <c r="BJ1377" s="8" t="str">
        <v>[-11059] No Good Data For Calculation</v>
      </c>
      <c r="BK1377" s="8" t="str">
        <v>[-11059] No Good Data For Calculation</v>
      </c>
    </row>
    <row r="1378" spans="61:63">
      <c r="BI1378" s="7">
        <v>45874.199305555558</v>
      </c>
      <c r="BJ1378" s="8" t="str">
        <v>[-11059] No Good Data For Calculation</v>
      </c>
      <c r="BK1378" s="8" t="str">
        <v>[-11059] No Good Data For Calculation</v>
      </c>
    </row>
    <row r="1379" spans="61:63">
      <c r="BI1379" s="7">
        <v>45874.2</v>
      </c>
      <c r="BJ1379" s="8" t="str">
        <v>[-11059] No Good Data For Calculation</v>
      </c>
      <c r="BK1379" s="8" t="str">
        <v>[-11059] No Good Data For Calculation</v>
      </c>
    </row>
    <row r="1380" spans="61:63">
      <c r="BI1380" s="7">
        <v>45874.200694444444</v>
      </c>
      <c r="BJ1380" s="8" t="str">
        <v>[-11059] No Good Data For Calculation</v>
      </c>
      <c r="BK1380" s="8" t="str">
        <v>[-11059] No Good Data For Calculation</v>
      </c>
    </row>
    <row r="1381" spans="61:63">
      <c r="BI1381" s="7">
        <v>45874.201388888891</v>
      </c>
      <c r="BJ1381" s="8" t="str">
        <v>[-11059] No Good Data For Calculation</v>
      </c>
      <c r="BK1381" s="8" t="str">
        <v>[-11059] No Good Data For Calculation</v>
      </c>
    </row>
    <row r="1382" spans="61:63">
      <c r="BI1382" s="7">
        <v>45874.20208333333</v>
      </c>
      <c r="BJ1382" s="8" t="str">
        <v>[-11059] No Good Data For Calculation</v>
      </c>
      <c r="BK1382" s="8" t="str">
        <v>[-11059] No Good Data For Calculation</v>
      </c>
    </row>
    <row r="1383" spans="61:63">
      <c r="BI1383" s="7">
        <v>45874.202777777777</v>
      </c>
      <c r="BJ1383" s="8" t="str">
        <v>[-11059] No Good Data For Calculation</v>
      </c>
      <c r="BK1383" s="8" t="str">
        <v>[-11059] No Good Data For Calculation</v>
      </c>
    </row>
    <row r="1384" spans="61:63">
      <c r="BI1384" s="7">
        <v>45874.203472222223</v>
      </c>
      <c r="BJ1384" s="8" t="str">
        <v>[-11059] No Good Data For Calculation</v>
      </c>
      <c r="BK1384" s="8" t="str">
        <v>[-11059] No Good Data For Calculation</v>
      </c>
    </row>
    <row r="1385" spans="61:63">
      <c r="BI1385" s="7">
        <v>45874.20416666667</v>
      </c>
      <c r="BJ1385" s="8" t="str">
        <v>[-11059] No Good Data For Calculation</v>
      </c>
      <c r="BK1385" s="8" t="str">
        <v>[-11059] No Good Data For Calculation</v>
      </c>
    </row>
    <row r="1386" spans="61:63">
      <c r="BI1386" s="7">
        <v>45874.204861111109</v>
      </c>
      <c r="BJ1386" s="8" t="str">
        <v>[-11059] No Good Data For Calculation</v>
      </c>
      <c r="BK1386" s="8" t="str">
        <v>[-11059] No Good Data For Calculation</v>
      </c>
    </row>
    <row r="1387" spans="61:63">
      <c r="BI1387" s="7">
        <v>45874.205555555556</v>
      </c>
      <c r="BJ1387" s="8" t="str">
        <v>[-11059] No Good Data For Calculation</v>
      </c>
      <c r="BK1387" s="8" t="str">
        <v>[-11059] No Good Data For Calculation</v>
      </c>
    </row>
    <row r="1388" spans="61:63">
      <c r="BI1388" s="7">
        <v>45874.206250000003</v>
      </c>
      <c r="BJ1388" s="8" t="str">
        <v>[-11059] No Good Data For Calculation</v>
      </c>
      <c r="BK1388" s="8" t="str">
        <v>[-11059] No Good Data For Calculation</v>
      </c>
    </row>
    <row r="1389" spans="61:63">
      <c r="BI1389" s="7">
        <v>45874.206944444442</v>
      </c>
      <c r="BJ1389" s="8" t="str">
        <v>[-11059] No Good Data For Calculation</v>
      </c>
      <c r="BK1389" s="8" t="str">
        <v>[-11059] No Good Data For Calculation</v>
      </c>
    </row>
    <row r="1390" spans="61:63">
      <c r="BI1390" s="7">
        <v>45874.207638888889</v>
      </c>
      <c r="BJ1390" s="8" t="str">
        <v>[-11059] No Good Data For Calculation</v>
      </c>
      <c r="BK1390" s="8" t="str">
        <v>[-11059] No Good Data For Calculation</v>
      </c>
    </row>
    <row r="1391" spans="61:63">
      <c r="BI1391" s="7">
        <v>45874.208333333336</v>
      </c>
      <c r="BJ1391" s="8" t="str">
        <v>[-11059] No Good Data For Calculation</v>
      </c>
      <c r="BK1391" s="8" t="str">
        <v>[-11059] No Good Data For Calculation</v>
      </c>
    </row>
    <row r="1392" spans="61:63">
      <c r="BI1392" s="7">
        <v>45874.209027777775</v>
      </c>
      <c r="BJ1392" s="8" t="str">
        <v>[-11059] No Good Data For Calculation</v>
      </c>
      <c r="BK1392" s="8" t="str">
        <v>[-11059] No Good Data For Calculation</v>
      </c>
    </row>
    <row r="1393" spans="61:63">
      <c r="BI1393" s="7">
        <v>45874.209722222222</v>
      </c>
      <c r="BJ1393" s="8" t="str">
        <v>[-11059] No Good Data For Calculation</v>
      </c>
      <c r="BK1393" s="8" t="str">
        <v>[-11059] No Good Data For Calculation</v>
      </c>
    </row>
    <row r="1394" spans="61:63">
      <c r="BI1394" s="7">
        <v>45874.210416666669</v>
      </c>
      <c r="BJ1394" s="8" t="str">
        <v>[-11059] No Good Data For Calculation</v>
      </c>
      <c r="BK1394" s="8" t="str">
        <v>[-11059] No Good Data For Calculation</v>
      </c>
    </row>
    <row r="1395" spans="61:63">
      <c r="BI1395" s="7">
        <v>45874.211111111108</v>
      </c>
      <c r="BJ1395" s="8" t="str">
        <v>[-11059] No Good Data For Calculation</v>
      </c>
      <c r="BK1395" s="8" t="str">
        <v>[-11059] No Good Data For Calculation</v>
      </c>
    </row>
    <row r="1396" spans="61:63">
      <c r="BI1396" s="7">
        <v>45874.211805555555</v>
      </c>
      <c r="BJ1396" s="8" t="str">
        <v>[-11059] No Good Data For Calculation</v>
      </c>
      <c r="BK1396" s="8" t="str">
        <v>[-11059] No Good Data For Calculation</v>
      </c>
    </row>
    <row r="1397" spans="61:63">
      <c r="BI1397" s="7">
        <v>45874.212500000001</v>
      </c>
      <c r="BJ1397" s="8" t="str">
        <v>[-11059] No Good Data For Calculation</v>
      </c>
      <c r="BK1397" s="8" t="str">
        <v>[-11059] No Good Data For Calculation</v>
      </c>
    </row>
    <row r="1398" spans="61:63">
      <c r="BI1398" s="7">
        <v>45874.213194444441</v>
      </c>
      <c r="BJ1398" s="8" t="str">
        <v>[-11059] No Good Data For Calculation</v>
      </c>
      <c r="BK1398" s="8" t="str">
        <v>[-11059] No Good Data For Calculation</v>
      </c>
    </row>
    <row r="1399" spans="61:63">
      <c r="BI1399" s="7">
        <v>45874.213888888888</v>
      </c>
      <c r="BJ1399" s="8" t="str">
        <v>[-11059] No Good Data For Calculation</v>
      </c>
      <c r="BK1399" s="8" t="str">
        <v>[-11059] No Good Data For Calculation</v>
      </c>
    </row>
    <row r="1400" spans="61:63">
      <c r="BI1400" s="7">
        <v>45874.214583333334</v>
      </c>
      <c r="BJ1400" s="8" t="str">
        <v>[-11059] No Good Data For Calculation</v>
      </c>
      <c r="BK1400" s="8" t="str">
        <v>[-11059] No Good Data For Calculation</v>
      </c>
    </row>
    <row r="1401" spans="61:63">
      <c r="BI1401" s="7">
        <v>45874.215277777781</v>
      </c>
      <c r="BJ1401" s="8" t="str">
        <v>[-11059] No Good Data For Calculation</v>
      </c>
      <c r="BK1401" s="8" t="str">
        <v>[-11059] No Good Data For Calculation</v>
      </c>
    </row>
    <row r="1402" spans="61:63">
      <c r="BI1402" s="7">
        <v>45874.21597222222</v>
      </c>
      <c r="BJ1402" s="8" t="str">
        <v>[-11059] No Good Data For Calculation</v>
      </c>
      <c r="BK1402" s="8" t="str">
        <v>[-11059] No Good Data For Calculation</v>
      </c>
    </row>
    <row r="1403" spans="61:63">
      <c r="BI1403" s="7">
        <v>45874.216666666667</v>
      </c>
      <c r="BJ1403" s="8" t="str">
        <v>[-11059] No Good Data For Calculation</v>
      </c>
      <c r="BK1403" s="8" t="str">
        <v>[-11059] No Good Data For Calculation</v>
      </c>
    </row>
    <row r="1404" spans="61:63">
      <c r="BI1404" s="7">
        <v>45874.217361111114</v>
      </c>
      <c r="BJ1404" s="8" t="str">
        <v>[-11059] No Good Data For Calculation</v>
      </c>
      <c r="BK1404" s="8" t="str">
        <v>[-11059] No Good Data For Calculation</v>
      </c>
    </row>
    <row r="1405" spans="61:63">
      <c r="BI1405" s="7">
        <v>45874.218055555553</v>
      </c>
      <c r="BJ1405" s="8" t="str">
        <v>[-11059] No Good Data For Calculation</v>
      </c>
      <c r="BK1405" s="8" t="str">
        <v>[-11059] No Good Data For Calculation</v>
      </c>
    </row>
    <row r="1406" spans="61:63">
      <c r="BI1406" s="7">
        <v>45874.21875</v>
      </c>
      <c r="BJ1406" s="8" t="str">
        <v>[-11059] No Good Data For Calculation</v>
      </c>
      <c r="BK1406" s="8" t="str">
        <v>[-11059] No Good Data For Calculation</v>
      </c>
    </row>
    <row r="1407" spans="61:63">
      <c r="BI1407" s="7">
        <v>45874.219444444447</v>
      </c>
      <c r="BJ1407" s="8" t="str">
        <v>[-11059] No Good Data For Calculation</v>
      </c>
      <c r="BK1407" s="8" t="str">
        <v>[-11059] No Good Data For Calculation</v>
      </c>
    </row>
    <row r="1408" spans="61:63">
      <c r="BI1408" s="7">
        <v>45874.220138888886</v>
      </c>
      <c r="BJ1408" s="8" t="str">
        <v>[-11059] No Good Data For Calculation</v>
      </c>
      <c r="BK1408" s="8" t="str">
        <v>[-11059] No Good Data For Calculation</v>
      </c>
    </row>
    <row r="1409" spans="61:63">
      <c r="BI1409" s="7">
        <v>45874.220833333333</v>
      </c>
      <c r="BJ1409" s="8" t="str">
        <v>[-11059] No Good Data For Calculation</v>
      </c>
      <c r="BK1409" s="8" t="str">
        <v>[-11059] No Good Data For Calculation</v>
      </c>
    </row>
    <row r="1410" spans="61:63">
      <c r="BI1410" s="7">
        <v>45874.22152777778</v>
      </c>
      <c r="BJ1410" s="8" t="str">
        <v>[-11059] No Good Data For Calculation</v>
      </c>
      <c r="BK1410" s="8" t="str">
        <v>[-11059] No Good Data For Calculation</v>
      </c>
    </row>
    <row r="1411" spans="61:63">
      <c r="BI1411" s="7">
        <v>45874.222222222219</v>
      </c>
      <c r="BJ1411" s="8" t="str">
        <v>[-11059] No Good Data For Calculation</v>
      </c>
      <c r="BK1411" s="8" t="str">
        <v>[-11059] No Good Data For Calculation</v>
      </c>
    </row>
    <row r="1412" spans="61:63">
      <c r="BI1412" s="7">
        <v>45874.222916666666</v>
      </c>
      <c r="BJ1412" s="8" t="str">
        <v>[-11059] No Good Data For Calculation</v>
      </c>
      <c r="BK1412" s="8" t="str">
        <v>[-11059] No Good Data For Calculation</v>
      </c>
    </row>
    <row r="1413" spans="61:63">
      <c r="BI1413" s="7">
        <v>45874.223611111112</v>
      </c>
      <c r="BJ1413" s="8" t="str">
        <v>[-11059] No Good Data For Calculation</v>
      </c>
      <c r="BK1413" s="8" t="str">
        <v>[-11059] No Good Data For Calculation</v>
      </c>
    </row>
    <row r="1414" spans="61:63">
      <c r="BI1414" s="7">
        <v>45874.224305555559</v>
      </c>
      <c r="BJ1414" s="8" t="str">
        <v>[-11059] No Good Data For Calculation</v>
      </c>
      <c r="BK1414" s="8" t="str">
        <v>[-11059] No Good Data For Calculation</v>
      </c>
    </row>
    <row r="1415" spans="61:63">
      <c r="BI1415" s="7">
        <v>45874.224999999999</v>
      </c>
      <c r="BJ1415" s="8" t="str">
        <v>[-11059] No Good Data For Calculation</v>
      </c>
      <c r="BK1415" s="8" t="str">
        <v>[-11059] No Good Data For Calculation</v>
      </c>
    </row>
    <row r="1416" spans="61:63">
      <c r="BI1416" s="7">
        <v>45874.225694444445</v>
      </c>
      <c r="BJ1416" s="8" t="str">
        <v>[-11059] No Good Data For Calculation</v>
      </c>
      <c r="BK1416" s="8" t="str">
        <v>[-11059] No Good Data For Calculation</v>
      </c>
    </row>
    <row r="1417" spans="61:63">
      <c r="BI1417" s="7">
        <v>45874.226388888892</v>
      </c>
      <c r="BJ1417" s="8" t="str">
        <v>[-11059] No Good Data For Calculation</v>
      </c>
      <c r="BK1417" s="8" t="str">
        <v>[-11059] No Good Data For Calculation</v>
      </c>
    </row>
    <row r="1418" spans="61:63">
      <c r="BI1418" s="7">
        <v>45874.227083333331</v>
      </c>
      <c r="BJ1418" s="8" t="str">
        <v>[-11059] No Good Data For Calculation</v>
      </c>
      <c r="BK1418" s="8" t="str">
        <v>[-11059] No Good Data For Calculation</v>
      </c>
    </row>
    <row r="1419" spans="61:63">
      <c r="BI1419" s="7">
        <v>45874.227777777778</v>
      </c>
      <c r="BJ1419" s="8" t="str">
        <v>[-11059] No Good Data For Calculation</v>
      </c>
      <c r="BK1419" s="8" t="str">
        <v>[-11059] No Good Data For Calculation</v>
      </c>
    </row>
    <row r="1420" spans="61:63">
      <c r="BI1420" s="7">
        <v>45874.228472222225</v>
      </c>
      <c r="BJ1420" s="8" t="str">
        <v>[-11059] No Good Data For Calculation</v>
      </c>
      <c r="BK1420" s="8" t="str">
        <v>[-11059] No Good Data For Calculation</v>
      </c>
    </row>
    <row r="1421" spans="61:63">
      <c r="BI1421" s="7">
        <v>45874.229166666664</v>
      </c>
      <c r="BJ1421" s="8" t="str">
        <v>[-11059] No Good Data For Calculation</v>
      </c>
      <c r="BK1421" s="8" t="str">
        <v>[-11059] No Good Data For Calculation</v>
      </c>
    </row>
    <row r="1422" spans="61:63">
      <c r="BI1422" s="7">
        <v>45874.229861111111</v>
      </c>
      <c r="BJ1422" s="8" t="str">
        <v>[-11059] No Good Data For Calculation</v>
      </c>
      <c r="BK1422" s="8" t="str">
        <v>[-11059] No Good Data For Calculation</v>
      </c>
    </row>
    <row r="1423" spans="61:63">
      <c r="BI1423" s="7">
        <v>45874.230555555558</v>
      </c>
      <c r="BJ1423" s="8" t="str">
        <v>[-11059] No Good Data For Calculation</v>
      </c>
      <c r="BK1423" s="8" t="str">
        <v>[-11059] No Good Data For Calculation</v>
      </c>
    </row>
    <row r="1424" spans="61:63">
      <c r="BI1424" s="7">
        <v>45874.231249999997</v>
      </c>
      <c r="BJ1424" s="8" t="str">
        <v>[-11059] No Good Data For Calculation</v>
      </c>
      <c r="BK1424" s="8" t="str">
        <v>[-11059] No Good Data For Calculation</v>
      </c>
    </row>
    <row r="1425" spans="61:63">
      <c r="BI1425" s="7">
        <v>45874.231944444444</v>
      </c>
      <c r="BJ1425" s="8" t="str">
        <v>[-11059] No Good Data For Calculation</v>
      </c>
      <c r="BK1425" s="8" t="str">
        <v>[-11059] No Good Data For Calculation</v>
      </c>
    </row>
    <row r="1426" spans="61:63">
      <c r="BI1426" s="7">
        <v>45874.232638888891</v>
      </c>
      <c r="BJ1426" s="8" t="str">
        <v>[-11059] No Good Data For Calculation</v>
      </c>
      <c r="BK1426" s="8" t="str">
        <v>[-11059] No Good Data For Calculation</v>
      </c>
    </row>
    <row r="1427" spans="61:63">
      <c r="BI1427" s="7">
        <v>45874.23333333333</v>
      </c>
      <c r="BJ1427" s="8" t="str">
        <v>[-11059] No Good Data For Calculation</v>
      </c>
      <c r="BK1427" s="8" t="str">
        <v>[-11059] No Good Data For Calculation</v>
      </c>
    </row>
    <row r="1428" spans="61:63">
      <c r="BI1428" s="7">
        <v>45874.234027777777</v>
      </c>
      <c r="BJ1428" s="8" t="str">
        <v>[-11059] No Good Data For Calculation</v>
      </c>
      <c r="BK1428" s="8" t="str">
        <v>[-11059] No Good Data For Calculation</v>
      </c>
    </row>
    <row r="1429" spans="61:63">
      <c r="BI1429" s="7">
        <v>45874.234722222223</v>
      </c>
      <c r="BJ1429" s="8" t="str">
        <v>[-11059] No Good Data For Calculation</v>
      </c>
      <c r="BK1429" s="8" t="str">
        <v>[-11059] No Good Data For Calculation</v>
      </c>
    </row>
    <row r="1430" spans="61:63">
      <c r="BI1430" s="7">
        <v>45874.23541666667</v>
      </c>
      <c r="BJ1430" s="8" t="str">
        <v>[-11059] No Good Data For Calculation</v>
      </c>
      <c r="BK1430" s="8" t="str">
        <v>[-11059] No Good Data For Calculation</v>
      </c>
    </row>
    <row r="1431" spans="61:63">
      <c r="BI1431" s="7">
        <v>45874.236111111109</v>
      </c>
      <c r="BJ1431" s="8" t="str">
        <v>[-11059] No Good Data For Calculation</v>
      </c>
      <c r="BK1431" s="8" t="str">
        <v>[-11059] No Good Data For Calculation</v>
      </c>
    </row>
    <row r="1432" spans="61:63">
      <c r="BI1432" s="7">
        <v>45874.236805555556</v>
      </c>
      <c r="BJ1432" s="8" t="str">
        <v>[-11059] No Good Data For Calculation</v>
      </c>
      <c r="BK1432" s="8" t="str">
        <v>[-11059] No Good Data For Calculation</v>
      </c>
    </row>
    <row r="1433" spans="61:63">
      <c r="BI1433" s="7">
        <v>45874.237500000003</v>
      </c>
      <c r="BJ1433" s="8" t="str">
        <v>[-11059] No Good Data For Calculation</v>
      </c>
      <c r="BK1433" s="8" t="str">
        <v>[-11059] No Good Data For Calculation</v>
      </c>
    </row>
    <row r="1434" spans="61:63">
      <c r="BI1434" s="7">
        <v>45874.238194444442</v>
      </c>
      <c r="BJ1434" s="8" t="str">
        <v>[-11059] No Good Data For Calculation</v>
      </c>
      <c r="BK1434" s="8" t="str">
        <v>[-11059] No Good Data For Calculation</v>
      </c>
    </row>
    <row r="1435" spans="61:63">
      <c r="BI1435" s="7">
        <v>45874.238888888889</v>
      </c>
      <c r="BJ1435" s="8" t="str">
        <v>[-11059] No Good Data For Calculation</v>
      </c>
      <c r="BK1435" s="8" t="str">
        <v>[-11059] No Good Data For Calculation</v>
      </c>
    </row>
    <row r="1436" spans="61:63">
      <c r="BI1436" s="7">
        <v>45874.239583333336</v>
      </c>
      <c r="BJ1436" s="8" t="str">
        <v>[-11059] No Good Data For Calculation</v>
      </c>
      <c r="BK1436" s="8" t="str">
        <v>[-11059] No Good Data For Calculation</v>
      </c>
    </row>
    <row r="1437" spans="61:63">
      <c r="BI1437" s="7">
        <v>45874.240277777775</v>
      </c>
      <c r="BJ1437" s="8" t="str">
        <v>[-11059] No Good Data For Calculation</v>
      </c>
      <c r="BK1437" s="8" t="str">
        <v>[-11059] No Good Data For Calculation</v>
      </c>
    </row>
    <row r="1438" spans="61:63">
      <c r="BI1438" s="7">
        <v>45874.240972222222</v>
      </c>
      <c r="BJ1438" s="8" t="str">
        <v>[-11059] No Good Data For Calculation</v>
      </c>
      <c r="BK1438" s="8" t="str">
        <v>[-11059] No Good Data For Calculation</v>
      </c>
    </row>
    <row r="1439" spans="61:63">
      <c r="BI1439" s="7">
        <v>45874.241666666669</v>
      </c>
      <c r="BJ1439" s="8" t="str">
        <v>[-11059] No Good Data For Calculation</v>
      </c>
      <c r="BK1439" s="8" t="str">
        <v>[-11059] No Good Data For Calculation</v>
      </c>
    </row>
    <row r="1440" spans="61:63">
      <c r="BI1440" s="7">
        <v>45874.242361111108</v>
      </c>
      <c r="BJ1440" s="8" t="str">
        <v>[-11059] No Good Data For Calculation</v>
      </c>
      <c r="BK1440" s="8" t="str">
        <v>[-11059] No Good Data For Calculation</v>
      </c>
    </row>
    <row r="1441" spans="61:63">
      <c r="BI1441" s="7">
        <v>45874.243055555555</v>
      </c>
      <c r="BJ1441" s="8" t="str">
        <v>[-11059] No Good Data For Calculation</v>
      </c>
      <c r="BK1441" s="8" t="str">
        <v>[-11059] No Good Data For Calculation</v>
      </c>
    </row>
    <row r="1442" spans="61:63">
      <c r="BI1442" s="7">
        <v>45874.243750000001</v>
      </c>
      <c r="BJ1442" s="8" t="str">
        <v>[-11059] No Good Data For Calculation</v>
      </c>
      <c r="BK1442" s="8" t="str">
        <v>[-11059] No Good Data For Calculation</v>
      </c>
    </row>
    <row r="1443" spans="61:63">
      <c r="BI1443" s="7">
        <v>45874.244444444441</v>
      </c>
      <c r="BJ1443" s="8" t="str">
        <v>[-11059] No Good Data For Calculation</v>
      </c>
      <c r="BK1443" s="8" t="str">
        <v>[-11059] No Good Data For Calculation</v>
      </c>
    </row>
    <row r="1444" spans="61:63">
      <c r="BI1444" s="7">
        <v>45874.245138888888</v>
      </c>
      <c r="BJ1444" s="8" t="str">
        <v>[-11059] No Good Data For Calculation</v>
      </c>
      <c r="BK1444" s="8" t="str">
        <v>[-11059] No Good Data For Calculation</v>
      </c>
    </row>
    <row r="1445" spans="61:63">
      <c r="BI1445" s="7">
        <v>45874.245833333334</v>
      </c>
      <c r="BJ1445" s="8" t="str">
        <v>[-11059] No Good Data For Calculation</v>
      </c>
      <c r="BK1445" s="8" t="str">
        <v>[-11059] No Good Data For Calculation</v>
      </c>
    </row>
    <row r="1446" spans="61:63">
      <c r="BI1446" s="7">
        <v>45874.246527777781</v>
      </c>
      <c r="BJ1446" s="8" t="str">
        <v>[-11059] No Good Data For Calculation</v>
      </c>
      <c r="BK1446" s="8" t="str">
        <v>[-11059] No Good Data For Calculation</v>
      </c>
    </row>
    <row r="1447" spans="61:63">
      <c r="BI1447" s="7">
        <v>45874.24722222222</v>
      </c>
      <c r="BJ1447" s="8" t="str">
        <v>[-11059] No Good Data For Calculation</v>
      </c>
      <c r="BK1447" s="8" t="str">
        <v>[-11059] No Good Data For Calculation</v>
      </c>
    </row>
    <row r="1448" spans="61:63">
      <c r="BI1448" s="7">
        <v>45874.247916666667</v>
      </c>
      <c r="BJ1448" s="8" t="str">
        <v>[-11059] No Good Data For Calculation</v>
      </c>
      <c r="BK1448" s="8" t="str">
        <v>[-11059] No Good Data For Calculation</v>
      </c>
    </row>
    <row r="1449" spans="61:63">
      <c r="BI1449" s="7">
        <v>45874.248611111114</v>
      </c>
      <c r="BJ1449" s="8" t="str">
        <v>[-11059] No Good Data For Calculation</v>
      </c>
      <c r="BK1449" s="8" t="str">
        <v>[-11059] No Good Data For Calculation</v>
      </c>
    </row>
    <row r="1450" spans="61:63">
      <c r="BI1450" s="7">
        <v>45874.249305555553</v>
      </c>
      <c r="BJ1450" s="8" t="str">
        <v>[-11059] No Good Data For Calculation</v>
      </c>
      <c r="BK1450" s="8" t="str">
        <v>[-11059] No Good Data For Calculation</v>
      </c>
    </row>
    <row r="1451" spans="61:63">
      <c r="BI1451" s="7">
        <v>45874.25</v>
      </c>
      <c r="BJ1451" s="8" t="str">
        <v>[-11059] No Good Data For Calculation</v>
      </c>
      <c r="BK1451" s="8" t="str">
        <v>[-11059] No Good Data For Calculation</v>
      </c>
    </row>
    <row r="1452" spans="61:63">
      <c r="BI1452" s="7">
        <v>45874.250694444447</v>
      </c>
      <c r="BJ1452" s="8" t="str">
        <v>[-11059] No Good Data For Calculation</v>
      </c>
      <c r="BK1452" s="8" t="str">
        <v>[-11059] No Good Data For Calculation</v>
      </c>
    </row>
    <row r="1453" spans="61:63">
      <c r="BI1453" s="7">
        <v>45874.251388888886</v>
      </c>
      <c r="BJ1453" s="8" t="str">
        <v>[-11059] No Good Data For Calculation</v>
      </c>
      <c r="BK1453" s="8" t="str">
        <v>[-11059] No Good Data For Calculation</v>
      </c>
    </row>
    <row r="1454" spans="61:63">
      <c r="BI1454" s="7">
        <v>45874.252083333333</v>
      </c>
      <c r="BJ1454" s="8" t="str">
        <v>[-11059] No Good Data For Calculation</v>
      </c>
      <c r="BK1454" s="8" t="str">
        <v>[-11059] No Good Data For Calculation</v>
      </c>
    </row>
    <row r="1455" spans="61:63">
      <c r="BI1455" s="7">
        <v>45874.25277777778</v>
      </c>
      <c r="BJ1455" s="8" t="str">
        <v>[-11059] No Good Data For Calculation</v>
      </c>
      <c r="BK1455" s="8" t="str">
        <v>[-11059] No Good Data For Calculation</v>
      </c>
    </row>
    <row r="1456" spans="61:63">
      <c r="BI1456" s="7">
        <v>45874.253472222219</v>
      </c>
      <c r="BJ1456" s="8" t="str">
        <v>[-11059] No Good Data For Calculation</v>
      </c>
      <c r="BK1456" s="8" t="str">
        <v>[-11059] No Good Data For Calculation</v>
      </c>
    </row>
    <row r="1457" spans="61:63">
      <c r="BI1457" s="7">
        <v>45874.254166666666</v>
      </c>
      <c r="BJ1457" s="8" t="str">
        <v>[-11059] No Good Data For Calculation</v>
      </c>
      <c r="BK1457" s="8" t="str">
        <v>[-11059] No Good Data For Calculation</v>
      </c>
    </row>
    <row r="1458" spans="61:63">
      <c r="BI1458" s="7">
        <v>45874.254861111112</v>
      </c>
      <c r="BJ1458" s="8" t="str">
        <v>[-11059] No Good Data For Calculation</v>
      </c>
      <c r="BK1458" s="8" t="str">
        <v>[-11059] No Good Data For Calculation</v>
      </c>
    </row>
    <row r="1459" spans="61:63">
      <c r="BI1459" s="7">
        <v>45874.255555555559</v>
      </c>
      <c r="BJ1459" s="8" t="str">
        <v>[-11059] No Good Data For Calculation</v>
      </c>
      <c r="BK1459" s="8" t="str">
        <v>[-11059] No Good Data For Calculation</v>
      </c>
    </row>
    <row r="1460" spans="61:63">
      <c r="BI1460" s="7">
        <v>45874.256249999999</v>
      </c>
      <c r="BJ1460" s="8" t="str">
        <v>[-11059] No Good Data For Calculation</v>
      </c>
      <c r="BK1460" s="8" t="str">
        <v>[-11059] No Good Data For Calculation</v>
      </c>
    </row>
    <row r="1461" spans="61:63">
      <c r="BI1461" s="7">
        <v>45874.256944444445</v>
      </c>
      <c r="BJ1461" s="8" t="str">
        <v>[-11059] No Good Data For Calculation</v>
      </c>
      <c r="BK1461" s="8" t="str">
        <v>[-11059] No Good Data For Calculation</v>
      </c>
    </row>
    <row r="1462" spans="61:63">
      <c r="BI1462" s="7">
        <v>45874.257638888892</v>
      </c>
      <c r="BJ1462" s="8" t="str">
        <v>[-11059] No Good Data For Calculation</v>
      </c>
      <c r="BK1462" s="8" t="str">
        <v>[-11059] No Good Data For Calculation</v>
      </c>
    </row>
    <row r="1463" spans="61:63">
      <c r="BI1463" s="7">
        <v>45874.258333333331</v>
      </c>
      <c r="BJ1463" s="8" t="str">
        <v>[-11059] No Good Data For Calculation</v>
      </c>
      <c r="BK1463" s="8" t="str">
        <v>[-11059] No Good Data For Calculation</v>
      </c>
    </row>
    <row r="1464" spans="61:63">
      <c r="BI1464" s="7">
        <v>45874.259027777778</v>
      </c>
      <c r="BJ1464" s="8" t="str">
        <v>[-11059] No Good Data For Calculation</v>
      </c>
      <c r="BK1464" s="8" t="str">
        <v>[-11059] No Good Data For Calculation</v>
      </c>
    </row>
    <row r="1465" spans="61:63">
      <c r="BI1465" s="7">
        <v>45874.259722222225</v>
      </c>
      <c r="BJ1465" s="8" t="str">
        <v>[-11059] No Good Data For Calculation</v>
      </c>
      <c r="BK1465" s="8" t="str">
        <v>[-11059] No Good Data For Calculation</v>
      </c>
    </row>
    <row r="1466" spans="61:63">
      <c r="BI1466" s="7">
        <v>45874.260416666664</v>
      </c>
      <c r="BJ1466" s="8" t="str">
        <v>[-11059] No Good Data For Calculation</v>
      </c>
      <c r="BK1466" s="8" t="str">
        <v>[-11059] No Good Data For Calculation</v>
      </c>
    </row>
    <row r="1467" spans="61:63">
      <c r="BI1467" s="7">
        <v>45874.261111111111</v>
      </c>
      <c r="BJ1467" s="8" t="str">
        <v>[-11059] No Good Data For Calculation</v>
      </c>
      <c r="BK1467" s="8" t="str">
        <v>[-11059] No Good Data For Calculation</v>
      </c>
    </row>
    <row r="1468" spans="61:63">
      <c r="BI1468" s="7">
        <v>45874.261805555558</v>
      </c>
      <c r="BJ1468" s="8" t="str">
        <v>[-11059] No Good Data For Calculation</v>
      </c>
      <c r="BK1468" s="8" t="str">
        <v>[-11059] No Good Data For Calculation</v>
      </c>
    </row>
    <row r="1469" spans="61:63">
      <c r="BI1469" s="7">
        <v>45874.262499999997</v>
      </c>
      <c r="BJ1469" s="8" t="str">
        <v>[-11059] No Good Data For Calculation</v>
      </c>
      <c r="BK1469" s="8" t="str">
        <v>[-11059] No Good Data For Calculation</v>
      </c>
    </row>
    <row r="1470" spans="61:63">
      <c r="BI1470" s="7">
        <v>45874.263194444444</v>
      </c>
      <c r="BJ1470" s="8" t="str">
        <v>[-11059] No Good Data For Calculation</v>
      </c>
      <c r="BK1470" s="8" t="str">
        <v>[-11059] No Good Data For Calculation</v>
      </c>
    </row>
    <row r="1471" spans="61:63">
      <c r="BI1471" s="7">
        <v>45874.263888888891</v>
      </c>
      <c r="BJ1471" s="8" t="str">
        <v>[-11059] No Good Data For Calculation</v>
      </c>
      <c r="BK1471" s="8" t="str">
        <v>[-11059] No Good Data For Calculation</v>
      </c>
    </row>
    <row r="1472" spans="61:63">
      <c r="BI1472" s="7">
        <v>45874.26458333333</v>
      </c>
      <c r="BJ1472" s="8" t="str">
        <v>[-11059] No Good Data For Calculation</v>
      </c>
      <c r="BK1472" s="8" t="str">
        <v>[-11059] No Good Data For Calculation</v>
      </c>
    </row>
    <row r="1473" spans="61:63">
      <c r="BI1473" s="7">
        <v>45874.265277777777</v>
      </c>
      <c r="BJ1473" s="8" t="str">
        <v>[-11059] No Good Data For Calculation</v>
      </c>
      <c r="BK1473" s="8" t="str">
        <v>[-11059] No Good Data For Calculation</v>
      </c>
    </row>
    <row r="1474" spans="61:63">
      <c r="BI1474" s="7">
        <v>45874.265972222223</v>
      </c>
      <c r="BJ1474" s="8" t="str">
        <v>[-11059] No Good Data For Calculation</v>
      </c>
      <c r="BK1474" s="8" t="str">
        <v>[-11059] No Good Data For Calculation</v>
      </c>
    </row>
    <row r="1475" spans="61:63">
      <c r="BI1475" s="7">
        <v>45874.26666666667</v>
      </c>
      <c r="BJ1475" s="8" t="str">
        <v>[-11059] No Good Data For Calculation</v>
      </c>
      <c r="BK1475" s="8" t="str">
        <v>[-11059] No Good Data For Calculation</v>
      </c>
    </row>
    <row r="1476" spans="61:63">
      <c r="BI1476" s="7">
        <v>45874.267361111109</v>
      </c>
      <c r="BJ1476" s="8" t="str">
        <v>[-11059] No Good Data For Calculation</v>
      </c>
      <c r="BK1476" s="8" t="str">
        <v>[-11059] No Good Data For Calculation</v>
      </c>
    </row>
    <row r="1477" spans="61:63">
      <c r="BI1477" s="7">
        <v>45874.268055555556</v>
      </c>
      <c r="BJ1477" s="8" t="str">
        <v>[-11059] No Good Data For Calculation</v>
      </c>
      <c r="BK1477" s="8" t="str">
        <v>[-11059] No Good Data For Calculation</v>
      </c>
    </row>
    <row r="1478" spans="61:63">
      <c r="BI1478" s="7">
        <v>45874.268750000003</v>
      </c>
      <c r="BJ1478" s="8" t="str">
        <v>[-11059] No Good Data For Calculation</v>
      </c>
      <c r="BK1478" s="8" t="str">
        <v>[-11059] No Good Data For Calculation</v>
      </c>
    </row>
    <row r="1479" spans="61:63">
      <c r="BI1479" s="7">
        <v>45874.269444444442</v>
      </c>
      <c r="BJ1479" s="8" t="str">
        <v>[-11059] No Good Data For Calculation</v>
      </c>
      <c r="BK1479" s="8" t="str">
        <v>[-11059] No Good Data For Calculation</v>
      </c>
    </row>
    <row r="1480" spans="61:63">
      <c r="BI1480" s="7">
        <v>45874.270138888889</v>
      </c>
      <c r="BJ1480" s="8" t="str">
        <v>[-11059] No Good Data For Calculation</v>
      </c>
      <c r="BK1480" s="8" t="str">
        <v>[-11059] No Good Data For Calculation</v>
      </c>
    </row>
    <row r="1481" spans="61:63">
      <c r="BI1481" s="7">
        <v>45874.270833333336</v>
      </c>
      <c r="BJ1481" s="8" t="str">
        <v>[-11059] No Good Data For Calculation</v>
      </c>
      <c r="BK1481" s="8" t="str">
        <v>[-11059] No Good Data For Calculation</v>
      </c>
    </row>
    <row r="1482" spans="61:63">
      <c r="BI1482" s="7">
        <v>45874.271527777775</v>
      </c>
      <c r="BJ1482" s="8" t="str">
        <v>[-11059] No Good Data For Calculation</v>
      </c>
      <c r="BK1482" s="8" t="str">
        <v>[-11059] No Good Data For Calculation</v>
      </c>
    </row>
    <row r="1483" spans="61:63">
      <c r="BI1483" s="7">
        <v>45874.272222222222</v>
      </c>
      <c r="BJ1483" s="8" t="str">
        <v>[-11059] No Good Data For Calculation</v>
      </c>
      <c r="BK1483" s="8" t="str">
        <v>[-11059] No Good Data For Calculation</v>
      </c>
    </row>
    <row r="1484" spans="61:63">
      <c r="BI1484" s="7">
        <v>45874.272916666669</v>
      </c>
      <c r="BJ1484" s="8" t="str">
        <v>[-11059] No Good Data For Calculation</v>
      </c>
      <c r="BK1484" s="8" t="str">
        <v>[-11059] No Good Data For Calculation</v>
      </c>
    </row>
    <row r="1485" spans="61:63">
      <c r="BI1485" s="7">
        <v>45874.273611111108</v>
      </c>
      <c r="BJ1485" s="8" t="str">
        <v>[-11059] No Good Data For Calculation</v>
      </c>
      <c r="BK1485" s="8" t="str">
        <v>[-11059] No Good Data For Calculation</v>
      </c>
    </row>
    <row r="1486" spans="61:63">
      <c r="BI1486" s="7">
        <v>45874.274305555555</v>
      </c>
      <c r="BJ1486" s="8" t="str">
        <v>[-11059] No Good Data For Calculation</v>
      </c>
      <c r="BK1486" s="8" t="str">
        <v>[-11059] No Good Data For Calculation</v>
      </c>
    </row>
    <row r="1487" spans="61:63">
      <c r="BI1487" s="7">
        <v>45874.275000000001</v>
      </c>
      <c r="BJ1487" s="8" t="str">
        <v>[-11059] No Good Data For Calculation</v>
      </c>
      <c r="BK1487" s="8" t="str">
        <v>[-11059] No Good Data For Calculation</v>
      </c>
    </row>
    <row r="1488" spans="61:63">
      <c r="BI1488" s="7">
        <v>45874.275694444441</v>
      </c>
      <c r="BJ1488" s="8" t="str">
        <v>[-11059] No Good Data For Calculation</v>
      </c>
      <c r="BK1488" s="8" t="str">
        <v>[-11059] No Good Data For Calculation</v>
      </c>
    </row>
    <row r="1489" spans="61:63">
      <c r="BI1489" s="7">
        <v>45874.276388888888</v>
      </c>
      <c r="BJ1489" s="8" t="str">
        <v>[-11059] No Good Data For Calculation</v>
      </c>
      <c r="BK1489" s="8" t="str">
        <v>[-11059] No Good Data For Calculation</v>
      </c>
    </row>
    <row r="1490" spans="61:63">
      <c r="BI1490" s="7">
        <v>45874.277083333334</v>
      </c>
      <c r="BJ1490" s="8" t="str">
        <v>[-11059] No Good Data For Calculation</v>
      </c>
      <c r="BK1490" s="8" t="str">
        <v>[-11059] No Good Data For Calculation</v>
      </c>
    </row>
    <row r="1491" spans="61:63">
      <c r="BI1491" s="7">
        <v>45874.277777777781</v>
      </c>
      <c r="BJ1491" s="8" t="str">
        <v>[-11059] No Good Data For Calculation</v>
      </c>
      <c r="BK1491" s="8" t="str">
        <v>[-11059] No Good Data For Calculation</v>
      </c>
    </row>
    <row r="1492" spans="61:63">
      <c r="BI1492" s="7">
        <v>45874.27847222222</v>
      </c>
      <c r="BJ1492" s="8" t="str">
        <v>[-11059] No Good Data For Calculation</v>
      </c>
      <c r="BK1492" s="8" t="str">
        <v>[-11059] No Good Data For Calculation</v>
      </c>
    </row>
    <row r="1493" spans="61:63">
      <c r="BI1493" s="7">
        <v>45874.279166666667</v>
      </c>
      <c r="BJ1493" s="8" t="str">
        <v>[-11059] No Good Data For Calculation</v>
      </c>
      <c r="BK1493" s="8" t="str">
        <v>[-11059] No Good Data For Calculation</v>
      </c>
    </row>
    <row r="1494" spans="61:63">
      <c r="BI1494" s="7">
        <v>45874.279861111114</v>
      </c>
      <c r="BJ1494" s="8" t="str">
        <v>[-11059] No Good Data For Calculation</v>
      </c>
      <c r="BK1494" s="8" t="str">
        <v>[-11059] No Good Data For Calculation</v>
      </c>
    </row>
    <row r="1495" spans="61:63">
      <c r="BI1495" s="7">
        <v>45874.280555555553</v>
      </c>
      <c r="BJ1495" s="8" t="str">
        <v>[-11059] No Good Data For Calculation</v>
      </c>
      <c r="BK1495" s="8" t="str">
        <v>[-11059] No Good Data For Calculation</v>
      </c>
    </row>
    <row r="1496" spans="61:63">
      <c r="BI1496" s="7">
        <v>45874.28125</v>
      </c>
      <c r="BJ1496" s="8" t="str">
        <v>[-11059] No Good Data For Calculation</v>
      </c>
      <c r="BK1496" s="8" t="str">
        <v>[-11059] No Good Data For Calculation</v>
      </c>
    </row>
    <row r="1497" spans="61:63">
      <c r="BI1497" s="7">
        <v>45874.281944444447</v>
      </c>
      <c r="BJ1497" s="8" t="str">
        <v>[-11059] No Good Data For Calculation</v>
      </c>
      <c r="BK1497" s="8" t="str">
        <v>[-11059] No Good Data For Calculation</v>
      </c>
    </row>
    <row r="1498" spans="61:63">
      <c r="BI1498" s="7">
        <v>45874.282638888886</v>
      </c>
      <c r="BJ1498" s="8" t="str">
        <v>[-11059] No Good Data For Calculation</v>
      </c>
      <c r="BK1498" s="8" t="str">
        <v>[-11059] No Good Data For Calculation</v>
      </c>
    </row>
    <row r="1499" spans="61:63">
      <c r="BI1499" s="7">
        <v>45874.283333333333</v>
      </c>
      <c r="BJ1499" s="8" t="str">
        <v>[-11059] No Good Data For Calculation</v>
      </c>
      <c r="BK1499" s="8" t="str">
        <v>[-11059] No Good Data For Calculation</v>
      </c>
    </row>
    <row r="1500" spans="61:63">
      <c r="BI1500" s="7">
        <v>45874.28402777778</v>
      </c>
      <c r="BJ1500" s="8" t="str">
        <v>[-11059] No Good Data For Calculation</v>
      </c>
      <c r="BK1500" s="8" t="str">
        <v>[-11059] No Good Data For Calculation</v>
      </c>
    </row>
    <row r="1501" spans="61:63">
      <c r="BI1501" s="7">
        <v>45874.284722222219</v>
      </c>
      <c r="BJ1501" s="8" t="str">
        <v>[-11059] No Good Data For Calculation</v>
      </c>
      <c r="BK1501" s="8" t="str">
        <v>[-11059] No Good Data For Calculation</v>
      </c>
    </row>
    <row r="1502" spans="61:63">
      <c r="BI1502" s="7">
        <v>45874.285416666666</v>
      </c>
      <c r="BJ1502" s="8" t="str">
        <v>[-11059] No Good Data For Calculation</v>
      </c>
      <c r="BK1502" s="8" t="str">
        <v>[-11059] No Good Data For Calculation</v>
      </c>
    </row>
    <row r="1503" spans="61:63">
      <c r="BI1503" s="7">
        <v>45874.286111111112</v>
      </c>
      <c r="BJ1503" s="8" t="str">
        <v>[-11059] No Good Data For Calculation</v>
      </c>
      <c r="BK1503" s="8" t="str">
        <v>[-11059] No Good Data For Calculation</v>
      </c>
    </row>
    <row r="1504" spans="61:63">
      <c r="BI1504" s="7">
        <v>45874.286805555559</v>
      </c>
      <c r="BJ1504" s="8" t="str">
        <v>[-11059] No Good Data For Calculation</v>
      </c>
      <c r="BK1504" s="8" t="str">
        <v>[-11059] No Good Data For Calculation</v>
      </c>
    </row>
    <row r="1505" spans="61:63">
      <c r="BI1505" s="7">
        <v>45874.287499999999</v>
      </c>
      <c r="BJ1505" s="8" t="str">
        <v>[-11059] No Good Data For Calculation</v>
      </c>
      <c r="BK1505" s="8" t="str">
        <v>[-11059] No Good Data For Calculation</v>
      </c>
    </row>
    <row r="1506" spans="61:63">
      <c r="BI1506" s="7">
        <v>45874.288194444445</v>
      </c>
      <c r="BJ1506" s="8" t="str">
        <v>[-11059] No Good Data For Calculation</v>
      </c>
      <c r="BK1506" s="8" t="str">
        <v>[-11059] No Good Data For Calculation</v>
      </c>
    </row>
    <row r="1507" spans="61:63">
      <c r="BI1507" s="7">
        <v>45874.288888888892</v>
      </c>
      <c r="BJ1507" s="8" t="str">
        <v>[-11059] No Good Data For Calculation</v>
      </c>
      <c r="BK1507" s="8" t="str">
        <v>[-11059] No Good Data For Calculation</v>
      </c>
    </row>
    <row r="1508" spans="61:63">
      <c r="BI1508" s="7">
        <v>45874.289583333331</v>
      </c>
      <c r="BJ1508" s="8" t="str">
        <v>[-11059] No Good Data For Calculation</v>
      </c>
      <c r="BK1508" s="8" t="str">
        <v>[-11059] No Good Data For Calculation</v>
      </c>
    </row>
    <row r="1509" spans="61:63">
      <c r="BI1509" s="7">
        <v>45874.290277777778</v>
      </c>
      <c r="BJ1509" s="8" t="str">
        <v>[-11059] No Good Data For Calculation</v>
      </c>
      <c r="BK1509" s="8" t="str">
        <v>[-11059] No Good Data For Calculation</v>
      </c>
    </row>
    <row r="1510" spans="61:63">
      <c r="BI1510" s="7">
        <v>45874.290972222225</v>
      </c>
      <c r="BJ1510" s="8" t="str">
        <v>[-11059] No Good Data For Calculation</v>
      </c>
      <c r="BK1510" s="8" t="str">
        <v>[-11059] No Good Data For Calculation</v>
      </c>
    </row>
  </sheetData>
  <mergeCells count="1">
    <mergeCell ref="BI7:BK7"/>
  </mergeCells>
  <pageMargins left="0.7" right="0.7" top="0.75" bottom="0.75" header="0.3" footer="0.3"/>
  <pageSetup paperSize="9" orientation="portrait" verticalDpi="20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A1:N297"/>
  <sheetViews>
    <sheetView zoomScale="80" zoomScaleNormal="80" workbookViewId="0">
      <pane xSplit="1" ySplit="9" topLeftCell="B10" activePane="bottomRight" state="frozen"/>
      <selection activeCell="DP5" sqref="DP5:EJ7"/>
      <selection pane="topRight" activeCell="DP5" sqref="DP5:EJ7"/>
      <selection pane="bottomLeft" activeCell="DP5" sqref="DP5:EJ7"/>
      <selection pane="bottomRight"/>
    </sheetView>
  </sheetViews>
  <sheetFormatPr baseColWidth="10" defaultColWidth="11.25" defaultRowHeight="14.25"/>
  <cols>
    <col min="1" max="1" width="18.625" style="25" customWidth="1"/>
    <col min="2" max="6" width="11.5" style="25" customWidth="1"/>
    <col min="7" max="11" width="11.25" style="25"/>
    <col min="12" max="12" width="12.125" style="25" customWidth="1"/>
    <col min="13" max="16384" width="11.25" style="25"/>
  </cols>
  <sheetData>
    <row r="1" spans="1:14">
      <c r="B1" s="18" t="s">
        <v>6</v>
      </c>
    </row>
    <row r="2" spans="1:14">
      <c r="B2" s="18" t="s">
        <v>7</v>
      </c>
      <c r="H2" s="12" t="s">
        <v>8</v>
      </c>
      <c r="I2" s="13">
        <f>IFERROR(SUMIF(H10:H297,"&gt;0")/12/1000,"N/A")</f>
        <v>6.1150813827519048</v>
      </c>
      <c r="J2" s="13">
        <f>IFERROR(SUMIF(I10:I297,"&gt;0")/12/1000,"N/A")</f>
        <v>6.1512591721866814</v>
      </c>
      <c r="K2" s="14" t="s">
        <v>9</v>
      </c>
      <c r="L2" s="117">
        <f>MAX(I2:J2)</f>
        <v>6.1512591721866814</v>
      </c>
      <c r="M2" s="59" t="s">
        <v>10</v>
      </c>
      <c r="N2" s="60">
        <v>0</v>
      </c>
    </row>
    <row r="3" spans="1:14">
      <c r="H3" s="113" t="s">
        <v>11</v>
      </c>
      <c r="I3" s="114">
        <f>VLOOKUP(MONTH($A$10),J13:L24,3)</f>
        <v>11.013</v>
      </c>
      <c r="J3" s="114">
        <f>VLOOKUP(MONTH($A$10),J13:L24,3)</f>
        <v>11.013</v>
      </c>
      <c r="K3" s="115" t="s">
        <v>9</v>
      </c>
      <c r="M3" s="59" t="s">
        <v>12</v>
      </c>
      <c r="N3" s="110">
        <v>1.06</v>
      </c>
    </row>
    <row r="4" spans="1:14">
      <c r="A4" s="19" t="s">
        <v>28</v>
      </c>
      <c r="B4" s="59">
        <f>IF(Inicio!C18="Sí",1,0)</f>
        <v>1</v>
      </c>
      <c r="C4" s="59">
        <f>IF(Inicio!D18="Sí",1,0)</f>
        <v>0</v>
      </c>
      <c r="D4" s="59">
        <f>IF(Inicio!O18="Sí",1,0)</f>
        <v>1</v>
      </c>
      <c r="E4" s="59">
        <f>IF(Inicio!P18="Sí",1,0)</f>
        <v>1</v>
      </c>
      <c r="F4" s="59" t="s">
        <v>13</v>
      </c>
      <c r="H4" s="15" t="s">
        <v>11</v>
      </c>
      <c r="I4" s="16">
        <f>I2/I3*100</f>
        <v>55.526027265521705</v>
      </c>
      <c r="J4" s="16">
        <f>J2/J3*100</f>
        <v>55.854528032204499</v>
      </c>
      <c r="K4" s="17" t="s">
        <v>1</v>
      </c>
      <c r="L4" s="116">
        <f>MAX(I4:J4)</f>
        <v>55.854528032204499</v>
      </c>
    </row>
    <row r="5" spans="1:14">
      <c r="A5" s="19" t="s">
        <v>14</v>
      </c>
      <c r="B5" s="60">
        <f>+IF(B4=1,SUMIF(B10:B297,"&gt;"&amp;$N$2)*5/60/1000,0)</f>
        <v>6.1150813827519048</v>
      </c>
      <c r="C5" s="60">
        <f>+IF(C4=1,SUMIF(C10:C297,"&gt;"&amp;$N$2)*5/60/1000,0)</f>
        <v>0</v>
      </c>
      <c r="D5" s="60">
        <f>+IF(D4=1,SUMIF(D10:D297,"&gt;"&amp;$N$2)*5/60/1000,0)</f>
        <v>6.1150813827519048</v>
      </c>
      <c r="E5" s="60">
        <f>+IF(E4=1,SUMIF(E10:E297,"&gt;"&amp;$N$2)*5/60/1000,0)</f>
        <v>6.1874369616214615</v>
      </c>
      <c r="F5" s="60">
        <f>+MAX(B5:E5)</f>
        <v>6.1874369616214615</v>
      </c>
      <c r="H5" s="407" t="s">
        <v>175</v>
      </c>
      <c r="I5" s="408"/>
      <c r="J5" s="409"/>
      <c r="K5" s="60">
        <v>3.5</v>
      </c>
      <c r="L5" s="309" t="s">
        <v>9</v>
      </c>
    </row>
    <row r="6" spans="1:14">
      <c r="M6" s="24"/>
    </row>
    <row r="7" spans="1:14">
      <c r="B7" s="31" t="str">
        <f>PI_data_original!B8</f>
        <v>O1CF_01CR002</v>
      </c>
      <c r="C7" s="31" t="str">
        <f>PI_data_original!C8</f>
        <v>N1CF_01CR004</v>
      </c>
      <c r="D7" s="97" t="str">
        <f>PI_data_original!AB8</f>
        <v>O1CF_01CR002</v>
      </c>
      <c r="E7" s="97" t="str">
        <f>PI_data_original!AC8</f>
        <v>O1CF_01CR004</v>
      </c>
    </row>
    <row r="8" spans="1:14" ht="28.9" customHeight="1">
      <c r="B8" s="55" t="s">
        <v>190</v>
      </c>
      <c r="C8" s="55" t="s">
        <v>191</v>
      </c>
      <c r="D8" s="96" t="s">
        <v>242</v>
      </c>
      <c r="E8" s="96" t="s">
        <v>243</v>
      </c>
      <c r="F8" s="98" t="s">
        <v>303</v>
      </c>
      <c r="H8" s="111" t="s">
        <v>304</v>
      </c>
      <c r="I8" s="111" t="s">
        <v>305</v>
      </c>
    </row>
    <row r="9" spans="1:14">
      <c r="B9" s="31" t="s">
        <v>0</v>
      </c>
      <c r="C9" s="31" t="s">
        <v>0</v>
      </c>
      <c r="D9" s="97" t="s">
        <v>0</v>
      </c>
      <c r="E9" s="97" t="s">
        <v>0</v>
      </c>
      <c r="F9" s="99" t="s">
        <v>0</v>
      </c>
      <c r="H9" s="112" t="s">
        <v>0</v>
      </c>
      <c r="I9" s="112" t="s">
        <v>0</v>
      </c>
    </row>
    <row r="10" spans="1:14">
      <c r="A10" s="26">
        <f>+PI_data!A11</f>
        <v>45873.25</v>
      </c>
      <c r="B10" s="24">
        <f>+PI_data!B11</f>
        <v>0</v>
      </c>
      <c r="C10" s="24">
        <f>+PI_data!C11</f>
        <v>0</v>
      </c>
      <c r="D10" s="24">
        <f>+PI_data!AB11</f>
        <v>0</v>
      </c>
      <c r="E10" s="24">
        <f>+PI_data!AC11</f>
        <v>0</v>
      </c>
      <c r="F10" s="24">
        <f t="shared" ref="F10:F73" si="0">+VLOOKUP(A10,$A$10:$E$297,MATCH($F$5,$B$5:$E$5,0)+1,FALSE)</f>
        <v>0</v>
      </c>
      <c r="H10" s="107">
        <f>IF(IF(OR($F$5&gt;$N$3*$I$3,SUM($B$4:$C$4)=0),F10,SUMPRODUCT(B10:C10,$B$4:$C$4)/SUM($B$4:$C$4))&lt;=$N$2,0,IF(OR($F$5&gt;$N$3*$I$3,SUM($B$4:$C$4)=0),F10,SUMPRODUCT(B10:C10,$B$4:$C$4)/SUM($B$4:$C$4)))</f>
        <v>0</v>
      </c>
      <c r="I10" s="107">
        <f>IF(IF(OR($F$5&gt;$N$3*$J$3,SUM($D$4:$E$4)=0),F10,SUMPRODUCT(D10:E10,$D$4:$E$4)/SUM($D$4:$E$4))&lt;=$N$2,0,IF(OR($F$5&gt;$N$3*$J$3,SUM($D$4:$E$4)=0),F10,SUMPRODUCT(D10:E10,$D$4:$E$4)/SUM($D$4:$E$4)))</f>
        <v>0</v>
      </c>
    </row>
    <row r="11" spans="1:14">
      <c r="A11" s="26">
        <f>+PI_data!A12</f>
        <v>45873.253472222219</v>
      </c>
      <c r="B11" s="24">
        <f>+PI_data!B12</f>
        <v>0</v>
      </c>
      <c r="C11" s="24">
        <f>+PI_data!C12</f>
        <v>0</v>
      </c>
      <c r="D11" s="24">
        <f>+PI_data!AB12</f>
        <v>0</v>
      </c>
      <c r="E11" s="24">
        <f>+PI_data!AC12</f>
        <v>0</v>
      </c>
      <c r="F11" s="24">
        <f t="shared" si="0"/>
        <v>0</v>
      </c>
      <c r="H11" s="108">
        <f t="shared" ref="H11:H74" si="1">IF(IF(OR($F$5&gt;$N$3*$I$3,SUM($B$4:$C$4)=0),F11,SUMPRODUCT(B11:C11,$B$4:$C$4)/SUM($B$4:$C$4))&lt;=$N$2,0,IF(OR($F$5&gt;$N$3*$I$3,SUM($B$4:$C$4)=0),F11,SUMPRODUCT(B11:C11,$B$4:$C$4)/SUM($B$4:$C$4)))</f>
        <v>0</v>
      </c>
      <c r="I11" s="108">
        <f t="shared" ref="I11:I74" si="2">IF(IF(OR($F$5&gt;$N$3*$J$3,SUM($D$4:$E$4)=0),F11,SUMPRODUCT(D11:E11,$D$4:$E$4)/SUM($D$4:$E$4))&lt;=$N$2,0,IF(OR($F$5&gt;$N$3*$J$3,SUM($D$4:$E$4)=0),F11,SUMPRODUCT(D11:E11,$D$4:$E$4)/SUM($D$4:$E$4)))</f>
        <v>0</v>
      </c>
      <c r="L11" s="27" t="s">
        <v>15</v>
      </c>
    </row>
    <row r="12" spans="1:14">
      <c r="A12" s="26">
        <f>+PI_data!A13</f>
        <v>45873.256944444438</v>
      </c>
      <c r="B12" s="24">
        <f>+PI_data!B13</f>
        <v>0</v>
      </c>
      <c r="C12" s="24">
        <f>+PI_data!C13</f>
        <v>0</v>
      </c>
      <c r="D12" s="24">
        <f>+PI_data!AB13</f>
        <v>0</v>
      </c>
      <c r="E12" s="24">
        <f>+PI_data!AC13</f>
        <v>0</v>
      </c>
      <c r="F12" s="24">
        <f t="shared" si="0"/>
        <v>0</v>
      </c>
      <c r="H12" s="108">
        <f t="shared" si="1"/>
        <v>0</v>
      </c>
      <c r="I12" s="108">
        <f t="shared" si="2"/>
        <v>0</v>
      </c>
      <c r="L12" s="28" t="s">
        <v>9</v>
      </c>
    </row>
    <row r="13" spans="1:14">
      <c r="A13" s="26">
        <f>+PI_data!A14</f>
        <v>45873.260416666657</v>
      </c>
      <c r="B13" s="24">
        <f>+PI_data!B14</f>
        <v>0</v>
      </c>
      <c r="C13" s="24">
        <f>+PI_data!C14</f>
        <v>0</v>
      </c>
      <c r="D13" s="24">
        <f>+PI_data!AB14</f>
        <v>0</v>
      </c>
      <c r="E13" s="24">
        <f>+PI_data!AC14</f>
        <v>0</v>
      </c>
      <c r="F13" s="24">
        <f t="shared" si="0"/>
        <v>0</v>
      </c>
      <c r="H13" s="108">
        <f t="shared" si="1"/>
        <v>0</v>
      </c>
      <c r="I13" s="108">
        <f t="shared" si="2"/>
        <v>0</v>
      </c>
      <c r="J13" s="29">
        <v>1</v>
      </c>
      <c r="K13" s="313">
        <f>DATE(YEAR($A$10),J13,1)</f>
        <v>45658</v>
      </c>
      <c r="L13" s="310">
        <v>7.2140000000000004</v>
      </c>
      <c r="M13" s="27">
        <f>DAY(EOMONTH(K13,0))</f>
        <v>31</v>
      </c>
      <c r="N13" s="24"/>
    </row>
    <row r="14" spans="1:14">
      <c r="A14" s="26">
        <f>+PI_data!A15</f>
        <v>45873.263888888876</v>
      </c>
      <c r="B14" s="24">
        <f>+PI_data!B15</f>
        <v>0</v>
      </c>
      <c r="C14" s="24">
        <f>+PI_data!C15</f>
        <v>0</v>
      </c>
      <c r="D14" s="24">
        <f>+PI_data!AB15</f>
        <v>0</v>
      </c>
      <c r="E14" s="24">
        <f>+PI_data!AC15</f>
        <v>0</v>
      </c>
      <c r="F14" s="24">
        <f t="shared" si="0"/>
        <v>0</v>
      </c>
      <c r="H14" s="108">
        <f t="shared" si="1"/>
        <v>0</v>
      </c>
      <c r="I14" s="108">
        <f t="shared" si="2"/>
        <v>0</v>
      </c>
      <c r="J14" s="29">
        <v>2</v>
      </c>
      <c r="K14" s="314">
        <f t="shared" ref="K14:K24" si="3">DATE(YEAR($A$10),J14,1)</f>
        <v>45689</v>
      </c>
      <c r="L14" s="311">
        <v>8.359</v>
      </c>
      <c r="M14" s="30">
        <f t="shared" ref="M14:M24" si="4">DAY(EOMONTH(K14,0))</f>
        <v>28</v>
      </c>
      <c r="N14" s="24"/>
    </row>
    <row r="15" spans="1:14">
      <c r="A15" s="26">
        <f>+PI_data!A16</f>
        <v>45873.267361111095</v>
      </c>
      <c r="B15" s="24">
        <f>+PI_data!B16</f>
        <v>0</v>
      </c>
      <c r="C15" s="24">
        <f>+PI_data!C16</f>
        <v>0</v>
      </c>
      <c r="D15" s="24">
        <f>+PI_data!AB16</f>
        <v>0</v>
      </c>
      <c r="E15" s="24">
        <f>+PI_data!AC16</f>
        <v>0</v>
      </c>
      <c r="F15" s="24">
        <f t="shared" si="0"/>
        <v>0</v>
      </c>
      <c r="H15" s="108">
        <f t="shared" si="1"/>
        <v>0</v>
      </c>
      <c r="I15" s="108">
        <f t="shared" si="2"/>
        <v>0</v>
      </c>
      <c r="J15" s="29">
        <v>3</v>
      </c>
      <c r="K15" s="314">
        <f t="shared" si="3"/>
        <v>45717</v>
      </c>
      <c r="L15" s="311">
        <v>9.1010000000000009</v>
      </c>
      <c r="M15" s="30">
        <f t="shared" si="4"/>
        <v>31</v>
      </c>
      <c r="N15" s="24"/>
    </row>
    <row r="16" spans="1:14">
      <c r="A16" s="26">
        <f>+PI_data!A17</f>
        <v>45873.270833333314</v>
      </c>
      <c r="B16" s="24">
        <f>+PI_data!B17</f>
        <v>0</v>
      </c>
      <c r="C16" s="24">
        <f>+PI_data!C17</f>
        <v>0</v>
      </c>
      <c r="D16" s="24">
        <f>+PI_data!AB17</f>
        <v>0</v>
      </c>
      <c r="E16" s="24">
        <f>+PI_data!AC17</f>
        <v>0</v>
      </c>
      <c r="F16" s="24">
        <f t="shared" si="0"/>
        <v>0</v>
      </c>
      <c r="H16" s="108">
        <f t="shared" si="1"/>
        <v>0</v>
      </c>
      <c r="I16" s="108">
        <f t="shared" si="2"/>
        <v>0</v>
      </c>
      <c r="J16" s="29">
        <v>4</v>
      </c>
      <c r="K16" s="314">
        <f t="shared" si="3"/>
        <v>45748</v>
      </c>
      <c r="L16" s="311">
        <v>9.8089999999999993</v>
      </c>
      <c r="M16" s="30">
        <f t="shared" si="4"/>
        <v>30</v>
      </c>
      <c r="N16" s="24"/>
    </row>
    <row r="17" spans="1:14">
      <c r="A17" s="26">
        <f>+PI_data!A18</f>
        <v>45873.274305555533</v>
      </c>
      <c r="B17" s="24">
        <f>+PI_data!B18</f>
        <v>0</v>
      </c>
      <c r="C17" s="24">
        <f>+PI_data!C18</f>
        <v>0</v>
      </c>
      <c r="D17" s="24">
        <f>+PI_data!AB18</f>
        <v>0</v>
      </c>
      <c r="E17" s="24">
        <f>+PI_data!AC18</f>
        <v>0</v>
      </c>
      <c r="F17" s="24">
        <f t="shared" si="0"/>
        <v>0</v>
      </c>
      <c r="H17" s="108">
        <f t="shared" si="1"/>
        <v>0</v>
      </c>
      <c r="I17" s="108">
        <f t="shared" si="2"/>
        <v>0</v>
      </c>
      <c r="J17" s="29">
        <v>5</v>
      </c>
      <c r="K17" s="314">
        <f t="shared" si="3"/>
        <v>45778</v>
      </c>
      <c r="L17" s="311">
        <v>11.138999999999999</v>
      </c>
      <c r="M17" s="30">
        <f t="shared" si="4"/>
        <v>31</v>
      </c>
      <c r="N17" s="24"/>
    </row>
    <row r="18" spans="1:14">
      <c r="A18" s="26">
        <f>+PI_data!A19</f>
        <v>45873.277777777752</v>
      </c>
      <c r="B18" s="24">
        <f>+PI_data!B19</f>
        <v>0</v>
      </c>
      <c r="C18" s="24">
        <f>+PI_data!C19</f>
        <v>0</v>
      </c>
      <c r="D18" s="24">
        <f>+PI_data!AB19</f>
        <v>0</v>
      </c>
      <c r="E18" s="24">
        <f>+PI_data!AC19</f>
        <v>0</v>
      </c>
      <c r="F18" s="24">
        <f t="shared" si="0"/>
        <v>0</v>
      </c>
      <c r="H18" s="108">
        <f t="shared" si="1"/>
        <v>0</v>
      </c>
      <c r="I18" s="108">
        <f t="shared" si="2"/>
        <v>0</v>
      </c>
      <c r="J18" s="29">
        <v>6</v>
      </c>
      <c r="K18" s="314">
        <f t="shared" si="3"/>
        <v>45809</v>
      </c>
      <c r="L18" s="311">
        <v>11.042</v>
      </c>
      <c r="M18" s="30">
        <f t="shared" si="4"/>
        <v>30</v>
      </c>
      <c r="N18" s="24"/>
    </row>
    <row r="19" spans="1:14">
      <c r="A19" s="26">
        <f>+PI_data!A20</f>
        <v>45873.281249999971</v>
      </c>
      <c r="B19" s="24">
        <f>+PI_data!B20</f>
        <v>0</v>
      </c>
      <c r="C19" s="24">
        <f>+PI_data!C20</f>
        <v>0</v>
      </c>
      <c r="D19" s="24">
        <f>+PI_data!AB20</f>
        <v>0</v>
      </c>
      <c r="E19" s="24">
        <f>+PI_data!AC20</f>
        <v>0</v>
      </c>
      <c r="F19" s="24">
        <f t="shared" si="0"/>
        <v>0</v>
      </c>
      <c r="H19" s="108">
        <f t="shared" si="1"/>
        <v>0</v>
      </c>
      <c r="I19" s="108">
        <f t="shared" si="2"/>
        <v>0</v>
      </c>
      <c r="J19" s="29">
        <v>7</v>
      </c>
      <c r="K19" s="314">
        <f t="shared" si="3"/>
        <v>45839</v>
      </c>
      <c r="L19" s="311">
        <v>10.983000000000001</v>
      </c>
      <c r="M19" s="30">
        <f t="shared" si="4"/>
        <v>31</v>
      </c>
      <c r="N19" s="24"/>
    </row>
    <row r="20" spans="1:14">
      <c r="A20" s="26">
        <f>+PI_data!A21</f>
        <v>45873.28472222219</v>
      </c>
      <c r="B20" s="24">
        <f>+PI_data!B21</f>
        <v>0</v>
      </c>
      <c r="C20" s="24">
        <f>+PI_data!C21</f>
        <v>0</v>
      </c>
      <c r="D20" s="24">
        <f>+PI_data!AB21</f>
        <v>0</v>
      </c>
      <c r="E20" s="24">
        <f>+PI_data!AC21</f>
        <v>0</v>
      </c>
      <c r="F20" s="24">
        <f t="shared" si="0"/>
        <v>0</v>
      </c>
      <c r="H20" s="108">
        <f t="shared" si="1"/>
        <v>0</v>
      </c>
      <c r="I20" s="108">
        <f t="shared" si="2"/>
        <v>0</v>
      </c>
      <c r="J20" s="29">
        <v>8</v>
      </c>
      <c r="K20" s="314">
        <f t="shared" si="3"/>
        <v>45870</v>
      </c>
      <c r="L20" s="311">
        <v>11.013</v>
      </c>
      <c r="M20" s="30">
        <f t="shared" si="4"/>
        <v>31</v>
      </c>
      <c r="N20" s="24"/>
    </row>
    <row r="21" spans="1:14">
      <c r="A21" s="26">
        <f>+PI_data!A22</f>
        <v>45873.288194444409</v>
      </c>
      <c r="B21" s="24">
        <f>+PI_data!B22</f>
        <v>0</v>
      </c>
      <c r="C21" s="24">
        <f>+PI_data!C22</f>
        <v>0</v>
      </c>
      <c r="D21" s="24">
        <f>+PI_data!AB22</f>
        <v>0</v>
      </c>
      <c r="E21" s="24">
        <f>+PI_data!AC22</f>
        <v>0</v>
      </c>
      <c r="F21" s="24">
        <f t="shared" si="0"/>
        <v>0</v>
      </c>
      <c r="H21" s="108">
        <f t="shared" si="1"/>
        <v>0</v>
      </c>
      <c r="I21" s="108">
        <f t="shared" si="2"/>
        <v>0</v>
      </c>
      <c r="J21" s="29">
        <v>9</v>
      </c>
      <c r="K21" s="314">
        <f t="shared" si="3"/>
        <v>45901</v>
      </c>
      <c r="L21" s="311">
        <v>9.7729999999999997</v>
      </c>
      <c r="M21" s="30">
        <f t="shared" si="4"/>
        <v>30</v>
      </c>
      <c r="N21" s="24"/>
    </row>
    <row r="22" spans="1:14">
      <c r="A22" s="26">
        <f>+PI_data!A23</f>
        <v>45873.291666666628</v>
      </c>
      <c r="B22" s="24">
        <f>+PI_data!B23</f>
        <v>0</v>
      </c>
      <c r="C22" s="24">
        <f>+PI_data!C23</f>
        <v>0</v>
      </c>
      <c r="D22" s="24">
        <f>+PI_data!AB23</f>
        <v>0</v>
      </c>
      <c r="E22" s="24">
        <f>+PI_data!AC23</f>
        <v>0</v>
      </c>
      <c r="F22" s="24">
        <f t="shared" si="0"/>
        <v>0</v>
      </c>
      <c r="H22" s="108">
        <f t="shared" si="1"/>
        <v>0</v>
      </c>
      <c r="I22" s="108">
        <f t="shared" si="2"/>
        <v>0</v>
      </c>
      <c r="J22" s="29">
        <v>10</v>
      </c>
      <c r="K22" s="314">
        <f t="shared" si="3"/>
        <v>45931</v>
      </c>
      <c r="L22" s="311">
        <v>9.3580000000000005</v>
      </c>
      <c r="M22" s="30">
        <f t="shared" si="4"/>
        <v>31</v>
      </c>
      <c r="N22" s="24"/>
    </row>
    <row r="23" spans="1:14">
      <c r="A23" s="26">
        <f>+PI_data!A24</f>
        <v>45873.295138888847</v>
      </c>
      <c r="B23" s="24">
        <f>+PI_data!B24</f>
        <v>0</v>
      </c>
      <c r="C23" s="24">
        <f>+PI_data!C24</f>
        <v>0</v>
      </c>
      <c r="D23" s="24">
        <f>+PI_data!AB24</f>
        <v>0</v>
      </c>
      <c r="E23" s="24">
        <f>+PI_data!AC24</f>
        <v>0</v>
      </c>
      <c r="F23" s="24">
        <f t="shared" si="0"/>
        <v>0</v>
      </c>
      <c r="H23" s="108">
        <f t="shared" si="1"/>
        <v>0</v>
      </c>
      <c r="I23" s="108">
        <f t="shared" si="2"/>
        <v>0</v>
      </c>
      <c r="J23" s="29">
        <v>11</v>
      </c>
      <c r="K23" s="314">
        <f t="shared" si="3"/>
        <v>45962</v>
      </c>
      <c r="L23" s="311">
        <v>7.7320000000000002</v>
      </c>
      <c r="M23" s="30">
        <f t="shared" si="4"/>
        <v>30</v>
      </c>
      <c r="N23" s="24"/>
    </row>
    <row r="24" spans="1:14">
      <c r="A24" s="26">
        <f>+PI_data!A25</f>
        <v>45873.298611111066</v>
      </c>
      <c r="B24" s="24">
        <f>+PI_data!B25</f>
        <v>0</v>
      </c>
      <c r="C24" s="24">
        <f>+PI_data!C25</f>
        <v>0</v>
      </c>
      <c r="D24" s="24">
        <f>+PI_data!AB25</f>
        <v>0</v>
      </c>
      <c r="E24" s="24">
        <f>+PI_data!AC25</f>
        <v>0</v>
      </c>
      <c r="F24" s="24">
        <f t="shared" si="0"/>
        <v>0</v>
      </c>
      <c r="H24" s="108">
        <f t="shared" si="1"/>
        <v>0</v>
      </c>
      <c r="I24" s="108">
        <f t="shared" si="2"/>
        <v>0</v>
      </c>
      <c r="J24" s="29">
        <v>12</v>
      </c>
      <c r="K24" s="315">
        <f t="shared" si="3"/>
        <v>45992</v>
      </c>
      <c r="L24" s="312">
        <v>7.101</v>
      </c>
      <c r="M24" s="28">
        <f t="shared" si="4"/>
        <v>31</v>
      </c>
      <c r="N24" s="24"/>
    </row>
    <row r="25" spans="1:14">
      <c r="A25" s="26">
        <f>+PI_data!A26</f>
        <v>45873.302083333285</v>
      </c>
      <c r="B25" s="24">
        <f>+PI_data!B26</f>
        <v>0</v>
      </c>
      <c r="C25" s="24">
        <f>+PI_data!C26</f>
        <v>0</v>
      </c>
      <c r="D25" s="24">
        <f>+PI_data!AB26</f>
        <v>0</v>
      </c>
      <c r="E25" s="24">
        <f>+PI_data!AC26</f>
        <v>0</v>
      </c>
      <c r="F25" s="24">
        <f t="shared" si="0"/>
        <v>0</v>
      </c>
      <c r="H25" s="108">
        <f t="shared" si="1"/>
        <v>0</v>
      </c>
      <c r="I25" s="108">
        <f t="shared" si="2"/>
        <v>0</v>
      </c>
    </row>
    <row r="26" spans="1:14">
      <c r="A26" s="26">
        <f>+PI_data!A27</f>
        <v>45873.305555555504</v>
      </c>
      <c r="B26" s="24">
        <f>+PI_data!B27</f>
        <v>0</v>
      </c>
      <c r="C26" s="24">
        <f>+PI_data!C27</f>
        <v>0</v>
      </c>
      <c r="D26" s="24">
        <f>+PI_data!AB27</f>
        <v>0</v>
      </c>
      <c r="E26" s="24">
        <f>+PI_data!AC27</f>
        <v>0</v>
      </c>
      <c r="F26" s="24">
        <f t="shared" si="0"/>
        <v>0</v>
      </c>
      <c r="H26" s="108">
        <f t="shared" si="1"/>
        <v>0</v>
      </c>
      <c r="I26" s="108">
        <f t="shared" si="2"/>
        <v>0</v>
      </c>
    </row>
    <row r="27" spans="1:14">
      <c r="A27" s="26">
        <f>+PI_data!A28</f>
        <v>45873.309027777723</v>
      </c>
      <c r="B27" s="24">
        <f>+PI_data!B28</f>
        <v>0</v>
      </c>
      <c r="C27" s="24">
        <f>+PI_data!C28</f>
        <v>0</v>
      </c>
      <c r="D27" s="24">
        <f>+PI_data!AB28</f>
        <v>0</v>
      </c>
      <c r="E27" s="24">
        <f>+PI_data!AC28</f>
        <v>0</v>
      </c>
      <c r="F27" s="24">
        <f t="shared" si="0"/>
        <v>0</v>
      </c>
      <c r="H27" s="108">
        <f t="shared" si="1"/>
        <v>0</v>
      </c>
      <c r="I27" s="108">
        <f t="shared" si="2"/>
        <v>0</v>
      </c>
    </row>
    <row r="28" spans="1:14">
      <c r="A28" s="26">
        <f>+PI_data!A29</f>
        <v>45873.312499999942</v>
      </c>
      <c r="B28" s="24">
        <f>+PI_data!B29</f>
        <v>0</v>
      </c>
      <c r="C28" s="24">
        <f>+PI_data!C29</f>
        <v>0</v>
      </c>
      <c r="D28" s="24">
        <f>+PI_data!AB29</f>
        <v>0</v>
      </c>
      <c r="E28" s="24">
        <f>+PI_data!AC29</f>
        <v>0</v>
      </c>
      <c r="F28" s="24">
        <f t="shared" si="0"/>
        <v>0</v>
      </c>
      <c r="H28" s="108">
        <f t="shared" si="1"/>
        <v>0</v>
      </c>
      <c r="I28" s="108">
        <f t="shared" si="2"/>
        <v>0</v>
      </c>
    </row>
    <row r="29" spans="1:14">
      <c r="A29" s="26">
        <f>+PI_data!A30</f>
        <v>45873.315972222161</v>
      </c>
      <c r="B29" s="24">
        <f>+PI_data!B30</f>
        <v>0</v>
      </c>
      <c r="C29" s="24">
        <f>+PI_data!C30</f>
        <v>0</v>
      </c>
      <c r="D29" s="24">
        <f>+PI_data!AB30</f>
        <v>0</v>
      </c>
      <c r="E29" s="24">
        <f>+PI_data!AC30</f>
        <v>0</v>
      </c>
      <c r="F29" s="24">
        <f t="shared" si="0"/>
        <v>0</v>
      </c>
      <c r="H29" s="108">
        <f t="shared" si="1"/>
        <v>0</v>
      </c>
      <c r="I29" s="108">
        <f t="shared" si="2"/>
        <v>0</v>
      </c>
    </row>
    <row r="30" spans="1:14">
      <c r="A30" s="26">
        <f>+PI_data!A31</f>
        <v>45873.31944444438</v>
      </c>
      <c r="B30" s="24">
        <f>+PI_data!B31</f>
        <v>0</v>
      </c>
      <c r="C30" s="24">
        <f>+PI_data!C31</f>
        <v>0</v>
      </c>
      <c r="D30" s="24">
        <f>+PI_data!AB31</f>
        <v>0</v>
      </c>
      <c r="E30" s="24">
        <f>+PI_data!AC31</f>
        <v>0</v>
      </c>
      <c r="F30" s="24">
        <f t="shared" si="0"/>
        <v>0</v>
      </c>
      <c r="H30" s="108">
        <f t="shared" si="1"/>
        <v>0</v>
      </c>
      <c r="I30" s="108">
        <f t="shared" si="2"/>
        <v>0</v>
      </c>
    </row>
    <row r="31" spans="1:14">
      <c r="A31" s="26">
        <f>+PI_data!A32</f>
        <v>45873.322916666599</v>
      </c>
      <c r="B31" s="24">
        <f>+PI_data!B32</f>
        <v>0</v>
      </c>
      <c r="C31" s="24">
        <f>+PI_data!C32</f>
        <v>0</v>
      </c>
      <c r="D31" s="24">
        <f>+PI_data!AB32</f>
        <v>0</v>
      </c>
      <c r="E31" s="24">
        <f>+PI_data!AC32</f>
        <v>0</v>
      </c>
      <c r="F31" s="24">
        <f t="shared" si="0"/>
        <v>0</v>
      </c>
      <c r="H31" s="108">
        <f t="shared" si="1"/>
        <v>0</v>
      </c>
      <c r="I31" s="108">
        <f t="shared" si="2"/>
        <v>0</v>
      </c>
    </row>
    <row r="32" spans="1:14">
      <c r="A32" s="26">
        <f>+PI_data!A33</f>
        <v>45873.326388888818</v>
      </c>
      <c r="B32" s="24">
        <f>+PI_data!B33</f>
        <v>0</v>
      </c>
      <c r="C32" s="24">
        <f>+PI_data!C33</f>
        <v>0</v>
      </c>
      <c r="D32" s="24">
        <f>+PI_data!AB33</f>
        <v>0</v>
      </c>
      <c r="E32" s="24">
        <f>+PI_data!AC33</f>
        <v>14.637316140509402</v>
      </c>
      <c r="F32" s="24">
        <f t="shared" si="0"/>
        <v>14.637316140509402</v>
      </c>
      <c r="H32" s="108">
        <f t="shared" si="1"/>
        <v>0</v>
      </c>
      <c r="I32" s="108">
        <f t="shared" si="2"/>
        <v>7.3186580702547008</v>
      </c>
    </row>
    <row r="33" spans="1:9">
      <c r="A33" s="26">
        <f>+PI_data!A34</f>
        <v>45873.329861111037</v>
      </c>
      <c r="B33" s="24">
        <f>+PI_data!B34</f>
        <v>44.519407406224609</v>
      </c>
      <c r="C33" s="24">
        <f>+PI_data!C34</f>
        <v>0</v>
      </c>
      <c r="D33" s="24">
        <f>+PI_data!AB34</f>
        <v>44.519407406224609</v>
      </c>
      <c r="E33" s="24">
        <f>+PI_data!AC34</f>
        <v>50.213515105215372</v>
      </c>
      <c r="F33" s="24">
        <f t="shared" si="0"/>
        <v>50.213515105215372</v>
      </c>
      <c r="H33" s="108">
        <f t="shared" si="1"/>
        <v>44.519407406224609</v>
      </c>
      <c r="I33" s="108">
        <f t="shared" si="2"/>
        <v>47.36646125571999</v>
      </c>
    </row>
    <row r="34" spans="1:9">
      <c r="A34" s="26">
        <f>+PI_data!A35</f>
        <v>45873.333333333256</v>
      </c>
      <c r="B34" s="24">
        <f>+PI_data!B35</f>
        <v>77.936388973655625</v>
      </c>
      <c r="C34" s="24">
        <f>+PI_data!C35</f>
        <v>0</v>
      </c>
      <c r="D34" s="24">
        <f>+PI_data!AB35</f>
        <v>77.936388973655625</v>
      </c>
      <c r="E34" s="24">
        <f>+PI_data!AC35</f>
        <v>77.212764787660007</v>
      </c>
      <c r="F34" s="24">
        <f t="shared" si="0"/>
        <v>77.212764787660007</v>
      </c>
      <c r="H34" s="108">
        <f t="shared" si="1"/>
        <v>77.936388973655625</v>
      </c>
      <c r="I34" s="108">
        <f t="shared" si="2"/>
        <v>77.574576880657816</v>
      </c>
    </row>
    <row r="35" spans="1:9">
      <c r="A35" s="26">
        <f>+PI_data!A36</f>
        <v>45873.336805555475</v>
      </c>
      <c r="B35" s="24">
        <f>+PI_data!B36</f>
        <v>86.755446206337893</v>
      </c>
      <c r="C35" s="24">
        <f>+PI_data!C36</f>
        <v>0</v>
      </c>
      <c r="D35" s="24">
        <f>+PI_data!AB36</f>
        <v>86.755446206337893</v>
      </c>
      <c r="E35" s="24">
        <f>+PI_data!AC36</f>
        <v>86.293207467299354</v>
      </c>
      <c r="F35" s="24">
        <f t="shared" si="0"/>
        <v>86.293207467299354</v>
      </c>
      <c r="H35" s="108">
        <f t="shared" si="1"/>
        <v>86.755446206337893</v>
      </c>
      <c r="I35" s="108">
        <f t="shared" si="2"/>
        <v>86.524326836818631</v>
      </c>
    </row>
    <row r="36" spans="1:9">
      <c r="A36" s="26">
        <f>+PI_data!A37</f>
        <v>45873.340277777694</v>
      </c>
      <c r="B36" s="24">
        <f>+PI_data!B37</f>
        <v>90.769510550525439</v>
      </c>
      <c r="C36" s="24">
        <f>+PI_data!C37</f>
        <v>0</v>
      </c>
      <c r="D36" s="24">
        <f>+PI_data!AB37</f>
        <v>90.769510550525439</v>
      </c>
      <c r="E36" s="24">
        <f>+PI_data!AC37</f>
        <v>90.827604469401422</v>
      </c>
      <c r="F36" s="24">
        <f t="shared" si="0"/>
        <v>90.827604469401422</v>
      </c>
      <c r="H36" s="108">
        <f t="shared" si="1"/>
        <v>90.769510550525439</v>
      </c>
      <c r="I36" s="108">
        <f t="shared" si="2"/>
        <v>90.79855750996343</v>
      </c>
    </row>
    <row r="37" spans="1:9">
      <c r="A37" s="26">
        <f>+PI_data!A38</f>
        <v>45873.343749999913</v>
      </c>
      <c r="B37" s="24">
        <f>+PI_data!B38</f>
        <v>102.39971657985052</v>
      </c>
      <c r="C37" s="24">
        <f>+PI_data!C38</f>
        <v>0</v>
      </c>
      <c r="D37" s="24">
        <f>+PI_data!AB38</f>
        <v>102.39971657985052</v>
      </c>
      <c r="E37" s="24">
        <f>+PI_data!AC38</f>
        <v>102.62591504183096</v>
      </c>
      <c r="F37" s="24">
        <f t="shared" si="0"/>
        <v>102.62591504183096</v>
      </c>
      <c r="H37" s="108">
        <f t="shared" si="1"/>
        <v>102.39971657985052</v>
      </c>
      <c r="I37" s="108">
        <f t="shared" si="2"/>
        <v>102.51281581084075</v>
      </c>
    </row>
    <row r="38" spans="1:9">
      <c r="A38" s="26">
        <f>+PI_data!A39</f>
        <v>45873.347222222132</v>
      </c>
      <c r="B38" s="24">
        <f>+PI_data!B39</f>
        <v>101.61312593380269</v>
      </c>
      <c r="C38" s="24">
        <f>+PI_data!C39</f>
        <v>0</v>
      </c>
      <c r="D38" s="24">
        <f>+PI_data!AB39</f>
        <v>101.61312593380269</v>
      </c>
      <c r="E38" s="24">
        <f>+PI_data!AC39</f>
        <v>101.32344055418108</v>
      </c>
      <c r="F38" s="24">
        <f t="shared" si="0"/>
        <v>101.32344055418108</v>
      </c>
      <c r="H38" s="108">
        <f t="shared" si="1"/>
        <v>101.61312593380269</v>
      </c>
      <c r="I38" s="108">
        <f t="shared" si="2"/>
        <v>101.46828324399189</v>
      </c>
    </row>
    <row r="39" spans="1:9">
      <c r="A39" s="26">
        <f>+PI_data!A40</f>
        <v>45873.350694444351</v>
      </c>
      <c r="B39" s="24">
        <f>+PI_data!B40</f>
        <v>119.39315947126252</v>
      </c>
      <c r="C39" s="24">
        <f>+PI_data!C40</f>
        <v>43.188107494802026</v>
      </c>
      <c r="D39" s="24">
        <f>+PI_data!AB40</f>
        <v>119.39315947126252</v>
      </c>
      <c r="E39" s="24">
        <f>+PI_data!AC40</f>
        <v>118.9565817147796</v>
      </c>
      <c r="F39" s="24">
        <f t="shared" si="0"/>
        <v>118.9565817147796</v>
      </c>
      <c r="H39" s="108">
        <f t="shared" si="1"/>
        <v>119.39315947126252</v>
      </c>
      <c r="I39" s="108">
        <f t="shared" si="2"/>
        <v>119.17487059302107</v>
      </c>
    </row>
    <row r="40" spans="1:9">
      <c r="A40" s="26">
        <f>+PI_data!A41</f>
        <v>45873.35416666657</v>
      </c>
      <c r="B40" s="24">
        <f>+PI_data!B41</f>
        <v>145.01646055225748</v>
      </c>
      <c r="C40" s="24">
        <f>+PI_data!C41</f>
        <v>110.90351923235617</v>
      </c>
      <c r="D40" s="24">
        <f>+PI_data!AB41</f>
        <v>145.01646055225748</v>
      </c>
      <c r="E40" s="24">
        <f>+PI_data!AC41</f>
        <v>144.26130002869357</v>
      </c>
      <c r="F40" s="24">
        <f t="shared" si="0"/>
        <v>144.26130002869357</v>
      </c>
      <c r="H40" s="108">
        <f t="shared" si="1"/>
        <v>145.01646055225748</v>
      </c>
      <c r="I40" s="108">
        <f t="shared" si="2"/>
        <v>144.63888029047553</v>
      </c>
    </row>
    <row r="41" spans="1:9">
      <c r="A41" s="26">
        <f>+PI_data!A42</f>
        <v>45873.357638888789</v>
      </c>
      <c r="B41" s="24">
        <f>+PI_data!B42</f>
        <v>165.88333803194519</v>
      </c>
      <c r="C41" s="24">
        <f>+PI_data!C42</f>
        <v>139.95608859869029</v>
      </c>
      <c r="D41" s="24">
        <f>+PI_data!AB42</f>
        <v>165.88333803194519</v>
      </c>
      <c r="E41" s="24">
        <f>+PI_data!AC42</f>
        <v>165.40694115724304</v>
      </c>
      <c r="F41" s="24">
        <f t="shared" si="0"/>
        <v>165.40694115724304</v>
      </c>
      <c r="H41" s="108">
        <f t="shared" si="1"/>
        <v>165.88333803194519</v>
      </c>
      <c r="I41" s="108">
        <f t="shared" si="2"/>
        <v>165.64513959459413</v>
      </c>
    </row>
    <row r="42" spans="1:9">
      <c r="A42" s="26">
        <f>+PI_data!A43</f>
        <v>45873.361111111008</v>
      </c>
      <c r="B42" s="24">
        <f>+PI_data!B43</f>
        <v>189.37233609979265</v>
      </c>
      <c r="C42" s="24">
        <f>+PI_data!C43</f>
        <v>164.31719546185761</v>
      </c>
      <c r="D42" s="24">
        <f>+PI_data!AB43</f>
        <v>189.37233609979265</v>
      </c>
      <c r="E42" s="24">
        <f>+PI_data!AC43</f>
        <v>188.95279131720326</v>
      </c>
      <c r="F42" s="24">
        <f t="shared" si="0"/>
        <v>188.95279131720326</v>
      </c>
      <c r="H42" s="108">
        <f t="shared" si="1"/>
        <v>189.37233609979265</v>
      </c>
      <c r="I42" s="108">
        <f t="shared" si="2"/>
        <v>189.16256370849794</v>
      </c>
    </row>
    <row r="43" spans="1:9">
      <c r="A43" s="26">
        <f>+PI_data!A44</f>
        <v>45873.364583333227</v>
      </c>
      <c r="B43" s="24">
        <f>+PI_data!B44</f>
        <v>213.25573192740839</v>
      </c>
      <c r="C43" s="24">
        <f>+PI_data!C44</f>
        <v>173.95979096194631</v>
      </c>
      <c r="D43" s="24">
        <f>+PI_data!AB44</f>
        <v>213.25573192740839</v>
      </c>
      <c r="E43" s="24">
        <f>+PI_data!AC44</f>
        <v>213.09649074397637</v>
      </c>
      <c r="F43" s="24">
        <f t="shared" si="0"/>
        <v>213.09649074397637</v>
      </c>
      <c r="H43" s="108">
        <f t="shared" si="1"/>
        <v>213.25573192740839</v>
      </c>
      <c r="I43" s="108">
        <f t="shared" si="2"/>
        <v>213.17611133569238</v>
      </c>
    </row>
    <row r="44" spans="1:9">
      <c r="A44" s="26">
        <f>+PI_data!A45</f>
        <v>45873.368055555446</v>
      </c>
      <c r="B44" s="24">
        <f>+PI_data!B45</f>
        <v>239.00344290277653</v>
      </c>
      <c r="C44" s="24">
        <f>+PI_data!C45</f>
        <v>208.62231114769685</v>
      </c>
      <c r="D44" s="24">
        <f>+PI_data!AB45</f>
        <v>239.00344290277653</v>
      </c>
      <c r="E44" s="24">
        <f>+PI_data!AC45</f>
        <v>237.8723601941582</v>
      </c>
      <c r="F44" s="24">
        <f t="shared" si="0"/>
        <v>237.8723601941582</v>
      </c>
      <c r="H44" s="108">
        <f t="shared" si="1"/>
        <v>239.00344290277653</v>
      </c>
      <c r="I44" s="108">
        <f t="shared" si="2"/>
        <v>238.43790154846738</v>
      </c>
    </row>
    <row r="45" spans="1:9">
      <c r="A45" s="26">
        <f>+PI_data!A46</f>
        <v>45873.371527777665</v>
      </c>
      <c r="B45" s="24">
        <f>+PI_data!B46</f>
        <v>258.48196861245879</v>
      </c>
      <c r="C45" s="24">
        <f>+PI_data!C46</f>
        <v>226.02426803880974</v>
      </c>
      <c r="D45" s="24">
        <f>+PI_data!AB46</f>
        <v>258.48196861245879</v>
      </c>
      <c r="E45" s="24">
        <f>+PI_data!AC46</f>
        <v>256.95002909716271</v>
      </c>
      <c r="F45" s="24">
        <f t="shared" si="0"/>
        <v>256.95002909716271</v>
      </c>
      <c r="H45" s="108">
        <f t="shared" si="1"/>
        <v>258.48196861245879</v>
      </c>
      <c r="I45" s="108">
        <f t="shared" si="2"/>
        <v>257.71599885481078</v>
      </c>
    </row>
    <row r="46" spans="1:9">
      <c r="A46" s="26">
        <f>+PI_data!A47</f>
        <v>45873.374999999884</v>
      </c>
      <c r="B46" s="24">
        <f>+PI_data!B47</f>
        <v>276.52804904593677</v>
      </c>
      <c r="C46" s="24">
        <f>+PI_data!C47</f>
        <v>240.6649100417377</v>
      </c>
      <c r="D46" s="24">
        <f>+PI_data!AB47</f>
        <v>276.52804904593677</v>
      </c>
      <c r="E46" s="24">
        <f>+PI_data!AC47</f>
        <v>276.47157139455834</v>
      </c>
      <c r="F46" s="24">
        <f t="shared" si="0"/>
        <v>276.47157139455834</v>
      </c>
      <c r="H46" s="108">
        <f t="shared" si="1"/>
        <v>276.52804904593677</v>
      </c>
      <c r="I46" s="108">
        <f t="shared" si="2"/>
        <v>276.49981022024758</v>
      </c>
    </row>
    <row r="47" spans="1:9">
      <c r="A47" s="26">
        <f>+PI_data!A48</f>
        <v>45873.378472222103</v>
      </c>
      <c r="B47" s="24">
        <f>+PI_data!B48</f>
        <v>292.70013011769623</v>
      </c>
      <c r="C47" s="24">
        <f>+PI_data!C48</f>
        <v>260.74793368178877</v>
      </c>
      <c r="D47" s="24">
        <f>+PI_data!AB48</f>
        <v>292.70013011769623</v>
      </c>
      <c r="E47" s="24">
        <f>+PI_data!AC48</f>
        <v>293.01248487703162</v>
      </c>
      <c r="F47" s="24">
        <f t="shared" si="0"/>
        <v>293.01248487703162</v>
      </c>
      <c r="H47" s="108">
        <f t="shared" si="1"/>
        <v>292.70013011769623</v>
      </c>
      <c r="I47" s="108">
        <f t="shared" si="2"/>
        <v>292.8563074973639</v>
      </c>
    </row>
    <row r="48" spans="1:9">
      <c r="A48" s="26">
        <f>+PI_data!A49</f>
        <v>45873.381944444322</v>
      </c>
      <c r="B48" s="24">
        <f>+PI_data!B49</f>
        <v>312.67392766299196</v>
      </c>
      <c r="C48" s="24">
        <f>+PI_data!C49</f>
        <v>284.85723985377564</v>
      </c>
      <c r="D48" s="24">
        <f>+PI_data!AB49</f>
        <v>312.67392766299196</v>
      </c>
      <c r="E48" s="24">
        <f>+PI_data!AC49</f>
        <v>314.10551845382099</v>
      </c>
      <c r="F48" s="24">
        <f t="shared" si="0"/>
        <v>314.10551845382099</v>
      </c>
      <c r="H48" s="108">
        <f t="shared" si="1"/>
        <v>312.67392766299196</v>
      </c>
      <c r="I48" s="108">
        <f t="shared" si="2"/>
        <v>313.3897230584065</v>
      </c>
    </row>
    <row r="49" spans="1:9">
      <c r="A49" s="26">
        <f>+PI_data!A50</f>
        <v>45873.385416666541</v>
      </c>
      <c r="B49" s="24">
        <f>+PI_data!B50</f>
        <v>329.88782348942175</v>
      </c>
      <c r="C49" s="24">
        <f>+PI_data!C50</f>
        <v>296.97041392787168</v>
      </c>
      <c r="D49" s="24">
        <f>+PI_data!AB50</f>
        <v>329.88782348942175</v>
      </c>
      <c r="E49" s="24">
        <f>+PI_data!AC50</f>
        <v>331.50597263432525</v>
      </c>
      <c r="F49" s="24">
        <f t="shared" si="0"/>
        <v>331.50597263432525</v>
      </c>
      <c r="H49" s="108">
        <f t="shared" si="1"/>
        <v>329.88782348942175</v>
      </c>
      <c r="I49" s="108">
        <f t="shared" si="2"/>
        <v>330.69689806187353</v>
      </c>
    </row>
    <row r="50" spans="1:9">
      <c r="A50" s="26">
        <f>+PI_data!A51</f>
        <v>45873.38888888876</v>
      </c>
      <c r="B50" s="24">
        <f>+PI_data!B51</f>
        <v>348.6596249196528</v>
      </c>
      <c r="C50" s="24">
        <f>+PI_data!C51</f>
        <v>313.25079688532975</v>
      </c>
      <c r="D50" s="24">
        <f>+PI_data!AB51</f>
        <v>348.6596249196528</v>
      </c>
      <c r="E50" s="24">
        <f>+PI_data!AC51</f>
        <v>348.19224901204143</v>
      </c>
      <c r="F50" s="24">
        <f t="shared" si="0"/>
        <v>348.19224901204143</v>
      </c>
      <c r="H50" s="108">
        <f t="shared" si="1"/>
        <v>348.6596249196528</v>
      </c>
      <c r="I50" s="108">
        <f t="shared" si="2"/>
        <v>348.42593696584709</v>
      </c>
    </row>
    <row r="51" spans="1:9">
      <c r="A51" s="26">
        <f>+PI_data!A52</f>
        <v>45873.392361110979</v>
      </c>
      <c r="B51" s="24">
        <f>+PI_data!B52</f>
        <v>364.16110513770974</v>
      </c>
      <c r="C51" s="24">
        <f>+PI_data!C52</f>
        <v>329.54616626205973</v>
      </c>
      <c r="D51" s="24">
        <f>+PI_data!AB52</f>
        <v>364.16110513770974</v>
      </c>
      <c r="E51" s="24">
        <f>+PI_data!AC52</f>
        <v>363.58643046618107</v>
      </c>
      <c r="F51" s="24">
        <f t="shared" si="0"/>
        <v>363.58643046618107</v>
      </c>
      <c r="H51" s="108">
        <f t="shared" si="1"/>
        <v>364.16110513770974</v>
      </c>
      <c r="I51" s="108">
        <f t="shared" si="2"/>
        <v>363.87376780194541</v>
      </c>
    </row>
    <row r="52" spans="1:9">
      <c r="A52" s="26">
        <f>+PI_data!A53</f>
        <v>45873.395833333198</v>
      </c>
      <c r="B52" s="24">
        <f>+PI_data!B53</f>
        <v>377.88129771277733</v>
      </c>
      <c r="C52" s="24">
        <f>+PI_data!C53</f>
        <v>347.96607544496925</v>
      </c>
      <c r="D52" s="24">
        <f>+PI_data!AB53</f>
        <v>377.88129771277733</v>
      </c>
      <c r="E52" s="24">
        <f>+PI_data!AC53</f>
        <v>380.21140558909542</v>
      </c>
      <c r="F52" s="24">
        <f t="shared" si="0"/>
        <v>380.21140558909542</v>
      </c>
      <c r="H52" s="108">
        <f t="shared" si="1"/>
        <v>377.88129771277733</v>
      </c>
      <c r="I52" s="108">
        <f t="shared" si="2"/>
        <v>379.04635165093634</v>
      </c>
    </row>
    <row r="53" spans="1:9">
      <c r="A53" s="26">
        <f>+PI_data!A54</f>
        <v>45873.399305555417</v>
      </c>
      <c r="B53" s="24">
        <f>+PI_data!B54</f>
        <v>390.54491217459332</v>
      </c>
      <c r="C53" s="24">
        <f>+PI_data!C54</f>
        <v>364.94189467819137</v>
      </c>
      <c r="D53" s="24">
        <f>+PI_data!AB54</f>
        <v>390.54491217459332</v>
      </c>
      <c r="E53" s="24">
        <f>+PI_data!AC54</f>
        <v>392.64657829406559</v>
      </c>
      <c r="F53" s="24">
        <f t="shared" si="0"/>
        <v>392.64657829406559</v>
      </c>
      <c r="H53" s="108">
        <f t="shared" si="1"/>
        <v>390.54491217459332</v>
      </c>
      <c r="I53" s="108">
        <f t="shared" si="2"/>
        <v>391.59574523432946</v>
      </c>
    </row>
    <row r="54" spans="1:9">
      <c r="A54" s="26">
        <f>+PI_data!A55</f>
        <v>45873.402777777635</v>
      </c>
      <c r="B54" s="24">
        <f>+PI_data!B55</f>
        <v>407.3624553498434</v>
      </c>
      <c r="C54" s="24">
        <f>+PI_data!C55</f>
        <v>381.36179550581278</v>
      </c>
      <c r="D54" s="24">
        <f>+PI_data!AB55</f>
        <v>407.3624553498434</v>
      </c>
      <c r="E54" s="24">
        <f>+PI_data!AC55</f>
        <v>408.20751093891641</v>
      </c>
      <c r="F54" s="24">
        <f t="shared" si="0"/>
        <v>408.20751093891641</v>
      </c>
      <c r="H54" s="108">
        <f t="shared" si="1"/>
        <v>407.3624553498434</v>
      </c>
      <c r="I54" s="108">
        <f t="shared" si="2"/>
        <v>407.78498314437991</v>
      </c>
    </row>
    <row r="55" spans="1:9">
      <c r="A55" s="26">
        <f>+PI_data!A56</f>
        <v>45873.406249999854</v>
      </c>
      <c r="B55" s="24">
        <f>+PI_data!B56</f>
        <v>428.25356853353719</v>
      </c>
      <c r="C55" s="24">
        <f>+PI_data!C56</f>
        <v>397.5255953509149</v>
      </c>
      <c r="D55" s="24">
        <f>+PI_data!AB56</f>
        <v>428.25356853353719</v>
      </c>
      <c r="E55" s="24">
        <f>+PI_data!AC56</f>
        <v>430.0069573780018</v>
      </c>
      <c r="F55" s="24">
        <f t="shared" si="0"/>
        <v>430.0069573780018</v>
      </c>
      <c r="H55" s="108">
        <f t="shared" si="1"/>
        <v>428.25356853353719</v>
      </c>
      <c r="I55" s="108">
        <f t="shared" si="2"/>
        <v>429.13026295576947</v>
      </c>
    </row>
    <row r="56" spans="1:9">
      <c r="A56" s="26">
        <f>+PI_data!A57</f>
        <v>45873.409722222073</v>
      </c>
      <c r="B56" s="24">
        <f>+PI_data!B57</f>
        <v>440.10833988722868</v>
      </c>
      <c r="C56" s="24">
        <f>+PI_data!C57</f>
        <v>405.56941862088007</v>
      </c>
      <c r="D56" s="24">
        <f>+PI_data!AB57</f>
        <v>440.10833988722868</v>
      </c>
      <c r="E56" s="24">
        <f>+PI_data!AC57</f>
        <v>442.53057757437062</v>
      </c>
      <c r="F56" s="24">
        <f t="shared" si="0"/>
        <v>442.53057757437062</v>
      </c>
      <c r="H56" s="108">
        <f t="shared" si="1"/>
        <v>440.10833988722868</v>
      </c>
      <c r="I56" s="108">
        <f t="shared" si="2"/>
        <v>441.31945873079962</v>
      </c>
    </row>
    <row r="57" spans="1:9">
      <c r="A57" s="26">
        <f>+PI_data!A58</f>
        <v>45873.413194444292</v>
      </c>
      <c r="B57" s="24">
        <f>+PI_data!B58</f>
        <v>449.77087772255112</v>
      </c>
      <c r="C57" s="24">
        <f>+PI_data!C58</f>
        <v>410.34834498712286</v>
      </c>
      <c r="D57" s="24">
        <f>+PI_data!AB58</f>
        <v>449.77087772255112</v>
      </c>
      <c r="E57" s="24">
        <f>+PI_data!AC58</f>
        <v>451.6628603727097</v>
      </c>
      <c r="F57" s="24">
        <f t="shared" si="0"/>
        <v>451.6628603727097</v>
      </c>
      <c r="H57" s="108">
        <f t="shared" si="1"/>
        <v>449.77087772255112</v>
      </c>
      <c r="I57" s="108">
        <f t="shared" si="2"/>
        <v>450.71686904763044</v>
      </c>
    </row>
    <row r="58" spans="1:9">
      <c r="A58" s="26">
        <f>+PI_data!A59</f>
        <v>45873.416666666511</v>
      </c>
      <c r="B58" s="24">
        <f>+PI_data!B59</f>
        <v>468.59332229203466</v>
      </c>
      <c r="C58" s="24">
        <f>+PI_data!C59</f>
        <v>431.79956642707754</v>
      </c>
      <c r="D58" s="24">
        <f>+PI_data!AB59</f>
        <v>468.59332229203466</v>
      </c>
      <c r="E58" s="24">
        <f>+PI_data!AC59</f>
        <v>471.93798419855233</v>
      </c>
      <c r="F58" s="24">
        <f t="shared" si="0"/>
        <v>471.93798419855233</v>
      </c>
      <c r="H58" s="108">
        <f t="shared" si="1"/>
        <v>468.59332229203466</v>
      </c>
      <c r="I58" s="108">
        <f t="shared" si="2"/>
        <v>470.26565324529349</v>
      </c>
    </row>
    <row r="59" spans="1:9">
      <c r="A59" s="26">
        <f>+PI_data!A60</f>
        <v>45873.42013888873</v>
      </c>
      <c r="B59" s="24">
        <f>+PI_data!B60</f>
        <v>484.77189554838571</v>
      </c>
      <c r="C59" s="24">
        <f>+PI_data!C60</f>
        <v>441.23931293244607</v>
      </c>
      <c r="D59" s="24">
        <f>+PI_data!AB60</f>
        <v>484.77189554838571</v>
      </c>
      <c r="E59" s="24">
        <f>+PI_data!AC60</f>
        <v>488.65280486667973</v>
      </c>
      <c r="F59" s="24">
        <f t="shared" si="0"/>
        <v>488.65280486667973</v>
      </c>
      <c r="H59" s="108">
        <f t="shared" si="1"/>
        <v>484.77189554838571</v>
      </c>
      <c r="I59" s="108">
        <f t="shared" si="2"/>
        <v>486.71235020753272</v>
      </c>
    </row>
    <row r="60" spans="1:9">
      <c r="A60" s="26">
        <f>+PI_data!A61</f>
        <v>45873.423611110949</v>
      </c>
      <c r="B60" s="24">
        <f>+PI_data!B61</f>
        <v>496.93547798256265</v>
      </c>
      <c r="C60" s="24">
        <f>+PI_data!C61</f>
        <v>453.92220595749899</v>
      </c>
      <c r="D60" s="24">
        <f>+PI_data!AB61</f>
        <v>496.93547798256265</v>
      </c>
      <c r="E60" s="24">
        <f>+PI_data!AC61</f>
        <v>497.879233535781</v>
      </c>
      <c r="F60" s="24">
        <f t="shared" si="0"/>
        <v>497.879233535781</v>
      </c>
      <c r="H60" s="108">
        <f t="shared" si="1"/>
        <v>496.93547798256265</v>
      </c>
      <c r="I60" s="108">
        <f t="shared" si="2"/>
        <v>497.40735575917182</v>
      </c>
    </row>
    <row r="61" spans="1:9">
      <c r="A61" s="26">
        <f>+PI_data!A62</f>
        <v>45873.427083333168</v>
      </c>
      <c r="B61" s="24">
        <f>+PI_data!B62</f>
        <v>507.10780505808225</v>
      </c>
      <c r="C61" s="24">
        <f>+PI_data!C62</f>
        <v>463.9302178971252</v>
      </c>
      <c r="D61" s="24">
        <f>+PI_data!AB62</f>
        <v>507.10780505808225</v>
      </c>
      <c r="E61" s="24">
        <f>+PI_data!AC62</f>
        <v>509.81489729198307</v>
      </c>
      <c r="F61" s="24">
        <f t="shared" si="0"/>
        <v>509.81489729198307</v>
      </c>
      <c r="H61" s="108">
        <f t="shared" si="1"/>
        <v>507.10780505808225</v>
      </c>
      <c r="I61" s="108">
        <f t="shared" si="2"/>
        <v>508.46135117503263</v>
      </c>
    </row>
    <row r="62" spans="1:9">
      <c r="A62" s="26">
        <f>+PI_data!A63</f>
        <v>45873.430555555387</v>
      </c>
      <c r="B62" s="24">
        <f>+PI_data!B63</f>
        <v>519.78390404279514</v>
      </c>
      <c r="C62" s="24">
        <f>+PI_data!C63</f>
        <v>472.45363891491598</v>
      </c>
      <c r="D62" s="24">
        <f>+PI_data!AB63</f>
        <v>519.78390404279514</v>
      </c>
      <c r="E62" s="24">
        <f>+PI_data!AC63</f>
        <v>520.45889331991555</v>
      </c>
      <c r="F62" s="24">
        <f t="shared" si="0"/>
        <v>520.45889331991555</v>
      </c>
      <c r="H62" s="108">
        <f t="shared" si="1"/>
        <v>519.78390404279514</v>
      </c>
      <c r="I62" s="108">
        <f t="shared" si="2"/>
        <v>520.12139868135534</v>
      </c>
    </row>
    <row r="63" spans="1:9">
      <c r="A63" s="26">
        <f>+PI_data!A64</f>
        <v>45873.434027777606</v>
      </c>
      <c r="B63" s="24">
        <f>+PI_data!B64</f>
        <v>528.62424882575931</v>
      </c>
      <c r="C63" s="24">
        <f>+PI_data!C64</f>
        <v>477.05125287886216</v>
      </c>
      <c r="D63" s="24">
        <f>+PI_data!AB64</f>
        <v>528.62424882575931</v>
      </c>
      <c r="E63" s="24">
        <f>+PI_data!AC64</f>
        <v>527.41255597208499</v>
      </c>
      <c r="F63" s="24">
        <f t="shared" si="0"/>
        <v>527.41255597208499</v>
      </c>
      <c r="H63" s="108">
        <f t="shared" si="1"/>
        <v>528.62424882575931</v>
      </c>
      <c r="I63" s="108">
        <f t="shared" si="2"/>
        <v>528.01840239892215</v>
      </c>
    </row>
    <row r="64" spans="1:9">
      <c r="A64" s="26">
        <f>+PI_data!A65</f>
        <v>45873.437499999825</v>
      </c>
      <c r="B64" s="24">
        <f>+PI_data!B65</f>
        <v>536.78237309747612</v>
      </c>
      <c r="C64" s="24">
        <f>+PI_data!C65</f>
        <v>483.17817830485779</v>
      </c>
      <c r="D64" s="24">
        <f>+PI_data!AB65</f>
        <v>536.78237309747612</v>
      </c>
      <c r="E64" s="24">
        <f>+PI_data!AC65</f>
        <v>537.82399665079765</v>
      </c>
      <c r="F64" s="24">
        <f t="shared" si="0"/>
        <v>537.82399665079765</v>
      </c>
      <c r="H64" s="108">
        <f t="shared" si="1"/>
        <v>536.78237309747612</v>
      </c>
      <c r="I64" s="108">
        <f t="shared" si="2"/>
        <v>537.30318487413683</v>
      </c>
    </row>
    <row r="65" spans="1:9">
      <c r="A65" s="26">
        <f>+PI_data!A66</f>
        <v>45873.440972222044</v>
      </c>
      <c r="B65" s="24">
        <f>+PI_data!B66</f>
        <v>542.61131866840731</v>
      </c>
      <c r="C65" s="24">
        <f>+PI_data!C66</f>
        <v>491.32160368573705</v>
      </c>
      <c r="D65" s="24">
        <f>+PI_data!AB66</f>
        <v>542.61131866840731</v>
      </c>
      <c r="E65" s="24">
        <f>+PI_data!AC66</f>
        <v>543.62728858127105</v>
      </c>
      <c r="F65" s="24">
        <f t="shared" si="0"/>
        <v>543.62728858127105</v>
      </c>
      <c r="H65" s="108">
        <f t="shared" si="1"/>
        <v>542.61131866840731</v>
      </c>
      <c r="I65" s="108">
        <f t="shared" si="2"/>
        <v>543.11930362483918</v>
      </c>
    </row>
    <row r="66" spans="1:9">
      <c r="A66" s="26">
        <f>+PI_data!A67</f>
        <v>45873.444444444263</v>
      </c>
      <c r="B66" s="24">
        <f>+PI_data!B67</f>
        <v>548.81223440057454</v>
      </c>
      <c r="C66" s="24">
        <f>+PI_data!C67</f>
        <v>501.30762167485943</v>
      </c>
      <c r="D66" s="24">
        <f>+PI_data!AB67</f>
        <v>548.81223440057454</v>
      </c>
      <c r="E66" s="24">
        <f>+PI_data!AC67</f>
        <v>551.48403045511702</v>
      </c>
      <c r="F66" s="24">
        <f t="shared" si="0"/>
        <v>551.48403045511702</v>
      </c>
      <c r="H66" s="108">
        <f t="shared" si="1"/>
        <v>548.81223440057454</v>
      </c>
      <c r="I66" s="108">
        <f t="shared" si="2"/>
        <v>550.14813242784578</v>
      </c>
    </row>
    <row r="67" spans="1:9">
      <c r="A67" s="26">
        <f>+PI_data!A68</f>
        <v>45873.447916666482</v>
      </c>
      <c r="B67" s="24">
        <f>+PI_data!B68</f>
        <v>555.52211411612984</v>
      </c>
      <c r="C67" s="24">
        <f>+PI_data!C68</f>
        <v>510.56002459752312</v>
      </c>
      <c r="D67" s="24">
        <f>+PI_data!AB68</f>
        <v>555.52211411612984</v>
      </c>
      <c r="E67" s="24">
        <f>+PI_data!AC68</f>
        <v>558.8602383168294</v>
      </c>
      <c r="F67" s="24">
        <f t="shared" si="0"/>
        <v>558.8602383168294</v>
      </c>
      <c r="H67" s="108">
        <f t="shared" si="1"/>
        <v>555.52211411612984</v>
      </c>
      <c r="I67" s="108">
        <f t="shared" si="2"/>
        <v>557.19117621647956</v>
      </c>
    </row>
    <row r="68" spans="1:9">
      <c r="A68" s="26">
        <f>+PI_data!A69</f>
        <v>45873.451388888701</v>
      </c>
      <c r="B68" s="24">
        <f>+PI_data!B69</f>
        <v>564.0987381509301</v>
      </c>
      <c r="C68" s="24">
        <f>+PI_data!C69</f>
        <v>520.63475684801972</v>
      </c>
      <c r="D68" s="24">
        <f>+PI_data!AB69</f>
        <v>564.0987381509301</v>
      </c>
      <c r="E68" s="24">
        <f>+PI_data!AC69</f>
        <v>567.83421856338896</v>
      </c>
      <c r="F68" s="24">
        <f t="shared" si="0"/>
        <v>567.83421856338896</v>
      </c>
      <c r="H68" s="108">
        <f t="shared" si="1"/>
        <v>564.0987381509301</v>
      </c>
      <c r="I68" s="108">
        <f t="shared" si="2"/>
        <v>565.96647835715953</v>
      </c>
    </row>
    <row r="69" spans="1:9">
      <c r="A69" s="26">
        <f>+PI_data!A70</f>
        <v>45873.45486111092</v>
      </c>
      <c r="B69" s="24">
        <f>+PI_data!B70</f>
        <v>568.63823663833023</v>
      </c>
      <c r="C69" s="24">
        <f>+PI_data!C70</f>
        <v>525.98413067126501</v>
      </c>
      <c r="D69" s="24">
        <f>+PI_data!AB70</f>
        <v>568.63823663833023</v>
      </c>
      <c r="E69" s="24">
        <f>+PI_data!AC70</f>
        <v>573.71338097411012</v>
      </c>
      <c r="F69" s="24">
        <f t="shared" si="0"/>
        <v>573.71338097411012</v>
      </c>
      <c r="H69" s="108">
        <f t="shared" si="1"/>
        <v>568.63823663833023</v>
      </c>
      <c r="I69" s="108">
        <f t="shared" si="2"/>
        <v>571.17580880622018</v>
      </c>
    </row>
    <row r="70" spans="1:9">
      <c r="A70" s="26">
        <f>+PI_data!A71</f>
        <v>45873.458333333139</v>
      </c>
      <c r="B70" s="24">
        <f>+PI_data!B71</f>
        <v>558.83168448056858</v>
      </c>
      <c r="C70" s="24">
        <f>+PI_data!C71</f>
        <v>535.07185387673178</v>
      </c>
      <c r="D70" s="24">
        <f>+PI_data!AB71</f>
        <v>558.83168448056858</v>
      </c>
      <c r="E70" s="24">
        <f>+PI_data!AC71</f>
        <v>560.25222111517587</v>
      </c>
      <c r="F70" s="24">
        <f t="shared" si="0"/>
        <v>560.25222111517587</v>
      </c>
      <c r="H70" s="108">
        <f t="shared" si="1"/>
        <v>558.83168448056858</v>
      </c>
      <c r="I70" s="108">
        <f t="shared" si="2"/>
        <v>559.54195279787223</v>
      </c>
    </row>
    <row r="71" spans="1:9">
      <c r="A71" s="26">
        <f>+PI_data!A72</f>
        <v>45873.461805555358</v>
      </c>
      <c r="B71" s="24">
        <f>+PI_data!B72</f>
        <v>569.31939313800183</v>
      </c>
      <c r="C71" s="24">
        <f>+PI_data!C72</f>
        <v>545.55319585407346</v>
      </c>
      <c r="D71" s="24">
        <f>+PI_data!AB72</f>
        <v>569.31939313800183</v>
      </c>
      <c r="E71" s="24">
        <f>+PI_data!AC72</f>
        <v>572.17223024030613</v>
      </c>
      <c r="F71" s="24">
        <f t="shared" si="0"/>
        <v>572.17223024030613</v>
      </c>
      <c r="H71" s="108">
        <f t="shared" si="1"/>
        <v>569.31939313800183</v>
      </c>
      <c r="I71" s="108">
        <f t="shared" si="2"/>
        <v>570.74581168915392</v>
      </c>
    </row>
    <row r="72" spans="1:9">
      <c r="A72" s="26">
        <f>+PI_data!A73</f>
        <v>45873.465277777577</v>
      </c>
      <c r="B72" s="24">
        <f>+PI_data!B73</f>
        <v>582.85092598867016</v>
      </c>
      <c r="C72" s="24">
        <f>+PI_data!C73</f>
        <v>553.52227186062032</v>
      </c>
      <c r="D72" s="24">
        <f>+PI_data!AB73</f>
        <v>582.85092598867016</v>
      </c>
      <c r="E72" s="24">
        <f>+PI_data!AC73</f>
        <v>588.197675882829</v>
      </c>
      <c r="F72" s="24">
        <f t="shared" si="0"/>
        <v>588.197675882829</v>
      </c>
      <c r="H72" s="108">
        <f t="shared" si="1"/>
        <v>582.85092598867016</v>
      </c>
      <c r="I72" s="108">
        <f t="shared" si="2"/>
        <v>585.52430093574958</v>
      </c>
    </row>
    <row r="73" spans="1:9">
      <c r="A73" s="26">
        <f>+PI_data!A74</f>
        <v>45873.468749999796</v>
      </c>
      <c r="B73" s="24">
        <f>+PI_data!B74</f>
        <v>597.52120930981982</v>
      </c>
      <c r="C73" s="24">
        <f>+PI_data!C74</f>
        <v>565.44610228385159</v>
      </c>
      <c r="D73" s="24">
        <f>+PI_data!AB74</f>
        <v>597.52120930981982</v>
      </c>
      <c r="E73" s="24">
        <f>+PI_data!AC74</f>
        <v>601.5782850833732</v>
      </c>
      <c r="F73" s="24">
        <f t="shared" si="0"/>
        <v>601.5782850833732</v>
      </c>
      <c r="H73" s="108">
        <f t="shared" si="1"/>
        <v>597.52120930981982</v>
      </c>
      <c r="I73" s="108">
        <f t="shared" si="2"/>
        <v>599.54974719659651</v>
      </c>
    </row>
    <row r="74" spans="1:9">
      <c r="A74" s="26">
        <f>+PI_data!A75</f>
        <v>45873.472222222015</v>
      </c>
      <c r="B74" s="24">
        <f>+PI_data!B75</f>
        <v>602.85361512244947</v>
      </c>
      <c r="C74" s="24">
        <f>+PI_data!C75</f>
        <v>576.19622124716886</v>
      </c>
      <c r="D74" s="24">
        <f>+PI_data!AB75</f>
        <v>602.85361512244947</v>
      </c>
      <c r="E74" s="24">
        <f>+PI_data!AC75</f>
        <v>606.5368265884083</v>
      </c>
      <c r="F74" s="24">
        <f t="shared" ref="F74:F137" si="5">+VLOOKUP(A74,$A$10:$E$297,MATCH($F$5,$B$5:$E$5,0)+1,FALSE)</f>
        <v>606.5368265884083</v>
      </c>
      <c r="H74" s="108">
        <f t="shared" si="1"/>
        <v>602.85361512244947</v>
      </c>
      <c r="I74" s="108">
        <f t="shared" si="2"/>
        <v>604.69522085542894</v>
      </c>
    </row>
    <row r="75" spans="1:9">
      <c r="A75" s="26">
        <f>+PI_data!A76</f>
        <v>45873.475694444234</v>
      </c>
      <c r="B75" s="24">
        <f>+PI_data!B76</f>
        <v>602.61073130504553</v>
      </c>
      <c r="C75" s="24">
        <f>+PI_data!C76</f>
        <v>582.53620128727425</v>
      </c>
      <c r="D75" s="24">
        <f>+PI_data!AB76</f>
        <v>602.61073130504553</v>
      </c>
      <c r="E75" s="24">
        <f>+PI_data!AC76</f>
        <v>606.11118764232424</v>
      </c>
      <c r="F75" s="24">
        <f t="shared" si="5"/>
        <v>606.11118764232424</v>
      </c>
      <c r="H75" s="108">
        <f t="shared" ref="H75:H138" si="6">IF(IF(OR($F$5&gt;$N$3*$I$3,SUM($B$4:$C$4)=0),F75,SUMPRODUCT(B75:C75,$B$4:$C$4)/SUM($B$4:$C$4))&lt;=$N$2,0,IF(OR($F$5&gt;$N$3*$I$3,SUM($B$4:$C$4)=0),F75,SUMPRODUCT(B75:C75,$B$4:$C$4)/SUM($B$4:$C$4)))</f>
        <v>602.61073130504553</v>
      </c>
      <c r="I75" s="108">
        <f t="shared" ref="I75:I138" si="7">IF(IF(OR($F$5&gt;$N$3*$J$3,SUM($D$4:$E$4)=0),F75,SUMPRODUCT(D75:E75,$D$4:$E$4)/SUM($D$4:$E$4))&lt;=$N$2,0,IF(OR($F$5&gt;$N$3*$J$3,SUM($D$4:$E$4)=0),F75,SUMPRODUCT(D75:E75,$D$4:$E$4)/SUM($D$4:$E$4)))</f>
        <v>604.36095947368494</v>
      </c>
    </row>
    <row r="76" spans="1:9">
      <c r="A76" s="26">
        <f>+PI_data!A77</f>
        <v>45873.479166666453</v>
      </c>
      <c r="B76" s="24">
        <f>+PI_data!B77</f>
        <v>603.33831465714138</v>
      </c>
      <c r="C76" s="24">
        <f>+PI_data!C77</f>
        <v>591.71607503804762</v>
      </c>
      <c r="D76" s="24">
        <f>+PI_data!AB77</f>
        <v>603.33831465714138</v>
      </c>
      <c r="E76" s="24">
        <f>+PI_data!AC77</f>
        <v>605.65778689718661</v>
      </c>
      <c r="F76" s="24">
        <f t="shared" si="5"/>
        <v>605.65778689718661</v>
      </c>
      <c r="H76" s="108">
        <f t="shared" si="6"/>
        <v>603.33831465714138</v>
      </c>
      <c r="I76" s="108">
        <f t="shared" si="7"/>
        <v>604.49805077716405</v>
      </c>
    </row>
    <row r="77" spans="1:9">
      <c r="A77" s="26">
        <f>+PI_data!A78</f>
        <v>45873.482638888672</v>
      </c>
      <c r="B77" s="24">
        <f>+PI_data!B78</f>
        <v>620.13145356336986</v>
      </c>
      <c r="C77" s="24">
        <f>+PI_data!C78</f>
        <v>595.84353123194512</v>
      </c>
      <c r="D77" s="24">
        <f>+PI_data!AB78</f>
        <v>620.13145356336986</v>
      </c>
      <c r="E77" s="24">
        <f>+PI_data!AC78</f>
        <v>623.62146164537467</v>
      </c>
      <c r="F77" s="24">
        <f t="shared" si="5"/>
        <v>623.62146164537467</v>
      </c>
      <c r="H77" s="108">
        <f t="shared" si="6"/>
        <v>620.13145356336986</v>
      </c>
      <c r="I77" s="108">
        <f t="shared" si="7"/>
        <v>621.87645760437226</v>
      </c>
    </row>
    <row r="78" spans="1:9">
      <c r="A78" s="26">
        <f>+PI_data!A79</f>
        <v>45873.486111110891</v>
      </c>
      <c r="B78" s="24">
        <f>+PI_data!B79</f>
        <v>620.65057174113656</v>
      </c>
      <c r="C78" s="24">
        <f>+PI_data!C79</f>
        <v>602.28909849805586</v>
      </c>
      <c r="D78" s="24">
        <f>+PI_data!AB79</f>
        <v>620.65057174113656</v>
      </c>
      <c r="E78" s="24">
        <f>+PI_data!AC79</f>
        <v>625.29811932335156</v>
      </c>
      <c r="F78" s="24">
        <f t="shared" si="5"/>
        <v>625.29811932335156</v>
      </c>
      <c r="H78" s="108">
        <f t="shared" si="6"/>
        <v>620.65057174113656</v>
      </c>
      <c r="I78" s="108">
        <f t="shared" si="7"/>
        <v>622.97434553224412</v>
      </c>
    </row>
    <row r="79" spans="1:9">
      <c r="A79" s="26">
        <f>+PI_data!A80</f>
        <v>45873.48958333311</v>
      </c>
      <c r="B79" s="24">
        <f>+PI_data!B80</f>
        <v>621.7058576424082</v>
      </c>
      <c r="C79" s="24">
        <f>+PI_data!C80</f>
        <v>610.33052518012551</v>
      </c>
      <c r="D79" s="24">
        <f>+PI_data!AB80</f>
        <v>621.7058576424082</v>
      </c>
      <c r="E79" s="24">
        <f>+PI_data!AC80</f>
        <v>626.2351635408985</v>
      </c>
      <c r="F79" s="24">
        <f t="shared" si="5"/>
        <v>626.2351635408985</v>
      </c>
      <c r="H79" s="108">
        <f t="shared" si="6"/>
        <v>621.7058576424082</v>
      </c>
      <c r="I79" s="108">
        <f t="shared" si="7"/>
        <v>623.97051059165335</v>
      </c>
    </row>
    <row r="80" spans="1:9">
      <c r="A80" s="26">
        <f>+PI_data!A81</f>
        <v>45873.493055555329</v>
      </c>
      <c r="B80" s="24">
        <f>+PI_data!B81</f>
        <v>633.69160565197865</v>
      </c>
      <c r="C80" s="24">
        <f>+PI_data!C81</f>
        <v>614.04777326573253</v>
      </c>
      <c r="D80" s="24">
        <f>+PI_data!AB81</f>
        <v>633.69160565197865</v>
      </c>
      <c r="E80" s="24">
        <f>+PI_data!AC81</f>
        <v>636.3005883868035</v>
      </c>
      <c r="F80" s="24">
        <f t="shared" si="5"/>
        <v>636.3005883868035</v>
      </c>
      <c r="H80" s="108">
        <f t="shared" si="6"/>
        <v>633.69160565197865</v>
      </c>
      <c r="I80" s="108">
        <f t="shared" si="7"/>
        <v>634.99609701939107</v>
      </c>
    </row>
    <row r="81" spans="1:9">
      <c r="A81" s="26">
        <f>+PI_data!A82</f>
        <v>45873.496527777548</v>
      </c>
      <c r="B81" s="24">
        <f>+PI_data!B82</f>
        <v>641.41314267954976</v>
      </c>
      <c r="C81" s="24">
        <f>+PI_data!C82</f>
        <v>619.43426797202062</v>
      </c>
      <c r="D81" s="24">
        <f>+PI_data!AB82</f>
        <v>641.41314267954976</v>
      </c>
      <c r="E81" s="24">
        <f>+PI_data!AC82</f>
        <v>644.38861840263985</v>
      </c>
      <c r="F81" s="24">
        <f t="shared" si="5"/>
        <v>644.38861840263985</v>
      </c>
      <c r="H81" s="108">
        <f t="shared" si="6"/>
        <v>641.41314267954976</v>
      </c>
      <c r="I81" s="108">
        <f t="shared" si="7"/>
        <v>642.90088054109481</v>
      </c>
    </row>
    <row r="82" spans="1:9">
      <c r="A82" s="26">
        <f>+PI_data!A83</f>
        <v>45873.499999999767</v>
      </c>
      <c r="B82" s="24">
        <f>+PI_data!B83</f>
        <v>639.52405672515022</v>
      </c>
      <c r="C82" s="24">
        <f>+PI_data!C83</f>
        <v>622.15208574227552</v>
      </c>
      <c r="D82" s="24">
        <f>+PI_data!AB83</f>
        <v>639.52405672515022</v>
      </c>
      <c r="E82" s="24">
        <f>+PI_data!AC83</f>
        <v>646.74214104160296</v>
      </c>
      <c r="F82" s="24">
        <f t="shared" si="5"/>
        <v>646.74214104160296</v>
      </c>
      <c r="H82" s="108">
        <f t="shared" si="6"/>
        <v>639.52405672515022</v>
      </c>
      <c r="I82" s="108">
        <f t="shared" si="7"/>
        <v>643.13309888337653</v>
      </c>
    </row>
    <row r="83" spans="1:9">
      <c r="A83" s="26">
        <f>+PI_data!A84</f>
        <v>45873.503472221986</v>
      </c>
      <c r="B83" s="24">
        <f>+PI_data!B84</f>
        <v>643.68750882892721</v>
      </c>
      <c r="C83" s="24">
        <f>+PI_data!C84</f>
        <v>624.02589721864933</v>
      </c>
      <c r="D83" s="24">
        <f>+PI_data!AB84</f>
        <v>643.68750882892721</v>
      </c>
      <c r="E83" s="24">
        <f>+PI_data!AC84</f>
        <v>651.64687157278127</v>
      </c>
      <c r="F83" s="24">
        <f t="shared" si="5"/>
        <v>651.64687157278127</v>
      </c>
      <c r="H83" s="108">
        <f t="shared" si="6"/>
        <v>643.68750882892721</v>
      </c>
      <c r="I83" s="108">
        <f t="shared" si="7"/>
        <v>647.66719020085429</v>
      </c>
    </row>
    <row r="84" spans="1:9">
      <c r="A84" s="26">
        <f>+PI_data!A85</f>
        <v>45873.506944444205</v>
      </c>
      <c r="B84" s="24">
        <f>+PI_data!B85</f>
        <v>647.18533794730354</v>
      </c>
      <c r="C84" s="24">
        <f>+PI_data!C85</f>
        <v>629.51781696683156</v>
      </c>
      <c r="D84" s="24">
        <f>+PI_data!AB85</f>
        <v>647.18533794730354</v>
      </c>
      <c r="E84" s="24">
        <f>+PI_data!AC85</f>
        <v>653.67918026240181</v>
      </c>
      <c r="F84" s="24">
        <f t="shared" si="5"/>
        <v>653.67918026240181</v>
      </c>
      <c r="H84" s="108">
        <f t="shared" si="6"/>
        <v>647.18533794730354</v>
      </c>
      <c r="I84" s="108">
        <f t="shared" si="7"/>
        <v>650.43225910485262</v>
      </c>
    </row>
    <row r="85" spans="1:9">
      <c r="A85" s="26">
        <f>+PI_data!A86</f>
        <v>45873.510416666424</v>
      </c>
      <c r="B85" s="24">
        <f>+PI_data!B86</f>
        <v>648.7476065746024</v>
      </c>
      <c r="C85" s="24">
        <f>+PI_data!C86</f>
        <v>628.21322233583624</v>
      </c>
      <c r="D85" s="24">
        <f>+PI_data!AB86</f>
        <v>648.7476065746024</v>
      </c>
      <c r="E85" s="24">
        <f>+PI_data!AC86</f>
        <v>655.0233070234716</v>
      </c>
      <c r="F85" s="24">
        <f t="shared" si="5"/>
        <v>655.0233070234716</v>
      </c>
      <c r="H85" s="108">
        <f t="shared" si="6"/>
        <v>648.7476065746024</v>
      </c>
      <c r="I85" s="108">
        <f t="shared" si="7"/>
        <v>651.885456799037</v>
      </c>
    </row>
    <row r="86" spans="1:9">
      <c r="A86" s="26">
        <f>+PI_data!A87</f>
        <v>45873.513888888643</v>
      </c>
      <c r="B86" s="24">
        <f>+PI_data!B87</f>
        <v>650.11039027301376</v>
      </c>
      <c r="C86" s="24">
        <f>+PI_data!C87</f>
        <v>630.68070891037996</v>
      </c>
      <c r="D86" s="24">
        <f>+PI_data!AB87</f>
        <v>650.11039027301376</v>
      </c>
      <c r="E86" s="24">
        <f>+PI_data!AC87</f>
        <v>660.47299890480679</v>
      </c>
      <c r="F86" s="24">
        <f t="shared" si="5"/>
        <v>660.47299890480679</v>
      </c>
      <c r="H86" s="108">
        <f t="shared" si="6"/>
        <v>650.11039027301376</v>
      </c>
      <c r="I86" s="108">
        <f t="shared" si="7"/>
        <v>655.29169458891033</v>
      </c>
    </row>
    <row r="87" spans="1:9">
      <c r="A87" s="26">
        <f>+PI_data!A88</f>
        <v>45873.517361110862</v>
      </c>
      <c r="B87" s="24">
        <f>+PI_data!B88</f>
        <v>653.34563402513334</v>
      </c>
      <c r="C87" s="24">
        <f>+PI_data!C88</f>
        <v>638.74241038146772</v>
      </c>
      <c r="D87" s="24">
        <f>+PI_data!AB88</f>
        <v>653.34563402513334</v>
      </c>
      <c r="E87" s="24">
        <f>+PI_data!AC88</f>
        <v>663.17571183373047</v>
      </c>
      <c r="F87" s="24">
        <f t="shared" si="5"/>
        <v>663.17571183373047</v>
      </c>
      <c r="H87" s="108">
        <f t="shared" si="6"/>
        <v>653.34563402513334</v>
      </c>
      <c r="I87" s="108">
        <f t="shared" si="7"/>
        <v>658.26067292943185</v>
      </c>
    </row>
    <row r="88" spans="1:9">
      <c r="A88" s="26">
        <f>+PI_data!A89</f>
        <v>45873.520833333081</v>
      </c>
      <c r="B88" s="24">
        <f>+PI_data!B89</f>
        <v>660.87494643329103</v>
      </c>
      <c r="C88" s="24">
        <f>+PI_data!C89</f>
        <v>638.85375775656996</v>
      </c>
      <c r="D88" s="24">
        <f>+PI_data!AB89</f>
        <v>660.87494643329103</v>
      </c>
      <c r="E88" s="24">
        <f>+PI_data!AC89</f>
        <v>668.05164389702099</v>
      </c>
      <c r="F88" s="24">
        <f t="shared" si="5"/>
        <v>668.05164389702099</v>
      </c>
      <c r="H88" s="108">
        <f t="shared" si="6"/>
        <v>660.87494643329103</v>
      </c>
      <c r="I88" s="108">
        <f t="shared" si="7"/>
        <v>664.46329516515607</v>
      </c>
    </row>
    <row r="89" spans="1:9">
      <c r="A89" s="26">
        <f>+PI_data!A90</f>
        <v>45873.5243055553</v>
      </c>
      <c r="B89" s="24">
        <f>+PI_data!B90</f>
        <v>664.12834459098838</v>
      </c>
      <c r="C89" s="24">
        <f>+PI_data!C90</f>
        <v>644.44666341447839</v>
      </c>
      <c r="D89" s="24">
        <f>+PI_data!AB90</f>
        <v>664.12834459098838</v>
      </c>
      <c r="E89" s="24">
        <f>+PI_data!AC90</f>
        <v>671.85781394431876</v>
      </c>
      <c r="F89" s="24">
        <f t="shared" si="5"/>
        <v>671.85781394431876</v>
      </c>
      <c r="H89" s="108">
        <f t="shared" si="6"/>
        <v>664.12834459098838</v>
      </c>
      <c r="I89" s="108">
        <f t="shared" si="7"/>
        <v>667.99307926765357</v>
      </c>
    </row>
    <row r="90" spans="1:9">
      <c r="A90" s="26">
        <f>+PI_data!A91</f>
        <v>45873.527777777519</v>
      </c>
      <c r="B90" s="24">
        <f>+PI_data!B91</f>
        <v>658.11123440185565</v>
      </c>
      <c r="C90" s="24">
        <f>+PI_data!C91</f>
        <v>648.18015506388122</v>
      </c>
      <c r="D90" s="24">
        <f>+PI_data!AB91</f>
        <v>658.11123440185565</v>
      </c>
      <c r="E90" s="24">
        <f>+PI_data!AC91</f>
        <v>666.26837104042147</v>
      </c>
      <c r="F90" s="24">
        <f t="shared" si="5"/>
        <v>666.26837104042147</v>
      </c>
      <c r="H90" s="108">
        <f t="shared" si="6"/>
        <v>658.11123440185565</v>
      </c>
      <c r="I90" s="108">
        <f t="shared" si="7"/>
        <v>662.18980272113856</v>
      </c>
    </row>
    <row r="91" spans="1:9">
      <c r="A91" s="26">
        <f>+PI_data!A92</f>
        <v>45873.531249999738</v>
      </c>
      <c r="B91" s="24">
        <f>+PI_data!B92</f>
        <v>657.89406805194608</v>
      </c>
      <c r="C91" s="24">
        <f>+PI_data!C92</f>
        <v>649.213032688971</v>
      </c>
      <c r="D91" s="24">
        <f>+PI_data!AB92</f>
        <v>657.89406805194608</v>
      </c>
      <c r="E91" s="24">
        <f>+PI_data!AC92</f>
        <v>666.67508185624501</v>
      </c>
      <c r="F91" s="24">
        <f t="shared" si="5"/>
        <v>666.67508185624501</v>
      </c>
      <c r="H91" s="108">
        <f t="shared" si="6"/>
        <v>657.89406805194608</v>
      </c>
      <c r="I91" s="108">
        <f t="shared" si="7"/>
        <v>662.28457495409555</v>
      </c>
    </row>
    <row r="92" spans="1:9">
      <c r="A92" s="26">
        <f>+PI_data!A93</f>
        <v>45873.534722221957</v>
      </c>
      <c r="B92" s="24">
        <f>+PI_data!B93</f>
        <v>664.3012974007969</v>
      </c>
      <c r="C92" s="24">
        <f>+PI_data!C93</f>
        <v>652.04794780783595</v>
      </c>
      <c r="D92" s="24">
        <f>+PI_data!AB93</f>
        <v>664.3012974007969</v>
      </c>
      <c r="E92" s="24">
        <f>+PI_data!AC93</f>
        <v>667.62712102160685</v>
      </c>
      <c r="F92" s="24">
        <f t="shared" si="5"/>
        <v>667.62712102160685</v>
      </c>
      <c r="H92" s="108">
        <f t="shared" si="6"/>
        <v>664.3012974007969</v>
      </c>
      <c r="I92" s="108">
        <f t="shared" si="7"/>
        <v>665.96420921120193</v>
      </c>
    </row>
    <row r="93" spans="1:9">
      <c r="A93" s="26">
        <f>+PI_data!A94</f>
        <v>45873.538194444176</v>
      </c>
      <c r="B93" s="24">
        <f>+PI_data!B94</f>
        <v>665.15330144776283</v>
      </c>
      <c r="C93" s="24">
        <f>+PI_data!C94</f>
        <v>654.19019042656487</v>
      </c>
      <c r="D93" s="24">
        <f>+PI_data!AB94</f>
        <v>665.15330144776283</v>
      </c>
      <c r="E93" s="24">
        <f>+PI_data!AC94</f>
        <v>668.85772383783603</v>
      </c>
      <c r="F93" s="24">
        <f t="shared" si="5"/>
        <v>668.85772383783603</v>
      </c>
      <c r="H93" s="108">
        <f t="shared" si="6"/>
        <v>665.15330144776283</v>
      </c>
      <c r="I93" s="108">
        <f t="shared" si="7"/>
        <v>667.00551264279943</v>
      </c>
    </row>
    <row r="94" spans="1:9">
      <c r="A94" s="26">
        <f>+PI_data!A95</f>
        <v>45873.541666666395</v>
      </c>
      <c r="B94" s="24">
        <f>+PI_data!B95</f>
        <v>661.55365682313357</v>
      </c>
      <c r="C94" s="24">
        <f>+PI_data!C95</f>
        <v>654.26299419026316</v>
      </c>
      <c r="D94" s="24">
        <f>+PI_data!AB95</f>
        <v>661.55365682313357</v>
      </c>
      <c r="E94" s="24">
        <f>+PI_data!AC95</f>
        <v>669.71579129367217</v>
      </c>
      <c r="F94" s="24">
        <f t="shared" si="5"/>
        <v>669.71579129367217</v>
      </c>
      <c r="H94" s="108">
        <f t="shared" si="6"/>
        <v>661.55365682313357</v>
      </c>
      <c r="I94" s="108">
        <f t="shared" si="7"/>
        <v>665.63472405840287</v>
      </c>
    </row>
    <row r="95" spans="1:9">
      <c r="A95" s="26">
        <f>+PI_data!A96</f>
        <v>45873.545138888614</v>
      </c>
      <c r="B95" s="24">
        <f>+PI_data!B96</f>
        <v>671.44841545721215</v>
      </c>
      <c r="C95" s="24">
        <f>+PI_data!C96</f>
        <v>657.50020178518059</v>
      </c>
      <c r="D95" s="24">
        <f>+PI_data!AB96</f>
        <v>671.44841545721215</v>
      </c>
      <c r="E95" s="24">
        <f>+PI_data!AC96</f>
        <v>677.76636904263603</v>
      </c>
      <c r="F95" s="24">
        <f t="shared" si="5"/>
        <v>677.76636904263603</v>
      </c>
      <c r="H95" s="108">
        <f t="shared" si="6"/>
        <v>671.44841545721215</v>
      </c>
      <c r="I95" s="108">
        <f t="shared" si="7"/>
        <v>674.60739224992403</v>
      </c>
    </row>
    <row r="96" spans="1:9">
      <c r="A96" s="26">
        <f>+PI_data!A97</f>
        <v>45873.548611110833</v>
      </c>
      <c r="B96" s="24">
        <f>+PI_data!B97</f>
        <v>677.5722896624776</v>
      </c>
      <c r="C96" s="24">
        <f>+PI_data!C97</f>
        <v>662.62960328613781</v>
      </c>
      <c r="D96" s="24">
        <f>+PI_data!AB97</f>
        <v>677.5722896624776</v>
      </c>
      <c r="E96" s="24">
        <f>+PI_data!AC97</f>
        <v>684.99336620866302</v>
      </c>
      <c r="F96" s="24">
        <f t="shared" si="5"/>
        <v>684.99336620866302</v>
      </c>
      <c r="H96" s="108">
        <f t="shared" si="6"/>
        <v>677.5722896624776</v>
      </c>
      <c r="I96" s="108">
        <f t="shared" si="7"/>
        <v>681.28282793557037</v>
      </c>
    </row>
    <row r="97" spans="1:9">
      <c r="A97" s="26">
        <f>+PI_data!A98</f>
        <v>45873.552083333052</v>
      </c>
      <c r="B97" s="24">
        <f>+PI_data!B98</f>
        <v>680.65468675608747</v>
      </c>
      <c r="C97" s="24">
        <f>+PI_data!C98</f>
        <v>666.87086422655568</v>
      </c>
      <c r="D97" s="24">
        <f>+PI_data!AB98</f>
        <v>680.65468675608747</v>
      </c>
      <c r="E97" s="24">
        <f>+PI_data!AC98</f>
        <v>690.14895493523989</v>
      </c>
      <c r="F97" s="24">
        <f t="shared" si="5"/>
        <v>690.14895493523989</v>
      </c>
      <c r="H97" s="108">
        <f t="shared" si="6"/>
        <v>680.65468675608747</v>
      </c>
      <c r="I97" s="108">
        <f t="shared" si="7"/>
        <v>685.40182084566368</v>
      </c>
    </row>
    <row r="98" spans="1:9">
      <c r="A98" s="26">
        <f>+PI_data!A99</f>
        <v>45873.555555555271</v>
      </c>
      <c r="B98" s="24">
        <f>+PI_data!B99</f>
        <v>683.67201225658164</v>
      </c>
      <c r="C98" s="24">
        <f>+PI_data!C99</f>
        <v>667.5763101732108</v>
      </c>
      <c r="D98" s="24">
        <f>+PI_data!AB99</f>
        <v>683.67201225658164</v>
      </c>
      <c r="E98" s="24">
        <f>+PI_data!AC99</f>
        <v>692.29390216079037</v>
      </c>
      <c r="F98" s="24">
        <f t="shared" si="5"/>
        <v>692.29390216079037</v>
      </c>
      <c r="H98" s="108">
        <f t="shared" si="6"/>
        <v>683.67201225658164</v>
      </c>
      <c r="I98" s="108">
        <f t="shared" si="7"/>
        <v>687.982957208686</v>
      </c>
    </row>
    <row r="99" spans="1:9">
      <c r="A99" s="26">
        <f>+PI_data!A100</f>
        <v>45873.55902777749</v>
      </c>
      <c r="B99" s="24">
        <f>+PI_data!B100</f>
        <v>689.87173058032101</v>
      </c>
      <c r="C99" s="24">
        <f>+PI_data!C100</f>
        <v>668.89159591667385</v>
      </c>
      <c r="D99" s="24">
        <f>+PI_data!AB100</f>
        <v>689.87173058032101</v>
      </c>
      <c r="E99" s="24">
        <f>+PI_data!AC100</f>
        <v>697.49535052501528</v>
      </c>
      <c r="F99" s="24">
        <f t="shared" si="5"/>
        <v>697.49535052501528</v>
      </c>
      <c r="H99" s="108">
        <f t="shared" si="6"/>
        <v>689.87173058032101</v>
      </c>
      <c r="I99" s="108">
        <f t="shared" si="7"/>
        <v>693.68354055266809</v>
      </c>
    </row>
    <row r="100" spans="1:9">
      <c r="A100" s="26">
        <f>+PI_data!A101</f>
        <v>45873.562499999709</v>
      </c>
      <c r="B100" s="24">
        <f>+PI_data!B101</f>
        <v>691.39067830963836</v>
      </c>
      <c r="C100" s="24">
        <f>+PI_data!C101</f>
        <v>673.12715587238029</v>
      </c>
      <c r="D100" s="24">
        <f>+PI_data!AB101</f>
        <v>691.39067830963836</v>
      </c>
      <c r="E100" s="24">
        <f>+PI_data!AC101</f>
        <v>701.18715795581932</v>
      </c>
      <c r="F100" s="24">
        <f t="shared" si="5"/>
        <v>701.18715795581932</v>
      </c>
      <c r="H100" s="108">
        <f t="shared" si="6"/>
        <v>691.39067830963836</v>
      </c>
      <c r="I100" s="108">
        <f t="shared" si="7"/>
        <v>696.2889181327289</v>
      </c>
    </row>
    <row r="101" spans="1:9">
      <c r="A101" s="26">
        <f>+PI_data!A102</f>
        <v>45873.565972221928</v>
      </c>
      <c r="B101" s="24">
        <f>+PI_data!B102</f>
        <v>698.61673018344698</v>
      </c>
      <c r="C101" s="24">
        <f>+PI_data!C102</f>
        <v>672.65818051367216</v>
      </c>
      <c r="D101" s="24">
        <f>+PI_data!AB102</f>
        <v>698.61673018344698</v>
      </c>
      <c r="E101" s="24">
        <f>+PI_data!AC102</f>
        <v>708.50906185601241</v>
      </c>
      <c r="F101" s="24">
        <f t="shared" si="5"/>
        <v>708.50906185601241</v>
      </c>
      <c r="H101" s="108">
        <f t="shared" si="6"/>
        <v>698.61673018344698</v>
      </c>
      <c r="I101" s="108">
        <f t="shared" si="7"/>
        <v>703.56289601972969</v>
      </c>
    </row>
    <row r="102" spans="1:9">
      <c r="A102" s="26">
        <f>+PI_data!A103</f>
        <v>45873.569444444147</v>
      </c>
      <c r="B102" s="24">
        <f>+PI_data!B103</f>
        <v>703.61646418348323</v>
      </c>
      <c r="C102" s="24">
        <f>+PI_data!C103</f>
        <v>682.03252642021698</v>
      </c>
      <c r="D102" s="24">
        <f>+PI_data!AB103</f>
        <v>703.61646418348323</v>
      </c>
      <c r="E102" s="24">
        <f>+PI_data!AC103</f>
        <v>711.41664957859723</v>
      </c>
      <c r="F102" s="24">
        <f t="shared" si="5"/>
        <v>711.41664957859723</v>
      </c>
      <c r="H102" s="108">
        <f t="shared" si="6"/>
        <v>703.61646418348323</v>
      </c>
      <c r="I102" s="108">
        <f t="shared" si="7"/>
        <v>707.51655688104029</v>
      </c>
    </row>
    <row r="103" spans="1:9">
      <c r="A103" s="26">
        <f>+PI_data!A104</f>
        <v>45873.572916666366</v>
      </c>
      <c r="B103" s="24">
        <f>+PI_data!B104</f>
        <v>707.10111518396297</v>
      </c>
      <c r="C103" s="24">
        <f>+PI_data!C104</f>
        <v>683.33039875271209</v>
      </c>
      <c r="D103" s="24">
        <f>+PI_data!AB104</f>
        <v>707.10111518396297</v>
      </c>
      <c r="E103" s="24">
        <f>+PI_data!AC104</f>
        <v>714.05990287577902</v>
      </c>
      <c r="F103" s="24">
        <f t="shared" si="5"/>
        <v>714.05990287577902</v>
      </c>
      <c r="H103" s="108">
        <f t="shared" si="6"/>
        <v>707.10111518396297</v>
      </c>
      <c r="I103" s="108">
        <f t="shared" si="7"/>
        <v>710.580509029871</v>
      </c>
    </row>
    <row r="104" spans="1:9">
      <c r="A104" s="26">
        <f>+PI_data!A105</f>
        <v>45873.576388888585</v>
      </c>
      <c r="B104" s="24">
        <f>+PI_data!B105</f>
        <v>716.58305376874273</v>
      </c>
      <c r="C104" s="24">
        <f>+PI_data!C105</f>
        <v>699.36558257294598</v>
      </c>
      <c r="D104" s="24">
        <f>+PI_data!AB105</f>
        <v>716.58305376874273</v>
      </c>
      <c r="E104" s="24">
        <f>+PI_data!AC105</f>
        <v>723.62063860233104</v>
      </c>
      <c r="F104" s="24">
        <f t="shared" si="5"/>
        <v>723.62063860233104</v>
      </c>
      <c r="H104" s="108">
        <f t="shared" si="6"/>
        <v>716.58305376874273</v>
      </c>
      <c r="I104" s="108">
        <f t="shared" si="7"/>
        <v>720.10184618553694</v>
      </c>
    </row>
    <row r="105" spans="1:9">
      <c r="A105" s="26">
        <f>+PI_data!A106</f>
        <v>45873.579861110804</v>
      </c>
      <c r="B105" s="24">
        <f>+PI_data!B106</f>
        <v>730.51132963594762</v>
      </c>
      <c r="C105" s="24">
        <f>+PI_data!C106</f>
        <v>711.63665142440425</v>
      </c>
      <c r="D105" s="24">
        <f>+PI_data!AB106</f>
        <v>730.51132963594762</v>
      </c>
      <c r="E105" s="24">
        <f>+PI_data!AC106</f>
        <v>737.03014363444197</v>
      </c>
      <c r="F105" s="24">
        <f t="shared" si="5"/>
        <v>737.03014363444197</v>
      </c>
      <c r="H105" s="108">
        <f t="shared" si="6"/>
        <v>730.51132963594762</v>
      </c>
      <c r="I105" s="108">
        <f t="shared" si="7"/>
        <v>733.77073663519479</v>
      </c>
    </row>
    <row r="106" spans="1:9">
      <c r="A106" s="26">
        <f>+PI_data!A107</f>
        <v>45873.583333333023</v>
      </c>
      <c r="B106" s="24">
        <f>+PI_data!B107</f>
        <v>738.96619872789915</v>
      </c>
      <c r="C106" s="24">
        <f>+PI_data!C107</f>
        <v>719.05716909185219</v>
      </c>
      <c r="D106" s="24">
        <f>+PI_data!AB107</f>
        <v>738.96619872789915</v>
      </c>
      <c r="E106" s="24">
        <f>+PI_data!AC107</f>
        <v>744.52920636987915</v>
      </c>
      <c r="F106" s="24">
        <f t="shared" si="5"/>
        <v>744.52920636987915</v>
      </c>
      <c r="H106" s="108">
        <f t="shared" si="6"/>
        <v>738.96619872789915</v>
      </c>
      <c r="I106" s="108">
        <f t="shared" si="7"/>
        <v>741.74770254888915</v>
      </c>
    </row>
    <row r="107" spans="1:9">
      <c r="A107" s="26">
        <f>+PI_data!A108</f>
        <v>45873.586805555242</v>
      </c>
      <c r="B107" s="24">
        <f>+PI_data!B108</f>
        <v>745.03975933826814</v>
      </c>
      <c r="C107" s="24">
        <f>+PI_data!C108</f>
        <v>729.35014847886134</v>
      </c>
      <c r="D107" s="24">
        <f>+PI_data!AB108</f>
        <v>745.03975933826814</v>
      </c>
      <c r="E107" s="24">
        <f>+PI_data!AC108</f>
        <v>752.98347602113756</v>
      </c>
      <c r="F107" s="24">
        <f t="shared" si="5"/>
        <v>752.98347602113756</v>
      </c>
      <c r="H107" s="108">
        <f t="shared" si="6"/>
        <v>745.03975933826814</v>
      </c>
      <c r="I107" s="108">
        <f t="shared" si="7"/>
        <v>749.01161767970279</v>
      </c>
    </row>
    <row r="108" spans="1:9">
      <c r="A108" s="26">
        <f>+PI_data!A109</f>
        <v>45873.590277777461</v>
      </c>
      <c r="B108" s="24">
        <f>+PI_data!B109</f>
        <v>743.08657593270186</v>
      </c>
      <c r="C108" s="24">
        <f>+PI_data!C109</f>
        <v>732.60323843068784</v>
      </c>
      <c r="D108" s="24">
        <f>+PI_data!AB109</f>
        <v>743.08657593270186</v>
      </c>
      <c r="E108" s="24">
        <f>+PI_data!AC109</f>
        <v>753.63014607995353</v>
      </c>
      <c r="F108" s="24">
        <f t="shared" si="5"/>
        <v>753.63014607995353</v>
      </c>
      <c r="H108" s="108">
        <f t="shared" si="6"/>
        <v>743.08657593270186</v>
      </c>
      <c r="I108" s="108">
        <f t="shared" si="7"/>
        <v>748.35836100632764</v>
      </c>
    </row>
    <row r="109" spans="1:9">
      <c r="A109" s="26">
        <f>+PI_data!A110</f>
        <v>45873.59374999968</v>
      </c>
      <c r="B109" s="24">
        <f>+PI_data!B110</f>
        <v>737.03647768988867</v>
      </c>
      <c r="C109" s="24">
        <f>+PI_data!C110</f>
        <v>730.11310875076879</v>
      </c>
      <c r="D109" s="24">
        <f>+PI_data!AB110</f>
        <v>737.03647768988867</v>
      </c>
      <c r="E109" s="24">
        <f>+PI_data!AC110</f>
        <v>747.8097971512758</v>
      </c>
      <c r="F109" s="24">
        <f t="shared" si="5"/>
        <v>747.8097971512758</v>
      </c>
      <c r="H109" s="108">
        <f t="shared" si="6"/>
        <v>737.03647768988867</v>
      </c>
      <c r="I109" s="108">
        <f t="shared" si="7"/>
        <v>742.42313742058218</v>
      </c>
    </row>
    <row r="110" spans="1:9">
      <c r="A110" s="26">
        <f>+PI_data!A111</f>
        <v>45873.597222221899</v>
      </c>
      <c r="B110" s="24">
        <f>+PI_data!B111</f>
        <v>731.30697343102111</v>
      </c>
      <c r="C110" s="24">
        <f>+PI_data!C111</f>
        <v>731.04597130090372</v>
      </c>
      <c r="D110" s="24">
        <f>+PI_data!AB111</f>
        <v>731.30697343102111</v>
      </c>
      <c r="E110" s="24">
        <f>+PI_data!AC111</f>
        <v>746.5720525894784</v>
      </c>
      <c r="F110" s="24">
        <f t="shared" si="5"/>
        <v>746.5720525894784</v>
      </c>
      <c r="H110" s="108">
        <f t="shared" si="6"/>
        <v>731.30697343102111</v>
      </c>
      <c r="I110" s="108">
        <f t="shared" si="7"/>
        <v>738.93951301024981</v>
      </c>
    </row>
    <row r="111" spans="1:9">
      <c r="A111" s="26">
        <f>+PI_data!A112</f>
        <v>45873.600694444118</v>
      </c>
      <c r="B111" s="24">
        <f>+PI_data!B112</f>
        <v>730.00970935106545</v>
      </c>
      <c r="C111" s="24">
        <f>+PI_data!C112</f>
        <v>726.22115135666797</v>
      </c>
      <c r="D111" s="24">
        <f>+PI_data!AB112</f>
        <v>730.00970935106545</v>
      </c>
      <c r="E111" s="24">
        <f>+PI_data!AC112</f>
        <v>744.50878472884756</v>
      </c>
      <c r="F111" s="24">
        <f t="shared" si="5"/>
        <v>744.50878472884756</v>
      </c>
      <c r="H111" s="108">
        <f t="shared" si="6"/>
        <v>730.00970935106545</v>
      </c>
      <c r="I111" s="108">
        <f t="shared" si="7"/>
        <v>737.25924703995656</v>
      </c>
    </row>
    <row r="112" spans="1:9">
      <c r="A112" s="26">
        <f>+PI_data!A113</f>
        <v>45873.604166666337</v>
      </c>
      <c r="B112" s="24">
        <f>+PI_data!B113</f>
        <v>730.36900756908983</v>
      </c>
      <c r="C112" s="24">
        <f>+PI_data!C113</f>
        <v>721.0632550421509</v>
      </c>
      <c r="D112" s="24">
        <f>+PI_data!AB113</f>
        <v>730.36900756908983</v>
      </c>
      <c r="E112" s="24">
        <f>+PI_data!AC113</f>
        <v>738.79954728166922</v>
      </c>
      <c r="F112" s="24">
        <f t="shared" si="5"/>
        <v>738.79954728166922</v>
      </c>
      <c r="H112" s="108">
        <f t="shared" si="6"/>
        <v>730.36900756908983</v>
      </c>
      <c r="I112" s="108">
        <f t="shared" si="7"/>
        <v>734.58427742537947</v>
      </c>
    </row>
    <row r="113" spans="1:9">
      <c r="A113" s="26">
        <f>+PI_data!A114</f>
        <v>45873.607638888556</v>
      </c>
      <c r="B113" s="24">
        <f>+PI_data!B114</f>
        <v>725.50263635892009</v>
      </c>
      <c r="C113" s="24">
        <f>+PI_data!C114</f>
        <v>702.8352248171359</v>
      </c>
      <c r="D113" s="24">
        <f>+PI_data!AB114</f>
        <v>725.50263635892009</v>
      </c>
      <c r="E113" s="24">
        <f>+PI_data!AC114</f>
        <v>736.68684611597928</v>
      </c>
      <c r="F113" s="24">
        <f t="shared" si="5"/>
        <v>736.68684611597928</v>
      </c>
      <c r="H113" s="108">
        <f t="shared" si="6"/>
        <v>725.50263635892009</v>
      </c>
      <c r="I113" s="108">
        <f t="shared" si="7"/>
        <v>731.09474123744963</v>
      </c>
    </row>
    <row r="114" spans="1:9">
      <c r="A114" s="26">
        <f>+PI_data!A115</f>
        <v>45873.611111110775</v>
      </c>
      <c r="B114" s="24">
        <f>+PI_data!B115</f>
        <v>714.53914808231173</v>
      </c>
      <c r="C114" s="24">
        <f>+PI_data!C115</f>
        <v>694.09530821071257</v>
      </c>
      <c r="D114" s="24">
        <f>+PI_data!AB115</f>
        <v>714.53914808231173</v>
      </c>
      <c r="E114" s="24">
        <f>+PI_data!AC115</f>
        <v>728.13350977877417</v>
      </c>
      <c r="F114" s="24">
        <f t="shared" si="5"/>
        <v>728.13350977877417</v>
      </c>
      <c r="H114" s="108">
        <f t="shared" si="6"/>
        <v>714.53914808231173</v>
      </c>
      <c r="I114" s="108">
        <f t="shared" si="7"/>
        <v>721.336328930543</v>
      </c>
    </row>
    <row r="115" spans="1:9">
      <c r="A115" s="26">
        <f>+PI_data!A116</f>
        <v>45873.614583332994</v>
      </c>
      <c r="B115" s="24">
        <f>+PI_data!B116</f>
        <v>701.70150893761911</v>
      </c>
      <c r="C115" s="24">
        <f>+PI_data!C116</f>
        <v>688.70530857552785</v>
      </c>
      <c r="D115" s="24">
        <f>+PI_data!AB116</f>
        <v>701.70150893761911</v>
      </c>
      <c r="E115" s="24">
        <f>+PI_data!AC116</f>
        <v>716.41424957472736</v>
      </c>
      <c r="F115" s="24">
        <f t="shared" si="5"/>
        <v>716.41424957472736</v>
      </c>
      <c r="H115" s="108">
        <f t="shared" si="6"/>
        <v>701.70150893761911</v>
      </c>
      <c r="I115" s="108">
        <f t="shared" si="7"/>
        <v>709.05787925617324</v>
      </c>
    </row>
    <row r="116" spans="1:9">
      <c r="A116" s="26">
        <f>+PI_data!A117</f>
        <v>45873.618055555213</v>
      </c>
      <c r="B116" s="24">
        <f>+PI_data!B117</f>
        <v>701.54502700807257</v>
      </c>
      <c r="C116" s="24">
        <f>+PI_data!C117</f>
        <v>681.45125394330194</v>
      </c>
      <c r="D116" s="24">
        <f>+PI_data!AB117</f>
        <v>701.54502700807257</v>
      </c>
      <c r="E116" s="24">
        <f>+PI_data!AC117</f>
        <v>713.66764167297129</v>
      </c>
      <c r="F116" s="24">
        <f t="shared" si="5"/>
        <v>713.66764167297129</v>
      </c>
      <c r="H116" s="108">
        <f t="shared" si="6"/>
        <v>701.54502700807257</v>
      </c>
      <c r="I116" s="108">
        <f t="shared" si="7"/>
        <v>707.60633434052193</v>
      </c>
    </row>
    <row r="117" spans="1:9">
      <c r="A117" s="26">
        <f>+PI_data!A118</f>
        <v>45873.621527777432</v>
      </c>
      <c r="B117" s="24">
        <f>+PI_data!B118</f>
        <v>694.36946049665301</v>
      </c>
      <c r="C117" s="24">
        <f>+PI_data!C118</f>
        <v>681.31664375895116</v>
      </c>
      <c r="D117" s="24">
        <f>+PI_data!AB118</f>
        <v>694.36946049665301</v>
      </c>
      <c r="E117" s="24">
        <f>+PI_data!AC118</f>
        <v>706.46310028117693</v>
      </c>
      <c r="F117" s="24">
        <f t="shared" si="5"/>
        <v>706.46310028117693</v>
      </c>
      <c r="H117" s="108">
        <f t="shared" si="6"/>
        <v>694.36946049665301</v>
      </c>
      <c r="I117" s="108">
        <f t="shared" si="7"/>
        <v>700.41628038891497</v>
      </c>
    </row>
    <row r="118" spans="1:9">
      <c r="A118" s="26">
        <f>+PI_data!A119</f>
        <v>45873.624999999651</v>
      </c>
      <c r="B118" s="24">
        <f>+PI_data!B119</f>
        <v>694.92957867589473</v>
      </c>
      <c r="C118" s="24">
        <f>+PI_data!C119</f>
        <v>680.39934639118451</v>
      </c>
      <c r="D118" s="24">
        <f>+PI_data!AB119</f>
        <v>694.92957867589473</v>
      </c>
      <c r="E118" s="24">
        <f>+PI_data!AC119</f>
        <v>706.42196690283538</v>
      </c>
      <c r="F118" s="24">
        <f t="shared" si="5"/>
        <v>706.42196690283538</v>
      </c>
      <c r="H118" s="108">
        <f t="shared" si="6"/>
        <v>694.92957867589473</v>
      </c>
      <c r="I118" s="108">
        <f t="shared" si="7"/>
        <v>700.67577278936506</v>
      </c>
    </row>
    <row r="119" spans="1:9">
      <c r="A119" s="26">
        <f>+PI_data!A120</f>
        <v>45873.62847222187</v>
      </c>
      <c r="B119" s="24">
        <f>+PI_data!B120</f>
        <v>690.36090679052631</v>
      </c>
      <c r="C119" s="24">
        <f>+PI_data!C120</f>
        <v>681.25242814342755</v>
      </c>
      <c r="D119" s="24">
        <f>+PI_data!AB120</f>
        <v>690.36090679052631</v>
      </c>
      <c r="E119" s="24">
        <f>+PI_data!AC120</f>
        <v>701.43094464391299</v>
      </c>
      <c r="F119" s="24">
        <f t="shared" si="5"/>
        <v>701.43094464391299</v>
      </c>
      <c r="H119" s="108">
        <f t="shared" si="6"/>
        <v>690.36090679052631</v>
      </c>
      <c r="I119" s="108">
        <f t="shared" si="7"/>
        <v>695.8959257172196</v>
      </c>
    </row>
    <row r="120" spans="1:9">
      <c r="A120" s="26">
        <f>+PI_data!A121</f>
        <v>45873.631944444089</v>
      </c>
      <c r="B120" s="24">
        <f>+PI_data!B121</f>
        <v>684.0397477650281</v>
      </c>
      <c r="C120" s="24">
        <f>+PI_data!C121</f>
        <v>672.29966247155392</v>
      </c>
      <c r="D120" s="24">
        <f>+PI_data!AB121</f>
        <v>684.0397477650281</v>
      </c>
      <c r="E120" s="24">
        <f>+PI_data!AC121</f>
        <v>693.04897139737011</v>
      </c>
      <c r="F120" s="24">
        <f t="shared" si="5"/>
        <v>693.04897139737011</v>
      </c>
      <c r="H120" s="108">
        <f t="shared" si="6"/>
        <v>684.0397477650281</v>
      </c>
      <c r="I120" s="108">
        <f t="shared" si="7"/>
        <v>688.54435958119916</v>
      </c>
    </row>
    <row r="121" spans="1:9">
      <c r="A121" s="26">
        <f>+PI_data!A122</f>
        <v>45873.635416666308</v>
      </c>
      <c r="B121" s="24">
        <f>+PI_data!B122</f>
        <v>681.43184618918724</v>
      </c>
      <c r="C121" s="24">
        <f>+PI_data!C122</f>
        <v>663.10358384711799</v>
      </c>
      <c r="D121" s="24">
        <f>+PI_data!AB122</f>
        <v>681.43184618918724</v>
      </c>
      <c r="E121" s="24">
        <f>+PI_data!AC122</f>
        <v>690.52914788249245</v>
      </c>
      <c r="F121" s="24">
        <f t="shared" si="5"/>
        <v>690.52914788249245</v>
      </c>
      <c r="H121" s="108">
        <f t="shared" si="6"/>
        <v>681.43184618918724</v>
      </c>
      <c r="I121" s="108">
        <f t="shared" si="7"/>
        <v>685.98049703583979</v>
      </c>
    </row>
    <row r="122" spans="1:9">
      <c r="A122" s="26">
        <f>+PI_data!A123</f>
        <v>45873.638888888527</v>
      </c>
      <c r="B122" s="24">
        <f>+PI_data!B123</f>
        <v>669.44208725726241</v>
      </c>
      <c r="C122" s="24">
        <f>+PI_data!C123</f>
        <v>649.44654645894343</v>
      </c>
      <c r="D122" s="24">
        <f>+PI_data!AB123</f>
        <v>669.44208725726241</v>
      </c>
      <c r="E122" s="24">
        <f>+PI_data!AC123</f>
        <v>681.23960426838369</v>
      </c>
      <c r="F122" s="24">
        <f t="shared" si="5"/>
        <v>681.23960426838369</v>
      </c>
      <c r="H122" s="108">
        <f t="shared" si="6"/>
        <v>669.44208725726241</v>
      </c>
      <c r="I122" s="108">
        <f t="shared" si="7"/>
        <v>675.34084576282305</v>
      </c>
    </row>
    <row r="123" spans="1:9">
      <c r="A123" s="26">
        <f>+PI_data!A124</f>
        <v>45873.642361110746</v>
      </c>
      <c r="B123" s="24">
        <f>+PI_data!B124</f>
        <v>659.00698051230677</v>
      </c>
      <c r="C123" s="24">
        <f>+PI_data!C124</f>
        <v>645.69519802010814</v>
      </c>
      <c r="D123" s="24">
        <f>+PI_data!AB124</f>
        <v>659.00698051230677</v>
      </c>
      <c r="E123" s="24">
        <f>+PI_data!AC124</f>
        <v>669.03099674001521</v>
      </c>
      <c r="F123" s="24">
        <f t="shared" si="5"/>
        <v>669.03099674001521</v>
      </c>
      <c r="H123" s="108">
        <f t="shared" si="6"/>
        <v>659.00698051230677</v>
      </c>
      <c r="I123" s="108">
        <f t="shared" si="7"/>
        <v>664.01898862616099</v>
      </c>
    </row>
    <row r="124" spans="1:9">
      <c r="A124" s="26">
        <f>+PI_data!A125</f>
        <v>45873.645833332965</v>
      </c>
      <c r="B124" s="24">
        <f>+PI_data!B125</f>
        <v>674.27281074754899</v>
      </c>
      <c r="C124" s="24">
        <f>+PI_data!C125</f>
        <v>651.23357550913431</v>
      </c>
      <c r="D124" s="24">
        <f>+PI_data!AB125</f>
        <v>674.27281074754899</v>
      </c>
      <c r="E124" s="24">
        <f>+PI_data!AC125</f>
        <v>686.20394826251891</v>
      </c>
      <c r="F124" s="24">
        <f t="shared" si="5"/>
        <v>686.20394826251891</v>
      </c>
      <c r="H124" s="108">
        <f t="shared" si="6"/>
        <v>674.27281074754899</v>
      </c>
      <c r="I124" s="108">
        <f t="shared" si="7"/>
        <v>680.23837950503389</v>
      </c>
    </row>
    <row r="125" spans="1:9">
      <c r="A125" s="26">
        <f>+PI_data!A126</f>
        <v>45873.649305555184</v>
      </c>
      <c r="B125" s="24">
        <f>+PI_data!B126</f>
        <v>669.15113655087941</v>
      </c>
      <c r="C125" s="24">
        <f>+PI_data!C126</f>
        <v>647.62923779613368</v>
      </c>
      <c r="D125" s="24">
        <f>+PI_data!AB126</f>
        <v>669.15113655087941</v>
      </c>
      <c r="E125" s="24">
        <f>+PI_data!AC126</f>
        <v>682.10957273599286</v>
      </c>
      <c r="F125" s="24">
        <f t="shared" si="5"/>
        <v>682.10957273599286</v>
      </c>
      <c r="H125" s="108">
        <f t="shared" si="6"/>
        <v>669.15113655087941</v>
      </c>
      <c r="I125" s="108">
        <f t="shared" si="7"/>
        <v>675.63035464343614</v>
      </c>
    </row>
    <row r="126" spans="1:9">
      <c r="A126" s="26">
        <f>+PI_data!A127</f>
        <v>45873.652777777403</v>
      </c>
      <c r="B126" s="24">
        <f>+PI_data!B127</f>
        <v>649.28872457173463</v>
      </c>
      <c r="C126" s="24">
        <f>+PI_data!C127</f>
        <v>643.97404492845305</v>
      </c>
      <c r="D126" s="24">
        <f>+PI_data!AB127</f>
        <v>649.28872457173463</v>
      </c>
      <c r="E126" s="24">
        <f>+PI_data!AC127</f>
        <v>660.81472248368004</v>
      </c>
      <c r="F126" s="24">
        <f t="shared" si="5"/>
        <v>660.81472248368004</v>
      </c>
      <c r="H126" s="108">
        <f t="shared" si="6"/>
        <v>649.28872457173463</v>
      </c>
      <c r="I126" s="108">
        <f t="shared" si="7"/>
        <v>655.05172352770728</v>
      </c>
    </row>
    <row r="127" spans="1:9">
      <c r="A127" s="26">
        <f>+PI_data!A128</f>
        <v>45873.656249999622</v>
      </c>
      <c r="B127" s="24">
        <f>+PI_data!B128</f>
        <v>641.25081419635399</v>
      </c>
      <c r="C127" s="24">
        <f>+PI_data!C128</f>
        <v>637.25502587906544</v>
      </c>
      <c r="D127" s="24">
        <f>+PI_data!AB128</f>
        <v>641.25081419635399</v>
      </c>
      <c r="E127" s="24">
        <f>+PI_data!AC128</f>
        <v>652.71532536092309</v>
      </c>
      <c r="F127" s="24">
        <f t="shared" si="5"/>
        <v>652.71532536092309</v>
      </c>
      <c r="H127" s="108">
        <f t="shared" si="6"/>
        <v>641.25081419635399</v>
      </c>
      <c r="I127" s="108">
        <f t="shared" si="7"/>
        <v>646.98306977863854</v>
      </c>
    </row>
    <row r="128" spans="1:9">
      <c r="A128" s="26">
        <f>+PI_data!A129</f>
        <v>45873.659722221841</v>
      </c>
      <c r="B128" s="24">
        <f>+PI_data!B129</f>
        <v>638.28343788369773</v>
      </c>
      <c r="C128" s="24">
        <f>+PI_data!C129</f>
        <v>625.83024503058584</v>
      </c>
      <c r="D128" s="24">
        <f>+PI_data!AB129</f>
        <v>638.28343788369773</v>
      </c>
      <c r="E128" s="24">
        <f>+PI_data!AC129</f>
        <v>646.93580616415204</v>
      </c>
      <c r="F128" s="24">
        <f t="shared" si="5"/>
        <v>646.93580616415204</v>
      </c>
      <c r="H128" s="108">
        <f t="shared" si="6"/>
        <v>638.28343788369773</v>
      </c>
      <c r="I128" s="108">
        <f t="shared" si="7"/>
        <v>642.60962202392489</v>
      </c>
    </row>
    <row r="129" spans="1:9">
      <c r="A129" s="26">
        <f>+PI_data!A130</f>
        <v>45873.66319444406</v>
      </c>
      <c r="B129" s="24">
        <f>+PI_data!B130</f>
        <v>639.90191258571735</v>
      </c>
      <c r="C129" s="24">
        <f>+PI_data!C130</f>
        <v>617.85519513368365</v>
      </c>
      <c r="D129" s="24">
        <f>+PI_data!AB130</f>
        <v>639.90191258571735</v>
      </c>
      <c r="E129" s="24">
        <f>+PI_data!AC130</f>
        <v>649.438469386458</v>
      </c>
      <c r="F129" s="24">
        <f t="shared" si="5"/>
        <v>649.438469386458</v>
      </c>
      <c r="H129" s="108">
        <f t="shared" si="6"/>
        <v>639.90191258571735</v>
      </c>
      <c r="I129" s="108">
        <f t="shared" si="7"/>
        <v>644.67019098608762</v>
      </c>
    </row>
    <row r="130" spans="1:9">
      <c r="A130" s="26">
        <f>+PI_data!A131</f>
        <v>45873.666666666279</v>
      </c>
      <c r="B130" s="24">
        <f>+PI_data!B131</f>
        <v>639.99997020129513</v>
      </c>
      <c r="C130" s="24">
        <f>+PI_data!C131</f>
        <v>601.2126624699365</v>
      </c>
      <c r="D130" s="24">
        <f>+PI_data!AB131</f>
        <v>639.99997020129513</v>
      </c>
      <c r="E130" s="24">
        <f>+PI_data!AC131</f>
        <v>648.83018070168089</v>
      </c>
      <c r="F130" s="24">
        <f t="shared" si="5"/>
        <v>648.83018070168089</v>
      </c>
      <c r="H130" s="108">
        <f t="shared" si="6"/>
        <v>639.99997020129513</v>
      </c>
      <c r="I130" s="108">
        <f t="shared" si="7"/>
        <v>644.41507545148806</v>
      </c>
    </row>
    <row r="131" spans="1:9">
      <c r="A131" s="26">
        <f>+PI_data!A132</f>
        <v>45873.670138888498</v>
      </c>
      <c r="B131" s="24">
        <f>+PI_data!B132</f>
        <v>622.56583285832301</v>
      </c>
      <c r="C131" s="24">
        <f>+PI_data!C132</f>
        <v>596.72640598390956</v>
      </c>
      <c r="D131" s="24">
        <f>+PI_data!AB132</f>
        <v>622.56583285832301</v>
      </c>
      <c r="E131" s="24">
        <f>+PI_data!AC132</f>
        <v>630.7517324053872</v>
      </c>
      <c r="F131" s="24">
        <f t="shared" si="5"/>
        <v>630.7517324053872</v>
      </c>
      <c r="H131" s="108">
        <f t="shared" si="6"/>
        <v>622.56583285832301</v>
      </c>
      <c r="I131" s="108">
        <f t="shared" si="7"/>
        <v>626.65878263185505</v>
      </c>
    </row>
    <row r="132" spans="1:9">
      <c r="A132" s="26">
        <f>+PI_data!A133</f>
        <v>45873.673611110717</v>
      </c>
      <c r="B132" s="24">
        <f>+PI_data!B133</f>
        <v>613.56851961428129</v>
      </c>
      <c r="C132" s="24">
        <f>+PI_data!C133</f>
        <v>593.73365673436149</v>
      </c>
      <c r="D132" s="24">
        <f>+PI_data!AB133</f>
        <v>613.56851961428129</v>
      </c>
      <c r="E132" s="24">
        <f>+PI_data!AC133</f>
        <v>624.27231850499072</v>
      </c>
      <c r="F132" s="24">
        <f t="shared" si="5"/>
        <v>624.27231850499072</v>
      </c>
      <c r="H132" s="108">
        <f t="shared" si="6"/>
        <v>613.56851961428129</v>
      </c>
      <c r="I132" s="108">
        <f t="shared" si="7"/>
        <v>618.92041905963606</v>
      </c>
    </row>
    <row r="133" spans="1:9">
      <c r="A133" s="26">
        <f>+PI_data!A134</f>
        <v>45873.677083332936</v>
      </c>
      <c r="B133" s="24">
        <f>+PI_data!B134</f>
        <v>604.28098508626999</v>
      </c>
      <c r="C133" s="24">
        <f>+PI_data!C134</f>
        <v>593.10845435446106</v>
      </c>
      <c r="D133" s="24">
        <f>+PI_data!AB134</f>
        <v>604.28098508626999</v>
      </c>
      <c r="E133" s="24">
        <f>+PI_data!AC134</f>
        <v>615.8486960063583</v>
      </c>
      <c r="F133" s="24">
        <f t="shared" si="5"/>
        <v>615.8486960063583</v>
      </c>
      <c r="H133" s="108">
        <f t="shared" si="6"/>
        <v>604.28098508626999</v>
      </c>
      <c r="I133" s="108">
        <f t="shared" si="7"/>
        <v>610.06484054631414</v>
      </c>
    </row>
    <row r="134" spans="1:9">
      <c r="A134" s="26">
        <f>+PI_data!A135</f>
        <v>45873.680555555155</v>
      </c>
      <c r="B134" s="24">
        <f>+PI_data!B135</f>
        <v>606.62129352125373</v>
      </c>
      <c r="C134" s="24">
        <f>+PI_data!C135</f>
        <v>596.12502758891333</v>
      </c>
      <c r="D134" s="24">
        <f>+PI_data!AB135</f>
        <v>606.62129352125373</v>
      </c>
      <c r="E134" s="24">
        <f>+PI_data!AC135</f>
        <v>619.89022520330013</v>
      </c>
      <c r="F134" s="24">
        <f t="shared" si="5"/>
        <v>619.89022520330013</v>
      </c>
      <c r="H134" s="108">
        <f t="shared" si="6"/>
        <v>606.62129352125373</v>
      </c>
      <c r="I134" s="108">
        <f t="shared" si="7"/>
        <v>613.25575936227688</v>
      </c>
    </row>
    <row r="135" spans="1:9">
      <c r="A135" s="26">
        <f>+PI_data!A136</f>
        <v>45873.684027777374</v>
      </c>
      <c r="B135" s="24">
        <f>+PI_data!B136</f>
        <v>607.11924974163389</v>
      </c>
      <c r="C135" s="24">
        <f>+PI_data!C136</f>
        <v>601.38987007611343</v>
      </c>
      <c r="D135" s="24">
        <f>+PI_data!AB136</f>
        <v>607.11924974163389</v>
      </c>
      <c r="E135" s="24">
        <f>+PI_data!AC136</f>
        <v>617.87877675429127</v>
      </c>
      <c r="F135" s="24">
        <f t="shared" si="5"/>
        <v>617.87877675429127</v>
      </c>
      <c r="H135" s="108">
        <f t="shared" si="6"/>
        <v>607.11924974163389</v>
      </c>
      <c r="I135" s="108">
        <f t="shared" si="7"/>
        <v>612.49901324796258</v>
      </c>
    </row>
    <row r="136" spans="1:9">
      <c r="A136" s="26">
        <f>+PI_data!A137</f>
        <v>45873.687499999593</v>
      </c>
      <c r="B136" s="24">
        <f>+PI_data!B137</f>
        <v>605.93806172129939</v>
      </c>
      <c r="C136" s="24">
        <f>+PI_data!C137</f>
        <v>590.7716079919162</v>
      </c>
      <c r="D136" s="24">
        <f>+PI_data!AB137</f>
        <v>605.93806172129939</v>
      </c>
      <c r="E136" s="24">
        <f>+PI_data!AC137</f>
        <v>615.73033447446721</v>
      </c>
      <c r="F136" s="24">
        <f t="shared" si="5"/>
        <v>615.73033447446721</v>
      </c>
      <c r="H136" s="108">
        <f t="shared" si="6"/>
        <v>605.93806172129939</v>
      </c>
      <c r="I136" s="108">
        <f t="shared" si="7"/>
        <v>610.83419809788325</v>
      </c>
    </row>
    <row r="137" spans="1:9">
      <c r="A137" s="26">
        <f>+PI_data!A138</f>
        <v>45873.690972221812</v>
      </c>
      <c r="B137" s="24">
        <f>+PI_data!B138</f>
        <v>604.0671093811228</v>
      </c>
      <c r="C137" s="24">
        <f>+PI_data!C138</f>
        <v>581.75852623901915</v>
      </c>
      <c r="D137" s="24">
        <f>+PI_data!AB138</f>
        <v>604.0671093811228</v>
      </c>
      <c r="E137" s="24">
        <f>+PI_data!AC138</f>
        <v>613.724541697993</v>
      </c>
      <c r="F137" s="24">
        <f t="shared" si="5"/>
        <v>613.724541697993</v>
      </c>
      <c r="H137" s="108">
        <f t="shared" si="6"/>
        <v>604.0671093811228</v>
      </c>
      <c r="I137" s="108">
        <f t="shared" si="7"/>
        <v>608.8958255395579</v>
      </c>
    </row>
    <row r="138" spans="1:9">
      <c r="A138" s="26">
        <f>+PI_data!A139</f>
        <v>45873.694444444031</v>
      </c>
      <c r="B138" s="24">
        <f>+PI_data!B139</f>
        <v>591.91613668819878</v>
      </c>
      <c r="C138" s="24">
        <f>+PI_data!C139</f>
        <v>562.90147013513547</v>
      </c>
      <c r="D138" s="24">
        <f>+PI_data!AB139</f>
        <v>591.91613668819878</v>
      </c>
      <c r="E138" s="24">
        <f>+PI_data!AC139</f>
        <v>600.29651007130803</v>
      </c>
      <c r="F138" s="24">
        <f t="shared" ref="F138:F201" si="8">+VLOOKUP(A138,$A$10:$E$297,MATCH($F$5,$B$5:$E$5,0)+1,FALSE)</f>
        <v>600.29651007130803</v>
      </c>
      <c r="H138" s="108">
        <f t="shared" si="6"/>
        <v>591.91613668819878</v>
      </c>
      <c r="I138" s="108">
        <f t="shared" si="7"/>
        <v>596.10632337975335</v>
      </c>
    </row>
    <row r="139" spans="1:9">
      <c r="A139" s="26">
        <f>+PI_data!A140</f>
        <v>45873.69791666625</v>
      </c>
      <c r="B139" s="24">
        <f>+PI_data!B140</f>
        <v>575.45225643418485</v>
      </c>
      <c r="C139" s="24">
        <f>+PI_data!C140</f>
        <v>556.06336193108439</v>
      </c>
      <c r="D139" s="24">
        <f>+PI_data!AB140</f>
        <v>575.45225643418485</v>
      </c>
      <c r="E139" s="24">
        <f>+PI_data!AC140</f>
        <v>584.26578490447321</v>
      </c>
      <c r="F139" s="24">
        <f t="shared" si="8"/>
        <v>584.26578490447321</v>
      </c>
      <c r="H139" s="108">
        <f t="shared" ref="H139:H202" si="9">IF(IF(OR($F$5&gt;$N$3*$I$3,SUM($B$4:$C$4)=0),F139,SUMPRODUCT(B139:C139,$B$4:$C$4)/SUM($B$4:$C$4))&lt;=$N$2,0,IF(OR($F$5&gt;$N$3*$I$3,SUM($B$4:$C$4)=0),F139,SUMPRODUCT(B139:C139,$B$4:$C$4)/SUM($B$4:$C$4)))</f>
        <v>575.45225643418485</v>
      </c>
      <c r="I139" s="108">
        <f t="shared" ref="I139:I202" si="10">IF(IF(OR($F$5&gt;$N$3*$J$3,SUM($D$4:$E$4)=0),F139,SUMPRODUCT(D139:E139,$D$4:$E$4)/SUM($D$4:$E$4))&lt;=$N$2,0,IF(OR($F$5&gt;$N$3*$J$3,SUM($D$4:$E$4)=0),F139,SUMPRODUCT(D139:E139,$D$4:$E$4)/SUM($D$4:$E$4)))</f>
        <v>579.85902066932908</v>
      </c>
    </row>
    <row r="140" spans="1:9">
      <c r="A140" s="26">
        <f>+PI_data!A141</f>
        <v>45873.701388888469</v>
      </c>
      <c r="B140" s="24">
        <f>+PI_data!B141</f>
        <v>552.92240554506429</v>
      </c>
      <c r="C140" s="24">
        <f>+PI_data!C141</f>
        <v>542.49021206367513</v>
      </c>
      <c r="D140" s="24">
        <f>+PI_data!AB141</f>
        <v>552.92240554506429</v>
      </c>
      <c r="E140" s="24">
        <f>+PI_data!AC141</f>
        <v>560.23695968334005</v>
      </c>
      <c r="F140" s="24">
        <f t="shared" si="8"/>
        <v>560.23695968334005</v>
      </c>
      <c r="H140" s="108">
        <f t="shared" si="9"/>
        <v>552.92240554506429</v>
      </c>
      <c r="I140" s="108">
        <f t="shared" si="10"/>
        <v>556.57968261420217</v>
      </c>
    </row>
    <row r="141" spans="1:9">
      <c r="A141" s="26">
        <f>+PI_data!A142</f>
        <v>45873.704861110687</v>
      </c>
      <c r="B141" s="24">
        <f>+PI_data!B142</f>
        <v>543.98504011650027</v>
      </c>
      <c r="C141" s="24">
        <f>+PI_data!C142</f>
        <v>534.97232562370164</v>
      </c>
      <c r="D141" s="24">
        <f>+PI_data!AB142</f>
        <v>543.98504011650027</v>
      </c>
      <c r="E141" s="24">
        <f>+PI_data!AC142</f>
        <v>551.9895876650761</v>
      </c>
      <c r="F141" s="24">
        <f t="shared" si="8"/>
        <v>551.9895876650761</v>
      </c>
      <c r="H141" s="108">
        <f t="shared" si="9"/>
        <v>543.98504011650027</v>
      </c>
      <c r="I141" s="108">
        <f t="shared" si="10"/>
        <v>547.98731389078819</v>
      </c>
    </row>
    <row r="142" spans="1:9">
      <c r="A142" s="26">
        <f>+PI_data!A143</f>
        <v>45873.708333332906</v>
      </c>
      <c r="B142" s="24">
        <f>+PI_data!B143</f>
        <v>530.97914286762818</v>
      </c>
      <c r="C142" s="24">
        <f>+PI_data!C143</f>
        <v>514.90982621460682</v>
      </c>
      <c r="D142" s="24">
        <f>+PI_data!AB143</f>
        <v>530.97914286762818</v>
      </c>
      <c r="E142" s="24">
        <f>+PI_data!AC143</f>
        <v>541.38218520695057</v>
      </c>
      <c r="F142" s="24">
        <f t="shared" si="8"/>
        <v>541.38218520695057</v>
      </c>
      <c r="H142" s="108">
        <f t="shared" si="9"/>
        <v>530.97914286762818</v>
      </c>
      <c r="I142" s="108">
        <f t="shared" si="10"/>
        <v>536.18066403728938</v>
      </c>
    </row>
    <row r="143" spans="1:9">
      <c r="A143" s="26">
        <f>+PI_data!A144</f>
        <v>45873.711805555125</v>
      </c>
      <c r="B143" s="24">
        <f>+PI_data!B144</f>
        <v>520.66080908591493</v>
      </c>
      <c r="C143" s="24">
        <f>+PI_data!C144</f>
        <v>495.12764899960456</v>
      </c>
      <c r="D143" s="24">
        <f>+PI_data!AB144</f>
        <v>520.66080908591493</v>
      </c>
      <c r="E143" s="24">
        <f>+PI_data!AC144</f>
        <v>530.4726726785309</v>
      </c>
      <c r="F143" s="24">
        <f t="shared" si="8"/>
        <v>530.4726726785309</v>
      </c>
      <c r="H143" s="108">
        <f t="shared" si="9"/>
        <v>520.66080908591493</v>
      </c>
      <c r="I143" s="108">
        <f t="shared" si="10"/>
        <v>525.56674088222292</v>
      </c>
    </row>
    <row r="144" spans="1:9">
      <c r="A144" s="26">
        <f>+PI_data!A145</f>
        <v>45873.715277777344</v>
      </c>
      <c r="B144" s="24">
        <f>+PI_data!B145</f>
        <v>513.0120122521422</v>
      </c>
      <c r="C144" s="24">
        <f>+PI_data!C145</f>
        <v>485.64418784610444</v>
      </c>
      <c r="D144" s="24">
        <f>+PI_data!AB145</f>
        <v>513.0120122521422</v>
      </c>
      <c r="E144" s="24">
        <f>+PI_data!AC145</f>
        <v>520.26177251008755</v>
      </c>
      <c r="F144" s="24">
        <f t="shared" si="8"/>
        <v>520.26177251008755</v>
      </c>
      <c r="H144" s="108">
        <f t="shared" si="9"/>
        <v>513.0120122521422</v>
      </c>
      <c r="I144" s="108">
        <f t="shared" si="10"/>
        <v>516.63689238111488</v>
      </c>
    </row>
    <row r="145" spans="1:9">
      <c r="A145" s="26">
        <f>+PI_data!A146</f>
        <v>45873.718749999563</v>
      </c>
      <c r="B145" s="24">
        <f>+PI_data!B146</f>
        <v>504.73393821627144</v>
      </c>
      <c r="C145" s="24">
        <f>+PI_data!C146</f>
        <v>471.11564356643709</v>
      </c>
      <c r="D145" s="24">
        <f>+PI_data!AB146</f>
        <v>504.73393821627144</v>
      </c>
      <c r="E145" s="24">
        <f>+PI_data!AC146</f>
        <v>510.87604396058924</v>
      </c>
      <c r="F145" s="24">
        <f t="shared" si="8"/>
        <v>510.87604396058924</v>
      </c>
      <c r="H145" s="108">
        <f t="shared" si="9"/>
        <v>504.73393821627144</v>
      </c>
      <c r="I145" s="108">
        <f t="shared" si="10"/>
        <v>507.80499108843037</v>
      </c>
    </row>
    <row r="146" spans="1:9">
      <c r="A146" s="26">
        <f>+PI_data!A147</f>
        <v>45873.722222221782</v>
      </c>
      <c r="B146" s="24">
        <f>+PI_data!B147</f>
        <v>497.32280733325405</v>
      </c>
      <c r="C146" s="24">
        <f>+PI_data!C147</f>
        <v>468.71515522238121</v>
      </c>
      <c r="D146" s="24">
        <f>+PI_data!AB147</f>
        <v>497.32280733325405</v>
      </c>
      <c r="E146" s="24">
        <f>+PI_data!AC147</f>
        <v>501.42107625011431</v>
      </c>
      <c r="F146" s="24">
        <f t="shared" si="8"/>
        <v>501.42107625011431</v>
      </c>
      <c r="H146" s="108">
        <f t="shared" si="9"/>
        <v>497.32280733325405</v>
      </c>
      <c r="I146" s="108">
        <f t="shared" si="10"/>
        <v>499.37194179168421</v>
      </c>
    </row>
    <row r="147" spans="1:9">
      <c r="A147" s="26">
        <f>+PI_data!A148</f>
        <v>45873.725694444001</v>
      </c>
      <c r="B147" s="24">
        <f>+PI_data!B148</f>
        <v>492.60139652132813</v>
      </c>
      <c r="C147" s="24">
        <f>+PI_data!C148</f>
        <v>469.69896510890578</v>
      </c>
      <c r="D147" s="24">
        <f>+PI_data!AB148</f>
        <v>492.60139652132813</v>
      </c>
      <c r="E147" s="24">
        <f>+PI_data!AC148</f>
        <v>495.85340752482199</v>
      </c>
      <c r="F147" s="24">
        <f t="shared" si="8"/>
        <v>495.85340752482199</v>
      </c>
      <c r="H147" s="108">
        <f t="shared" si="9"/>
        <v>492.60139652132813</v>
      </c>
      <c r="I147" s="108">
        <f t="shared" si="10"/>
        <v>494.22740202307506</v>
      </c>
    </row>
    <row r="148" spans="1:9">
      <c r="A148" s="26">
        <f>+PI_data!A149</f>
        <v>45873.72916666622</v>
      </c>
      <c r="B148" s="24">
        <f>+PI_data!B149</f>
        <v>484.82306749101883</v>
      </c>
      <c r="C148" s="24">
        <f>+PI_data!C149</f>
        <v>469.00336750985349</v>
      </c>
      <c r="D148" s="24">
        <f>+PI_data!AB149</f>
        <v>484.82306749101883</v>
      </c>
      <c r="E148" s="24">
        <f>+PI_data!AC149</f>
        <v>491.52805503842177</v>
      </c>
      <c r="F148" s="24">
        <f t="shared" si="8"/>
        <v>491.52805503842177</v>
      </c>
      <c r="H148" s="108">
        <f t="shared" si="9"/>
        <v>484.82306749101883</v>
      </c>
      <c r="I148" s="108">
        <f t="shared" si="10"/>
        <v>488.17556126472027</v>
      </c>
    </row>
    <row r="149" spans="1:9">
      <c r="A149" s="26">
        <f>+PI_data!A150</f>
        <v>45873.732638888439</v>
      </c>
      <c r="B149" s="24">
        <f>+PI_data!B150</f>
        <v>484.4254098638674</v>
      </c>
      <c r="C149" s="24">
        <f>+PI_data!C150</f>
        <v>471.18555688232647</v>
      </c>
      <c r="D149" s="24">
        <f>+PI_data!AB150</f>
        <v>484.4254098638674</v>
      </c>
      <c r="E149" s="24">
        <f>+PI_data!AC150</f>
        <v>490.24497387014321</v>
      </c>
      <c r="F149" s="24">
        <f t="shared" si="8"/>
        <v>490.24497387014321</v>
      </c>
      <c r="H149" s="108">
        <f t="shared" si="9"/>
        <v>484.4254098638674</v>
      </c>
      <c r="I149" s="108">
        <f t="shared" si="10"/>
        <v>487.33519186700528</v>
      </c>
    </row>
    <row r="150" spans="1:9">
      <c r="A150" s="26">
        <f>+PI_data!A151</f>
        <v>45873.736111110658</v>
      </c>
      <c r="B150" s="24">
        <f>+PI_data!B151</f>
        <v>482.8281769857868</v>
      </c>
      <c r="C150" s="24">
        <f>+PI_data!C151</f>
        <v>465.5056466229853</v>
      </c>
      <c r="D150" s="24">
        <f>+PI_data!AB151</f>
        <v>482.8281769857868</v>
      </c>
      <c r="E150" s="24">
        <f>+PI_data!AC151</f>
        <v>490.19538738763816</v>
      </c>
      <c r="F150" s="24">
        <f t="shared" si="8"/>
        <v>490.19538738763816</v>
      </c>
      <c r="H150" s="108">
        <f t="shared" si="9"/>
        <v>482.8281769857868</v>
      </c>
      <c r="I150" s="108">
        <f t="shared" si="10"/>
        <v>486.51178218671248</v>
      </c>
    </row>
    <row r="151" spans="1:9">
      <c r="A151" s="26">
        <f>+PI_data!A152</f>
        <v>45873.739583332877</v>
      </c>
      <c r="B151" s="24">
        <f>+PI_data!B152</f>
        <v>471.59993498636402</v>
      </c>
      <c r="C151" s="24">
        <f>+PI_data!C152</f>
        <v>458.81424161352101</v>
      </c>
      <c r="D151" s="24">
        <f>+PI_data!AB152</f>
        <v>471.59993498636402</v>
      </c>
      <c r="E151" s="24">
        <f>+PI_data!AC152</f>
        <v>478.55795482703263</v>
      </c>
      <c r="F151" s="24">
        <f t="shared" si="8"/>
        <v>478.55795482703263</v>
      </c>
      <c r="H151" s="108">
        <f t="shared" si="9"/>
        <v>471.59993498636402</v>
      </c>
      <c r="I151" s="108">
        <f t="shared" si="10"/>
        <v>475.07894490669833</v>
      </c>
    </row>
    <row r="152" spans="1:9">
      <c r="A152" s="26">
        <f>+PI_data!A153</f>
        <v>45873.743055555096</v>
      </c>
      <c r="B152" s="24">
        <f>+PI_data!B153</f>
        <v>473.10108073570865</v>
      </c>
      <c r="C152" s="24">
        <f>+PI_data!C153</f>
        <v>453.67664028752245</v>
      </c>
      <c r="D152" s="24">
        <f>+PI_data!AB153</f>
        <v>473.10108073570865</v>
      </c>
      <c r="E152" s="24">
        <f>+PI_data!AC153</f>
        <v>477.06742590307607</v>
      </c>
      <c r="F152" s="24">
        <f t="shared" si="8"/>
        <v>477.06742590307607</v>
      </c>
      <c r="H152" s="108">
        <f t="shared" si="9"/>
        <v>473.10108073570865</v>
      </c>
      <c r="I152" s="108">
        <f t="shared" si="10"/>
        <v>475.08425331939236</v>
      </c>
    </row>
    <row r="153" spans="1:9">
      <c r="A153" s="26">
        <f>+PI_data!A154</f>
        <v>45873.746527777315</v>
      </c>
      <c r="B153" s="24">
        <f>+PI_data!B154</f>
        <v>467.48771041911908</v>
      </c>
      <c r="C153" s="24">
        <f>+PI_data!C154</f>
        <v>451.18470376380748</v>
      </c>
      <c r="D153" s="24">
        <f>+PI_data!AB154</f>
        <v>467.48771041911908</v>
      </c>
      <c r="E153" s="24">
        <f>+PI_data!AC154</f>
        <v>472.10723515043617</v>
      </c>
      <c r="F153" s="24">
        <f t="shared" si="8"/>
        <v>472.10723515043617</v>
      </c>
      <c r="H153" s="108">
        <f t="shared" si="9"/>
        <v>467.48771041911908</v>
      </c>
      <c r="I153" s="108">
        <f t="shared" si="10"/>
        <v>469.7974727847776</v>
      </c>
    </row>
    <row r="154" spans="1:9">
      <c r="A154" s="26">
        <f>+PI_data!A155</f>
        <v>45873.749999999534</v>
      </c>
      <c r="B154" s="24">
        <f>+PI_data!B155</f>
        <v>454.6064493981898</v>
      </c>
      <c r="C154" s="24">
        <f>+PI_data!C155</f>
        <v>435.81940952753325</v>
      </c>
      <c r="D154" s="24">
        <f>+PI_data!AB155</f>
        <v>454.6064493981898</v>
      </c>
      <c r="E154" s="24">
        <f>+PI_data!AC155</f>
        <v>461.74694204989567</v>
      </c>
      <c r="F154" s="24">
        <f t="shared" si="8"/>
        <v>461.74694204989567</v>
      </c>
      <c r="H154" s="108">
        <f t="shared" si="9"/>
        <v>454.6064493981898</v>
      </c>
      <c r="I154" s="108">
        <f t="shared" si="10"/>
        <v>458.1766957240427</v>
      </c>
    </row>
    <row r="155" spans="1:9">
      <c r="A155" s="26">
        <f>+PI_data!A156</f>
        <v>45873.753472221753</v>
      </c>
      <c r="B155" s="24">
        <f>+PI_data!B156</f>
        <v>438.28266551691235</v>
      </c>
      <c r="C155" s="24">
        <f>+PI_data!C156</f>
        <v>428.2526931757796</v>
      </c>
      <c r="D155" s="24">
        <f>+PI_data!AB156</f>
        <v>438.28266551691235</v>
      </c>
      <c r="E155" s="24">
        <f>+PI_data!AC156</f>
        <v>445.07176609574498</v>
      </c>
      <c r="F155" s="24">
        <f t="shared" si="8"/>
        <v>445.07176609574498</v>
      </c>
      <c r="H155" s="108">
        <f t="shared" si="9"/>
        <v>438.28266551691235</v>
      </c>
      <c r="I155" s="108">
        <f t="shared" si="10"/>
        <v>441.67721580632866</v>
      </c>
    </row>
    <row r="156" spans="1:9">
      <c r="A156" s="26">
        <f>+PI_data!A157</f>
        <v>45873.756944443972</v>
      </c>
      <c r="B156" s="24">
        <f>+PI_data!B157</f>
        <v>434.84025467481359</v>
      </c>
      <c r="C156" s="24">
        <f>+PI_data!C157</f>
        <v>417.21354657197844</v>
      </c>
      <c r="D156" s="24">
        <f>+PI_data!AB157</f>
        <v>434.84025467481359</v>
      </c>
      <c r="E156" s="24">
        <f>+PI_data!AC157</f>
        <v>441.66947306310448</v>
      </c>
      <c r="F156" s="24">
        <f t="shared" si="8"/>
        <v>441.66947306310448</v>
      </c>
      <c r="H156" s="108">
        <f t="shared" si="9"/>
        <v>434.84025467481359</v>
      </c>
      <c r="I156" s="108">
        <f t="shared" si="10"/>
        <v>438.25486386895903</v>
      </c>
    </row>
    <row r="157" spans="1:9">
      <c r="A157" s="26">
        <f>+PI_data!A158</f>
        <v>45873.760416666191</v>
      </c>
      <c r="B157" s="24">
        <f>+PI_data!B158</f>
        <v>422.15755533551936</v>
      </c>
      <c r="C157" s="24">
        <f>+PI_data!C158</f>
        <v>406.48648295408054</v>
      </c>
      <c r="D157" s="24">
        <f>+PI_data!AB158</f>
        <v>422.15755533551936</v>
      </c>
      <c r="E157" s="24">
        <f>+PI_data!AC158</f>
        <v>429.53469465340214</v>
      </c>
      <c r="F157" s="24">
        <f t="shared" si="8"/>
        <v>429.53469465340214</v>
      </c>
      <c r="H157" s="108">
        <f t="shared" si="9"/>
        <v>422.15755533551936</v>
      </c>
      <c r="I157" s="108">
        <f t="shared" si="10"/>
        <v>425.84612499446075</v>
      </c>
    </row>
    <row r="158" spans="1:9">
      <c r="A158" s="26">
        <f>+PI_data!A159</f>
        <v>45873.76388888841</v>
      </c>
      <c r="B158" s="24">
        <f>+PI_data!B159</f>
        <v>418.67010083667941</v>
      </c>
      <c r="C158" s="24">
        <f>+PI_data!C159</f>
        <v>385.71085840772605</v>
      </c>
      <c r="D158" s="24">
        <f>+PI_data!AB159</f>
        <v>418.67010083667941</v>
      </c>
      <c r="E158" s="24">
        <f>+PI_data!AC159</f>
        <v>423.20809385456425</v>
      </c>
      <c r="F158" s="24">
        <f t="shared" si="8"/>
        <v>423.20809385456425</v>
      </c>
      <c r="H158" s="108">
        <f t="shared" si="9"/>
        <v>418.67010083667941</v>
      </c>
      <c r="I158" s="108">
        <f t="shared" si="10"/>
        <v>420.9390973456218</v>
      </c>
    </row>
    <row r="159" spans="1:9">
      <c r="A159" s="26">
        <f>+PI_data!A160</f>
        <v>45873.767361110629</v>
      </c>
      <c r="B159" s="24">
        <f>+PI_data!B160</f>
        <v>401.68017762559475</v>
      </c>
      <c r="C159" s="24">
        <f>+PI_data!C160</f>
        <v>368.9785210015574</v>
      </c>
      <c r="D159" s="24">
        <f>+PI_data!AB160</f>
        <v>401.68017762559475</v>
      </c>
      <c r="E159" s="24">
        <f>+PI_data!AC160</f>
        <v>406.77688812657033</v>
      </c>
      <c r="F159" s="24">
        <f t="shared" si="8"/>
        <v>406.77688812657033</v>
      </c>
      <c r="H159" s="108">
        <f t="shared" si="9"/>
        <v>401.68017762559475</v>
      </c>
      <c r="I159" s="108">
        <f t="shared" si="10"/>
        <v>404.22853287608257</v>
      </c>
    </row>
    <row r="160" spans="1:9">
      <c r="A160" s="26">
        <f>+PI_data!A161</f>
        <v>45873.770833332848</v>
      </c>
      <c r="B160" s="24">
        <f>+PI_data!B161</f>
        <v>384.10305565235768</v>
      </c>
      <c r="C160" s="24">
        <f>+PI_data!C161</f>
        <v>358.26945274781588</v>
      </c>
      <c r="D160" s="24">
        <f>+PI_data!AB161</f>
        <v>384.10305565235768</v>
      </c>
      <c r="E160" s="24">
        <f>+PI_data!AC161</f>
        <v>389.98223430141616</v>
      </c>
      <c r="F160" s="24">
        <f t="shared" si="8"/>
        <v>389.98223430141616</v>
      </c>
      <c r="H160" s="108">
        <f t="shared" si="9"/>
        <v>384.10305565235768</v>
      </c>
      <c r="I160" s="108">
        <f t="shared" si="10"/>
        <v>387.04264497688689</v>
      </c>
    </row>
    <row r="161" spans="1:9">
      <c r="A161" s="26">
        <f>+PI_data!A162</f>
        <v>45873.774305555067</v>
      </c>
      <c r="B161" s="24">
        <f>+PI_data!B162</f>
        <v>369.13461002409082</v>
      </c>
      <c r="C161" s="24">
        <f>+PI_data!C162</f>
        <v>341.59952822804581</v>
      </c>
      <c r="D161" s="24">
        <f>+PI_data!AB162</f>
        <v>369.13461002409082</v>
      </c>
      <c r="E161" s="24">
        <f>+PI_data!AC162</f>
        <v>375.23043018444025</v>
      </c>
      <c r="F161" s="24">
        <f t="shared" si="8"/>
        <v>375.23043018444025</v>
      </c>
      <c r="H161" s="108">
        <f t="shared" si="9"/>
        <v>369.13461002409082</v>
      </c>
      <c r="I161" s="108">
        <f t="shared" si="10"/>
        <v>372.18252010426556</v>
      </c>
    </row>
    <row r="162" spans="1:9">
      <c r="A162" s="26">
        <f>+PI_data!A163</f>
        <v>45873.777777777286</v>
      </c>
      <c r="B162" s="24">
        <f>+PI_data!B163</f>
        <v>349.42320799900011</v>
      </c>
      <c r="C162" s="24">
        <f>+PI_data!C163</f>
        <v>332.42029802059602</v>
      </c>
      <c r="D162" s="24">
        <f>+PI_data!AB163</f>
        <v>349.42320799900011</v>
      </c>
      <c r="E162" s="24">
        <f>+PI_data!AC163</f>
        <v>355.08481901580399</v>
      </c>
      <c r="F162" s="24">
        <f t="shared" si="8"/>
        <v>355.08481901580399</v>
      </c>
      <c r="H162" s="108">
        <f t="shared" si="9"/>
        <v>349.42320799900011</v>
      </c>
      <c r="I162" s="108">
        <f t="shared" si="10"/>
        <v>352.25401350740208</v>
      </c>
    </row>
    <row r="163" spans="1:9">
      <c r="A163" s="26">
        <f>+PI_data!A164</f>
        <v>45873.781249999505</v>
      </c>
      <c r="B163" s="24">
        <f>+PI_data!B164</f>
        <v>336.39319598064867</v>
      </c>
      <c r="C163" s="24">
        <f>+PI_data!C164</f>
        <v>324.26076788651585</v>
      </c>
      <c r="D163" s="24">
        <f>+PI_data!AB164</f>
        <v>336.39319598064867</v>
      </c>
      <c r="E163" s="24">
        <f>+PI_data!AC164</f>
        <v>340.64173578057358</v>
      </c>
      <c r="F163" s="24">
        <f t="shared" si="8"/>
        <v>340.64173578057358</v>
      </c>
      <c r="H163" s="108">
        <f t="shared" si="9"/>
        <v>336.39319598064867</v>
      </c>
      <c r="I163" s="108">
        <f t="shared" si="10"/>
        <v>338.5174658806111</v>
      </c>
    </row>
    <row r="164" spans="1:9">
      <c r="A164" s="26">
        <f>+PI_data!A165</f>
        <v>45873.784722221724</v>
      </c>
      <c r="B164" s="24">
        <f>+PI_data!B165</f>
        <v>330.56871670351228</v>
      </c>
      <c r="C164" s="24">
        <f>+PI_data!C165</f>
        <v>312.67582165956605</v>
      </c>
      <c r="D164" s="24">
        <f>+PI_data!AB165</f>
        <v>330.56871670351228</v>
      </c>
      <c r="E164" s="24">
        <f>+PI_data!AC165</f>
        <v>335.79622960003547</v>
      </c>
      <c r="F164" s="24">
        <f t="shared" si="8"/>
        <v>335.79622960003547</v>
      </c>
      <c r="H164" s="108">
        <f t="shared" si="9"/>
        <v>330.56871670351228</v>
      </c>
      <c r="I164" s="108">
        <f t="shared" si="10"/>
        <v>333.18247315177388</v>
      </c>
    </row>
    <row r="165" spans="1:9">
      <c r="A165" s="26">
        <f>+PI_data!A166</f>
        <v>45873.788194443943</v>
      </c>
      <c r="B165" s="24">
        <f>+PI_data!B166</f>
        <v>317.36038934412437</v>
      </c>
      <c r="C165" s="24">
        <f>+PI_data!C166</f>
        <v>292.38828013917532</v>
      </c>
      <c r="D165" s="24">
        <f>+PI_data!AB166</f>
        <v>317.36038934412437</v>
      </c>
      <c r="E165" s="24">
        <f>+PI_data!AC166</f>
        <v>322.21036615974282</v>
      </c>
      <c r="F165" s="24">
        <f t="shared" si="8"/>
        <v>322.21036615974282</v>
      </c>
      <c r="H165" s="108">
        <f t="shared" si="9"/>
        <v>317.36038934412437</v>
      </c>
      <c r="I165" s="108">
        <f t="shared" si="10"/>
        <v>319.78537775193359</v>
      </c>
    </row>
    <row r="166" spans="1:9">
      <c r="A166" s="26">
        <f>+PI_data!A167</f>
        <v>45873.791666666162</v>
      </c>
      <c r="B166" s="24">
        <f>+PI_data!B167</f>
        <v>301.94679547738428</v>
      </c>
      <c r="C166" s="24">
        <f>+PI_data!C167</f>
        <v>280.05818401427626</v>
      </c>
      <c r="D166" s="24">
        <f>+PI_data!AB167</f>
        <v>301.94679547738428</v>
      </c>
      <c r="E166" s="24">
        <f>+PI_data!AC167</f>
        <v>306.38357847470155</v>
      </c>
      <c r="F166" s="24">
        <f t="shared" si="8"/>
        <v>306.38357847470155</v>
      </c>
      <c r="H166" s="108">
        <f t="shared" si="9"/>
        <v>301.94679547738428</v>
      </c>
      <c r="I166" s="108">
        <f t="shared" si="10"/>
        <v>304.16518697604295</v>
      </c>
    </row>
    <row r="167" spans="1:9">
      <c r="A167" s="26">
        <f>+PI_data!A168</f>
        <v>45873.795138888381</v>
      </c>
      <c r="B167" s="24">
        <f>+PI_data!B168</f>
        <v>288.80428889104047</v>
      </c>
      <c r="C167" s="24">
        <f>+PI_data!C168</f>
        <v>268.60828335514532</v>
      </c>
      <c r="D167" s="24">
        <f>+PI_data!AB168</f>
        <v>288.80428889104047</v>
      </c>
      <c r="E167" s="24">
        <f>+PI_data!AC168</f>
        <v>292.23984269267896</v>
      </c>
      <c r="F167" s="24">
        <f t="shared" si="8"/>
        <v>292.23984269267896</v>
      </c>
      <c r="H167" s="108">
        <f t="shared" si="9"/>
        <v>288.80428889104047</v>
      </c>
      <c r="I167" s="108">
        <f t="shared" si="10"/>
        <v>290.52206579185975</v>
      </c>
    </row>
    <row r="168" spans="1:9">
      <c r="A168" s="26">
        <f>+PI_data!A169</f>
        <v>45873.7986111106</v>
      </c>
      <c r="B168" s="24">
        <f>+PI_data!B169</f>
        <v>276.53306872334343</v>
      </c>
      <c r="C168" s="24">
        <f>+PI_data!C169</f>
        <v>252.3338878290819</v>
      </c>
      <c r="D168" s="24">
        <f>+PI_data!AB169</f>
        <v>276.53306872334343</v>
      </c>
      <c r="E168" s="24">
        <f>+PI_data!AC169</f>
        <v>279.49889575991438</v>
      </c>
      <c r="F168" s="24">
        <f t="shared" si="8"/>
        <v>279.49889575991438</v>
      </c>
      <c r="H168" s="108">
        <f t="shared" si="9"/>
        <v>276.53306872334343</v>
      </c>
      <c r="I168" s="108">
        <f t="shared" si="10"/>
        <v>278.01598224162888</v>
      </c>
    </row>
    <row r="169" spans="1:9">
      <c r="A169" s="26">
        <f>+PI_data!A170</f>
        <v>45873.802083332819</v>
      </c>
      <c r="B169" s="24">
        <f>+PI_data!B170</f>
        <v>259.36085725256879</v>
      </c>
      <c r="C169" s="24">
        <f>+PI_data!C170</f>
        <v>232.81750789907417</v>
      </c>
      <c r="D169" s="24">
        <f>+PI_data!AB170</f>
        <v>259.36085725256879</v>
      </c>
      <c r="E169" s="24">
        <f>+PI_data!AC170</f>
        <v>262.51451356759225</v>
      </c>
      <c r="F169" s="24">
        <f t="shared" si="8"/>
        <v>262.51451356759225</v>
      </c>
      <c r="H169" s="108">
        <f t="shared" si="9"/>
        <v>259.36085725256879</v>
      </c>
      <c r="I169" s="108">
        <f t="shared" si="10"/>
        <v>260.93768541008052</v>
      </c>
    </row>
    <row r="170" spans="1:9">
      <c r="A170" s="26">
        <f>+PI_data!A171</f>
        <v>45873.805555555038</v>
      </c>
      <c r="B170" s="24">
        <f>+PI_data!B171</f>
        <v>238.11768888224591</v>
      </c>
      <c r="C170" s="24">
        <f>+PI_data!C171</f>
        <v>223.14143292933286</v>
      </c>
      <c r="D170" s="24">
        <f>+PI_data!AB171</f>
        <v>238.11768888224591</v>
      </c>
      <c r="E170" s="24">
        <f>+PI_data!AC171</f>
        <v>242.67713490494046</v>
      </c>
      <c r="F170" s="24">
        <f t="shared" si="8"/>
        <v>242.67713490494046</v>
      </c>
      <c r="H170" s="108">
        <f t="shared" si="9"/>
        <v>238.11768888224591</v>
      </c>
      <c r="I170" s="108">
        <f t="shared" si="10"/>
        <v>240.39741189359319</v>
      </c>
    </row>
    <row r="171" spans="1:9">
      <c r="A171" s="26">
        <f>+PI_data!A172</f>
        <v>45873.809027777257</v>
      </c>
      <c r="B171" s="24">
        <f>+PI_data!B172</f>
        <v>220.94175036421061</v>
      </c>
      <c r="C171" s="24">
        <f>+PI_data!C172</f>
        <v>207.61646829424234</v>
      </c>
      <c r="D171" s="24">
        <f>+PI_data!AB172</f>
        <v>220.94175036421061</v>
      </c>
      <c r="E171" s="24">
        <f>+PI_data!AC172</f>
        <v>225.50766777387918</v>
      </c>
      <c r="F171" s="24">
        <f t="shared" si="8"/>
        <v>225.50766777387918</v>
      </c>
      <c r="H171" s="108">
        <f t="shared" si="9"/>
        <v>220.94175036421061</v>
      </c>
      <c r="I171" s="108">
        <f t="shared" si="10"/>
        <v>223.22470906904488</v>
      </c>
    </row>
    <row r="172" spans="1:9">
      <c r="A172" s="26">
        <f>+PI_data!A173</f>
        <v>45873.812499999476</v>
      </c>
      <c r="B172" s="24">
        <f>+PI_data!B173</f>
        <v>208.97995933897965</v>
      </c>
      <c r="C172" s="24">
        <f>+PI_data!C173</f>
        <v>192.20776185189794</v>
      </c>
      <c r="D172" s="24">
        <f>+PI_data!AB173</f>
        <v>208.97995933897965</v>
      </c>
      <c r="E172" s="24">
        <f>+PI_data!AC173</f>
        <v>212.04158620797372</v>
      </c>
      <c r="F172" s="24">
        <f t="shared" si="8"/>
        <v>212.04158620797372</v>
      </c>
      <c r="H172" s="108">
        <f t="shared" si="9"/>
        <v>208.97995933897965</v>
      </c>
      <c r="I172" s="108">
        <f t="shared" si="10"/>
        <v>210.51077277347667</v>
      </c>
    </row>
    <row r="173" spans="1:9">
      <c r="A173" s="26">
        <f>+PI_data!A174</f>
        <v>45873.815972221695</v>
      </c>
      <c r="B173" s="24">
        <f>+PI_data!B174</f>
        <v>192.00139995026916</v>
      </c>
      <c r="C173" s="24">
        <f>+PI_data!C174</f>
        <v>173.87198774646151</v>
      </c>
      <c r="D173" s="24">
        <f>+PI_data!AB174</f>
        <v>192.00139995026916</v>
      </c>
      <c r="E173" s="24">
        <f>+PI_data!AC174</f>
        <v>195.70771477045957</v>
      </c>
      <c r="F173" s="24">
        <f t="shared" si="8"/>
        <v>195.70771477045957</v>
      </c>
      <c r="H173" s="108">
        <f t="shared" si="9"/>
        <v>192.00139995026916</v>
      </c>
      <c r="I173" s="108">
        <f t="shared" si="10"/>
        <v>193.85455736036437</v>
      </c>
    </row>
    <row r="174" spans="1:9">
      <c r="A174" s="26">
        <f>+PI_data!A175</f>
        <v>45873.819444443914</v>
      </c>
      <c r="B174" s="24">
        <f>+PI_data!B175</f>
        <v>174.44044818685927</v>
      </c>
      <c r="C174" s="24">
        <f>+PI_data!C175</f>
        <v>153.06794704038512</v>
      </c>
      <c r="D174" s="24">
        <f>+PI_data!AB175</f>
        <v>174.44044818685927</v>
      </c>
      <c r="E174" s="24">
        <f>+PI_data!AC175</f>
        <v>178.75923777235658</v>
      </c>
      <c r="F174" s="24">
        <f t="shared" si="8"/>
        <v>178.75923777235658</v>
      </c>
      <c r="H174" s="108">
        <f t="shared" si="9"/>
        <v>174.44044818685927</v>
      </c>
      <c r="I174" s="108">
        <f t="shared" si="10"/>
        <v>176.59984297960793</v>
      </c>
    </row>
    <row r="175" spans="1:9">
      <c r="A175" s="26">
        <f>+PI_data!A176</f>
        <v>45873.822916666133</v>
      </c>
      <c r="B175" s="24">
        <f>+PI_data!B176</f>
        <v>157.40141460118502</v>
      </c>
      <c r="C175" s="24">
        <f>+PI_data!C176</f>
        <v>136.83148040312619</v>
      </c>
      <c r="D175" s="24">
        <f>+PI_data!AB176</f>
        <v>157.40141460118502</v>
      </c>
      <c r="E175" s="24">
        <f>+PI_data!AC176</f>
        <v>161.54317178764012</v>
      </c>
      <c r="F175" s="24">
        <f t="shared" si="8"/>
        <v>161.54317178764012</v>
      </c>
      <c r="H175" s="108">
        <f t="shared" si="9"/>
        <v>157.40141460118502</v>
      </c>
      <c r="I175" s="108">
        <f t="shared" si="10"/>
        <v>159.47229319441257</v>
      </c>
    </row>
    <row r="176" spans="1:9">
      <c r="A176" s="26">
        <f>+PI_data!A177</f>
        <v>45873.826388888352</v>
      </c>
      <c r="B176" s="24">
        <f>+PI_data!B177</f>
        <v>138.47968064432794</v>
      </c>
      <c r="C176" s="24">
        <f>+PI_data!C177</f>
        <v>119.95225884499516</v>
      </c>
      <c r="D176" s="24">
        <f>+PI_data!AB177</f>
        <v>138.47968064432794</v>
      </c>
      <c r="E176" s="24">
        <f>+PI_data!AC177</f>
        <v>141.50440086220817</v>
      </c>
      <c r="F176" s="24">
        <f t="shared" si="8"/>
        <v>141.50440086220817</v>
      </c>
      <c r="H176" s="108">
        <f t="shared" si="9"/>
        <v>138.47968064432794</v>
      </c>
      <c r="I176" s="108">
        <f t="shared" si="10"/>
        <v>139.99204075326804</v>
      </c>
    </row>
    <row r="177" spans="1:9">
      <c r="A177" s="26">
        <f>+PI_data!A178</f>
        <v>45873.829861110571</v>
      </c>
      <c r="B177" s="24">
        <f>+PI_data!B178</f>
        <v>122.10109104375198</v>
      </c>
      <c r="C177" s="24">
        <f>+PI_data!C178</f>
        <v>104.25395240033095</v>
      </c>
      <c r="D177" s="24">
        <f>+PI_data!AB178</f>
        <v>122.10109104375198</v>
      </c>
      <c r="E177" s="24">
        <f>+PI_data!AC178</f>
        <v>125.02588050863136</v>
      </c>
      <c r="F177" s="24">
        <f t="shared" si="8"/>
        <v>125.02588050863136</v>
      </c>
      <c r="H177" s="108">
        <f t="shared" si="9"/>
        <v>122.10109104375198</v>
      </c>
      <c r="I177" s="108">
        <f t="shared" si="10"/>
        <v>123.56348577619167</v>
      </c>
    </row>
    <row r="178" spans="1:9">
      <c r="A178" s="26">
        <f>+PI_data!A179</f>
        <v>45873.83333333279</v>
      </c>
      <c r="B178" s="24">
        <f>+PI_data!B179</f>
        <v>106.7007596271921</v>
      </c>
      <c r="C178" s="24">
        <f>+PI_data!C179</f>
        <v>11.558159204943566</v>
      </c>
      <c r="D178" s="24">
        <f>+PI_data!AB179</f>
        <v>106.7007596271921</v>
      </c>
      <c r="E178" s="24">
        <f>+PI_data!AC179</f>
        <v>109.73027550245813</v>
      </c>
      <c r="F178" s="24">
        <f t="shared" si="8"/>
        <v>109.73027550245813</v>
      </c>
      <c r="H178" s="108">
        <f t="shared" si="9"/>
        <v>106.7007596271921</v>
      </c>
      <c r="I178" s="108">
        <f t="shared" si="10"/>
        <v>108.21551756482512</v>
      </c>
    </row>
    <row r="179" spans="1:9">
      <c r="A179" s="26">
        <f>+PI_data!A180</f>
        <v>45873.836805555009</v>
      </c>
      <c r="B179" s="24">
        <f>+PI_data!B180</f>
        <v>91.65773699423552</v>
      </c>
      <c r="C179" s="24">
        <f>+PI_data!C180</f>
        <v>0</v>
      </c>
      <c r="D179" s="24">
        <f>+PI_data!AB180</f>
        <v>91.65773699423552</v>
      </c>
      <c r="E179" s="24">
        <f>+PI_data!AC180</f>
        <v>94.282165797937807</v>
      </c>
      <c r="F179" s="24">
        <f t="shared" si="8"/>
        <v>94.282165797937807</v>
      </c>
      <c r="H179" s="108">
        <f t="shared" si="9"/>
        <v>91.65773699423552</v>
      </c>
      <c r="I179" s="108">
        <f t="shared" si="10"/>
        <v>92.969951396086657</v>
      </c>
    </row>
    <row r="180" spans="1:9">
      <c r="A180" s="26">
        <f>+PI_data!A181</f>
        <v>45873.840277777228</v>
      </c>
      <c r="B180" s="24">
        <f>+PI_data!B181</f>
        <v>75.209367299704994</v>
      </c>
      <c r="C180" s="24">
        <f>+PI_data!C181</f>
        <v>0</v>
      </c>
      <c r="D180" s="24">
        <f>+PI_data!AB181</f>
        <v>75.209367299704994</v>
      </c>
      <c r="E180" s="24">
        <f>+PI_data!AC181</f>
        <v>77.397589809708393</v>
      </c>
      <c r="F180" s="24">
        <f t="shared" si="8"/>
        <v>77.397589809708393</v>
      </c>
      <c r="H180" s="108">
        <f t="shared" si="9"/>
        <v>75.209367299704994</v>
      </c>
      <c r="I180" s="108">
        <f t="shared" si="10"/>
        <v>76.303478554706686</v>
      </c>
    </row>
    <row r="181" spans="1:9">
      <c r="A181" s="26">
        <f>+PI_data!A182</f>
        <v>45873.843749999447</v>
      </c>
      <c r="B181" s="24">
        <f>+PI_data!B182</f>
        <v>60.444420062373304</v>
      </c>
      <c r="C181" s="24">
        <f>+PI_data!C182</f>
        <v>0</v>
      </c>
      <c r="D181" s="24">
        <f>+PI_data!AB182</f>
        <v>60.444420062373304</v>
      </c>
      <c r="E181" s="24">
        <f>+PI_data!AC182</f>
        <v>62.612348461388514</v>
      </c>
      <c r="F181" s="24">
        <f t="shared" si="8"/>
        <v>62.612348461388514</v>
      </c>
      <c r="H181" s="108">
        <f t="shared" si="9"/>
        <v>60.444420062373304</v>
      </c>
      <c r="I181" s="108">
        <f t="shared" si="10"/>
        <v>61.528384261880909</v>
      </c>
    </row>
    <row r="182" spans="1:9">
      <c r="A182" s="26">
        <f>+PI_data!A183</f>
        <v>45873.847222221666</v>
      </c>
      <c r="B182" s="24">
        <f>+PI_data!B183</f>
        <v>38.002463668653633</v>
      </c>
      <c r="C182" s="24">
        <f>+PI_data!C183</f>
        <v>0</v>
      </c>
      <c r="D182" s="24">
        <f>+PI_data!AB183</f>
        <v>38.002463668653633</v>
      </c>
      <c r="E182" s="24">
        <f>+PI_data!AC183</f>
        <v>46.111600694113648</v>
      </c>
      <c r="F182" s="24">
        <f t="shared" si="8"/>
        <v>46.111600694113648</v>
      </c>
      <c r="H182" s="108">
        <f t="shared" si="9"/>
        <v>38.002463668653633</v>
      </c>
      <c r="I182" s="108">
        <f t="shared" si="10"/>
        <v>42.05703218138364</v>
      </c>
    </row>
    <row r="183" spans="1:9">
      <c r="A183" s="26">
        <f>+PI_data!A184</f>
        <v>45873.850694443885</v>
      </c>
      <c r="B183" s="24">
        <f>+PI_data!B184</f>
        <v>0</v>
      </c>
      <c r="C183" s="24">
        <f>+PI_data!C184</f>
        <v>0</v>
      </c>
      <c r="D183" s="24">
        <f>+PI_data!AB184</f>
        <v>0</v>
      </c>
      <c r="E183" s="24">
        <f>+PI_data!AC184</f>
        <v>1.5271783678056157E-2</v>
      </c>
      <c r="F183" s="24">
        <f t="shared" si="8"/>
        <v>1.5271783678056157E-2</v>
      </c>
      <c r="H183" s="108">
        <f t="shared" si="9"/>
        <v>0</v>
      </c>
      <c r="I183" s="108">
        <f t="shared" si="10"/>
        <v>7.6358918390280785E-3</v>
      </c>
    </row>
    <row r="184" spans="1:9">
      <c r="A184" s="26">
        <f>+PI_data!A185</f>
        <v>45873.854166666104</v>
      </c>
      <c r="B184" s="24">
        <f>+PI_data!B185</f>
        <v>0</v>
      </c>
      <c r="C184" s="24">
        <f>+PI_data!C185</f>
        <v>0</v>
      </c>
      <c r="D184" s="24">
        <f>+PI_data!AB185</f>
        <v>0</v>
      </c>
      <c r="E184" s="24">
        <f>+PI_data!AC185</f>
        <v>0</v>
      </c>
      <c r="F184" s="24">
        <f t="shared" si="8"/>
        <v>0</v>
      </c>
      <c r="H184" s="108">
        <f t="shared" si="9"/>
        <v>0</v>
      </c>
      <c r="I184" s="108">
        <f t="shared" si="10"/>
        <v>0</v>
      </c>
    </row>
    <row r="185" spans="1:9">
      <c r="A185" s="26">
        <f>+PI_data!A186</f>
        <v>45873.857638888323</v>
      </c>
      <c r="B185" s="24">
        <f>+PI_data!B186</f>
        <v>0</v>
      </c>
      <c r="C185" s="24">
        <f>+PI_data!C186</f>
        <v>0</v>
      </c>
      <c r="D185" s="24">
        <f>+PI_data!AB186</f>
        <v>0</v>
      </c>
      <c r="E185" s="24">
        <f>+PI_data!AC186</f>
        <v>0</v>
      </c>
      <c r="F185" s="24">
        <f t="shared" si="8"/>
        <v>0</v>
      </c>
      <c r="H185" s="108">
        <f t="shared" si="9"/>
        <v>0</v>
      </c>
      <c r="I185" s="108">
        <f t="shared" si="10"/>
        <v>0</v>
      </c>
    </row>
    <row r="186" spans="1:9">
      <c r="A186" s="26">
        <f>+PI_data!A187</f>
        <v>45873.861111110542</v>
      </c>
      <c r="B186" s="24">
        <f>+PI_data!B187</f>
        <v>0</v>
      </c>
      <c r="C186" s="24">
        <f>+PI_data!C187</f>
        <v>0</v>
      </c>
      <c r="D186" s="24">
        <f>+PI_data!AB187</f>
        <v>0</v>
      </c>
      <c r="E186" s="24">
        <f>+PI_data!AC187</f>
        <v>0</v>
      </c>
      <c r="F186" s="24">
        <f t="shared" si="8"/>
        <v>0</v>
      </c>
      <c r="H186" s="108">
        <f t="shared" si="9"/>
        <v>0</v>
      </c>
      <c r="I186" s="108">
        <f t="shared" si="10"/>
        <v>0</v>
      </c>
    </row>
    <row r="187" spans="1:9">
      <c r="A187" s="26">
        <f>+PI_data!A188</f>
        <v>45873.864583332761</v>
      </c>
      <c r="B187" s="24">
        <f>+PI_data!B188</f>
        <v>0</v>
      </c>
      <c r="C187" s="24">
        <f>+PI_data!C188</f>
        <v>0</v>
      </c>
      <c r="D187" s="24">
        <f>+PI_data!AB188</f>
        <v>0</v>
      </c>
      <c r="E187" s="24">
        <f>+PI_data!AC188</f>
        <v>0</v>
      </c>
      <c r="F187" s="24">
        <f t="shared" si="8"/>
        <v>0</v>
      </c>
      <c r="H187" s="108">
        <f t="shared" si="9"/>
        <v>0</v>
      </c>
      <c r="I187" s="108">
        <f t="shared" si="10"/>
        <v>0</v>
      </c>
    </row>
    <row r="188" spans="1:9">
      <c r="A188" s="26">
        <f>+PI_data!A189</f>
        <v>45873.86805555498</v>
      </c>
      <c r="B188" s="24">
        <f>+PI_data!B189</f>
        <v>0</v>
      </c>
      <c r="C188" s="24">
        <f>+PI_data!C189</f>
        <v>0</v>
      </c>
      <c r="D188" s="24">
        <f>+PI_data!AB189</f>
        <v>0</v>
      </c>
      <c r="E188" s="24">
        <f>+PI_data!AC189</f>
        <v>0</v>
      </c>
      <c r="F188" s="24">
        <f t="shared" si="8"/>
        <v>0</v>
      </c>
      <c r="H188" s="108">
        <f t="shared" si="9"/>
        <v>0</v>
      </c>
      <c r="I188" s="108">
        <f t="shared" si="10"/>
        <v>0</v>
      </c>
    </row>
    <row r="189" spans="1:9">
      <c r="A189" s="26">
        <f>+PI_data!A190</f>
        <v>45873.871527777199</v>
      </c>
      <c r="B189" s="24">
        <f>+PI_data!B190</f>
        <v>0</v>
      </c>
      <c r="C189" s="24">
        <f>+PI_data!C190</f>
        <v>0</v>
      </c>
      <c r="D189" s="24">
        <f>+PI_data!AB190</f>
        <v>0</v>
      </c>
      <c r="E189" s="24">
        <f>+PI_data!AC190</f>
        <v>0</v>
      </c>
      <c r="F189" s="24">
        <f t="shared" si="8"/>
        <v>0</v>
      </c>
      <c r="H189" s="108">
        <f t="shared" si="9"/>
        <v>0</v>
      </c>
      <c r="I189" s="108">
        <f t="shared" si="10"/>
        <v>0</v>
      </c>
    </row>
    <row r="190" spans="1:9">
      <c r="A190" s="26">
        <f>+PI_data!A191</f>
        <v>45873.874999999418</v>
      </c>
      <c r="B190" s="24">
        <f>+PI_data!B191</f>
        <v>0</v>
      </c>
      <c r="C190" s="24">
        <f>+PI_data!C191</f>
        <v>0</v>
      </c>
      <c r="D190" s="24">
        <f>+PI_data!AB191</f>
        <v>0</v>
      </c>
      <c r="E190" s="24">
        <f>+PI_data!AC191</f>
        <v>0</v>
      </c>
      <c r="F190" s="24">
        <f t="shared" si="8"/>
        <v>0</v>
      </c>
      <c r="H190" s="108">
        <f t="shared" si="9"/>
        <v>0</v>
      </c>
      <c r="I190" s="108">
        <f t="shared" si="10"/>
        <v>0</v>
      </c>
    </row>
    <row r="191" spans="1:9">
      <c r="A191" s="26">
        <f>+PI_data!A192</f>
        <v>45873.878472221637</v>
      </c>
      <c r="B191" s="24">
        <f>+PI_data!B192</f>
        <v>0</v>
      </c>
      <c r="C191" s="24">
        <f>+PI_data!C192</f>
        <v>0</v>
      </c>
      <c r="D191" s="24">
        <f>+PI_data!AB192</f>
        <v>0</v>
      </c>
      <c r="E191" s="24">
        <f>+PI_data!AC192</f>
        <v>0</v>
      </c>
      <c r="F191" s="24">
        <f t="shared" si="8"/>
        <v>0</v>
      </c>
      <c r="H191" s="108">
        <f t="shared" si="9"/>
        <v>0</v>
      </c>
      <c r="I191" s="108">
        <f t="shared" si="10"/>
        <v>0</v>
      </c>
    </row>
    <row r="192" spans="1:9">
      <c r="A192" s="26">
        <f>+PI_data!A193</f>
        <v>45873.881944443856</v>
      </c>
      <c r="B192" s="24">
        <f>+PI_data!B193</f>
        <v>0</v>
      </c>
      <c r="C192" s="24">
        <f>+PI_data!C193</f>
        <v>0</v>
      </c>
      <c r="D192" s="24">
        <f>+PI_data!AB193</f>
        <v>0</v>
      </c>
      <c r="E192" s="24">
        <f>+PI_data!AC193</f>
        <v>0</v>
      </c>
      <c r="F192" s="24">
        <f t="shared" si="8"/>
        <v>0</v>
      </c>
      <c r="H192" s="108">
        <f t="shared" si="9"/>
        <v>0</v>
      </c>
      <c r="I192" s="108">
        <f t="shared" si="10"/>
        <v>0</v>
      </c>
    </row>
    <row r="193" spans="1:9">
      <c r="A193" s="26">
        <f>+PI_data!A194</f>
        <v>45873.885416666075</v>
      </c>
      <c r="B193" s="24">
        <f>+PI_data!B194</f>
        <v>0</v>
      </c>
      <c r="C193" s="24">
        <f>+PI_data!C194</f>
        <v>0</v>
      </c>
      <c r="D193" s="24">
        <f>+PI_data!AB194</f>
        <v>0</v>
      </c>
      <c r="E193" s="24">
        <f>+PI_data!AC194</f>
        <v>0</v>
      </c>
      <c r="F193" s="24">
        <f t="shared" si="8"/>
        <v>0</v>
      </c>
      <c r="H193" s="108">
        <f t="shared" si="9"/>
        <v>0</v>
      </c>
      <c r="I193" s="108">
        <f t="shared" si="10"/>
        <v>0</v>
      </c>
    </row>
    <row r="194" spans="1:9">
      <c r="A194" s="26">
        <f>+PI_data!A195</f>
        <v>45873.888888888294</v>
      </c>
      <c r="B194" s="24">
        <f>+PI_data!B195</f>
        <v>0</v>
      </c>
      <c r="C194" s="24">
        <f>+PI_data!C195</f>
        <v>0</v>
      </c>
      <c r="D194" s="24">
        <f>+PI_data!AB195</f>
        <v>0</v>
      </c>
      <c r="E194" s="24">
        <f>+PI_data!AC195</f>
        <v>0</v>
      </c>
      <c r="F194" s="24">
        <f t="shared" si="8"/>
        <v>0</v>
      </c>
      <c r="H194" s="108">
        <f t="shared" si="9"/>
        <v>0</v>
      </c>
      <c r="I194" s="108">
        <f t="shared" si="10"/>
        <v>0</v>
      </c>
    </row>
    <row r="195" spans="1:9">
      <c r="A195" s="26">
        <f>+PI_data!A196</f>
        <v>45873.892361110513</v>
      </c>
      <c r="B195" s="24">
        <f>+PI_data!B196</f>
        <v>0</v>
      </c>
      <c r="C195" s="24">
        <f>+PI_data!C196</f>
        <v>0</v>
      </c>
      <c r="D195" s="24">
        <f>+PI_data!AB196</f>
        <v>0</v>
      </c>
      <c r="E195" s="24">
        <f>+PI_data!AC196</f>
        <v>0</v>
      </c>
      <c r="F195" s="24">
        <f t="shared" si="8"/>
        <v>0</v>
      </c>
      <c r="H195" s="108">
        <f t="shared" si="9"/>
        <v>0</v>
      </c>
      <c r="I195" s="108">
        <f t="shared" si="10"/>
        <v>0</v>
      </c>
    </row>
    <row r="196" spans="1:9">
      <c r="A196" s="26">
        <f>+PI_data!A197</f>
        <v>45873.895833332732</v>
      </c>
      <c r="B196" s="24">
        <f>+PI_data!B197</f>
        <v>0</v>
      </c>
      <c r="C196" s="24">
        <f>+PI_data!C197</f>
        <v>0</v>
      </c>
      <c r="D196" s="24">
        <f>+PI_data!AB197</f>
        <v>0</v>
      </c>
      <c r="E196" s="24">
        <f>+PI_data!AC197</f>
        <v>0</v>
      </c>
      <c r="F196" s="24">
        <f t="shared" si="8"/>
        <v>0</v>
      </c>
      <c r="H196" s="108">
        <f t="shared" si="9"/>
        <v>0</v>
      </c>
      <c r="I196" s="108">
        <f t="shared" si="10"/>
        <v>0</v>
      </c>
    </row>
    <row r="197" spans="1:9">
      <c r="A197" s="26">
        <f>+PI_data!A198</f>
        <v>45873.899305554951</v>
      </c>
      <c r="B197" s="24">
        <f>+PI_data!B198</f>
        <v>0</v>
      </c>
      <c r="C197" s="24">
        <f>+PI_data!C198</f>
        <v>0</v>
      </c>
      <c r="D197" s="24">
        <f>+PI_data!AB198</f>
        <v>0</v>
      </c>
      <c r="E197" s="24">
        <f>+PI_data!AC198</f>
        <v>0</v>
      </c>
      <c r="F197" s="24">
        <f t="shared" si="8"/>
        <v>0</v>
      </c>
      <c r="H197" s="108">
        <f t="shared" si="9"/>
        <v>0</v>
      </c>
      <c r="I197" s="108">
        <f t="shared" si="10"/>
        <v>0</v>
      </c>
    </row>
    <row r="198" spans="1:9">
      <c r="A198" s="26">
        <f>+PI_data!A199</f>
        <v>45873.90277777717</v>
      </c>
      <c r="B198" s="24">
        <f>+PI_data!B199</f>
        <v>0</v>
      </c>
      <c r="C198" s="24">
        <f>+PI_data!C199</f>
        <v>0</v>
      </c>
      <c r="D198" s="24">
        <f>+PI_data!AB199</f>
        <v>0</v>
      </c>
      <c r="E198" s="24">
        <f>+PI_data!AC199</f>
        <v>0</v>
      </c>
      <c r="F198" s="24">
        <f t="shared" si="8"/>
        <v>0</v>
      </c>
      <c r="H198" s="108">
        <f t="shared" si="9"/>
        <v>0</v>
      </c>
      <c r="I198" s="108">
        <f t="shared" si="10"/>
        <v>0</v>
      </c>
    </row>
    <row r="199" spans="1:9">
      <c r="A199" s="26">
        <f>+PI_data!A200</f>
        <v>45873.906249999389</v>
      </c>
      <c r="B199" s="24">
        <f>+PI_data!B200</f>
        <v>0</v>
      </c>
      <c r="C199" s="24">
        <f>+PI_data!C200</f>
        <v>0</v>
      </c>
      <c r="D199" s="24">
        <f>+PI_data!AB200</f>
        <v>0</v>
      </c>
      <c r="E199" s="24">
        <f>+PI_data!AC200</f>
        <v>0</v>
      </c>
      <c r="F199" s="24">
        <f t="shared" si="8"/>
        <v>0</v>
      </c>
      <c r="H199" s="108">
        <f t="shared" si="9"/>
        <v>0</v>
      </c>
      <c r="I199" s="108">
        <f t="shared" si="10"/>
        <v>0</v>
      </c>
    </row>
    <row r="200" spans="1:9">
      <c r="A200" s="26">
        <f>+PI_data!A201</f>
        <v>45873.909722221608</v>
      </c>
      <c r="B200" s="24">
        <f>+PI_data!B201</f>
        <v>0</v>
      </c>
      <c r="C200" s="24">
        <f>+PI_data!C201</f>
        <v>0</v>
      </c>
      <c r="D200" s="24">
        <f>+PI_data!AB201</f>
        <v>0</v>
      </c>
      <c r="E200" s="24">
        <f>+PI_data!AC201</f>
        <v>0</v>
      </c>
      <c r="F200" s="24">
        <f t="shared" si="8"/>
        <v>0</v>
      </c>
      <c r="H200" s="108">
        <f t="shared" si="9"/>
        <v>0</v>
      </c>
      <c r="I200" s="108">
        <f t="shared" si="10"/>
        <v>0</v>
      </c>
    </row>
    <row r="201" spans="1:9">
      <c r="A201" s="26">
        <f>+PI_data!A202</f>
        <v>45873.913194443827</v>
      </c>
      <c r="B201" s="24">
        <f>+PI_data!B202</f>
        <v>0</v>
      </c>
      <c r="C201" s="24">
        <f>+PI_data!C202</f>
        <v>0</v>
      </c>
      <c r="D201" s="24">
        <f>+PI_data!AB202</f>
        <v>0</v>
      </c>
      <c r="E201" s="24">
        <f>+PI_data!AC202</f>
        <v>0</v>
      </c>
      <c r="F201" s="24">
        <f t="shared" si="8"/>
        <v>0</v>
      </c>
      <c r="H201" s="108">
        <f t="shared" si="9"/>
        <v>0</v>
      </c>
      <c r="I201" s="108">
        <f t="shared" si="10"/>
        <v>0</v>
      </c>
    </row>
    <row r="202" spans="1:9">
      <c r="A202" s="26">
        <f>+PI_data!A203</f>
        <v>45873.916666666046</v>
      </c>
      <c r="B202" s="24">
        <f>+PI_data!B203</f>
        <v>0</v>
      </c>
      <c r="C202" s="24">
        <f>+PI_data!C203</f>
        <v>0</v>
      </c>
      <c r="D202" s="24">
        <f>+PI_data!AB203</f>
        <v>0</v>
      </c>
      <c r="E202" s="24">
        <f>+PI_data!AC203</f>
        <v>0</v>
      </c>
      <c r="F202" s="24">
        <f t="shared" ref="F202:F265" si="11">+VLOOKUP(A202,$A$10:$E$297,MATCH($F$5,$B$5:$E$5,0)+1,FALSE)</f>
        <v>0</v>
      </c>
      <c r="H202" s="108">
        <f t="shared" si="9"/>
        <v>0</v>
      </c>
      <c r="I202" s="108">
        <f t="shared" si="10"/>
        <v>0</v>
      </c>
    </row>
    <row r="203" spans="1:9">
      <c r="A203" s="26">
        <f>+PI_data!A204</f>
        <v>45873.920138888265</v>
      </c>
      <c r="B203" s="24">
        <f>+PI_data!B204</f>
        <v>0</v>
      </c>
      <c r="C203" s="24">
        <f>+PI_data!C204</f>
        <v>0</v>
      </c>
      <c r="D203" s="24">
        <f>+PI_data!AB204</f>
        <v>0</v>
      </c>
      <c r="E203" s="24">
        <f>+PI_data!AC204</f>
        <v>0</v>
      </c>
      <c r="F203" s="24">
        <f t="shared" si="11"/>
        <v>0</v>
      </c>
      <c r="H203" s="108">
        <f t="shared" ref="H203:H266" si="12">IF(IF(OR($F$5&gt;$N$3*$I$3,SUM($B$4:$C$4)=0),F203,SUMPRODUCT(B203:C203,$B$4:$C$4)/SUM($B$4:$C$4))&lt;=$N$2,0,IF(OR($F$5&gt;$N$3*$I$3,SUM($B$4:$C$4)=0),F203,SUMPRODUCT(B203:C203,$B$4:$C$4)/SUM($B$4:$C$4)))</f>
        <v>0</v>
      </c>
      <c r="I203" s="108">
        <f t="shared" ref="I203:I266" si="13">IF(IF(OR($F$5&gt;$N$3*$J$3,SUM($D$4:$E$4)=0),F203,SUMPRODUCT(D203:E203,$D$4:$E$4)/SUM($D$4:$E$4))&lt;=$N$2,0,IF(OR($F$5&gt;$N$3*$J$3,SUM($D$4:$E$4)=0),F203,SUMPRODUCT(D203:E203,$D$4:$E$4)/SUM($D$4:$E$4)))</f>
        <v>0</v>
      </c>
    </row>
    <row r="204" spans="1:9">
      <c r="A204" s="26">
        <f>+PI_data!A205</f>
        <v>45873.923611110484</v>
      </c>
      <c r="B204" s="24">
        <f>+PI_data!B205</f>
        <v>0</v>
      </c>
      <c r="C204" s="24">
        <f>+PI_data!C205</f>
        <v>0</v>
      </c>
      <c r="D204" s="24">
        <f>+PI_data!AB205</f>
        <v>0</v>
      </c>
      <c r="E204" s="24">
        <f>+PI_data!AC205</f>
        <v>0</v>
      </c>
      <c r="F204" s="24">
        <f t="shared" si="11"/>
        <v>0</v>
      </c>
      <c r="H204" s="108">
        <f t="shared" si="12"/>
        <v>0</v>
      </c>
      <c r="I204" s="108">
        <f t="shared" si="13"/>
        <v>0</v>
      </c>
    </row>
    <row r="205" spans="1:9">
      <c r="A205" s="26">
        <f>+PI_data!A206</f>
        <v>45873.927083332703</v>
      </c>
      <c r="B205" s="24">
        <f>+PI_data!B206</f>
        <v>0</v>
      </c>
      <c r="C205" s="24">
        <f>+PI_data!C206</f>
        <v>0</v>
      </c>
      <c r="D205" s="24">
        <f>+PI_data!AB206</f>
        <v>0</v>
      </c>
      <c r="E205" s="24">
        <f>+PI_data!AC206</f>
        <v>0</v>
      </c>
      <c r="F205" s="24">
        <f t="shared" si="11"/>
        <v>0</v>
      </c>
      <c r="H205" s="108">
        <f t="shared" si="12"/>
        <v>0</v>
      </c>
      <c r="I205" s="108">
        <f t="shared" si="13"/>
        <v>0</v>
      </c>
    </row>
    <row r="206" spans="1:9">
      <c r="A206" s="26">
        <f>+PI_data!A207</f>
        <v>45873.930555554922</v>
      </c>
      <c r="B206" s="24">
        <f>+PI_data!B207</f>
        <v>0</v>
      </c>
      <c r="C206" s="24">
        <f>+PI_data!C207</f>
        <v>0</v>
      </c>
      <c r="D206" s="24">
        <f>+PI_data!AB207</f>
        <v>0</v>
      </c>
      <c r="E206" s="24">
        <f>+PI_data!AC207</f>
        <v>0</v>
      </c>
      <c r="F206" s="24">
        <f t="shared" si="11"/>
        <v>0</v>
      </c>
      <c r="H206" s="108">
        <f t="shared" si="12"/>
        <v>0</v>
      </c>
      <c r="I206" s="108">
        <f t="shared" si="13"/>
        <v>0</v>
      </c>
    </row>
    <row r="207" spans="1:9">
      <c r="A207" s="26">
        <f>+PI_data!A208</f>
        <v>45873.934027777141</v>
      </c>
      <c r="B207" s="24">
        <f>+PI_data!B208</f>
        <v>0</v>
      </c>
      <c r="C207" s="24">
        <f>+PI_data!C208</f>
        <v>0</v>
      </c>
      <c r="D207" s="24">
        <f>+PI_data!AB208</f>
        <v>0</v>
      </c>
      <c r="E207" s="24">
        <f>+PI_data!AC208</f>
        <v>0</v>
      </c>
      <c r="F207" s="24">
        <f t="shared" si="11"/>
        <v>0</v>
      </c>
      <c r="H207" s="108">
        <f t="shared" si="12"/>
        <v>0</v>
      </c>
      <c r="I207" s="108">
        <f t="shared" si="13"/>
        <v>0</v>
      </c>
    </row>
    <row r="208" spans="1:9">
      <c r="A208" s="26">
        <f>+PI_data!A209</f>
        <v>45873.93749999936</v>
      </c>
      <c r="B208" s="24">
        <f>+PI_data!B209</f>
        <v>0</v>
      </c>
      <c r="C208" s="24">
        <f>+PI_data!C209</f>
        <v>0</v>
      </c>
      <c r="D208" s="24">
        <f>+PI_data!AB209</f>
        <v>0</v>
      </c>
      <c r="E208" s="24">
        <f>+PI_data!AC209</f>
        <v>0</v>
      </c>
      <c r="F208" s="24">
        <f t="shared" si="11"/>
        <v>0</v>
      </c>
      <c r="H208" s="108">
        <f t="shared" si="12"/>
        <v>0</v>
      </c>
      <c r="I208" s="108">
        <f t="shared" si="13"/>
        <v>0</v>
      </c>
    </row>
    <row r="209" spans="1:9">
      <c r="A209" s="26">
        <f>+PI_data!A210</f>
        <v>45873.940972221579</v>
      </c>
      <c r="B209" s="24">
        <f>+PI_data!B210</f>
        <v>0</v>
      </c>
      <c r="C209" s="24">
        <f>+PI_data!C210</f>
        <v>0</v>
      </c>
      <c r="D209" s="24">
        <f>+PI_data!AB210</f>
        <v>0</v>
      </c>
      <c r="E209" s="24">
        <f>+PI_data!AC210</f>
        <v>0</v>
      </c>
      <c r="F209" s="24">
        <f t="shared" si="11"/>
        <v>0</v>
      </c>
      <c r="H209" s="108">
        <f t="shared" si="12"/>
        <v>0</v>
      </c>
      <c r="I209" s="108">
        <f t="shared" si="13"/>
        <v>0</v>
      </c>
    </row>
    <row r="210" spans="1:9">
      <c r="A210" s="26">
        <f>+PI_data!A211</f>
        <v>45873.944444443798</v>
      </c>
      <c r="B210" s="24">
        <f>+PI_data!B211</f>
        <v>0</v>
      </c>
      <c r="C210" s="24">
        <f>+PI_data!C211</f>
        <v>0</v>
      </c>
      <c r="D210" s="24">
        <f>+PI_data!AB211</f>
        <v>0</v>
      </c>
      <c r="E210" s="24">
        <f>+PI_data!AC211</f>
        <v>0</v>
      </c>
      <c r="F210" s="24">
        <f t="shared" si="11"/>
        <v>0</v>
      </c>
      <c r="H210" s="108">
        <f t="shared" si="12"/>
        <v>0</v>
      </c>
      <c r="I210" s="108">
        <f t="shared" si="13"/>
        <v>0</v>
      </c>
    </row>
    <row r="211" spans="1:9">
      <c r="A211" s="26">
        <f>+PI_data!A212</f>
        <v>45873.947916666017</v>
      </c>
      <c r="B211" s="24">
        <f>+PI_data!B212</f>
        <v>0</v>
      </c>
      <c r="C211" s="24">
        <f>+PI_data!C212</f>
        <v>0</v>
      </c>
      <c r="D211" s="24">
        <f>+PI_data!AB212</f>
        <v>0</v>
      </c>
      <c r="E211" s="24">
        <f>+PI_data!AC212</f>
        <v>0</v>
      </c>
      <c r="F211" s="24">
        <f t="shared" si="11"/>
        <v>0</v>
      </c>
      <c r="H211" s="108">
        <f t="shared" si="12"/>
        <v>0</v>
      </c>
      <c r="I211" s="108">
        <f t="shared" si="13"/>
        <v>0</v>
      </c>
    </row>
    <row r="212" spans="1:9">
      <c r="A212" s="26">
        <f>+PI_data!A213</f>
        <v>45873.951388888236</v>
      </c>
      <c r="B212" s="24">
        <f>+PI_data!B213</f>
        <v>0</v>
      </c>
      <c r="C212" s="24">
        <f>+PI_data!C213</f>
        <v>0</v>
      </c>
      <c r="D212" s="24">
        <f>+PI_data!AB213</f>
        <v>0</v>
      </c>
      <c r="E212" s="24">
        <f>+PI_data!AC213</f>
        <v>0</v>
      </c>
      <c r="F212" s="24">
        <f t="shared" si="11"/>
        <v>0</v>
      </c>
      <c r="H212" s="108">
        <f t="shared" si="12"/>
        <v>0</v>
      </c>
      <c r="I212" s="108">
        <f t="shared" si="13"/>
        <v>0</v>
      </c>
    </row>
    <row r="213" spans="1:9">
      <c r="A213" s="26">
        <f>+PI_data!A214</f>
        <v>45873.954861110455</v>
      </c>
      <c r="B213" s="24">
        <f>+PI_data!B214</f>
        <v>0</v>
      </c>
      <c r="C213" s="24">
        <f>+PI_data!C214</f>
        <v>0</v>
      </c>
      <c r="D213" s="24">
        <f>+PI_data!AB214</f>
        <v>0</v>
      </c>
      <c r="E213" s="24">
        <f>+PI_data!AC214</f>
        <v>0</v>
      </c>
      <c r="F213" s="24">
        <f t="shared" si="11"/>
        <v>0</v>
      </c>
      <c r="H213" s="108">
        <f t="shared" si="12"/>
        <v>0</v>
      </c>
      <c r="I213" s="108">
        <f t="shared" si="13"/>
        <v>0</v>
      </c>
    </row>
    <row r="214" spans="1:9">
      <c r="A214" s="26">
        <f>+PI_data!A215</f>
        <v>45873.958333332674</v>
      </c>
      <c r="B214" s="24">
        <f>+PI_data!B215</f>
        <v>0</v>
      </c>
      <c r="C214" s="24">
        <f>+PI_data!C215</f>
        <v>0</v>
      </c>
      <c r="D214" s="24">
        <f>+PI_data!AB215</f>
        <v>0</v>
      </c>
      <c r="E214" s="24">
        <f>+PI_data!AC215</f>
        <v>0</v>
      </c>
      <c r="F214" s="24">
        <f t="shared" si="11"/>
        <v>0</v>
      </c>
      <c r="H214" s="108">
        <f t="shared" si="12"/>
        <v>0</v>
      </c>
      <c r="I214" s="108">
        <f t="shared" si="13"/>
        <v>0</v>
      </c>
    </row>
    <row r="215" spans="1:9">
      <c r="A215" s="26">
        <f>+PI_data!A216</f>
        <v>45873.961805554893</v>
      </c>
      <c r="B215" s="24">
        <f>+PI_data!B216</f>
        <v>0</v>
      </c>
      <c r="C215" s="24">
        <f>+PI_data!C216</f>
        <v>0</v>
      </c>
      <c r="D215" s="24">
        <f>+PI_data!AB216</f>
        <v>0</v>
      </c>
      <c r="E215" s="24">
        <f>+PI_data!AC216</f>
        <v>0</v>
      </c>
      <c r="F215" s="24">
        <f t="shared" si="11"/>
        <v>0</v>
      </c>
      <c r="H215" s="108">
        <f t="shared" si="12"/>
        <v>0</v>
      </c>
      <c r="I215" s="108">
        <f t="shared" si="13"/>
        <v>0</v>
      </c>
    </row>
    <row r="216" spans="1:9">
      <c r="A216" s="26">
        <f>+PI_data!A217</f>
        <v>45873.965277777112</v>
      </c>
      <c r="B216" s="24">
        <f>+PI_data!B217</f>
        <v>0</v>
      </c>
      <c r="C216" s="24">
        <f>+PI_data!C217</f>
        <v>0</v>
      </c>
      <c r="D216" s="24">
        <f>+PI_data!AB217</f>
        <v>0</v>
      </c>
      <c r="E216" s="24">
        <f>+PI_data!AC217</f>
        <v>0</v>
      </c>
      <c r="F216" s="24">
        <f t="shared" si="11"/>
        <v>0</v>
      </c>
      <c r="H216" s="108">
        <f t="shared" si="12"/>
        <v>0</v>
      </c>
      <c r="I216" s="108">
        <f t="shared" si="13"/>
        <v>0</v>
      </c>
    </row>
    <row r="217" spans="1:9">
      <c r="A217" s="26">
        <f>+PI_data!A218</f>
        <v>45873.968749999331</v>
      </c>
      <c r="B217" s="24">
        <f>+PI_data!B218</f>
        <v>0</v>
      </c>
      <c r="C217" s="24">
        <f>+PI_data!C218</f>
        <v>0</v>
      </c>
      <c r="D217" s="24">
        <f>+PI_data!AB218</f>
        <v>0</v>
      </c>
      <c r="E217" s="24">
        <f>+PI_data!AC218</f>
        <v>0</v>
      </c>
      <c r="F217" s="24">
        <f t="shared" si="11"/>
        <v>0</v>
      </c>
      <c r="H217" s="108">
        <f t="shared" si="12"/>
        <v>0</v>
      </c>
      <c r="I217" s="108">
        <f t="shared" si="13"/>
        <v>0</v>
      </c>
    </row>
    <row r="218" spans="1:9">
      <c r="A218" s="26">
        <f>+PI_data!A219</f>
        <v>45873.97222222155</v>
      </c>
      <c r="B218" s="24">
        <f>+PI_data!B219</f>
        <v>0</v>
      </c>
      <c r="C218" s="24">
        <f>+PI_data!C219</f>
        <v>0</v>
      </c>
      <c r="D218" s="24">
        <f>+PI_data!AB219</f>
        <v>0</v>
      </c>
      <c r="E218" s="24">
        <f>+PI_data!AC219</f>
        <v>0</v>
      </c>
      <c r="F218" s="24">
        <f t="shared" si="11"/>
        <v>0</v>
      </c>
      <c r="H218" s="108">
        <f t="shared" si="12"/>
        <v>0</v>
      </c>
      <c r="I218" s="108">
        <f t="shared" si="13"/>
        <v>0</v>
      </c>
    </row>
    <row r="219" spans="1:9">
      <c r="A219" s="26">
        <f>+PI_data!A220</f>
        <v>45873.975694443769</v>
      </c>
      <c r="B219" s="24">
        <f>+PI_data!B220</f>
        <v>0</v>
      </c>
      <c r="C219" s="24">
        <f>+PI_data!C220</f>
        <v>0</v>
      </c>
      <c r="D219" s="24">
        <f>+PI_data!AB220</f>
        <v>0</v>
      </c>
      <c r="E219" s="24">
        <f>+PI_data!AC220</f>
        <v>0</v>
      </c>
      <c r="F219" s="24">
        <f t="shared" si="11"/>
        <v>0</v>
      </c>
      <c r="H219" s="108">
        <f t="shared" si="12"/>
        <v>0</v>
      </c>
      <c r="I219" s="108">
        <f t="shared" si="13"/>
        <v>0</v>
      </c>
    </row>
    <row r="220" spans="1:9">
      <c r="A220" s="26">
        <f>+PI_data!A221</f>
        <v>45873.979166665988</v>
      </c>
      <c r="B220" s="24">
        <f>+PI_data!B221</f>
        <v>0</v>
      </c>
      <c r="C220" s="24">
        <f>+PI_data!C221</f>
        <v>0</v>
      </c>
      <c r="D220" s="24">
        <f>+PI_data!AB221</f>
        <v>0</v>
      </c>
      <c r="E220" s="24">
        <f>+PI_data!AC221</f>
        <v>0</v>
      </c>
      <c r="F220" s="24">
        <f t="shared" si="11"/>
        <v>0</v>
      </c>
      <c r="H220" s="108">
        <f t="shared" si="12"/>
        <v>0</v>
      </c>
      <c r="I220" s="108">
        <f t="shared" si="13"/>
        <v>0</v>
      </c>
    </row>
    <row r="221" spans="1:9">
      <c r="A221" s="26">
        <f>+PI_data!A222</f>
        <v>45873.982638888207</v>
      </c>
      <c r="B221" s="24">
        <f>+PI_data!B222</f>
        <v>0</v>
      </c>
      <c r="C221" s="24">
        <f>+PI_data!C222</f>
        <v>0</v>
      </c>
      <c r="D221" s="24">
        <f>+PI_data!AB222</f>
        <v>0</v>
      </c>
      <c r="E221" s="24">
        <f>+PI_data!AC222</f>
        <v>0</v>
      </c>
      <c r="F221" s="24">
        <f t="shared" si="11"/>
        <v>0</v>
      </c>
      <c r="H221" s="108">
        <f t="shared" si="12"/>
        <v>0</v>
      </c>
      <c r="I221" s="108">
        <f t="shared" si="13"/>
        <v>0</v>
      </c>
    </row>
    <row r="222" spans="1:9">
      <c r="A222" s="26">
        <f>+PI_data!A223</f>
        <v>45873.986111110426</v>
      </c>
      <c r="B222" s="24">
        <f>+PI_data!B223</f>
        <v>0</v>
      </c>
      <c r="C222" s="24">
        <f>+PI_data!C223</f>
        <v>0</v>
      </c>
      <c r="D222" s="24">
        <f>+PI_data!AB223</f>
        <v>0</v>
      </c>
      <c r="E222" s="24">
        <f>+PI_data!AC223</f>
        <v>0</v>
      </c>
      <c r="F222" s="24">
        <f t="shared" si="11"/>
        <v>0</v>
      </c>
      <c r="H222" s="108">
        <f t="shared" si="12"/>
        <v>0</v>
      </c>
      <c r="I222" s="108">
        <f t="shared" si="13"/>
        <v>0</v>
      </c>
    </row>
    <row r="223" spans="1:9">
      <c r="A223" s="26">
        <f>+PI_data!A224</f>
        <v>45873.989583332645</v>
      </c>
      <c r="B223" s="24">
        <f>+PI_data!B224</f>
        <v>0</v>
      </c>
      <c r="C223" s="24">
        <f>+PI_data!C224</f>
        <v>0</v>
      </c>
      <c r="D223" s="24">
        <f>+PI_data!AB224</f>
        <v>0</v>
      </c>
      <c r="E223" s="24">
        <f>+PI_data!AC224</f>
        <v>0</v>
      </c>
      <c r="F223" s="24">
        <f t="shared" si="11"/>
        <v>0</v>
      </c>
      <c r="H223" s="108">
        <f t="shared" si="12"/>
        <v>0</v>
      </c>
      <c r="I223" s="108">
        <f t="shared" si="13"/>
        <v>0</v>
      </c>
    </row>
    <row r="224" spans="1:9">
      <c r="A224" s="26">
        <f>+PI_data!A225</f>
        <v>45873.993055554864</v>
      </c>
      <c r="B224" s="24">
        <f>+PI_data!B225</f>
        <v>0</v>
      </c>
      <c r="C224" s="24">
        <f>+PI_data!C225</f>
        <v>0</v>
      </c>
      <c r="D224" s="24">
        <f>+PI_data!AB225</f>
        <v>0</v>
      </c>
      <c r="E224" s="24">
        <f>+PI_data!AC225</f>
        <v>0</v>
      </c>
      <c r="F224" s="24">
        <f t="shared" si="11"/>
        <v>0</v>
      </c>
      <c r="H224" s="108">
        <f t="shared" si="12"/>
        <v>0</v>
      </c>
      <c r="I224" s="108">
        <f t="shared" si="13"/>
        <v>0</v>
      </c>
    </row>
    <row r="225" spans="1:9">
      <c r="A225" s="26">
        <f>+PI_data!A226</f>
        <v>45873.996527777083</v>
      </c>
      <c r="B225" s="24">
        <f>+PI_data!B226</f>
        <v>0</v>
      </c>
      <c r="C225" s="24">
        <f>+PI_data!C226</f>
        <v>0</v>
      </c>
      <c r="D225" s="24">
        <f>+PI_data!AB226</f>
        <v>0</v>
      </c>
      <c r="E225" s="24">
        <f>+PI_data!AC226</f>
        <v>0</v>
      </c>
      <c r="F225" s="24">
        <f t="shared" si="11"/>
        <v>0</v>
      </c>
      <c r="H225" s="108">
        <f t="shared" si="12"/>
        <v>0</v>
      </c>
      <c r="I225" s="108">
        <f t="shared" si="13"/>
        <v>0</v>
      </c>
    </row>
    <row r="226" spans="1:9">
      <c r="A226" s="26">
        <f>+PI_data!A227</f>
        <v>45873.999999999302</v>
      </c>
      <c r="B226" s="24">
        <f>+PI_data!B227</f>
        <v>0</v>
      </c>
      <c r="C226" s="24">
        <f>+PI_data!C227</f>
        <v>0</v>
      </c>
      <c r="D226" s="24">
        <f>+PI_data!AB227</f>
        <v>0</v>
      </c>
      <c r="E226" s="24">
        <f>+PI_data!AC227</f>
        <v>0</v>
      </c>
      <c r="F226" s="24">
        <f t="shared" si="11"/>
        <v>0</v>
      </c>
      <c r="H226" s="108">
        <f t="shared" si="12"/>
        <v>0</v>
      </c>
      <c r="I226" s="108">
        <f t="shared" si="13"/>
        <v>0</v>
      </c>
    </row>
    <row r="227" spans="1:9">
      <c r="A227" s="26">
        <f>+PI_data!A228</f>
        <v>45874.00347222152</v>
      </c>
      <c r="B227" s="24">
        <f>+PI_data!B228</f>
        <v>0</v>
      </c>
      <c r="C227" s="24">
        <f>+PI_data!C228</f>
        <v>0</v>
      </c>
      <c r="D227" s="24">
        <f>+PI_data!AB228</f>
        <v>0</v>
      </c>
      <c r="E227" s="24">
        <f>+PI_data!AC228</f>
        <v>0</v>
      </c>
      <c r="F227" s="24">
        <f t="shared" si="11"/>
        <v>0</v>
      </c>
      <c r="H227" s="108">
        <f t="shared" si="12"/>
        <v>0</v>
      </c>
      <c r="I227" s="108">
        <f t="shared" si="13"/>
        <v>0</v>
      </c>
    </row>
    <row r="228" spans="1:9">
      <c r="A228" s="26">
        <f>+PI_data!A229</f>
        <v>45874.006944443739</v>
      </c>
      <c r="B228" s="24">
        <f>+PI_data!B229</f>
        <v>0</v>
      </c>
      <c r="C228" s="24">
        <f>+PI_data!C229</f>
        <v>0</v>
      </c>
      <c r="D228" s="24">
        <f>+PI_data!AB229</f>
        <v>0</v>
      </c>
      <c r="E228" s="24">
        <f>+PI_data!AC229</f>
        <v>0</v>
      </c>
      <c r="F228" s="24">
        <f t="shared" si="11"/>
        <v>0</v>
      </c>
      <c r="H228" s="108">
        <f t="shared" si="12"/>
        <v>0</v>
      </c>
      <c r="I228" s="108">
        <f t="shared" si="13"/>
        <v>0</v>
      </c>
    </row>
    <row r="229" spans="1:9">
      <c r="A229" s="26">
        <f>+PI_data!A230</f>
        <v>45874.010416665958</v>
      </c>
      <c r="B229" s="24">
        <f>+PI_data!B230</f>
        <v>0</v>
      </c>
      <c r="C229" s="24">
        <f>+PI_data!C230</f>
        <v>0</v>
      </c>
      <c r="D229" s="24">
        <f>+PI_data!AB230</f>
        <v>0</v>
      </c>
      <c r="E229" s="24">
        <f>+PI_data!AC230</f>
        <v>0</v>
      </c>
      <c r="F229" s="24">
        <f t="shared" si="11"/>
        <v>0</v>
      </c>
      <c r="H229" s="108">
        <f t="shared" si="12"/>
        <v>0</v>
      </c>
      <c r="I229" s="108">
        <f t="shared" si="13"/>
        <v>0</v>
      </c>
    </row>
    <row r="230" spans="1:9">
      <c r="A230" s="26">
        <f>+PI_data!A231</f>
        <v>45874.013888888177</v>
      </c>
      <c r="B230" s="24">
        <f>+PI_data!B231</f>
        <v>0</v>
      </c>
      <c r="C230" s="24">
        <f>+PI_data!C231</f>
        <v>0</v>
      </c>
      <c r="D230" s="24">
        <f>+PI_data!AB231</f>
        <v>0</v>
      </c>
      <c r="E230" s="24">
        <f>+PI_data!AC231</f>
        <v>0</v>
      </c>
      <c r="F230" s="24">
        <f t="shared" si="11"/>
        <v>0</v>
      </c>
      <c r="H230" s="108">
        <f t="shared" si="12"/>
        <v>0</v>
      </c>
      <c r="I230" s="108">
        <f t="shared" si="13"/>
        <v>0</v>
      </c>
    </row>
    <row r="231" spans="1:9">
      <c r="A231" s="26">
        <f>+PI_data!A232</f>
        <v>45874.017361110396</v>
      </c>
      <c r="B231" s="24">
        <f>+PI_data!B232</f>
        <v>0</v>
      </c>
      <c r="C231" s="24">
        <f>+PI_data!C232</f>
        <v>0</v>
      </c>
      <c r="D231" s="24">
        <f>+PI_data!AB232</f>
        <v>0</v>
      </c>
      <c r="E231" s="24">
        <f>+PI_data!AC232</f>
        <v>0</v>
      </c>
      <c r="F231" s="24">
        <f t="shared" si="11"/>
        <v>0</v>
      </c>
      <c r="H231" s="108">
        <f t="shared" si="12"/>
        <v>0</v>
      </c>
      <c r="I231" s="108">
        <f t="shared" si="13"/>
        <v>0</v>
      </c>
    </row>
    <row r="232" spans="1:9">
      <c r="A232" s="26">
        <f>+PI_data!A233</f>
        <v>45874.020833332615</v>
      </c>
      <c r="B232" s="24">
        <f>+PI_data!B233</f>
        <v>0</v>
      </c>
      <c r="C232" s="24">
        <f>+PI_data!C233</f>
        <v>0</v>
      </c>
      <c r="D232" s="24">
        <f>+PI_data!AB233</f>
        <v>0</v>
      </c>
      <c r="E232" s="24">
        <f>+PI_data!AC233</f>
        <v>0</v>
      </c>
      <c r="F232" s="24">
        <f t="shared" si="11"/>
        <v>0</v>
      </c>
      <c r="H232" s="108">
        <f t="shared" si="12"/>
        <v>0</v>
      </c>
      <c r="I232" s="108">
        <f t="shared" si="13"/>
        <v>0</v>
      </c>
    </row>
    <row r="233" spans="1:9">
      <c r="A233" s="26">
        <f>+PI_data!A234</f>
        <v>45874.024305554834</v>
      </c>
      <c r="B233" s="24">
        <f>+PI_data!B234</f>
        <v>0</v>
      </c>
      <c r="C233" s="24">
        <f>+PI_data!C234</f>
        <v>0</v>
      </c>
      <c r="D233" s="24">
        <f>+PI_data!AB234</f>
        <v>0</v>
      </c>
      <c r="E233" s="24">
        <f>+PI_data!AC234</f>
        <v>0</v>
      </c>
      <c r="F233" s="24">
        <f t="shared" si="11"/>
        <v>0</v>
      </c>
      <c r="H233" s="108">
        <f t="shared" si="12"/>
        <v>0</v>
      </c>
      <c r="I233" s="108">
        <f t="shared" si="13"/>
        <v>0</v>
      </c>
    </row>
    <row r="234" spans="1:9">
      <c r="A234" s="26">
        <f>+PI_data!A235</f>
        <v>45874.027777777053</v>
      </c>
      <c r="B234" s="24">
        <f>+PI_data!B235</f>
        <v>0</v>
      </c>
      <c r="C234" s="24">
        <f>+PI_data!C235</f>
        <v>0</v>
      </c>
      <c r="D234" s="24">
        <f>+PI_data!AB235</f>
        <v>0</v>
      </c>
      <c r="E234" s="24">
        <f>+PI_data!AC235</f>
        <v>0</v>
      </c>
      <c r="F234" s="24">
        <f t="shared" si="11"/>
        <v>0</v>
      </c>
      <c r="H234" s="108">
        <f t="shared" si="12"/>
        <v>0</v>
      </c>
      <c r="I234" s="108">
        <f t="shared" si="13"/>
        <v>0</v>
      </c>
    </row>
    <row r="235" spans="1:9">
      <c r="A235" s="26">
        <f>+PI_data!A236</f>
        <v>45874.031249999272</v>
      </c>
      <c r="B235" s="24">
        <f>+PI_data!B236</f>
        <v>0</v>
      </c>
      <c r="C235" s="24">
        <f>+PI_data!C236</f>
        <v>0</v>
      </c>
      <c r="D235" s="24">
        <f>+PI_data!AB236</f>
        <v>0</v>
      </c>
      <c r="E235" s="24">
        <f>+PI_data!AC236</f>
        <v>0</v>
      </c>
      <c r="F235" s="24">
        <f t="shared" si="11"/>
        <v>0</v>
      </c>
      <c r="H235" s="108">
        <f t="shared" si="12"/>
        <v>0</v>
      </c>
      <c r="I235" s="108">
        <f t="shared" si="13"/>
        <v>0</v>
      </c>
    </row>
    <row r="236" spans="1:9">
      <c r="A236" s="26">
        <f>+PI_data!A237</f>
        <v>45874.034722221491</v>
      </c>
      <c r="B236" s="24">
        <f>+PI_data!B237</f>
        <v>0</v>
      </c>
      <c r="C236" s="24">
        <f>+PI_data!C237</f>
        <v>0</v>
      </c>
      <c r="D236" s="24">
        <f>+PI_data!AB237</f>
        <v>0</v>
      </c>
      <c r="E236" s="24">
        <f>+PI_data!AC237</f>
        <v>0</v>
      </c>
      <c r="F236" s="24">
        <f t="shared" si="11"/>
        <v>0</v>
      </c>
      <c r="H236" s="108">
        <f t="shared" si="12"/>
        <v>0</v>
      </c>
      <c r="I236" s="108">
        <f t="shared" si="13"/>
        <v>0</v>
      </c>
    </row>
    <row r="237" spans="1:9">
      <c r="A237" s="26">
        <f>+PI_data!A238</f>
        <v>45874.03819444371</v>
      </c>
      <c r="B237" s="24">
        <f>+PI_data!B238</f>
        <v>0</v>
      </c>
      <c r="C237" s="24">
        <f>+PI_data!C238</f>
        <v>0</v>
      </c>
      <c r="D237" s="24">
        <f>+PI_data!AB238</f>
        <v>0</v>
      </c>
      <c r="E237" s="24">
        <f>+PI_data!AC238</f>
        <v>0</v>
      </c>
      <c r="F237" s="24">
        <f t="shared" si="11"/>
        <v>0</v>
      </c>
      <c r="H237" s="108">
        <f t="shared" si="12"/>
        <v>0</v>
      </c>
      <c r="I237" s="108">
        <f t="shared" si="13"/>
        <v>0</v>
      </c>
    </row>
    <row r="238" spans="1:9">
      <c r="A238" s="26">
        <f>+PI_data!A239</f>
        <v>45874.041666665929</v>
      </c>
      <c r="B238" s="24">
        <f>+PI_data!B239</f>
        <v>0</v>
      </c>
      <c r="C238" s="24">
        <f>+PI_data!C239</f>
        <v>0</v>
      </c>
      <c r="D238" s="24">
        <f>+PI_data!AB239</f>
        <v>0</v>
      </c>
      <c r="E238" s="24">
        <f>+PI_data!AC239</f>
        <v>0</v>
      </c>
      <c r="F238" s="24">
        <f t="shared" si="11"/>
        <v>0</v>
      </c>
      <c r="H238" s="108">
        <f t="shared" si="12"/>
        <v>0</v>
      </c>
      <c r="I238" s="108">
        <f t="shared" si="13"/>
        <v>0</v>
      </c>
    </row>
    <row r="239" spans="1:9">
      <c r="A239" s="26">
        <f>+PI_data!A240</f>
        <v>45874.045138888148</v>
      </c>
      <c r="B239" s="24">
        <f>+PI_data!B240</f>
        <v>0</v>
      </c>
      <c r="C239" s="24">
        <f>+PI_data!C240</f>
        <v>0</v>
      </c>
      <c r="D239" s="24">
        <f>+PI_data!AB240</f>
        <v>0</v>
      </c>
      <c r="E239" s="24">
        <f>+PI_data!AC240</f>
        <v>0</v>
      </c>
      <c r="F239" s="24">
        <f t="shared" si="11"/>
        <v>0</v>
      </c>
      <c r="H239" s="108">
        <f t="shared" si="12"/>
        <v>0</v>
      </c>
      <c r="I239" s="108">
        <f t="shared" si="13"/>
        <v>0</v>
      </c>
    </row>
    <row r="240" spans="1:9">
      <c r="A240" s="26">
        <f>+PI_data!A241</f>
        <v>45874.048611110367</v>
      </c>
      <c r="B240" s="24">
        <f>+PI_data!B241</f>
        <v>0</v>
      </c>
      <c r="C240" s="24">
        <f>+PI_data!C241</f>
        <v>0</v>
      </c>
      <c r="D240" s="24">
        <f>+PI_data!AB241</f>
        <v>0</v>
      </c>
      <c r="E240" s="24">
        <f>+PI_data!AC241</f>
        <v>0</v>
      </c>
      <c r="F240" s="24">
        <f t="shared" si="11"/>
        <v>0</v>
      </c>
      <c r="H240" s="108">
        <f t="shared" si="12"/>
        <v>0</v>
      </c>
      <c r="I240" s="108">
        <f t="shared" si="13"/>
        <v>0</v>
      </c>
    </row>
    <row r="241" spans="1:9">
      <c r="A241" s="26">
        <f>+PI_data!A242</f>
        <v>45874.052083332586</v>
      </c>
      <c r="B241" s="24">
        <f>+PI_data!B242</f>
        <v>0</v>
      </c>
      <c r="C241" s="24">
        <f>+PI_data!C242</f>
        <v>0</v>
      </c>
      <c r="D241" s="24">
        <f>+PI_data!AB242</f>
        <v>0</v>
      </c>
      <c r="E241" s="24">
        <f>+PI_data!AC242</f>
        <v>0</v>
      </c>
      <c r="F241" s="24">
        <f t="shared" si="11"/>
        <v>0</v>
      </c>
      <c r="H241" s="108">
        <f t="shared" si="12"/>
        <v>0</v>
      </c>
      <c r="I241" s="108">
        <f t="shared" si="13"/>
        <v>0</v>
      </c>
    </row>
    <row r="242" spans="1:9">
      <c r="A242" s="26">
        <f>+PI_data!A243</f>
        <v>45874.055555554805</v>
      </c>
      <c r="B242" s="24">
        <f>+PI_data!B243</f>
        <v>0</v>
      </c>
      <c r="C242" s="24">
        <f>+PI_data!C243</f>
        <v>0</v>
      </c>
      <c r="D242" s="24">
        <f>+PI_data!AB243</f>
        <v>0</v>
      </c>
      <c r="E242" s="24">
        <f>+PI_data!AC243</f>
        <v>0</v>
      </c>
      <c r="F242" s="24">
        <f t="shared" si="11"/>
        <v>0</v>
      </c>
      <c r="H242" s="108">
        <f t="shared" si="12"/>
        <v>0</v>
      </c>
      <c r="I242" s="108">
        <f t="shared" si="13"/>
        <v>0</v>
      </c>
    </row>
    <row r="243" spans="1:9">
      <c r="A243" s="26">
        <f>+PI_data!A244</f>
        <v>45874.059027777024</v>
      </c>
      <c r="B243" s="24">
        <f>+PI_data!B244</f>
        <v>0</v>
      </c>
      <c r="C243" s="24">
        <f>+PI_data!C244</f>
        <v>0</v>
      </c>
      <c r="D243" s="24">
        <f>+PI_data!AB244</f>
        <v>0</v>
      </c>
      <c r="E243" s="24">
        <f>+PI_data!AC244</f>
        <v>0</v>
      </c>
      <c r="F243" s="24">
        <f t="shared" si="11"/>
        <v>0</v>
      </c>
      <c r="H243" s="108">
        <f t="shared" si="12"/>
        <v>0</v>
      </c>
      <c r="I243" s="108">
        <f t="shared" si="13"/>
        <v>0</v>
      </c>
    </row>
    <row r="244" spans="1:9">
      <c r="A244" s="26">
        <f>+PI_data!A245</f>
        <v>45874.062499999243</v>
      </c>
      <c r="B244" s="24">
        <f>+PI_data!B245</f>
        <v>0</v>
      </c>
      <c r="C244" s="24">
        <f>+PI_data!C245</f>
        <v>0</v>
      </c>
      <c r="D244" s="24">
        <f>+PI_data!AB245</f>
        <v>0</v>
      </c>
      <c r="E244" s="24">
        <f>+PI_data!AC245</f>
        <v>0</v>
      </c>
      <c r="F244" s="24">
        <f t="shared" si="11"/>
        <v>0</v>
      </c>
      <c r="H244" s="108">
        <f t="shared" si="12"/>
        <v>0</v>
      </c>
      <c r="I244" s="108">
        <f t="shared" si="13"/>
        <v>0</v>
      </c>
    </row>
    <row r="245" spans="1:9">
      <c r="A245" s="26">
        <f>+PI_data!A246</f>
        <v>45874.065972221462</v>
      </c>
      <c r="B245" s="24">
        <f>+PI_data!B246</f>
        <v>0</v>
      </c>
      <c r="C245" s="24">
        <f>+PI_data!C246</f>
        <v>0</v>
      </c>
      <c r="D245" s="24">
        <f>+PI_data!AB246</f>
        <v>0</v>
      </c>
      <c r="E245" s="24">
        <f>+PI_data!AC246</f>
        <v>0</v>
      </c>
      <c r="F245" s="24">
        <f t="shared" si="11"/>
        <v>0</v>
      </c>
      <c r="H245" s="108">
        <f t="shared" si="12"/>
        <v>0</v>
      </c>
      <c r="I245" s="108">
        <f t="shared" si="13"/>
        <v>0</v>
      </c>
    </row>
    <row r="246" spans="1:9">
      <c r="A246" s="26">
        <f>+PI_data!A247</f>
        <v>45874.069444443681</v>
      </c>
      <c r="B246" s="24">
        <f>+PI_data!B247</f>
        <v>0</v>
      </c>
      <c r="C246" s="24">
        <f>+PI_data!C247</f>
        <v>0</v>
      </c>
      <c r="D246" s="24">
        <f>+PI_data!AB247</f>
        <v>0</v>
      </c>
      <c r="E246" s="24">
        <f>+PI_data!AC247</f>
        <v>0</v>
      </c>
      <c r="F246" s="24">
        <f t="shared" si="11"/>
        <v>0</v>
      </c>
      <c r="H246" s="108">
        <f t="shared" si="12"/>
        <v>0</v>
      </c>
      <c r="I246" s="108">
        <f t="shared" si="13"/>
        <v>0</v>
      </c>
    </row>
    <row r="247" spans="1:9">
      <c r="A247" s="26">
        <f>+PI_data!A248</f>
        <v>45874.0729166659</v>
      </c>
      <c r="B247" s="24">
        <f>+PI_data!B248</f>
        <v>0</v>
      </c>
      <c r="C247" s="24">
        <f>+PI_data!C248</f>
        <v>0</v>
      </c>
      <c r="D247" s="24">
        <f>+PI_data!AB248</f>
        <v>0</v>
      </c>
      <c r="E247" s="24">
        <f>+PI_data!AC248</f>
        <v>0</v>
      </c>
      <c r="F247" s="24">
        <f t="shared" si="11"/>
        <v>0</v>
      </c>
      <c r="H247" s="108">
        <f t="shared" si="12"/>
        <v>0</v>
      </c>
      <c r="I247" s="108">
        <f t="shared" si="13"/>
        <v>0</v>
      </c>
    </row>
    <row r="248" spans="1:9">
      <c r="A248" s="26">
        <f>+PI_data!A249</f>
        <v>45874.076388888119</v>
      </c>
      <c r="B248" s="24">
        <f>+PI_data!B249</f>
        <v>0</v>
      </c>
      <c r="C248" s="24">
        <f>+PI_data!C249</f>
        <v>0</v>
      </c>
      <c r="D248" s="24">
        <f>+PI_data!AB249</f>
        <v>0</v>
      </c>
      <c r="E248" s="24">
        <f>+PI_data!AC249</f>
        <v>0</v>
      </c>
      <c r="F248" s="24">
        <f t="shared" si="11"/>
        <v>0</v>
      </c>
      <c r="H248" s="108">
        <f t="shared" si="12"/>
        <v>0</v>
      </c>
      <c r="I248" s="108">
        <f t="shared" si="13"/>
        <v>0</v>
      </c>
    </row>
    <row r="249" spans="1:9">
      <c r="A249" s="26">
        <f>+PI_data!A250</f>
        <v>45874.079861110338</v>
      </c>
      <c r="B249" s="24">
        <f>+PI_data!B250</f>
        <v>0</v>
      </c>
      <c r="C249" s="24">
        <f>+PI_data!C250</f>
        <v>0</v>
      </c>
      <c r="D249" s="24">
        <f>+PI_data!AB250</f>
        <v>0</v>
      </c>
      <c r="E249" s="24">
        <f>+PI_data!AC250</f>
        <v>0</v>
      </c>
      <c r="F249" s="24">
        <f t="shared" si="11"/>
        <v>0</v>
      </c>
      <c r="H249" s="108">
        <f t="shared" si="12"/>
        <v>0</v>
      </c>
      <c r="I249" s="108">
        <f t="shared" si="13"/>
        <v>0</v>
      </c>
    </row>
    <row r="250" spans="1:9">
      <c r="A250" s="26">
        <f>+PI_data!A251</f>
        <v>45874.083333332557</v>
      </c>
      <c r="B250" s="24">
        <f>+PI_data!B251</f>
        <v>0</v>
      </c>
      <c r="C250" s="24">
        <f>+PI_data!C251</f>
        <v>0</v>
      </c>
      <c r="D250" s="24">
        <f>+PI_data!AB251</f>
        <v>0</v>
      </c>
      <c r="E250" s="24">
        <f>+PI_data!AC251</f>
        <v>0</v>
      </c>
      <c r="F250" s="24">
        <f t="shared" si="11"/>
        <v>0</v>
      </c>
      <c r="H250" s="108">
        <f t="shared" si="12"/>
        <v>0</v>
      </c>
      <c r="I250" s="108">
        <f t="shared" si="13"/>
        <v>0</v>
      </c>
    </row>
    <row r="251" spans="1:9">
      <c r="A251" s="26">
        <f>+PI_data!A252</f>
        <v>45874.086805554776</v>
      </c>
      <c r="B251" s="24">
        <f>+PI_data!B252</f>
        <v>0</v>
      </c>
      <c r="C251" s="24">
        <f>+PI_data!C252</f>
        <v>0</v>
      </c>
      <c r="D251" s="24">
        <f>+PI_data!AB252</f>
        <v>0</v>
      </c>
      <c r="E251" s="24">
        <f>+PI_data!AC252</f>
        <v>0</v>
      </c>
      <c r="F251" s="24">
        <f t="shared" si="11"/>
        <v>0</v>
      </c>
      <c r="H251" s="108">
        <f t="shared" si="12"/>
        <v>0</v>
      </c>
      <c r="I251" s="108">
        <f t="shared" si="13"/>
        <v>0</v>
      </c>
    </row>
    <row r="252" spans="1:9">
      <c r="A252" s="26">
        <f>+PI_data!A253</f>
        <v>45874.090277776995</v>
      </c>
      <c r="B252" s="24">
        <f>+PI_data!B253</f>
        <v>0</v>
      </c>
      <c r="C252" s="24">
        <f>+PI_data!C253</f>
        <v>0</v>
      </c>
      <c r="D252" s="24">
        <f>+PI_data!AB253</f>
        <v>0</v>
      </c>
      <c r="E252" s="24">
        <f>+PI_data!AC253</f>
        <v>0</v>
      </c>
      <c r="F252" s="24">
        <f t="shared" si="11"/>
        <v>0</v>
      </c>
      <c r="H252" s="108">
        <f t="shared" si="12"/>
        <v>0</v>
      </c>
      <c r="I252" s="108">
        <f t="shared" si="13"/>
        <v>0</v>
      </c>
    </row>
    <row r="253" spans="1:9">
      <c r="A253" s="26">
        <f>+PI_data!A254</f>
        <v>45874.093749999214</v>
      </c>
      <c r="B253" s="24">
        <f>+PI_data!B254</f>
        <v>0</v>
      </c>
      <c r="C253" s="24">
        <f>+PI_data!C254</f>
        <v>0</v>
      </c>
      <c r="D253" s="24">
        <f>+PI_data!AB254</f>
        <v>0</v>
      </c>
      <c r="E253" s="24">
        <f>+PI_data!AC254</f>
        <v>0</v>
      </c>
      <c r="F253" s="24">
        <f t="shared" si="11"/>
        <v>0</v>
      </c>
      <c r="H253" s="108">
        <f t="shared" si="12"/>
        <v>0</v>
      </c>
      <c r="I253" s="108">
        <f t="shared" si="13"/>
        <v>0</v>
      </c>
    </row>
    <row r="254" spans="1:9">
      <c r="A254" s="26">
        <f>+PI_data!A255</f>
        <v>45874.097222221433</v>
      </c>
      <c r="B254" s="24">
        <f>+PI_data!B255</f>
        <v>0</v>
      </c>
      <c r="C254" s="24">
        <f>+PI_data!C255</f>
        <v>0</v>
      </c>
      <c r="D254" s="24">
        <f>+PI_data!AB255</f>
        <v>0</v>
      </c>
      <c r="E254" s="24">
        <f>+PI_data!AC255</f>
        <v>0</v>
      </c>
      <c r="F254" s="24">
        <f t="shared" si="11"/>
        <v>0</v>
      </c>
      <c r="H254" s="108">
        <f t="shared" si="12"/>
        <v>0</v>
      </c>
      <c r="I254" s="108">
        <f t="shared" si="13"/>
        <v>0</v>
      </c>
    </row>
    <row r="255" spans="1:9">
      <c r="A255" s="26">
        <f>+PI_data!A256</f>
        <v>45874.100694443652</v>
      </c>
      <c r="B255" s="24">
        <f>+PI_data!B256</f>
        <v>0</v>
      </c>
      <c r="C255" s="24">
        <f>+PI_data!C256</f>
        <v>0</v>
      </c>
      <c r="D255" s="24">
        <f>+PI_data!AB256</f>
        <v>0</v>
      </c>
      <c r="E255" s="24">
        <f>+PI_data!AC256</f>
        <v>0</v>
      </c>
      <c r="F255" s="24">
        <f t="shared" si="11"/>
        <v>0</v>
      </c>
      <c r="H255" s="108">
        <f t="shared" si="12"/>
        <v>0</v>
      </c>
      <c r="I255" s="108">
        <f t="shared" si="13"/>
        <v>0</v>
      </c>
    </row>
    <row r="256" spans="1:9">
      <c r="A256" s="26">
        <f>+PI_data!A257</f>
        <v>45874.104166665871</v>
      </c>
      <c r="B256" s="24">
        <f>+PI_data!B257</f>
        <v>0</v>
      </c>
      <c r="C256" s="24">
        <f>+PI_data!C257</f>
        <v>0</v>
      </c>
      <c r="D256" s="24">
        <f>+PI_data!AB257</f>
        <v>0</v>
      </c>
      <c r="E256" s="24">
        <f>+PI_data!AC257</f>
        <v>0</v>
      </c>
      <c r="F256" s="24">
        <f t="shared" si="11"/>
        <v>0</v>
      </c>
      <c r="H256" s="108">
        <f t="shared" si="12"/>
        <v>0</v>
      </c>
      <c r="I256" s="108">
        <f t="shared" si="13"/>
        <v>0</v>
      </c>
    </row>
    <row r="257" spans="1:9">
      <c r="A257" s="26">
        <f>+PI_data!A258</f>
        <v>45874.10763888809</v>
      </c>
      <c r="B257" s="24">
        <f>+PI_data!B258</f>
        <v>0</v>
      </c>
      <c r="C257" s="24">
        <f>+PI_data!C258</f>
        <v>0</v>
      </c>
      <c r="D257" s="24">
        <f>+PI_data!AB258</f>
        <v>0</v>
      </c>
      <c r="E257" s="24">
        <f>+PI_data!AC258</f>
        <v>0</v>
      </c>
      <c r="F257" s="24">
        <f t="shared" si="11"/>
        <v>0</v>
      </c>
      <c r="H257" s="108">
        <f t="shared" si="12"/>
        <v>0</v>
      </c>
      <c r="I257" s="108">
        <f t="shared" si="13"/>
        <v>0</v>
      </c>
    </row>
    <row r="258" spans="1:9">
      <c r="A258" s="26">
        <f>+PI_data!A259</f>
        <v>45874.111111110309</v>
      </c>
      <c r="B258" s="24">
        <f>+PI_data!B259</f>
        <v>0</v>
      </c>
      <c r="C258" s="24">
        <f>+PI_data!C259</f>
        <v>0</v>
      </c>
      <c r="D258" s="24">
        <f>+PI_data!AB259</f>
        <v>0</v>
      </c>
      <c r="E258" s="24">
        <f>+PI_data!AC259</f>
        <v>0</v>
      </c>
      <c r="F258" s="24">
        <f t="shared" si="11"/>
        <v>0</v>
      </c>
      <c r="H258" s="108">
        <f t="shared" si="12"/>
        <v>0</v>
      </c>
      <c r="I258" s="108">
        <f t="shared" si="13"/>
        <v>0</v>
      </c>
    </row>
    <row r="259" spans="1:9">
      <c r="A259" s="26">
        <f>+PI_data!A260</f>
        <v>45874.114583332528</v>
      </c>
      <c r="B259" s="24">
        <f>+PI_data!B260</f>
        <v>0</v>
      </c>
      <c r="C259" s="24">
        <f>+PI_data!C260</f>
        <v>0</v>
      </c>
      <c r="D259" s="24">
        <f>+PI_data!AB260</f>
        <v>0</v>
      </c>
      <c r="E259" s="24">
        <f>+PI_data!AC260</f>
        <v>0</v>
      </c>
      <c r="F259" s="24">
        <f t="shared" si="11"/>
        <v>0</v>
      </c>
      <c r="H259" s="108">
        <f t="shared" si="12"/>
        <v>0</v>
      </c>
      <c r="I259" s="108">
        <f t="shared" si="13"/>
        <v>0</v>
      </c>
    </row>
    <row r="260" spans="1:9">
      <c r="A260" s="26">
        <f>+PI_data!A261</f>
        <v>45874.118055554747</v>
      </c>
      <c r="B260" s="24">
        <f>+PI_data!B261</f>
        <v>0</v>
      </c>
      <c r="C260" s="24">
        <f>+PI_data!C261</f>
        <v>0</v>
      </c>
      <c r="D260" s="24">
        <f>+PI_data!AB261</f>
        <v>0</v>
      </c>
      <c r="E260" s="24">
        <f>+PI_data!AC261</f>
        <v>0</v>
      </c>
      <c r="F260" s="24">
        <f t="shared" si="11"/>
        <v>0</v>
      </c>
      <c r="H260" s="108">
        <f t="shared" si="12"/>
        <v>0</v>
      </c>
      <c r="I260" s="108">
        <f t="shared" si="13"/>
        <v>0</v>
      </c>
    </row>
    <row r="261" spans="1:9">
      <c r="A261" s="26">
        <f>+PI_data!A262</f>
        <v>45874.121527776966</v>
      </c>
      <c r="B261" s="24">
        <f>+PI_data!B262</f>
        <v>0</v>
      </c>
      <c r="C261" s="24">
        <f>+PI_data!C262</f>
        <v>0</v>
      </c>
      <c r="D261" s="24">
        <f>+PI_data!AB262</f>
        <v>0</v>
      </c>
      <c r="E261" s="24">
        <f>+PI_data!AC262</f>
        <v>0</v>
      </c>
      <c r="F261" s="24">
        <f t="shared" si="11"/>
        <v>0</v>
      </c>
      <c r="H261" s="108">
        <f t="shared" si="12"/>
        <v>0</v>
      </c>
      <c r="I261" s="108">
        <f t="shared" si="13"/>
        <v>0</v>
      </c>
    </row>
    <row r="262" spans="1:9">
      <c r="A262" s="26">
        <f>+PI_data!A263</f>
        <v>45874.124999999185</v>
      </c>
      <c r="B262" s="24">
        <f>+PI_data!B263</f>
        <v>0</v>
      </c>
      <c r="C262" s="24">
        <f>+PI_data!C263</f>
        <v>0</v>
      </c>
      <c r="D262" s="24">
        <f>+PI_data!AB263</f>
        <v>0</v>
      </c>
      <c r="E262" s="24">
        <f>+PI_data!AC263</f>
        <v>0</v>
      </c>
      <c r="F262" s="24">
        <f t="shared" si="11"/>
        <v>0</v>
      </c>
      <c r="H262" s="108">
        <f t="shared" si="12"/>
        <v>0</v>
      </c>
      <c r="I262" s="108">
        <f t="shared" si="13"/>
        <v>0</v>
      </c>
    </row>
    <row r="263" spans="1:9">
      <c r="A263" s="26">
        <f>+PI_data!A264</f>
        <v>45874.128472221404</v>
      </c>
      <c r="B263" s="24">
        <f>+PI_data!B264</f>
        <v>0</v>
      </c>
      <c r="C263" s="24">
        <f>+PI_data!C264</f>
        <v>0</v>
      </c>
      <c r="D263" s="24">
        <f>+PI_data!AB264</f>
        <v>0</v>
      </c>
      <c r="E263" s="24">
        <f>+PI_data!AC264</f>
        <v>0</v>
      </c>
      <c r="F263" s="24">
        <f t="shared" si="11"/>
        <v>0</v>
      </c>
      <c r="H263" s="108">
        <f t="shared" si="12"/>
        <v>0</v>
      </c>
      <c r="I263" s="108">
        <f t="shared" si="13"/>
        <v>0</v>
      </c>
    </row>
    <row r="264" spans="1:9">
      <c r="A264" s="26">
        <f>+PI_data!A265</f>
        <v>45874.131944443623</v>
      </c>
      <c r="B264" s="24">
        <f>+PI_data!B265</f>
        <v>0</v>
      </c>
      <c r="C264" s="24">
        <f>+PI_data!C265</f>
        <v>0</v>
      </c>
      <c r="D264" s="24">
        <f>+PI_data!AB265</f>
        <v>0</v>
      </c>
      <c r="E264" s="24">
        <f>+PI_data!AC265</f>
        <v>0</v>
      </c>
      <c r="F264" s="24">
        <f t="shared" si="11"/>
        <v>0</v>
      </c>
      <c r="H264" s="108">
        <f t="shared" si="12"/>
        <v>0</v>
      </c>
      <c r="I264" s="108">
        <f t="shared" si="13"/>
        <v>0</v>
      </c>
    </row>
    <row r="265" spans="1:9">
      <c r="A265" s="26">
        <f>+PI_data!A266</f>
        <v>45874.135416665842</v>
      </c>
      <c r="B265" s="24">
        <f>+PI_data!B266</f>
        <v>0</v>
      </c>
      <c r="C265" s="24">
        <f>+PI_data!C266</f>
        <v>0</v>
      </c>
      <c r="D265" s="24">
        <f>+PI_data!AB266</f>
        <v>0</v>
      </c>
      <c r="E265" s="24">
        <f>+PI_data!AC266</f>
        <v>0</v>
      </c>
      <c r="F265" s="24">
        <f t="shared" si="11"/>
        <v>0</v>
      </c>
      <c r="H265" s="108">
        <f t="shared" si="12"/>
        <v>0</v>
      </c>
      <c r="I265" s="108">
        <f t="shared" si="13"/>
        <v>0</v>
      </c>
    </row>
    <row r="266" spans="1:9">
      <c r="A266" s="26">
        <f>+PI_data!A267</f>
        <v>45874.138888888061</v>
      </c>
      <c r="B266" s="24">
        <f>+PI_data!B267</f>
        <v>0</v>
      </c>
      <c r="C266" s="24">
        <f>+PI_data!C267</f>
        <v>0</v>
      </c>
      <c r="D266" s="24">
        <f>+PI_data!AB267</f>
        <v>0</v>
      </c>
      <c r="E266" s="24">
        <f>+PI_data!AC267</f>
        <v>0</v>
      </c>
      <c r="F266" s="24">
        <f t="shared" ref="F266:F297" si="14">+VLOOKUP(A266,$A$10:$E$297,MATCH($F$5,$B$5:$E$5,0)+1,FALSE)</f>
        <v>0</v>
      </c>
      <c r="H266" s="108">
        <f t="shared" si="12"/>
        <v>0</v>
      </c>
      <c r="I266" s="108">
        <f t="shared" si="13"/>
        <v>0</v>
      </c>
    </row>
    <row r="267" spans="1:9">
      <c r="A267" s="26">
        <f>+PI_data!A268</f>
        <v>45874.14236111028</v>
      </c>
      <c r="B267" s="24">
        <f>+PI_data!B268</f>
        <v>0</v>
      </c>
      <c r="C267" s="24">
        <f>+PI_data!C268</f>
        <v>0</v>
      </c>
      <c r="D267" s="24">
        <f>+PI_data!AB268</f>
        <v>0</v>
      </c>
      <c r="E267" s="24">
        <f>+PI_data!AC268</f>
        <v>0</v>
      </c>
      <c r="F267" s="24">
        <f t="shared" si="14"/>
        <v>0</v>
      </c>
      <c r="H267" s="108">
        <f t="shared" ref="H267:H297" si="15">IF(IF(OR($F$5&gt;$N$3*$I$3,SUM($B$4:$C$4)=0),F267,SUMPRODUCT(B267:C267,$B$4:$C$4)/SUM($B$4:$C$4))&lt;=$N$2,0,IF(OR($F$5&gt;$N$3*$I$3,SUM($B$4:$C$4)=0),F267,SUMPRODUCT(B267:C267,$B$4:$C$4)/SUM($B$4:$C$4)))</f>
        <v>0</v>
      </c>
      <c r="I267" s="108">
        <f t="shared" ref="I267:I297" si="16">IF(IF(OR($F$5&gt;$N$3*$J$3,SUM($D$4:$E$4)=0),F267,SUMPRODUCT(D267:E267,$D$4:$E$4)/SUM($D$4:$E$4))&lt;=$N$2,0,IF(OR($F$5&gt;$N$3*$J$3,SUM($D$4:$E$4)=0),F267,SUMPRODUCT(D267:E267,$D$4:$E$4)/SUM($D$4:$E$4)))</f>
        <v>0</v>
      </c>
    </row>
    <row r="268" spans="1:9">
      <c r="A268" s="26">
        <f>+PI_data!A269</f>
        <v>45874.145833332499</v>
      </c>
      <c r="B268" s="24">
        <f>+PI_data!B269</f>
        <v>0</v>
      </c>
      <c r="C268" s="24">
        <f>+PI_data!C269</f>
        <v>0</v>
      </c>
      <c r="D268" s="24">
        <f>+PI_data!AB269</f>
        <v>0</v>
      </c>
      <c r="E268" s="24">
        <f>+PI_data!AC269</f>
        <v>0</v>
      </c>
      <c r="F268" s="24">
        <f t="shared" si="14"/>
        <v>0</v>
      </c>
      <c r="H268" s="108">
        <f t="shared" si="15"/>
        <v>0</v>
      </c>
      <c r="I268" s="108">
        <f t="shared" si="16"/>
        <v>0</v>
      </c>
    </row>
    <row r="269" spans="1:9">
      <c r="A269" s="26">
        <f>+PI_data!A270</f>
        <v>45874.149305554718</v>
      </c>
      <c r="B269" s="24">
        <f>+PI_data!B270</f>
        <v>0</v>
      </c>
      <c r="C269" s="24">
        <f>+PI_data!C270</f>
        <v>0</v>
      </c>
      <c r="D269" s="24">
        <f>+PI_data!AB270</f>
        <v>0</v>
      </c>
      <c r="E269" s="24">
        <f>+PI_data!AC270</f>
        <v>0</v>
      </c>
      <c r="F269" s="24">
        <f t="shared" si="14"/>
        <v>0</v>
      </c>
      <c r="H269" s="108">
        <f t="shared" si="15"/>
        <v>0</v>
      </c>
      <c r="I269" s="108">
        <f t="shared" si="16"/>
        <v>0</v>
      </c>
    </row>
    <row r="270" spans="1:9">
      <c r="A270" s="26">
        <f>+PI_data!A271</f>
        <v>45874.152777776937</v>
      </c>
      <c r="B270" s="24">
        <f>+PI_data!B271</f>
        <v>0</v>
      </c>
      <c r="C270" s="24">
        <f>+PI_data!C271</f>
        <v>0</v>
      </c>
      <c r="D270" s="24">
        <f>+PI_data!AB271</f>
        <v>0</v>
      </c>
      <c r="E270" s="24">
        <f>+PI_data!AC271</f>
        <v>0</v>
      </c>
      <c r="F270" s="24">
        <f t="shared" si="14"/>
        <v>0</v>
      </c>
      <c r="H270" s="108">
        <f t="shared" si="15"/>
        <v>0</v>
      </c>
      <c r="I270" s="108">
        <f t="shared" si="16"/>
        <v>0</v>
      </c>
    </row>
    <row r="271" spans="1:9">
      <c r="A271" s="26">
        <f>+PI_data!A272</f>
        <v>45874.156249999156</v>
      </c>
      <c r="B271" s="24">
        <f>+PI_data!B272</f>
        <v>0</v>
      </c>
      <c r="C271" s="24">
        <f>+PI_data!C272</f>
        <v>0</v>
      </c>
      <c r="D271" s="24">
        <f>+PI_data!AB272</f>
        <v>0</v>
      </c>
      <c r="E271" s="24">
        <f>+PI_data!AC272</f>
        <v>0</v>
      </c>
      <c r="F271" s="24">
        <f t="shared" si="14"/>
        <v>0</v>
      </c>
      <c r="H271" s="108">
        <f t="shared" si="15"/>
        <v>0</v>
      </c>
      <c r="I271" s="108">
        <f t="shared" si="16"/>
        <v>0</v>
      </c>
    </row>
    <row r="272" spans="1:9">
      <c r="A272" s="26">
        <f>+PI_data!A273</f>
        <v>45874.159722221375</v>
      </c>
      <c r="B272" s="24">
        <f>+PI_data!B273</f>
        <v>0</v>
      </c>
      <c r="C272" s="24">
        <f>+PI_data!C273</f>
        <v>0</v>
      </c>
      <c r="D272" s="24">
        <f>+PI_data!AB273</f>
        <v>0</v>
      </c>
      <c r="E272" s="24">
        <f>+PI_data!AC273</f>
        <v>0</v>
      </c>
      <c r="F272" s="24">
        <f t="shared" si="14"/>
        <v>0</v>
      </c>
      <c r="H272" s="108">
        <f t="shared" si="15"/>
        <v>0</v>
      </c>
      <c r="I272" s="108">
        <f t="shared" si="16"/>
        <v>0</v>
      </c>
    </row>
    <row r="273" spans="1:9">
      <c r="A273" s="26">
        <f>+PI_data!A274</f>
        <v>45874.163194443594</v>
      </c>
      <c r="B273" s="24">
        <f>+PI_data!B274</f>
        <v>0</v>
      </c>
      <c r="C273" s="24">
        <f>+PI_data!C274</f>
        <v>0</v>
      </c>
      <c r="D273" s="24">
        <f>+PI_data!AB274</f>
        <v>0</v>
      </c>
      <c r="E273" s="24">
        <f>+PI_data!AC274</f>
        <v>0</v>
      </c>
      <c r="F273" s="24">
        <f t="shared" si="14"/>
        <v>0</v>
      </c>
      <c r="H273" s="108">
        <f t="shared" si="15"/>
        <v>0</v>
      </c>
      <c r="I273" s="108">
        <f t="shared" si="16"/>
        <v>0</v>
      </c>
    </row>
    <row r="274" spans="1:9">
      <c r="A274" s="26">
        <f>+PI_data!A275</f>
        <v>45874.166666665813</v>
      </c>
      <c r="B274" s="24">
        <f>+PI_data!B275</f>
        <v>0</v>
      </c>
      <c r="C274" s="24">
        <f>+PI_data!C275</f>
        <v>0</v>
      </c>
      <c r="D274" s="24">
        <f>+PI_data!AB275</f>
        <v>0</v>
      </c>
      <c r="E274" s="24">
        <f>+PI_data!AC275</f>
        <v>0</v>
      </c>
      <c r="F274" s="24">
        <f t="shared" si="14"/>
        <v>0</v>
      </c>
      <c r="H274" s="108">
        <f t="shared" si="15"/>
        <v>0</v>
      </c>
      <c r="I274" s="108">
        <f t="shared" si="16"/>
        <v>0</v>
      </c>
    </row>
    <row r="275" spans="1:9">
      <c r="A275" s="26">
        <f>+PI_data!A276</f>
        <v>45874.170138888032</v>
      </c>
      <c r="B275" s="24">
        <f>+PI_data!B276</f>
        <v>0</v>
      </c>
      <c r="C275" s="24">
        <f>+PI_data!C276</f>
        <v>0</v>
      </c>
      <c r="D275" s="24">
        <f>+PI_data!AB276</f>
        <v>0</v>
      </c>
      <c r="E275" s="24">
        <f>+PI_data!AC276</f>
        <v>0</v>
      </c>
      <c r="F275" s="24">
        <f t="shared" si="14"/>
        <v>0</v>
      </c>
      <c r="H275" s="108">
        <f t="shared" si="15"/>
        <v>0</v>
      </c>
      <c r="I275" s="108">
        <f t="shared" si="16"/>
        <v>0</v>
      </c>
    </row>
    <row r="276" spans="1:9">
      <c r="A276" s="26">
        <f>+PI_data!A277</f>
        <v>45874.173611110251</v>
      </c>
      <c r="B276" s="24">
        <f>+PI_data!B277</f>
        <v>0</v>
      </c>
      <c r="C276" s="24">
        <f>+PI_data!C277</f>
        <v>0</v>
      </c>
      <c r="D276" s="24">
        <f>+PI_data!AB277</f>
        <v>0</v>
      </c>
      <c r="E276" s="24">
        <f>+PI_data!AC277</f>
        <v>0</v>
      </c>
      <c r="F276" s="24">
        <f t="shared" si="14"/>
        <v>0</v>
      </c>
      <c r="H276" s="108">
        <f t="shared" si="15"/>
        <v>0</v>
      </c>
      <c r="I276" s="108">
        <f t="shared" si="16"/>
        <v>0</v>
      </c>
    </row>
    <row r="277" spans="1:9">
      <c r="A277" s="26">
        <f>+PI_data!A278</f>
        <v>45874.17708333247</v>
      </c>
      <c r="B277" s="24">
        <f>+PI_data!B278</f>
        <v>0</v>
      </c>
      <c r="C277" s="24">
        <f>+PI_data!C278</f>
        <v>0</v>
      </c>
      <c r="D277" s="24">
        <f>+PI_data!AB278</f>
        <v>0</v>
      </c>
      <c r="E277" s="24">
        <f>+PI_data!AC278</f>
        <v>0</v>
      </c>
      <c r="F277" s="24">
        <f t="shared" si="14"/>
        <v>0</v>
      </c>
      <c r="H277" s="108">
        <f t="shared" si="15"/>
        <v>0</v>
      </c>
      <c r="I277" s="108">
        <f t="shared" si="16"/>
        <v>0</v>
      </c>
    </row>
    <row r="278" spans="1:9">
      <c r="A278" s="26">
        <f>+PI_data!A279</f>
        <v>45874.180555554689</v>
      </c>
      <c r="B278" s="24">
        <f>+PI_data!B279</f>
        <v>0</v>
      </c>
      <c r="C278" s="24">
        <f>+PI_data!C279</f>
        <v>0</v>
      </c>
      <c r="D278" s="24">
        <f>+PI_data!AB279</f>
        <v>0</v>
      </c>
      <c r="E278" s="24">
        <f>+PI_data!AC279</f>
        <v>0</v>
      </c>
      <c r="F278" s="24">
        <f t="shared" si="14"/>
        <v>0</v>
      </c>
      <c r="H278" s="108">
        <f t="shared" si="15"/>
        <v>0</v>
      </c>
      <c r="I278" s="108">
        <f t="shared" si="16"/>
        <v>0</v>
      </c>
    </row>
    <row r="279" spans="1:9">
      <c r="A279" s="26">
        <f>+PI_data!A280</f>
        <v>45874.184027776908</v>
      </c>
      <c r="B279" s="24">
        <f>+PI_data!B280</f>
        <v>0</v>
      </c>
      <c r="C279" s="24">
        <f>+PI_data!C280</f>
        <v>0</v>
      </c>
      <c r="D279" s="24">
        <f>+PI_data!AB280</f>
        <v>0</v>
      </c>
      <c r="E279" s="24">
        <f>+PI_data!AC280</f>
        <v>0</v>
      </c>
      <c r="F279" s="24">
        <f t="shared" si="14"/>
        <v>0</v>
      </c>
      <c r="H279" s="108">
        <f t="shared" si="15"/>
        <v>0</v>
      </c>
      <c r="I279" s="108">
        <f t="shared" si="16"/>
        <v>0</v>
      </c>
    </row>
    <row r="280" spans="1:9">
      <c r="A280" s="26">
        <f>+PI_data!A281</f>
        <v>45874.187499999127</v>
      </c>
      <c r="B280" s="24">
        <f>+PI_data!B281</f>
        <v>0</v>
      </c>
      <c r="C280" s="24">
        <f>+PI_data!C281</f>
        <v>0</v>
      </c>
      <c r="D280" s="24">
        <f>+PI_data!AB281</f>
        <v>0</v>
      </c>
      <c r="E280" s="24">
        <f>+PI_data!AC281</f>
        <v>0</v>
      </c>
      <c r="F280" s="24">
        <f t="shared" si="14"/>
        <v>0</v>
      </c>
      <c r="H280" s="108">
        <f t="shared" si="15"/>
        <v>0</v>
      </c>
      <c r="I280" s="108">
        <f t="shared" si="16"/>
        <v>0</v>
      </c>
    </row>
    <row r="281" spans="1:9">
      <c r="A281" s="26">
        <f>+PI_data!A282</f>
        <v>45874.190972221346</v>
      </c>
      <c r="B281" s="24">
        <f>+PI_data!B282</f>
        <v>0</v>
      </c>
      <c r="C281" s="24">
        <f>+PI_data!C282</f>
        <v>0</v>
      </c>
      <c r="D281" s="24">
        <f>+PI_data!AB282</f>
        <v>0</v>
      </c>
      <c r="E281" s="24">
        <f>+PI_data!AC282</f>
        <v>0</v>
      </c>
      <c r="F281" s="24">
        <f t="shared" si="14"/>
        <v>0</v>
      </c>
      <c r="H281" s="108">
        <f t="shared" si="15"/>
        <v>0</v>
      </c>
      <c r="I281" s="108">
        <f t="shared" si="16"/>
        <v>0</v>
      </c>
    </row>
    <row r="282" spans="1:9">
      <c r="A282" s="26">
        <f>+PI_data!A283</f>
        <v>45874.194444443565</v>
      </c>
      <c r="B282" s="24">
        <f>+PI_data!B283</f>
        <v>0</v>
      </c>
      <c r="C282" s="24">
        <f>+PI_data!C283</f>
        <v>0</v>
      </c>
      <c r="D282" s="24">
        <f>+PI_data!AB283</f>
        <v>0</v>
      </c>
      <c r="E282" s="24">
        <f>+PI_data!AC283</f>
        <v>0</v>
      </c>
      <c r="F282" s="24">
        <f t="shared" si="14"/>
        <v>0</v>
      </c>
      <c r="H282" s="108">
        <f t="shared" si="15"/>
        <v>0</v>
      </c>
      <c r="I282" s="108">
        <f t="shared" si="16"/>
        <v>0</v>
      </c>
    </row>
    <row r="283" spans="1:9">
      <c r="A283" s="26">
        <f>+PI_data!A284</f>
        <v>45874.197916665784</v>
      </c>
      <c r="B283" s="24">
        <f>+PI_data!B284</f>
        <v>0</v>
      </c>
      <c r="C283" s="24">
        <f>+PI_data!C284</f>
        <v>0</v>
      </c>
      <c r="D283" s="24">
        <f>+PI_data!AB284</f>
        <v>0</v>
      </c>
      <c r="E283" s="24">
        <f>+PI_data!AC284</f>
        <v>0</v>
      </c>
      <c r="F283" s="24">
        <f t="shared" si="14"/>
        <v>0</v>
      </c>
      <c r="H283" s="108">
        <f t="shared" si="15"/>
        <v>0</v>
      </c>
      <c r="I283" s="108">
        <f t="shared" si="16"/>
        <v>0</v>
      </c>
    </row>
    <row r="284" spans="1:9">
      <c r="A284" s="26">
        <f>+PI_data!A285</f>
        <v>45874.201388888003</v>
      </c>
      <c r="B284" s="24">
        <f>+PI_data!B285</f>
        <v>0</v>
      </c>
      <c r="C284" s="24">
        <f>+PI_data!C285</f>
        <v>0</v>
      </c>
      <c r="D284" s="24">
        <f>+PI_data!AB285</f>
        <v>0</v>
      </c>
      <c r="E284" s="24">
        <f>+PI_data!AC285</f>
        <v>0</v>
      </c>
      <c r="F284" s="24">
        <f t="shared" si="14"/>
        <v>0</v>
      </c>
      <c r="H284" s="108">
        <f t="shared" si="15"/>
        <v>0</v>
      </c>
      <c r="I284" s="108">
        <f t="shared" si="16"/>
        <v>0</v>
      </c>
    </row>
    <row r="285" spans="1:9">
      <c r="A285" s="26">
        <f>+PI_data!A286</f>
        <v>45874.204861110222</v>
      </c>
      <c r="B285" s="24">
        <f>+PI_data!B286</f>
        <v>0</v>
      </c>
      <c r="C285" s="24">
        <f>+PI_data!C286</f>
        <v>0</v>
      </c>
      <c r="D285" s="24">
        <f>+PI_data!AB286</f>
        <v>0</v>
      </c>
      <c r="E285" s="24">
        <f>+PI_data!AC286</f>
        <v>0</v>
      </c>
      <c r="F285" s="24">
        <f t="shared" si="14"/>
        <v>0</v>
      </c>
      <c r="H285" s="108">
        <f t="shared" si="15"/>
        <v>0</v>
      </c>
      <c r="I285" s="108">
        <f t="shared" si="16"/>
        <v>0</v>
      </c>
    </row>
    <row r="286" spans="1:9">
      <c r="A286" s="26">
        <f>+PI_data!A287</f>
        <v>45874.208333332441</v>
      </c>
      <c r="B286" s="24">
        <f>+PI_data!B287</f>
        <v>0</v>
      </c>
      <c r="C286" s="24">
        <f>+PI_data!C287</f>
        <v>0</v>
      </c>
      <c r="D286" s="24">
        <f>+PI_data!AB287</f>
        <v>0</v>
      </c>
      <c r="E286" s="24">
        <f>+PI_data!AC287</f>
        <v>0</v>
      </c>
      <c r="F286" s="24">
        <f t="shared" si="14"/>
        <v>0</v>
      </c>
      <c r="H286" s="108">
        <f t="shared" si="15"/>
        <v>0</v>
      </c>
      <c r="I286" s="108">
        <f t="shared" si="16"/>
        <v>0</v>
      </c>
    </row>
    <row r="287" spans="1:9">
      <c r="A287" s="26">
        <f>+PI_data!A288</f>
        <v>45874.21180555466</v>
      </c>
      <c r="B287" s="24">
        <f>+PI_data!B288</f>
        <v>0</v>
      </c>
      <c r="C287" s="24">
        <f>+PI_data!C288</f>
        <v>0</v>
      </c>
      <c r="D287" s="24">
        <f>+PI_data!AB288</f>
        <v>0</v>
      </c>
      <c r="E287" s="24">
        <f>+PI_data!AC288</f>
        <v>0</v>
      </c>
      <c r="F287" s="24">
        <f t="shared" si="14"/>
        <v>0</v>
      </c>
      <c r="H287" s="108">
        <f t="shared" si="15"/>
        <v>0</v>
      </c>
      <c r="I287" s="108">
        <f t="shared" si="16"/>
        <v>0</v>
      </c>
    </row>
    <row r="288" spans="1:9">
      <c r="A288" s="26">
        <f>+PI_data!A289</f>
        <v>45874.215277776879</v>
      </c>
      <c r="B288" s="24">
        <f>+PI_data!B289</f>
        <v>0</v>
      </c>
      <c r="C288" s="24">
        <f>+PI_data!C289</f>
        <v>0</v>
      </c>
      <c r="D288" s="24">
        <f>+PI_data!AB289</f>
        <v>0</v>
      </c>
      <c r="E288" s="24">
        <f>+PI_data!AC289</f>
        <v>0</v>
      </c>
      <c r="F288" s="24">
        <f t="shared" si="14"/>
        <v>0</v>
      </c>
      <c r="H288" s="108">
        <f t="shared" si="15"/>
        <v>0</v>
      </c>
      <c r="I288" s="108">
        <f t="shared" si="16"/>
        <v>0</v>
      </c>
    </row>
    <row r="289" spans="1:9">
      <c r="A289" s="26">
        <f>+PI_data!A290</f>
        <v>45874.218749999098</v>
      </c>
      <c r="B289" s="24">
        <f>+PI_data!B290</f>
        <v>0</v>
      </c>
      <c r="C289" s="24">
        <f>+PI_data!C290</f>
        <v>0</v>
      </c>
      <c r="D289" s="24">
        <f>+PI_data!AB290</f>
        <v>0</v>
      </c>
      <c r="E289" s="24">
        <f>+PI_data!AC290</f>
        <v>0</v>
      </c>
      <c r="F289" s="24">
        <f t="shared" si="14"/>
        <v>0</v>
      </c>
      <c r="H289" s="108">
        <f t="shared" si="15"/>
        <v>0</v>
      </c>
      <c r="I289" s="108">
        <f t="shared" si="16"/>
        <v>0</v>
      </c>
    </row>
    <row r="290" spans="1:9">
      <c r="A290" s="26">
        <f>+PI_data!A291</f>
        <v>45874.222222221317</v>
      </c>
      <c r="B290" s="24">
        <f>+PI_data!B291</f>
        <v>0</v>
      </c>
      <c r="C290" s="24">
        <f>+PI_data!C291</f>
        <v>0</v>
      </c>
      <c r="D290" s="24">
        <f>+PI_data!AB291</f>
        <v>0</v>
      </c>
      <c r="E290" s="24">
        <f>+PI_data!AC291</f>
        <v>0</v>
      </c>
      <c r="F290" s="24">
        <f t="shared" si="14"/>
        <v>0</v>
      </c>
      <c r="H290" s="108">
        <f t="shared" si="15"/>
        <v>0</v>
      </c>
      <c r="I290" s="108">
        <f t="shared" si="16"/>
        <v>0</v>
      </c>
    </row>
    <row r="291" spans="1:9">
      <c r="A291" s="26">
        <f>+PI_data!A292</f>
        <v>45874.225694443536</v>
      </c>
      <c r="B291" s="24">
        <f>+PI_data!B292</f>
        <v>0</v>
      </c>
      <c r="C291" s="24">
        <f>+PI_data!C292</f>
        <v>0</v>
      </c>
      <c r="D291" s="24">
        <f>+PI_data!AB292</f>
        <v>0</v>
      </c>
      <c r="E291" s="24">
        <f>+PI_data!AC292</f>
        <v>0</v>
      </c>
      <c r="F291" s="24">
        <f t="shared" si="14"/>
        <v>0</v>
      </c>
      <c r="H291" s="108">
        <f t="shared" si="15"/>
        <v>0</v>
      </c>
      <c r="I291" s="108">
        <f t="shared" si="16"/>
        <v>0</v>
      </c>
    </row>
    <row r="292" spans="1:9">
      <c r="A292" s="26">
        <f>+PI_data!A293</f>
        <v>45874.229166665755</v>
      </c>
      <c r="B292" s="24">
        <f>+PI_data!B293</f>
        <v>0</v>
      </c>
      <c r="C292" s="24">
        <f>+PI_data!C293</f>
        <v>0</v>
      </c>
      <c r="D292" s="24">
        <f>+PI_data!AB293</f>
        <v>0</v>
      </c>
      <c r="E292" s="24">
        <f>+PI_data!AC293</f>
        <v>0</v>
      </c>
      <c r="F292" s="24">
        <f t="shared" si="14"/>
        <v>0</v>
      </c>
      <c r="H292" s="108">
        <f t="shared" si="15"/>
        <v>0</v>
      </c>
      <c r="I292" s="108">
        <f t="shared" si="16"/>
        <v>0</v>
      </c>
    </row>
    <row r="293" spans="1:9">
      <c r="A293" s="26">
        <f>+PI_data!A294</f>
        <v>45874.232638887974</v>
      </c>
      <c r="B293" s="24">
        <f>+PI_data!B294</f>
        <v>0</v>
      </c>
      <c r="C293" s="24">
        <f>+PI_data!C294</f>
        <v>0</v>
      </c>
      <c r="D293" s="24">
        <f>+PI_data!AB294</f>
        <v>0</v>
      </c>
      <c r="E293" s="24">
        <f>+PI_data!AC294</f>
        <v>0</v>
      </c>
      <c r="F293" s="24">
        <f t="shared" si="14"/>
        <v>0</v>
      </c>
      <c r="H293" s="108">
        <f t="shared" si="15"/>
        <v>0</v>
      </c>
      <c r="I293" s="108">
        <f t="shared" si="16"/>
        <v>0</v>
      </c>
    </row>
    <row r="294" spans="1:9">
      <c r="A294" s="26">
        <f>+PI_data!A295</f>
        <v>45874.236111110193</v>
      </c>
      <c r="B294" s="24">
        <f>+PI_data!B295</f>
        <v>0</v>
      </c>
      <c r="C294" s="24">
        <f>+PI_data!C295</f>
        <v>0</v>
      </c>
      <c r="D294" s="24">
        <f>+PI_data!AB295</f>
        <v>0</v>
      </c>
      <c r="E294" s="24">
        <f>+PI_data!AC295</f>
        <v>0</v>
      </c>
      <c r="F294" s="24">
        <f t="shared" si="14"/>
        <v>0</v>
      </c>
      <c r="H294" s="108">
        <f t="shared" si="15"/>
        <v>0</v>
      </c>
      <c r="I294" s="108">
        <f t="shared" si="16"/>
        <v>0</v>
      </c>
    </row>
    <row r="295" spans="1:9">
      <c r="A295" s="26">
        <f>+PI_data!A296</f>
        <v>45874.239583332412</v>
      </c>
      <c r="B295" s="24">
        <f>+PI_data!B296</f>
        <v>0</v>
      </c>
      <c r="C295" s="24">
        <f>+PI_data!C296</f>
        <v>0</v>
      </c>
      <c r="D295" s="24">
        <f>+PI_data!AB296</f>
        <v>0</v>
      </c>
      <c r="E295" s="24">
        <f>+PI_data!AC296</f>
        <v>0</v>
      </c>
      <c r="F295" s="24">
        <f t="shared" si="14"/>
        <v>0</v>
      </c>
      <c r="H295" s="108">
        <f t="shared" si="15"/>
        <v>0</v>
      </c>
      <c r="I295" s="108">
        <f t="shared" si="16"/>
        <v>0</v>
      </c>
    </row>
    <row r="296" spans="1:9">
      <c r="A296" s="26">
        <f>+PI_data!A297</f>
        <v>45874.243055554631</v>
      </c>
      <c r="B296" s="24">
        <f>+PI_data!B297</f>
        <v>0</v>
      </c>
      <c r="C296" s="24">
        <f>+PI_data!C297</f>
        <v>0</v>
      </c>
      <c r="D296" s="24">
        <f>+PI_data!AB297</f>
        <v>0</v>
      </c>
      <c r="E296" s="24">
        <f>+PI_data!AC297</f>
        <v>0</v>
      </c>
      <c r="F296" s="24">
        <f t="shared" si="14"/>
        <v>0</v>
      </c>
      <c r="H296" s="108">
        <f t="shared" si="15"/>
        <v>0</v>
      </c>
      <c r="I296" s="108">
        <f t="shared" si="16"/>
        <v>0</v>
      </c>
    </row>
    <row r="297" spans="1:9">
      <c r="A297" s="26">
        <f>+PI_data!A298</f>
        <v>45874.24652777685</v>
      </c>
      <c r="B297" s="24">
        <f>+PI_data!B298</f>
        <v>0</v>
      </c>
      <c r="C297" s="24">
        <f>+PI_data!C298</f>
        <v>0</v>
      </c>
      <c r="D297" s="24">
        <f>+PI_data!AB298</f>
        <v>0</v>
      </c>
      <c r="E297" s="24">
        <f>+PI_data!AC298</f>
        <v>0</v>
      </c>
      <c r="F297" s="24">
        <f t="shared" si="14"/>
        <v>0</v>
      </c>
      <c r="H297" s="109">
        <f t="shared" si="15"/>
        <v>0</v>
      </c>
      <c r="I297" s="109">
        <f t="shared" si="16"/>
        <v>0</v>
      </c>
    </row>
  </sheetData>
  <mergeCells count="1">
    <mergeCell ref="H5:J5"/>
  </mergeCells>
  <pageMargins left="0.7" right="0.7" top="0.75" bottom="0.75" header="0.3" footer="0.3"/>
  <ignoredErrors>
    <ignoredError sqref="D4"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pageSetUpPr fitToPage="1"/>
  </sheetPr>
  <dimension ref="A1:L288"/>
  <sheetViews>
    <sheetView view="pageBreakPreview" zoomScaleNormal="85" zoomScaleSheetLayoutView="100" workbookViewId="0">
      <selection activeCell="J19" sqref="J19:J75"/>
    </sheetView>
  </sheetViews>
  <sheetFormatPr baseColWidth="10" defaultColWidth="11" defaultRowHeight="15"/>
  <cols>
    <col min="1" max="1" width="2.375" style="3" customWidth="1"/>
    <col min="2" max="2" width="51.25" style="3" customWidth="1"/>
    <col min="3" max="3" width="14.5" style="1" customWidth="1"/>
    <col min="4" max="4" width="6.875" style="2" customWidth="1"/>
    <col min="5" max="5" width="9.125" style="3" customWidth="1"/>
    <col min="6" max="7" width="11" style="3" customWidth="1"/>
    <col min="8" max="16384" width="11" style="3"/>
  </cols>
  <sheetData>
    <row r="1" spans="1:8" ht="26.25">
      <c r="A1" s="353"/>
      <c r="B1" s="354" t="s">
        <v>182</v>
      </c>
      <c r="C1" s="355"/>
      <c r="D1" s="356"/>
      <c r="E1" s="353"/>
      <c r="F1" s="353"/>
      <c r="G1" s="353"/>
      <c r="H1" s="353"/>
    </row>
    <row r="2" spans="1:8" ht="26.25">
      <c r="A2" s="353"/>
      <c r="B2" s="354" t="s">
        <v>183</v>
      </c>
      <c r="C2" s="355"/>
      <c r="D2" s="356"/>
      <c r="E2" s="353"/>
      <c r="F2" s="353"/>
      <c r="G2" s="353"/>
      <c r="H2" s="353"/>
    </row>
    <row r="3" spans="1:8" ht="20.25">
      <c r="A3" s="353"/>
      <c r="B3" s="357" t="s">
        <v>29</v>
      </c>
      <c r="C3" s="410">
        <f>Input_Date</f>
        <v>45873</v>
      </c>
      <c r="D3" s="410"/>
      <c r="E3" s="353"/>
      <c r="F3" s="353"/>
      <c r="G3" s="353"/>
      <c r="H3" s="353"/>
    </row>
    <row r="4" spans="1:8" ht="15.75" customHeight="1">
      <c r="A4" s="353"/>
      <c r="B4" s="358"/>
      <c r="C4" s="355"/>
      <c r="D4" s="356"/>
      <c r="E4" s="353"/>
      <c r="F4" s="353"/>
      <c r="G4" s="353"/>
      <c r="H4" s="353"/>
    </row>
    <row r="5" spans="1:8" ht="17.25">
      <c r="A5" s="353"/>
      <c r="B5" s="359" t="str">
        <f>IFERROR(CONCATENATE("IDN máxima: ",TEXT(ROUND(Max_Dni,2),"0,00")," kWh/m2"," (",TEXT(ROUND(ClearSky,2),"0,00")," % condiciones cielo claro)"),"N/A")</f>
        <v>IDN máxima: 6,15 kWh/m2 (55,85 % condiciones cielo claro)</v>
      </c>
      <c r="C5" s="355"/>
      <c r="D5" s="356"/>
      <c r="E5" s="360"/>
      <c r="F5" s="361"/>
      <c r="G5" s="353"/>
      <c r="H5" s="353"/>
    </row>
    <row r="6" spans="1:8" s="346" customFormat="1" ht="17.25">
      <c r="A6" s="362"/>
      <c r="B6" s="363" t="str">
        <f>IF(Condiciones_Meteo_Plataforma_ElCarpio="","",Condiciones_Meteo_Plataforma_ElCarpio)</f>
        <v xml:space="preserve">Día despejado: claro predominio del sol. </v>
      </c>
      <c r="C6" s="363"/>
      <c r="D6" s="363"/>
      <c r="E6" s="362"/>
      <c r="F6" s="362"/>
      <c r="G6" s="362"/>
      <c r="H6" s="362"/>
    </row>
    <row r="7" spans="1:8" ht="15.75" customHeight="1">
      <c r="A7" s="353"/>
      <c r="B7" s="364"/>
      <c r="C7" s="355"/>
      <c r="D7" s="356"/>
      <c r="E7" s="353"/>
      <c r="F7" s="353"/>
      <c r="G7" s="353"/>
      <c r="H7" s="353"/>
    </row>
    <row r="8" spans="1:8" ht="18.75" customHeight="1">
      <c r="A8" s="353"/>
      <c r="B8" s="358" t="s">
        <v>184</v>
      </c>
      <c r="C8" s="355"/>
      <c r="D8" s="356"/>
      <c r="E8" s="353"/>
      <c r="F8" s="353"/>
      <c r="G8" s="353"/>
      <c r="H8" s="353"/>
    </row>
    <row r="9" spans="1:8" ht="17.25">
      <c r="A9" s="353"/>
      <c r="B9" s="365" t="s">
        <v>43</v>
      </c>
      <c r="C9" s="355">
        <f>Dni_Sc1</f>
        <v>6.1150813827519048</v>
      </c>
      <c r="D9" s="366" t="str">
        <f>IF(C9="N/A",""," kWh/m2")</f>
        <v xml:space="preserve"> kWh/m2</v>
      </c>
      <c r="E9" s="353"/>
      <c r="F9" s="353"/>
      <c r="G9" s="353"/>
      <c r="H9" s="353"/>
    </row>
    <row r="10" spans="1:8" ht="17.25">
      <c r="A10" s="353"/>
      <c r="B10" s="365" t="s">
        <v>174</v>
      </c>
      <c r="C10" s="355"/>
      <c r="D10" s="356"/>
      <c r="E10" s="353"/>
      <c r="F10" s="353"/>
      <c r="G10" s="353"/>
      <c r="H10" s="353"/>
    </row>
    <row r="11" spans="1:8" ht="17.25">
      <c r="A11" s="353"/>
      <c r="B11" s="367" t="str">
        <f>CONCATENATE("Acople 1: ",TEXT(Hora_Acople1_Sc1,"hh:mm"), IF(Hora_Acople1_Sc1="N/A",""," h"),"  -  Desacople 1: ",TEXT(Hora_Desacople1_Sc1,"hh:mm"),IF(Hora_Desacople1_Sc1="N/A",""," h"))</f>
        <v>Acople 1: 09:47 h  -  Desacople 1: 21:06 h</v>
      </c>
      <c r="C11" s="368"/>
      <c r="D11" s="356"/>
      <c r="E11" s="353"/>
      <c r="F11" s="353"/>
      <c r="G11" s="353"/>
      <c r="H11" s="353"/>
    </row>
    <row r="12" spans="1:8" ht="17.25" hidden="1">
      <c r="A12" s="353"/>
      <c r="B12" s="367" t="str">
        <f>CONCATENATE("Acople 2: ",TEXT(Hora_Acople2_Sc1,"hh:mm"), IF(Hora_Acople2_Sc1="N/A",""," h"),"  -  Desacople 2: ",TEXT(Hora_Desacople2_Sc1,"hh:mm"),IF(Hora_Desacople2_Sc1="N/A",""," h"))</f>
        <v>Acople 2: N/A  -  Desacople 2: N/A</v>
      </c>
      <c r="C12" s="368"/>
      <c r="D12" s="356"/>
      <c r="E12" s="353"/>
      <c r="F12" s="353" t="s">
        <v>17</v>
      </c>
      <c r="G12" s="353"/>
      <c r="H12" s="353"/>
    </row>
    <row r="13" spans="1:8" ht="17.25" hidden="1">
      <c r="A13" s="353"/>
      <c r="B13" s="367" t="str">
        <f>CONCATENATE("Acople 3: ",TEXT(Hora_Acople3_Sc1,"hh:mm"), IF(Hora_Acople3_Sc1="N/A",""," h"),"  -  Desacople 3: ",TEXT(Hora_Desacople3_Sc1,"hh:mm"),IF(Hora_Desacople3_Sc1="N/A",""," h"))</f>
        <v>Acople 3: N/A  -  Desacople 3: N/A</v>
      </c>
      <c r="C13" s="368"/>
      <c r="D13" s="356"/>
      <c r="E13" s="353"/>
      <c r="F13" s="353"/>
      <c r="G13" s="353"/>
      <c r="H13" s="353"/>
    </row>
    <row r="14" spans="1:8" ht="17.25" hidden="1">
      <c r="A14" s="353"/>
      <c r="B14" s="367" t="str">
        <f>CONCATENATE("Acople 4: ",TEXT(Hora_Acople4_Sc1,"hh:mm"), IF(Hora_Acople4_Sc1="N/A",""," h"),"  -  Desacople 4: ",TEXT(Hora_Desacople4_Sc1,"hh:mm"),IF(Hora_Desacople4_Sc1="N/A",""," h"))</f>
        <v>Acople 4: N/A  -  Desacople 4: N/A</v>
      </c>
      <c r="C14" s="368"/>
      <c r="D14" s="356"/>
      <c r="E14" s="353"/>
      <c r="F14" s="353"/>
      <c r="G14" s="353"/>
      <c r="H14" s="353"/>
    </row>
    <row r="15" spans="1:8" ht="17.25" hidden="1">
      <c r="A15" s="353"/>
      <c r="B15" s="367" t="str">
        <f>CONCATENATE("Acople 5: ",TEXT(Hora_Acople5_Sc1,"hh:mm"), IF(Hora_Acople5_Sc1="N/A",""," h"),"  -  Desacople 5: ",TEXT(Hora_Desacople5_Sc1,"hh:mm"),IF(Hora_Desacople5_Sc1="N/A",""," h"))</f>
        <v>Acople 5: N/A  -  Desacople 5: N/A</v>
      </c>
      <c r="C15" s="368"/>
      <c r="D15" s="356"/>
      <c r="E15" s="353"/>
      <c r="F15" s="353"/>
      <c r="G15" s="353"/>
      <c r="H15" s="353"/>
    </row>
    <row r="16" spans="1:8" ht="17.25" hidden="1">
      <c r="A16" s="353"/>
      <c r="B16" s="367" t="str">
        <f>CONCATENATE("Acople 6: ",TEXT(Hora_Acople6_Sc1,"hh:mm"), IF(Hora_Acople6_Sc1="N/A",""," h"),"  -  Desacople 6: ",TEXT(Hora_Desacople6_Sc1,"hh:mm"),IF(Hora_Desacople6_Sc1="N/A",""," h"))</f>
        <v>Acople 6: N/A  -  Desacople 6: N/A</v>
      </c>
      <c r="C16" s="368"/>
      <c r="D16" s="356"/>
      <c r="E16" s="353"/>
      <c r="F16" s="353"/>
      <c r="G16" s="353"/>
      <c r="H16" s="353"/>
    </row>
    <row r="17" spans="1:8" ht="15.75" customHeight="1">
      <c r="A17" s="353"/>
      <c r="B17" s="367"/>
      <c r="C17" s="368"/>
      <c r="D17" s="356"/>
      <c r="E17" s="353"/>
      <c r="F17" s="353"/>
      <c r="G17" s="353"/>
      <c r="H17" s="353"/>
    </row>
    <row r="18" spans="1:8" ht="17.25">
      <c r="A18" s="353"/>
      <c r="B18" s="353" t="s">
        <v>18</v>
      </c>
      <c r="C18" s="355"/>
      <c r="D18" s="356"/>
      <c r="E18" s="353"/>
      <c r="F18" s="353"/>
      <c r="G18" s="353"/>
      <c r="H18" s="353"/>
    </row>
    <row r="19" spans="1:8" ht="8.1" customHeight="1">
      <c r="A19" s="353"/>
      <c r="B19" s="353"/>
      <c r="C19" s="355"/>
      <c r="D19" s="356"/>
      <c r="E19" s="353"/>
      <c r="F19" s="353"/>
      <c r="G19" s="353"/>
      <c r="H19" s="353"/>
    </row>
    <row r="20" spans="1:8" ht="17.25">
      <c r="A20" s="353"/>
      <c r="B20" s="369" t="s">
        <v>52</v>
      </c>
      <c r="C20" s="355">
        <f>Generacion_Neta_Sc1</f>
        <v>367.24799999999999</v>
      </c>
      <c r="D20" s="366" t="str">
        <f>IF(C20="N/A",""," MWhe")</f>
        <v xml:space="preserve"> MWhe</v>
      </c>
      <c r="E20" s="353"/>
      <c r="F20" s="353"/>
      <c r="G20" s="353"/>
      <c r="H20" s="353"/>
    </row>
    <row r="21" spans="1:8" ht="17.25">
      <c r="A21" s="353"/>
      <c r="B21" s="369" t="s">
        <v>53</v>
      </c>
      <c r="C21" s="355">
        <f>Generacion_Neta_MT_Sc1</f>
        <v>367.8020122592286</v>
      </c>
      <c r="D21" s="366" t="str">
        <f>IF(C21="N/A",""," MWhe")</f>
        <v xml:space="preserve"> MWhe</v>
      </c>
      <c r="E21" s="353"/>
      <c r="F21" s="353"/>
      <c r="G21" s="353"/>
      <c r="H21" s="353"/>
    </row>
    <row r="22" spans="1:8" ht="17.25">
      <c r="A22" s="353"/>
      <c r="B22" s="369" t="s">
        <v>54</v>
      </c>
      <c r="C22" s="355">
        <f>IFERROR(100*C20/C21,"N/A")</f>
        <v>99.849372151113144</v>
      </c>
      <c r="D22" s="356" t="str">
        <f>IF(C22="N/A",""," %")</f>
        <v xml:space="preserve"> %</v>
      </c>
      <c r="E22" s="353"/>
      <c r="F22" s="353"/>
      <c r="G22" s="353"/>
      <c r="H22" s="353"/>
    </row>
    <row r="23" spans="1:8" ht="8.1" customHeight="1">
      <c r="A23" s="353"/>
      <c r="B23" s="356"/>
      <c r="C23" s="355"/>
      <c r="D23" s="356"/>
      <c r="E23" s="353"/>
      <c r="F23" s="353"/>
      <c r="G23" s="353"/>
      <c r="H23" s="353"/>
    </row>
    <row r="24" spans="1:8" ht="17.25">
      <c r="A24" s="353"/>
      <c r="B24" s="369" t="s">
        <v>55</v>
      </c>
      <c r="C24" s="355">
        <f>Consumo_Online_Sc1</f>
        <v>-367.24799999999999</v>
      </c>
      <c r="D24" s="366" t="str">
        <f>IF(C24="N/A",""," MWhe")</f>
        <v xml:space="preserve"> MWhe</v>
      </c>
      <c r="E24" s="353"/>
      <c r="F24" s="353"/>
      <c r="G24" s="353"/>
      <c r="H24" s="353"/>
    </row>
    <row r="25" spans="1:8" ht="8.1" customHeight="1">
      <c r="A25" s="353"/>
      <c r="B25" s="353"/>
      <c r="C25" s="370"/>
      <c r="D25" s="356"/>
      <c r="E25" s="353"/>
      <c r="F25" s="353"/>
      <c r="G25" s="353"/>
      <c r="H25" s="353"/>
    </row>
    <row r="26" spans="1:8" ht="17.25">
      <c r="A26" s="353"/>
      <c r="B26" s="369" t="s">
        <v>56</v>
      </c>
      <c r="C26" s="355">
        <f>Consumo_Gas_PCI_Sc1</f>
        <v>0</v>
      </c>
      <c r="D26" s="366" t="str">
        <f>IF(C26="N/A",""," MWhe PCI")</f>
        <v xml:space="preserve"> MWhe PCI</v>
      </c>
      <c r="E26" s="353"/>
      <c r="F26" s="353"/>
      <c r="G26" s="353"/>
      <c r="H26" s="353"/>
    </row>
    <row r="27" spans="1:8" ht="17.25">
      <c r="A27" s="353"/>
      <c r="B27" s="369" t="s">
        <v>57</v>
      </c>
      <c r="C27" s="355">
        <f>Produccion_Desde_Gas_PCS_Sc1</f>
        <v>0</v>
      </c>
      <c r="D27" s="366" t="str">
        <f>IF(C27="N/A",""," MWhe")</f>
        <v xml:space="preserve"> MWhe</v>
      </c>
      <c r="E27" s="353"/>
      <c r="F27" s="353"/>
      <c r="G27" s="353"/>
      <c r="H27" s="353"/>
    </row>
    <row r="28" spans="1:8" ht="15.75" customHeight="1">
      <c r="A28" s="353"/>
      <c r="B28" s="369"/>
      <c r="C28" s="355"/>
      <c r="D28" s="366"/>
      <c r="E28" s="353"/>
      <c r="F28" s="353"/>
      <c r="G28" s="353"/>
      <c r="H28" s="353"/>
    </row>
    <row r="29" spans="1:8" ht="17.25">
      <c r="A29" s="353"/>
      <c r="B29" s="353" t="s">
        <v>19</v>
      </c>
      <c r="C29" s="355"/>
      <c r="D29" s="356"/>
      <c r="E29" s="353"/>
      <c r="F29" s="353"/>
      <c r="G29" s="353"/>
      <c r="H29" s="353"/>
    </row>
    <row r="30" spans="1:8" ht="8.1" customHeight="1">
      <c r="A30" s="353"/>
      <c r="B30" s="353"/>
      <c r="C30" s="355"/>
      <c r="D30" s="356"/>
      <c r="E30" s="353"/>
      <c r="F30" s="353"/>
      <c r="G30" s="353"/>
      <c r="H30" s="353"/>
    </row>
    <row r="31" spans="1:8" ht="17.25">
      <c r="A31" s="353"/>
      <c r="B31" s="369" t="s">
        <v>47</v>
      </c>
      <c r="C31" s="371" t="str">
        <f>CONCATENATE(Bombas_HTF_Principal_Disponibles_Sc1," / 4")</f>
        <v>4 / 4</v>
      </c>
      <c r="D31" s="372" t="s">
        <v>177</v>
      </c>
      <c r="E31" s="353"/>
      <c r="F31" s="353"/>
      <c r="G31" s="353"/>
      <c r="H31" s="353"/>
    </row>
    <row r="32" spans="1:8" ht="17.25">
      <c r="A32" s="353"/>
      <c r="B32" s="369" t="s">
        <v>48</v>
      </c>
      <c r="C32" s="371" t="str">
        <f>CONCATENATE(Bombas_HTF_Secundaria_Disponibles_Sc1," / 3")</f>
        <v>3 / 3</v>
      </c>
      <c r="D32" s="372" t="s">
        <v>177</v>
      </c>
      <c r="E32" s="353"/>
      <c r="F32" s="353"/>
      <c r="G32" s="353"/>
      <c r="H32" s="353"/>
    </row>
    <row r="33" spans="1:9" ht="15.75" customHeight="1">
      <c r="A33" s="353"/>
      <c r="B33" s="369" t="s">
        <v>49</v>
      </c>
      <c r="C33" s="371" t="str">
        <f>CONCATENATE(Bombas_Agua_Alimentacion_Disponibles_Sc1," / 4")</f>
        <v>4 / 4</v>
      </c>
      <c r="D33" s="372" t="s">
        <v>177</v>
      </c>
      <c r="E33" s="353"/>
      <c r="F33" s="353"/>
      <c r="G33" s="353"/>
      <c r="H33" s="353"/>
    </row>
    <row r="34" spans="1:9" ht="15.75" customHeight="1">
      <c r="A34" s="353"/>
      <c r="B34" s="369" t="s">
        <v>50</v>
      </c>
      <c r="C34" s="371" t="str">
        <f>CONCATENATE(Bombas_Condensacion_Disponibles_Sc1," / 2")</f>
        <v>2 / 2</v>
      </c>
      <c r="D34" s="372" t="s">
        <v>177</v>
      </c>
      <c r="E34" s="353"/>
      <c r="F34" s="353"/>
      <c r="G34" s="353"/>
      <c r="H34" s="353"/>
    </row>
    <row r="35" spans="1:9" ht="15.75" customHeight="1">
      <c r="A35" s="353"/>
      <c r="B35" s="369" t="s">
        <v>51</v>
      </c>
      <c r="C35" s="371" t="str">
        <f>CONCATENATE(Calderas_Disponibles_Sc1," / 2")</f>
        <v>2 / 2</v>
      </c>
      <c r="D35" s="372" t="s">
        <v>177</v>
      </c>
      <c r="E35" s="353"/>
      <c r="F35" s="353"/>
      <c r="G35" s="353"/>
      <c r="H35" s="353"/>
    </row>
    <row r="36" spans="1:9" ht="8.1" customHeight="1">
      <c r="A36" s="353"/>
      <c r="B36" s="353"/>
      <c r="C36" s="355"/>
      <c r="D36" s="356"/>
      <c r="E36" s="353"/>
      <c r="F36" s="353"/>
      <c r="G36" s="353"/>
      <c r="H36" s="353"/>
    </row>
    <row r="37" spans="1:9" ht="15.75" customHeight="1">
      <c r="A37" s="353"/>
      <c r="B37" s="369" t="s">
        <v>44</v>
      </c>
      <c r="C37" s="355"/>
      <c r="D37" s="356"/>
      <c r="E37" s="353"/>
      <c r="F37" s="353"/>
      <c r="G37" s="353"/>
      <c r="H37" s="353"/>
    </row>
    <row r="38" spans="1:9" ht="15.75" customHeight="1">
      <c r="A38" s="353"/>
      <c r="B38" s="373" t="s">
        <v>45</v>
      </c>
      <c r="C38" s="371">
        <f>CCP_Servicio_Max_Sc1</f>
        <v>432</v>
      </c>
      <c r="D38" s="356" t="str">
        <f>IFERROR(CONCATENATE(" Uds. (",IFERROR(TEXT(ROUND(100*CCP_Servicio_Max_Sc1/Num_Ccp_Sc1,2),"0,00"),NA())," %)"),"")</f>
        <v xml:space="preserve"> Uds. (100,00 %)</v>
      </c>
      <c r="E38" s="353"/>
      <c r="F38" s="353"/>
      <c r="G38" s="353"/>
      <c r="H38" s="374"/>
      <c r="I38" s="308"/>
    </row>
    <row r="39" spans="1:9" ht="15.75" customHeight="1">
      <c r="A39" s="353"/>
      <c r="B39" s="373" t="s">
        <v>46</v>
      </c>
      <c r="C39" s="355">
        <f>CCP_Servicio_Avg_Sc1</f>
        <v>431.92047255448313</v>
      </c>
      <c r="D39" s="356" t="str">
        <f>IFERROR(CONCATENATE(" Uds. (",IFERROR(TEXT(ROUND(100*CCP_Servicio_Avg_Sc1/Num_Ccp_Sc1,2),"0,00"),NA())," %)"),"")</f>
        <v xml:space="preserve"> Uds. (99,98 %)</v>
      </c>
      <c r="E39" s="353"/>
      <c r="F39" s="353"/>
      <c r="G39" s="353"/>
      <c r="H39" s="374"/>
      <c r="I39" s="308"/>
    </row>
    <row r="40" spans="1:9" ht="8.1" customHeight="1">
      <c r="A40" s="353"/>
      <c r="B40" s="373"/>
      <c r="C40" s="355"/>
      <c r="D40" s="356"/>
      <c r="E40" s="353"/>
      <c r="F40" s="353"/>
      <c r="G40" s="353"/>
      <c r="H40" s="374"/>
      <c r="I40" s="308"/>
    </row>
    <row r="41" spans="1:9" ht="15.75" customHeight="1">
      <c r="A41" s="353"/>
      <c r="B41" s="369" t="s">
        <v>58</v>
      </c>
      <c r="C41" s="355"/>
      <c r="D41" s="356"/>
      <c r="E41" s="353"/>
      <c r="F41" s="353"/>
      <c r="G41" s="353"/>
      <c r="H41" s="360"/>
    </row>
    <row r="42" spans="1:9" ht="15.75" customHeight="1">
      <c r="A42" s="353"/>
      <c r="B42" s="373" t="s">
        <v>45</v>
      </c>
      <c r="C42" s="355">
        <f>Temp_Cs_Max_Sc1</f>
        <v>379.33087405547656</v>
      </c>
      <c r="D42" s="366" t="str">
        <f>IF(C42="N/A",""," ºC")</f>
        <v xml:space="preserve"> ºC</v>
      </c>
      <c r="E42" s="375"/>
      <c r="F42" s="353"/>
      <c r="G42" s="353"/>
      <c r="H42" s="360"/>
    </row>
    <row r="43" spans="1:9" ht="17.25">
      <c r="A43" s="353"/>
      <c r="B43" s="373" t="s">
        <v>46</v>
      </c>
      <c r="C43" s="355">
        <f>Temp_Cs_Avg_Sc1</f>
        <v>363.45150454059359</v>
      </c>
      <c r="D43" s="366" t="str">
        <f>IF(C43="N/A",""," ºC")</f>
        <v xml:space="preserve"> ºC</v>
      </c>
      <c r="E43" s="353"/>
      <c r="F43" s="353"/>
      <c r="G43" s="353"/>
      <c r="H43" s="353"/>
    </row>
    <row r="44" spans="1:9" ht="15.75" customHeight="1">
      <c r="A44" s="353"/>
      <c r="B44" s="353"/>
      <c r="C44" s="355"/>
      <c r="D44" s="356"/>
      <c r="E44" s="353"/>
      <c r="F44" s="353"/>
      <c r="G44" s="353"/>
      <c r="H44" s="353"/>
    </row>
    <row r="45" spans="1:9" ht="17.25">
      <c r="A45" s="353"/>
      <c r="B45" s="353" t="s">
        <v>166</v>
      </c>
      <c r="C45" s="355"/>
      <c r="D45" s="356"/>
      <c r="E45" s="353"/>
      <c r="F45" s="353"/>
      <c r="G45" s="353"/>
      <c r="H45" s="353"/>
    </row>
    <row r="46" spans="1:9" ht="8.1" customHeight="1">
      <c r="A46" s="353"/>
      <c r="B46" s="353"/>
      <c r="C46" s="355"/>
      <c r="D46" s="356"/>
      <c r="E46" s="353"/>
      <c r="F46" s="353"/>
      <c r="G46" s="353"/>
      <c r="H46" s="353"/>
    </row>
    <row r="47" spans="1:9" ht="17.25">
      <c r="A47" s="353"/>
      <c r="B47" s="369" t="str">
        <f>IF(Prod_TipoIncidencia1_Sc1="","N/A",_xlfn.CONCAT("- Incidencia 1: "))</f>
        <v xml:space="preserve">- Incidencia 1: </v>
      </c>
      <c r="C47" s="355"/>
      <c r="D47" s="356"/>
      <c r="E47" s="353"/>
      <c r="F47" s="353"/>
      <c r="G47" s="353"/>
      <c r="H47" s="353"/>
    </row>
    <row r="48" spans="1:9" ht="51.75">
      <c r="A48" s="353"/>
      <c r="B48" s="376" t="str">
        <f>_xlfn.CONCAT("· Tipo de incidencia: ",Prod_TipoIncidencia1_Sc1)</f>
        <v>· Tipo de incidencia: Calima abundante durante toda la jornada</v>
      </c>
      <c r="C48" s="355"/>
      <c r="D48" s="356"/>
      <c r="E48" s="353"/>
      <c r="F48" s="353"/>
      <c r="G48" s="353"/>
      <c r="H48" s="353"/>
    </row>
    <row r="49" spans="1:12" ht="17.25">
      <c r="A49" s="353"/>
      <c r="B49" s="376" t="str">
        <f>_xlfn.CONCAT("· Equipo/s afectado/s: ",Prod_EquipoAfectado1_Sc1)</f>
        <v>· Equipo/s afectado/s: Campo Solar.</v>
      </c>
      <c r="C49" s="355"/>
      <c r="D49" s="356"/>
      <c r="E49" s="353"/>
      <c r="F49" s="353"/>
      <c r="G49" s="353"/>
      <c r="H49" s="353"/>
    </row>
    <row r="50" spans="1:12" ht="17.25">
      <c r="A50" s="353"/>
      <c r="B50" s="376" t="str">
        <f>_xlfn.CONCAT("· Enclavamiento: ",Prod_Enclavamiento1_Sc1)</f>
        <v>· Enclavamiento: NA.</v>
      </c>
      <c r="C50" s="355"/>
      <c r="D50" s="356"/>
      <c r="E50" s="353"/>
      <c r="F50" s="353"/>
      <c r="G50" s="353"/>
      <c r="H50" s="353"/>
    </row>
    <row r="51" spans="1:12" ht="8.1" customHeight="1">
      <c r="A51" s="353"/>
      <c r="B51" s="356"/>
      <c r="C51" s="355"/>
      <c r="D51" s="356"/>
      <c r="E51" s="353"/>
      <c r="F51" s="353"/>
      <c r="G51" s="353"/>
      <c r="H51" s="353"/>
    </row>
    <row r="52" spans="1:12" s="1" customFormat="1" ht="17.25">
      <c r="A52" s="353"/>
      <c r="B52" s="369" t="str">
        <f>_xlfn.CONCAT("- Incidencia 2: ")</f>
        <v xml:space="preserve">- Incidencia 2: </v>
      </c>
      <c r="C52" s="355"/>
      <c r="D52" s="356"/>
      <c r="E52" s="353"/>
      <c r="F52" s="353"/>
      <c r="G52" s="353"/>
      <c r="H52" s="353"/>
      <c r="I52" s="3"/>
      <c r="J52" s="3"/>
      <c r="K52" s="3"/>
      <c r="L52" s="3"/>
    </row>
    <row r="53" spans="1:12" s="1" customFormat="1" ht="34.5">
      <c r="A53" s="353"/>
      <c r="B53" s="376" t="str">
        <f>_xlfn.CONCAT("· Tipo de incidencia: ",Prod_TipoIncidencia2_Sc1)</f>
        <v xml:space="preserve">· Tipo de incidencia: </v>
      </c>
      <c r="C53" s="355"/>
      <c r="D53" s="356"/>
      <c r="E53" s="353"/>
      <c r="F53" s="353"/>
      <c r="G53" s="353"/>
      <c r="H53" s="353"/>
      <c r="I53" s="3"/>
      <c r="J53" s="3"/>
      <c r="K53" s="3"/>
      <c r="L53" s="3"/>
    </row>
    <row r="54" spans="1:12" s="1" customFormat="1" ht="17.25">
      <c r="A54" s="353"/>
      <c r="B54" s="376" t="str">
        <f>_xlfn.CONCAT("· Equipo/s afectado/s: ",Prod_EquipoAfectado2_Sc1)</f>
        <v xml:space="preserve">· Equipo/s afectado/s: </v>
      </c>
      <c r="C54" s="355"/>
      <c r="D54" s="356"/>
      <c r="E54" s="353"/>
      <c r="F54" s="353"/>
      <c r="G54" s="353"/>
      <c r="H54" s="353"/>
      <c r="I54" s="3"/>
      <c r="J54" s="3"/>
      <c r="K54" s="3"/>
      <c r="L54" s="3"/>
    </row>
    <row r="55" spans="1:12" s="1" customFormat="1" ht="17.25">
      <c r="A55" s="353"/>
      <c r="B55" s="376" t="str">
        <f>_xlfn.CONCAT("· Enclavamiento: ",Prod_Enclavamiento2_Sc1)</f>
        <v xml:space="preserve">· Enclavamiento: </v>
      </c>
      <c r="C55" s="355"/>
      <c r="D55" s="356"/>
      <c r="E55" s="353"/>
      <c r="F55" s="353"/>
      <c r="G55" s="353"/>
      <c r="H55" s="353"/>
      <c r="I55" s="3"/>
      <c r="J55" s="3"/>
      <c r="K55" s="3"/>
      <c r="L55" s="3"/>
    </row>
    <row r="56" spans="1:12" s="1" customFormat="1" ht="8.1" hidden="1" customHeight="1">
      <c r="A56" s="353"/>
      <c r="B56" s="369"/>
      <c r="C56" s="355"/>
      <c r="D56" s="356"/>
      <c r="E56" s="353"/>
      <c r="F56" s="353"/>
      <c r="G56" s="353"/>
      <c r="H56" s="353"/>
      <c r="I56" s="3"/>
      <c r="J56" s="3"/>
      <c r="K56" s="3"/>
      <c r="L56" s="3"/>
    </row>
    <row r="57" spans="1:12" s="1" customFormat="1" ht="17.25" hidden="1">
      <c r="A57" s="353"/>
      <c r="B57" s="369" t="str">
        <f>_xlfn.CONCAT("- Incidencia 3: ")</f>
        <v xml:space="preserve">- Incidencia 3: </v>
      </c>
      <c r="C57" s="355"/>
      <c r="D57" s="356"/>
      <c r="E57" s="353"/>
      <c r="F57" s="353"/>
      <c r="G57" s="353"/>
      <c r="H57" s="353"/>
      <c r="I57" s="3"/>
      <c r="J57" s="3"/>
      <c r="K57" s="3"/>
      <c r="L57" s="3"/>
    </row>
    <row r="58" spans="1:12" s="1" customFormat="1" ht="17.25" hidden="1">
      <c r="A58" s="353"/>
      <c r="B58" s="376" t="str">
        <f>_xlfn.CONCAT("· Tipo de incidencia: ",Prod_TipoIncidencia3_Sc1)</f>
        <v xml:space="preserve">· Tipo de incidencia: </v>
      </c>
      <c r="C58" s="355"/>
      <c r="D58" s="356"/>
      <c r="E58" s="353"/>
      <c r="F58" s="353"/>
      <c r="G58" s="353"/>
      <c r="H58" s="353"/>
      <c r="I58" s="3"/>
      <c r="J58" s="3"/>
      <c r="K58" s="3"/>
      <c r="L58" s="3"/>
    </row>
    <row r="59" spans="1:12" s="1" customFormat="1" ht="17.25" hidden="1">
      <c r="A59" s="353"/>
      <c r="B59" s="376" t="str">
        <f>_xlfn.CONCAT("· Equipo/s afectado/s: ",Prod_EquipoAfectado3_Sc1)</f>
        <v xml:space="preserve">· Equipo/s afectado/s: </v>
      </c>
      <c r="C59" s="355"/>
      <c r="D59" s="356"/>
      <c r="E59" s="353"/>
      <c r="F59" s="353"/>
      <c r="G59" s="353"/>
      <c r="H59" s="353"/>
      <c r="I59" s="3"/>
      <c r="J59" s="3"/>
      <c r="K59" s="3"/>
      <c r="L59" s="3"/>
    </row>
    <row r="60" spans="1:12" s="1" customFormat="1" ht="17.25" hidden="1">
      <c r="A60" s="353"/>
      <c r="B60" s="376" t="str">
        <f>_xlfn.CONCAT("· Enclavamiento: ",Prod_Enclavamiento3_Sc1)</f>
        <v xml:space="preserve">· Enclavamiento: </v>
      </c>
      <c r="C60" s="355"/>
      <c r="D60" s="356"/>
      <c r="E60" s="353"/>
      <c r="F60" s="353"/>
      <c r="G60" s="353"/>
      <c r="H60" s="353"/>
      <c r="I60" s="3"/>
      <c r="J60" s="3"/>
      <c r="K60" s="3"/>
      <c r="L60" s="3"/>
    </row>
    <row r="61" spans="1:12" s="1" customFormat="1" ht="8.1" hidden="1" customHeight="1">
      <c r="A61" s="353"/>
      <c r="B61" s="369"/>
      <c r="C61" s="355"/>
      <c r="D61" s="356"/>
      <c r="E61" s="353"/>
      <c r="F61" s="353"/>
      <c r="G61" s="353"/>
      <c r="H61" s="353"/>
      <c r="I61" s="3"/>
      <c r="J61" s="3"/>
      <c r="K61" s="3"/>
      <c r="L61" s="3"/>
    </row>
    <row r="62" spans="1:12" s="1" customFormat="1" ht="17.25" hidden="1">
      <c r="A62" s="353"/>
      <c r="B62" s="369" t="str">
        <f>_xlfn.CONCAT("- Incidencia 4: ")</f>
        <v xml:space="preserve">- Incidencia 4: </v>
      </c>
      <c r="C62" s="355"/>
      <c r="D62" s="356"/>
      <c r="E62" s="353"/>
      <c r="F62" s="353"/>
      <c r="G62" s="353"/>
      <c r="H62" s="353"/>
      <c r="I62" s="3"/>
      <c r="J62" s="3"/>
      <c r="K62" s="3"/>
      <c r="L62" s="3"/>
    </row>
    <row r="63" spans="1:12" s="1" customFormat="1" ht="17.25" hidden="1">
      <c r="A63" s="353"/>
      <c r="B63" s="376" t="str">
        <f>_xlfn.CONCAT("· Tipo de incidencia: ",Prod_TipoIncidencia4_Sc1)</f>
        <v xml:space="preserve">· Tipo de incidencia: </v>
      </c>
      <c r="C63" s="355"/>
      <c r="D63" s="356"/>
      <c r="E63" s="353"/>
      <c r="F63" s="353"/>
      <c r="G63" s="353"/>
      <c r="H63" s="353"/>
      <c r="I63" s="3"/>
      <c r="J63" s="3"/>
      <c r="K63" s="3"/>
      <c r="L63" s="3"/>
    </row>
    <row r="64" spans="1:12" s="1" customFormat="1" ht="17.25" hidden="1">
      <c r="A64" s="353"/>
      <c r="B64" s="376" t="str">
        <f>_xlfn.CONCAT("· Equipo/s afectado/s: ",Prod_EquipoAfectado4_Sc1)</f>
        <v xml:space="preserve">· Equipo/s afectado/s: </v>
      </c>
      <c r="C64" s="355"/>
      <c r="D64" s="356"/>
      <c r="E64" s="353"/>
      <c r="F64" s="353"/>
      <c r="G64" s="353"/>
      <c r="H64" s="353"/>
      <c r="I64" s="3"/>
      <c r="J64" s="3"/>
      <c r="K64" s="3"/>
      <c r="L64" s="3"/>
    </row>
    <row r="65" spans="1:12" s="1" customFormat="1" ht="17.25" hidden="1">
      <c r="A65" s="353"/>
      <c r="B65" s="376" t="e">
        <f>_xlfn.CONCAT("· Enclavamiento: ",Prod_Enclavamiento4_Sc1)</f>
        <v>#REF!</v>
      </c>
      <c r="C65" s="355"/>
      <c r="D65" s="356"/>
      <c r="E65" s="353"/>
      <c r="F65" s="353"/>
      <c r="G65" s="353"/>
      <c r="H65" s="353"/>
      <c r="I65" s="3"/>
      <c r="J65" s="3"/>
      <c r="K65" s="3"/>
      <c r="L65" s="3"/>
    </row>
    <row r="66" spans="1:12" s="1" customFormat="1" ht="8.1" hidden="1" customHeight="1">
      <c r="A66" s="353"/>
      <c r="B66" s="369"/>
      <c r="C66" s="355"/>
      <c r="D66" s="356"/>
      <c r="E66" s="353"/>
      <c r="F66" s="353"/>
      <c r="G66" s="353"/>
      <c r="H66" s="353"/>
      <c r="I66" s="3"/>
      <c r="J66" s="3"/>
      <c r="K66" s="3"/>
      <c r="L66" s="3"/>
    </row>
    <row r="67" spans="1:12" s="1" customFormat="1" ht="17.25" hidden="1">
      <c r="A67" s="353"/>
      <c r="B67" s="369" t="str">
        <f>_xlfn.CONCAT("- Incidencia 5: ")</f>
        <v xml:space="preserve">- Incidencia 5: </v>
      </c>
      <c r="C67" s="355"/>
      <c r="D67" s="356"/>
      <c r="E67" s="353"/>
      <c r="F67" s="353"/>
      <c r="G67" s="353"/>
      <c r="H67" s="353"/>
      <c r="I67" s="3"/>
      <c r="J67" s="3"/>
      <c r="K67" s="3"/>
      <c r="L67" s="3"/>
    </row>
    <row r="68" spans="1:12" s="1" customFormat="1" ht="17.25" hidden="1">
      <c r="A68" s="353"/>
      <c r="B68" s="376" t="str">
        <f>_xlfn.CONCAT("· Tipo de incidencia: ",Prod_TipoIncidencia5_Sc1)</f>
        <v xml:space="preserve">· Tipo de incidencia: </v>
      </c>
      <c r="C68" s="355"/>
      <c r="D68" s="356"/>
      <c r="E68" s="353"/>
      <c r="F68" s="353"/>
      <c r="G68" s="353"/>
      <c r="H68" s="353"/>
      <c r="I68" s="3"/>
      <c r="J68" s="3"/>
      <c r="K68" s="3"/>
      <c r="L68" s="3"/>
    </row>
    <row r="69" spans="1:12" s="1" customFormat="1" ht="17.25" hidden="1">
      <c r="A69" s="353"/>
      <c r="B69" s="376" t="str">
        <f>_xlfn.CONCAT("· Equipo/s afectado/s: ",Prod_EquipoAfectado5_Sc1)</f>
        <v xml:space="preserve">· Equipo/s afectado/s: </v>
      </c>
      <c r="C69" s="355"/>
      <c r="D69" s="356"/>
      <c r="E69" s="353"/>
      <c r="F69" s="353"/>
      <c r="G69" s="353"/>
      <c r="H69" s="353"/>
      <c r="I69" s="3"/>
      <c r="J69" s="3"/>
      <c r="K69" s="3"/>
      <c r="L69" s="3"/>
    </row>
    <row r="70" spans="1:12" s="1" customFormat="1" ht="17.25" hidden="1">
      <c r="A70" s="353"/>
      <c r="B70" s="376" t="str">
        <f>_xlfn.CONCAT("· Enclavamiento: ",Prod_Enclavamiento5_Sc1)</f>
        <v xml:space="preserve">· Enclavamiento: </v>
      </c>
      <c r="C70" s="355"/>
      <c r="D70" s="356"/>
      <c r="E70" s="353"/>
      <c r="F70" s="353"/>
      <c r="G70" s="353"/>
      <c r="H70" s="353"/>
      <c r="I70" s="3"/>
      <c r="J70" s="3"/>
      <c r="K70" s="3"/>
      <c r="L70" s="3"/>
    </row>
    <row r="71" spans="1:12" s="1" customFormat="1" ht="8.1" hidden="1" customHeight="1">
      <c r="A71" s="353"/>
      <c r="B71" s="369"/>
      <c r="C71" s="355"/>
      <c r="D71" s="356"/>
      <c r="E71" s="353"/>
      <c r="F71" s="353"/>
      <c r="G71" s="353"/>
      <c r="H71" s="353"/>
      <c r="I71" s="3"/>
      <c r="J71" s="3"/>
      <c r="K71" s="3"/>
      <c r="L71" s="3"/>
    </row>
    <row r="72" spans="1:12" s="1" customFormat="1" ht="17.25" hidden="1">
      <c r="A72" s="353"/>
      <c r="B72" s="369" t="str">
        <f>_xlfn.CONCAT("- Incidencia 6: ")</f>
        <v xml:space="preserve">- Incidencia 6: </v>
      </c>
      <c r="C72" s="355"/>
      <c r="D72" s="356"/>
      <c r="E72" s="353"/>
      <c r="F72" s="353"/>
      <c r="G72" s="353"/>
      <c r="H72" s="353"/>
      <c r="I72" s="3"/>
      <c r="J72" s="3"/>
      <c r="K72" s="3"/>
      <c r="L72" s="3"/>
    </row>
    <row r="73" spans="1:12" s="1" customFormat="1" ht="17.25" hidden="1">
      <c r="A73" s="353"/>
      <c r="B73" s="376" t="str">
        <f>_xlfn.CONCAT("· Tipo de incidencia: ",Prod_TipoIncidencia6_Sc1)</f>
        <v xml:space="preserve">· Tipo de incidencia: </v>
      </c>
      <c r="C73" s="355"/>
      <c r="D73" s="356"/>
      <c r="E73" s="353"/>
      <c r="F73" s="353"/>
      <c r="G73" s="353"/>
      <c r="H73" s="353"/>
      <c r="I73" s="3"/>
      <c r="J73" s="3"/>
      <c r="K73" s="3"/>
      <c r="L73" s="3"/>
    </row>
    <row r="74" spans="1:12" s="1" customFormat="1" ht="17.25" hidden="1">
      <c r="A74" s="353"/>
      <c r="B74" s="376" t="str">
        <f>_xlfn.CONCAT("· Equipo/s afectado/s: ",Prod_EquipoAfectado6_Sc1)</f>
        <v xml:space="preserve">· Equipo/s afectado/s: </v>
      </c>
      <c r="C74" s="355"/>
      <c r="D74" s="356"/>
      <c r="E74" s="353"/>
      <c r="F74" s="353"/>
      <c r="G74" s="353"/>
      <c r="H74" s="353"/>
      <c r="I74" s="3"/>
      <c r="J74" s="3"/>
      <c r="K74" s="3"/>
      <c r="L74" s="3"/>
    </row>
    <row r="75" spans="1:12" s="1" customFormat="1" ht="17.25" hidden="1">
      <c r="A75" s="353"/>
      <c r="B75" s="376" t="str">
        <f>_xlfn.CONCAT("· Enclavamiento: ",Prod_Enclavamiento6_Sc1)</f>
        <v xml:space="preserve">· Enclavamiento: </v>
      </c>
      <c r="C75" s="355"/>
      <c r="D75" s="356"/>
      <c r="E75" s="353"/>
      <c r="F75" s="353"/>
      <c r="G75" s="353"/>
      <c r="H75" s="353"/>
      <c r="I75" s="3"/>
      <c r="J75" s="3"/>
      <c r="K75" s="3"/>
      <c r="L75" s="3"/>
    </row>
    <row r="76" spans="1:12" s="1" customFormat="1" ht="8.1" hidden="1" customHeight="1">
      <c r="A76" s="353"/>
      <c r="B76" s="369"/>
      <c r="C76" s="355"/>
      <c r="D76" s="356"/>
      <c r="E76" s="353"/>
      <c r="F76" s="353"/>
      <c r="G76" s="353"/>
      <c r="H76" s="353"/>
      <c r="I76" s="3"/>
      <c r="J76" s="3"/>
      <c r="K76" s="3"/>
      <c r="L76" s="3"/>
    </row>
    <row r="77" spans="1:12" s="1" customFormat="1" ht="17.25" hidden="1">
      <c r="A77" s="353"/>
      <c r="B77" s="369" t="str">
        <f>_xlfn.CONCAT("- Incidencia 7: ")</f>
        <v xml:space="preserve">- Incidencia 7: </v>
      </c>
      <c r="C77" s="355"/>
      <c r="D77" s="356"/>
      <c r="E77" s="353"/>
      <c r="F77" s="353"/>
      <c r="G77" s="353"/>
      <c r="H77" s="353"/>
      <c r="I77" s="3"/>
      <c r="J77" s="3"/>
      <c r="K77" s="3"/>
      <c r="L77" s="3"/>
    </row>
    <row r="78" spans="1:12" s="1" customFormat="1" ht="17.25" hidden="1">
      <c r="A78" s="353"/>
      <c r="B78" s="376" t="str">
        <f>_xlfn.CONCAT("· Tipo de incidencia: ",Prod_TipoIncidencia7_Sc1)</f>
        <v xml:space="preserve">· Tipo de incidencia: </v>
      </c>
      <c r="C78" s="355"/>
      <c r="D78" s="356"/>
      <c r="E78" s="353"/>
      <c r="F78" s="353"/>
      <c r="G78" s="353"/>
      <c r="H78" s="353"/>
      <c r="I78" s="3"/>
      <c r="J78" s="3"/>
      <c r="K78" s="3"/>
      <c r="L78" s="3"/>
    </row>
    <row r="79" spans="1:12" s="1" customFormat="1" ht="17.25" hidden="1">
      <c r="A79" s="353"/>
      <c r="B79" s="376" t="str">
        <f>_xlfn.CONCAT("· Equipo/s afectado/s: ",Prod_EquipoAfectado7_Sc1)</f>
        <v xml:space="preserve">· Equipo/s afectado/s: </v>
      </c>
      <c r="C79" s="355"/>
      <c r="D79" s="356"/>
      <c r="E79" s="353"/>
      <c r="F79" s="353"/>
      <c r="G79" s="353"/>
      <c r="H79" s="353"/>
      <c r="I79" s="3"/>
      <c r="J79" s="3"/>
      <c r="K79" s="3"/>
      <c r="L79" s="3"/>
    </row>
    <row r="80" spans="1:12" s="1" customFormat="1" ht="17.25" hidden="1">
      <c r="A80" s="353"/>
      <c r="B80" s="376" t="str">
        <f>_xlfn.CONCAT("· Enclavamiento: ",Prod_Enclavamiento7_Sc1)</f>
        <v xml:space="preserve">· Enclavamiento: </v>
      </c>
      <c r="C80" s="355"/>
      <c r="D80" s="356"/>
      <c r="E80" s="353"/>
      <c r="F80" s="353"/>
      <c r="G80" s="353"/>
      <c r="H80" s="353"/>
      <c r="I80" s="3"/>
      <c r="J80" s="3"/>
      <c r="K80" s="3"/>
      <c r="L80" s="3"/>
    </row>
    <row r="81" spans="1:12" s="1" customFormat="1" ht="8.1" hidden="1" customHeight="1">
      <c r="A81" s="353"/>
      <c r="B81" s="369"/>
      <c r="C81" s="355"/>
      <c r="D81" s="356"/>
      <c r="E81" s="353"/>
      <c r="F81" s="353"/>
      <c r="G81" s="353"/>
      <c r="H81" s="353"/>
      <c r="I81" s="3"/>
      <c r="J81" s="3"/>
      <c r="K81" s="3"/>
      <c r="L81" s="3"/>
    </row>
    <row r="82" spans="1:12" s="1" customFormat="1" ht="17.25" hidden="1">
      <c r="A82" s="353"/>
      <c r="B82" s="369" t="str">
        <f>_xlfn.CONCAT("- Incidencia 8: ")</f>
        <v xml:space="preserve">- Incidencia 8: </v>
      </c>
      <c r="C82" s="355"/>
      <c r="D82" s="356"/>
      <c r="E82" s="353"/>
      <c r="F82" s="353"/>
      <c r="G82" s="353"/>
      <c r="H82" s="353"/>
      <c r="I82" s="3"/>
      <c r="J82" s="3"/>
      <c r="K82" s="3"/>
      <c r="L82" s="3"/>
    </row>
    <row r="83" spans="1:12" s="1" customFormat="1" ht="17.25" hidden="1">
      <c r="A83" s="353"/>
      <c r="B83" s="376" t="str">
        <f>_xlfn.CONCAT("· Tipo de incidencia: ",Prod_TipoIncidencia8_Sc1)</f>
        <v xml:space="preserve">· Tipo de incidencia: </v>
      </c>
      <c r="C83" s="355"/>
      <c r="D83" s="356"/>
      <c r="E83" s="353"/>
      <c r="F83" s="353"/>
      <c r="G83" s="353"/>
      <c r="H83" s="353"/>
      <c r="I83" s="3"/>
      <c r="J83" s="3"/>
      <c r="K83" s="3"/>
      <c r="L83" s="3"/>
    </row>
    <row r="84" spans="1:12" s="1" customFormat="1" ht="17.25" hidden="1">
      <c r="A84" s="353"/>
      <c r="B84" s="376" t="str">
        <f>_xlfn.CONCAT("· Equipo/s afectado/s: ",Prod_EquipoAfectado8_Sc1)</f>
        <v xml:space="preserve">· Equipo/s afectado/s: </v>
      </c>
      <c r="C84" s="355"/>
      <c r="D84" s="356"/>
      <c r="E84" s="353"/>
      <c r="F84" s="353"/>
      <c r="G84" s="353"/>
      <c r="H84" s="353"/>
      <c r="I84" s="3"/>
      <c r="J84" s="3"/>
      <c r="K84" s="3"/>
      <c r="L84" s="3"/>
    </row>
    <row r="85" spans="1:12" s="1" customFormat="1" ht="17.25" hidden="1">
      <c r="A85" s="353"/>
      <c r="B85" s="376" t="str">
        <f>_xlfn.CONCAT("· Enclavamiento: ",Prod_Enclavamiento8_Sc1)</f>
        <v xml:space="preserve">· Enclavamiento: </v>
      </c>
      <c r="C85" s="355"/>
      <c r="D85" s="356"/>
      <c r="E85" s="353"/>
      <c r="F85" s="353"/>
      <c r="G85" s="353"/>
      <c r="H85" s="353"/>
      <c r="I85" s="3"/>
      <c r="J85" s="3"/>
      <c r="K85" s="3"/>
      <c r="L85" s="3"/>
    </row>
    <row r="86" spans="1:12" s="1" customFormat="1" ht="8.1" hidden="1" customHeight="1">
      <c r="A86" s="353"/>
      <c r="B86" s="369"/>
      <c r="C86" s="355"/>
      <c r="D86" s="356"/>
      <c r="E86" s="353"/>
      <c r="F86" s="353"/>
      <c r="G86" s="353"/>
      <c r="H86" s="353"/>
      <c r="I86" s="3"/>
      <c r="J86" s="3"/>
      <c r="K86" s="3"/>
      <c r="L86" s="3"/>
    </row>
    <row r="87" spans="1:12" s="1" customFormat="1" ht="17.25" hidden="1">
      <c r="A87" s="353"/>
      <c r="B87" s="369" t="str">
        <f>_xlfn.CONCAT("- Incidencia 9: ")</f>
        <v xml:space="preserve">- Incidencia 9: </v>
      </c>
      <c r="C87" s="355"/>
      <c r="D87" s="356"/>
      <c r="E87" s="353"/>
      <c r="F87" s="353"/>
      <c r="G87" s="353"/>
      <c r="H87" s="353"/>
      <c r="I87" s="3"/>
      <c r="J87" s="3"/>
      <c r="K87" s="3"/>
      <c r="L87" s="3"/>
    </row>
    <row r="88" spans="1:12" s="1" customFormat="1" ht="17.25" hidden="1">
      <c r="A88" s="353"/>
      <c r="B88" s="376" t="str">
        <f>_xlfn.CONCAT("· Tipo de incidencia: ",Prod_TipoIncidencia9_Sc1)</f>
        <v xml:space="preserve">· Tipo de incidencia: </v>
      </c>
      <c r="C88" s="355"/>
      <c r="D88" s="356"/>
      <c r="E88" s="353"/>
      <c r="F88" s="353"/>
      <c r="G88" s="353"/>
      <c r="H88" s="353"/>
      <c r="I88" s="3"/>
      <c r="J88" s="3"/>
      <c r="K88" s="3"/>
      <c r="L88" s="3"/>
    </row>
    <row r="89" spans="1:12" s="1" customFormat="1" ht="17.25" hidden="1">
      <c r="A89" s="353"/>
      <c r="B89" s="376" t="str">
        <f>_xlfn.CONCAT("· Equipo/s afectado/s: ",Prod_EquipoAfectado9_Sc1)</f>
        <v xml:space="preserve">· Equipo/s afectado/s: </v>
      </c>
      <c r="C89" s="355"/>
      <c r="D89" s="356"/>
      <c r="E89" s="353"/>
      <c r="F89" s="353"/>
      <c r="G89" s="353"/>
      <c r="H89" s="353"/>
      <c r="I89" s="3"/>
      <c r="J89" s="3"/>
      <c r="K89" s="3"/>
      <c r="L89" s="3"/>
    </row>
    <row r="90" spans="1:12" s="1" customFormat="1" ht="17.25" hidden="1">
      <c r="A90" s="353"/>
      <c r="B90" s="376" t="str">
        <f>_xlfn.CONCAT("· Enclavamiento: ",Prod_Enclavamiento9_Sc1)</f>
        <v xml:space="preserve">· Enclavamiento: </v>
      </c>
      <c r="C90" s="355"/>
      <c r="D90" s="356"/>
      <c r="E90" s="353"/>
      <c r="F90" s="353"/>
      <c r="G90" s="353"/>
      <c r="H90" s="353"/>
      <c r="I90" s="3"/>
      <c r="J90" s="3"/>
      <c r="K90" s="3"/>
      <c r="L90" s="3"/>
    </row>
    <row r="91" spans="1:12" s="1" customFormat="1" ht="8.1" hidden="1" customHeight="1">
      <c r="A91" s="353"/>
      <c r="B91" s="369"/>
      <c r="C91" s="355"/>
      <c r="D91" s="356"/>
      <c r="E91" s="353"/>
      <c r="F91" s="353"/>
      <c r="G91" s="353"/>
      <c r="H91" s="353"/>
      <c r="I91" s="3"/>
      <c r="J91" s="3"/>
      <c r="K91" s="3"/>
      <c r="L91" s="3"/>
    </row>
    <row r="92" spans="1:12" s="1" customFormat="1" ht="17.25" hidden="1">
      <c r="A92" s="353"/>
      <c r="B92" s="369" t="str">
        <f>_xlfn.CONCAT("- Incidencia 10: ")</f>
        <v xml:space="preserve">- Incidencia 10: </v>
      </c>
      <c r="C92" s="355"/>
      <c r="D92" s="356"/>
      <c r="E92" s="353"/>
      <c r="F92" s="353"/>
      <c r="G92" s="353"/>
      <c r="H92" s="353"/>
      <c r="I92" s="3"/>
      <c r="J92" s="3"/>
      <c r="K92" s="3"/>
      <c r="L92" s="3"/>
    </row>
    <row r="93" spans="1:12" s="1" customFormat="1" ht="17.25" hidden="1">
      <c r="A93" s="353"/>
      <c r="B93" s="376" t="str">
        <f>_xlfn.CONCAT("· Tipo de incidencia: ",Prod_TipoIncidencia10_Sc1)</f>
        <v xml:space="preserve">· Tipo de incidencia: </v>
      </c>
      <c r="C93" s="355"/>
      <c r="D93" s="356"/>
      <c r="E93" s="353"/>
      <c r="F93" s="353"/>
      <c r="G93" s="353"/>
      <c r="H93" s="353"/>
      <c r="I93" s="3"/>
      <c r="J93" s="3"/>
      <c r="K93" s="3"/>
      <c r="L93" s="3"/>
    </row>
    <row r="94" spans="1:12" s="1" customFormat="1" ht="17.25" hidden="1">
      <c r="A94" s="353"/>
      <c r="B94" s="376" t="str">
        <f>_xlfn.CONCAT("· Equipo/s afectado/s: ",Prod_EquipoAfectado10_Sc1)</f>
        <v xml:space="preserve">· Equipo/s afectado/s: </v>
      </c>
      <c r="C94" s="355"/>
      <c r="D94" s="356"/>
      <c r="E94" s="353"/>
      <c r="F94" s="353"/>
      <c r="G94" s="353"/>
      <c r="H94" s="353"/>
      <c r="I94" s="3"/>
      <c r="J94" s="3"/>
      <c r="K94" s="3"/>
      <c r="L94" s="3"/>
    </row>
    <row r="95" spans="1:12" s="1" customFormat="1" ht="17.25" hidden="1">
      <c r="A95" s="353"/>
      <c r="B95" s="376" t="str">
        <f>_xlfn.CONCAT("· Enclavamiento: ",Prod_Enclavamiento10_Sc1)</f>
        <v xml:space="preserve">· Enclavamiento: </v>
      </c>
      <c r="C95" s="355"/>
      <c r="D95" s="356"/>
      <c r="E95" s="353"/>
      <c r="F95" s="353"/>
      <c r="G95" s="353"/>
      <c r="H95" s="353"/>
      <c r="I95" s="3"/>
      <c r="J95" s="3"/>
      <c r="K95" s="3"/>
      <c r="L95" s="3"/>
    </row>
    <row r="96" spans="1:12" s="1" customFormat="1" ht="17.25">
      <c r="A96" s="353"/>
      <c r="B96" s="369"/>
      <c r="C96" s="355"/>
      <c r="D96" s="356"/>
      <c r="E96" s="353"/>
      <c r="F96" s="353"/>
      <c r="G96" s="353"/>
      <c r="H96" s="353"/>
      <c r="I96" s="3"/>
      <c r="J96" s="3"/>
      <c r="K96" s="3"/>
      <c r="L96" s="3"/>
    </row>
    <row r="97" spans="1:12" s="1" customFormat="1" ht="17.25">
      <c r="A97" s="353"/>
      <c r="B97" s="353" t="s">
        <v>165</v>
      </c>
      <c r="C97" s="355"/>
      <c r="D97" s="356"/>
      <c r="E97" s="353"/>
      <c r="F97" s="353"/>
      <c r="G97" s="353"/>
      <c r="H97" s="353"/>
      <c r="I97" s="3"/>
      <c r="J97" s="3"/>
      <c r="K97" s="3"/>
      <c r="L97" s="3"/>
    </row>
    <row r="98" spans="1:12" s="1" customFormat="1" ht="8.1" customHeight="1">
      <c r="A98" s="353"/>
      <c r="B98" s="353"/>
      <c r="C98" s="355"/>
      <c r="D98" s="356"/>
      <c r="E98" s="353"/>
      <c r="F98" s="353"/>
      <c r="G98" s="353"/>
      <c r="H98" s="353"/>
      <c r="I98" s="3"/>
      <c r="J98" s="3"/>
      <c r="K98" s="3"/>
      <c r="L98" s="3"/>
    </row>
    <row r="99" spans="1:12" s="1" customFormat="1" ht="17.25">
      <c r="A99" s="353"/>
      <c r="B99" s="369" t="str">
        <f>IF(Segu_TipoIncidencia1_Sc1="","N/A",_xlfn.CONCAT("- Incidencia 1: "))</f>
        <v>N/A</v>
      </c>
      <c r="C99" s="355"/>
      <c r="D99" s="356"/>
      <c r="E99" s="353"/>
      <c r="F99" s="353"/>
      <c r="G99" s="353"/>
      <c r="H99" s="353"/>
      <c r="I99" s="3"/>
      <c r="J99" s="3"/>
      <c r="K99" s="3"/>
      <c r="L99" s="3"/>
    </row>
    <row r="100" spans="1:12" s="1" customFormat="1" ht="17.25" hidden="1">
      <c r="A100" s="353"/>
      <c r="B100" s="376" t="str">
        <f>_xlfn.CONCAT("· Tipo de incidencia: ",Segu_TipoIncidencia1_Sc1)</f>
        <v xml:space="preserve">· Tipo de incidencia: </v>
      </c>
      <c r="C100" s="355"/>
      <c r="D100" s="356"/>
      <c r="E100" s="353"/>
      <c r="F100" s="353"/>
      <c r="G100" s="353"/>
      <c r="H100" s="353"/>
      <c r="I100" s="3"/>
      <c r="J100" s="3"/>
      <c r="K100" s="3"/>
      <c r="L100" s="3"/>
    </row>
    <row r="101" spans="1:12" s="1" customFormat="1" ht="17.25" hidden="1">
      <c r="A101" s="353"/>
      <c r="B101" s="376" t="str">
        <f>_xlfn.CONCAT("· Equipo/s afectado/s: ",Segu_EquipoAfectado1_Sc1)</f>
        <v xml:space="preserve">· Equipo/s afectado/s: </v>
      </c>
      <c r="C101" s="355"/>
      <c r="D101" s="356"/>
      <c r="E101" s="353"/>
      <c r="F101" s="353"/>
      <c r="G101" s="353"/>
      <c r="H101" s="353"/>
      <c r="I101" s="3"/>
      <c r="J101" s="3"/>
      <c r="K101" s="3"/>
      <c r="L101" s="3"/>
    </row>
    <row r="102" spans="1:12" s="1" customFormat="1" ht="17.25" hidden="1">
      <c r="A102" s="353"/>
      <c r="B102" s="376" t="str">
        <f>_xlfn.CONCAT("· Enclavamiento: ",Segu_Enclavamiento1_Sc1)</f>
        <v xml:space="preserve">· Enclavamiento: </v>
      </c>
      <c r="C102" s="355"/>
      <c r="D102" s="356"/>
      <c r="E102" s="353"/>
      <c r="F102" s="353"/>
      <c r="G102" s="353"/>
      <c r="H102" s="353"/>
      <c r="I102" s="3"/>
      <c r="J102" s="3"/>
      <c r="K102" s="3"/>
      <c r="L102" s="3"/>
    </row>
    <row r="103" spans="1:12" s="1" customFormat="1" ht="8.1" hidden="1" customHeight="1">
      <c r="A103" s="353"/>
      <c r="B103" s="356"/>
      <c r="C103" s="355"/>
      <c r="D103" s="356"/>
      <c r="E103" s="353"/>
      <c r="F103" s="353"/>
      <c r="G103" s="353"/>
      <c r="H103" s="353"/>
      <c r="I103" s="3"/>
      <c r="J103" s="3"/>
      <c r="K103" s="3"/>
      <c r="L103" s="3"/>
    </row>
    <row r="104" spans="1:12" s="1" customFormat="1" ht="17.25" hidden="1">
      <c r="A104" s="353"/>
      <c r="B104" s="369" t="str">
        <f>_xlfn.CONCAT("- Incidencia 2: ")</f>
        <v xml:space="preserve">- Incidencia 2: </v>
      </c>
      <c r="C104" s="355"/>
      <c r="D104" s="356"/>
      <c r="E104" s="353"/>
      <c r="F104" s="353"/>
      <c r="G104" s="353"/>
      <c r="H104" s="353"/>
      <c r="I104" s="3"/>
      <c r="J104" s="3"/>
      <c r="K104" s="3"/>
      <c r="L104" s="3"/>
    </row>
    <row r="105" spans="1:12" s="1" customFormat="1" ht="17.25" hidden="1">
      <c r="A105" s="353"/>
      <c r="B105" s="376" t="str">
        <f>_xlfn.CONCAT("· Tipo de incidencia: ",Segu_TipoIncidencia2_Sc1)</f>
        <v xml:space="preserve">· Tipo de incidencia: </v>
      </c>
      <c r="C105" s="355"/>
      <c r="D105" s="356"/>
      <c r="E105" s="353"/>
      <c r="F105" s="353"/>
      <c r="G105" s="353"/>
      <c r="H105" s="353"/>
      <c r="I105" s="3"/>
      <c r="J105" s="3"/>
      <c r="K105" s="3"/>
      <c r="L105" s="3"/>
    </row>
    <row r="106" spans="1:12" s="1" customFormat="1" ht="17.25" hidden="1">
      <c r="A106" s="353"/>
      <c r="B106" s="376" t="str">
        <f>_xlfn.CONCAT("· Equipo/s afectado/s: ",Segu_EquipoAfectado2_Sc1)</f>
        <v xml:space="preserve">· Equipo/s afectado/s: </v>
      </c>
      <c r="C106" s="355"/>
      <c r="D106" s="356"/>
      <c r="E106" s="353"/>
      <c r="F106" s="353"/>
      <c r="G106" s="353"/>
      <c r="H106" s="353"/>
      <c r="I106" s="3"/>
      <c r="J106" s="3"/>
      <c r="K106" s="3"/>
      <c r="L106" s="3"/>
    </row>
    <row r="107" spans="1:12" s="1" customFormat="1" ht="17.25" hidden="1">
      <c r="A107" s="353"/>
      <c r="B107" s="376" t="str">
        <f>_xlfn.CONCAT("· Enclavamiento: ",Segu_Enclavamiento2_Sc1)</f>
        <v xml:space="preserve">· Enclavamiento: </v>
      </c>
      <c r="C107" s="355"/>
      <c r="D107" s="356"/>
      <c r="E107" s="353"/>
      <c r="F107" s="353"/>
      <c r="G107" s="353"/>
      <c r="H107" s="353"/>
      <c r="I107" s="3"/>
      <c r="J107" s="3"/>
      <c r="K107" s="3"/>
      <c r="L107" s="3"/>
    </row>
    <row r="108" spans="1:12" s="1" customFormat="1" ht="8.1" hidden="1" customHeight="1">
      <c r="A108" s="353"/>
      <c r="B108" s="369"/>
      <c r="C108" s="355"/>
      <c r="D108" s="356"/>
      <c r="E108" s="353"/>
      <c r="F108" s="353"/>
      <c r="G108" s="353"/>
      <c r="H108" s="353"/>
      <c r="I108" s="3"/>
      <c r="J108" s="3"/>
      <c r="K108" s="3"/>
      <c r="L108" s="3"/>
    </row>
    <row r="109" spans="1:12" s="1" customFormat="1" ht="17.25" hidden="1">
      <c r="A109" s="353"/>
      <c r="B109" s="369" t="str">
        <f>_xlfn.CONCAT("- Incidencia 3: ")</f>
        <v xml:space="preserve">- Incidencia 3: </v>
      </c>
      <c r="C109" s="355"/>
      <c r="D109" s="356"/>
      <c r="E109" s="353"/>
      <c r="F109" s="353"/>
      <c r="G109" s="353"/>
      <c r="H109" s="353"/>
      <c r="I109" s="3"/>
      <c r="J109" s="3"/>
      <c r="K109" s="3"/>
      <c r="L109" s="3"/>
    </row>
    <row r="110" spans="1:12" s="1" customFormat="1" ht="17.25" hidden="1">
      <c r="A110" s="353"/>
      <c r="B110" s="376" t="str">
        <f>_xlfn.CONCAT("· Tipo de incidencia: ",Segu_TipoIncidencia3_Sc1)</f>
        <v xml:space="preserve">· Tipo de incidencia: </v>
      </c>
      <c r="C110" s="355"/>
      <c r="D110" s="356"/>
      <c r="E110" s="353"/>
      <c r="F110" s="353"/>
      <c r="G110" s="353"/>
      <c r="H110" s="353"/>
      <c r="I110" s="3"/>
      <c r="J110" s="3"/>
      <c r="K110" s="3"/>
      <c r="L110" s="3"/>
    </row>
    <row r="111" spans="1:12" s="1" customFormat="1" ht="17.25" hidden="1">
      <c r="A111" s="353"/>
      <c r="B111" s="376" t="str">
        <f>_xlfn.CONCAT("· Equipo/s afectado/s: ",Segu_EquipoAfectado3_Sc1)</f>
        <v xml:space="preserve">· Equipo/s afectado/s: </v>
      </c>
      <c r="C111" s="355"/>
      <c r="D111" s="356"/>
      <c r="E111" s="353"/>
      <c r="F111" s="353"/>
      <c r="G111" s="353"/>
      <c r="H111" s="353"/>
      <c r="I111" s="3"/>
      <c r="J111" s="3"/>
      <c r="K111" s="3"/>
      <c r="L111" s="3"/>
    </row>
    <row r="112" spans="1:12" s="1" customFormat="1" ht="17.25" hidden="1">
      <c r="A112" s="353"/>
      <c r="B112" s="376" t="str">
        <f>_xlfn.CONCAT("· Enclavamiento: ",Segu_Enclavamiento3_Sc1)</f>
        <v xml:space="preserve">· Enclavamiento: </v>
      </c>
      <c r="C112" s="355"/>
      <c r="D112" s="356"/>
      <c r="E112" s="353"/>
      <c r="F112" s="353"/>
      <c r="G112" s="353"/>
      <c r="H112" s="353"/>
      <c r="I112" s="3"/>
      <c r="J112" s="3"/>
      <c r="K112" s="3"/>
      <c r="L112" s="3"/>
    </row>
    <row r="113" spans="1:12" s="1" customFormat="1" ht="8.1" hidden="1" customHeight="1">
      <c r="A113" s="353"/>
      <c r="B113" s="369"/>
      <c r="C113" s="355"/>
      <c r="D113" s="356"/>
      <c r="E113" s="353"/>
      <c r="F113" s="353"/>
      <c r="G113" s="353"/>
      <c r="H113" s="353"/>
      <c r="I113" s="3"/>
      <c r="J113" s="3"/>
      <c r="K113" s="3"/>
      <c r="L113" s="3"/>
    </row>
    <row r="114" spans="1:12" s="1" customFormat="1" ht="17.25" hidden="1">
      <c r="A114" s="353"/>
      <c r="B114" s="369" t="str">
        <f>_xlfn.CONCAT("- Incidencia 4: ")</f>
        <v xml:space="preserve">- Incidencia 4: </v>
      </c>
      <c r="C114" s="355"/>
      <c r="D114" s="356"/>
      <c r="E114" s="353"/>
      <c r="F114" s="353"/>
      <c r="G114" s="353"/>
      <c r="H114" s="353"/>
      <c r="I114" s="3"/>
      <c r="J114" s="3"/>
      <c r="K114" s="3"/>
      <c r="L114" s="3"/>
    </row>
    <row r="115" spans="1:12" s="1" customFormat="1" ht="17.25" hidden="1">
      <c r="A115" s="353"/>
      <c r="B115" s="376" t="str">
        <f>_xlfn.CONCAT("· Tipo de incidencia: ",Segu_TipoIncidencia4_Sc1)</f>
        <v xml:space="preserve">· Tipo de incidencia: </v>
      </c>
      <c r="C115" s="355"/>
      <c r="D115" s="356"/>
      <c r="E115" s="353"/>
      <c r="F115" s="353"/>
      <c r="G115" s="353"/>
      <c r="H115" s="353"/>
      <c r="I115" s="3"/>
      <c r="J115" s="3"/>
      <c r="K115" s="3"/>
      <c r="L115" s="3"/>
    </row>
    <row r="116" spans="1:12" s="1" customFormat="1" ht="17.25" hidden="1">
      <c r="A116" s="353"/>
      <c r="B116" s="376" t="str">
        <f>_xlfn.CONCAT("· Equipo/s afectado/s: ",Segu_EquipoAfectado4_Sc1)</f>
        <v xml:space="preserve">· Equipo/s afectado/s: </v>
      </c>
      <c r="C116" s="355"/>
      <c r="D116" s="356"/>
      <c r="E116" s="353"/>
      <c r="F116" s="353"/>
      <c r="G116" s="353"/>
      <c r="H116" s="353"/>
      <c r="I116" s="3"/>
      <c r="J116" s="3"/>
      <c r="K116" s="3"/>
      <c r="L116" s="3"/>
    </row>
    <row r="117" spans="1:12" s="1" customFormat="1" ht="17.25" hidden="1">
      <c r="A117" s="353"/>
      <c r="B117" s="376" t="str">
        <f>_xlfn.CONCAT("· Enclavamiento: ",Segu_Enclavamiento4_Sc1)</f>
        <v xml:space="preserve">· Enclavamiento: </v>
      </c>
      <c r="C117" s="355"/>
      <c r="D117" s="356"/>
      <c r="E117" s="353"/>
      <c r="F117" s="353"/>
      <c r="G117" s="353"/>
      <c r="H117" s="353"/>
      <c r="I117" s="3"/>
      <c r="J117" s="3"/>
      <c r="K117" s="3"/>
      <c r="L117" s="3"/>
    </row>
    <row r="118" spans="1:12" s="1" customFormat="1" ht="8.1" hidden="1" customHeight="1">
      <c r="A118" s="353"/>
      <c r="B118" s="369"/>
      <c r="C118" s="355"/>
      <c r="D118" s="356"/>
      <c r="E118" s="353"/>
      <c r="F118" s="353"/>
      <c r="G118" s="353"/>
      <c r="H118" s="353"/>
      <c r="I118" s="3"/>
      <c r="J118" s="3"/>
      <c r="K118" s="3"/>
      <c r="L118" s="3"/>
    </row>
    <row r="119" spans="1:12" s="1" customFormat="1" ht="17.25" hidden="1">
      <c r="A119" s="353"/>
      <c r="B119" s="369" t="str">
        <f>_xlfn.CONCAT("- Incidencia 5: ")</f>
        <v xml:space="preserve">- Incidencia 5: </v>
      </c>
      <c r="C119" s="355"/>
      <c r="D119" s="356"/>
      <c r="E119" s="353"/>
      <c r="F119" s="353"/>
      <c r="G119" s="353"/>
      <c r="H119" s="353"/>
      <c r="I119" s="3"/>
      <c r="J119" s="3"/>
      <c r="K119" s="3"/>
      <c r="L119" s="3"/>
    </row>
    <row r="120" spans="1:12" s="1" customFormat="1" ht="17.25" hidden="1">
      <c r="A120" s="353"/>
      <c r="B120" s="376" t="str">
        <f>_xlfn.CONCAT("· Tipo de incidencia: ",Segu_TipoIncidencia5_Sc1)</f>
        <v xml:space="preserve">· Tipo de incidencia: </v>
      </c>
      <c r="C120" s="355"/>
      <c r="D120" s="356"/>
      <c r="E120" s="353"/>
      <c r="F120" s="353"/>
      <c r="G120" s="353"/>
      <c r="H120" s="353"/>
      <c r="I120" s="3"/>
      <c r="J120" s="3"/>
      <c r="K120" s="3"/>
      <c r="L120" s="3"/>
    </row>
    <row r="121" spans="1:12" s="1" customFormat="1" ht="17.25" hidden="1">
      <c r="A121" s="353"/>
      <c r="B121" s="376" t="str">
        <f>_xlfn.CONCAT("· Equipo/s afectado/s: ",Segu_EquipoAfectado5_Sc1)</f>
        <v xml:space="preserve">· Equipo/s afectado/s: </v>
      </c>
      <c r="C121" s="355"/>
      <c r="D121" s="356"/>
      <c r="E121" s="353"/>
      <c r="F121" s="353"/>
      <c r="G121" s="353"/>
      <c r="H121" s="353"/>
      <c r="I121" s="3"/>
      <c r="J121" s="3"/>
      <c r="K121" s="3"/>
      <c r="L121" s="3"/>
    </row>
    <row r="122" spans="1:12" s="1" customFormat="1" ht="17.25" hidden="1">
      <c r="A122" s="353"/>
      <c r="B122" s="376" t="str">
        <f>_xlfn.CONCAT("· Enclavamiento: ",Segu_Enclavamiento5_Sc1)</f>
        <v xml:space="preserve">· Enclavamiento: </v>
      </c>
      <c r="C122" s="355"/>
      <c r="D122" s="356"/>
      <c r="E122" s="353"/>
      <c r="F122" s="353"/>
      <c r="G122" s="353"/>
      <c r="H122" s="353"/>
      <c r="I122" s="3"/>
      <c r="J122" s="3"/>
      <c r="K122" s="3"/>
      <c r="L122" s="3"/>
    </row>
    <row r="123" spans="1:12" s="1" customFormat="1" ht="8.1" hidden="1" customHeight="1">
      <c r="A123" s="353"/>
      <c r="B123" s="369"/>
      <c r="C123" s="355"/>
      <c r="D123" s="356"/>
      <c r="E123" s="353"/>
      <c r="F123" s="353"/>
      <c r="G123" s="353"/>
      <c r="H123" s="353"/>
      <c r="I123" s="3"/>
      <c r="J123" s="3"/>
      <c r="K123" s="3"/>
      <c r="L123" s="3"/>
    </row>
    <row r="124" spans="1:12" s="1" customFormat="1" ht="17.25" hidden="1">
      <c r="A124" s="353"/>
      <c r="B124" s="369" t="str">
        <f>_xlfn.CONCAT("- Incidencia 6: ")</f>
        <v xml:space="preserve">- Incidencia 6: </v>
      </c>
      <c r="C124" s="355"/>
      <c r="D124" s="356"/>
      <c r="E124" s="353"/>
      <c r="F124" s="353"/>
      <c r="G124" s="353"/>
      <c r="H124" s="353"/>
      <c r="I124" s="3"/>
      <c r="J124" s="3"/>
      <c r="K124" s="3"/>
      <c r="L124" s="3"/>
    </row>
    <row r="125" spans="1:12" s="1" customFormat="1" ht="17.25" hidden="1">
      <c r="A125" s="353"/>
      <c r="B125" s="376" t="str">
        <f>_xlfn.CONCAT("· Tipo de incidencia: ",Segu_TipoIncidencia6_Sc1)</f>
        <v xml:space="preserve">· Tipo de incidencia: </v>
      </c>
      <c r="C125" s="355"/>
      <c r="D125" s="356"/>
      <c r="E125" s="353"/>
      <c r="F125" s="353"/>
      <c r="G125" s="353"/>
      <c r="H125" s="353"/>
      <c r="I125" s="3"/>
      <c r="J125" s="3"/>
      <c r="K125" s="3"/>
      <c r="L125" s="3"/>
    </row>
    <row r="126" spans="1:12" s="1" customFormat="1" ht="17.25" hidden="1">
      <c r="A126" s="353"/>
      <c r="B126" s="376" t="str">
        <f>_xlfn.CONCAT("· Equipo/s afectado/s: ",Segu_EquipoAfectado6_Sc1)</f>
        <v xml:space="preserve">· Equipo/s afectado/s: </v>
      </c>
      <c r="C126" s="355"/>
      <c r="D126" s="356"/>
      <c r="E126" s="353"/>
      <c r="F126" s="353"/>
      <c r="G126" s="353"/>
      <c r="H126" s="353"/>
      <c r="I126" s="3"/>
      <c r="J126" s="3"/>
      <c r="K126" s="3"/>
      <c r="L126" s="3"/>
    </row>
    <row r="127" spans="1:12" s="1" customFormat="1" ht="17.25" hidden="1">
      <c r="A127" s="353"/>
      <c r="B127" s="376" t="str">
        <f>_xlfn.CONCAT("· Enclavamiento: ",Segu_Enclavamiento6_Sc1)</f>
        <v xml:space="preserve">· Enclavamiento: </v>
      </c>
      <c r="C127" s="355"/>
      <c r="D127" s="356"/>
      <c r="E127" s="353"/>
      <c r="F127" s="353"/>
      <c r="G127" s="353"/>
      <c r="H127" s="353"/>
      <c r="I127" s="3"/>
      <c r="J127" s="3"/>
      <c r="K127" s="3"/>
      <c r="L127" s="3"/>
    </row>
    <row r="128" spans="1:12" s="1" customFormat="1" ht="8.1" hidden="1" customHeight="1">
      <c r="A128" s="353"/>
      <c r="B128" s="369"/>
      <c r="C128" s="355"/>
      <c r="D128" s="356"/>
      <c r="E128" s="353"/>
      <c r="F128" s="353"/>
      <c r="G128" s="353"/>
      <c r="H128" s="353"/>
      <c r="I128" s="3"/>
      <c r="J128" s="3"/>
      <c r="K128" s="3"/>
      <c r="L128" s="3"/>
    </row>
    <row r="129" spans="1:12" s="1" customFormat="1" ht="17.25" hidden="1">
      <c r="A129" s="353"/>
      <c r="B129" s="369" t="str">
        <f>_xlfn.CONCAT("- Incidencia 7: ")</f>
        <v xml:space="preserve">- Incidencia 7: </v>
      </c>
      <c r="C129" s="355"/>
      <c r="D129" s="356"/>
      <c r="E129" s="353"/>
      <c r="F129" s="353"/>
      <c r="G129" s="353"/>
      <c r="H129" s="353"/>
      <c r="I129" s="3"/>
      <c r="J129" s="3"/>
      <c r="K129" s="3"/>
      <c r="L129" s="3"/>
    </row>
    <row r="130" spans="1:12" s="1" customFormat="1" ht="17.25" hidden="1">
      <c r="A130" s="353"/>
      <c r="B130" s="376" t="str">
        <f>_xlfn.CONCAT("· Tipo de incidencia: ",Segu_TipoIncidencia7_Sc1)</f>
        <v xml:space="preserve">· Tipo de incidencia: </v>
      </c>
      <c r="C130" s="355"/>
      <c r="D130" s="356"/>
      <c r="E130" s="353"/>
      <c r="F130" s="353"/>
      <c r="G130" s="353"/>
      <c r="H130" s="353"/>
      <c r="I130" s="3"/>
      <c r="J130" s="3"/>
      <c r="K130" s="3"/>
      <c r="L130" s="3"/>
    </row>
    <row r="131" spans="1:12" s="1" customFormat="1" ht="17.25" hidden="1">
      <c r="A131" s="353"/>
      <c r="B131" s="376" t="str">
        <f>_xlfn.CONCAT("· Equipo/s afectado/s: ",Segu_EquipoAfectado7_Sc1)</f>
        <v xml:space="preserve">· Equipo/s afectado/s: </v>
      </c>
      <c r="C131" s="355"/>
      <c r="D131" s="356"/>
      <c r="E131" s="353"/>
      <c r="F131" s="353"/>
      <c r="G131" s="353"/>
      <c r="H131" s="353"/>
      <c r="I131" s="3"/>
      <c r="J131" s="3"/>
      <c r="K131" s="3"/>
      <c r="L131" s="3"/>
    </row>
    <row r="132" spans="1:12" s="1" customFormat="1" ht="17.25" hidden="1">
      <c r="A132" s="353"/>
      <c r="B132" s="376" t="str">
        <f>_xlfn.CONCAT("· Enclavamiento: ",Segu_Enclavamiento7_Sc1)</f>
        <v xml:space="preserve">· Enclavamiento: </v>
      </c>
      <c r="C132" s="355"/>
      <c r="D132" s="356"/>
      <c r="E132" s="353"/>
      <c r="F132" s="353"/>
      <c r="G132" s="353"/>
      <c r="H132" s="353"/>
      <c r="I132" s="3"/>
      <c r="J132" s="3"/>
      <c r="K132" s="3"/>
      <c r="L132" s="3"/>
    </row>
    <row r="133" spans="1:12" s="1" customFormat="1" ht="8.1" hidden="1" customHeight="1">
      <c r="A133" s="353"/>
      <c r="B133" s="369"/>
      <c r="C133" s="355"/>
      <c r="D133" s="356"/>
      <c r="E133" s="353"/>
      <c r="F133" s="353"/>
      <c r="G133" s="353"/>
      <c r="H133" s="353"/>
      <c r="I133" s="3"/>
      <c r="J133" s="3"/>
      <c r="K133" s="3"/>
      <c r="L133" s="3"/>
    </row>
    <row r="134" spans="1:12" s="1" customFormat="1" ht="17.25" hidden="1">
      <c r="A134" s="353"/>
      <c r="B134" s="369" t="str">
        <f>_xlfn.CONCAT("- Incidencia 8: ")</f>
        <v xml:space="preserve">- Incidencia 8: </v>
      </c>
      <c r="C134" s="355"/>
      <c r="D134" s="356"/>
      <c r="E134" s="353"/>
      <c r="F134" s="353"/>
      <c r="G134" s="353"/>
      <c r="H134" s="353"/>
      <c r="I134" s="3"/>
      <c r="J134" s="3"/>
      <c r="K134" s="3"/>
      <c r="L134" s="3"/>
    </row>
    <row r="135" spans="1:12" s="1" customFormat="1" ht="17.25" hidden="1">
      <c r="A135" s="353"/>
      <c r="B135" s="376" t="str">
        <f>_xlfn.CONCAT("· Tipo de incidencia: ",Segu_TipoIncidencia8_Sc1)</f>
        <v xml:space="preserve">· Tipo de incidencia: </v>
      </c>
      <c r="C135" s="355"/>
      <c r="D135" s="356"/>
      <c r="E135" s="353"/>
      <c r="F135" s="353"/>
      <c r="G135" s="353"/>
      <c r="H135" s="353"/>
      <c r="I135" s="3"/>
      <c r="J135" s="3"/>
      <c r="K135" s="3"/>
      <c r="L135" s="3"/>
    </row>
    <row r="136" spans="1:12" s="1" customFormat="1" ht="17.25" hidden="1">
      <c r="A136" s="353"/>
      <c r="B136" s="376" t="str">
        <f>_xlfn.CONCAT("· Equipo/s afectado/s: ",Segu_EquipoAfectado8_Sc1)</f>
        <v xml:space="preserve">· Equipo/s afectado/s: </v>
      </c>
      <c r="C136" s="355"/>
      <c r="D136" s="356"/>
      <c r="E136" s="353"/>
      <c r="F136" s="353"/>
      <c r="G136" s="353"/>
      <c r="H136" s="353"/>
      <c r="I136" s="3"/>
      <c r="J136" s="3"/>
      <c r="K136" s="3"/>
      <c r="L136" s="3"/>
    </row>
    <row r="137" spans="1:12" s="1" customFormat="1" ht="17.25" hidden="1">
      <c r="A137" s="353"/>
      <c r="B137" s="376" t="str">
        <f>_xlfn.CONCAT("· Enclavamiento: ",Segu_Enclavamiento8_Sc1)</f>
        <v xml:space="preserve">· Enclavamiento: </v>
      </c>
      <c r="C137" s="355"/>
      <c r="D137" s="356"/>
      <c r="E137" s="353"/>
      <c r="F137" s="353"/>
      <c r="G137" s="353"/>
      <c r="H137" s="353"/>
      <c r="I137" s="3"/>
      <c r="J137" s="3"/>
      <c r="K137" s="3"/>
      <c r="L137" s="3"/>
    </row>
    <row r="138" spans="1:12" s="1" customFormat="1" ht="8.1" hidden="1" customHeight="1">
      <c r="A138" s="353"/>
      <c r="B138" s="369"/>
      <c r="C138" s="355"/>
      <c r="D138" s="356"/>
      <c r="E138" s="353"/>
      <c r="F138" s="353"/>
      <c r="G138" s="353"/>
      <c r="H138" s="353"/>
      <c r="I138" s="3"/>
      <c r="J138" s="3"/>
      <c r="K138" s="3"/>
      <c r="L138" s="3"/>
    </row>
    <row r="139" spans="1:12" s="1" customFormat="1" ht="17.25" hidden="1">
      <c r="A139" s="353"/>
      <c r="B139" s="369" t="str">
        <f>_xlfn.CONCAT("- Incidencia 9: ")</f>
        <v xml:space="preserve">- Incidencia 9: </v>
      </c>
      <c r="C139" s="355"/>
      <c r="D139" s="356"/>
      <c r="E139" s="353"/>
      <c r="F139" s="353"/>
      <c r="G139" s="353"/>
      <c r="H139" s="353"/>
      <c r="I139" s="3"/>
      <c r="J139" s="3"/>
      <c r="K139" s="3"/>
      <c r="L139" s="3"/>
    </row>
    <row r="140" spans="1:12" s="1" customFormat="1" ht="17.25" hidden="1">
      <c r="A140" s="353"/>
      <c r="B140" s="376" t="str">
        <f>_xlfn.CONCAT("· Tipo de incidencia: ",Segu_TipoIncidencia9_Sc1)</f>
        <v xml:space="preserve">· Tipo de incidencia: </v>
      </c>
      <c r="C140" s="355"/>
      <c r="D140" s="356"/>
      <c r="E140" s="353"/>
      <c r="F140" s="353"/>
      <c r="G140" s="353"/>
      <c r="H140" s="353"/>
      <c r="I140" s="3"/>
      <c r="J140" s="3"/>
      <c r="K140" s="3"/>
      <c r="L140" s="3"/>
    </row>
    <row r="141" spans="1:12" s="1" customFormat="1" ht="17.25" hidden="1">
      <c r="A141" s="353"/>
      <c r="B141" s="376" t="str">
        <f>_xlfn.CONCAT("· Equipo/s afectado/s: ",Segu_EquipoAfectado9_Sc1)</f>
        <v xml:space="preserve">· Equipo/s afectado/s: </v>
      </c>
      <c r="C141" s="355"/>
      <c r="D141" s="356"/>
      <c r="E141" s="353"/>
      <c r="F141" s="353"/>
      <c r="G141" s="353"/>
      <c r="H141" s="353"/>
      <c r="I141" s="3"/>
      <c r="J141" s="3"/>
      <c r="K141" s="3"/>
      <c r="L141" s="3"/>
    </row>
    <row r="142" spans="1:12" s="1" customFormat="1" ht="17.25" hidden="1">
      <c r="A142" s="353"/>
      <c r="B142" s="376" t="str">
        <f>_xlfn.CONCAT("· Enclavamiento: ",Segu_Enclavamiento9_Sc1)</f>
        <v xml:space="preserve">· Enclavamiento: </v>
      </c>
      <c r="C142" s="355"/>
      <c r="D142" s="356"/>
      <c r="E142" s="353"/>
      <c r="F142" s="353"/>
      <c r="G142" s="353"/>
      <c r="H142" s="353"/>
      <c r="I142" s="3"/>
      <c r="J142" s="3"/>
      <c r="K142" s="3"/>
      <c r="L142" s="3"/>
    </row>
    <row r="143" spans="1:12" s="1" customFormat="1" ht="8.1" hidden="1" customHeight="1">
      <c r="A143" s="353"/>
      <c r="B143" s="369"/>
      <c r="C143" s="355"/>
      <c r="D143" s="356"/>
      <c r="E143" s="353"/>
      <c r="F143" s="353"/>
      <c r="G143" s="353"/>
      <c r="H143" s="353"/>
      <c r="I143" s="3"/>
      <c r="J143" s="3"/>
      <c r="K143" s="3"/>
      <c r="L143" s="3"/>
    </row>
    <row r="144" spans="1:12" s="1" customFormat="1" ht="17.25" hidden="1">
      <c r="A144" s="353"/>
      <c r="B144" s="369" t="str">
        <f>_xlfn.CONCAT("- Incidencia 10: ")</f>
        <v xml:space="preserve">- Incidencia 10: </v>
      </c>
      <c r="C144" s="355"/>
      <c r="D144" s="356"/>
      <c r="E144" s="353"/>
      <c r="F144" s="353"/>
      <c r="G144" s="353"/>
      <c r="H144" s="353"/>
      <c r="I144" s="3"/>
      <c r="J144" s="3"/>
      <c r="K144" s="3"/>
      <c r="L144" s="3"/>
    </row>
    <row r="145" spans="1:12" s="1" customFormat="1" ht="17.25" hidden="1">
      <c r="A145" s="353"/>
      <c r="B145" s="376" t="str">
        <f>_xlfn.CONCAT("· Tipo de incidencia: ",Segu_TipoIncidencia10_Sc1)</f>
        <v xml:space="preserve">· Tipo de incidencia: </v>
      </c>
      <c r="C145" s="355"/>
      <c r="D145" s="356"/>
      <c r="E145" s="353"/>
      <c r="F145" s="353"/>
      <c r="G145" s="353"/>
      <c r="H145" s="353"/>
      <c r="I145" s="3"/>
      <c r="J145" s="3"/>
      <c r="K145" s="3"/>
      <c r="L145" s="3"/>
    </row>
    <row r="146" spans="1:12" s="1" customFormat="1" ht="17.25" hidden="1">
      <c r="A146" s="353"/>
      <c r="B146" s="376" t="str">
        <f>_xlfn.CONCAT("· Equipo/s afectado/s: ",Segu_EquipoAfectado10_Sc1)</f>
        <v xml:space="preserve">· Equipo/s afectado/s: </v>
      </c>
      <c r="C146" s="355"/>
      <c r="D146" s="356"/>
      <c r="E146" s="353"/>
      <c r="F146" s="353"/>
      <c r="G146" s="353"/>
      <c r="H146" s="353"/>
      <c r="I146" s="3"/>
      <c r="J146" s="3"/>
      <c r="K146" s="3"/>
      <c r="L146" s="3"/>
    </row>
    <row r="147" spans="1:12" s="1" customFormat="1" ht="17.25" hidden="1">
      <c r="A147" s="353"/>
      <c r="B147" s="376" t="str">
        <f>_xlfn.CONCAT("· Enclavamiento: ",Segu_Enclavamiento10_Sc1)</f>
        <v xml:space="preserve">· Enclavamiento: </v>
      </c>
      <c r="C147" s="355"/>
      <c r="D147" s="356"/>
      <c r="E147" s="353"/>
      <c r="F147" s="353"/>
      <c r="G147" s="353"/>
      <c r="H147" s="353"/>
      <c r="I147" s="3"/>
      <c r="J147" s="3"/>
      <c r="K147" s="3"/>
      <c r="L147" s="3"/>
    </row>
    <row r="148" spans="1:12" s="1" customFormat="1" ht="17.25">
      <c r="A148" s="353"/>
      <c r="B148" s="369"/>
      <c r="C148" s="355"/>
      <c r="D148" s="356"/>
      <c r="E148" s="353"/>
      <c r="F148" s="353"/>
      <c r="G148" s="353"/>
      <c r="H148" s="353"/>
      <c r="I148" s="3"/>
      <c r="J148" s="3"/>
      <c r="K148" s="3"/>
      <c r="L148" s="3"/>
    </row>
    <row r="149" spans="1:12" ht="18.75" customHeight="1">
      <c r="A149" s="353"/>
      <c r="B149" s="358" t="s">
        <v>185</v>
      </c>
      <c r="C149" s="355"/>
      <c r="D149" s="356"/>
      <c r="E149" s="353"/>
      <c r="F149" s="353"/>
      <c r="G149" s="353"/>
      <c r="H149" s="353"/>
    </row>
    <row r="150" spans="1:12" ht="15.75" customHeight="1">
      <c r="A150" s="353"/>
      <c r="B150" s="365" t="s">
        <v>43</v>
      </c>
      <c r="C150" s="355">
        <f>Dni_Sc2</f>
        <v>6.1512591721866814</v>
      </c>
      <c r="D150" s="366" t="str">
        <f>IF(C150="N/A",""," kWh/m2")</f>
        <v xml:space="preserve"> kWh/m2</v>
      </c>
      <c r="E150" s="353"/>
      <c r="F150" s="353"/>
      <c r="G150" s="353"/>
      <c r="H150" s="353"/>
    </row>
    <row r="151" spans="1:12" ht="15.75" customHeight="1">
      <c r="A151" s="353"/>
      <c r="B151" s="365" t="s">
        <v>174</v>
      </c>
      <c r="C151" s="355"/>
      <c r="D151" s="356"/>
      <c r="E151" s="353"/>
      <c r="F151" s="353"/>
      <c r="G151" s="353"/>
      <c r="H151" s="353"/>
    </row>
    <row r="152" spans="1:12" ht="15.75" customHeight="1">
      <c r="A152" s="353"/>
      <c r="B152" s="367" t="str">
        <f>CONCATENATE("Acople 1: ",TEXT(Hora_Acople1_Sc2,"hh:mm"), IF(Hora_Acople1_Sc2="N/A",""," h"),"  -  Desacople 1: ",TEXT(Hora_Desacople1_Sc2,"hh:mm"),IF(Hora_Desacople1_Sc2="N/A",""," h"))</f>
        <v>Acople 1: 09:46 h  -  Desacople 1: 20:55 h</v>
      </c>
      <c r="C152" s="368"/>
      <c r="D152" s="356"/>
      <c r="E152" s="353"/>
      <c r="F152" s="353"/>
      <c r="G152" s="353"/>
      <c r="H152" s="353"/>
    </row>
    <row r="153" spans="1:12" ht="15.75" hidden="1" customHeight="1">
      <c r="A153" s="353"/>
      <c r="B153" s="367" t="str">
        <f>CONCATENATE("Acople 2: ",TEXT(Hora_Acople2_Sc2,"hh:mm"), IF(Hora_Acople2_Sc2="N/A",""," h"),"  -  Desacople 2: ",TEXT(Hora_Desacople2_Sc2,"hh:mm"),IF(Hora_Desacople2_Sc2="N/A",""," h"))</f>
        <v>Acople 2: N/A  -  Desacople 2: N/A</v>
      </c>
      <c r="C153" s="368"/>
      <c r="D153" s="356"/>
      <c r="E153" s="353"/>
      <c r="F153" s="353"/>
      <c r="G153" s="353"/>
      <c r="H153" s="353"/>
    </row>
    <row r="154" spans="1:12" ht="15.75" hidden="1" customHeight="1">
      <c r="A154" s="353"/>
      <c r="B154" s="367" t="str">
        <f>CONCATENATE("Acople 3: ",TEXT(Hora_Acople3_Sc2,"hh:mm"), IF(Hora_Acople3_Sc2="N/A",""," h"),"  -  Desacople 3: ",TEXT(Hora_Desacople3_Sc2,"hh:mm"),IF(Hora_Desacople3_Sc2="N/A",""," h"))</f>
        <v>Acople 3: N/A  -  Desacople 3: N/A</v>
      </c>
      <c r="C154" s="368"/>
      <c r="D154" s="356"/>
      <c r="E154" s="353"/>
      <c r="F154" s="353"/>
      <c r="G154" s="353"/>
      <c r="H154" s="353"/>
    </row>
    <row r="155" spans="1:12" ht="15.75" hidden="1" customHeight="1">
      <c r="A155" s="353"/>
      <c r="B155" s="367" t="str">
        <f>CONCATENATE("Acople 4: ",TEXT(Hora_Acople4_Sc2,"hh:mm"), IF(Hora_Acople4_Sc2="N/A",""," h"),"  -  Desacople 4: ",TEXT(Hora_Desacople4_Sc2,"hh:mm"),IF(Hora_Desacople4_Sc2="N/A",""," h"))</f>
        <v>Acople 4: N/A  -  Desacople 4: N/A</v>
      </c>
      <c r="C155" s="368"/>
      <c r="D155" s="356"/>
      <c r="E155" s="353"/>
      <c r="F155" s="353"/>
      <c r="G155" s="353"/>
      <c r="H155" s="353"/>
    </row>
    <row r="156" spans="1:12" ht="15.75" hidden="1" customHeight="1">
      <c r="A156" s="353"/>
      <c r="B156" s="367" t="str">
        <f>CONCATENATE("Acople 5: ",TEXT(Hora_Acople5_Sc2,"hh:mm"), IF(Hora_Acople5_Sc2="N/A",""," h"),"  -  Desacople 5: ",TEXT(Hora_Desacople5_Sc2,"hh:mm"),IF(Hora_Desacople5_Sc2="N/A",""," h"))</f>
        <v>Acople 5: N/A  -  Desacople 5: N/A</v>
      </c>
      <c r="C156" s="368"/>
      <c r="D156" s="356"/>
      <c r="E156" s="353"/>
      <c r="F156" s="353"/>
      <c r="G156" s="353"/>
      <c r="H156" s="353"/>
    </row>
    <row r="157" spans="1:12" ht="15.75" hidden="1" customHeight="1">
      <c r="A157" s="353"/>
      <c r="B157" s="367" t="str">
        <f>CONCATENATE("Acople 6: ",TEXT(Hora_Acople6_Sc2,"hh:mm"), IF(Hora_Acople6_Sc2="N/A",""," h"),"  -  Desacople 6: ",TEXT(Hora_Desacople6_Sc2,"hh:mm"),IF(Hora_Desacople6_Sc2="N/A",""," h"))</f>
        <v>Acople 6: N/A  -  Desacople 6: N/A</v>
      </c>
      <c r="C157" s="368"/>
      <c r="D157" s="356"/>
      <c r="E157" s="353"/>
      <c r="F157" s="353"/>
      <c r="G157" s="353"/>
      <c r="H157" s="353"/>
    </row>
    <row r="158" spans="1:12" ht="15.75" customHeight="1">
      <c r="A158" s="353"/>
      <c r="B158" s="367"/>
      <c r="C158" s="368"/>
      <c r="D158" s="356"/>
      <c r="E158" s="353"/>
      <c r="F158" s="353"/>
      <c r="G158" s="353"/>
      <c r="H158" s="353"/>
    </row>
    <row r="159" spans="1:12" ht="15.75" customHeight="1">
      <c r="A159" s="353"/>
      <c r="B159" s="353" t="s">
        <v>18</v>
      </c>
      <c r="C159" s="355"/>
      <c r="D159" s="356"/>
      <c r="E159" s="353"/>
      <c r="F159" s="353"/>
      <c r="G159" s="353"/>
      <c r="H159" s="353"/>
    </row>
    <row r="160" spans="1:12" s="2" customFormat="1" ht="8.1" customHeight="1">
      <c r="A160" s="353"/>
      <c r="B160" s="353"/>
      <c r="C160" s="355"/>
      <c r="D160" s="356"/>
      <c r="E160" s="353"/>
      <c r="F160" s="353"/>
      <c r="G160" s="353"/>
      <c r="H160" s="353"/>
      <c r="I160" s="3"/>
      <c r="J160" s="3"/>
      <c r="K160" s="3"/>
      <c r="L160" s="3"/>
    </row>
    <row r="161" spans="1:8" ht="15.75" customHeight="1">
      <c r="A161" s="353"/>
      <c r="B161" s="369" t="s">
        <v>52</v>
      </c>
      <c r="C161" s="355">
        <f>Generacion_Neta_Sc2</f>
        <v>345.01499999999999</v>
      </c>
      <c r="D161" s="366" t="str">
        <f>IF(C161="N/A",""," MWhe")</f>
        <v xml:space="preserve"> MWhe</v>
      </c>
      <c r="E161" s="353"/>
      <c r="F161" s="353"/>
      <c r="G161" s="353"/>
      <c r="H161" s="353"/>
    </row>
    <row r="162" spans="1:8" ht="15.75" customHeight="1">
      <c r="A162" s="353"/>
      <c r="B162" s="369" t="s">
        <v>53</v>
      </c>
      <c r="C162" s="355">
        <f>Generacion_Neta_MT_Sc2</f>
        <v>370.80144902018998</v>
      </c>
      <c r="D162" s="366" t="str">
        <f>IF(C162="N/A",""," MWhe")</f>
        <v xml:space="preserve"> MWhe</v>
      </c>
      <c r="E162" s="353"/>
      <c r="F162" s="353"/>
      <c r="G162" s="353"/>
      <c r="H162" s="353"/>
    </row>
    <row r="163" spans="1:8" ht="15.75" customHeight="1">
      <c r="A163" s="353"/>
      <c r="B163" s="369" t="s">
        <v>54</v>
      </c>
      <c r="C163" s="355">
        <f>IFERROR(100*C161/C162,"N/A")</f>
        <v>93.045752898666279</v>
      </c>
      <c r="D163" s="356" t="str">
        <f>IF(C163="N/A",""," %")</f>
        <v xml:space="preserve"> %</v>
      </c>
      <c r="E163" s="353"/>
      <c r="F163" s="353"/>
      <c r="G163" s="353"/>
      <c r="H163" s="353"/>
    </row>
    <row r="164" spans="1:8" ht="8.1" customHeight="1">
      <c r="A164" s="353"/>
      <c r="B164" s="356"/>
      <c r="C164" s="355"/>
      <c r="D164" s="356"/>
      <c r="E164" s="353"/>
      <c r="F164" s="353"/>
      <c r="G164" s="353"/>
      <c r="H164" s="353"/>
    </row>
    <row r="165" spans="1:8" ht="15.75" customHeight="1">
      <c r="A165" s="353"/>
      <c r="B165" s="369" t="s">
        <v>55</v>
      </c>
      <c r="C165" s="355">
        <f>Consumo_Online_Sc2</f>
        <v>-345.01499999999999</v>
      </c>
      <c r="D165" s="366" t="str">
        <f>IF(C165="N/A",""," MWhe")</f>
        <v xml:space="preserve"> MWhe</v>
      </c>
      <c r="E165" s="353"/>
      <c r="F165" s="353"/>
      <c r="G165" s="353"/>
      <c r="H165" s="353"/>
    </row>
    <row r="166" spans="1:8" ht="8.1" customHeight="1">
      <c r="A166" s="353"/>
      <c r="B166" s="353"/>
      <c r="C166" s="370"/>
      <c r="D166" s="356"/>
      <c r="E166" s="353"/>
      <c r="F166" s="353"/>
      <c r="G166" s="353"/>
      <c r="H166" s="353"/>
    </row>
    <row r="167" spans="1:8" ht="15.75" customHeight="1">
      <c r="A167" s="353"/>
      <c r="B167" s="369" t="s">
        <v>56</v>
      </c>
      <c r="C167" s="355">
        <f>Consumo_Gas_PCI_Sc2</f>
        <v>0</v>
      </c>
      <c r="D167" s="366" t="str">
        <f>IF(C167="N/A",""," MWhe PCI")</f>
        <v xml:space="preserve"> MWhe PCI</v>
      </c>
      <c r="E167" s="353"/>
      <c r="F167" s="353"/>
      <c r="G167" s="353"/>
      <c r="H167" s="353"/>
    </row>
    <row r="168" spans="1:8" ht="15.75" customHeight="1">
      <c r="A168" s="353"/>
      <c r="B168" s="369" t="s">
        <v>57</v>
      </c>
      <c r="C168" s="355">
        <f>Produccion_Desde_Gas_PCS_Sc2</f>
        <v>0</v>
      </c>
      <c r="D168" s="366" t="str">
        <f>IF(C168="N/A",""," MWhe")</f>
        <v xml:space="preserve"> MWhe</v>
      </c>
      <c r="E168" s="353"/>
      <c r="F168" s="353"/>
      <c r="G168" s="353"/>
      <c r="H168" s="353"/>
    </row>
    <row r="169" spans="1:8" ht="15.75" customHeight="1">
      <c r="A169" s="353"/>
      <c r="B169" s="369"/>
      <c r="C169" s="355"/>
      <c r="D169" s="366"/>
      <c r="E169" s="353"/>
      <c r="F169" s="353"/>
      <c r="G169" s="353"/>
      <c r="H169" s="353"/>
    </row>
    <row r="170" spans="1:8" ht="17.25">
      <c r="A170" s="353"/>
      <c r="B170" s="353" t="s">
        <v>19</v>
      </c>
      <c r="C170" s="355"/>
      <c r="D170" s="356"/>
      <c r="E170" s="353"/>
      <c r="F170" s="353"/>
      <c r="G170" s="353"/>
      <c r="H170" s="353"/>
    </row>
    <row r="171" spans="1:8" ht="8.1" customHeight="1">
      <c r="A171" s="353"/>
      <c r="B171" s="353"/>
      <c r="C171" s="355"/>
      <c r="D171" s="356"/>
      <c r="E171" s="353"/>
      <c r="F171" s="353"/>
      <c r="G171" s="353"/>
      <c r="H171" s="353"/>
    </row>
    <row r="172" spans="1:8" ht="17.25">
      <c r="A172" s="353"/>
      <c r="B172" s="369" t="s">
        <v>47</v>
      </c>
      <c r="C172" s="371" t="str">
        <f>CONCATENATE(Bombas_HTF_Principal_Disponibles_Sc2," / 4")</f>
        <v>4 / 4</v>
      </c>
      <c r="D172" s="372" t="s">
        <v>177</v>
      </c>
      <c r="E172" s="353"/>
      <c r="F172" s="353"/>
      <c r="G172" s="353"/>
      <c r="H172" s="353"/>
    </row>
    <row r="173" spans="1:8" ht="17.25">
      <c r="A173" s="353"/>
      <c r="B173" s="369" t="s">
        <v>48</v>
      </c>
      <c r="C173" s="371" t="str">
        <f>CONCATENATE(Bombas_HTF_Secundaria_Disponibles_Sc2," / 3")</f>
        <v>3 / 3</v>
      </c>
      <c r="D173" s="372" t="s">
        <v>177</v>
      </c>
      <c r="E173" s="353"/>
      <c r="F173" s="353"/>
      <c r="G173" s="353"/>
      <c r="H173" s="353"/>
    </row>
    <row r="174" spans="1:8" ht="17.25">
      <c r="A174" s="353"/>
      <c r="B174" s="369" t="s">
        <v>49</v>
      </c>
      <c r="C174" s="371" t="str">
        <f>CONCATENATE(Bombas_Agua_Alimentacion_Disponibles_Sc2," / 4")</f>
        <v>4 / 4</v>
      </c>
      <c r="D174" s="372" t="s">
        <v>177</v>
      </c>
      <c r="E174" s="353"/>
      <c r="F174" s="353"/>
      <c r="G174" s="353"/>
      <c r="H174" s="353"/>
    </row>
    <row r="175" spans="1:8" ht="17.25">
      <c r="A175" s="353"/>
      <c r="B175" s="369" t="s">
        <v>50</v>
      </c>
      <c r="C175" s="371" t="str">
        <f>CONCATENATE(Bombas_Condensacion_Disponibles_Sc2," / 2")</f>
        <v>2 / 2</v>
      </c>
      <c r="D175" s="372" t="s">
        <v>177</v>
      </c>
      <c r="E175" s="353"/>
      <c r="F175" s="353"/>
      <c r="G175" s="353"/>
      <c r="H175" s="353"/>
    </row>
    <row r="176" spans="1:8" ht="17.25">
      <c r="A176" s="353"/>
      <c r="B176" s="369" t="s">
        <v>51</v>
      </c>
      <c r="C176" s="371" t="str">
        <f>CONCATENATE(Calderas_Disponibles_Sc2," / 2")</f>
        <v>2 / 2</v>
      </c>
      <c r="D176" s="372" t="s">
        <v>177</v>
      </c>
      <c r="E176" s="353"/>
      <c r="F176" s="353"/>
      <c r="G176" s="353"/>
      <c r="H176" s="353"/>
    </row>
    <row r="177" spans="1:8" ht="8.1" customHeight="1">
      <c r="A177" s="353"/>
      <c r="B177" s="353"/>
      <c r="C177" s="355"/>
      <c r="D177" s="356"/>
      <c r="E177" s="353"/>
      <c r="F177" s="353"/>
      <c r="G177" s="353"/>
      <c r="H177" s="353"/>
    </row>
    <row r="178" spans="1:8" ht="17.25">
      <c r="A178" s="353"/>
      <c r="B178" s="369" t="s">
        <v>44</v>
      </c>
      <c r="C178" s="355"/>
      <c r="D178" s="356"/>
      <c r="E178" s="353"/>
      <c r="F178" s="353"/>
      <c r="G178" s="353"/>
      <c r="H178" s="353"/>
    </row>
    <row r="179" spans="1:8" ht="17.25">
      <c r="A179" s="353"/>
      <c r="B179" s="373" t="s">
        <v>45</v>
      </c>
      <c r="C179" s="371">
        <f>CCP_Servicio_Max_Sc2</f>
        <v>358</v>
      </c>
      <c r="D179" s="356" t="str">
        <f>IFERROR(CONCATENATE(" Uds. (",IFERROR(TEXT(ROUND(100*CCP_Servicio_Max_Sc2/Num_Ccp_Sc2,2),"0,00"),NA())," %)"),"")</f>
        <v xml:space="preserve"> Uds. (99,44 %)</v>
      </c>
      <c r="E179" s="353"/>
      <c r="F179" s="353"/>
      <c r="G179" s="353"/>
      <c r="H179" s="353"/>
    </row>
    <row r="180" spans="1:8" ht="17.25">
      <c r="A180" s="353"/>
      <c r="B180" s="373" t="s">
        <v>46</v>
      </c>
      <c r="C180" s="355">
        <f>CCP_Servicio_Avg_Sc2</f>
        <v>357.95211390111888</v>
      </c>
      <c r="D180" s="356" t="str">
        <f>IFERROR(CONCATENATE(" Uds. (",IFERROR(TEXT(ROUND(100*CCP_Servicio_Avg_Sc2/Num_Ccp_Sc2,2),"0,00"),NA())," %)"),"")</f>
        <v xml:space="preserve"> Uds. (99,43 %)</v>
      </c>
      <c r="E180" s="353"/>
      <c r="F180" s="353"/>
      <c r="G180" s="353"/>
      <c r="H180" s="353"/>
    </row>
    <row r="181" spans="1:8" ht="8.1" customHeight="1">
      <c r="A181" s="353"/>
      <c r="B181" s="373"/>
      <c r="C181" s="355"/>
      <c r="D181" s="356"/>
      <c r="E181" s="353"/>
      <c r="F181" s="353"/>
      <c r="G181" s="353"/>
      <c r="H181" s="353"/>
    </row>
    <row r="182" spans="1:8" ht="17.25">
      <c r="A182" s="353"/>
      <c r="B182" s="369" t="s">
        <v>58</v>
      </c>
      <c r="C182" s="355"/>
      <c r="D182" s="356"/>
      <c r="E182" s="353"/>
      <c r="F182" s="353"/>
      <c r="G182" s="353"/>
      <c r="H182" s="353"/>
    </row>
    <row r="183" spans="1:8" ht="17.25">
      <c r="A183" s="353"/>
      <c r="B183" s="373" t="s">
        <v>45</v>
      </c>
      <c r="C183" s="355">
        <f>Temp_Cs_Max_Sc2</f>
        <v>377.36459144874163</v>
      </c>
      <c r="D183" s="366" t="str">
        <f>IF(C183="N/A",""," ºC")</f>
        <v xml:space="preserve"> ºC</v>
      </c>
      <c r="E183" s="375"/>
      <c r="F183" s="353"/>
      <c r="G183" s="353"/>
      <c r="H183" s="353"/>
    </row>
    <row r="184" spans="1:8" ht="17.25">
      <c r="A184" s="353"/>
      <c r="B184" s="373" t="s">
        <v>46</v>
      </c>
      <c r="C184" s="355">
        <f>Temp_Cs_Avg_Sc2</f>
        <v>362.28002241864863</v>
      </c>
      <c r="D184" s="366" t="str">
        <f>IF(C184="N/A",""," ºC")</f>
        <v xml:space="preserve"> ºC</v>
      </c>
      <c r="E184" s="353"/>
      <c r="F184" s="353"/>
      <c r="G184" s="353"/>
      <c r="H184" s="353"/>
    </row>
    <row r="185" spans="1:8" ht="17.25">
      <c r="A185" s="353"/>
      <c r="B185" s="373"/>
      <c r="C185" s="355"/>
      <c r="D185" s="356"/>
      <c r="E185" s="353"/>
      <c r="F185" s="353"/>
      <c r="G185" s="353"/>
      <c r="H185" s="353"/>
    </row>
    <row r="186" spans="1:8" ht="17.25">
      <c r="A186" s="353"/>
      <c r="B186" s="353" t="s">
        <v>166</v>
      </c>
      <c r="C186" s="355"/>
      <c r="D186" s="356"/>
      <c r="E186" s="353"/>
      <c r="F186" s="353"/>
      <c r="G186" s="353"/>
      <c r="H186" s="353"/>
    </row>
    <row r="187" spans="1:8" ht="8.1" customHeight="1">
      <c r="A187" s="353"/>
      <c r="B187" s="353"/>
      <c r="C187" s="355"/>
      <c r="D187" s="356"/>
      <c r="E187" s="353"/>
      <c r="F187" s="353"/>
      <c r="G187" s="353"/>
      <c r="H187" s="353"/>
    </row>
    <row r="188" spans="1:8" ht="17.25">
      <c r="A188" s="353"/>
      <c r="B188" s="369" t="str">
        <f>IF(Prod_TipoIncidencia1_Sc2="","N/A",_xlfn.CONCAT("- Incidencia 1: "))</f>
        <v xml:space="preserve">- Incidencia 1: </v>
      </c>
      <c r="C188" s="355"/>
      <c r="D188" s="356"/>
      <c r="E188" s="353"/>
      <c r="F188" s="353"/>
      <c r="G188" s="353"/>
      <c r="H188" s="353"/>
    </row>
    <row r="189" spans="1:8" ht="51.75">
      <c r="A189" s="353"/>
      <c r="B189" s="376" t="str">
        <f>_xlfn.CONCAT("· Tipo de incidencia: ",Prod_TipoIncidencia1_Sc2)</f>
        <v>· Tipo de incidencia: CCPs fuera de servicio por exceso de par en junta rotativa:
A096.</v>
      </c>
      <c r="C189" s="355"/>
      <c r="D189" s="356"/>
      <c r="E189" s="353"/>
      <c r="F189" s="353"/>
      <c r="G189" s="353"/>
      <c r="H189" s="353"/>
    </row>
    <row r="190" spans="1:8" ht="17.25">
      <c r="A190" s="353"/>
      <c r="B190" s="376" t="str">
        <f>_xlfn.CONCAT("· Equipo/s afectado/s: ",Prod_EquipoAfectado1_Sc2)</f>
        <v>· Equipo/s afectado/s: Campo Solar.</v>
      </c>
      <c r="C190" s="355"/>
      <c r="D190" s="356"/>
      <c r="E190" s="353"/>
      <c r="F190" s="353"/>
      <c r="G190" s="353"/>
      <c r="H190" s="353"/>
    </row>
    <row r="191" spans="1:8" ht="17.25">
      <c r="A191" s="353"/>
      <c r="B191" s="376" t="str">
        <f>_xlfn.CONCAT("· Enclavamiento: ",Prod_Enclavamiento1_Sc2)</f>
        <v>· Enclavamiento: NA.</v>
      </c>
      <c r="C191" s="355"/>
      <c r="D191" s="356"/>
      <c r="E191" s="353"/>
      <c r="F191" s="353"/>
      <c r="G191" s="353"/>
      <c r="H191" s="353"/>
    </row>
    <row r="192" spans="1:8" ht="8.1" customHeight="1">
      <c r="A192" s="353"/>
      <c r="B192" s="356"/>
      <c r="C192" s="355"/>
      <c r="D192" s="356"/>
      <c r="E192" s="353"/>
      <c r="F192" s="353"/>
      <c r="G192" s="353"/>
      <c r="H192" s="353"/>
    </row>
    <row r="193" spans="1:8" ht="17.25">
      <c r="A193" s="353"/>
      <c r="B193" s="369" t="str">
        <f>_xlfn.CONCAT("- Incidencia 2: ")</f>
        <v xml:space="preserve">- Incidencia 2: </v>
      </c>
      <c r="C193" s="355"/>
      <c r="D193" s="356"/>
      <c r="E193" s="353"/>
      <c r="F193" s="353"/>
      <c r="G193" s="353"/>
      <c r="H193" s="353"/>
    </row>
    <row r="194" spans="1:8" ht="51.75">
      <c r="A194" s="353"/>
      <c r="B194" s="376" t="str">
        <f>_xlfn.CONCAT("· Tipo de incidencia: ",Prod_TipoIncidencia2_Sc2)</f>
        <v>· Tipo de incidencia: CCPs fuera de servicio por falta de paralelismo en escalerilla doble:
B074</v>
      </c>
      <c r="C194" s="355"/>
      <c r="D194" s="356"/>
      <c r="E194" s="353"/>
      <c r="F194" s="353"/>
      <c r="G194" s="353"/>
      <c r="H194" s="353"/>
    </row>
    <row r="195" spans="1:8" ht="17.25">
      <c r="A195" s="353"/>
      <c r="B195" s="376" t="str">
        <f>_xlfn.CONCAT("· Equipo/s afectado/s: ",Prod_EquipoAfectado2_Sc2)</f>
        <v>· Equipo/s afectado/s: Campo Solar.</v>
      </c>
      <c r="C195" s="355"/>
      <c r="D195" s="356"/>
      <c r="E195" s="353"/>
      <c r="F195" s="353"/>
      <c r="G195" s="353"/>
      <c r="H195" s="353"/>
    </row>
    <row r="196" spans="1:8" ht="17.25">
      <c r="A196" s="353"/>
      <c r="B196" s="376" t="str">
        <f>_xlfn.CONCAT("· Enclavamiento: ",Prod_Enclavamiento2_Sc2)</f>
        <v>· Enclavamiento: NA.</v>
      </c>
      <c r="C196" s="355"/>
      <c r="D196" s="356"/>
      <c r="E196" s="353"/>
      <c r="F196" s="353"/>
      <c r="G196" s="353"/>
      <c r="H196" s="353"/>
    </row>
    <row r="197" spans="1:8" ht="8.1" customHeight="1">
      <c r="A197" s="353"/>
      <c r="B197" s="369"/>
      <c r="C197" s="355"/>
      <c r="D197" s="356"/>
      <c r="E197" s="353"/>
      <c r="F197" s="353"/>
      <c r="G197" s="353"/>
      <c r="H197" s="353"/>
    </row>
    <row r="198" spans="1:8" ht="17.25">
      <c r="A198" s="353"/>
      <c r="B198" s="369" t="str">
        <f>_xlfn.CONCAT("- Incidencia 3: ")</f>
        <v xml:space="preserve">- Incidencia 3: </v>
      </c>
      <c r="C198" s="355"/>
      <c r="D198" s="356"/>
      <c r="E198" s="353"/>
      <c r="F198" s="353"/>
      <c r="G198" s="353"/>
      <c r="H198" s="353"/>
    </row>
    <row r="199" spans="1:8" ht="34.5">
      <c r="A199" s="353"/>
      <c r="B199" s="376" t="str">
        <f>_xlfn.CONCAT("· Tipo de incidencia: ",Prod_TipoIncidencia3_Sc2)</f>
        <v>· Tipo de incidencia: Calima abundante durante toda la jornada</v>
      </c>
      <c r="C199" s="355"/>
      <c r="D199" s="356"/>
      <c r="E199" s="353"/>
      <c r="F199" s="353"/>
      <c r="G199" s="353"/>
      <c r="H199" s="353"/>
    </row>
    <row r="200" spans="1:8" ht="17.25">
      <c r="A200" s="353"/>
      <c r="B200" s="376" t="str">
        <f>_xlfn.CONCAT("· Equipo/s afectado/s: ",Prod_EquipoAfectado3_Sc2)</f>
        <v>· Equipo/s afectado/s: Campo Solar.</v>
      </c>
      <c r="C200" s="355"/>
      <c r="D200" s="356"/>
      <c r="E200" s="353"/>
      <c r="F200" s="353"/>
      <c r="G200" s="353"/>
      <c r="H200" s="353"/>
    </row>
    <row r="201" spans="1:8" ht="17.25">
      <c r="A201" s="353"/>
      <c r="B201" s="376" t="str">
        <f>_xlfn.CONCAT("· Enclavamiento: ",Prod_Enclavamiento3_Sc2)</f>
        <v>· Enclavamiento: NA.</v>
      </c>
      <c r="C201" s="355"/>
      <c r="D201" s="356"/>
      <c r="E201" s="353"/>
      <c r="F201" s="353"/>
      <c r="G201" s="353"/>
      <c r="H201" s="353"/>
    </row>
    <row r="202" spans="1:8" ht="8.1" hidden="1" customHeight="1">
      <c r="A202" s="353"/>
      <c r="B202" s="369"/>
      <c r="C202" s="355"/>
      <c r="D202" s="356"/>
      <c r="E202" s="353"/>
      <c r="F202" s="353"/>
      <c r="G202" s="353"/>
      <c r="H202" s="353"/>
    </row>
    <row r="203" spans="1:8" ht="17.25" hidden="1">
      <c r="A203" s="353"/>
      <c r="B203" s="369" t="str">
        <f>_xlfn.CONCAT("- Incidencia 4: ")</f>
        <v xml:space="preserve">- Incidencia 4: </v>
      </c>
      <c r="C203" s="355"/>
      <c r="D203" s="356"/>
      <c r="E203" s="353"/>
      <c r="F203" s="353"/>
      <c r="G203" s="353"/>
      <c r="H203" s="353"/>
    </row>
    <row r="204" spans="1:8" ht="17.25" hidden="1">
      <c r="A204" s="353"/>
      <c r="B204" s="376" t="str">
        <f>_xlfn.CONCAT("· Tipo de incidencia: ",Prod_TipoIncidencia4_Sc2)</f>
        <v xml:space="preserve">· Tipo de incidencia: </v>
      </c>
      <c r="C204" s="355"/>
      <c r="D204" s="356"/>
      <c r="E204" s="353"/>
      <c r="F204" s="353"/>
      <c r="G204" s="353"/>
      <c r="H204" s="353"/>
    </row>
    <row r="205" spans="1:8" ht="17.25" hidden="1">
      <c r="A205" s="353"/>
      <c r="B205" s="376" t="str">
        <f>_xlfn.CONCAT("· Equipo/s afectado/s: ",Prod_EquipoAfectado4_Sc2)</f>
        <v xml:space="preserve">· Equipo/s afectado/s: </v>
      </c>
      <c r="C205" s="355"/>
      <c r="D205" s="356"/>
      <c r="E205" s="353"/>
      <c r="F205" s="353"/>
      <c r="G205" s="353"/>
      <c r="H205" s="353"/>
    </row>
    <row r="206" spans="1:8" ht="17.25" hidden="1">
      <c r="A206" s="353"/>
      <c r="B206" s="376" t="str">
        <f>_xlfn.CONCAT("· Enclavamiento: ",Prod_Enclavamiento4_Sc2)</f>
        <v xml:space="preserve">· Enclavamiento: </v>
      </c>
      <c r="C206" s="355"/>
      <c r="D206" s="356"/>
      <c r="E206" s="353"/>
      <c r="F206" s="353"/>
      <c r="G206" s="353"/>
      <c r="H206" s="353"/>
    </row>
    <row r="207" spans="1:8" ht="8.1" hidden="1" customHeight="1">
      <c r="A207" s="353"/>
      <c r="B207" s="369"/>
      <c r="C207" s="355"/>
      <c r="D207" s="356"/>
      <c r="E207" s="353"/>
      <c r="F207" s="353"/>
      <c r="G207" s="353"/>
      <c r="H207" s="353"/>
    </row>
    <row r="208" spans="1:8" ht="17.25" hidden="1">
      <c r="A208" s="353"/>
      <c r="B208" s="369" t="str">
        <f>_xlfn.CONCAT("- Incidencia 5: ")</f>
        <v xml:space="preserve">- Incidencia 5: </v>
      </c>
      <c r="C208" s="355"/>
      <c r="D208" s="356"/>
      <c r="E208" s="353"/>
      <c r="F208" s="353"/>
      <c r="G208" s="353"/>
      <c r="H208" s="353"/>
    </row>
    <row r="209" spans="1:8" ht="17.25" hidden="1">
      <c r="A209" s="353"/>
      <c r="B209" s="376" t="str">
        <f>_xlfn.CONCAT("· Tipo de incidencia: ",Prod_TipoIncidencia5_Sc2)</f>
        <v xml:space="preserve">· Tipo de incidencia: </v>
      </c>
      <c r="C209" s="355"/>
      <c r="D209" s="356"/>
      <c r="E209" s="353"/>
      <c r="F209" s="353"/>
      <c r="G209" s="353"/>
      <c r="H209" s="353"/>
    </row>
    <row r="210" spans="1:8" ht="17.25" hidden="1">
      <c r="A210" s="353"/>
      <c r="B210" s="376" t="str">
        <f>_xlfn.CONCAT("· Equipo/s afectado/s: ",Prod_EquipoAfectado5_Sc2)</f>
        <v xml:space="preserve">· Equipo/s afectado/s: </v>
      </c>
      <c r="C210" s="355"/>
      <c r="D210" s="356"/>
      <c r="E210" s="353"/>
      <c r="F210" s="353"/>
      <c r="G210" s="353"/>
      <c r="H210" s="353"/>
    </row>
    <row r="211" spans="1:8" ht="17.25" hidden="1">
      <c r="A211" s="353"/>
      <c r="B211" s="376" t="str">
        <f>_xlfn.CONCAT("· Enclavamiento: ",Prod_Enclavamiento5_Sc2)</f>
        <v xml:space="preserve">· Enclavamiento: </v>
      </c>
      <c r="C211" s="355"/>
      <c r="D211" s="356"/>
      <c r="E211" s="353"/>
      <c r="F211" s="353"/>
      <c r="G211" s="353"/>
      <c r="H211" s="353"/>
    </row>
    <row r="212" spans="1:8" ht="8.1" hidden="1" customHeight="1">
      <c r="A212" s="353"/>
      <c r="B212" s="369"/>
      <c r="C212" s="355"/>
      <c r="D212" s="356"/>
      <c r="E212" s="353"/>
      <c r="F212" s="353"/>
      <c r="G212" s="353"/>
      <c r="H212" s="353"/>
    </row>
    <row r="213" spans="1:8" ht="17.25" hidden="1">
      <c r="A213" s="353"/>
      <c r="B213" s="369" t="str">
        <f>_xlfn.CONCAT("- Incidencia 6: ")</f>
        <v xml:space="preserve">- Incidencia 6: </v>
      </c>
      <c r="C213" s="355"/>
      <c r="D213" s="356"/>
      <c r="E213" s="353"/>
      <c r="F213" s="353"/>
      <c r="G213" s="353"/>
      <c r="H213" s="353"/>
    </row>
    <row r="214" spans="1:8" ht="17.25" hidden="1">
      <c r="A214" s="353"/>
      <c r="B214" s="376" t="str">
        <f>_xlfn.CONCAT("· Tipo de incidencia: ",Prod_TipoIncidencia6_Sc2)</f>
        <v xml:space="preserve">· Tipo de incidencia: </v>
      </c>
      <c r="C214" s="355"/>
      <c r="D214" s="356"/>
      <c r="E214" s="353"/>
      <c r="F214" s="353"/>
      <c r="G214" s="353"/>
      <c r="H214" s="353"/>
    </row>
    <row r="215" spans="1:8" ht="17.25" hidden="1">
      <c r="A215" s="353"/>
      <c r="B215" s="376" t="str">
        <f>_xlfn.CONCAT("· Equipo/s afectado/s: ",Prod_EquipoAfectado6_Sc2)</f>
        <v xml:space="preserve">· Equipo/s afectado/s: </v>
      </c>
      <c r="C215" s="355"/>
      <c r="D215" s="356"/>
      <c r="E215" s="353"/>
      <c r="F215" s="353"/>
      <c r="G215" s="353"/>
      <c r="H215" s="353"/>
    </row>
    <row r="216" spans="1:8" ht="17.25" hidden="1">
      <c r="A216" s="353"/>
      <c r="B216" s="376" t="str">
        <f>_xlfn.CONCAT("· Enclavamiento: ",Prod_Enclavamiento6_Sc2)</f>
        <v xml:space="preserve">· Enclavamiento: </v>
      </c>
      <c r="C216" s="355"/>
      <c r="D216" s="356"/>
      <c r="E216" s="353"/>
      <c r="F216" s="353"/>
      <c r="G216" s="353"/>
      <c r="H216" s="353"/>
    </row>
    <row r="217" spans="1:8" ht="8.1" hidden="1" customHeight="1">
      <c r="A217" s="353"/>
      <c r="B217" s="369"/>
      <c r="C217" s="355"/>
      <c r="D217" s="356"/>
      <c r="E217" s="353"/>
      <c r="F217" s="353"/>
      <c r="G217" s="353"/>
      <c r="H217" s="353"/>
    </row>
    <row r="218" spans="1:8" ht="17.25" hidden="1">
      <c r="A218" s="353"/>
      <c r="B218" s="369" t="str">
        <f>_xlfn.CONCAT("- Incidencia 7: ")</f>
        <v xml:space="preserve">- Incidencia 7: </v>
      </c>
      <c r="C218" s="355"/>
      <c r="D218" s="356"/>
      <c r="E218" s="353"/>
      <c r="F218" s="353"/>
      <c r="G218" s="353"/>
      <c r="H218" s="353"/>
    </row>
    <row r="219" spans="1:8" ht="17.25" hidden="1">
      <c r="A219" s="353"/>
      <c r="B219" s="376" t="str">
        <f>_xlfn.CONCAT("· Tipo de incidencia: ",Prod_TipoIncidencia7_Sc2)</f>
        <v xml:space="preserve">· Tipo de incidencia: </v>
      </c>
      <c r="C219" s="355"/>
      <c r="D219" s="356"/>
      <c r="E219" s="353"/>
      <c r="F219" s="353"/>
      <c r="G219" s="353"/>
      <c r="H219" s="353"/>
    </row>
    <row r="220" spans="1:8" ht="17.25" hidden="1">
      <c r="A220" s="353"/>
      <c r="B220" s="376" t="str">
        <f>_xlfn.CONCAT("· Equipo/s afectado/s: ",Prod_EquipoAfectado7_Sc2)</f>
        <v xml:space="preserve">· Equipo/s afectado/s: </v>
      </c>
      <c r="C220" s="355"/>
      <c r="D220" s="356"/>
      <c r="E220" s="353"/>
      <c r="F220" s="353"/>
      <c r="G220" s="353"/>
      <c r="H220" s="353"/>
    </row>
    <row r="221" spans="1:8" ht="17.25" hidden="1">
      <c r="A221" s="353"/>
      <c r="B221" s="376" t="str">
        <f>_xlfn.CONCAT("· Enclavamiento: ",Prod_Enclavamiento7_Sc2)</f>
        <v xml:space="preserve">· Enclavamiento: </v>
      </c>
      <c r="C221" s="355"/>
      <c r="D221" s="356"/>
      <c r="E221" s="353"/>
      <c r="F221" s="353"/>
      <c r="G221" s="353"/>
      <c r="H221" s="353"/>
    </row>
    <row r="222" spans="1:8" ht="8.1" hidden="1" customHeight="1">
      <c r="A222" s="353"/>
      <c r="B222" s="369"/>
      <c r="C222" s="355"/>
      <c r="D222" s="356"/>
      <c r="E222" s="353"/>
      <c r="F222" s="353"/>
      <c r="G222" s="353"/>
      <c r="H222" s="353"/>
    </row>
    <row r="223" spans="1:8" ht="17.25" hidden="1">
      <c r="A223" s="353"/>
      <c r="B223" s="369" t="str">
        <f>_xlfn.CONCAT("- Incidencia 8: ")</f>
        <v xml:space="preserve">- Incidencia 8: </v>
      </c>
      <c r="C223" s="355"/>
      <c r="D223" s="356"/>
      <c r="E223" s="353"/>
      <c r="F223" s="353"/>
      <c r="G223" s="353"/>
      <c r="H223" s="353"/>
    </row>
    <row r="224" spans="1:8" ht="17.25" hidden="1">
      <c r="A224" s="353"/>
      <c r="B224" s="376" t="str">
        <f>_xlfn.CONCAT("· Tipo de incidencia: ",Prod_TipoIncidencia8_Sc2)</f>
        <v xml:space="preserve">· Tipo de incidencia: </v>
      </c>
      <c r="C224" s="355"/>
      <c r="D224" s="356"/>
      <c r="E224" s="353"/>
      <c r="F224" s="353"/>
      <c r="G224" s="353"/>
      <c r="H224" s="353"/>
    </row>
    <row r="225" spans="1:8" ht="17.25" hidden="1">
      <c r="A225" s="353"/>
      <c r="B225" s="376" t="str">
        <f>_xlfn.CONCAT("· Equipo/s afectado/s: ",Prod_EquipoAfectado8_Sc2)</f>
        <v xml:space="preserve">· Equipo/s afectado/s: </v>
      </c>
      <c r="C225" s="355"/>
      <c r="D225" s="356"/>
      <c r="E225" s="353"/>
      <c r="F225" s="353"/>
      <c r="G225" s="353"/>
      <c r="H225" s="353"/>
    </row>
    <row r="226" spans="1:8" ht="17.25" hidden="1">
      <c r="A226" s="353"/>
      <c r="B226" s="376" t="str">
        <f>_xlfn.CONCAT("· Enclavamiento: ",Prod_Enclavamiento8_Sc2)</f>
        <v xml:space="preserve">· Enclavamiento: </v>
      </c>
      <c r="C226" s="355"/>
      <c r="D226" s="356"/>
      <c r="E226" s="353"/>
      <c r="F226" s="353"/>
      <c r="G226" s="353"/>
      <c r="H226" s="353"/>
    </row>
    <row r="227" spans="1:8" ht="8.1" hidden="1" customHeight="1">
      <c r="A227" s="353"/>
      <c r="B227" s="369"/>
      <c r="C227" s="355"/>
      <c r="D227" s="356"/>
      <c r="E227" s="353"/>
      <c r="F227" s="353"/>
      <c r="G227" s="353"/>
      <c r="H227" s="353"/>
    </row>
    <row r="228" spans="1:8" ht="17.25" hidden="1">
      <c r="A228" s="353"/>
      <c r="B228" s="369" t="str">
        <f>_xlfn.CONCAT("- Incidencia 9: ")</f>
        <v xml:space="preserve">- Incidencia 9: </v>
      </c>
      <c r="C228" s="355"/>
      <c r="D228" s="356"/>
      <c r="E228" s="353"/>
      <c r="F228" s="353"/>
      <c r="G228" s="353"/>
      <c r="H228" s="353"/>
    </row>
    <row r="229" spans="1:8" ht="17.25" hidden="1">
      <c r="A229" s="353"/>
      <c r="B229" s="376" t="str">
        <f>_xlfn.CONCAT("· Tipo de incidencia: ",Prod_TipoIncidencia9_Sc2)</f>
        <v xml:space="preserve">· Tipo de incidencia: </v>
      </c>
      <c r="C229" s="355"/>
      <c r="D229" s="356"/>
      <c r="E229" s="353"/>
      <c r="F229" s="353"/>
      <c r="G229" s="353"/>
      <c r="H229" s="353"/>
    </row>
    <row r="230" spans="1:8" ht="17.25" hidden="1">
      <c r="A230" s="353"/>
      <c r="B230" s="376" t="str">
        <f>_xlfn.CONCAT("· Equipo/s afectado/s: ",Prod_EquipoAfectado9_Sc2)</f>
        <v xml:space="preserve">· Equipo/s afectado/s: </v>
      </c>
      <c r="C230" s="355"/>
      <c r="D230" s="356"/>
      <c r="E230" s="353"/>
      <c r="F230" s="353"/>
      <c r="G230" s="353"/>
      <c r="H230" s="353"/>
    </row>
    <row r="231" spans="1:8" ht="17.25" hidden="1">
      <c r="A231" s="353"/>
      <c r="B231" s="376" t="str">
        <f>_xlfn.CONCAT("· Enclavamiento: ",Prod_Enclavamiento9_Sc2)</f>
        <v xml:space="preserve">· Enclavamiento: </v>
      </c>
      <c r="C231" s="355"/>
      <c r="D231" s="356"/>
      <c r="E231" s="353"/>
      <c r="F231" s="353"/>
      <c r="G231" s="353"/>
      <c r="H231" s="353"/>
    </row>
    <row r="232" spans="1:8" ht="8.1" hidden="1" customHeight="1">
      <c r="A232" s="353"/>
      <c r="B232" s="369"/>
      <c r="C232" s="355"/>
      <c r="D232" s="356"/>
      <c r="E232" s="353"/>
      <c r="F232" s="353"/>
      <c r="G232" s="353"/>
      <c r="H232" s="353"/>
    </row>
    <row r="233" spans="1:8" ht="17.25" hidden="1">
      <c r="A233" s="353"/>
      <c r="B233" s="369" t="str">
        <f>_xlfn.CONCAT("- Incidencia 10: ")</f>
        <v xml:space="preserve">- Incidencia 10: </v>
      </c>
      <c r="C233" s="355"/>
      <c r="D233" s="356"/>
      <c r="E233" s="353"/>
      <c r="F233" s="353"/>
      <c r="G233" s="353"/>
      <c r="H233" s="353"/>
    </row>
    <row r="234" spans="1:8" ht="17.25" hidden="1">
      <c r="A234" s="353"/>
      <c r="B234" s="376" t="str">
        <f>_xlfn.CONCAT("· Tipo de incidencia: ",Prod_TipoIncidencia10_Sc2)</f>
        <v xml:space="preserve">· Tipo de incidencia: </v>
      </c>
      <c r="C234" s="355"/>
      <c r="D234" s="356"/>
      <c r="E234" s="353"/>
      <c r="F234" s="353"/>
      <c r="G234" s="353"/>
      <c r="H234" s="353"/>
    </row>
    <row r="235" spans="1:8" ht="17.25" hidden="1">
      <c r="A235" s="353"/>
      <c r="B235" s="376" t="str">
        <f>_xlfn.CONCAT("· Equipo/s afectado/s: ",Prod_EquipoAfectado10_Sc2)</f>
        <v xml:space="preserve">· Equipo/s afectado/s: </v>
      </c>
      <c r="C235" s="355"/>
      <c r="D235" s="356"/>
      <c r="E235" s="353"/>
      <c r="F235" s="353"/>
      <c r="G235" s="353"/>
      <c r="H235" s="353"/>
    </row>
    <row r="236" spans="1:8" ht="17.25" hidden="1">
      <c r="A236" s="353"/>
      <c r="B236" s="376" t="str">
        <f>_xlfn.CONCAT("· Enclavamiento: ",Prod_Enclavamiento10_Sc2)</f>
        <v xml:space="preserve">· Enclavamiento: </v>
      </c>
      <c r="C236" s="355"/>
      <c r="D236" s="356"/>
      <c r="E236" s="353"/>
      <c r="F236" s="353"/>
      <c r="G236" s="353"/>
      <c r="H236" s="353"/>
    </row>
    <row r="237" spans="1:8" ht="17.25">
      <c r="A237" s="353"/>
      <c r="B237" s="369"/>
      <c r="C237" s="355"/>
      <c r="D237" s="356"/>
      <c r="E237" s="353"/>
      <c r="F237" s="353"/>
      <c r="G237" s="353"/>
      <c r="H237" s="353"/>
    </row>
    <row r="238" spans="1:8" ht="17.25">
      <c r="A238" s="353"/>
      <c r="B238" s="353" t="s">
        <v>165</v>
      </c>
      <c r="C238" s="355"/>
      <c r="D238" s="356"/>
      <c r="E238" s="353"/>
      <c r="F238" s="353"/>
      <c r="G238" s="353"/>
      <c r="H238" s="353"/>
    </row>
    <row r="239" spans="1:8" ht="8.1" customHeight="1">
      <c r="A239" s="353"/>
      <c r="B239" s="353"/>
      <c r="C239" s="355"/>
      <c r="D239" s="356"/>
      <c r="E239" s="353"/>
      <c r="F239" s="353"/>
      <c r="G239" s="353"/>
      <c r="H239" s="353"/>
    </row>
    <row r="240" spans="1:8" ht="17.25">
      <c r="A240" s="353"/>
      <c r="B240" s="369" t="str">
        <f>IF(Segu_TipoIncidencia1_Sc2="","N/A",_xlfn.CONCAT("- Incidencia 1: "))</f>
        <v>N/A</v>
      </c>
      <c r="C240" s="355"/>
      <c r="D240" s="356"/>
      <c r="E240" s="353"/>
      <c r="F240" s="353"/>
      <c r="G240" s="353"/>
      <c r="H240" s="353"/>
    </row>
    <row r="241" spans="2:2" hidden="1">
      <c r="B241" s="347" t="str">
        <f>_xlfn.CONCAT("· Tipo de incidencia: ",Segu_TipoIncidencia1_Sc2)</f>
        <v xml:space="preserve">· Tipo de incidencia: </v>
      </c>
    </row>
    <row r="242" spans="2:2" hidden="1">
      <c r="B242" s="347" t="str">
        <f>_xlfn.CONCAT("· Equipo/s afectado/s: ",Segu_EquipoAfectado1_Sc2)</f>
        <v xml:space="preserve">· Equipo/s afectado/s: </v>
      </c>
    </row>
    <row r="243" spans="2:2" hidden="1">
      <c r="B243" s="347" t="str">
        <f>_xlfn.CONCAT("· Enclavamiento: ",Segu_Enclavamiento1_Sc2)</f>
        <v xml:space="preserve">· Enclavamiento: </v>
      </c>
    </row>
    <row r="244" spans="2:2" ht="8.1" hidden="1" customHeight="1">
      <c r="B244" s="2"/>
    </row>
    <row r="245" spans="2:2" hidden="1">
      <c r="B245" s="4" t="str">
        <f>_xlfn.CONCAT("- Incidencia 2: ")</f>
        <v xml:space="preserve">- Incidencia 2: </v>
      </c>
    </row>
    <row r="246" spans="2:2" hidden="1">
      <c r="B246" s="347" t="str">
        <f>_xlfn.CONCAT("· Tipo de incidencia: ",Segu_TipoIncidencia2_Sc2)</f>
        <v xml:space="preserve">· Tipo de incidencia: </v>
      </c>
    </row>
    <row r="247" spans="2:2" hidden="1">
      <c r="B247" s="347" t="str">
        <f>_xlfn.CONCAT("· Equipo/s afectado/s: ",Segu_EquipoAfectado2_Sc2)</f>
        <v xml:space="preserve">· Equipo/s afectado/s: </v>
      </c>
    </row>
    <row r="248" spans="2:2" hidden="1">
      <c r="B248" s="347" t="str">
        <f>_xlfn.CONCAT("· Enclavamiento: ",Segu_Enclavamiento2_Sc2)</f>
        <v xml:space="preserve">· Enclavamiento: </v>
      </c>
    </row>
    <row r="249" spans="2:2" ht="8.1" hidden="1" customHeight="1">
      <c r="B249" s="4"/>
    </row>
    <row r="250" spans="2:2" hidden="1">
      <c r="B250" s="4" t="str">
        <f>_xlfn.CONCAT("- Incidencia 3: ")</f>
        <v xml:space="preserve">- Incidencia 3: </v>
      </c>
    </row>
    <row r="251" spans="2:2" hidden="1">
      <c r="B251" s="347" t="str">
        <f>_xlfn.CONCAT("· Tipo de incidencia: ",Segu_TipoIncidencia3_Sc2)</f>
        <v xml:space="preserve">· Tipo de incidencia: </v>
      </c>
    </row>
    <row r="252" spans="2:2" hidden="1">
      <c r="B252" s="347" t="str">
        <f>_xlfn.CONCAT("· Equipo/s afectado/s: ",Segu_EquipoAfectado3_Sc2)</f>
        <v xml:space="preserve">· Equipo/s afectado/s: </v>
      </c>
    </row>
    <row r="253" spans="2:2" hidden="1">
      <c r="B253" s="347" t="str">
        <f>_xlfn.CONCAT("· Enclavamiento: ",Segu_Enclavamiento3_Sc2)</f>
        <v xml:space="preserve">· Enclavamiento: </v>
      </c>
    </row>
    <row r="254" spans="2:2" ht="8.1" hidden="1" customHeight="1">
      <c r="B254" s="4"/>
    </row>
    <row r="255" spans="2:2" hidden="1">
      <c r="B255" s="4" t="str">
        <f>_xlfn.CONCAT("- Incidencia 4: ")</f>
        <v xml:space="preserve">- Incidencia 4: </v>
      </c>
    </row>
    <row r="256" spans="2:2" hidden="1">
      <c r="B256" s="347" t="str">
        <f>_xlfn.CONCAT("· Tipo de incidencia: ",Segu_TipoIncidencia4_Sc2)</f>
        <v xml:space="preserve">· Tipo de incidencia: </v>
      </c>
    </row>
    <row r="257" spans="2:2" hidden="1">
      <c r="B257" s="347" t="str">
        <f>_xlfn.CONCAT("· Equipo/s afectado/s: ",Segu_EquipoAfectado4_Sc2)</f>
        <v xml:space="preserve">· Equipo/s afectado/s: </v>
      </c>
    </row>
    <row r="258" spans="2:2" hidden="1">
      <c r="B258" s="347" t="str">
        <f>_xlfn.CONCAT("· Enclavamiento: ",Segu_Enclavamiento4_Sc2)</f>
        <v xml:space="preserve">· Enclavamiento: </v>
      </c>
    </row>
    <row r="259" spans="2:2" ht="8.1" hidden="1" customHeight="1">
      <c r="B259" s="4"/>
    </row>
    <row r="260" spans="2:2" hidden="1">
      <c r="B260" s="4" t="str">
        <f>_xlfn.CONCAT("- Incidencia 5: ")</f>
        <v xml:space="preserve">- Incidencia 5: </v>
      </c>
    </row>
    <row r="261" spans="2:2" hidden="1">
      <c r="B261" s="347" t="str">
        <f>_xlfn.CONCAT("· Tipo de incidencia: ",Segu_TipoIncidencia5_Sc2)</f>
        <v xml:space="preserve">· Tipo de incidencia: </v>
      </c>
    </row>
    <row r="262" spans="2:2" hidden="1">
      <c r="B262" s="347" t="str">
        <f>_xlfn.CONCAT("· Equipo/s afectado/s: ",Segu_EquipoAfectado5_Sc2)</f>
        <v xml:space="preserve">· Equipo/s afectado/s: </v>
      </c>
    </row>
    <row r="263" spans="2:2" hidden="1">
      <c r="B263" s="347" t="str">
        <f>_xlfn.CONCAT("· Enclavamiento: ",Segu_Enclavamiento5_Sc2)</f>
        <v xml:space="preserve">· Enclavamiento: </v>
      </c>
    </row>
    <row r="264" spans="2:2" ht="8.1" hidden="1" customHeight="1">
      <c r="B264" s="4"/>
    </row>
    <row r="265" spans="2:2" hidden="1">
      <c r="B265" s="4" t="str">
        <f>_xlfn.CONCAT("- Incidencia 6: ")</f>
        <v xml:space="preserve">- Incidencia 6: </v>
      </c>
    </row>
    <row r="266" spans="2:2" hidden="1">
      <c r="B266" s="347" t="str">
        <f>_xlfn.CONCAT("· Tipo de incidencia: ",Segu_TipoIncidencia6_Sc2)</f>
        <v xml:space="preserve">· Tipo de incidencia: </v>
      </c>
    </row>
    <row r="267" spans="2:2" hidden="1">
      <c r="B267" s="347" t="str">
        <f>_xlfn.CONCAT("· Equipo/s afectado/s: ",Segu_EquipoAfectado6_Sc2)</f>
        <v xml:space="preserve">· Equipo/s afectado/s: </v>
      </c>
    </row>
    <row r="268" spans="2:2" hidden="1">
      <c r="B268" s="347" t="str">
        <f>_xlfn.CONCAT("· Enclavamiento: ",Segu_Enclavamiento6_Sc2)</f>
        <v xml:space="preserve">· Enclavamiento: </v>
      </c>
    </row>
    <row r="269" spans="2:2" ht="8.1" hidden="1" customHeight="1">
      <c r="B269" s="4"/>
    </row>
    <row r="270" spans="2:2" hidden="1">
      <c r="B270" s="4" t="str">
        <f>_xlfn.CONCAT("- Incidencia 7: ")</f>
        <v xml:space="preserve">- Incidencia 7: </v>
      </c>
    </row>
    <row r="271" spans="2:2" hidden="1">
      <c r="B271" s="347" t="str">
        <f>_xlfn.CONCAT("· Tipo de incidencia: ",Segu_TipoIncidencia7_Sc2)</f>
        <v xml:space="preserve">· Tipo de incidencia: </v>
      </c>
    </row>
    <row r="272" spans="2:2" hidden="1">
      <c r="B272" s="347" t="str">
        <f>_xlfn.CONCAT("· Equipo/s afectado/s: ",Segu_EquipoAfectado7_Sc2)</f>
        <v xml:space="preserve">· Equipo/s afectado/s: </v>
      </c>
    </row>
    <row r="273" spans="2:2" hidden="1">
      <c r="B273" s="347" t="str">
        <f>_xlfn.CONCAT("· Enclavamiento: ",Segu_Enclavamiento7_Sc2)</f>
        <v xml:space="preserve">· Enclavamiento: </v>
      </c>
    </row>
    <row r="274" spans="2:2" ht="8.1" hidden="1" customHeight="1">
      <c r="B274" s="4"/>
    </row>
    <row r="275" spans="2:2" hidden="1">
      <c r="B275" s="4" t="str">
        <f>_xlfn.CONCAT("- Incidencia 8: ")</f>
        <v xml:space="preserve">- Incidencia 8: </v>
      </c>
    </row>
    <row r="276" spans="2:2" hidden="1">
      <c r="B276" s="347" t="str">
        <f>_xlfn.CONCAT("· Tipo de incidencia: ",Segu_TipoIncidencia8_Sc2)</f>
        <v xml:space="preserve">· Tipo de incidencia: </v>
      </c>
    </row>
    <row r="277" spans="2:2" hidden="1">
      <c r="B277" s="347" t="str">
        <f>_xlfn.CONCAT("· Equipo/s afectado/s: ",Segu_EquipoAfectado8_Sc2)</f>
        <v xml:space="preserve">· Equipo/s afectado/s: </v>
      </c>
    </row>
    <row r="278" spans="2:2" hidden="1">
      <c r="B278" s="347" t="str">
        <f>_xlfn.CONCAT("· Enclavamiento: ",Segu_Enclavamiento8_Sc2)</f>
        <v xml:space="preserve">· Enclavamiento: </v>
      </c>
    </row>
    <row r="279" spans="2:2" ht="8.1" hidden="1" customHeight="1">
      <c r="B279" s="4"/>
    </row>
    <row r="280" spans="2:2" hidden="1">
      <c r="B280" s="4" t="str">
        <f>_xlfn.CONCAT("- Incidencia 9: ")</f>
        <v xml:space="preserve">- Incidencia 9: </v>
      </c>
    </row>
    <row r="281" spans="2:2" hidden="1">
      <c r="B281" s="347" t="str">
        <f>_xlfn.CONCAT("· Tipo de incidencia: ",Segu_TipoIncidencia9_Sc2)</f>
        <v xml:space="preserve">· Tipo de incidencia: </v>
      </c>
    </row>
    <row r="282" spans="2:2" hidden="1">
      <c r="B282" s="347" t="str">
        <f>_xlfn.CONCAT("· Equipo/s afectado/s: ",Segu_EquipoAfectado9_Sc2)</f>
        <v xml:space="preserve">· Equipo/s afectado/s: </v>
      </c>
    </row>
    <row r="283" spans="2:2" hidden="1">
      <c r="B283" s="347" t="str">
        <f>_xlfn.CONCAT("· Enclavamiento: ",Segu_Enclavamiento9_Sc2)</f>
        <v xml:space="preserve">· Enclavamiento: </v>
      </c>
    </row>
    <row r="284" spans="2:2" ht="8.1" hidden="1" customHeight="1">
      <c r="B284" s="4"/>
    </row>
    <row r="285" spans="2:2" hidden="1">
      <c r="B285" s="4" t="str">
        <f>_xlfn.CONCAT("- Incidencia 10: ")</f>
        <v xml:space="preserve">- Incidencia 10: </v>
      </c>
    </row>
    <row r="286" spans="2:2" hidden="1">
      <c r="B286" s="347" t="str">
        <f>_xlfn.CONCAT("· Tipo de incidencia: ",Segu_TipoIncidencia10_Sc2)</f>
        <v xml:space="preserve">· Tipo de incidencia: </v>
      </c>
    </row>
    <row r="287" spans="2:2" hidden="1">
      <c r="B287" s="347" t="str">
        <f>_xlfn.CONCAT("· Equipo/s afectado/s: ",Segu_EquipoAfectado10_Sc2)</f>
        <v xml:space="preserve">· Equipo/s afectado/s: </v>
      </c>
    </row>
    <row r="288" spans="2:2" hidden="1">
      <c r="B288" s="347" t="str">
        <f>_xlfn.CONCAT("· Enclavamiento: ",Segu_Enclavamiento10_Sc2)</f>
        <v xml:space="preserve">· Enclavamiento: </v>
      </c>
    </row>
  </sheetData>
  <sheetProtection password="D9C1" sheet="1" formatCells="0" formatColumns="0" formatRows="0"/>
  <mergeCells count="1">
    <mergeCell ref="C3:D3"/>
  </mergeCells>
  <pageMargins left="0.7" right="0.7" top="0.75" bottom="0.75" header="0.3" footer="0.3"/>
  <pageSetup paperSize="9" scale="49" fitToHeight="0" orientation="portrait" r:id="rId1"/>
  <ignoredErrors>
    <ignoredError sqref="C38:C39 C42:C43 C179:C180 C183:C184"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1:G295"/>
  <sheetViews>
    <sheetView zoomScale="80" zoomScaleNormal="80" workbookViewId="0">
      <pane xSplit="1" ySplit="7" topLeftCell="B8" activePane="bottomRight" state="frozen"/>
      <selection pane="topRight" activeCell="D1" sqref="D1"/>
      <selection pane="bottomLeft" activeCell="A8" sqref="A8"/>
      <selection pane="bottomRight" activeCell="G8" sqref="G8:G295"/>
    </sheetView>
  </sheetViews>
  <sheetFormatPr baseColWidth="10" defaultColWidth="14.625" defaultRowHeight="14.25"/>
  <cols>
    <col min="1" max="1" width="17.75" style="21" bestFit="1" customWidth="1"/>
    <col min="2" max="16384" width="14.625" style="21"/>
  </cols>
  <sheetData>
    <row r="1" spans="1:7">
      <c r="A1" s="97" t="s">
        <v>171</v>
      </c>
      <c r="B1" s="20"/>
      <c r="C1" s="20"/>
      <c r="D1" s="20"/>
      <c r="E1" s="20"/>
      <c r="F1" s="20"/>
    </row>
    <row r="2" spans="1:7">
      <c r="A2" s="302">
        <v>0.9</v>
      </c>
      <c r="B2" s="20"/>
      <c r="C2" s="20"/>
      <c r="D2" s="20"/>
      <c r="E2" s="20"/>
      <c r="F2" s="20"/>
    </row>
    <row r="3" spans="1:7">
      <c r="A3" s="303" t="s">
        <v>31</v>
      </c>
      <c r="B3" s="20"/>
      <c r="C3" s="20"/>
      <c r="D3" s="20"/>
      <c r="E3" s="20"/>
      <c r="F3" s="20"/>
      <c r="G3" s="56" t="s">
        <v>35</v>
      </c>
    </row>
    <row r="4" spans="1:7">
      <c r="A4" s="303">
        <f>IF(COUNT(A8:F295)=COUNTA(A8:F295),0,1)</f>
        <v>0</v>
      </c>
      <c r="B4" s="20"/>
      <c r="C4" s="20"/>
      <c r="D4" s="20"/>
      <c r="E4" s="20"/>
      <c r="F4" s="20"/>
      <c r="G4" s="56">
        <f>IF(Dni_Sc1&gt;=Limite_Dni_No_Ope,SUMIF(G8:G223,"&gt;0")/12,"N/A")</f>
        <v>367.8020122592286</v>
      </c>
    </row>
    <row r="5" spans="1:7" ht="15" thickBot="1">
      <c r="A5" s="20"/>
      <c r="B5" s="20"/>
      <c r="C5" s="20"/>
      <c r="D5" s="20"/>
      <c r="E5" s="20"/>
      <c r="F5" s="20"/>
    </row>
    <row r="6" spans="1:7" ht="28.5">
      <c r="A6" s="295" t="s">
        <v>40</v>
      </c>
      <c r="B6" s="296" t="s">
        <v>16</v>
      </c>
      <c r="C6" s="296" t="s">
        <v>82</v>
      </c>
      <c r="D6" s="296" t="s">
        <v>83</v>
      </c>
      <c r="E6" s="296" t="s">
        <v>84</v>
      </c>
      <c r="F6" s="296" t="s">
        <v>170</v>
      </c>
      <c r="G6" s="297" t="s">
        <v>85</v>
      </c>
    </row>
    <row r="7" spans="1:7" ht="15" thickBot="1">
      <c r="A7" s="298" t="s">
        <v>13</v>
      </c>
      <c r="B7" s="299" t="s">
        <v>0</v>
      </c>
      <c r="C7" s="299" t="s">
        <v>2</v>
      </c>
      <c r="D7" s="299" t="s">
        <v>1</v>
      </c>
      <c r="E7" s="299" t="s">
        <v>3</v>
      </c>
      <c r="F7" s="300" t="s">
        <v>163</v>
      </c>
      <c r="G7" s="301" t="s">
        <v>4</v>
      </c>
    </row>
    <row r="8" spans="1:7">
      <c r="A8" s="22">
        <f>PI_data!A11</f>
        <v>45873.25</v>
      </c>
      <c r="B8" s="23">
        <f>DNI!H10</f>
        <v>0</v>
      </c>
      <c r="C8" s="23">
        <f>PI_data!D11</f>
        <v>23.924262709031414</v>
      </c>
      <c r="D8" s="23">
        <f>PI_data!E11</f>
        <v>54.476958562500073</v>
      </c>
      <c r="E8" s="23">
        <f>MIN(49,MAX(PI_data!F11:J11))</f>
        <v>2.046536922454834</v>
      </c>
      <c r="F8" s="23">
        <f>IF(Inicio!$C$22="Calderas",PI_data!CW11+PI_data!CX11,PI_data!CY11)*PCI_Sc1/1000*$A$2</f>
        <v>0</v>
      </c>
      <c r="G8" s="21">
        <v>0</v>
      </c>
    </row>
    <row r="9" spans="1:7">
      <c r="A9" s="22">
        <f>A8+5/60/24</f>
        <v>45873.253472222219</v>
      </c>
      <c r="B9" s="23">
        <f>DNI!H11</f>
        <v>0</v>
      </c>
      <c r="C9" s="23">
        <f>PI_data!D12</f>
        <v>24</v>
      </c>
      <c r="D9" s="23">
        <f>PI_data!E12</f>
        <v>54.365282891558209</v>
      </c>
      <c r="E9" s="23">
        <f>MIN(49,MAX(PI_data!F12:J12))</f>
        <v>2.046536922454834</v>
      </c>
      <c r="F9" s="23">
        <f>IF(Inicio!$C$22="Calderas",PI_data!CW12+PI_data!CX12,PI_data!CY12)*PCI_Sc1/1000*$A$2</f>
        <v>0</v>
      </c>
      <c r="G9" s="21">
        <v>0</v>
      </c>
    </row>
    <row r="10" spans="1:7">
      <c r="A10" s="22">
        <f t="shared" ref="A10:A73" si="0">A9+5/60/24</f>
        <v>45873.256944444438</v>
      </c>
      <c r="B10" s="23">
        <f>DNI!H12</f>
        <v>0</v>
      </c>
      <c r="C10" s="23">
        <f>PI_data!D13</f>
        <v>24</v>
      </c>
      <c r="D10" s="23">
        <f>PI_data!E13</f>
        <v>54.531280352699298</v>
      </c>
      <c r="E10" s="23">
        <f>MIN(49,MAX(PI_data!F13:J13))</f>
        <v>1.3023416996002197</v>
      </c>
      <c r="F10" s="23">
        <f>IF(Inicio!$C$22="Calderas",PI_data!CW13+PI_data!CX13,PI_data!CY13)*PCI_Sc1/1000*$A$2</f>
        <v>0</v>
      </c>
      <c r="G10" s="21">
        <v>0</v>
      </c>
    </row>
    <row r="11" spans="1:7">
      <c r="A11" s="22">
        <f t="shared" si="0"/>
        <v>45873.260416666657</v>
      </c>
      <c r="B11" s="23">
        <f>DNI!H13</f>
        <v>0</v>
      </c>
      <c r="C11" s="23">
        <f>PI_data!D14</f>
        <v>24.001151507035608</v>
      </c>
      <c r="D11" s="23">
        <f>PI_data!E14</f>
        <v>55.184127770306659</v>
      </c>
      <c r="E11" s="23">
        <f>MIN(49,MAX(PI_data!F14:J14))</f>
        <v>1.3023416996002197</v>
      </c>
      <c r="F11" s="23">
        <f>IF(Inicio!$C$22="Calderas",PI_data!CW14+PI_data!CX14,PI_data!CY14)*PCI_Sc1/1000*$A$2</f>
        <v>0</v>
      </c>
      <c r="G11" s="21">
        <v>0</v>
      </c>
    </row>
    <row r="12" spans="1:7">
      <c r="A12" s="22">
        <f t="shared" si="0"/>
        <v>45873.263888888876</v>
      </c>
      <c r="B12" s="23">
        <f>DNI!H14</f>
        <v>0</v>
      </c>
      <c r="C12" s="23">
        <f>PI_data!D15</f>
        <v>24.08665116046393</v>
      </c>
      <c r="D12" s="23">
        <f>PI_data!E15</f>
        <v>55.761137394177688</v>
      </c>
      <c r="E12" s="23">
        <f>MIN(49,MAX(PI_data!F15:J15))</f>
        <v>2.046536922454834</v>
      </c>
      <c r="F12" s="23">
        <f>IF(Inicio!$C$22="Calderas",PI_data!CW15+PI_data!CX15,PI_data!CY15)*PCI_Sc1/1000*$A$2</f>
        <v>0</v>
      </c>
      <c r="G12" s="21">
        <v>0</v>
      </c>
    </row>
    <row r="13" spans="1:7">
      <c r="A13" s="22">
        <f t="shared" si="0"/>
        <v>45873.267361111095</v>
      </c>
      <c r="B13" s="23">
        <f>DNI!H15</f>
        <v>0</v>
      </c>
      <c r="C13" s="23">
        <f>PI_data!D16</f>
        <v>24.100000381469727</v>
      </c>
      <c r="D13" s="23">
        <f>PI_data!E16</f>
        <v>56.162365515202787</v>
      </c>
      <c r="E13" s="23">
        <f>MIN(49,MAX(PI_data!F16:J16))</f>
        <v>2.046536922454834</v>
      </c>
      <c r="F13" s="23">
        <f>IF(Inicio!$C$22="Calderas",PI_data!CW16+PI_data!CX16,PI_data!CY16)*PCI_Sc1/1000*$A$2</f>
        <v>0</v>
      </c>
      <c r="G13" s="21">
        <v>0</v>
      </c>
    </row>
    <row r="14" spans="1:7">
      <c r="A14" s="22">
        <f t="shared" si="0"/>
        <v>45873.270833333314</v>
      </c>
      <c r="B14" s="23">
        <f>DNI!H16</f>
        <v>0</v>
      </c>
      <c r="C14" s="23">
        <f>PI_data!D17</f>
        <v>24.07327447607026</v>
      </c>
      <c r="D14" s="23">
        <f>PI_data!E17</f>
        <v>56.641782771680155</v>
      </c>
      <c r="E14" s="23">
        <f>MIN(49,MAX(PI_data!F17:J17))</f>
        <v>2.2471275329589844</v>
      </c>
      <c r="F14" s="23">
        <f>IF(Inicio!$C$22="Calderas",PI_data!CW17+PI_data!CX17,PI_data!CY17)*PCI_Sc1/1000*$A$2</f>
        <v>0</v>
      </c>
      <c r="G14" s="21">
        <v>0</v>
      </c>
    </row>
    <row r="15" spans="1:7">
      <c r="A15" s="22">
        <f t="shared" si="0"/>
        <v>45873.274305555533</v>
      </c>
      <c r="B15" s="23">
        <f>DNI!H17</f>
        <v>0</v>
      </c>
      <c r="C15" s="23">
        <f>PI_data!D18</f>
        <v>23.910306945726418</v>
      </c>
      <c r="D15" s="23">
        <f>PI_data!E18</f>
        <v>57.358406855756186</v>
      </c>
      <c r="E15" s="23">
        <f>MIN(49,MAX(PI_data!F18:J18))</f>
        <v>1.7078168392181396</v>
      </c>
      <c r="F15" s="23">
        <f>IF(Inicio!$C$22="Calderas",PI_data!CW18+PI_data!CX18,PI_data!CY18)*PCI_Sc1/1000*$A$2</f>
        <v>0</v>
      </c>
      <c r="G15" s="21">
        <v>0</v>
      </c>
    </row>
    <row r="16" spans="1:7">
      <c r="A16" s="22">
        <f t="shared" si="0"/>
        <v>45873.277777777752</v>
      </c>
      <c r="B16" s="23">
        <f>DNI!H18</f>
        <v>0</v>
      </c>
      <c r="C16" s="23">
        <f>PI_data!D19</f>
        <v>23.773117460080368</v>
      </c>
      <c r="D16" s="23">
        <f>PI_data!E19</f>
        <v>57.645939913152056</v>
      </c>
      <c r="E16" s="23">
        <f>MIN(49,MAX(PI_data!F19:J19))</f>
        <v>2.3256101608276367</v>
      </c>
      <c r="F16" s="23">
        <f>IF(Inicio!$C$22="Calderas",PI_data!CW19+PI_data!CX19,PI_data!CY19)*PCI_Sc1/1000*$A$2</f>
        <v>0</v>
      </c>
      <c r="G16" s="21">
        <v>0</v>
      </c>
    </row>
    <row r="17" spans="1:7">
      <c r="A17" s="22">
        <f t="shared" si="0"/>
        <v>45873.281249999971</v>
      </c>
      <c r="B17" s="23">
        <f>DNI!H19</f>
        <v>0</v>
      </c>
      <c r="C17" s="23">
        <f>PI_data!D20</f>
        <v>23.608270731519589</v>
      </c>
      <c r="D17" s="23">
        <f>PI_data!E20</f>
        <v>58.420934601928842</v>
      </c>
      <c r="E17" s="23">
        <f>MIN(49,MAX(PI_data!F20:J20))</f>
        <v>4.3219799995422363</v>
      </c>
      <c r="F17" s="23">
        <f>IF(Inicio!$C$22="Calderas",PI_data!CW20+PI_data!CX20,PI_data!CY20)*PCI_Sc1/1000*$A$2</f>
        <v>0</v>
      </c>
      <c r="G17" s="21">
        <v>0</v>
      </c>
    </row>
    <row r="18" spans="1:7">
      <c r="A18" s="22">
        <f t="shared" si="0"/>
        <v>45873.28472222219</v>
      </c>
      <c r="B18" s="23">
        <f>DNI!H20</f>
        <v>0</v>
      </c>
      <c r="C18" s="23">
        <f>PI_data!D21</f>
        <v>23.392105538979656</v>
      </c>
      <c r="D18" s="23">
        <f>PI_data!E21</f>
        <v>59.05581325430559</v>
      </c>
      <c r="E18" s="23">
        <f>MIN(49,MAX(PI_data!F21:J21))</f>
        <v>4.3219799995422363</v>
      </c>
      <c r="F18" s="23">
        <f>IF(Inicio!$C$22="Calderas",PI_data!CW21+PI_data!CX21,PI_data!CY21)*PCI_Sc1/1000*$A$2</f>
        <v>0</v>
      </c>
      <c r="G18" s="21">
        <v>0</v>
      </c>
    </row>
    <row r="19" spans="1:7">
      <c r="A19" s="22">
        <f t="shared" si="0"/>
        <v>45873.288194444409</v>
      </c>
      <c r="B19" s="23">
        <f>DNI!H21</f>
        <v>0</v>
      </c>
      <c r="C19" s="23">
        <f>PI_data!D22</f>
        <v>23.300730611380821</v>
      </c>
      <c r="D19" s="23">
        <f>PI_data!E22</f>
        <v>58.876955846084556</v>
      </c>
      <c r="E19" s="23">
        <f>MIN(49,MAX(PI_data!F22:J22))</f>
        <v>3.2654960155487061</v>
      </c>
      <c r="F19" s="23">
        <f>IF(Inicio!$C$22="Calderas",PI_data!CW22+PI_data!CX22,PI_data!CY22)*PCI_Sc1/1000*$A$2</f>
        <v>0</v>
      </c>
      <c r="G19" s="21">
        <v>0</v>
      </c>
    </row>
    <row r="20" spans="1:7">
      <c r="A20" s="22">
        <f t="shared" si="0"/>
        <v>45873.291666666628</v>
      </c>
      <c r="B20" s="23">
        <f>DNI!H22</f>
        <v>0</v>
      </c>
      <c r="C20" s="23">
        <f>PI_data!D23</f>
        <v>23.353934440364828</v>
      </c>
      <c r="D20" s="23">
        <f>PI_data!E23</f>
        <v>57.728113159937593</v>
      </c>
      <c r="E20" s="23">
        <f>MIN(49,MAX(PI_data!F23:J23))</f>
        <v>2.6892321109771729</v>
      </c>
      <c r="F20" s="23">
        <f>IF(Inicio!$C$22="Calderas",PI_data!CW23+PI_data!CX23,PI_data!CY23)*PCI_Sc1/1000*$A$2</f>
        <v>0</v>
      </c>
      <c r="G20" s="21">
        <v>0</v>
      </c>
    </row>
    <row r="21" spans="1:7">
      <c r="A21" s="22">
        <f t="shared" si="0"/>
        <v>45873.295138888847</v>
      </c>
      <c r="B21" s="23">
        <f>DNI!H23</f>
        <v>0</v>
      </c>
      <c r="C21" s="23">
        <f>PI_data!D24</f>
        <v>23.388185732602917</v>
      </c>
      <c r="D21" s="23">
        <f>PI_data!E24</f>
        <v>57.413093034711203</v>
      </c>
      <c r="E21" s="23">
        <f>MIN(49,MAX(PI_data!F24:J24))</f>
        <v>3.0560932159423828</v>
      </c>
      <c r="F21" s="23">
        <f>IF(Inicio!$C$22="Calderas",PI_data!CW24+PI_data!CX24,PI_data!CY24)*PCI_Sc1/1000*$A$2</f>
        <v>0</v>
      </c>
      <c r="G21" s="21">
        <v>0</v>
      </c>
    </row>
    <row r="22" spans="1:7">
      <c r="A22" s="22">
        <f t="shared" si="0"/>
        <v>45873.298611111066</v>
      </c>
      <c r="B22" s="23">
        <f>DNI!H24</f>
        <v>0</v>
      </c>
      <c r="C22" s="23">
        <f>PI_data!D25</f>
        <v>23.369023009702843</v>
      </c>
      <c r="D22" s="23">
        <f>PI_data!E25</f>
        <v>57.736326662114394</v>
      </c>
      <c r="E22" s="23">
        <f>MIN(49,MAX(PI_data!F25:J25))</f>
        <v>3.1628298759460449</v>
      </c>
      <c r="F22" s="23">
        <f>IF(Inicio!$C$22="Calderas",PI_data!CW25+PI_data!CX25,PI_data!CY25)*PCI_Sc1/1000*$A$2</f>
        <v>0</v>
      </c>
      <c r="G22" s="21">
        <v>0</v>
      </c>
    </row>
    <row r="23" spans="1:7">
      <c r="A23" s="22">
        <f t="shared" si="0"/>
        <v>45873.302083333285</v>
      </c>
      <c r="B23" s="23">
        <f>DNI!H25</f>
        <v>0</v>
      </c>
      <c r="C23" s="23">
        <f>PI_data!D26</f>
        <v>23.399999618530273</v>
      </c>
      <c r="D23" s="23">
        <f>PI_data!E26</f>
        <v>57.49861980189511</v>
      </c>
      <c r="E23" s="23">
        <f>MIN(49,MAX(PI_data!F26:J26))</f>
        <v>3.6279520988464355</v>
      </c>
      <c r="F23" s="23">
        <f>IF(Inicio!$C$22="Calderas",PI_data!CW26+PI_data!CX26,PI_data!CY26)*PCI_Sc1/1000*$A$2</f>
        <v>0</v>
      </c>
      <c r="G23" s="21">
        <v>0</v>
      </c>
    </row>
    <row r="24" spans="1:7">
      <c r="A24" s="22">
        <f t="shared" si="0"/>
        <v>45873.305555555504</v>
      </c>
      <c r="B24" s="23">
        <f>DNI!H26</f>
        <v>0</v>
      </c>
      <c r="C24" s="23">
        <f>PI_data!D27</f>
        <v>23.399999618530273</v>
      </c>
      <c r="D24" s="23">
        <f>PI_data!E27</f>
        <v>57.108504140164783</v>
      </c>
      <c r="E24" s="23">
        <f>MIN(49,MAX(PI_data!F27:J27))</f>
        <v>5.5728759765625</v>
      </c>
      <c r="F24" s="23">
        <f>IF(Inicio!$C$22="Calderas",PI_data!CW27+PI_data!CX27,PI_data!CY27)*PCI_Sc1/1000*$A$2</f>
        <v>0</v>
      </c>
      <c r="G24" s="21">
        <v>0</v>
      </c>
    </row>
    <row r="25" spans="1:7">
      <c r="A25" s="22">
        <f t="shared" si="0"/>
        <v>45873.309027777723</v>
      </c>
      <c r="B25" s="23">
        <f>DNI!H27</f>
        <v>0</v>
      </c>
      <c r="C25" s="23">
        <f>PI_data!D28</f>
        <v>23.422131912797521</v>
      </c>
      <c r="D25" s="23">
        <f>PI_data!E28</f>
        <v>56.425913043754605</v>
      </c>
      <c r="E25" s="23">
        <f>MIN(49,MAX(PI_data!F28:J28))</f>
        <v>5.8425312042236328</v>
      </c>
      <c r="F25" s="23">
        <f>IF(Inicio!$C$22="Calderas",PI_data!CW28+PI_data!CX28,PI_data!CY28)*PCI_Sc1/1000*$A$2</f>
        <v>0</v>
      </c>
      <c r="G25" s="21">
        <v>0</v>
      </c>
    </row>
    <row r="26" spans="1:7">
      <c r="A26" s="22">
        <f t="shared" si="0"/>
        <v>45873.312499999942</v>
      </c>
      <c r="B26" s="23">
        <f>DNI!H28</f>
        <v>0</v>
      </c>
      <c r="C26" s="23">
        <f>PI_data!D29</f>
        <v>23.444020185739166</v>
      </c>
      <c r="D26" s="23">
        <f>PI_data!E29</f>
        <v>56.765641085151586</v>
      </c>
      <c r="E26" s="23">
        <f>MIN(49,MAX(PI_data!F29:J29))</f>
        <v>3.0560932159423828</v>
      </c>
      <c r="F26" s="23">
        <f>IF(Inicio!$C$22="Calderas",PI_data!CW29+PI_data!CX29,PI_data!CY29)*PCI_Sc1/1000*$A$2</f>
        <v>0</v>
      </c>
      <c r="G26" s="21">
        <v>0</v>
      </c>
    </row>
    <row r="27" spans="1:7">
      <c r="A27" s="22">
        <f t="shared" si="0"/>
        <v>45873.315972222161</v>
      </c>
      <c r="B27" s="23">
        <f>DNI!H29</f>
        <v>0</v>
      </c>
      <c r="C27" s="23">
        <f>PI_data!D30</f>
        <v>23.399999676134229</v>
      </c>
      <c r="D27" s="23">
        <f>PI_data!E30</f>
        <v>57.106127013094572</v>
      </c>
      <c r="E27" s="23">
        <f>MIN(49,MAX(PI_data!F30:J30))</f>
        <v>3.4419031143188477</v>
      </c>
      <c r="F27" s="23">
        <f>IF(Inicio!$C$22="Calderas",PI_data!CW30+PI_data!CX30,PI_data!CY30)*PCI_Sc1/1000*$A$2</f>
        <v>0</v>
      </c>
      <c r="G27" s="21">
        <v>0</v>
      </c>
    </row>
    <row r="28" spans="1:7">
      <c r="A28" s="22">
        <f t="shared" si="0"/>
        <v>45873.31944444438</v>
      </c>
      <c r="B28" s="23">
        <f>DNI!H30</f>
        <v>0</v>
      </c>
      <c r="C28" s="23">
        <f>PI_data!D31</f>
        <v>23.372219511235549</v>
      </c>
      <c r="D28" s="23">
        <f>PI_data!E31</f>
        <v>57.232527554361923</v>
      </c>
      <c r="E28" s="23">
        <f>MIN(49,MAX(PI_data!F31:J31))</f>
        <v>3.4419031143188477</v>
      </c>
      <c r="F28" s="23">
        <f>IF(Inicio!$C$22="Calderas",PI_data!CW31+PI_data!CX31,PI_data!CY31)*PCI_Sc1/1000*$A$2</f>
        <v>0</v>
      </c>
      <c r="G28" s="21">
        <v>0</v>
      </c>
    </row>
    <row r="29" spans="1:7">
      <c r="A29" s="22">
        <f t="shared" si="0"/>
        <v>45873.322916666599</v>
      </c>
      <c r="B29" s="23">
        <f>DNI!H31</f>
        <v>0</v>
      </c>
      <c r="C29" s="23">
        <f>PI_data!D32</f>
        <v>23.425488965906268</v>
      </c>
      <c r="D29" s="23">
        <f>PI_data!E32</f>
        <v>56.861362315256848</v>
      </c>
      <c r="E29" s="23">
        <f>MIN(49,MAX(PI_data!F32:J32))</f>
        <v>49</v>
      </c>
      <c r="F29" s="23">
        <f>IF(Inicio!$C$22="Calderas",PI_data!CW32+PI_data!CX32,PI_data!CY32)*PCI_Sc1/1000*$A$2</f>
        <v>0</v>
      </c>
      <c r="G29" s="21">
        <v>0</v>
      </c>
    </row>
    <row r="30" spans="1:7">
      <c r="A30" s="22">
        <f t="shared" si="0"/>
        <v>45873.326388888818</v>
      </c>
      <c r="B30" s="23">
        <f>DNI!H32</f>
        <v>0</v>
      </c>
      <c r="C30" s="23">
        <f>PI_data!D33</f>
        <v>23.603641889358922</v>
      </c>
      <c r="D30" s="23">
        <f>PI_data!E33</f>
        <v>56.410870648648512</v>
      </c>
      <c r="E30" s="23">
        <f>MIN(49,MAX(PI_data!F33:J33))</f>
        <v>49</v>
      </c>
      <c r="F30" s="23">
        <f>IF(Inicio!$C$22="Calderas",PI_data!CW33+PI_data!CX33,PI_data!CY33)*PCI_Sc1/1000*$A$2</f>
        <v>0</v>
      </c>
      <c r="G30" s="21">
        <v>0</v>
      </c>
    </row>
    <row r="31" spans="1:7">
      <c r="A31" s="22">
        <f t="shared" si="0"/>
        <v>45873.329861111037</v>
      </c>
      <c r="B31" s="23">
        <f>DNI!H33</f>
        <v>44.519407406224609</v>
      </c>
      <c r="C31" s="23">
        <f>PI_data!D34</f>
        <v>23.780461378767033</v>
      </c>
      <c r="D31" s="23">
        <f>PI_data!E34</f>
        <v>55.177147709246299</v>
      </c>
      <c r="E31" s="23">
        <f>MIN(49,MAX(PI_data!F34:J34))</f>
        <v>49</v>
      </c>
      <c r="F31" s="23">
        <f>IF(Inicio!$C$22="Calderas",PI_data!CW34+PI_data!CX34,PI_data!CY34)*PCI_Sc1/1000*$A$2</f>
        <v>0</v>
      </c>
      <c r="G31" s="21">
        <v>0</v>
      </c>
    </row>
    <row r="32" spans="1:7">
      <c r="A32" s="22">
        <f t="shared" si="0"/>
        <v>45873.333333333256</v>
      </c>
      <c r="B32" s="23">
        <f>DNI!H34</f>
        <v>77.936388973655625</v>
      </c>
      <c r="C32" s="23">
        <f>PI_data!D35</f>
        <v>23.965566679885278</v>
      </c>
      <c r="D32" s="23">
        <f>PI_data!E35</f>
        <v>54.314354791844572</v>
      </c>
      <c r="E32" s="23">
        <f>MIN(49,MAX(PI_data!F35:J35))</f>
        <v>49</v>
      </c>
      <c r="F32" s="23">
        <f>IF(Inicio!$C$22="Calderas",PI_data!CW35+PI_data!CX35,PI_data!CY35)*PCI_Sc1/1000*$A$2</f>
        <v>0</v>
      </c>
      <c r="G32" s="21">
        <v>0</v>
      </c>
    </row>
    <row r="33" spans="1:7">
      <c r="A33" s="22">
        <f t="shared" si="0"/>
        <v>45873.336805555475</v>
      </c>
      <c r="B33" s="23">
        <f>DNI!H35</f>
        <v>86.755446206337893</v>
      </c>
      <c r="C33" s="23">
        <f>PI_data!D36</f>
        <v>24.013535884358085</v>
      </c>
      <c r="D33" s="23">
        <f>PI_data!E36</f>
        <v>53.313093871989018</v>
      </c>
      <c r="E33" s="23">
        <f>MIN(49,MAX(PI_data!F36:J36))</f>
        <v>49</v>
      </c>
      <c r="F33" s="23">
        <f>IF(Inicio!$C$22="Calderas",PI_data!CW36+PI_data!CX36,PI_data!CY36)*PCI_Sc1/1000*$A$2</f>
        <v>0</v>
      </c>
      <c r="G33" s="21">
        <v>0</v>
      </c>
    </row>
    <row r="34" spans="1:7">
      <c r="A34" s="22">
        <f t="shared" si="0"/>
        <v>45873.340277777694</v>
      </c>
      <c r="B34" s="23">
        <f>DNI!H36</f>
        <v>90.769510550525439</v>
      </c>
      <c r="C34" s="23">
        <f>PI_data!D37</f>
        <v>24</v>
      </c>
      <c r="D34" s="23">
        <f>PI_data!E37</f>
        <v>53.362685777348815</v>
      </c>
      <c r="E34" s="23">
        <f>MIN(49,MAX(PI_data!F37:J37))</f>
        <v>49</v>
      </c>
      <c r="F34" s="23">
        <f>IF(Inicio!$C$22="Calderas",PI_data!CW37+PI_data!CX37,PI_data!CY37)*PCI_Sc1/1000*$A$2</f>
        <v>0</v>
      </c>
      <c r="G34" s="21">
        <v>0</v>
      </c>
    </row>
    <row r="35" spans="1:7">
      <c r="A35" s="22">
        <f t="shared" si="0"/>
        <v>45873.343749999913</v>
      </c>
      <c r="B35" s="23">
        <f>DNI!H37</f>
        <v>102.39971657985052</v>
      </c>
      <c r="C35" s="23">
        <f>PI_data!D38</f>
        <v>23.997585121383235</v>
      </c>
      <c r="D35" s="23">
        <f>PI_data!E38</f>
        <v>53.293412513717776</v>
      </c>
      <c r="E35" s="23">
        <f>MIN(49,MAX(PI_data!F38:J38))</f>
        <v>49</v>
      </c>
      <c r="F35" s="23">
        <f>IF(Inicio!$C$22="Calderas",PI_data!CW38+PI_data!CX38,PI_data!CY38)*PCI_Sc1/1000*$A$2</f>
        <v>0</v>
      </c>
      <c r="G35" s="21">
        <v>0</v>
      </c>
    </row>
    <row r="36" spans="1:7">
      <c r="A36" s="22">
        <f t="shared" si="0"/>
        <v>45873.347222222132</v>
      </c>
      <c r="B36" s="23">
        <f>DNI!H38</f>
        <v>101.61312593380269</v>
      </c>
      <c r="C36" s="23">
        <f>PI_data!D39</f>
        <v>23.975602734442333</v>
      </c>
      <c r="D36" s="23">
        <f>PI_data!E39</f>
        <v>53.027941832275246</v>
      </c>
      <c r="E36" s="23">
        <f>MIN(49,MAX(PI_data!F39:J39))</f>
        <v>49</v>
      </c>
      <c r="F36" s="23">
        <f>IF(Inicio!$C$22="Calderas",PI_data!CW39+PI_data!CX39,PI_data!CY39)*PCI_Sc1/1000*$A$2</f>
        <v>0</v>
      </c>
      <c r="G36" s="21">
        <v>0</v>
      </c>
    </row>
    <row r="37" spans="1:7">
      <c r="A37" s="22">
        <f t="shared" si="0"/>
        <v>45873.350694444351</v>
      </c>
      <c r="B37" s="23">
        <f>DNI!H39</f>
        <v>119.39315947126252</v>
      </c>
      <c r="C37" s="23">
        <f>PI_data!D40</f>
        <v>24.097585401764341</v>
      </c>
      <c r="D37" s="23">
        <f>PI_data!E40</f>
        <v>52.406607815495811</v>
      </c>
      <c r="E37" s="23">
        <f>MIN(49,MAX(PI_data!F40:J40))</f>
        <v>49</v>
      </c>
      <c r="F37" s="23">
        <f>IF(Inicio!$C$22="Calderas",PI_data!CW40+PI_data!CX40,PI_data!CY40)*PCI_Sc1/1000*$A$2</f>
        <v>0</v>
      </c>
      <c r="G37" s="21">
        <v>0</v>
      </c>
    </row>
    <row r="38" spans="1:7">
      <c r="A38" s="22">
        <f t="shared" si="0"/>
        <v>45873.35416666657</v>
      </c>
      <c r="B38" s="23">
        <f>DNI!H40</f>
        <v>145.01646055225748</v>
      </c>
      <c r="C38" s="23">
        <f>PI_data!D41</f>
        <v>24.211649213144774</v>
      </c>
      <c r="D38" s="23">
        <f>PI_data!E41</f>
        <v>51.937162071856243</v>
      </c>
      <c r="E38" s="23">
        <f>MIN(49,MAX(PI_data!F41:J41))</f>
        <v>49</v>
      </c>
      <c r="F38" s="23">
        <f>IF(Inicio!$C$22="Calderas",PI_data!CW41+PI_data!CX41,PI_data!CY41)*PCI_Sc1/1000*$A$2</f>
        <v>0</v>
      </c>
      <c r="G38" s="21">
        <v>0</v>
      </c>
    </row>
    <row r="39" spans="1:7">
      <c r="A39" s="22">
        <f t="shared" si="0"/>
        <v>45873.357638888789</v>
      </c>
      <c r="B39" s="23">
        <f>DNI!H41</f>
        <v>165.88333803194519</v>
      </c>
      <c r="C39" s="23">
        <f>PI_data!D42</f>
        <v>24.331377214348773</v>
      </c>
      <c r="D39" s="23">
        <f>PI_data!E42</f>
        <v>51.815357695251585</v>
      </c>
      <c r="E39" s="23">
        <f>MIN(49,MAX(PI_data!F42:J42))</f>
        <v>49</v>
      </c>
      <c r="F39" s="23">
        <f>IF(Inicio!$C$22="Calderas",PI_data!CW42+PI_data!CX42,PI_data!CY42)*PCI_Sc1/1000*$A$2</f>
        <v>0</v>
      </c>
      <c r="G39" s="21">
        <v>0</v>
      </c>
    </row>
    <row r="40" spans="1:7">
      <c r="A40" s="22">
        <f t="shared" si="0"/>
        <v>45873.361111111008</v>
      </c>
      <c r="B40" s="23">
        <f>DNI!H42</f>
        <v>189.37233609979265</v>
      </c>
      <c r="C40" s="23">
        <f>PI_data!D43</f>
        <v>24.363986529818156</v>
      </c>
      <c r="D40" s="23">
        <f>PI_data!E43</f>
        <v>51.866268749013152</v>
      </c>
      <c r="E40" s="23">
        <f>MIN(49,MAX(PI_data!F43:J43))</f>
        <v>49</v>
      </c>
      <c r="F40" s="23">
        <f>IF(Inicio!$C$22="Calderas",PI_data!CW43+PI_data!CX43,PI_data!CY43)*PCI_Sc1/1000*$A$2</f>
        <v>0</v>
      </c>
      <c r="G40" s="21">
        <v>0</v>
      </c>
    </row>
    <row r="41" spans="1:7">
      <c r="A41" s="22">
        <f t="shared" si="0"/>
        <v>45873.364583333227</v>
      </c>
      <c r="B41" s="23">
        <f>DNI!H43</f>
        <v>213.25573192740839</v>
      </c>
      <c r="C41" s="23">
        <f>PI_data!D44</f>
        <v>24.416190803187138</v>
      </c>
      <c r="D41" s="23">
        <f>PI_data!E44</f>
        <v>52.086319054168804</v>
      </c>
      <c r="E41" s="23">
        <f>MIN(49,MAX(PI_data!F44:J44))</f>
        <v>49</v>
      </c>
      <c r="F41" s="23">
        <f>IF(Inicio!$C$22="Calderas",PI_data!CW44+PI_data!CX44,PI_data!CY44)*PCI_Sc1/1000*$A$2</f>
        <v>0</v>
      </c>
      <c r="G41" s="21">
        <v>0</v>
      </c>
    </row>
    <row r="42" spans="1:7">
      <c r="A42" s="22">
        <f t="shared" si="0"/>
        <v>45873.368055555446</v>
      </c>
      <c r="B42" s="23">
        <f>DNI!H44</f>
        <v>239.00344290277653</v>
      </c>
      <c r="C42" s="23">
        <f>PI_data!D45</f>
        <v>24.662025627248806</v>
      </c>
      <c r="D42" s="23">
        <f>PI_data!E45</f>
        <v>51.827365968752616</v>
      </c>
      <c r="E42" s="23">
        <f>MIN(49,MAX(PI_data!F45:J45))</f>
        <v>49</v>
      </c>
      <c r="F42" s="23">
        <f>IF(Inicio!$C$22="Calderas",PI_data!CW45+PI_data!CX45,PI_data!CY45)*PCI_Sc1/1000*$A$2</f>
        <v>0</v>
      </c>
      <c r="G42" s="21">
        <v>0</v>
      </c>
    </row>
    <row r="43" spans="1:7">
      <c r="A43" s="22">
        <f t="shared" si="0"/>
        <v>45873.371527777665</v>
      </c>
      <c r="B43" s="23">
        <f>DNI!H45</f>
        <v>258.48196861245879</v>
      </c>
      <c r="C43" s="23">
        <f>PI_data!D46</f>
        <v>25.251933980237752</v>
      </c>
      <c r="D43" s="23">
        <f>PI_data!E46</f>
        <v>50.552119806701668</v>
      </c>
      <c r="E43" s="23">
        <f>MIN(49,MAX(PI_data!F46:J46))</f>
        <v>49</v>
      </c>
      <c r="F43" s="23">
        <f>IF(Inicio!$C$22="Calderas",PI_data!CW46+PI_data!CX46,PI_data!CY46)*PCI_Sc1/1000*$A$2</f>
        <v>0</v>
      </c>
      <c r="G43" s="21">
        <v>0</v>
      </c>
    </row>
    <row r="44" spans="1:7">
      <c r="A44" s="22">
        <f t="shared" si="0"/>
        <v>45873.374999999884</v>
      </c>
      <c r="B44" s="23">
        <f>DNI!H46</f>
        <v>276.52804904593677</v>
      </c>
      <c r="C44" s="23">
        <f>PI_data!D47</f>
        <v>25.784868355644338</v>
      </c>
      <c r="D44" s="23">
        <f>PI_data!E47</f>
        <v>49.230859795415306</v>
      </c>
      <c r="E44" s="23">
        <f>MIN(49,MAX(PI_data!F47:J47))</f>
        <v>49</v>
      </c>
      <c r="F44" s="23">
        <f>IF(Inicio!$C$22="Calderas",PI_data!CW47+PI_data!CX47,PI_data!CY47)*PCI_Sc1/1000*$A$2</f>
        <v>0</v>
      </c>
      <c r="G44" s="21">
        <v>0</v>
      </c>
    </row>
    <row r="45" spans="1:7">
      <c r="A45" s="22">
        <f t="shared" si="0"/>
        <v>45873.378472222103</v>
      </c>
      <c r="B45" s="23">
        <f>DNI!H47</f>
        <v>292.70013011769623</v>
      </c>
      <c r="C45" s="23">
        <f>PI_data!D48</f>
        <v>25.776734223866725</v>
      </c>
      <c r="D45" s="23">
        <f>PI_data!E48</f>
        <v>49.393702255785662</v>
      </c>
      <c r="E45" s="23">
        <f>MIN(49,MAX(PI_data!F48:J48))</f>
        <v>49</v>
      </c>
      <c r="F45" s="23">
        <f>IF(Inicio!$C$22="Calderas",PI_data!CW48+PI_data!CX48,PI_data!CY48)*PCI_Sc1/1000*$A$2</f>
        <v>0</v>
      </c>
      <c r="G45" s="21">
        <v>0</v>
      </c>
    </row>
    <row r="46" spans="1:7">
      <c r="A46" s="22">
        <f t="shared" si="0"/>
        <v>45873.381944444322</v>
      </c>
      <c r="B46" s="23">
        <f>DNI!H48</f>
        <v>312.67392766299196</v>
      </c>
      <c r="C46" s="23">
        <f>PI_data!D49</f>
        <v>25.702598890972908</v>
      </c>
      <c r="D46" s="23">
        <f>PI_data!E49</f>
        <v>49.784653661778627</v>
      </c>
      <c r="E46" s="23">
        <f>MIN(49,MAX(PI_data!F49:J49))</f>
        <v>49</v>
      </c>
      <c r="F46" s="23">
        <f>IF(Inicio!$C$22="Calderas",PI_data!CW49+PI_data!CX49,PI_data!CY49)*PCI_Sc1/1000*$A$2</f>
        <v>0</v>
      </c>
      <c r="G46" s="21">
        <v>0</v>
      </c>
    </row>
    <row r="47" spans="1:7">
      <c r="A47" s="22">
        <f t="shared" si="0"/>
        <v>45873.385416666541</v>
      </c>
      <c r="B47" s="23">
        <f>DNI!H49</f>
        <v>329.88782348942175</v>
      </c>
      <c r="C47" s="23">
        <f>PI_data!D50</f>
        <v>25.776684988823291</v>
      </c>
      <c r="D47" s="23">
        <f>PI_data!E50</f>
        <v>49.95513449315137</v>
      </c>
      <c r="E47" s="23">
        <f>MIN(49,MAX(PI_data!F50:J50))</f>
        <v>49</v>
      </c>
      <c r="F47" s="23">
        <f>IF(Inicio!$C$22="Calderas",PI_data!CW50+PI_data!CX50,PI_data!CY50)*PCI_Sc1/1000*$A$2</f>
        <v>0</v>
      </c>
      <c r="G47" s="21">
        <v>0</v>
      </c>
    </row>
    <row r="48" spans="1:7">
      <c r="A48" s="22">
        <f t="shared" si="0"/>
        <v>45873.38888888876</v>
      </c>
      <c r="B48" s="23">
        <f>DNI!H50</f>
        <v>348.6596249196528</v>
      </c>
      <c r="C48" s="23">
        <f>PI_data!D51</f>
        <v>26.169734289893878</v>
      </c>
      <c r="D48" s="23">
        <f>PI_data!E51</f>
        <v>49.308652348767502</v>
      </c>
      <c r="E48" s="23">
        <f>MIN(49,MAX(PI_data!F51:J51))</f>
        <v>49</v>
      </c>
      <c r="F48" s="23">
        <f>IF(Inicio!$C$22="Calderas",PI_data!CW51+PI_data!CX51,PI_data!CY51)*PCI_Sc1/1000*$A$2</f>
        <v>0</v>
      </c>
      <c r="G48" s="21">
        <v>0</v>
      </c>
    </row>
    <row r="49" spans="1:7">
      <c r="A49" s="22">
        <f t="shared" si="0"/>
        <v>45873.392361110979</v>
      </c>
      <c r="B49" s="23">
        <f>DNI!H51</f>
        <v>364.16110513770974</v>
      </c>
      <c r="C49" s="23">
        <f>PI_data!D52</f>
        <v>26.669472470083385</v>
      </c>
      <c r="D49" s="23">
        <f>PI_data!E52</f>
        <v>48.215490029970731</v>
      </c>
      <c r="E49" s="23">
        <f>MIN(49,MAX(PI_data!F52:J52))</f>
        <v>49</v>
      </c>
      <c r="F49" s="23">
        <f>IF(Inicio!$C$22="Calderas",PI_data!CW52+PI_data!CX52,PI_data!CY52)*PCI_Sc1/1000*$A$2</f>
        <v>0</v>
      </c>
      <c r="G49" s="21">
        <v>0</v>
      </c>
    </row>
    <row r="50" spans="1:7">
      <c r="A50" s="22">
        <f t="shared" si="0"/>
        <v>45873.395833333198</v>
      </c>
      <c r="B50" s="23">
        <f>DNI!H52</f>
        <v>377.88129771277733</v>
      </c>
      <c r="C50" s="23">
        <f>PI_data!D53</f>
        <v>26.742863016501605</v>
      </c>
      <c r="D50" s="23">
        <f>PI_data!E53</f>
        <v>48.284653141504968</v>
      </c>
      <c r="E50" s="23">
        <f>MIN(49,MAX(PI_data!F53:J53))</f>
        <v>49</v>
      </c>
      <c r="F50" s="23">
        <f>IF(Inicio!$C$22="Calderas",PI_data!CW53+PI_data!CX53,PI_data!CY53)*PCI_Sc1/1000*$A$2</f>
        <v>0</v>
      </c>
      <c r="G50" s="21">
        <v>0</v>
      </c>
    </row>
    <row r="51" spans="1:7">
      <c r="A51" s="22">
        <f t="shared" si="0"/>
        <v>45873.399305555417</v>
      </c>
      <c r="B51" s="23">
        <f>DNI!H53</f>
        <v>390.54491217459332</v>
      </c>
      <c r="C51" s="23">
        <f>PI_data!D54</f>
        <v>26.723381832580564</v>
      </c>
      <c r="D51" s="23">
        <f>PI_data!E54</f>
        <v>49.001323906422861</v>
      </c>
      <c r="E51" s="23">
        <f>MIN(49,MAX(PI_data!F54:J54))</f>
        <v>49</v>
      </c>
      <c r="F51" s="23">
        <f>IF(Inicio!$C$22="Calderas",PI_data!CW54+PI_data!CX54,PI_data!CY54)*PCI_Sc1/1000*$A$2</f>
        <v>0</v>
      </c>
      <c r="G51" s="21">
        <v>1.3772468011864596</v>
      </c>
    </row>
    <row r="52" spans="1:7">
      <c r="A52" s="22">
        <f t="shared" si="0"/>
        <v>45873.402777777635</v>
      </c>
      <c r="B52" s="23">
        <f>DNI!H54</f>
        <v>407.3624553498434</v>
      </c>
      <c r="C52" s="23">
        <f>PI_data!D55</f>
        <v>26.992514262773845</v>
      </c>
      <c r="D52" s="23">
        <f>PI_data!E55</f>
        <v>48.436601564013202</v>
      </c>
      <c r="E52" s="23">
        <f>MIN(49,MAX(PI_data!F55:J55))</f>
        <v>49</v>
      </c>
      <c r="F52" s="23">
        <f>IF(Inicio!$C$22="Calderas",PI_data!CW55+PI_data!CX55,PI_data!CY55)*PCI_Sc1/1000*$A$2</f>
        <v>0</v>
      </c>
      <c r="G52" s="21">
        <v>2.1178997132698849</v>
      </c>
    </row>
    <row r="53" spans="1:7">
      <c r="A53" s="22">
        <f t="shared" si="0"/>
        <v>45873.406249999854</v>
      </c>
      <c r="B53" s="23">
        <f>DNI!H55</f>
        <v>428.25356853353719</v>
      </c>
      <c r="C53" s="23">
        <f>PI_data!D56</f>
        <v>27.020770837007451</v>
      </c>
      <c r="D53" s="23">
        <f>PI_data!E56</f>
        <v>48.732625890169878</v>
      </c>
      <c r="E53" s="23">
        <f>MIN(49,MAX(PI_data!F56:J56))</f>
        <v>49</v>
      </c>
      <c r="F53" s="23">
        <f>IF(Inicio!$C$22="Calderas",PI_data!CW56+PI_data!CX56,PI_data!CY56)*PCI_Sc1/1000*$A$2</f>
        <v>0</v>
      </c>
      <c r="G53" s="21">
        <v>2.9966232540115643</v>
      </c>
    </row>
    <row r="54" spans="1:7">
      <c r="A54" s="22">
        <f t="shared" si="0"/>
        <v>45873.409722222073</v>
      </c>
      <c r="B54" s="23">
        <f>DNI!H56</f>
        <v>440.10833988722868</v>
      </c>
      <c r="C54" s="23">
        <f>PI_data!D57</f>
        <v>27.300739801711096</v>
      </c>
      <c r="D54" s="23">
        <f>PI_data!E57</f>
        <v>48.507200524312402</v>
      </c>
      <c r="E54" s="23">
        <f>MIN(49,MAX(PI_data!F57:J57))</f>
        <v>49</v>
      </c>
      <c r="F54" s="23">
        <f>IF(Inicio!$C$22="Calderas",PI_data!CW57+PI_data!CX57,PI_data!CY57)*PCI_Sc1/1000*$A$2</f>
        <v>0</v>
      </c>
      <c r="G54" s="21">
        <v>4.0661874399347386</v>
      </c>
    </row>
    <row r="55" spans="1:7">
      <c r="A55" s="22">
        <f t="shared" si="0"/>
        <v>45873.413194444292</v>
      </c>
      <c r="B55" s="23">
        <f>DNI!H57</f>
        <v>449.77087772255112</v>
      </c>
      <c r="C55" s="23">
        <f>PI_data!D58</f>
        <v>27.252501492350092</v>
      </c>
      <c r="D55" s="23">
        <f>PI_data!E58</f>
        <v>49.193028513737957</v>
      </c>
      <c r="E55" s="23">
        <f>MIN(49,MAX(PI_data!F58:J58))</f>
        <v>49</v>
      </c>
      <c r="F55" s="23">
        <f>IF(Inicio!$C$22="Calderas",PI_data!CW58+PI_data!CX58,PI_data!CY58)*PCI_Sc1/1000*$A$2</f>
        <v>0</v>
      </c>
      <c r="G55" s="21">
        <v>5.6684032205968116</v>
      </c>
    </row>
    <row r="56" spans="1:7">
      <c r="A56" s="22">
        <f t="shared" si="0"/>
        <v>45873.416666666511</v>
      </c>
      <c r="B56" s="23">
        <f>DNI!H58</f>
        <v>468.59332229203466</v>
      </c>
      <c r="C56" s="23">
        <f>PI_data!D59</f>
        <v>27.433871461908158</v>
      </c>
      <c r="D56" s="23">
        <f>PI_data!E59</f>
        <v>49.017686661656484</v>
      </c>
      <c r="E56" s="23">
        <f>MIN(49,MAX(PI_data!F59:J59))</f>
        <v>49</v>
      </c>
      <c r="F56" s="23">
        <f>IF(Inicio!$C$22="Calderas",PI_data!CW59+PI_data!CX59,PI_data!CY59)*PCI_Sc1/1000*$A$2</f>
        <v>0</v>
      </c>
      <c r="G56" s="21">
        <v>7.4223742836459543</v>
      </c>
    </row>
    <row r="57" spans="1:7">
      <c r="A57" s="22">
        <f t="shared" si="0"/>
        <v>45873.42013888873</v>
      </c>
      <c r="B57" s="23">
        <f>DNI!H59</f>
        <v>484.77189554838571</v>
      </c>
      <c r="C57" s="23">
        <f>PI_data!D60</f>
        <v>27.449481415376091</v>
      </c>
      <c r="D57" s="23">
        <f>PI_data!E60</f>
        <v>49.175043123313806</v>
      </c>
      <c r="E57" s="23">
        <f>MIN(49,MAX(PI_data!F60:J60))</f>
        <v>49</v>
      </c>
      <c r="F57" s="23">
        <f>IF(Inicio!$C$22="Calderas",PI_data!CW60+PI_data!CX60,PI_data!CY60)*PCI_Sc1/1000*$A$2</f>
        <v>0</v>
      </c>
      <c r="G57" s="21">
        <v>10.435110121977589</v>
      </c>
    </row>
    <row r="58" spans="1:7">
      <c r="A58" s="22">
        <f t="shared" si="0"/>
        <v>45873.423611110949</v>
      </c>
      <c r="B58" s="23">
        <f>DNI!H60</f>
        <v>496.93547798256265</v>
      </c>
      <c r="C58" s="23">
        <f>PI_data!D61</f>
        <v>27.409444628779784</v>
      </c>
      <c r="D58" s="23">
        <f>PI_data!E61</f>
        <v>49.264978212928789</v>
      </c>
      <c r="E58" s="23">
        <f>MIN(49,MAX(PI_data!F61:J61))</f>
        <v>49</v>
      </c>
      <c r="F58" s="23">
        <f>IF(Inicio!$C$22="Calderas",PI_data!CW61+PI_data!CX61,PI_data!CY61)*PCI_Sc1/1000*$A$2</f>
        <v>0</v>
      </c>
      <c r="G58" s="21">
        <v>13.065363063520074</v>
      </c>
    </row>
    <row r="59" spans="1:7">
      <c r="A59" s="22">
        <f t="shared" si="0"/>
        <v>45873.427083333168</v>
      </c>
      <c r="B59" s="23">
        <f>DNI!H61</f>
        <v>507.10780505808225</v>
      </c>
      <c r="C59" s="23">
        <f>PI_data!D62</f>
        <v>27.78347412842427</v>
      </c>
      <c r="D59" s="23">
        <f>PI_data!E62</f>
        <v>48.485276660496993</v>
      </c>
      <c r="E59" s="23">
        <f>MIN(49,MAX(PI_data!F62:J62))</f>
        <v>49</v>
      </c>
      <c r="F59" s="23">
        <f>IF(Inicio!$C$22="Calderas",PI_data!CW62+PI_data!CX62,PI_data!CY62)*PCI_Sc1/1000*$A$2</f>
        <v>0</v>
      </c>
      <c r="G59" s="21">
        <v>15.505624564210128</v>
      </c>
    </row>
    <row r="60" spans="1:7">
      <c r="A60" s="22">
        <f t="shared" si="0"/>
        <v>45873.430555555387</v>
      </c>
      <c r="B60" s="23">
        <f>DNI!H62</f>
        <v>519.78390404279514</v>
      </c>
      <c r="C60" s="23">
        <f>PI_data!D63</f>
        <v>28.035939900887946</v>
      </c>
      <c r="D60" s="23">
        <f>PI_data!E63</f>
        <v>47.985981165069582</v>
      </c>
      <c r="E60" s="23">
        <f>MIN(49,MAX(PI_data!F63:J63))</f>
        <v>49</v>
      </c>
      <c r="F60" s="23">
        <f>IF(Inicio!$C$22="Calderas",PI_data!CW63+PI_data!CX63,PI_data!CY63)*PCI_Sc1/1000*$A$2</f>
        <v>0</v>
      </c>
      <c r="G60" s="21">
        <v>18.096379969042289</v>
      </c>
    </row>
    <row r="61" spans="1:7">
      <c r="A61" s="22">
        <f t="shared" si="0"/>
        <v>45873.434027777606</v>
      </c>
      <c r="B61" s="23">
        <f>DNI!H63</f>
        <v>528.62424882575931</v>
      </c>
      <c r="C61" s="23">
        <f>PI_data!D64</f>
        <v>27.733901298340371</v>
      </c>
      <c r="D61" s="23">
        <f>PI_data!E64</f>
        <v>48.916892613065038</v>
      </c>
      <c r="E61" s="23">
        <f>MIN(49,MAX(PI_data!F64:J64))</f>
        <v>49</v>
      </c>
      <c r="F61" s="23">
        <f>IF(Inicio!$C$22="Calderas",PI_data!CW64+PI_data!CX64,PI_data!CY64)*PCI_Sc1/1000*$A$2</f>
        <v>0</v>
      </c>
      <c r="G61" s="21">
        <v>20.328018835976877</v>
      </c>
    </row>
    <row r="62" spans="1:7">
      <c r="A62" s="22">
        <f t="shared" si="0"/>
        <v>45873.437499999825</v>
      </c>
      <c r="B62" s="23">
        <f>DNI!H64</f>
        <v>536.78237309747612</v>
      </c>
      <c r="C62" s="23">
        <f>PI_data!D65</f>
        <v>27.752697279555651</v>
      </c>
      <c r="D62" s="23">
        <f>PI_data!E65</f>
        <v>49.039420141390487</v>
      </c>
      <c r="E62" s="23">
        <f>MIN(49,MAX(PI_data!F65:J65))</f>
        <v>6.2428603172302246</v>
      </c>
      <c r="F62" s="23">
        <f>IF(Inicio!$C$22="Calderas",PI_data!CW65+PI_data!CX65,PI_data!CY65)*PCI_Sc1/1000*$A$2</f>
        <v>0</v>
      </c>
      <c r="G62" s="21">
        <v>22.854435105420791</v>
      </c>
    </row>
    <row r="63" spans="1:7">
      <c r="A63" s="22">
        <f t="shared" si="0"/>
        <v>45873.440972222044</v>
      </c>
      <c r="B63" s="23">
        <f>DNI!H65</f>
        <v>542.61131866840731</v>
      </c>
      <c r="C63" s="23">
        <f>PI_data!D66</f>
        <v>28.162354078912781</v>
      </c>
      <c r="D63" s="23">
        <f>PI_data!E66</f>
        <v>47.924142524673371</v>
      </c>
      <c r="E63" s="23">
        <f>MIN(49,MAX(PI_data!F66:J66))</f>
        <v>5.6665964126586914</v>
      </c>
      <c r="F63" s="23">
        <f>IF(Inicio!$C$22="Calderas",PI_data!CW66+PI_data!CX66,PI_data!CY66)*PCI_Sc1/1000*$A$2</f>
        <v>0</v>
      </c>
      <c r="G63" s="21">
        <v>24.564931440896302</v>
      </c>
    </row>
    <row r="64" spans="1:7">
      <c r="A64" s="22">
        <f t="shared" si="0"/>
        <v>45873.444444444263</v>
      </c>
      <c r="B64" s="23">
        <f>DNI!H66</f>
        <v>548.81223440057454</v>
      </c>
      <c r="C64" s="23">
        <f>PI_data!D67</f>
        <v>28.184808975669881</v>
      </c>
      <c r="D64" s="23">
        <f>PI_data!E67</f>
        <v>47.91809789264439</v>
      </c>
      <c r="E64" s="23">
        <f>MIN(49,MAX(PI_data!F67:J67))</f>
        <v>5.6665964126586914</v>
      </c>
      <c r="F64" s="23">
        <f>IF(Inicio!$C$22="Calderas",PI_data!CW67+PI_data!CX67,PI_data!CY67)*PCI_Sc1/1000*$A$2</f>
        <v>0</v>
      </c>
      <c r="G64" s="21">
        <v>26.137326901803899</v>
      </c>
    </row>
    <row r="65" spans="1:7">
      <c r="A65" s="22">
        <f t="shared" si="0"/>
        <v>45873.447916666482</v>
      </c>
      <c r="B65" s="23">
        <f>DNI!H67</f>
        <v>555.52211411612984</v>
      </c>
      <c r="C65" s="23">
        <f>PI_data!D68</f>
        <v>28.269347638935031</v>
      </c>
      <c r="D65" s="23">
        <f>PI_data!E68</f>
        <v>47.949744900024378</v>
      </c>
      <c r="E65" s="23">
        <f>MIN(49,MAX(PI_data!F68:J68))</f>
        <v>5.4745082855224609</v>
      </c>
      <c r="F65" s="23">
        <f>IF(Inicio!$C$22="Calderas",PI_data!CW68+PI_data!CX68,PI_data!CY68)*PCI_Sc1/1000*$A$2</f>
        <v>0</v>
      </c>
      <c r="G65" s="21">
        <v>27.658379304197123</v>
      </c>
    </row>
    <row r="66" spans="1:7">
      <c r="A66" s="22">
        <f t="shared" si="0"/>
        <v>45873.451388888701</v>
      </c>
      <c r="B66" s="23">
        <f>DNI!H68</f>
        <v>564.0987381509301</v>
      </c>
      <c r="C66" s="23">
        <f>PI_data!D69</f>
        <v>28.34273598257613</v>
      </c>
      <c r="D66" s="23">
        <f>PI_data!E69</f>
        <v>47.850456204912817</v>
      </c>
      <c r="E66" s="23">
        <f>MIN(49,MAX(PI_data!F69:J69))</f>
        <v>5.8425312042236328</v>
      </c>
      <c r="F66" s="23">
        <f>IF(Inicio!$C$22="Calderas",PI_data!CW69+PI_data!CX69,PI_data!CY69)*PCI_Sc1/1000*$A$2</f>
        <v>0</v>
      </c>
      <c r="G66" s="21">
        <v>29.284161524542732</v>
      </c>
    </row>
    <row r="67" spans="1:7">
      <c r="A67" s="22">
        <f t="shared" si="0"/>
        <v>45873.45486111092</v>
      </c>
      <c r="B67" s="23">
        <f>DNI!H69</f>
        <v>568.63823663833023</v>
      </c>
      <c r="C67" s="23">
        <f>PI_data!D70</f>
        <v>28.616936406149961</v>
      </c>
      <c r="D67" s="23">
        <f>PI_data!E70</f>
        <v>47.370257155954995</v>
      </c>
      <c r="E67" s="23">
        <f>MIN(49,MAX(PI_data!F70:J70))</f>
        <v>6.8838062286376953</v>
      </c>
      <c r="F67" s="23">
        <f>IF(Inicio!$C$22="Calderas",PI_data!CW70+PI_data!CX70,PI_data!CY70)*PCI_Sc1/1000*$A$2</f>
        <v>0</v>
      </c>
      <c r="G67" s="21">
        <v>30.206918484111267</v>
      </c>
    </row>
    <row r="68" spans="1:7">
      <c r="A68" s="22">
        <f t="shared" si="0"/>
        <v>45873.458333333139</v>
      </c>
      <c r="B68" s="23">
        <f>DNI!H70</f>
        <v>558.83168448056858</v>
      </c>
      <c r="C68" s="23">
        <f>PI_data!D71</f>
        <v>28.674970915303426</v>
      </c>
      <c r="D68" s="23">
        <f>PI_data!E71</f>
        <v>47.328632027745478</v>
      </c>
      <c r="E68" s="23">
        <f>MIN(49,MAX(PI_data!F71:J71))</f>
        <v>6.2428603172302246</v>
      </c>
      <c r="F68" s="23">
        <f>IF(Inicio!$C$22="Calderas",PI_data!CW71+PI_data!CX71,PI_data!CY71)*PCI_Sc1/1000*$A$2</f>
        <v>0</v>
      </c>
      <c r="G68" s="21">
        <v>30.987903815941895</v>
      </c>
    </row>
    <row r="69" spans="1:7">
      <c r="A69" s="22">
        <f t="shared" si="0"/>
        <v>45873.461805555358</v>
      </c>
      <c r="B69" s="23">
        <f>DNI!H71</f>
        <v>569.31939313800183</v>
      </c>
      <c r="C69" s="23">
        <f>PI_data!D72</f>
        <v>28.932829953809627</v>
      </c>
      <c r="D69" s="23">
        <f>PI_data!E72</f>
        <v>46.687501672248864</v>
      </c>
      <c r="E69" s="23">
        <f>MIN(49,MAX(PI_data!F72:J72))</f>
        <v>8.1637401580810547</v>
      </c>
      <c r="F69" s="23">
        <f>IF(Inicio!$C$22="Calderas",PI_data!CW72+PI_data!CX72,PI_data!CY72)*PCI_Sc1/1000*$A$2</f>
        <v>0</v>
      </c>
      <c r="G69" s="21">
        <v>32.379005356221057</v>
      </c>
    </row>
    <row r="70" spans="1:7">
      <c r="A70" s="22">
        <f t="shared" si="0"/>
        <v>45873.465277777577</v>
      </c>
      <c r="B70" s="23">
        <f>DNI!H72</f>
        <v>582.85092598867016</v>
      </c>
      <c r="C70" s="23">
        <f>PI_data!D73</f>
        <v>29.049652732627418</v>
      </c>
      <c r="D70" s="23">
        <f>PI_data!E73</f>
        <v>46.466257092198553</v>
      </c>
      <c r="E70" s="23">
        <f>MIN(49,MAX(PI_data!F73:J73))</f>
        <v>7.909888744354248</v>
      </c>
      <c r="F70" s="23">
        <f>IF(Inicio!$C$22="Calderas",PI_data!CW73+PI_data!CX73,PI_data!CY73)*PCI_Sc1/1000*$A$2</f>
        <v>0</v>
      </c>
      <c r="G70" s="21">
        <v>33.880181894004615</v>
      </c>
    </row>
    <row r="71" spans="1:7">
      <c r="A71" s="22">
        <f t="shared" si="0"/>
        <v>45873.468749999796</v>
      </c>
      <c r="B71" s="23">
        <f>DNI!H73</f>
        <v>597.52120930981982</v>
      </c>
      <c r="C71" s="23">
        <f>PI_data!D74</f>
        <v>29.087235701553823</v>
      </c>
      <c r="D71" s="23">
        <f>PI_data!E74</f>
        <v>46.150313775192288</v>
      </c>
      <c r="E71" s="23">
        <f>MIN(49,MAX(PI_data!F74:J74))</f>
        <v>49</v>
      </c>
      <c r="F71" s="23">
        <f>IF(Inicio!$C$22="Calderas",PI_data!CW74+PI_data!CX74,PI_data!CY74)*PCI_Sc1/1000*$A$2</f>
        <v>0</v>
      </c>
      <c r="G71" s="21">
        <v>34.556900989263497</v>
      </c>
    </row>
    <row r="72" spans="1:7">
      <c r="A72" s="22">
        <f t="shared" si="0"/>
        <v>45873.472222222015</v>
      </c>
      <c r="B72" s="23">
        <f>DNI!H74</f>
        <v>602.85361512244947</v>
      </c>
      <c r="C72" s="23">
        <f>PI_data!D75</f>
        <v>29.249020322273456</v>
      </c>
      <c r="D72" s="23">
        <f>PI_data!E75</f>
        <v>45.975672045244913</v>
      </c>
      <c r="E72" s="23">
        <f>MIN(49,MAX(PI_data!F75:J75))</f>
        <v>49</v>
      </c>
      <c r="F72" s="23">
        <f>IF(Inicio!$C$22="Calderas",PI_data!CW75+PI_data!CX75,PI_data!CY75)*PCI_Sc1/1000*$A$2</f>
        <v>0</v>
      </c>
      <c r="G72" s="21">
        <v>35.475517759006507</v>
      </c>
    </row>
    <row r="73" spans="1:7">
      <c r="A73" s="22">
        <f t="shared" si="0"/>
        <v>45873.475694444234</v>
      </c>
      <c r="B73" s="23">
        <f>DNI!H75</f>
        <v>602.61073130504553</v>
      </c>
      <c r="C73" s="23">
        <f>PI_data!D76</f>
        <v>29.366297011791399</v>
      </c>
      <c r="D73" s="23">
        <f>PI_data!E76</f>
        <v>45.674267812342343</v>
      </c>
      <c r="E73" s="23">
        <f>MIN(49,MAX(PI_data!F76:J76))</f>
        <v>49</v>
      </c>
      <c r="F73" s="23">
        <f>IF(Inicio!$C$22="Calderas",PI_data!CW76+PI_data!CX76,PI_data!CY76)*PCI_Sc1/1000*$A$2</f>
        <v>0</v>
      </c>
      <c r="G73" s="21">
        <v>36.061589312814228</v>
      </c>
    </row>
    <row r="74" spans="1:7">
      <c r="A74" s="22">
        <f t="shared" ref="A74:A137" si="1">A73+5/60/24</f>
        <v>45873.479166666453</v>
      </c>
      <c r="B74" s="23">
        <f>DNI!H76</f>
        <v>603.33831465714138</v>
      </c>
      <c r="C74" s="23">
        <f>PI_data!D77</f>
        <v>29.617980803985557</v>
      </c>
      <c r="D74" s="23">
        <f>PI_data!E77</f>
        <v>45.141352358611961</v>
      </c>
      <c r="E74" s="23">
        <f>MIN(49,MAX(PI_data!F77:J77))</f>
        <v>6.8191242218017578</v>
      </c>
      <c r="F74" s="23">
        <f>IF(Inicio!$C$22="Calderas",PI_data!CW77+PI_data!CX77,PI_data!CY77)*PCI_Sc1/1000*$A$2</f>
        <v>0</v>
      </c>
      <c r="G74" s="21">
        <v>37.404444646142721</v>
      </c>
    </row>
    <row r="75" spans="1:7">
      <c r="A75" s="22">
        <f t="shared" si="1"/>
        <v>45873.482638888672</v>
      </c>
      <c r="B75" s="23">
        <f>DNI!H77</f>
        <v>620.13145356336986</v>
      </c>
      <c r="C75" s="23">
        <f>PI_data!D78</f>
        <v>29.752441067285531</v>
      </c>
      <c r="D75" s="23">
        <f>PI_data!E78</f>
        <v>44.730075711334166</v>
      </c>
      <c r="E75" s="23">
        <f>MIN(49,MAX(PI_data!F78:J78))</f>
        <v>10.325709342956543</v>
      </c>
      <c r="F75" s="23">
        <f>IF(Inicio!$C$22="Calderas",PI_data!CW78+PI_data!CX78,PI_data!CY78)*PCI_Sc1/1000*$A$2</f>
        <v>0</v>
      </c>
      <c r="G75" s="21">
        <v>38.578689212942024</v>
      </c>
    </row>
    <row r="76" spans="1:7">
      <c r="A76" s="22">
        <f t="shared" si="1"/>
        <v>45873.486111110891</v>
      </c>
      <c r="B76" s="23">
        <f>DNI!H78</f>
        <v>620.65057174113656</v>
      </c>
      <c r="C76" s="23">
        <f>PI_data!D79</f>
        <v>29.779023926078068</v>
      </c>
      <c r="D76" s="23">
        <f>PI_data!E79</f>
        <v>43.645519038821028</v>
      </c>
      <c r="E76" s="23">
        <f>MIN(49,MAX(PI_data!F79:J79))</f>
        <v>11.237148284912109</v>
      </c>
      <c r="F76" s="23">
        <f>IF(Inicio!$C$22="Calderas",PI_data!CW79+PI_data!CX79,PI_data!CY79)*PCI_Sc1/1000*$A$2</f>
        <v>0</v>
      </c>
      <c r="G76" s="21">
        <v>39.069906393416581</v>
      </c>
    </row>
    <row r="77" spans="1:7">
      <c r="A77" s="22">
        <f t="shared" si="1"/>
        <v>45873.48958333311</v>
      </c>
      <c r="B77" s="23">
        <f>DNI!H79</f>
        <v>621.7058576424082</v>
      </c>
      <c r="C77" s="23">
        <f>PI_data!D80</f>
        <v>29.897239874106436</v>
      </c>
      <c r="D77" s="23">
        <f>PI_data!E80</f>
        <v>42.775758225687703</v>
      </c>
      <c r="E77" s="23">
        <f>MIN(49,MAX(PI_data!F80:J80))</f>
        <v>9.7675628662109375</v>
      </c>
      <c r="F77" s="23">
        <f>IF(Inicio!$C$22="Calderas",PI_data!CW80+PI_data!CX80,PI_data!CY80)*PCI_Sc1/1000*$A$2</f>
        <v>0</v>
      </c>
      <c r="G77" s="21">
        <v>39.536735185230235</v>
      </c>
    </row>
    <row r="78" spans="1:7">
      <c r="A78" s="22">
        <f t="shared" si="1"/>
        <v>45873.493055555329</v>
      </c>
      <c r="B78" s="23">
        <f>DNI!H80</f>
        <v>633.69160565197865</v>
      </c>
      <c r="C78" s="23">
        <f>PI_data!D81</f>
        <v>30.158501820282709</v>
      </c>
      <c r="D78" s="23">
        <f>PI_data!E81</f>
        <v>42.065222358723986</v>
      </c>
      <c r="E78" s="23">
        <f>MIN(49,MAX(PI_data!F81:J81))</f>
        <v>12.293632507324219</v>
      </c>
      <c r="F78" s="23">
        <f>IF(Inicio!$C$22="Calderas",PI_data!CW81+PI_data!CX81,PI_data!CY81)*PCI_Sc1/1000*$A$2</f>
        <v>0</v>
      </c>
      <c r="G78" s="21">
        <v>40.359718278743202</v>
      </c>
    </row>
    <row r="79" spans="1:7">
      <c r="A79" s="22">
        <f t="shared" si="1"/>
        <v>45873.496527777548</v>
      </c>
      <c r="B79" s="23">
        <f>DNI!H81</f>
        <v>641.41314267954976</v>
      </c>
      <c r="C79" s="23">
        <f>PI_data!D82</f>
        <v>30.290142532643781</v>
      </c>
      <c r="D79" s="23">
        <f>PI_data!E82</f>
        <v>40.351963294906504</v>
      </c>
      <c r="E79" s="23">
        <f>MIN(49,MAX(PI_data!F82:J82))</f>
        <v>12.744343757629395</v>
      </c>
      <c r="F79" s="23">
        <f>IF(Inicio!$C$22="Calderas",PI_data!CW82+PI_data!CX82,PI_data!CY82)*PCI_Sc1/1000*$A$2</f>
        <v>0</v>
      </c>
      <c r="G79" s="21">
        <v>41.037236377891617</v>
      </c>
    </row>
    <row r="80" spans="1:7">
      <c r="A80" s="22">
        <f t="shared" si="1"/>
        <v>45873.499999999767</v>
      </c>
      <c r="B80" s="23">
        <f>DNI!H82</f>
        <v>639.52405672515022</v>
      </c>
      <c r="C80" s="23">
        <f>PI_data!D83</f>
        <v>30.378987870882515</v>
      </c>
      <c r="D80" s="23">
        <f>PI_data!E83</f>
        <v>40.306688644607782</v>
      </c>
      <c r="E80" s="23">
        <f>MIN(49,MAX(PI_data!F83:J83))</f>
        <v>14.046686172485352</v>
      </c>
      <c r="F80" s="23">
        <f>IF(Inicio!$C$22="Calderas",PI_data!CW83+PI_data!CX83,PI_data!CY83)*PCI_Sc1/1000*$A$2</f>
        <v>0</v>
      </c>
      <c r="G80" s="21">
        <v>41.340470919108313</v>
      </c>
    </row>
    <row r="81" spans="1:7">
      <c r="A81" s="22">
        <f t="shared" si="1"/>
        <v>45873.503472221986</v>
      </c>
      <c r="B81" s="23">
        <f>DNI!H83</f>
        <v>643.68750882892721</v>
      </c>
      <c r="C81" s="23">
        <f>PI_data!D84</f>
        <v>30.500468055375521</v>
      </c>
      <c r="D81" s="23">
        <f>PI_data!E84</f>
        <v>40.307528418680889</v>
      </c>
      <c r="E81" s="23">
        <f>MIN(49,MAX(PI_data!F84:J84))</f>
        <v>11.348978042602539</v>
      </c>
      <c r="F81" s="23">
        <f>IF(Inicio!$C$22="Calderas",PI_data!CW84+PI_data!CX84,PI_data!CY84)*PCI_Sc1/1000*$A$2</f>
        <v>0</v>
      </c>
      <c r="G81" s="21">
        <v>41.781442409376126</v>
      </c>
    </row>
    <row r="82" spans="1:7">
      <c r="A82" s="22">
        <f t="shared" si="1"/>
        <v>45873.506944444205</v>
      </c>
      <c r="B82" s="23">
        <f>DNI!H84</f>
        <v>647.18533794730354</v>
      </c>
      <c r="C82" s="23">
        <f>PI_data!D85</f>
        <v>30.834164898684328</v>
      </c>
      <c r="D82" s="23">
        <f>PI_data!E85</f>
        <v>40.049670989657173</v>
      </c>
      <c r="E82" s="23">
        <f>MIN(49,MAX(PI_data!F85:J85))</f>
        <v>13.350116729736328</v>
      </c>
      <c r="F82" s="23">
        <f>IF(Inicio!$C$22="Calderas",PI_data!CW85+PI_data!CX85,PI_data!CY85)*PCI_Sc1/1000*$A$2</f>
        <v>0</v>
      </c>
      <c r="G82" s="21">
        <v>42.118763074436615</v>
      </c>
    </row>
    <row r="83" spans="1:7">
      <c r="A83" s="22">
        <f t="shared" si="1"/>
        <v>45873.510416666424</v>
      </c>
      <c r="B83" s="23">
        <f>DNI!H85</f>
        <v>648.7476065746024</v>
      </c>
      <c r="C83" s="23">
        <f>PI_data!D86</f>
        <v>30.999986813364401</v>
      </c>
      <c r="D83" s="23">
        <f>PI_data!E86</f>
        <v>39.584906070757619</v>
      </c>
      <c r="E83" s="23">
        <f>MIN(49,MAX(PI_data!F86:J86))</f>
        <v>13.350116729736328</v>
      </c>
      <c r="F83" s="23">
        <f>IF(Inicio!$C$22="Calderas",PI_data!CW86+PI_data!CX86,PI_data!CY86)*PCI_Sc1/1000*$A$2</f>
        <v>0</v>
      </c>
      <c r="G83" s="21">
        <v>42.373090853299786</v>
      </c>
    </row>
    <row r="84" spans="1:7">
      <c r="A84" s="22">
        <f t="shared" si="1"/>
        <v>45873.513888888643</v>
      </c>
      <c r="B84" s="23">
        <f>DNI!H86</f>
        <v>650.11039027301376</v>
      </c>
      <c r="C84" s="23">
        <f>PI_data!D87</f>
        <v>31.258166105213657</v>
      </c>
      <c r="D84" s="23">
        <f>PI_data!E87</f>
        <v>38.933347976087049</v>
      </c>
      <c r="E84" s="23">
        <f>MIN(49,MAX(PI_data!F87:J87))</f>
        <v>12.494028091430664</v>
      </c>
      <c r="F84" s="23">
        <f>IF(Inicio!$C$22="Calderas",PI_data!CW87+PI_data!CX87,PI_data!CY87)*PCI_Sc1/1000*$A$2</f>
        <v>0</v>
      </c>
      <c r="G84" s="21">
        <v>42.590445462144466</v>
      </c>
    </row>
    <row r="85" spans="1:7">
      <c r="A85" s="22">
        <f t="shared" si="1"/>
        <v>45873.517361110862</v>
      </c>
      <c r="B85" s="23">
        <f>DNI!H87</f>
        <v>653.34563402513334</v>
      </c>
      <c r="C85" s="23">
        <f>PI_data!D88</f>
        <v>31.256114152639814</v>
      </c>
      <c r="D85" s="23">
        <f>PI_data!E88</f>
        <v>38.826306947077583</v>
      </c>
      <c r="E85" s="23">
        <f>MIN(49,MAX(PI_data!F88:J88))</f>
        <v>14.046686172485352</v>
      </c>
      <c r="F85" s="23">
        <f>IF(Inicio!$C$22="Calderas",PI_data!CW88+PI_data!CX88,PI_data!CY88)*PCI_Sc1/1000*$A$2</f>
        <v>0</v>
      </c>
      <c r="G85" s="21">
        <v>42.85056243137317</v>
      </c>
    </row>
    <row r="86" spans="1:7">
      <c r="A86" s="22">
        <f t="shared" si="1"/>
        <v>45873.520833333081</v>
      </c>
      <c r="B86" s="23">
        <f>DNI!H88</f>
        <v>660.87494643329103</v>
      </c>
      <c r="C86" s="23">
        <f>PI_data!D89</f>
        <v>31.344481032403152</v>
      </c>
      <c r="D86" s="23">
        <f>PI_data!E89</f>
        <v>38.454926423627185</v>
      </c>
      <c r="E86" s="23">
        <f>MIN(49,MAX(PI_data!F89:J89))</f>
        <v>13.488539695739746</v>
      </c>
      <c r="F86" s="23">
        <f>IF(Inicio!$C$22="Calderas",PI_data!CW89+PI_data!CX89,PI_data!CY89)*PCI_Sc1/1000*$A$2</f>
        <v>0</v>
      </c>
      <c r="G86" s="21">
        <v>43.304852415140893</v>
      </c>
    </row>
    <row r="87" spans="1:7">
      <c r="A87" s="22">
        <f t="shared" si="1"/>
        <v>45873.5243055553</v>
      </c>
      <c r="B87" s="23">
        <f>DNI!H89</f>
        <v>664.12834459098838</v>
      </c>
      <c r="C87" s="23">
        <f>PI_data!D90</f>
        <v>31.628196141979071</v>
      </c>
      <c r="D87" s="23">
        <f>PI_data!E90</f>
        <v>37.654670462870271</v>
      </c>
      <c r="E87" s="23">
        <f>MIN(49,MAX(PI_data!F90:J90))</f>
        <v>13.488539695739746</v>
      </c>
      <c r="F87" s="23">
        <f>IF(Inicio!$C$22="Calderas",PI_data!CW90+PI_data!CX90,PI_data!CY90)*PCI_Sc1/1000*$A$2</f>
        <v>0</v>
      </c>
      <c r="G87" s="21">
        <v>43.56552207178737</v>
      </c>
    </row>
    <row r="88" spans="1:7">
      <c r="A88" s="22">
        <f t="shared" si="1"/>
        <v>45873.527777777519</v>
      </c>
      <c r="B88" s="23">
        <f>DNI!H90</f>
        <v>658.11123440185565</v>
      </c>
      <c r="C88" s="23">
        <f>PI_data!D91</f>
        <v>31.799335242239298</v>
      </c>
      <c r="D88" s="23">
        <f>PI_data!E91</f>
        <v>36.901546015325003</v>
      </c>
      <c r="E88" s="23">
        <f>MIN(49,MAX(PI_data!F91:J91))</f>
        <v>15.069954872131348</v>
      </c>
      <c r="F88" s="23">
        <f>IF(Inicio!$C$22="Calderas",PI_data!CW91+PI_data!CX91,PI_data!CY91)*PCI_Sc1/1000*$A$2</f>
        <v>0</v>
      </c>
      <c r="G88" s="21">
        <v>43.370491797937134</v>
      </c>
    </row>
    <row r="89" spans="1:7">
      <c r="A89" s="22">
        <f t="shared" si="1"/>
        <v>45873.531249999738</v>
      </c>
      <c r="B89" s="23">
        <f>DNI!H91</f>
        <v>657.89406805194608</v>
      </c>
      <c r="C89" s="23">
        <f>PI_data!D92</f>
        <v>31.974069709615371</v>
      </c>
      <c r="D89" s="23">
        <f>PI_data!E92</f>
        <v>36.651424545382227</v>
      </c>
      <c r="E89" s="23">
        <f>MIN(49,MAX(PI_data!F92:J92))</f>
        <v>14.325758934020996</v>
      </c>
      <c r="F89" s="23">
        <f>IF(Inicio!$C$22="Calderas",PI_data!CW92+PI_data!CX92,PI_data!CY92)*PCI_Sc1/1000*$A$2</f>
        <v>0</v>
      </c>
      <c r="G89" s="21">
        <v>43.410446512018297</v>
      </c>
    </row>
    <row r="90" spans="1:7">
      <c r="A90" s="22">
        <f t="shared" si="1"/>
        <v>45873.534722221957</v>
      </c>
      <c r="B90" s="23">
        <f>DNI!H92</f>
        <v>664.3012974007969</v>
      </c>
      <c r="C90" s="23">
        <f>PI_data!D93</f>
        <v>32.354173850077899</v>
      </c>
      <c r="D90" s="23">
        <f>PI_data!E93</f>
        <v>35.420973485717745</v>
      </c>
      <c r="E90" s="23">
        <f>MIN(49,MAX(PI_data!F93:J93))</f>
        <v>13.767612457275391</v>
      </c>
      <c r="F90" s="23">
        <f>IF(Inicio!$C$22="Calderas",PI_data!CW93+PI_data!CX93,PI_data!CY93)*PCI_Sc1/1000*$A$2</f>
        <v>0</v>
      </c>
      <c r="G90" s="21">
        <v>43.772395233678623</v>
      </c>
    </row>
    <row r="91" spans="1:7">
      <c r="A91" s="22">
        <f t="shared" si="1"/>
        <v>45873.538194444176</v>
      </c>
      <c r="B91" s="23">
        <f>DNI!H93</f>
        <v>665.15330144776283</v>
      </c>
      <c r="C91" s="23">
        <f>PI_data!D94</f>
        <v>32.58239715765815</v>
      </c>
      <c r="D91" s="23">
        <f>PI_data!E94</f>
        <v>34.835232951500025</v>
      </c>
      <c r="E91" s="23">
        <f>MIN(49,MAX(PI_data!F94:J94))</f>
        <v>13.767612457275391</v>
      </c>
      <c r="F91" s="23">
        <f>IF(Inicio!$C$22="Calderas",PI_data!CW94+PI_data!CX94,PI_data!CY94)*PCI_Sc1/1000*$A$2</f>
        <v>0</v>
      </c>
      <c r="G91" s="21">
        <v>43.849633092477475</v>
      </c>
    </row>
    <row r="92" spans="1:7">
      <c r="A92" s="22">
        <f t="shared" si="1"/>
        <v>45873.541666666395</v>
      </c>
      <c r="B92" s="23">
        <f>DNI!H94</f>
        <v>661.55365682313357</v>
      </c>
      <c r="C92" s="23">
        <f>PI_data!D95</f>
        <v>32.930707383348441</v>
      </c>
      <c r="D92" s="23">
        <f>PI_data!E95</f>
        <v>34.203113372886634</v>
      </c>
      <c r="E92" s="23">
        <f>MIN(49,MAX(PI_data!F95:J95))</f>
        <v>18.046735763549805</v>
      </c>
      <c r="F92" s="23">
        <f>IF(Inicio!$C$22="Calderas",PI_data!CW95+PI_data!CX95,PI_data!CY95)*PCI_Sc1/1000*$A$2</f>
        <v>0</v>
      </c>
      <c r="G92" s="21">
        <v>43.62657157716751</v>
      </c>
    </row>
    <row r="93" spans="1:7">
      <c r="A93" s="22">
        <f t="shared" si="1"/>
        <v>45873.545138888614</v>
      </c>
      <c r="B93" s="23">
        <f>DNI!H95</f>
        <v>671.44841545721215</v>
      </c>
      <c r="C93" s="23">
        <f>PI_data!D96</f>
        <v>33.254005682998475</v>
      </c>
      <c r="D93" s="23">
        <f>PI_data!E96</f>
        <v>32.634843923062633</v>
      </c>
      <c r="E93" s="23">
        <f>MIN(49,MAX(PI_data!F96:J96))</f>
        <v>16.898397445678711</v>
      </c>
      <c r="F93" s="23">
        <f>IF(Inicio!$C$22="Calderas",PI_data!CW96+PI_data!CX96,PI_data!CY96)*PCI_Sc1/1000*$A$2</f>
        <v>0</v>
      </c>
      <c r="G93" s="21">
        <v>44.244510440356478</v>
      </c>
    </row>
    <row r="94" spans="1:7">
      <c r="A94" s="22">
        <f t="shared" si="1"/>
        <v>45873.548611110833</v>
      </c>
      <c r="B94" s="23">
        <f>DNI!H96</f>
        <v>677.5722896624776</v>
      </c>
      <c r="C94" s="23">
        <f>PI_data!D97</f>
        <v>33.408412066248054</v>
      </c>
      <c r="D94" s="23">
        <f>PI_data!E97</f>
        <v>32.84582754292564</v>
      </c>
      <c r="E94" s="23">
        <f>MIN(49,MAX(PI_data!F97:J97))</f>
        <v>13.488539695739746</v>
      </c>
      <c r="F94" s="23">
        <f>IF(Inicio!$C$22="Calderas",PI_data!CW97+PI_data!CX97,PI_data!CY97)*PCI_Sc1/1000*$A$2</f>
        <v>0</v>
      </c>
      <c r="G94" s="21">
        <v>44.671619862598277</v>
      </c>
    </row>
    <row r="95" spans="1:7">
      <c r="A95" s="22">
        <f t="shared" si="1"/>
        <v>45873.552083333052</v>
      </c>
      <c r="B95" s="23">
        <f>DNI!H97</f>
        <v>680.65468675608747</v>
      </c>
      <c r="C95" s="23">
        <f>PI_data!D98</f>
        <v>34.075785415301908</v>
      </c>
      <c r="D95" s="23">
        <f>PI_data!E98</f>
        <v>31.373134089960658</v>
      </c>
      <c r="E95" s="23">
        <f>MIN(49,MAX(PI_data!F98:J98))</f>
        <v>15.349027633666992</v>
      </c>
      <c r="F95" s="23">
        <f>IF(Inicio!$C$22="Calderas",PI_data!CW98+PI_data!CX98,PI_data!CY98)*PCI_Sc1/1000*$A$2</f>
        <v>0</v>
      </c>
      <c r="G95" s="21">
        <v>44.861299065955322</v>
      </c>
    </row>
    <row r="96" spans="1:7">
      <c r="A96" s="22">
        <f t="shared" si="1"/>
        <v>45873.555555555271</v>
      </c>
      <c r="B96" s="23">
        <f>DNI!H98</f>
        <v>683.67201225658164</v>
      </c>
      <c r="C96" s="23">
        <f>PI_data!D99</f>
        <v>34.33815471804833</v>
      </c>
      <c r="D96" s="23">
        <f>PI_data!E99</f>
        <v>29.768142896090186</v>
      </c>
      <c r="E96" s="23">
        <f>MIN(49,MAX(PI_data!F99:J99))</f>
        <v>17.76814079284668</v>
      </c>
      <c r="F96" s="23">
        <f>IF(Inicio!$C$22="Calderas",PI_data!CW99+PI_data!CX99,PI_data!CY99)*PCI_Sc1/1000*$A$2</f>
        <v>0</v>
      </c>
      <c r="G96" s="21">
        <v>45.079975229270019</v>
      </c>
    </row>
    <row r="97" spans="1:7">
      <c r="A97" s="22">
        <f t="shared" si="1"/>
        <v>45873.55902777749</v>
      </c>
      <c r="B97" s="23">
        <f>DNI!H99</f>
        <v>689.87173058032101</v>
      </c>
      <c r="C97" s="23">
        <f>PI_data!D100</f>
        <v>33.897698694833231</v>
      </c>
      <c r="D97" s="23">
        <f>PI_data!E100</f>
        <v>30.547004456530267</v>
      </c>
      <c r="E97" s="23">
        <f>MIN(49,MAX(PI_data!F100:J100))</f>
        <v>18.632535934448242</v>
      </c>
      <c r="F97" s="23">
        <f>IF(Inicio!$C$22="Calderas",PI_data!CW100+PI_data!CX100,PI_data!CY100)*PCI_Sc1/1000*$A$2</f>
        <v>0</v>
      </c>
      <c r="G97" s="21">
        <v>45.503526396553475</v>
      </c>
    </row>
    <row r="98" spans="1:7">
      <c r="A98" s="22">
        <f t="shared" si="1"/>
        <v>45873.562499999709</v>
      </c>
      <c r="B98" s="23">
        <f>DNI!H100</f>
        <v>691.39067830963836</v>
      </c>
      <c r="C98" s="23">
        <f>PI_data!D101</f>
        <v>34.006883400366775</v>
      </c>
      <c r="D98" s="23">
        <f>PI_data!E101</f>
        <v>30.657650102405459</v>
      </c>
      <c r="E98" s="23">
        <f>MIN(49,MAX(PI_data!F101:J101))</f>
        <v>15.559128761291504</v>
      </c>
      <c r="F98" s="23">
        <f>IF(Inicio!$C$22="Calderas",PI_data!CW101+PI_data!CX101,PI_data!CY101)*PCI_Sc1/1000*$A$2</f>
        <v>0</v>
      </c>
      <c r="G98" s="21">
        <v>45.563456229392294</v>
      </c>
    </row>
    <row r="99" spans="1:7">
      <c r="A99" s="22">
        <f t="shared" si="1"/>
        <v>45873.565972221928</v>
      </c>
      <c r="B99" s="23">
        <f>DNI!H101</f>
        <v>698.61673018344698</v>
      </c>
      <c r="C99" s="23">
        <f>PI_data!D102</f>
        <v>34.318195717670996</v>
      </c>
      <c r="D99" s="23">
        <f>PI_data!E102</f>
        <v>29.21729681484857</v>
      </c>
      <c r="E99" s="23">
        <f>MIN(49,MAX(PI_data!F102:J102))</f>
        <v>18.511857986450195</v>
      </c>
      <c r="F99" s="23">
        <f>IF(Inicio!$C$22="Calderas",PI_data!CW102+PI_data!CX102,PI_data!CY102)*PCI_Sc1/1000*$A$2</f>
        <v>0</v>
      </c>
      <c r="G99" s="21">
        <v>46.02224029160628</v>
      </c>
    </row>
    <row r="100" spans="1:7">
      <c r="A100" s="22">
        <f t="shared" si="1"/>
        <v>45873.569444444147</v>
      </c>
      <c r="B100" s="23">
        <f>DNI!H102</f>
        <v>703.61646418348323</v>
      </c>
      <c r="C100" s="23">
        <f>PI_data!D103</f>
        <v>34.273209412661878</v>
      </c>
      <c r="D100" s="23">
        <f>PI_data!E103</f>
        <v>28.366470331740082</v>
      </c>
      <c r="E100" s="23">
        <f>MIN(49,MAX(PI_data!F103:J103))</f>
        <v>21.321767807006836</v>
      </c>
      <c r="F100" s="23">
        <f>IF(Inicio!$C$22="Calderas",PI_data!CW103+PI_data!CX103,PI_data!CY103)*PCI_Sc1/1000*$A$2</f>
        <v>0</v>
      </c>
      <c r="G100" s="21">
        <v>46.339193041364126</v>
      </c>
    </row>
    <row r="101" spans="1:7">
      <c r="A101" s="22">
        <f t="shared" si="1"/>
        <v>45873.572916666366</v>
      </c>
      <c r="B101" s="23">
        <f>DNI!H103</f>
        <v>707.10111518396297</v>
      </c>
      <c r="C101" s="23">
        <f>PI_data!D104</f>
        <v>34.561860505943166</v>
      </c>
      <c r="D101" s="23">
        <f>PI_data!E104</f>
        <v>28.786847287911804</v>
      </c>
      <c r="E101" s="23">
        <f>MIN(49,MAX(PI_data!F104:J104))</f>
        <v>15.069954872131348</v>
      </c>
      <c r="F101" s="23">
        <f>IF(Inicio!$C$22="Calderas",PI_data!CW104+PI_data!CX104,PI_data!CY104)*PCI_Sc1/1000*$A$2</f>
        <v>0</v>
      </c>
      <c r="G101" s="21">
        <v>46.533474718222159</v>
      </c>
    </row>
    <row r="102" spans="1:7">
      <c r="A102" s="22">
        <f t="shared" si="1"/>
        <v>45873.576388888585</v>
      </c>
      <c r="B102" s="23">
        <f>DNI!H104</f>
        <v>716.58305376874273</v>
      </c>
      <c r="C102" s="23">
        <f>PI_data!D105</f>
        <v>34.855401198397978</v>
      </c>
      <c r="D102" s="23">
        <f>PI_data!E105</f>
        <v>28.024088584384977</v>
      </c>
      <c r="E102" s="23">
        <f>MIN(49,MAX(PI_data!F105:J105))</f>
        <v>16.930442810058594</v>
      </c>
      <c r="F102" s="23">
        <f>IF(Inicio!$C$22="Calderas",PI_data!CW105+PI_data!CX105,PI_data!CY105)*PCI_Sc1/1000*$A$2</f>
        <v>0</v>
      </c>
      <c r="G102" s="21">
        <v>47.106171777178176</v>
      </c>
    </row>
    <row r="103" spans="1:7">
      <c r="A103" s="22">
        <f t="shared" si="1"/>
        <v>45873.579861110804</v>
      </c>
      <c r="B103" s="23">
        <f>DNI!H105</f>
        <v>730.51132963594762</v>
      </c>
      <c r="C103" s="23">
        <f>PI_data!D106</f>
        <v>34.846180196721541</v>
      </c>
      <c r="D103" s="23">
        <f>PI_data!E106</f>
        <v>27.481417035644505</v>
      </c>
      <c r="E103" s="23">
        <f>MIN(49,MAX(PI_data!F106:J106))</f>
        <v>13.350116729736328</v>
      </c>
      <c r="F103" s="23">
        <f>IF(Inicio!$C$22="Calderas",PI_data!CW106+PI_data!CX106,PI_data!CY106)*PCI_Sc1/1000*$A$2</f>
        <v>0</v>
      </c>
      <c r="G103" s="21">
        <v>47.592456861227994</v>
      </c>
    </row>
    <row r="104" spans="1:7">
      <c r="A104" s="22">
        <f t="shared" si="1"/>
        <v>45873.583333333023</v>
      </c>
      <c r="B104" s="23">
        <f>DNI!H106</f>
        <v>738.96619872789915</v>
      </c>
      <c r="C104" s="23">
        <f>PI_data!D107</f>
        <v>35.042156873368469</v>
      </c>
      <c r="D104" s="23">
        <f>PI_data!E107</f>
        <v>27.541670744472455</v>
      </c>
      <c r="E104" s="23">
        <f>MIN(49,MAX(PI_data!F107:J107))</f>
        <v>16.628742218017578</v>
      </c>
      <c r="F104" s="23">
        <f>IF(Inicio!$C$22="Calderas",PI_data!CW107+PI_data!CX107,PI_data!CY107)*PCI_Sc1/1000*$A$2</f>
        <v>0</v>
      </c>
      <c r="G104" s="21">
        <v>47.572308594319715</v>
      </c>
    </row>
    <row r="105" spans="1:7">
      <c r="A105" s="22">
        <f t="shared" si="1"/>
        <v>45873.586805555242</v>
      </c>
      <c r="B105" s="23">
        <f>DNI!H107</f>
        <v>745.03975933826814</v>
      </c>
      <c r="C105" s="23">
        <f>PI_data!D108</f>
        <v>35.112333620364886</v>
      </c>
      <c r="D105" s="23">
        <f>PI_data!E108</f>
        <v>27.748494352320364</v>
      </c>
      <c r="E105" s="23">
        <f>MIN(49,MAX(PI_data!F108:J108))</f>
        <v>18.920669555664063</v>
      </c>
      <c r="F105" s="23">
        <f>IF(Inicio!$C$22="Calderas",PI_data!CW108+PI_data!CX108,PI_data!CY108)*PCI_Sc1/1000*$A$2</f>
        <v>0</v>
      </c>
      <c r="G105" s="21">
        <v>47.558380776556568</v>
      </c>
    </row>
    <row r="106" spans="1:7">
      <c r="A106" s="22">
        <f t="shared" si="1"/>
        <v>45873.590277777461</v>
      </c>
      <c r="B106" s="23">
        <f>DNI!H108</f>
        <v>743.08657593270186</v>
      </c>
      <c r="C106" s="23">
        <f>PI_data!D109</f>
        <v>35.170008773193693</v>
      </c>
      <c r="D106" s="23">
        <f>PI_data!E109</f>
        <v>27.563523868263292</v>
      </c>
      <c r="E106" s="23">
        <f>MIN(49,MAX(PI_data!F109:J109))</f>
        <v>14.83104133605957</v>
      </c>
      <c r="F106" s="23">
        <f>IF(Inicio!$C$22="Calderas",PI_data!CW109+PI_data!CX109,PI_data!CY109)*PCI_Sc1/1000*$A$2</f>
        <v>0</v>
      </c>
      <c r="G106" s="21">
        <v>47.56204768864098</v>
      </c>
    </row>
    <row r="107" spans="1:7">
      <c r="A107" s="22">
        <f t="shared" si="1"/>
        <v>45873.59374999968</v>
      </c>
      <c r="B107" s="23">
        <f>DNI!H109</f>
        <v>737.03647768988867</v>
      </c>
      <c r="C107" s="23">
        <f>PI_data!D110</f>
        <v>35.454362956628778</v>
      </c>
      <c r="D107" s="23">
        <f>PI_data!E110</f>
        <v>27.079739851945295</v>
      </c>
      <c r="E107" s="23">
        <f>MIN(49,MAX(PI_data!F110:J110))</f>
        <v>16.898397445678711</v>
      </c>
      <c r="F107" s="23">
        <f>IF(Inicio!$C$22="Calderas",PI_data!CW110+PI_data!CX110,PI_data!CY110)*PCI_Sc1/1000*$A$2</f>
        <v>0</v>
      </c>
      <c r="G107" s="21">
        <v>47.553316519834979</v>
      </c>
    </row>
    <row r="108" spans="1:7">
      <c r="A108" s="22">
        <f t="shared" si="1"/>
        <v>45873.597222221899</v>
      </c>
      <c r="B108" s="23">
        <f>DNI!H110</f>
        <v>731.30697343102111</v>
      </c>
      <c r="C108" s="23">
        <f>PI_data!D111</f>
        <v>35.273896843445812</v>
      </c>
      <c r="D108" s="23">
        <f>PI_data!E111</f>
        <v>26.454317644568121</v>
      </c>
      <c r="E108" s="23">
        <f>MIN(49,MAX(PI_data!F111:J111))</f>
        <v>12.930393218994141</v>
      </c>
      <c r="F108" s="23">
        <f>IF(Inicio!$C$22="Calderas",PI_data!CW111+PI_data!CX111,PI_data!CY111)*PCI_Sc1/1000*$A$2</f>
        <v>0</v>
      </c>
      <c r="G108" s="21">
        <v>47.601280645814157</v>
      </c>
    </row>
    <row r="109" spans="1:7">
      <c r="A109" s="22">
        <f t="shared" si="1"/>
        <v>45873.600694444118</v>
      </c>
      <c r="B109" s="23">
        <f>DNI!H111</f>
        <v>730.00970935106545</v>
      </c>
      <c r="C109" s="23">
        <f>PI_data!D112</f>
        <v>35.749520782729164</v>
      </c>
      <c r="D109" s="23">
        <f>PI_data!E112</f>
        <v>26.084951994205476</v>
      </c>
      <c r="E109" s="23">
        <f>MIN(49,MAX(PI_data!F112:J112))</f>
        <v>13.638248443603516</v>
      </c>
      <c r="F109" s="23">
        <f>IF(Inicio!$C$22="Calderas",PI_data!CW112+PI_data!CX112,PI_data!CY112)*PCI_Sc1/1000*$A$2</f>
        <v>0</v>
      </c>
      <c r="G109" s="21">
        <v>47.566454126164409</v>
      </c>
    </row>
    <row r="110" spans="1:7">
      <c r="A110" s="22">
        <f t="shared" si="1"/>
        <v>45873.604166666337</v>
      </c>
      <c r="B110" s="23">
        <f>DNI!H112</f>
        <v>730.36900756908983</v>
      </c>
      <c r="C110" s="23">
        <f>PI_data!D113</f>
        <v>36.31499539090796</v>
      </c>
      <c r="D110" s="23">
        <f>PI_data!E113</f>
        <v>25.403513662574792</v>
      </c>
      <c r="E110" s="23">
        <f>MIN(49,MAX(PI_data!F113:J113))</f>
        <v>7.9070749282836914</v>
      </c>
      <c r="F110" s="23">
        <f>IF(Inicio!$C$22="Calderas",PI_data!CW113+PI_data!CX113,PI_data!CY113)*PCI_Sc1/1000*$A$2</f>
        <v>0</v>
      </c>
      <c r="G110" s="21">
        <v>47.536158242194333</v>
      </c>
    </row>
    <row r="111" spans="1:7">
      <c r="A111" s="22">
        <f t="shared" si="1"/>
        <v>45873.607638888556</v>
      </c>
      <c r="B111" s="23">
        <f>DNI!H113</f>
        <v>725.50263635892009</v>
      </c>
      <c r="C111" s="23">
        <f>PI_data!D114</f>
        <v>36.542421063373688</v>
      </c>
      <c r="D111" s="23">
        <f>PI_data!E114</f>
        <v>25.1839591798553</v>
      </c>
      <c r="E111" s="23">
        <f>MIN(49,MAX(PI_data!F114:J114))</f>
        <v>9.0233678817749023</v>
      </c>
      <c r="F111" s="23">
        <f>IF(Inicio!$C$22="Calderas",PI_data!CW114+PI_data!CX114,PI_data!CY114)*PCI_Sc1/1000*$A$2</f>
        <v>0</v>
      </c>
      <c r="G111" s="21">
        <v>47.522291698469935</v>
      </c>
    </row>
    <row r="112" spans="1:7">
      <c r="A112" s="22">
        <f t="shared" si="1"/>
        <v>45873.611111110775</v>
      </c>
      <c r="B112" s="23">
        <f>DNI!H114</f>
        <v>714.53914808231173</v>
      </c>
      <c r="C112" s="23">
        <f>PI_data!D115</f>
        <v>36.974590003930665</v>
      </c>
      <c r="D112" s="23">
        <f>PI_data!E115</f>
        <v>24.332262714434279</v>
      </c>
      <c r="E112" s="23">
        <f>MIN(49,MAX(PI_data!F115:J115))</f>
        <v>12.04460334777832</v>
      </c>
      <c r="F112" s="23">
        <f>IF(Inicio!$C$22="Calderas",PI_data!CW115+PI_data!CX115,PI_data!CY115)*PCI_Sc1/1000*$A$2</f>
        <v>0</v>
      </c>
      <c r="G112" s="21">
        <v>46.961224104455077</v>
      </c>
    </row>
    <row r="113" spans="1:7">
      <c r="A113" s="22">
        <f t="shared" si="1"/>
        <v>45873.614583332994</v>
      </c>
      <c r="B113" s="23">
        <f>DNI!H115</f>
        <v>701.70150893761911</v>
      </c>
      <c r="C113" s="23">
        <f>PI_data!D116</f>
        <v>36.499830458111546</v>
      </c>
      <c r="D113" s="23">
        <f>PI_data!E116</f>
        <v>24.752887867462121</v>
      </c>
      <c r="E113" s="23">
        <f>MIN(49,MAX(PI_data!F116:J116))</f>
        <v>13.209465980529785</v>
      </c>
      <c r="F113" s="23">
        <f>IF(Inicio!$C$22="Calderas",PI_data!CW116+PI_data!CX116,PI_data!CY116)*PCI_Sc1/1000*$A$2</f>
        <v>0</v>
      </c>
      <c r="G113" s="21">
        <v>46.181132931745118</v>
      </c>
    </row>
    <row r="114" spans="1:7">
      <c r="A114" s="22">
        <f t="shared" si="1"/>
        <v>45873.618055555213</v>
      </c>
      <c r="B114" s="23">
        <f>DNI!H116</f>
        <v>701.54502700807257</v>
      </c>
      <c r="C114" s="23">
        <f>PI_data!D117</f>
        <v>36.248983803683039</v>
      </c>
      <c r="D114" s="23">
        <f>PI_data!E117</f>
        <v>25.218890936047924</v>
      </c>
      <c r="E114" s="23">
        <f>MIN(49,MAX(PI_data!F117:J117))</f>
        <v>10.084620475769043</v>
      </c>
      <c r="F114" s="23">
        <f>IF(Inicio!$C$22="Calderas",PI_data!CW117+PI_data!CX117,PI_data!CY117)*PCI_Sc1/1000*$A$2</f>
        <v>0</v>
      </c>
      <c r="G114" s="21">
        <v>46.247509884389608</v>
      </c>
    </row>
    <row r="115" spans="1:7">
      <c r="A115" s="22">
        <f t="shared" si="1"/>
        <v>45873.621527777432</v>
      </c>
      <c r="B115" s="23">
        <f>DNI!H117</f>
        <v>694.36946049665301</v>
      </c>
      <c r="C115" s="23">
        <f>PI_data!D118</f>
        <v>36.602458474530074</v>
      </c>
      <c r="D115" s="23">
        <f>PI_data!E118</f>
        <v>24.669791248486824</v>
      </c>
      <c r="E115" s="23">
        <f>MIN(49,MAX(PI_data!F118:J118))</f>
        <v>13.638248443603516</v>
      </c>
      <c r="F115" s="23">
        <f>IF(Inicio!$C$22="Calderas",PI_data!CW118+PI_data!CX118,PI_data!CY118)*PCI_Sc1/1000*$A$2</f>
        <v>0</v>
      </c>
      <c r="G115" s="21">
        <v>45.777522545437797</v>
      </c>
    </row>
    <row r="116" spans="1:7">
      <c r="A116" s="22">
        <f t="shared" si="1"/>
        <v>45873.624999999651</v>
      </c>
      <c r="B116" s="23">
        <f>DNI!H118</f>
        <v>694.92957867589473</v>
      </c>
      <c r="C116" s="23">
        <f>PI_data!D119</f>
        <v>37.379456461964963</v>
      </c>
      <c r="D116" s="23">
        <f>PI_data!E119</f>
        <v>23.080893548330934</v>
      </c>
      <c r="E116" s="23">
        <f>MIN(49,MAX(PI_data!F119:J119))</f>
        <v>12.930393218994141</v>
      </c>
      <c r="F116" s="23">
        <f>IF(Inicio!$C$22="Calderas",PI_data!CW119+PI_data!CX119,PI_data!CY119)*PCI_Sc1/1000*$A$2</f>
        <v>0</v>
      </c>
      <c r="G116" s="21">
        <v>45.872090644324771</v>
      </c>
    </row>
    <row r="117" spans="1:7">
      <c r="A117" s="22">
        <f t="shared" si="1"/>
        <v>45873.62847222187</v>
      </c>
      <c r="B117" s="23">
        <f>DNI!H119</f>
        <v>690.36090679052631</v>
      </c>
      <c r="C117" s="23">
        <f>PI_data!D120</f>
        <v>37.17080900945178</v>
      </c>
      <c r="D117" s="23">
        <f>PI_data!E120</f>
        <v>22.755074680378019</v>
      </c>
      <c r="E117" s="23">
        <f>MIN(49,MAX(PI_data!F120:J120))</f>
        <v>13.572649955749512</v>
      </c>
      <c r="F117" s="23">
        <f>IF(Inicio!$C$22="Calderas",PI_data!CW120+PI_data!CX120,PI_data!CY120)*PCI_Sc1/1000*$A$2</f>
        <v>0</v>
      </c>
      <c r="G117" s="21">
        <v>45.662005398745166</v>
      </c>
    </row>
    <row r="118" spans="1:7">
      <c r="A118" s="22">
        <f t="shared" si="1"/>
        <v>45873.631944444089</v>
      </c>
      <c r="B118" s="23">
        <f>DNI!H120</f>
        <v>684.0397477650281</v>
      </c>
      <c r="C118" s="23">
        <f>PI_data!D121</f>
        <v>37.423283537638127</v>
      </c>
      <c r="D118" s="23">
        <f>PI_data!E121</f>
        <v>22.578541425506604</v>
      </c>
      <c r="E118" s="23">
        <f>MIN(49,MAX(PI_data!F121:J121))</f>
        <v>14.790881156921387</v>
      </c>
      <c r="F118" s="23">
        <f>IF(Inicio!$C$22="Calderas",PI_data!CW121+PI_data!CX121,PI_data!CY121)*PCI_Sc1/1000*$A$2</f>
        <v>0</v>
      </c>
      <c r="G118" s="21">
        <v>45.282483335962432</v>
      </c>
    </row>
    <row r="119" spans="1:7">
      <c r="A119" s="22">
        <f t="shared" si="1"/>
        <v>45873.635416666308</v>
      </c>
      <c r="B119" s="23">
        <f>DNI!H121</f>
        <v>681.43184618918724</v>
      </c>
      <c r="C119" s="23">
        <f>PI_data!D122</f>
        <v>37.388685599775116</v>
      </c>
      <c r="D119" s="23">
        <f>PI_data!E122</f>
        <v>22.068009758216796</v>
      </c>
      <c r="E119" s="23">
        <f>MIN(49,MAX(PI_data!F122:J122))</f>
        <v>12.930393218994141</v>
      </c>
      <c r="F119" s="23">
        <f>IF(Inicio!$C$22="Calderas",PI_data!CW122+PI_data!CX122,PI_data!CY122)*PCI_Sc1/1000*$A$2</f>
        <v>0</v>
      </c>
      <c r="G119" s="21">
        <v>45.226161086759284</v>
      </c>
    </row>
    <row r="120" spans="1:7">
      <c r="A120" s="22">
        <f t="shared" si="1"/>
        <v>45873.638888888527</v>
      </c>
      <c r="B120" s="23">
        <f>DNI!H122</f>
        <v>669.44208725726241</v>
      </c>
      <c r="C120" s="23">
        <f>PI_data!D123</f>
        <v>37.903591285980724</v>
      </c>
      <c r="D120" s="23">
        <f>PI_data!E123</f>
        <v>21.49655167387003</v>
      </c>
      <c r="E120" s="23">
        <f>MIN(49,MAX(PI_data!F123:J123))</f>
        <v>11.237148284912109</v>
      </c>
      <c r="F120" s="23">
        <f>IF(Inicio!$C$22="Calderas",PI_data!CW123+PI_data!CX123,PI_data!CY123)*PCI_Sc1/1000*$A$2</f>
        <v>0</v>
      </c>
      <c r="G120" s="21">
        <v>44.506968666030588</v>
      </c>
    </row>
    <row r="121" spans="1:7">
      <c r="A121" s="22">
        <f t="shared" si="1"/>
        <v>45873.642361110746</v>
      </c>
      <c r="B121" s="23">
        <f>DNI!H123</f>
        <v>659.00698051230677</v>
      </c>
      <c r="C121" s="23">
        <f>PI_data!D124</f>
        <v>37.566420493077231</v>
      </c>
      <c r="D121" s="23">
        <f>PI_data!E124</f>
        <v>21.96648721548971</v>
      </c>
      <c r="E121" s="23">
        <f>MIN(49,MAX(PI_data!F124:J124))</f>
        <v>10.604783058166504</v>
      </c>
      <c r="F121" s="23">
        <f>IF(Inicio!$C$22="Calderas",PI_data!CW124+PI_data!CX124,PI_data!CY124)*PCI_Sc1/1000*$A$2</f>
        <v>0</v>
      </c>
      <c r="G121" s="21">
        <v>43.914159492577284</v>
      </c>
    </row>
    <row r="122" spans="1:7">
      <c r="A122" s="22">
        <f t="shared" si="1"/>
        <v>45873.645833332965</v>
      </c>
      <c r="B122" s="23">
        <f>DNI!H124</f>
        <v>674.27281074754899</v>
      </c>
      <c r="C122" s="23">
        <f>PI_data!D125</f>
        <v>37.882193321706524</v>
      </c>
      <c r="D122" s="23">
        <f>PI_data!E125</f>
        <v>21.907441438522365</v>
      </c>
      <c r="E122" s="23">
        <f>MIN(49,MAX(PI_data!F125:J125))</f>
        <v>13.572649955749512</v>
      </c>
      <c r="F122" s="23">
        <f>IF(Inicio!$C$22="Calderas",PI_data!CW125+PI_data!CX125,PI_data!CY125)*PCI_Sc1/1000*$A$2</f>
        <v>0</v>
      </c>
      <c r="G122" s="21">
        <v>44.905871512660042</v>
      </c>
    </row>
    <row r="123" spans="1:7">
      <c r="A123" s="22">
        <f t="shared" si="1"/>
        <v>45873.649305555184</v>
      </c>
      <c r="B123" s="23">
        <f>DNI!H125</f>
        <v>669.15113655087941</v>
      </c>
      <c r="C123" s="23">
        <f>PI_data!D126</f>
        <v>37.822320156955058</v>
      </c>
      <c r="D123" s="23">
        <f>PI_data!E126</f>
        <v>21.923477704917897</v>
      </c>
      <c r="E123" s="23">
        <f>MIN(49,MAX(PI_data!F126:J126))</f>
        <v>13.209465980529785</v>
      </c>
      <c r="F123" s="23">
        <f>IF(Inicio!$C$22="Calderas",PI_data!CW126+PI_data!CX126,PI_data!CY126)*PCI_Sc1/1000*$A$2</f>
        <v>0</v>
      </c>
      <c r="G123" s="21">
        <v>44.661187564687211</v>
      </c>
    </row>
    <row r="124" spans="1:7">
      <c r="A124" s="22">
        <f t="shared" si="1"/>
        <v>45873.652777777403</v>
      </c>
      <c r="B124" s="23">
        <f>DNI!H126</f>
        <v>649.28872457173463</v>
      </c>
      <c r="C124" s="23">
        <f>PI_data!D127</f>
        <v>38.052022216732865</v>
      </c>
      <c r="D124" s="23">
        <f>PI_data!E127</f>
        <v>21.809984875876108</v>
      </c>
      <c r="E124" s="23">
        <f>MIN(49,MAX(PI_data!F127:J127))</f>
        <v>14.604832649230957</v>
      </c>
      <c r="F124" s="23">
        <f>IF(Inicio!$C$22="Calderas",PI_data!CW127+PI_data!CX127,PI_data!CY127)*PCI_Sc1/1000*$A$2</f>
        <v>0</v>
      </c>
      <c r="G124" s="21">
        <v>43.490378689432795</v>
      </c>
    </row>
    <row r="125" spans="1:7">
      <c r="A125" s="22">
        <f t="shared" si="1"/>
        <v>45873.656249999622</v>
      </c>
      <c r="B125" s="23">
        <f>DNI!H127</f>
        <v>641.25081419635399</v>
      </c>
      <c r="C125" s="23">
        <f>PI_data!D128</f>
        <v>38.809619916858033</v>
      </c>
      <c r="D125" s="23">
        <f>PI_data!E128</f>
        <v>21.073403725307532</v>
      </c>
      <c r="E125" s="23">
        <f>MIN(49,MAX(PI_data!F128:J128))</f>
        <v>13.209465980529785</v>
      </c>
      <c r="F125" s="23">
        <f>IF(Inicio!$C$22="Calderas",PI_data!CW128+PI_data!CX128,PI_data!CY128)*PCI_Sc1/1000*$A$2</f>
        <v>0</v>
      </c>
      <c r="G125" s="21">
        <v>43.103770584445257</v>
      </c>
    </row>
    <row r="126" spans="1:7">
      <c r="A126" s="22">
        <f t="shared" si="1"/>
        <v>45873.659722221841</v>
      </c>
      <c r="B126" s="23">
        <f>DNI!H128</f>
        <v>638.28343788369773</v>
      </c>
      <c r="C126" s="23">
        <f>PI_data!D129</f>
        <v>38.810534688338223</v>
      </c>
      <c r="D126" s="23">
        <f>PI_data!E129</f>
        <v>20.87363936199564</v>
      </c>
      <c r="E126" s="23">
        <f>MIN(49,MAX(PI_data!F129:J129))</f>
        <v>12.930393218994141</v>
      </c>
      <c r="F126" s="23">
        <f>IF(Inicio!$C$22="Calderas",PI_data!CW129+PI_data!CX129,PI_data!CY129)*PCI_Sc1/1000*$A$2</f>
        <v>0</v>
      </c>
      <c r="G126" s="21">
        <v>42.964256053999534</v>
      </c>
    </row>
    <row r="127" spans="1:7">
      <c r="A127" s="22">
        <f t="shared" si="1"/>
        <v>45873.66319444406</v>
      </c>
      <c r="B127" s="23">
        <f>DNI!H129</f>
        <v>639.90191258571735</v>
      </c>
      <c r="C127" s="23">
        <f>PI_data!D130</f>
        <v>38.695669187403986</v>
      </c>
      <c r="D127" s="23">
        <f>PI_data!E130</f>
        <v>20.772782492474846</v>
      </c>
      <c r="E127" s="23">
        <f>MIN(49,MAX(PI_data!F130:J130))</f>
        <v>13.926380157470703</v>
      </c>
      <c r="F127" s="23">
        <f>IF(Inicio!$C$22="Calderas",PI_data!CW130+PI_data!CX130,PI_data!CY130)*PCI_Sc1/1000*$A$2</f>
        <v>0</v>
      </c>
      <c r="G127" s="21">
        <v>43.026571535744495</v>
      </c>
    </row>
    <row r="128" spans="1:7">
      <c r="A128" s="22">
        <f t="shared" si="1"/>
        <v>45873.666666666279</v>
      </c>
      <c r="B128" s="23">
        <f>DNI!H130</f>
        <v>639.99997020129513</v>
      </c>
      <c r="C128" s="23">
        <f>PI_data!D131</f>
        <v>38.45099845323147</v>
      </c>
      <c r="D128" s="23">
        <f>PI_data!E131</f>
        <v>21.049374310508721</v>
      </c>
      <c r="E128" s="23">
        <f>MIN(49,MAX(PI_data!F131:J131))</f>
        <v>10.604783058166504</v>
      </c>
      <c r="F128" s="23">
        <f>IF(Inicio!$C$22="Calderas",PI_data!CW131+PI_data!CX131,PI_data!CY131)*PCI_Sc1/1000*$A$2</f>
        <v>0</v>
      </c>
      <c r="G128" s="21">
        <v>43.064975731761677</v>
      </c>
    </row>
    <row r="129" spans="1:7">
      <c r="A129" s="22">
        <f t="shared" si="1"/>
        <v>45873.670138888498</v>
      </c>
      <c r="B129" s="23">
        <f>DNI!H131</f>
        <v>622.56583285832301</v>
      </c>
      <c r="C129" s="23">
        <f>PI_data!D132</f>
        <v>38.898276984217361</v>
      </c>
      <c r="D129" s="23">
        <f>PI_data!E132</f>
        <v>21.159365147293137</v>
      </c>
      <c r="E129" s="23">
        <f>MIN(49,MAX(PI_data!F132:J132))</f>
        <v>11.907124519348145</v>
      </c>
      <c r="F129" s="23">
        <f>IF(Inicio!$C$22="Calderas",PI_data!CW132+PI_data!CX132,PI_data!CY132)*PCI_Sc1/1000*$A$2</f>
        <v>0</v>
      </c>
      <c r="G129" s="21">
        <v>42.244255364123084</v>
      </c>
    </row>
    <row r="130" spans="1:7">
      <c r="A130" s="22">
        <f t="shared" si="1"/>
        <v>45873.673611110717</v>
      </c>
      <c r="B130" s="23">
        <f>DNI!H132</f>
        <v>613.56851961428129</v>
      </c>
      <c r="C130" s="23">
        <f>PI_data!D133</f>
        <v>39.713000118675872</v>
      </c>
      <c r="D130" s="23">
        <f>PI_data!E133</f>
        <v>20.074619529327418</v>
      </c>
      <c r="E130" s="23">
        <f>MIN(49,MAX(PI_data!F133:J133))</f>
        <v>11.6280517578125</v>
      </c>
      <c r="F130" s="23">
        <f>IF(Inicio!$C$22="Calderas",PI_data!CW133+PI_data!CX133,PI_data!CY133)*PCI_Sc1/1000*$A$2</f>
        <v>0</v>
      </c>
      <c r="G130" s="21">
        <v>41.798412730450799</v>
      </c>
    </row>
    <row r="131" spans="1:7">
      <c r="A131" s="22">
        <f t="shared" si="1"/>
        <v>45873.677083332936</v>
      </c>
      <c r="B131" s="23">
        <f>DNI!H133</f>
        <v>604.28098508626999</v>
      </c>
      <c r="C131" s="23">
        <f>PI_data!D134</f>
        <v>39.624591719149841</v>
      </c>
      <c r="D131" s="23">
        <f>PI_data!E134</f>
        <v>19.784170486236594</v>
      </c>
      <c r="E131" s="23">
        <f>MIN(49,MAX(PI_data!F134:J134))</f>
        <v>14.325758934020996</v>
      </c>
      <c r="F131" s="23">
        <f>IF(Inicio!$C$22="Calderas",PI_data!CW134+PI_data!CX134,PI_data!CY134)*PCI_Sc1/1000*$A$2</f>
        <v>0</v>
      </c>
      <c r="G131" s="21">
        <v>41.329756956031439</v>
      </c>
    </row>
    <row r="132" spans="1:7">
      <c r="A132" s="22">
        <f t="shared" si="1"/>
        <v>45873.680555555155</v>
      </c>
      <c r="B132" s="23">
        <f>DNI!H134</f>
        <v>606.62129352125373</v>
      </c>
      <c r="C132" s="23">
        <f>PI_data!D135</f>
        <v>39.633712389223462</v>
      </c>
      <c r="D132" s="23">
        <f>PI_data!E135</f>
        <v>19.703036105770057</v>
      </c>
      <c r="E132" s="23">
        <f>MIN(49,MAX(PI_data!F135:J135))</f>
        <v>14.790881156921387</v>
      </c>
      <c r="F132" s="23">
        <f>IF(Inicio!$C$22="Calderas",PI_data!CW135+PI_data!CX135,PI_data!CY135)*PCI_Sc1/1000*$A$2</f>
        <v>0</v>
      </c>
      <c r="G132" s="21">
        <v>41.353703857978736</v>
      </c>
    </row>
    <row r="133" spans="1:7">
      <c r="A133" s="22">
        <f t="shared" si="1"/>
        <v>45873.684027777374</v>
      </c>
      <c r="B133" s="23">
        <f>DNI!H135</f>
        <v>607.11924974163389</v>
      </c>
      <c r="C133" s="23">
        <f>PI_data!D136</f>
        <v>39.280296768750659</v>
      </c>
      <c r="D133" s="23">
        <f>PI_data!E136</f>
        <v>19.748824059921319</v>
      </c>
      <c r="E133" s="23">
        <f>MIN(49,MAX(PI_data!F136:J136))</f>
        <v>10.660883903503418</v>
      </c>
      <c r="F133" s="23">
        <f>IF(Inicio!$C$22="Calderas",PI_data!CW136+PI_data!CX136,PI_data!CY136)*PCI_Sc1/1000*$A$2</f>
        <v>0</v>
      </c>
      <c r="G133" s="21">
        <v>41.384963774695827</v>
      </c>
    </row>
    <row r="134" spans="1:7">
      <c r="A134" s="22">
        <f t="shared" si="1"/>
        <v>45873.687499999593</v>
      </c>
      <c r="B134" s="23">
        <f>DNI!H136</f>
        <v>605.93806172129939</v>
      </c>
      <c r="C134" s="23">
        <f>PI_data!D137</f>
        <v>39.022004309597804</v>
      </c>
      <c r="D134" s="23">
        <f>PI_data!E137</f>
        <v>20.012547711236305</v>
      </c>
      <c r="E134" s="23">
        <f>MIN(49,MAX(PI_data!F137:J137))</f>
        <v>11.907124519348145</v>
      </c>
      <c r="F134" s="23">
        <f>IF(Inicio!$C$22="Calderas",PI_data!CW137+PI_data!CX137,PI_data!CY137)*PCI_Sc1/1000*$A$2</f>
        <v>0</v>
      </c>
      <c r="G134" s="21">
        <v>41.303001365624354</v>
      </c>
    </row>
    <row r="135" spans="1:7">
      <c r="A135" s="22">
        <f t="shared" si="1"/>
        <v>45873.690972221812</v>
      </c>
      <c r="B135" s="23">
        <f>DNI!H137</f>
        <v>604.0671093811228</v>
      </c>
      <c r="C135" s="23">
        <f>PI_data!D138</f>
        <v>39.155990485440157</v>
      </c>
      <c r="D135" s="23">
        <f>PI_data!E138</f>
        <v>20.003884411752029</v>
      </c>
      <c r="E135" s="23">
        <f>MIN(49,MAX(PI_data!F138:J138))</f>
        <v>11.237148284912109</v>
      </c>
      <c r="F135" s="23">
        <f>IF(Inicio!$C$22="Calderas",PI_data!CW138+PI_data!CX138,PI_data!CY138)*PCI_Sc1/1000*$A$2</f>
        <v>0</v>
      </c>
      <c r="G135" s="21">
        <v>41.206317820854544</v>
      </c>
    </row>
    <row r="136" spans="1:7">
      <c r="A136" s="22">
        <f t="shared" si="1"/>
        <v>45873.694444444031</v>
      </c>
      <c r="B136" s="23">
        <f>DNI!H138</f>
        <v>591.91613668819878</v>
      </c>
      <c r="C136" s="23">
        <f>PI_data!D139</f>
        <v>39.549075722507169</v>
      </c>
      <c r="D136" s="23">
        <f>PI_data!E139</f>
        <v>19.613663438147245</v>
      </c>
      <c r="E136" s="23">
        <f>MIN(49,MAX(PI_data!F139:J139))</f>
        <v>16.651369094848633</v>
      </c>
      <c r="F136" s="23">
        <f>IF(Inicio!$C$22="Calderas",PI_data!CW139+PI_data!CX139,PI_data!CY139)*PCI_Sc1/1000*$A$2</f>
        <v>0</v>
      </c>
      <c r="G136" s="21">
        <v>40.608925791431048</v>
      </c>
    </row>
    <row r="137" spans="1:7">
      <c r="A137" s="22">
        <f t="shared" si="1"/>
        <v>45873.69791666625</v>
      </c>
      <c r="B137" s="23">
        <f>DNI!H139</f>
        <v>575.45225643418485</v>
      </c>
      <c r="C137" s="23">
        <f>PI_data!D140</f>
        <v>39.561883205751265</v>
      </c>
      <c r="D137" s="23">
        <f>PI_data!E140</f>
        <v>19.699455090159123</v>
      </c>
      <c r="E137" s="23">
        <f>MIN(49,MAX(PI_data!F140:J140))</f>
        <v>18.046735763549805</v>
      </c>
      <c r="F137" s="23">
        <f>IF(Inicio!$C$22="Calderas",PI_data!CW140+PI_data!CX140,PI_data!CY140)*PCI_Sc1/1000*$A$2</f>
        <v>0</v>
      </c>
      <c r="G137" s="21">
        <v>39.830007390333286</v>
      </c>
    </row>
    <row r="138" spans="1:7">
      <c r="A138" s="22">
        <f t="shared" ref="A138:A201" si="2">A137+5/60/24</f>
        <v>45873.701388888469</v>
      </c>
      <c r="B138" s="23">
        <f>DNI!H140</f>
        <v>552.92240554506429</v>
      </c>
      <c r="C138" s="23">
        <f>PI_data!D141</f>
        <v>39.273200330855069</v>
      </c>
      <c r="D138" s="23">
        <f>PI_data!E141</f>
        <v>19.922946419829096</v>
      </c>
      <c r="E138" s="23">
        <f>MIN(49,MAX(PI_data!F141:J141))</f>
        <v>17.76814079284668</v>
      </c>
      <c r="F138" s="23">
        <f>IF(Inicio!$C$22="Calderas",PI_data!CW141+PI_data!CX141,PI_data!CY141)*PCI_Sc1/1000*$A$2</f>
        <v>0</v>
      </c>
      <c r="G138" s="21">
        <v>38.739481109085887</v>
      </c>
    </row>
    <row r="139" spans="1:7">
      <c r="A139" s="22">
        <f t="shared" si="2"/>
        <v>45873.704861110687</v>
      </c>
      <c r="B139" s="23">
        <f>DNI!H141</f>
        <v>543.98504011650027</v>
      </c>
      <c r="C139" s="23">
        <f>PI_data!D142</f>
        <v>38.665233994213921</v>
      </c>
      <c r="D139" s="23">
        <f>PI_data!E142</f>
        <v>20.350580404193899</v>
      </c>
      <c r="E139" s="23">
        <f>MIN(49,MAX(PI_data!F142:J142))</f>
        <v>16.186246871948242</v>
      </c>
      <c r="F139" s="23">
        <f>IF(Inicio!$C$22="Calderas",PI_data!CW142+PI_data!CX142,PI_data!CY142)*PCI_Sc1/1000*$A$2</f>
        <v>0</v>
      </c>
      <c r="G139" s="21">
        <v>38.242248256024119</v>
      </c>
    </row>
    <row r="140" spans="1:7">
      <c r="A140" s="22">
        <f t="shared" si="2"/>
        <v>45873.708333332906</v>
      </c>
      <c r="B140" s="23">
        <f>DNI!H142</f>
        <v>530.97914286762818</v>
      </c>
      <c r="C140" s="23">
        <f>PI_data!D143</f>
        <v>38.387478018074589</v>
      </c>
      <c r="D140" s="23">
        <f>PI_data!E143</f>
        <v>20.713602767914999</v>
      </c>
      <c r="E140" s="23">
        <f>MIN(49,MAX(PI_data!F143:J143))</f>
        <v>17.480009078979492</v>
      </c>
      <c r="F140" s="23">
        <f>IF(Inicio!$C$22="Calderas",PI_data!CW143+PI_data!CX143,PI_data!CY143)*PCI_Sc1/1000*$A$2</f>
        <v>0</v>
      </c>
      <c r="G140" s="21">
        <v>37.465422503212309</v>
      </c>
    </row>
    <row r="141" spans="1:7">
      <c r="A141" s="22">
        <f t="shared" si="2"/>
        <v>45873.711805555125</v>
      </c>
      <c r="B141" s="23">
        <f>DNI!H143</f>
        <v>520.66080908591493</v>
      </c>
      <c r="C141" s="23">
        <f>PI_data!D144</f>
        <v>38.739925192752963</v>
      </c>
      <c r="D141" s="23">
        <f>PI_data!E144</f>
        <v>20.48762862508903</v>
      </c>
      <c r="E141" s="23">
        <f>MIN(49,MAX(PI_data!F144:J144))</f>
        <v>18.344404220581055</v>
      </c>
      <c r="F141" s="23">
        <f>IF(Inicio!$C$22="Calderas",PI_data!CW144+PI_data!CX144,PI_data!CY144)*PCI_Sc1/1000*$A$2</f>
        <v>0</v>
      </c>
      <c r="G141" s="21">
        <v>36.77372692380299</v>
      </c>
    </row>
    <row r="142" spans="1:7">
      <c r="A142" s="22">
        <f t="shared" si="2"/>
        <v>45873.715277777344</v>
      </c>
      <c r="B142" s="23">
        <f>DNI!H144</f>
        <v>513.0120122521422</v>
      </c>
      <c r="C142" s="23">
        <f>PI_data!D145</f>
        <v>38.655680553191225</v>
      </c>
      <c r="D142" s="23">
        <f>PI_data!E145</f>
        <v>20.963858780016597</v>
      </c>
      <c r="E142" s="23">
        <f>MIN(49,MAX(PI_data!F145:J145))</f>
        <v>18.344404220581055</v>
      </c>
      <c r="F142" s="23">
        <f>IF(Inicio!$C$22="Calderas",PI_data!CW145+PI_data!CX145,PI_data!CY145)*PCI_Sc1/1000*$A$2</f>
        <v>0</v>
      </c>
      <c r="G142" s="21">
        <v>36.203057744825266</v>
      </c>
    </row>
    <row r="143" spans="1:7">
      <c r="A143" s="22">
        <f t="shared" si="2"/>
        <v>45873.718749999563</v>
      </c>
      <c r="B143" s="23">
        <f>DNI!H145</f>
        <v>504.73393821627144</v>
      </c>
      <c r="C143" s="23">
        <f>PI_data!D146</f>
        <v>38.272552885478255</v>
      </c>
      <c r="D143" s="23">
        <f>PI_data!E146</f>
        <v>21.224630155971585</v>
      </c>
      <c r="E143" s="23">
        <f>MIN(49,MAX(PI_data!F146:J146))</f>
        <v>19.954490661621094</v>
      </c>
      <c r="F143" s="23">
        <f>IF(Inicio!$C$22="Calderas",PI_data!CW146+PI_data!CX146,PI_data!CY146)*PCI_Sc1/1000*$A$2</f>
        <v>0</v>
      </c>
      <c r="G143" s="21">
        <v>35.617398470377459</v>
      </c>
    </row>
    <row r="144" spans="1:7">
      <c r="A144" s="22">
        <f t="shared" si="2"/>
        <v>45873.722222221782</v>
      </c>
      <c r="B144" s="23">
        <f>DNI!H146</f>
        <v>497.32280733325405</v>
      </c>
      <c r="C144" s="23">
        <f>PI_data!D147</f>
        <v>38.412133102916243</v>
      </c>
      <c r="D144" s="23">
        <f>PI_data!E147</f>
        <v>21.068133601379426</v>
      </c>
      <c r="E144" s="23">
        <f>MIN(49,MAX(PI_data!F147:J147))</f>
        <v>18.632535934448242</v>
      </c>
      <c r="F144" s="23">
        <f>IF(Inicio!$C$22="Calderas",PI_data!CW147+PI_data!CX147,PI_data!CY147)*PCI_Sc1/1000*$A$2</f>
        <v>0</v>
      </c>
      <c r="G144" s="21">
        <v>35.062368847212383</v>
      </c>
    </row>
    <row r="145" spans="1:7">
      <c r="A145" s="22">
        <f t="shared" si="2"/>
        <v>45873.725694444001</v>
      </c>
      <c r="B145" s="23">
        <f>DNI!H147</f>
        <v>492.60139652132813</v>
      </c>
      <c r="C145" s="23">
        <f>PI_data!D148</f>
        <v>38.752954793462436</v>
      </c>
      <c r="D145" s="23">
        <f>PI_data!E148</f>
        <v>20.787056712584164</v>
      </c>
      <c r="E145" s="23">
        <f>MIN(49,MAX(PI_data!F148:J148))</f>
        <v>21.321767807006836</v>
      </c>
      <c r="F145" s="23">
        <f>IF(Inicio!$C$22="Calderas",PI_data!CW148+PI_data!CX148,PI_data!CY148)*PCI_Sc1/1000*$A$2</f>
        <v>0</v>
      </c>
      <c r="G145" s="21">
        <v>34.627806429540037</v>
      </c>
    </row>
    <row r="146" spans="1:7">
      <c r="A146" s="22">
        <f t="shared" si="2"/>
        <v>45873.72916666622</v>
      </c>
      <c r="B146" s="23">
        <f>DNI!H148</f>
        <v>484.82306749101883</v>
      </c>
      <c r="C146" s="23">
        <f>PI_data!D149</f>
        <v>38.777028607161334</v>
      </c>
      <c r="D146" s="23">
        <f>PI_data!E149</f>
        <v>20.808466766803758</v>
      </c>
      <c r="E146" s="23">
        <f>MIN(49,MAX(PI_data!F149:J149))</f>
        <v>21.767711639404297</v>
      </c>
      <c r="F146" s="23">
        <f>IF(Inicio!$C$22="Calderas",PI_data!CW149+PI_data!CX149,PI_data!CY149)*PCI_Sc1/1000*$A$2</f>
        <v>0</v>
      </c>
      <c r="G146" s="21">
        <v>34.051643754532364</v>
      </c>
    </row>
    <row r="147" spans="1:7">
      <c r="A147" s="22">
        <f t="shared" si="2"/>
        <v>45873.732638888439</v>
      </c>
      <c r="B147" s="23">
        <f>DNI!H149</f>
        <v>484.4254098638674</v>
      </c>
      <c r="C147" s="23">
        <f>PI_data!D150</f>
        <v>38.433878585110264</v>
      </c>
      <c r="D147" s="23">
        <f>PI_data!E150</f>
        <v>20.944106914763108</v>
      </c>
      <c r="E147" s="23">
        <f>MIN(49,MAX(PI_data!F150:J150))</f>
        <v>18.046735763549805</v>
      </c>
      <c r="F147" s="23">
        <f>IF(Inicio!$C$22="Calderas",PI_data!CW150+PI_data!CX150,PI_data!CY150)*PCI_Sc1/1000*$A$2</f>
        <v>0</v>
      </c>
      <c r="G147" s="21">
        <v>33.921740763766515</v>
      </c>
    </row>
    <row r="148" spans="1:7">
      <c r="A148" s="22">
        <f t="shared" si="2"/>
        <v>45873.736111110658</v>
      </c>
      <c r="B148" s="23">
        <f>DNI!H150</f>
        <v>482.8281769857868</v>
      </c>
      <c r="C148" s="23">
        <f>PI_data!D151</f>
        <v>38.365259702634425</v>
      </c>
      <c r="D148" s="23">
        <f>PI_data!E151</f>
        <v>21.127578893885367</v>
      </c>
      <c r="E148" s="23">
        <f>MIN(49,MAX(PI_data!F151:J151))</f>
        <v>18.920669555664063</v>
      </c>
      <c r="F148" s="23">
        <f>IF(Inicio!$C$22="Calderas",PI_data!CW151+PI_data!CX151,PI_data!CY151)*PCI_Sc1/1000*$A$2</f>
        <v>0</v>
      </c>
      <c r="G148" s="21">
        <v>33.687085045645794</v>
      </c>
    </row>
    <row r="149" spans="1:7">
      <c r="A149" s="22">
        <f t="shared" si="2"/>
        <v>45873.739583332877</v>
      </c>
      <c r="B149" s="23">
        <f>DNI!H151</f>
        <v>471.59993498636402</v>
      </c>
      <c r="C149" s="23">
        <f>PI_data!D152</f>
        <v>38.615771883307758</v>
      </c>
      <c r="D149" s="23">
        <f>PI_data!E152</f>
        <v>21.18816521523792</v>
      </c>
      <c r="E149" s="23">
        <f>MIN(49,MAX(PI_data!F152:J152))</f>
        <v>19.907224655151367</v>
      </c>
      <c r="F149" s="23">
        <f>IF(Inicio!$C$22="Calderas",PI_data!CW152+PI_data!CX152,PI_data!CY152)*PCI_Sc1/1000*$A$2</f>
        <v>0</v>
      </c>
      <c r="G149" s="21">
        <v>32.890821512563519</v>
      </c>
    </row>
    <row r="150" spans="1:7">
      <c r="A150" s="22">
        <f t="shared" si="2"/>
        <v>45873.743055555096</v>
      </c>
      <c r="B150" s="23">
        <f>DNI!H152</f>
        <v>473.10108073570865</v>
      </c>
      <c r="C150" s="23">
        <f>PI_data!D153</f>
        <v>38.456801370050414</v>
      </c>
      <c r="D150" s="23">
        <f>PI_data!E153</f>
        <v>21.449760596919997</v>
      </c>
      <c r="E150" s="23">
        <f>MIN(49,MAX(PI_data!F153:J153))</f>
        <v>22.561159133911133</v>
      </c>
      <c r="F150" s="23">
        <f>IF(Inicio!$C$22="Calderas",PI_data!CW153+PI_data!CX153,PI_data!CY153)*PCI_Sc1/1000*$A$2</f>
        <v>0</v>
      </c>
      <c r="G150" s="21">
        <v>32.849375822609026</v>
      </c>
    </row>
    <row r="151" spans="1:7">
      <c r="A151" s="22">
        <f t="shared" si="2"/>
        <v>45873.746527777315</v>
      </c>
      <c r="B151" s="23">
        <f>DNI!H153</f>
        <v>467.48771041911908</v>
      </c>
      <c r="C151" s="23">
        <f>PI_data!D154</f>
        <v>38.394912040036509</v>
      </c>
      <c r="D151" s="23">
        <f>PI_data!E154</f>
        <v>21.665695652404782</v>
      </c>
      <c r="E151" s="23">
        <f>MIN(49,MAX(PI_data!F154:J154))</f>
        <v>20.093273162841797</v>
      </c>
      <c r="F151" s="23">
        <f>IF(Inicio!$C$22="Calderas",PI_data!CW154+PI_data!CX154,PI_data!CY154)*PCI_Sc1/1000*$A$2</f>
        <v>0</v>
      </c>
      <c r="G151" s="21">
        <v>32.436088601626018</v>
      </c>
    </row>
    <row r="152" spans="1:7">
      <c r="A152" s="22">
        <f t="shared" si="2"/>
        <v>45873.749999999534</v>
      </c>
      <c r="B152" s="23">
        <f>DNI!H154</f>
        <v>454.6064493981898</v>
      </c>
      <c r="C152" s="23">
        <f>PI_data!D155</f>
        <v>38.412948994110849</v>
      </c>
      <c r="D152" s="23">
        <f>PI_data!E155</f>
        <v>21.689905063489277</v>
      </c>
      <c r="E152" s="23">
        <f>MIN(49,MAX(PI_data!F155:J155))</f>
        <v>22.186164855957031</v>
      </c>
      <c r="F152" s="23">
        <f>IF(Inicio!$C$22="Calderas",PI_data!CW155+PI_data!CX155,PI_data!CY155)*PCI_Sc1/1000*$A$2</f>
        <v>0</v>
      </c>
      <c r="G152" s="21">
        <v>31.583042297356304</v>
      </c>
    </row>
    <row r="153" spans="1:7">
      <c r="A153" s="22">
        <f t="shared" si="2"/>
        <v>45873.753472221753</v>
      </c>
      <c r="B153" s="23">
        <f>DNI!H155</f>
        <v>438.28266551691235</v>
      </c>
      <c r="C153" s="23">
        <f>PI_data!D156</f>
        <v>38.354944863690498</v>
      </c>
      <c r="D153" s="23">
        <f>PI_data!E156</f>
        <v>22.276631662852015</v>
      </c>
      <c r="E153" s="23">
        <f>MIN(49,MAX(PI_data!F156:J156))</f>
        <v>24.372394561767578</v>
      </c>
      <c r="F153" s="23">
        <f>IF(Inicio!$C$22="Calderas",PI_data!CW156+PI_data!CX156,PI_data!CY156)*PCI_Sc1/1000*$A$2</f>
        <v>0</v>
      </c>
      <c r="G153" s="21">
        <v>30.418546705291746</v>
      </c>
    </row>
    <row r="154" spans="1:7">
      <c r="A154" s="22">
        <f t="shared" si="2"/>
        <v>45873.756944443972</v>
      </c>
      <c r="B154" s="23">
        <f>DNI!H156</f>
        <v>434.84025467481359</v>
      </c>
      <c r="C154" s="23">
        <f>PI_data!D157</f>
        <v>38.285417158774436</v>
      </c>
      <c r="D154" s="23">
        <f>PI_data!E157</f>
        <v>22.366413660330387</v>
      </c>
      <c r="E154" s="23">
        <f>MIN(49,MAX(PI_data!F157:J157))</f>
        <v>24.9305419921875</v>
      </c>
      <c r="F154" s="23">
        <f>IF(Inicio!$C$22="Calderas",PI_data!CW157+PI_data!CX157,PI_data!CY157)*PCI_Sc1/1000*$A$2</f>
        <v>0</v>
      </c>
      <c r="G154" s="21">
        <v>30.137417611083499</v>
      </c>
    </row>
    <row r="155" spans="1:7">
      <c r="A155" s="22">
        <f t="shared" si="2"/>
        <v>45873.760416666191</v>
      </c>
      <c r="B155" s="23">
        <f>DNI!H157</f>
        <v>422.15755533551936</v>
      </c>
      <c r="C155" s="23">
        <f>PI_data!D158</f>
        <v>38.203623917792754</v>
      </c>
      <c r="D155" s="23">
        <f>PI_data!E158</f>
        <v>22.31667180975094</v>
      </c>
      <c r="E155" s="23">
        <f>MIN(49,MAX(PI_data!F158:J158))</f>
        <v>21.767711639404297</v>
      </c>
      <c r="F155" s="23">
        <f>IF(Inicio!$C$22="Calderas",PI_data!CW158+PI_data!CX158,PI_data!CY158)*PCI_Sc1/1000*$A$2</f>
        <v>0</v>
      </c>
      <c r="G155" s="21">
        <v>29.401770903778036</v>
      </c>
    </row>
    <row r="156" spans="1:7">
      <c r="A156" s="22">
        <f t="shared" si="2"/>
        <v>45873.76388888841</v>
      </c>
      <c r="B156" s="23">
        <f>DNI!H158</f>
        <v>418.67010083667941</v>
      </c>
      <c r="C156" s="23">
        <f>PI_data!D159</f>
        <v>38.286821583526788</v>
      </c>
      <c r="D156" s="23">
        <f>PI_data!E159</f>
        <v>22.622717001037575</v>
      </c>
      <c r="E156" s="23">
        <f>MIN(49,MAX(PI_data!F159:J159))</f>
        <v>24.651468276977539</v>
      </c>
      <c r="F156" s="23">
        <f>IF(Inicio!$C$22="Calderas",PI_data!CW159+PI_data!CX159,PI_data!CY159)*PCI_Sc1/1000*$A$2</f>
        <v>0</v>
      </c>
      <c r="G156" s="21">
        <v>29.072972369023955</v>
      </c>
    </row>
    <row r="157" spans="1:7">
      <c r="A157" s="22">
        <f t="shared" si="2"/>
        <v>45873.767361110629</v>
      </c>
      <c r="B157" s="23">
        <f>DNI!H159</f>
        <v>401.68017762559475</v>
      </c>
      <c r="C157" s="23">
        <f>PI_data!D160</f>
        <v>38.184957001546323</v>
      </c>
      <c r="D157" s="23">
        <f>PI_data!E160</f>
        <v>22.717890750906566</v>
      </c>
      <c r="E157" s="23">
        <f>MIN(49,MAX(PI_data!F160:J160))</f>
        <v>23.280241012573242</v>
      </c>
      <c r="F157" s="23">
        <f>IF(Inicio!$C$22="Calderas",PI_data!CW160+PI_data!CX160,PI_data!CY160)*PCI_Sc1/1000*$A$2</f>
        <v>0</v>
      </c>
      <c r="G157" s="21">
        <v>28.024362398421424</v>
      </c>
    </row>
    <row r="158" spans="1:7">
      <c r="A158" s="22">
        <f t="shared" si="2"/>
        <v>45873.770833332848</v>
      </c>
      <c r="B158" s="23">
        <f>DNI!H160</f>
        <v>384.10305565235768</v>
      </c>
      <c r="C158" s="23">
        <f>PI_data!D161</f>
        <v>38.231270921883336</v>
      </c>
      <c r="D158" s="23">
        <f>PI_data!E161</f>
        <v>22.811948676353399</v>
      </c>
      <c r="E158" s="23">
        <f>MIN(49,MAX(PI_data!F161:J161))</f>
        <v>23.070053100585938</v>
      </c>
      <c r="F158" s="23">
        <f>IF(Inicio!$C$22="Calderas",PI_data!CW161+PI_data!CX161,PI_data!CY161)*PCI_Sc1/1000*$A$2</f>
        <v>0</v>
      </c>
      <c r="G158" s="21">
        <v>26.902694172419238</v>
      </c>
    </row>
    <row r="159" spans="1:7">
      <c r="A159" s="22">
        <f t="shared" si="2"/>
        <v>45873.774305555067</v>
      </c>
      <c r="B159" s="23">
        <f>DNI!H161</f>
        <v>369.13461002409082</v>
      </c>
      <c r="C159" s="23">
        <f>PI_data!D162</f>
        <v>38.320001940796615</v>
      </c>
      <c r="D159" s="23">
        <f>PI_data!E162</f>
        <v>22.788794245489797</v>
      </c>
      <c r="E159" s="23">
        <f>MIN(49,MAX(PI_data!F162:J162))</f>
        <v>25.95380973815918</v>
      </c>
      <c r="F159" s="23">
        <f>IF(Inicio!$C$22="Calderas",PI_data!CW162+PI_data!CX162,PI_data!CY162)*PCI_Sc1/1000*$A$2</f>
        <v>0</v>
      </c>
      <c r="G159" s="21">
        <v>25.859080878518096</v>
      </c>
    </row>
    <row r="160" spans="1:7">
      <c r="A160" s="22">
        <f t="shared" si="2"/>
        <v>45873.777777777286</v>
      </c>
      <c r="B160" s="23">
        <f>DNI!H162</f>
        <v>349.42320799900011</v>
      </c>
      <c r="C160" s="23">
        <f>PI_data!D163</f>
        <v>38.253808645886508</v>
      </c>
      <c r="D160" s="23">
        <f>PI_data!E163</f>
        <v>22.960795509830447</v>
      </c>
      <c r="E160" s="23">
        <f>MIN(49,MAX(PI_data!F163:J163))</f>
        <v>22.232833862304688</v>
      </c>
      <c r="F160" s="23">
        <f>IF(Inicio!$C$22="Calderas",PI_data!CW163+PI_data!CX163,PI_data!CY163)*PCI_Sc1/1000*$A$2</f>
        <v>0</v>
      </c>
      <c r="G160" s="21">
        <v>24.602207360294081</v>
      </c>
    </row>
    <row r="161" spans="1:7">
      <c r="A161" s="22">
        <f t="shared" si="2"/>
        <v>45873.781249999505</v>
      </c>
      <c r="B161" s="23">
        <f>DNI!H163</f>
        <v>336.39319598064867</v>
      </c>
      <c r="C161" s="23">
        <f>PI_data!D164</f>
        <v>38.255602227915809</v>
      </c>
      <c r="D161" s="23">
        <f>PI_data!E164</f>
        <v>23.153270946302996</v>
      </c>
      <c r="E161" s="23">
        <f>MIN(49,MAX(PI_data!F164:J164))</f>
        <v>25.488687515258789</v>
      </c>
      <c r="F161" s="23">
        <f>IF(Inicio!$C$22="Calderas",PI_data!CW164+PI_data!CX164,PI_data!CY164)*PCI_Sc1/1000*$A$2</f>
        <v>0</v>
      </c>
      <c r="G161" s="21">
        <v>23.593179255613432</v>
      </c>
    </row>
    <row r="162" spans="1:7">
      <c r="A162" s="22">
        <f t="shared" si="2"/>
        <v>45873.784722221724</v>
      </c>
      <c r="B162" s="23">
        <f>DNI!H164</f>
        <v>330.56871670351228</v>
      </c>
      <c r="C162" s="23">
        <f>PI_data!D165</f>
        <v>38.242388120276424</v>
      </c>
      <c r="D162" s="23">
        <f>PI_data!E165</f>
        <v>23.044024836316432</v>
      </c>
      <c r="E162" s="23">
        <f>MIN(49,MAX(PI_data!F165:J165))</f>
        <v>20.763458251953125</v>
      </c>
      <c r="F162" s="23">
        <f>IF(Inicio!$C$22="Calderas",PI_data!CW165+PI_data!CX165,PI_data!CY165)*PCI_Sc1/1000*$A$2</f>
        <v>0</v>
      </c>
      <c r="G162" s="21">
        <v>23.092849285958692</v>
      </c>
    </row>
    <row r="163" spans="1:7">
      <c r="A163" s="22">
        <f t="shared" si="2"/>
        <v>45873.788194443943</v>
      </c>
      <c r="B163" s="23">
        <f>DNI!H165</f>
        <v>317.36038934412437</v>
      </c>
      <c r="C163" s="23">
        <f>PI_data!D166</f>
        <v>38.235580237322168</v>
      </c>
      <c r="D163" s="23">
        <f>PI_data!E166</f>
        <v>22.786530829058222</v>
      </c>
      <c r="E163" s="23">
        <f>MIN(49,MAX(PI_data!F166:J166))</f>
        <v>19.684835433959961</v>
      </c>
      <c r="F163" s="23">
        <f>IF(Inicio!$C$22="Calderas",PI_data!CW166+PI_data!CX166,PI_data!CY166)*PCI_Sc1/1000*$A$2</f>
        <v>0</v>
      </c>
      <c r="G163" s="21">
        <v>22.065390816020169</v>
      </c>
    </row>
    <row r="164" spans="1:7">
      <c r="A164" s="22">
        <f t="shared" si="2"/>
        <v>45873.791666666162</v>
      </c>
      <c r="B164" s="23">
        <f>DNI!H166</f>
        <v>301.94679547738428</v>
      </c>
      <c r="C164" s="23">
        <f>PI_data!D167</f>
        <v>38.185238180621894</v>
      </c>
      <c r="D164" s="23">
        <f>PI_data!E167</f>
        <v>22.899018059482525</v>
      </c>
      <c r="E164" s="23">
        <f>MIN(49,MAX(PI_data!F167:J167))</f>
        <v>23.628200531005859</v>
      </c>
      <c r="F164" s="23">
        <f>IF(Inicio!$C$22="Calderas",PI_data!CW167+PI_data!CX167,PI_data!CY167)*PCI_Sc1/1000*$A$2</f>
        <v>0</v>
      </c>
      <c r="G164" s="21">
        <v>20.688503011288304</v>
      </c>
    </row>
    <row r="165" spans="1:7">
      <c r="A165" s="22">
        <f t="shared" si="2"/>
        <v>45873.795138888381</v>
      </c>
      <c r="B165" s="23">
        <f>DNI!H167</f>
        <v>288.80428889104047</v>
      </c>
      <c r="C165" s="23">
        <f>PI_data!D168</f>
        <v>38.100109056354775</v>
      </c>
      <c r="D165" s="23">
        <f>PI_data!E168</f>
        <v>23.105442605714199</v>
      </c>
      <c r="E165" s="23">
        <f>MIN(49,MAX(PI_data!F168:J168))</f>
        <v>23.280241012573242</v>
      </c>
      <c r="F165" s="23">
        <f>IF(Inicio!$C$22="Calderas",PI_data!CW168+PI_data!CX168,PI_data!CY168)*PCI_Sc1/1000*$A$2</f>
        <v>0</v>
      </c>
      <c r="G165" s="21">
        <v>19.504214543263014</v>
      </c>
    </row>
    <row r="166" spans="1:7">
      <c r="A166" s="22">
        <f t="shared" si="2"/>
        <v>45873.7986111106</v>
      </c>
      <c r="B166" s="23">
        <f>DNI!H168</f>
        <v>276.53306872334343</v>
      </c>
      <c r="C166" s="23">
        <f>PI_data!D169</f>
        <v>38.128316103675125</v>
      </c>
      <c r="D166" s="23">
        <f>PI_data!E169</f>
        <v>23.029473780849465</v>
      </c>
      <c r="E166" s="23">
        <f>MIN(49,MAX(PI_data!F169:J169))</f>
        <v>22.790981292724609</v>
      </c>
      <c r="F166" s="23">
        <f>IF(Inicio!$C$22="Calderas",PI_data!CW169+PI_data!CX169,PI_data!CY169)*PCI_Sc1/1000*$A$2</f>
        <v>0</v>
      </c>
      <c r="G166" s="21">
        <v>18.780585297255428</v>
      </c>
    </row>
    <row r="167" spans="1:7">
      <c r="A167" s="22">
        <f t="shared" si="2"/>
        <v>45873.802083332819</v>
      </c>
      <c r="B167" s="23">
        <f>DNI!H169</f>
        <v>259.36085725256879</v>
      </c>
      <c r="C167" s="23">
        <f>PI_data!D170</f>
        <v>38.323140731922145</v>
      </c>
      <c r="D167" s="23">
        <f>PI_data!E170</f>
        <v>22.963761060802401</v>
      </c>
      <c r="E167" s="23">
        <f>MIN(49,MAX(PI_data!F170:J170))</f>
        <v>22.021848678588867</v>
      </c>
      <c r="F167" s="23">
        <f>IF(Inicio!$C$22="Calderas",PI_data!CW170+PI_data!CX170,PI_data!CY170)*PCI_Sc1/1000*$A$2</f>
        <v>0</v>
      </c>
      <c r="G167" s="21">
        <v>18.450610892159943</v>
      </c>
    </row>
    <row r="168" spans="1:7">
      <c r="A168" s="22">
        <f t="shared" si="2"/>
        <v>45873.805555555038</v>
      </c>
      <c r="B168" s="23">
        <f>DNI!H170</f>
        <v>238.11768888224591</v>
      </c>
      <c r="C168" s="23">
        <f>PI_data!D171</f>
        <v>38.129478179179593</v>
      </c>
      <c r="D168" s="23">
        <f>PI_data!E171</f>
        <v>23.095826027257328</v>
      </c>
      <c r="E168" s="23">
        <f>MIN(49,MAX(PI_data!F171:J171))</f>
        <v>23.070053100585938</v>
      </c>
      <c r="F168" s="23">
        <f>IF(Inicio!$C$22="Calderas",PI_data!CW171+PI_data!CX171,PI_data!CY171)*PCI_Sc1/1000*$A$2</f>
        <v>0</v>
      </c>
      <c r="G168" s="21">
        <v>18.054040464669043</v>
      </c>
    </row>
    <row r="169" spans="1:7">
      <c r="A169" s="22">
        <f t="shared" si="2"/>
        <v>45873.809027777257</v>
      </c>
      <c r="B169" s="23">
        <f>DNI!H171</f>
        <v>220.94175036421061</v>
      </c>
      <c r="C169" s="23">
        <f>PI_data!D172</f>
        <v>38.094192730801879</v>
      </c>
      <c r="D169" s="23">
        <f>PI_data!E172</f>
        <v>23.399133740351342</v>
      </c>
      <c r="E169" s="23">
        <f>MIN(49,MAX(PI_data!F172:J172))</f>
        <v>21.609901428222656</v>
      </c>
      <c r="F169" s="23">
        <f>IF(Inicio!$C$22="Calderas",PI_data!CW172+PI_data!CX172,PI_data!CY172)*PCI_Sc1/1000*$A$2</f>
        <v>0</v>
      </c>
      <c r="G169" s="21">
        <v>17.982750823226901</v>
      </c>
    </row>
    <row r="170" spans="1:7">
      <c r="A170" s="22">
        <f t="shared" si="2"/>
        <v>45873.812499999476</v>
      </c>
      <c r="B170" s="23">
        <f>DNI!H172</f>
        <v>208.97995933897965</v>
      </c>
      <c r="C170" s="23">
        <f>PI_data!D173</f>
        <v>38.083981566251751</v>
      </c>
      <c r="D170" s="23">
        <f>PI_data!E173</f>
        <v>23.786919769762704</v>
      </c>
      <c r="E170" s="23">
        <f>MIN(49,MAX(PI_data!F173:J173))</f>
        <v>21.482538223266602</v>
      </c>
      <c r="F170" s="23">
        <f>IF(Inicio!$C$22="Calderas",PI_data!CW173+PI_data!CX173,PI_data!CY173)*PCI_Sc1/1000*$A$2</f>
        <v>0</v>
      </c>
      <c r="G170" s="21">
        <v>17.656099691707777</v>
      </c>
    </row>
    <row r="171" spans="1:7">
      <c r="A171" s="22">
        <f t="shared" si="2"/>
        <v>45873.815972221695</v>
      </c>
      <c r="B171" s="23">
        <f>DNI!H173</f>
        <v>192.00139995026916</v>
      </c>
      <c r="C171" s="23">
        <f>PI_data!D174</f>
        <v>37.967040406918059</v>
      </c>
      <c r="D171" s="23">
        <f>PI_data!E174</f>
        <v>24.198795912937204</v>
      </c>
      <c r="E171" s="23">
        <f>MIN(49,MAX(PI_data!F174:J174))</f>
        <v>21.212882995605469</v>
      </c>
      <c r="F171" s="23">
        <f>IF(Inicio!$C$22="Calderas",PI_data!CW174+PI_data!CX174,PI_data!CY174)*PCI_Sc1/1000*$A$2</f>
        <v>0</v>
      </c>
      <c r="G171" s="21">
        <v>17.786894019944729</v>
      </c>
    </row>
    <row r="172" spans="1:7">
      <c r="A172" s="22">
        <f t="shared" si="2"/>
        <v>45873.819444443914</v>
      </c>
      <c r="B172" s="23">
        <f>DNI!H174</f>
        <v>174.44044818685927</v>
      </c>
      <c r="C172" s="23">
        <f>PI_data!D175</f>
        <v>37.916716024711675</v>
      </c>
      <c r="D172" s="23">
        <f>PI_data!E175</f>
        <v>24.210101631029683</v>
      </c>
      <c r="E172" s="23">
        <f>MIN(49,MAX(PI_data!F175:J175))</f>
        <v>21.033113479614258</v>
      </c>
      <c r="F172" s="23">
        <f>IF(Inicio!$C$22="Calderas",PI_data!CW175+PI_data!CX175,PI_data!CY175)*PCI_Sc1/1000*$A$2</f>
        <v>0</v>
      </c>
      <c r="G172" s="21">
        <v>17.166304600111662</v>
      </c>
    </row>
    <row r="173" spans="1:7">
      <c r="A173" s="22">
        <f t="shared" si="2"/>
        <v>45873.822916666133</v>
      </c>
      <c r="B173" s="23">
        <f>DNI!H175</f>
        <v>157.40141460118502</v>
      </c>
      <c r="C173" s="23">
        <f>PI_data!D176</f>
        <v>37.900001525878906</v>
      </c>
      <c r="D173" s="23">
        <f>PI_data!E176</f>
        <v>24.295980887563104</v>
      </c>
      <c r="E173" s="23">
        <f>MIN(49,MAX(PI_data!F176:J176))</f>
        <v>21.898033142089844</v>
      </c>
      <c r="F173" s="23">
        <f>IF(Inicio!$C$22="Calderas",PI_data!CW176+PI_data!CX176,PI_data!CY176)*PCI_Sc1/1000*$A$2</f>
        <v>0</v>
      </c>
      <c r="G173" s="21">
        <v>17.121024025812961</v>
      </c>
    </row>
    <row r="174" spans="1:7">
      <c r="A174" s="22">
        <f t="shared" si="2"/>
        <v>45873.826388888352</v>
      </c>
      <c r="B174" s="23">
        <f>DNI!H176</f>
        <v>138.47968064432794</v>
      </c>
      <c r="C174" s="23">
        <f>PI_data!D177</f>
        <v>37.758324978293579</v>
      </c>
      <c r="D174" s="23">
        <f>PI_data!E177</f>
        <v>24.824440079982743</v>
      </c>
      <c r="E174" s="23">
        <f>MIN(49,MAX(PI_data!F177:J177))</f>
        <v>22.474296569824219</v>
      </c>
      <c r="F174" s="23">
        <f>IF(Inicio!$C$22="Calderas",PI_data!CW177+PI_data!CX177,PI_data!CY177)*PCI_Sc1/1000*$A$2</f>
        <v>0</v>
      </c>
      <c r="G174" s="21">
        <v>16.269561279688673</v>
      </c>
    </row>
    <row r="175" spans="1:7">
      <c r="A175" s="22">
        <f t="shared" si="2"/>
        <v>45873.829861110571</v>
      </c>
      <c r="B175" s="23">
        <f>DNI!H177</f>
        <v>122.10109104375198</v>
      </c>
      <c r="C175" s="23">
        <f>PI_data!D178</f>
        <v>37.625576307193356</v>
      </c>
      <c r="D175" s="23">
        <f>PI_data!E178</f>
        <v>25.06420157445779</v>
      </c>
      <c r="E175" s="23">
        <f>MIN(49,MAX(PI_data!F178:J178))</f>
        <v>20.651418685913086</v>
      </c>
      <c r="F175" s="23">
        <f>IF(Inicio!$C$22="Calderas",PI_data!CW178+PI_data!CX178,PI_data!CY178)*PCI_Sc1/1000*$A$2</f>
        <v>0</v>
      </c>
      <c r="G175" s="21">
        <v>15.382524686769676</v>
      </c>
    </row>
    <row r="176" spans="1:7">
      <c r="A176" s="22">
        <f t="shared" si="2"/>
        <v>45873.83333333279</v>
      </c>
      <c r="B176" s="23">
        <f>DNI!H178</f>
        <v>106.7007596271921</v>
      </c>
      <c r="C176" s="23">
        <f>PI_data!D179</f>
        <v>37.589498834743459</v>
      </c>
      <c r="D176" s="23">
        <f>PI_data!E179</f>
        <v>25.240995599297847</v>
      </c>
      <c r="E176" s="23">
        <f>MIN(49,MAX(PI_data!F179:J179))</f>
        <v>19.628150939941406</v>
      </c>
      <c r="F176" s="23">
        <f>IF(Inicio!$C$22="Calderas",PI_data!CW179+PI_data!CX179,PI_data!CY179)*PCI_Sc1/1000*$A$2</f>
        <v>0</v>
      </c>
      <c r="G176" s="21">
        <v>14.406470194611003</v>
      </c>
    </row>
    <row r="177" spans="1:7">
      <c r="A177" s="22">
        <f t="shared" si="2"/>
        <v>45873.836805555009</v>
      </c>
      <c r="B177" s="23">
        <f>DNI!H179</f>
        <v>91.65773699423552</v>
      </c>
      <c r="C177" s="23">
        <f>PI_data!D180</f>
        <v>37.458072836489542</v>
      </c>
      <c r="D177" s="23">
        <f>PI_data!E180</f>
        <v>25.560983442052191</v>
      </c>
      <c r="E177" s="23">
        <f>MIN(49,MAX(PI_data!F180:J180))</f>
        <v>19.349077224731445</v>
      </c>
      <c r="F177" s="23">
        <f>IF(Inicio!$C$22="Calderas",PI_data!CW180+PI_data!CX180,PI_data!CY180)*PCI_Sc1/1000*$A$2</f>
        <v>0</v>
      </c>
      <c r="G177" s="21">
        <v>13.375838558233919</v>
      </c>
    </row>
    <row r="178" spans="1:7">
      <c r="A178" s="22">
        <f t="shared" si="2"/>
        <v>45873.840277777228</v>
      </c>
      <c r="B178" s="23">
        <f>DNI!H180</f>
        <v>75.209367299704994</v>
      </c>
      <c r="C178" s="23">
        <f>PI_data!D181</f>
        <v>37.301843710055678</v>
      </c>
      <c r="D178" s="23">
        <f>PI_data!E181</f>
        <v>25.947570372913322</v>
      </c>
      <c r="E178" s="23">
        <f>MIN(49,MAX(PI_data!F181:J181))</f>
        <v>20.553417205810547</v>
      </c>
      <c r="F178" s="23">
        <f>IF(Inicio!$C$22="Calderas",PI_data!CW181+PI_data!CX181,PI_data!CY181)*PCI_Sc1/1000*$A$2</f>
        <v>0</v>
      </c>
      <c r="G178" s="21">
        <v>12.295852494722663</v>
      </c>
    </row>
    <row r="179" spans="1:7">
      <c r="A179" s="22">
        <f t="shared" si="2"/>
        <v>45873.843749999447</v>
      </c>
      <c r="B179" s="23">
        <f>DNI!H181</f>
        <v>60.444420062373304</v>
      </c>
      <c r="C179" s="23">
        <f>PI_data!D182</f>
        <v>37.149787967222096</v>
      </c>
      <c r="D179" s="23">
        <f>PI_data!E182</f>
        <v>26.221394802956979</v>
      </c>
      <c r="E179" s="23">
        <f>MIN(49,MAX(PI_data!F182:J182))</f>
        <v>21.767711639404297</v>
      </c>
      <c r="F179" s="23">
        <f>IF(Inicio!$C$22="Calderas",PI_data!CW182+PI_data!CX182,PI_data!CY182)*PCI_Sc1/1000*$A$2</f>
        <v>0</v>
      </c>
      <c r="G179" s="21">
        <v>11.20083545726154</v>
      </c>
    </row>
    <row r="180" spans="1:7">
      <c r="A180" s="22">
        <f t="shared" si="2"/>
        <v>45873.847222221666</v>
      </c>
      <c r="B180" s="23">
        <f>DNI!H182</f>
        <v>38.002463668653633</v>
      </c>
      <c r="C180" s="23">
        <f>PI_data!D183</f>
        <v>37.090854604897785</v>
      </c>
      <c r="D180" s="23">
        <f>PI_data!E183</f>
        <v>26.247797039351038</v>
      </c>
      <c r="E180" s="23">
        <f>MIN(49,MAX(PI_data!F183:J183))</f>
        <v>19.954490661621094</v>
      </c>
      <c r="F180" s="23">
        <f>IF(Inicio!$C$22="Calderas",PI_data!CW183+PI_data!CX183,PI_data!CY183)*PCI_Sc1/1000*$A$2</f>
        <v>0</v>
      </c>
      <c r="G180" s="21">
        <v>10.071710398126431</v>
      </c>
    </row>
    <row r="181" spans="1:7">
      <c r="A181" s="22">
        <f t="shared" si="2"/>
        <v>45873.850694443885</v>
      </c>
      <c r="B181" s="23">
        <f>DNI!H183</f>
        <v>0</v>
      </c>
      <c r="C181" s="23">
        <f>PI_data!D184</f>
        <v>36.939872844035705</v>
      </c>
      <c r="D181" s="23">
        <f>PI_data!E184</f>
        <v>26.444253957998978</v>
      </c>
      <c r="E181" s="23">
        <f>MIN(49,MAX(PI_data!F184:J184))</f>
        <v>21.033113479614258</v>
      </c>
      <c r="F181" s="23">
        <f>IF(Inicio!$C$22="Calderas",PI_data!CW184+PI_data!CX184,PI_data!CY184)*PCI_Sc1/1000*$A$2</f>
        <v>0</v>
      </c>
      <c r="G181" s="21">
        <v>8.8589893091817924</v>
      </c>
    </row>
    <row r="182" spans="1:7">
      <c r="A182" s="22">
        <f t="shared" si="2"/>
        <v>45873.854166666104</v>
      </c>
      <c r="B182" s="23">
        <f>DNI!H184</f>
        <v>0</v>
      </c>
      <c r="C182" s="23">
        <f>PI_data!D185</f>
        <v>36.784674539538017</v>
      </c>
      <c r="D182" s="23">
        <f>PI_data!E185</f>
        <v>26.76844654397971</v>
      </c>
      <c r="E182" s="23">
        <f>MIN(49,MAX(PI_data!F185:J185))</f>
        <v>18.790931701660156</v>
      </c>
      <c r="F182" s="23">
        <f>IF(Inicio!$C$22="Calderas",PI_data!CW185+PI_data!CX185,PI_data!CY185)*PCI_Sc1/1000*$A$2</f>
        <v>0</v>
      </c>
      <c r="G182" s="21">
        <v>7.7727813999113762</v>
      </c>
    </row>
    <row r="183" spans="1:7">
      <c r="A183" s="22">
        <f t="shared" si="2"/>
        <v>45873.857638888323</v>
      </c>
      <c r="B183" s="23">
        <f>DNI!H185</f>
        <v>0</v>
      </c>
      <c r="C183" s="23">
        <f>PI_data!D186</f>
        <v>36.629712213848883</v>
      </c>
      <c r="D183" s="23">
        <f>PI_data!E186</f>
        <v>27.15974140902205</v>
      </c>
      <c r="E183" s="23">
        <f>MIN(49,MAX(PI_data!F186:J186))</f>
        <v>17.887134552001953</v>
      </c>
      <c r="F183" s="23">
        <f>IF(Inicio!$C$22="Calderas",PI_data!CW186+PI_data!CX186,PI_data!CY186)*PCI_Sc1/1000*$A$2</f>
        <v>0</v>
      </c>
      <c r="G183" s="21">
        <v>6.6924482009649768</v>
      </c>
    </row>
    <row r="184" spans="1:7">
      <c r="A184" s="22">
        <f t="shared" si="2"/>
        <v>45873.861111110542</v>
      </c>
      <c r="B184" s="23">
        <f>DNI!H186</f>
        <v>0</v>
      </c>
      <c r="C184" s="23">
        <f>PI_data!D187</f>
        <v>36.415135466410526</v>
      </c>
      <c r="D184" s="23">
        <f>PI_data!E187</f>
        <v>27.449954273412004</v>
      </c>
      <c r="E184" s="23">
        <f>MIN(49,MAX(PI_data!F187:J187))</f>
        <v>16.359086990356445</v>
      </c>
      <c r="F184" s="23">
        <f>IF(Inicio!$C$22="Calderas",PI_data!CW187+PI_data!CX187,PI_data!CY187)*PCI_Sc1/1000*$A$2</f>
        <v>0</v>
      </c>
      <c r="G184" s="21">
        <v>5.6556414864061972</v>
      </c>
    </row>
    <row r="185" spans="1:7">
      <c r="A185" s="22">
        <f t="shared" si="2"/>
        <v>45873.864583332761</v>
      </c>
      <c r="B185" s="23">
        <f>DNI!H187</f>
        <v>0</v>
      </c>
      <c r="C185" s="23">
        <f>PI_data!D188</f>
        <v>36.229839592356946</v>
      </c>
      <c r="D185" s="23">
        <f>PI_data!E188</f>
        <v>27.672027525547019</v>
      </c>
      <c r="E185" s="23">
        <f>MIN(49,MAX(PI_data!F188:J188))</f>
        <v>16.930442810058594</v>
      </c>
      <c r="F185" s="23">
        <f>IF(Inicio!$C$22="Calderas",PI_data!CW188+PI_data!CX188,PI_data!CY188)*PCI_Sc1/1000*$A$2</f>
        <v>0</v>
      </c>
      <c r="G185" s="21">
        <v>4.6580858762535007</v>
      </c>
    </row>
    <row r="186" spans="1:7">
      <c r="A186" s="22">
        <f t="shared" si="2"/>
        <v>45873.86805555498</v>
      </c>
      <c r="B186" s="23">
        <f>DNI!H188</f>
        <v>0</v>
      </c>
      <c r="C186" s="23">
        <f>PI_data!D189</f>
        <v>36.081089116248698</v>
      </c>
      <c r="D186" s="23">
        <f>PI_data!E189</f>
        <v>27.730699833169346</v>
      </c>
      <c r="E186" s="23">
        <f>MIN(49,MAX(PI_data!F189:J189))</f>
        <v>16.999788284301758</v>
      </c>
      <c r="F186" s="23">
        <f>IF(Inicio!$C$22="Calderas",PI_data!CW189+PI_data!CX189,PI_data!CY189)*PCI_Sc1/1000*$A$2</f>
        <v>0</v>
      </c>
      <c r="G186" s="21">
        <v>3.9290241013397518</v>
      </c>
    </row>
    <row r="187" spans="1:7">
      <c r="A187" s="22">
        <f t="shared" si="2"/>
        <v>45873.871527777199</v>
      </c>
      <c r="B187" s="23">
        <f>DNI!H189</f>
        <v>0</v>
      </c>
      <c r="C187" s="23">
        <f>PI_data!D190</f>
        <v>35.954335518291117</v>
      </c>
      <c r="D187" s="23">
        <f>PI_data!E190</f>
        <v>27.906078769254091</v>
      </c>
      <c r="E187" s="23">
        <f>MIN(49,MAX(PI_data!F190:J190))</f>
        <v>16.423524856567383</v>
      </c>
      <c r="F187" s="23">
        <f>IF(Inicio!$C$22="Calderas",PI_data!CW190+PI_data!CX190,PI_data!CY190)*PCI_Sc1/1000*$A$2</f>
        <v>0</v>
      </c>
      <c r="G187" s="21">
        <v>3.3253744819285007</v>
      </c>
    </row>
    <row r="188" spans="1:7">
      <c r="A188" s="22">
        <f t="shared" si="2"/>
        <v>45873.874999999418</v>
      </c>
      <c r="B188" s="23">
        <f>DNI!H190</f>
        <v>0</v>
      </c>
      <c r="C188" s="23">
        <f>PI_data!D191</f>
        <v>35.788844157186738</v>
      </c>
      <c r="D188" s="23">
        <f>PI_data!E191</f>
        <v>27.873616446018278</v>
      </c>
      <c r="E188" s="23">
        <f>MIN(49,MAX(PI_data!F191:J191))</f>
        <v>17.168052673339844</v>
      </c>
      <c r="F188" s="23">
        <f>IF(Inicio!$C$22="Calderas",PI_data!CW191+PI_data!CX191,PI_data!CY191)*PCI_Sc1/1000*$A$2</f>
        <v>0</v>
      </c>
      <c r="G188" s="21">
        <v>2.4628306811072735</v>
      </c>
    </row>
    <row r="189" spans="1:7">
      <c r="A189" s="22">
        <f t="shared" si="2"/>
        <v>45873.878472221637</v>
      </c>
      <c r="B189" s="23">
        <f>DNI!H191</f>
        <v>0</v>
      </c>
      <c r="C189" s="23">
        <f>PI_data!D192</f>
        <v>35.611264023587317</v>
      </c>
      <c r="D189" s="23">
        <f>PI_data!E192</f>
        <v>27.933686733323363</v>
      </c>
      <c r="E189" s="23">
        <f>MIN(49,MAX(PI_data!F192:J192))</f>
        <v>16.999788284301758</v>
      </c>
      <c r="F189" s="23">
        <f>IF(Inicio!$C$22="Calderas",PI_data!CW192+PI_data!CX192,PI_data!CY192)*PCI_Sc1/1000*$A$2</f>
        <v>0</v>
      </c>
      <c r="G189" s="21">
        <v>1.7876931758834407</v>
      </c>
    </row>
    <row r="190" spans="1:7">
      <c r="A190" s="22">
        <f t="shared" si="2"/>
        <v>45873.881944443856</v>
      </c>
      <c r="B190" s="23">
        <f>DNI!H192</f>
        <v>0</v>
      </c>
      <c r="C190" s="23">
        <f>PI_data!D193</f>
        <v>35.408228447526206</v>
      </c>
      <c r="D190" s="23">
        <f>PI_data!E193</f>
        <v>28.110688527361489</v>
      </c>
      <c r="E190" s="23">
        <f>MIN(49,MAX(PI_data!F193:J193))</f>
        <v>16.628742218017578</v>
      </c>
      <c r="F190" s="23">
        <f>IF(Inicio!$C$22="Calderas",PI_data!CW193+PI_data!CX193,PI_data!CY193)*PCI_Sc1/1000*$A$2</f>
        <v>0</v>
      </c>
      <c r="G190" s="21">
        <v>0</v>
      </c>
    </row>
    <row r="191" spans="1:7">
      <c r="A191" s="22">
        <f t="shared" si="2"/>
        <v>45873.885416666075</v>
      </c>
      <c r="B191" s="23">
        <f>DNI!H193</f>
        <v>0</v>
      </c>
      <c r="C191" s="23">
        <f>PI_data!D194</f>
        <v>35.211388212987089</v>
      </c>
      <c r="D191" s="23">
        <f>PI_data!E194</f>
        <v>28.294370519843941</v>
      </c>
      <c r="E191" s="23">
        <f>MIN(49,MAX(PI_data!F194:J194))</f>
        <v>15.909662246704102</v>
      </c>
      <c r="F191" s="23">
        <f>IF(Inicio!$C$22="Calderas",PI_data!CW194+PI_data!CX194,PI_data!CY194)*PCI_Sc1/1000*$A$2</f>
        <v>0</v>
      </c>
      <c r="G191" s="21">
        <v>0</v>
      </c>
    </row>
    <row r="192" spans="1:7">
      <c r="A192" s="22">
        <f t="shared" si="2"/>
        <v>45873.888888888294</v>
      </c>
      <c r="B192" s="23">
        <f>DNI!H194</f>
        <v>0</v>
      </c>
      <c r="C192" s="23">
        <f>PI_data!D195</f>
        <v>34.983651923260361</v>
      </c>
      <c r="D192" s="23">
        <f>PI_data!E195</f>
        <v>28.705874022193893</v>
      </c>
      <c r="E192" s="23">
        <f>MIN(49,MAX(PI_data!F195:J195))</f>
        <v>13.488539695739746</v>
      </c>
      <c r="F192" s="23">
        <f>IF(Inicio!$C$22="Calderas",PI_data!CW195+PI_data!CX195,PI_data!CY195)*PCI_Sc1/1000*$A$2</f>
        <v>0</v>
      </c>
      <c r="G192" s="21">
        <v>0</v>
      </c>
    </row>
    <row r="193" spans="1:7">
      <c r="A193" s="22">
        <f t="shared" si="2"/>
        <v>45873.892361110513</v>
      </c>
      <c r="B193" s="23">
        <f>DNI!H195</f>
        <v>0</v>
      </c>
      <c r="C193" s="23">
        <f>PI_data!D196</f>
        <v>34.752331795147619</v>
      </c>
      <c r="D193" s="23">
        <f>PI_data!E196</f>
        <v>29.13173301215361</v>
      </c>
      <c r="E193" s="23">
        <f>MIN(49,MAX(PI_data!F196:J196))</f>
        <v>10.69632625579834</v>
      </c>
      <c r="F193" s="23">
        <f>IF(Inicio!$C$22="Calderas",PI_data!CW196+PI_data!CX196,PI_data!CY196)*PCI_Sc1/1000*$A$2</f>
        <v>0</v>
      </c>
      <c r="G193" s="21">
        <v>0</v>
      </c>
    </row>
    <row r="194" spans="1:7">
      <c r="A194" s="22">
        <f t="shared" si="2"/>
        <v>45873.895833332732</v>
      </c>
      <c r="B194" s="23">
        <f>DNI!H196</f>
        <v>0</v>
      </c>
      <c r="C194" s="23">
        <f>PI_data!D197</f>
        <v>34.646555633021535</v>
      </c>
      <c r="D194" s="23">
        <f>PI_data!E197</f>
        <v>29.295557798931064</v>
      </c>
      <c r="E194" s="23">
        <f>MIN(49,MAX(PI_data!F197:J197))</f>
        <v>12.763684272766113</v>
      </c>
      <c r="F194" s="23">
        <f>IF(Inicio!$C$22="Calderas",PI_data!CW197+PI_data!CX197,PI_data!CY197)*PCI_Sc1/1000*$A$2</f>
        <v>0</v>
      </c>
      <c r="G194" s="21">
        <v>0</v>
      </c>
    </row>
    <row r="195" spans="1:7">
      <c r="A195" s="22">
        <f t="shared" si="2"/>
        <v>45873.899305554951</v>
      </c>
      <c r="B195" s="23">
        <f>DNI!H197</f>
        <v>0</v>
      </c>
      <c r="C195" s="23">
        <f>PI_data!D198</f>
        <v>34.538373909563205</v>
      </c>
      <c r="D195" s="23">
        <f>PI_data!E198</f>
        <v>29.338703113079053</v>
      </c>
      <c r="E195" s="23">
        <f>MIN(49,MAX(PI_data!F198:J198))</f>
        <v>11.505292892456055</v>
      </c>
      <c r="F195" s="23">
        <f>IF(Inicio!$C$22="Calderas",PI_data!CW198+PI_data!CX198,PI_data!CY198)*PCI_Sc1/1000*$A$2</f>
        <v>0</v>
      </c>
      <c r="G195" s="21">
        <v>0</v>
      </c>
    </row>
    <row r="196" spans="1:7">
      <c r="A196" s="22">
        <f t="shared" si="2"/>
        <v>45873.90277777717</v>
      </c>
      <c r="B196" s="23">
        <f>DNI!H198</f>
        <v>0</v>
      </c>
      <c r="C196" s="23">
        <f>PI_data!D199</f>
        <v>34.369811642564684</v>
      </c>
      <c r="D196" s="23">
        <f>PI_data!E199</f>
        <v>29.625114260148354</v>
      </c>
      <c r="E196" s="23">
        <f>MIN(49,MAX(PI_data!F199:J199))</f>
        <v>10.69632625579834</v>
      </c>
      <c r="F196" s="23">
        <f>IF(Inicio!$C$22="Calderas",PI_data!CW199+PI_data!CX199,PI_data!CY199)*PCI_Sc1/1000*$A$2</f>
        <v>0</v>
      </c>
      <c r="G196" s="21">
        <v>0</v>
      </c>
    </row>
    <row r="197" spans="1:7">
      <c r="A197" s="22">
        <f t="shared" si="2"/>
        <v>45873.906249999389</v>
      </c>
      <c r="B197" s="23">
        <f>DNI!H199</f>
        <v>0</v>
      </c>
      <c r="C197" s="23">
        <f>PI_data!D200</f>
        <v>34.299301176931188</v>
      </c>
      <c r="D197" s="23">
        <f>PI_data!E200</f>
        <v>29.268439902871517</v>
      </c>
      <c r="E197" s="23">
        <f>MIN(49,MAX(PI_data!F200:J200))</f>
        <v>11.235636711120605</v>
      </c>
      <c r="F197" s="23">
        <f>IF(Inicio!$C$22="Calderas",PI_data!CW200+PI_data!CX200,PI_data!CY200)*PCI_Sc1/1000*$A$2</f>
        <v>0</v>
      </c>
      <c r="G197" s="21">
        <v>0</v>
      </c>
    </row>
    <row r="198" spans="1:7">
      <c r="A198" s="22">
        <f t="shared" si="2"/>
        <v>45873.909722221608</v>
      </c>
      <c r="B198" s="23">
        <f>DNI!H200</f>
        <v>0</v>
      </c>
      <c r="C198" s="23">
        <f>PI_data!D201</f>
        <v>34.289976446211256</v>
      </c>
      <c r="D198" s="23">
        <f>PI_data!E201</f>
        <v>28.853764716064422</v>
      </c>
      <c r="E198" s="23">
        <f>MIN(49,MAX(PI_data!F201:J201))</f>
        <v>13.572649955749512</v>
      </c>
      <c r="F198" s="23">
        <f>IF(Inicio!$C$22="Calderas",PI_data!CW201+PI_data!CX201,PI_data!CY201)*PCI_Sc1/1000*$A$2</f>
        <v>0</v>
      </c>
      <c r="G198" s="21">
        <v>0</v>
      </c>
    </row>
    <row r="199" spans="1:7">
      <c r="A199" s="22">
        <f t="shared" si="2"/>
        <v>45873.913194443827</v>
      </c>
      <c r="B199" s="23">
        <f>DNI!H201</f>
        <v>0</v>
      </c>
      <c r="C199" s="23">
        <f>PI_data!D202</f>
        <v>34.392664458018999</v>
      </c>
      <c r="D199" s="23">
        <f>PI_data!E202</f>
        <v>28.552788867144262</v>
      </c>
      <c r="E199" s="23">
        <f>MIN(49,MAX(PI_data!F202:J202))</f>
        <v>15.370351791381836</v>
      </c>
      <c r="F199" s="23">
        <f>IF(Inicio!$C$22="Calderas",PI_data!CW202+PI_data!CX202,PI_data!CY202)*PCI_Sc1/1000*$A$2</f>
        <v>0</v>
      </c>
      <c r="G199" s="21">
        <v>0</v>
      </c>
    </row>
    <row r="200" spans="1:7">
      <c r="A200" s="22">
        <f t="shared" si="2"/>
        <v>45873.916666666046</v>
      </c>
      <c r="B200" s="23">
        <f>DNI!H202</f>
        <v>0</v>
      </c>
      <c r="C200" s="23">
        <f>PI_data!D203</f>
        <v>34.400001525878906</v>
      </c>
      <c r="D200" s="23">
        <f>PI_data!E203</f>
        <v>28.549225193882013</v>
      </c>
      <c r="E200" s="23">
        <f>MIN(49,MAX(PI_data!F203:J203))</f>
        <v>14.561386108398438</v>
      </c>
      <c r="F200" s="23">
        <f>IF(Inicio!$C$22="Calderas",PI_data!CW203+PI_data!CX203,PI_data!CY203)*PCI_Sc1/1000*$A$2</f>
        <v>0</v>
      </c>
      <c r="G200" s="21">
        <v>0</v>
      </c>
    </row>
    <row r="201" spans="1:7">
      <c r="A201" s="22">
        <f t="shared" si="2"/>
        <v>45873.920138888265</v>
      </c>
      <c r="B201" s="23">
        <f>DNI!H203</f>
        <v>0</v>
      </c>
      <c r="C201" s="23">
        <f>PI_data!D204</f>
        <v>34.400001525878906</v>
      </c>
      <c r="D201" s="23">
        <f>PI_data!E204</f>
        <v>28.549225193882013</v>
      </c>
      <c r="E201" s="23">
        <f>MIN(49,MAX(PI_data!F204:J204))</f>
        <v>0</v>
      </c>
      <c r="F201" s="23">
        <f>IF(Inicio!$C$22="Calderas",PI_data!CW204+PI_data!CX204,PI_data!CY204)*PCI_Sc1/1000*$A$2</f>
        <v>0</v>
      </c>
      <c r="G201" s="21">
        <v>0</v>
      </c>
    </row>
    <row r="202" spans="1:7">
      <c r="A202" s="22">
        <f t="shared" ref="A202:A265" si="3">A201+5/60/24</f>
        <v>45873.923611110484</v>
      </c>
      <c r="B202" s="23">
        <f>DNI!H204</f>
        <v>0</v>
      </c>
      <c r="C202" s="23">
        <f>PI_data!D205</f>
        <v>34.400001525878906</v>
      </c>
      <c r="D202" s="23">
        <f>PI_data!E205</f>
        <v>28.549225193882013</v>
      </c>
      <c r="E202" s="23">
        <f>MIN(49,MAX(PI_data!F205:J205))</f>
        <v>0</v>
      </c>
      <c r="F202" s="23">
        <f>IF(Inicio!$C$22="Calderas",PI_data!CW205+PI_data!CX205,PI_data!CY205)*PCI_Sc1/1000*$A$2</f>
        <v>0</v>
      </c>
      <c r="G202" s="21">
        <v>0</v>
      </c>
    </row>
    <row r="203" spans="1:7">
      <c r="A203" s="22">
        <f t="shared" si="3"/>
        <v>45873.927083332703</v>
      </c>
      <c r="B203" s="23">
        <f>DNI!H205</f>
        <v>0</v>
      </c>
      <c r="C203" s="23">
        <f>PI_data!D206</f>
        <v>34.400001525878906</v>
      </c>
      <c r="D203" s="23">
        <f>PI_data!E206</f>
        <v>28.549225193882013</v>
      </c>
      <c r="E203" s="23">
        <f>MIN(49,MAX(PI_data!F206:J206))</f>
        <v>0</v>
      </c>
      <c r="F203" s="23">
        <f>IF(Inicio!$C$22="Calderas",PI_data!CW206+PI_data!CX206,PI_data!CY206)*PCI_Sc1/1000*$A$2</f>
        <v>0</v>
      </c>
      <c r="G203" s="21">
        <v>0</v>
      </c>
    </row>
    <row r="204" spans="1:7">
      <c r="A204" s="22">
        <f t="shared" si="3"/>
        <v>45873.930555554922</v>
      </c>
      <c r="B204" s="23">
        <f>DNI!H206</f>
        <v>0</v>
      </c>
      <c r="C204" s="23">
        <f>PI_data!D207</f>
        <v>34.400001525878906</v>
      </c>
      <c r="D204" s="23">
        <f>PI_data!E207</f>
        <v>28.549225193882013</v>
      </c>
      <c r="E204" s="23">
        <f>MIN(49,MAX(PI_data!F207:J207))</f>
        <v>0</v>
      </c>
      <c r="F204" s="23">
        <f>IF(Inicio!$C$22="Calderas",PI_data!CW207+PI_data!CX207,PI_data!CY207)*PCI_Sc1/1000*$A$2</f>
        <v>0</v>
      </c>
      <c r="G204" s="21">
        <v>0</v>
      </c>
    </row>
    <row r="205" spans="1:7">
      <c r="A205" s="22">
        <f t="shared" si="3"/>
        <v>45873.934027777141</v>
      </c>
      <c r="B205" s="23">
        <f>DNI!H207</f>
        <v>0</v>
      </c>
      <c r="C205" s="23">
        <f>PI_data!D208</f>
        <v>34.400001525878906</v>
      </c>
      <c r="D205" s="23">
        <f>PI_data!E208</f>
        <v>28.549225193882013</v>
      </c>
      <c r="E205" s="23">
        <f>MIN(49,MAX(PI_data!F208:J208))</f>
        <v>0</v>
      </c>
      <c r="F205" s="23">
        <f>IF(Inicio!$C$22="Calderas",PI_data!CW208+PI_data!CX208,PI_data!CY208)*PCI_Sc1/1000*$A$2</f>
        <v>0</v>
      </c>
      <c r="G205" s="21">
        <v>0</v>
      </c>
    </row>
    <row r="206" spans="1:7">
      <c r="A206" s="22">
        <f t="shared" si="3"/>
        <v>45873.93749999936</v>
      </c>
      <c r="B206" s="23">
        <f>DNI!H208</f>
        <v>0</v>
      </c>
      <c r="C206" s="23">
        <f>PI_data!D209</f>
        <v>34.400001525878906</v>
      </c>
      <c r="D206" s="23">
        <f>PI_data!E209</f>
        <v>28.549225193882013</v>
      </c>
      <c r="E206" s="23">
        <f>MIN(49,MAX(PI_data!F209:J209))</f>
        <v>0</v>
      </c>
      <c r="F206" s="23">
        <f>IF(Inicio!$C$22="Calderas",PI_data!CW209+PI_data!CX209,PI_data!CY209)*PCI_Sc1/1000*$A$2</f>
        <v>0</v>
      </c>
      <c r="G206" s="21">
        <v>0</v>
      </c>
    </row>
    <row r="207" spans="1:7">
      <c r="A207" s="22">
        <f t="shared" si="3"/>
        <v>45873.940972221579</v>
      </c>
      <c r="B207" s="23">
        <f>DNI!H209</f>
        <v>0</v>
      </c>
      <c r="C207" s="23">
        <f>PI_data!D210</f>
        <v>34.400001525878906</v>
      </c>
      <c r="D207" s="23">
        <f>PI_data!E210</f>
        <v>28.549225193882013</v>
      </c>
      <c r="E207" s="23">
        <f>MIN(49,MAX(PI_data!F210:J210))</f>
        <v>0</v>
      </c>
      <c r="F207" s="23">
        <f>IF(Inicio!$C$22="Calderas",PI_data!CW210+PI_data!CX210,PI_data!CY210)*PCI_Sc1/1000*$A$2</f>
        <v>0</v>
      </c>
      <c r="G207" s="21">
        <v>0</v>
      </c>
    </row>
    <row r="208" spans="1:7">
      <c r="A208" s="22">
        <f t="shared" si="3"/>
        <v>45873.944444443798</v>
      </c>
      <c r="B208" s="23">
        <f>DNI!H210</f>
        <v>0</v>
      </c>
      <c r="C208" s="23">
        <f>PI_data!D211</f>
        <v>34.400001525878906</v>
      </c>
      <c r="D208" s="23">
        <f>PI_data!E211</f>
        <v>28.549225193882013</v>
      </c>
      <c r="E208" s="23">
        <f>MIN(49,MAX(PI_data!F211:J211))</f>
        <v>0</v>
      </c>
      <c r="F208" s="23">
        <f>IF(Inicio!$C$22="Calderas",PI_data!CW211+PI_data!CX211,PI_data!CY211)*PCI_Sc1/1000*$A$2</f>
        <v>0</v>
      </c>
      <c r="G208" s="21">
        <v>0</v>
      </c>
    </row>
    <row r="209" spans="1:7">
      <c r="A209" s="22">
        <f t="shared" si="3"/>
        <v>45873.947916666017</v>
      </c>
      <c r="B209" s="23">
        <f>DNI!H211</f>
        <v>0</v>
      </c>
      <c r="C209" s="23">
        <f>PI_data!D212</f>
        <v>34.400001525878906</v>
      </c>
      <c r="D209" s="23">
        <f>PI_data!E212</f>
        <v>28.549225193882013</v>
      </c>
      <c r="E209" s="23">
        <f>MIN(49,MAX(PI_data!F212:J212))</f>
        <v>0</v>
      </c>
      <c r="F209" s="23">
        <f>IF(Inicio!$C$22="Calderas",PI_data!CW212+PI_data!CX212,PI_data!CY212)*PCI_Sc1/1000*$A$2</f>
        <v>0</v>
      </c>
      <c r="G209" s="21">
        <v>0</v>
      </c>
    </row>
    <row r="210" spans="1:7">
      <c r="A210" s="22">
        <f t="shared" si="3"/>
        <v>45873.951388888236</v>
      </c>
      <c r="B210" s="23">
        <f>DNI!H212</f>
        <v>0</v>
      </c>
      <c r="C210" s="23">
        <f>PI_data!D213</f>
        <v>34.400001525878906</v>
      </c>
      <c r="D210" s="23">
        <f>PI_data!E213</f>
        <v>28.549225193882013</v>
      </c>
      <c r="E210" s="23">
        <f>MIN(49,MAX(PI_data!F213:J213))</f>
        <v>0</v>
      </c>
      <c r="F210" s="23">
        <f>IF(Inicio!$C$22="Calderas",PI_data!CW213+PI_data!CX213,PI_data!CY213)*PCI_Sc1/1000*$A$2</f>
        <v>0</v>
      </c>
      <c r="G210" s="21">
        <v>0</v>
      </c>
    </row>
    <row r="211" spans="1:7">
      <c r="A211" s="22">
        <f t="shared" si="3"/>
        <v>45873.954861110455</v>
      </c>
      <c r="B211" s="23">
        <f>DNI!H213</f>
        <v>0</v>
      </c>
      <c r="C211" s="23">
        <f>PI_data!D214</f>
        <v>34.400001525878906</v>
      </c>
      <c r="D211" s="23">
        <f>PI_data!E214</f>
        <v>28.549225193882013</v>
      </c>
      <c r="E211" s="23">
        <f>MIN(49,MAX(PI_data!F214:J214))</f>
        <v>0</v>
      </c>
      <c r="F211" s="23">
        <f>IF(Inicio!$C$22="Calderas",PI_data!CW214+PI_data!CX214,PI_data!CY214)*PCI_Sc1/1000*$A$2</f>
        <v>0</v>
      </c>
      <c r="G211" s="21">
        <v>0</v>
      </c>
    </row>
    <row r="212" spans="1:7">
      <c r="A212" s="22">
        <f t="shared" si="3"/>
        <v>45873.958333332674</v>
      </c>
      <c r="B212" s="23">
        <f>DNI!H214</f>
        <v>0</v>
      </c>
      <c r="C212" s="23">
        <f>PI_data!D215</f>
        <v>34.400001525878906</v>
      </c>
      <c r="D212" s="23">
        <f>PI_data!E215</f>
        <v>28.549225193882013</v>
      </c>
      <c r="E212" s="23">
        <f>MIN(49,MAX(PI_data!F215:J215))</f>
        <v>0</v>
      </c>
      <c r="F212" s="23">
        <f>IF(Inicio!$C$22="Calderas",PI_data!CW215+PI_data!CX215,PI_data!CY215)*PCI_Sc1/1000*$A$2</f>
        <v>0</v>
      </c>
      <c r="G212" s="21">
        <v>0</v>
      </c>
    </row>
    <row r="213" spans="1:7">
      <c r="A213" s="22">
        <f t="shared" si="3"/>
        <v>45873.961805554893</v>
      </c>
      <c r="B213" s="23">
        <f>DNI!H215</f>
        <v>0</v>
      </c>
      <c r="C213" s="23">
        <f>PI_data!D216</f>
        <v>34.400001525878906</v>
      </c>
      <c r="D213" s="23">
        <f>PI_data!E216</f>
        <v>28.549225193882013</v>
      </c>
      <c r="E213" s="23">
        <f>MIN(49,MAX(PI_data!F216:J216))</f>
        <v>0</v>
      </c>
      <c r="F213" s="23">
        <f>IF(Inicio!$C$22="Calderas",PI_data!CW216+PI_data!CX216,PI_data!CY216)*PCI_Sc1/1000*$A$2</f>
        <v>0</v>
      </c>
      <c r="G213" s="21">
        <v>0</v>
      </c>
    </row>
    <row r="214" spans="1:7">
      <c r="A214" s="22">
        <f t="shared" si="3"/>
        <v>45873.965277777112</v>
      </c>
      <c r="B214" s="23">
        <f>DNI!H216</f>
        <v>0</v>
      </c>
      <c r="C214" s="23">
        <f>PI_data!D217</f>
        <v>34.400001525878906</v>
      </c>
      <c r="D214" s="23">
        <f>PI_data!E217</f>
        <v>28.549225193882013</v>
      </c>
      <c r="E214" s="23">
        <f>MIN(49,MAX(PI_data!F217:J217))</f>
        <v>0</v>
      </c>
      <c r="F214" s="23">
        <f>IF(Inicio!$C$22="Calderas",PI_data!CW217+PI_data!CX217,PI_data!CY217)*PCI_Sc1/1000*$A$2</f>
        <v>0</v>
      </c>
      <c r="G214" s="21">
        <v>0</v>
      </c>
    </row>
    <row r="215" spans="1:7">
      <c r="A215" s="22">
        <f t="shared" si="3"/>
        <v>45873.968749999331</v>
      </c>
      <c r="B215" s="23">
        <f>DNI!H217</f>
        <v>0</v>
      </c>
      <c r="C215" s="23">
        <f>PI_data!D218</f>
        <v>34.400001525878906</v>
      </c>
      <c r="D215" s="23">
        <f>PI_data!E218</f>
        <v>28.549225193882013</v>
      </c>
      <c r="E215" s="23">
        <f>MIN(49,MAX(PI_data!F218:J218))</f>
        <v>0</v>
      </c>
      <c r="F215" s="23">
        <f>IF(Inicio!$C$22="Calderas",PI_data!CW218+PI_data!CX218,PI_data!CY218)*PCI_Sc1/1000*$A$2</f>
        <v>0</v>
      </c>
      <c r="G215" s="21">
        <v>0</v>
      </c>
    </row>
    <row r="216" spans="1:7">
      <c r="A216" s="22">
        <f t="shared" si="3"/>
        <v>45873.97222222155</v>
      </c>
      <c r="B216" s="23">
        <f>DNI!H218</f>
        <v>0</v>
      </c>
      <c r="C216" s="23">
        <f>PI_data!D219</f>
        <v>34.400001525878906</v>
      </c>
      <c r="D216" s="23">
        <f>PI_data!E219</f>
        <v>28.549225193882013</v>
      </c>
      <c r="E216" s="23">
        <f>MIN(49,MAX(PI_data!F219:J219))</f>
        <v>0</v>
      </c>
      <c r="F216" s="23">
        <f>IF(Inicio!$C$22="Calderas",PI_data!CW219+PI_data!CX219,PI_data!CY219)*PCI_Sc1/1000*$A$2</f>
        <v>0</v>
      </c>
      <c r="G216" s="21">
        <v>0</v>
      </c>
    </row>
    <row r="217" spans="1:7">
      <c r="A217" s="22">
        <f t="shared" si="3"/>
        <v>45873.975694443769</v>
      </c>
      <c r="B217" s="23">
        <f>DNI!H219</f>
        <v>0</v>
      </c>
      <c r="C217" s="23">
        <f>PI_data!D220</f>
        <v>34.400001525878906</v>
      </c>
      <c r="D217" s="23">
        <f>PI_data!E220</f>
        <v>28.549225193882013</v>
      </c>
      <c r="E217" s="23">
        <f>MIN(49,MAX(PI_data!F220:J220))</f>
        <v>0</v>
      </c>
      <c r="F217" s="23">
        <f>IF(Inicio!$C$22="Calderas",PI_data!CW220+PI_data!CX220,PI_data!CY220)*PCI_Sc1/1000*$A$2</f>
        <v>0</v>
      </c>
      <c r="G217" s="21">
        <v>0</v>
      </c>
    </row>
    <row r="218" spans="1:7">
      <c r="A218" s="22">
        <f t="shared" si="3"/>
        <v>45873.979166665988</v>
      </c>
      <c r="B218" s="23">
        <f>DNI!H220</f>
        <v>0</v>
      </c>
      <c r="C218" s="23">
        <f>PI_data!D221</f>
        <v>34.400001525878906</v>
      </c>
      <c r="D218" s="23">
        <f>PI_data!E221</f>
        <v>28.549225193882013</v>
      </c>
      <c r="E218" s="23">
        <f>MIN(49,MAX(PI_data!F221:J221))</f>
        <v>0</v>
      </c>
      <c r="F218" s="23">
        <f>IF(Inicio!$C$22="Calderas",PI_data!CW221+PI_data!CX221,PI_data!CY221)*PCI_Sc1/1000*$A$2</f>
        <v>0</v>
      </c>
      <c r="G218" s="21">
        <v>0</v>
      </c>
    </row>
    <row r="219" spans="1:7">
      <c r="A219" s="22">
        <f t="shared" si="3"/>
        <v>45873.982638888207</v>
      </c>
      <c r="B219" s="23">
        <f>DNI!H221</f>
        <v>0</v>
      </c>
      <c r="C219" s="23">
        <f>PI_data!D222</f>
        <v>34.400001525878906</v>
      </c>
      <c r="D219" s="23">
        <f>PI_data!E222</f>
        <v>28.549225193882013</v>
      </c>
      <c r="E219" s="23">
        <f>MIN(49,MAX(PI_data!F222:J222))</f>
        <v>0</v>
      </c>
      <c r="F219" s="23">
        <f>IF(Inicio!$C$22="Calderas",PI_data!CW222+PI_data!CX222,PI_data!CY222)*PCI_Sc1/1000*$A$2</f>
        <v>0</v>
      </c>
      <c r="G219" s="21">
        <v>0</v>
      </c>
    </row>
    <row r="220" spans="1:7">
      <c r="A220" s="22">
        <f t="shared" si="3"/>
        <v>45873.986111110426</v>
      </c>
      <c r="B220" s="23">
        <f>DNI!H222</f>
        <v>0</v>
      </c>
      <c r="C220" s="23">
        <f>PI_data!D223</f>
        <v>34.400001525878906</v>
      </c>
      <c r="D220" s="23">
        <f>PI_data!E223</f>
        <v>28.549225193882013</v>
      </c>
      <c r="E220" s="23">
        <f>MIN(49,MAX(PI_data!F223:J223))</f>
        <v>0</v>
      </c>
      <c r="F220" s="23">
        <f>IF(Inicio!$C$22="Calderas",PI_data!CW223+PI_data!CX223,PI_data!CY223)*PCI_Sc1/1000*$A$2</f>
        <v>0</v>
      </c>
      <c r="G220" s="21">
        <v>0</v>
      </c>
    </row>
    <row r="221" spans="1:7">
      <c r="A221" s="22">
        <f t="shared" si="3"/>
        <v>45873.989583332645</v>
      </c>
      <c r="B221" s="23">
        <f>DNI!H223</f>
        <v>0</v>
      </c>
      <c r="C221" s="23">
        <f>PI_data!D224</f>
        <v>34.400001525878906</v>
      </c>
      <c r="D221" s="23">
        <f>PI_data!E224</f>
        <v>28.549225193882013</v>
      </c>
      <c r="E221" s="23">
        <f>MIN(49,MAX(PI_data!F224:J224))</f>
        <v>0</v>
      </c>
      <c r="F221" s="23">
        <f>IF(Inicio!$C$22="Calderas",PI_data!CW224+PI_data!CX224,PI_data!CY224)*PCI_Sc1/1000*$A$2</f>
        <v>0</v>
      </c>
      <c r="G221" s="21">
        <v>0</v>
      </c>
    </row>
    <row r="222" spans="1:7">
      <c r="A222" s="22">
        <f t="shared" si="3"/>
        <v>45873.993055554864</v>
      </c>
      <c r="B222" s="23">
        <f>DNI!H224</f>
        <v>0</v>
      </c>
      <c r="C222" s="23">
        <f>PI_data!D225</f>
        <v>34.400001525878906</v>
      </c>
      <c r="D222" s="23">
        <f>PI_data!E225</f>
        <v>28.549225193882013</v>
      </c>
      <c r="E222" s="23">
        <f>MIN(49,MAX(PI_data!F225:J225))</f>
        <v>0</v>
      </c>
      <c r="F222" s="23">
        <f>IF(Inicio!$C$22="Calderas",PI_data!CW225+PI_data!CX225,PI_data!CY225)*PCI_Sc1/1000*$A$2</f>
        <v>0</v>
      </c>
      <c r="G222" s="21">
        <v>0</v>
      </c>
    </row>
    <row r="223" spans="1:7">
      <c r="A223" s="22">
        <f t="shared" si="3"/>
        <v>45873.996527777083</v>
      </c>
      <c r="B223" s="23">
        <f>DNI!H225</f>
        <v>0</v>
      </c>
      <c r="C223" s="23">
        <f>PI_data!D226</f>
        <v>34.400001525878906</v>
      </c>
      <c r="D223" s="23">
        <f>PI_data!E226</f>
        <v>28.549225193882013</v>
      </c>
      <c r="E223" s="23">
        <f>MIN(49,MAX(PI_data!F226:J226))</f>
        <v>0</v>
      </c>
      <c r="F223" s="23">
        <f>IF(Inicio!$C$22="Calderas",PI_data!CW226+PI_data!CX226,PI_data!CY226)*PCI_Sc1/1000*$A$2</f>
        <v>0</v>
      </c>
      <c r="G223" s="21">
        <v>0</v>
      </c>
    </row>
    <row r="224" spans="1:7">
      <c r="A224" s="22">
        <f t="shared" si="3"/>
        <v>45873.999999999302</v>
      </c>
      <c r="B224" s="23">
        <f>DNI!H226</f>
        <v>0</v>
      </c>
      <c r="C224" s="23">
        <f>PI_data!D227</f>
        <v>34.400001525878906</v>
      </c>
      <c r="D224" s="23">
        <f>PI_data!E227</f>
        <v>28.549225193882013</v>
      </c>
      <c r="E224" s="23">
        <f>MIN(49,MAX(PI_data!F227:J227))</f>
        <v>0</v>
      </c>
      <c r="F224" s="23">
        <f>IF(Inicio!$C$22="Calderas",PI_data!CW227+PI_data!CX227,PI_data!CY227)*PCI_Sc1/1000*$A$2</f>
        <v>0</v>
      </c>
      <c r="G224" s="21">
        <v>0</v>
      </c>
    </row>
    <row r="225" spans="1:7">
      <c r="A225" s="22">
        <f t="shared" si="3"/>
        <v>45874.00347222152</v>
      </c>
      <c r="B225" s="23">
        <f>DNI!H227</f>
        <v>0</v>
      </c>
      <c r="C225" s="23">
        <f>PI_data!D228</f>
        <v>34.400001525878906</v>
      </c>
      <c r="D225" s="23">
        <f>PI_data!E228</f>
        <v>28.549225193882013</v>
      </c>
      <c r="E225" s="23">
        <f>MIN(49,MAX(PI_data!F228:J228))</f>
        <v>0</v>
      </c>
      <c r="F225" s="23">
        <f>IF(Inicio!$C$22="Calderas",PI_data!CW228+PI_data!CX228,PI_data!CY228)*PCI_Sc1/1000*$A$2</f>
        <v>0</v>
      </c>
      <c r="G225" s="21">
        <v>0</v>
      </c>
    </row>
    <row r="226" spans="1:7">
      <c r="A226" s="22">
        <f t="shared" si="3"/>
        <v>45874.006944443739</v>
      </c>
      <c r="B226" s="23">
        <f>DNI!H228</f>
        <v>0</v>
      </c>
      <c r="C226" s="23">
        <f>PI_data!D229</f>
        <v>34.400001525878906</v>
      </c>
      <c r="D226" s="23">
        <f>PI_data!E229</f>
        <v>28.549225193882013</v>
      </c>
      <c r="E226" s="23">
        <f>MIN(49,MAX(PI_data!F229:J229))</f>
        <v>0</v>
      </c>
      <c r="F226" s="23">
        <f>IF(Inicio!$C$22="Calderas",PI_data!CW229+PI_data!CX229,PI_data!CY229)*PCI_Sc1/1000*$A$2</f>
        <v>0</v>
      </c>
      <c r="G226" s="21">
        <v>0</v>
      </c>
    </row>
    <row r="227" spans="1:7">
      <c r="A227" s="22">
        <f t="shared" si="3"/>
        <v>45874.010416665958</v>
      </c>
      <c r="B227" s="23">
        <f>DNI!H229</f>
        <v>0</v>
      </c>
      <c r="C227" s="23">
        <f>PI_data!D230</f>
        <v>34.400001525878906</v>
      </c>
      <c r="D227" s="23">
        <f>PI_data!E230</f>
        <v>28.549225193882013</v>
      </c>
      <c r="E227" s="23">
        <f>MIN(49,MAX(PI_data!F230:J230))</f>
        <v>0</v>
      </c>
      <c r="F227" s="23">
        <f>IF(Inicio!$C$22="Calderas",PI_data!CW230+PI_data!CX230,PI_data!CY230)*PCI_Sc1/1000*$A$2</f>
        <v>0</v>
      </c>
      <c r="G227" s="21">
        <v>0</v>
      </c>
    </row>
    <row r="228" spans="1:7">
      <c r="A228" s="22">
        <f t="shared" si="3"/>
        <v>45874.013888888177</v>
      </c>
      <c r="B228" s="23">
        <f>DNI!H230</f>
        <v>0</v>
      </c>
      <c r="C228" s="23">
        <f>PI_data!D231</f>
        <v>34.400001525878906</v>
      </c>
      <c r="D228" s="23">
        <f>PI_data!E231</f>
        <v>28.549225193882013</v>
      </c>
      <c r="E228" s="23">
        <f>MIN(49,MAX(PI_data!F231:J231))</f>
        <v>0</v>
      </c>
      <c r="F228" s="23">
        <f>IF(Inicio!$C$22="Calderas",PI_data!CW231+PI_data!CX231,PI_data!CY231)*PCI_Sc1/1000*$A$2</f>
        <v>0</v>
      </c>
      <c r="G228" s="21">
        <v>0</v>
      </c>
    </row>
    <row r="229" spans="1:7">
      <c r="A229" s="22">
        <f t="shared" si="3"/>
        <v>45874.017361110396</v>
      </c>
      <c r="B229" s="23">
        <f>DNI!H231</f>
        <v>0</v>
      </c>
      <c r="C229" s="23">
        <f>PI_data!D232</f>
        <v>34.400001525878906</v>
      </c>
      <c r="D229" s="23">
        <f>PI_data!E232</f>
        <v>28.549225193882013</v>
      </c>
      <c r="E229" s="23">
        <f>MIN(49,MAX(PI_data!F232:J232))</f>
        <v>0</v>
      </c>
      <c r="F229" s="23">
        <f>IF(Inicio!$C$22="Calderas",PI_data!CW232+PI_data!CX232,PI_data!CY232)*PCI_Sc1/1000*$A$2</f>
        <v>0</v>
      </c>
      <c r="G229" s="21">
        <v>0</v>
      </c>
    </row>
    <row r="230" spans="1:7">
      <c r="A230" s="22">
        <f t="shared" si="3"/>
        <v>45874.020833332615</v>
      </c>
      <c r="B230" s="23">
        <f>DNI!H232</f>
        <v>0</v>
      </c>
      <c r="C230" s="23">
        <f>PI_data!D233</f>
        <v>34.400001525878906</v>
      </c>
      <c r="D230" s="23">
        <f>PI_data!E233</f>
        <v>28.549225193882013</v>
      </c>
      <c r="E230" s="23">
        <f>MIN(49,MAX(PI_data!F233:J233))</f>
        <v>0</v>
      </c>
      <c r="F230" s="23">
        <f>IF(Inicio!$C$22="Calderas",PI_data!CW233+PI_data!CX233,PI_data!CY233)*PCI_Sc1/1000*$A$2</f>
        <v>0</v>
      </c>
      <c r="G230" s="21">
        <v>0</v>
      </c>
    </row>
    <row r="231" spans="1:7">
      <c r="A231" s="22">
        <f t="shared" si="3"/>
        <v>45874.024305554834</v>
      </c>
      <c r="B231" s="23">
        <f>DNI!H233</f>
        <v>0</v>
      </c>
      <c r="C231" s="23">
        <f>PI_data!D234</f>
        <v>34.400001525878906</v>
      </c>
      <c r="D231" s="23">
        <f>PI_data!E234</f>
        <v>28.549225193882013</v>
      </c>
      <c r="E231" s="23">
        <f>MIN(49,MAX(PI_data!F234:J234))</f>
        <v>0</v>
      </c>
      <c r="F231" s="23">
        <f>IF(Inicio!$C$22="Calderas",PI_data!CW234+PI_data!CX234,PI_data!CY234)*PCI_Sc1/1000*$A$2</f>
        <v>0</v>
      </c>
      <c r="G231" s="21">
        <v>0</v>
      </c>
    </row>
    <row r="232" spans="1:7">
      <c r="A232" s="22">
        <f t="shared" si="3"/>
        <v>45874.027777777053</v>
      </c>
      <c r="B232" s="23">
        <f>DNI!H234</f>
        <v>0</v>
      </c>
      <c r="C232" s="23">
        <f>PI_data!D235</f>
        <v>34.400001525878906</v>
      </c>
      <c r="D232" s="23">
        <f>PI_data!E235</f>
        <v>28.549225193882013</v>
      </c>
      <c r="E232" s="23">
        <f>MIN(49,MAX(PI_data!F235:J235))</f>
        <v>0</v>
      </c>
      <c r="F232" s="23">
        <f>IF(Inicio!$C$22="Calderas",PI_data!CW235+PI_data!CX235,PI_data!CY235)*PCI_Sc1/1000*$A$2</f>
        <v>0</v>
      </c>
      <c r="G232" s="21">
        <v>0</v>
      </c>
    </row>
    <row r="233" spans="1:7">
      <c r="A233" s="22">
        <f t="shared" si="3"/>
        <v>45874.031249999272</v>
      </c>
      <c r="B233" s="23">
        <f>DNI!H235</f>
        <v>0</v>
      </c>
      <c r="C233" s="23">
        <f>PI_data!D236</f>
        <v>34.400001525878906</v>
      </c>
      <c r="D233" s="23">
        <f>PI_data!E236</f>
        <v>28.549225193882013</v>
      </c>
      <c r="E233" s="23">
        <f>MIN(49,MAX(PI_data!F236:J236))</f>
        <v>0</v>
      </c>
      <c r="F233" s="23">
        <f>IF(Inicio!$C$22="Calderas",PI_data!CW236+PI_data!CX236,PI_data!CY236)*PCI_Sc1/1000*$A$2</f>
        <v>0</v>
      </c>
      <c r="G233" s="21">
        <v>0</v>
      </c>
    </row>
    <row r="234" spans="1:7">
      <c r="A234" s="22">
        <f t="shared" si="3"/>
        <v>45874.034722221491</v>
      </c>
      <c r="B234" s="23">
        <f>DNI!H236</f>
        <v>0</v>
      </c>
      <c r="C234" s="23">
        <f>PI_data!D237</f>
        <v>34.400001525878906</v>
      </c>
      <c r="D234" s="23">
        <f>PI_data!E237</f>
        <v>28.549225193882013</v>
      </c>
      <c r="E234" s="23">
        <f>MIN(49,MAX(PI_data!F237:J237))</f>
        <v>0</v>
      </c>
      <c r="F234" s="23">
        <f>IF(Inicio!$C$22="Calderas",PI_data!CW237+PI_data!CX237,PI_data!CY237)*PCI_Sc1/1000*$A$2</f>
        <v>0</v>
      </c>
      <c r="G234" s="21">
        <v>0</v>
      </c>
    </row>
    <row r="235" spans="1:7">
      <c r="A235" s="22">
        <f t="shared" si="3"/>
        <v>45874.03819444371</v>
      </c>
      <c r="B235" s="23">
        <f>DNI!H237</f>
        <v>0</v>
      </c>
      <c r="C235" s="23">
        <f>PI_data!D238</f>
        <v>34.400001525878906</v>
      </c>
      <c r="D235" s="23">
        <f>PI_data!E238</f>
        <v>28.549225193882013</v>
      </c>
      <c r="E235" s="23">
        <f>MIN(49,MAX(PI_data!F238:J238))</f>
        <v>0</v>
      </c>
      <c r="F235" s="23">
        <f>IF(Inicio!$C$22="Calderas",PI_data!CW238+PI_data!CX238,PI_data!CY238)*PCI_Sc1/1000*$A$2</f>
        <v>0</v>
      </c>
      <c r="G235" s="21">
        <v>0</v>
      </c>
    </row>
    <row r="236" spans="1:7">
      <c r="A236" s="22">
        <f t="shared" si="3"/>
        <v>45874.041666665929</v>
      </c>
      <c r="B236" s="23">
        <f>DNI!H238</f>
        <v>0</v>
      </c>
      <c r="C236" s="23">
        <f>PI_data!D239</f>
        <v>34.400001525878906</v>
      </c>
      <c r="D236" s="23">
        <f>PI_data!E239</f>
        <v>28.549225193882013</v>
      </c>
      <c r="E236" s="23">
        <f>MIN(49,MAX(PI_data!F239:J239))</f>
        <v>0</v>
      </c>
      <c r="F236" s="23">
        <f>IF(Inicio!$C$22="Calderas",PI_data!CW239+PI_data!CX239,PI_data!CY239)*PCI_Sc1/1000*$A$2</f>
        <v>0</v>
      </c>
      <c r="G236" s="21">
        <v>0</v>
      </c>
    </row>
    <row r="237" spans="1:7">
      <c r="A237" s="22">
        <f t="shared" si="3"/>
        <v>45874.045138888148</v>
      </c>
      <c r="B237" s="23">
        <f>DNI!H239</f>
        <v>0</v>
      </c>
      <c r="C237" s="23">
        <f>PI_data!D240</f>
        <v>34.400001525878906</v>
      </c>
      <c r="D237" s="23">
        <f>PI_data!E240</f>
        <v>28.549225193882013</v>
      </c>
      <c r="E237" s="23">
        <f>MIN(49,MAX(PI_data!F240:J240))</f>
        <v>0</v>
      </c>
      <c r="F237" s="23">
        <f>IF(Inicio!$C$22="Calderas",PI_data!CW240+PI_data!CX240,PI_data!CY240)*PCI_Sc1/1000*$A$2</f>
        <v>0</v>
      </c>
      <c r="G237" s="21">
        <v>0</v>
      </c>
    </row>
    <row r="238" spans="1:7">
      <c r="A238" s="22">
        <f t="shared" si="3"/>
        <v>45874.048611110367</v>
      </c>
      <c r="B238" s="23">
        <f>DNI!H240</f>
        <v>0</v>
      </c>
      <c r="C238" s="23">
        <f>PI_data!D241</f>
        <v>34.400001525878906</v>
      </c>
      <c r="D238" s="23">
        <f>PI_data!E241</f>
        <v>28.549225193882013</v>
      </c>
      <c r="E238" s="23">
        <f>MIN(49,MAX(PI_data!F241:J241))</f>
        <v>0</v>
      </c>
      <c r="F238" s="23">
        <f>IF(Inicio!$C$22="Calderas",PI_data!CW241+PI_data!CX241,PI_data!CY241)*PCI_Sc1/1000*$A$2</f>
        <v>0</v>
      </c>
      <c r="G238" s="21">
        <v>0</v>
      </c>
    </row>
    <row r="239" spans="1:7">
      <c r="A239" s="22">
        <f t="shared" si="3"/>
        <v>45874.052083332586</v>
      </c>
      <c r="B239" s="23">
        <f>DNI!H241</f>
        <v>0</v>
      </c>
      <c r="C239" s="23">
        <f>PI_data!D242</f>
        <v>34.400001525878906</v>
      </c>
      <c r="D239" s="23">
        <f>PI_data!E242</f>
        <v>28.549225193882013</v>
      </c>
      <c r="E239" s="23">
        <f>MIN(49,MAX(PI_data!F242:J242))</f>
        <v>0</v>
      </c>
      <c r="F239" s="23">
        <f>IF(Inicio!$C$22="Calderas",PI_data!CW242+PI_data!CX242,PI_data!CY242)*PCI_Sc1/1000*$A$2</f>
        <v>0</v>
      </c>
      <c r="G239" s="21">
        <v>0</v>
      </c>
    </row>
    <row r="240" spans="1:7">
      <c r="A240" s="22">
        <f t="shared" si="3"/>
        <v>45874.055555554805</v>
      </c>
      <c r="B240" s="23">
        <f>DNI!H242</f>
        <v>0</v>
      </c>
      <c r="C240" s="23">
        <f>PI_data!D243</f>
        <v>34.400001525878906</v>
      </c>
      <c r="D240" s="23">
        <f>PI_data!E243</f>
        <v>28.549225193882013</v>
      </c>
      <c r="E240" s="23">
        <f>MIN(49,MAX(PI_data!F243:J243))</f>
        <v>0</v>
      </c>
      <c r="F240" s="23">
        <f>IF(Inicio!$C$22="Calderas",PI_data!CW243+PI_data!CX243,PI_data!CY243)*PCI_Sc1/1000*$A$2</f>
        <v>0</v>
      </c>
      <c r="G240" s="21">
        <v>0</v>
      </c>
    </row>
    <row r="241" spans="1:7">
      <c r="A241" s="22">
        <f t="shared" si="3"/>
        <v>45874.059027777024</v>
      </c>
      <c r="B241" s="23">
        <f>DNI!H243</f>
        <v>0</v>
      </c>
      <c r="C241" s="23">
        <f>PI_data!D244</f>
        <v>34.400001525878906</v>
      </c>
      <c r="D241" s="23">
        <f>PI_data!E244</f>
        <v>28.549225193882013</v>
      </c>
      <c r="E241" s="23">
        <f>MIN(49,MAX(PI_data!F244:J244))</f>
        <v>0</v>
      </c>
      <c r="F241" s="23">
        <f>IF(Inicio!$C$22="Calderas",PI_data!CW244+PI_data!CX244,PI_data!CY244)*PCI_Sc1/1000*$A$2</f>
        <v>0</v>
      </c>
      <c r="G241" s="21">
        <v>0</v>
      </c>
    </row>
    <row r="242" spans="1:7">
      <c r="A242" s="22">
        <f t="shared" si="3"/>
        <v>45874.062499999243</v>
      </c>
      <c r="B242" s="23">
        <f>DNI!H244</f>
        <v>0</v>
      </c>
      <c r="C242" s="23">
        <f>PI_data!D245</f>
        <v>34.400001525878906</v>
      </c>
      <c r="D242" s="23">
        <f>PI_data!E245</f>
        <v>28.549225193882013</v>
      </c>
      <c r="E242" s="23">
        <f>MIN(49,MAX(PI_data!F245:J245))</f>
        <v>0</v>
      </c>
      <c r="F242" s="23">
        <f>IF(Inicio!$C$22="Calderas",PI_data!CW245+PI_data!CX245,PI_data!CY245)*PCI_Sc1/1000*$A$2</f>
        <v>0</v>
      </c>
      <c r="G242" s="21">
        <v>0</v>
      </c>
    </row>
    <row r="243" spans="1:7">
      <c r="A243" s="22">
        <f t="shared" si="3"/>
        <v>45874.065972221462</v>
      </c>
      <c r="B243" s="23">
        <f>DNI!H245</f>
        <v>0</v>
      </c>
      <c r="C243" s="23">
        <f>PI_data!D246</f>
        <v>34.400001525878906</v>
      </c>
      <c r="D243" s="23">
        <f>PI_data!E246</f>
        <v>28.549225193882013</v>
      </c>
      <c r="E243" s="23">
        <f>MIN(49,MAX(PI_data!F246:J246))</f>
        <v>0</v>
      </c>
      <c r="F243" s="23">
        <f>IF(Inicio!$C$22="Calderas",PI_data!CW246+PI_data!CX246,PI_data!CY246)*PCI_Sc1/1000*$A$2</f>
        <v>0</v>
      </c>
      <c r="G243" s="21">
        <v>0</v>
      </c>
    </row>
    <row r="244" spans="1:7">
      <c r="A244" s="22">
        <f t="shared" si="3"/>
        <v>45874.069444443681</v>
      </c>
      <c r="B244" s="23">
        <f>DNI!H246</f>
        <v>0</v>
      </c>
      <c r="C244" s="23">
        <f>PI_data!D247</f>
        <v>34.400001525878906</v>
      </c>
      <c r="D244" s="23">
        <f>PI_data!E247</f>
        <v>28.549225193882013</v>
      </c>
      <c r="E244" s="23">
        <f>MIN(49,MAX(PI_data!F247:J247))</f>
        <v>0</v>
      </c>
      <c r="F244" s="23">
        <f>IF(Inicio!$C$22="Calderas",PI_data!CW247+PI_data!CX247,PI_data!CY247)*PCI_Sc1/1000*$A$2</f>
        <v>0</v>
      </c>
      <c r="G244" s="21">
        <v>0</v>
      </c>
    </row>
    <row r="245" spans="1:7">
      <c r="A245" s="22">
        <f t="shared" si="3"/>
        <v>45874.0729166659</v>
      </c>
      <c r="B245" s="23">
        <f>DNI!H247</f>
        <v>0</v>
      </c>
      <c r="C245" s="23">
        <f>PI_data!D248</f>
        <v>34.400001525878906</v>
      </c>
      <c r="D245" s="23">
        <f>PI_data!E248</f>
        <v>28.549225193882013</v>
      </c>
      <c r="E245" s="23">
        <f>MIN(49,MAX(PI_data!F248:J248))</f>
        <v>0</v>
      </c>
      <c r="F245" s="23">
        <f>IF(Inicio!$C$22="Calderas",PI_data!CW248+PI_data!CX248,PI_data!CY248)*PCI_Sc1/1000*$A$2</f>
        <v>0</v>
      </c>
      <c r="G245" s="21">
        <v>0</v>
      </c>
    </row>
    <row r="246" spans="1:7">
      <c r="A246" s="22">
        <f t="shared" si="3"/>
        <v>45874.076388888119</v>
      </c>
      <c r="B246" s="23">
        <f>DNI!H248</f>
        <v>0</v>
      </c>
      <c r="C246" s="23">
        <f>PI_data!D249</f>
        <v>34.400001525878906</v>
      </c>
      <c r="D246" s="23">
        <f>PI_data!E249</f>
        <v>28.549225193882013</v>
      </c>
      <c r="E246" s="23">
        <f>MIN(49,MAX(PI_data!F249:J249))</f>
        <v>0</v>
      </c>
      <c r="F246" s="23">
        <f>IF(Inicio!$C$22="Calderas",PI_data!CW249+PI_data!CX249,PI_data!CY249)*PCI_Sc1/1000*$A$2</f>
        <v>0</v>
      </c>
      <c r="G246" s="21">
        <v>0</v>
      </c>
    </row>
    <row r="247" spans="1:7">
      <c r="A247" s="22">
        <f t="shared" si="3"/>
        <v>45874.079861110338</v>
      </c>
      <c r="B247" s="23">
        <f>DNI!H249</f>
        <v>0</v>
      </c>
      <c r="C247" s="23">
        <f>PI_data!D250</f>
        <v>34.400001525878906</v>
      </c>
      <c r="D247" s="23">
        <f>PI_data!E250</f>
        <v>28.549225193882013</v>
      </c>
      <c r="E247" s="23">
        <f>MIN(49,MAX(PI_data!F250:J250))</f>
        <v>0</v>
      </c>
      <c r="F247" s="23">
        <f>IF(Inicio!$C$22="Calderas",PI_data!CW250+PI_data!CX250,PI_data!CY250)*PCI_Sc1/1000*$A$2</f>
        <v>0</v>
      </c>
      <c r="G247" s="21">
        <v>0</v>
      </c>
    </row>
    <row r="248" spans="1:7">
      <c r="A248" s="22">
        <f t="shared" si="3"/>
        <v>45874.083333332557</v>
      </c>
      <c r="B248" s="23">
        <f>DNI!H250</f>
        <v>0</v>
      </c>
      <c r="C248" s="23">
        <f>PI_data!D251</f>
        <v>34.400001525878906</v>
      </c>
      <c r="D248" s="23">
        <f>PI_data!E251</f>
        <v>28.549225193882013</v>
      </c>
      <c r="E248" s="23">
        <f>MIN(49,MAX(PI_data!F251:J251))</f>
        <v>0</v>
      </c>
      <c r="F248" s="23">
        <f>IF(Inicio!$C$22="Calderas",PI_data!CW251+PI_data!CX251,PI_data!CY251)*PCI_Sc1/1000*$A$2</f>
        <v>0</v>
      </c>
      <c r="G248" s="21">
        <v>0</v>
      </c>
    </row>
    <row r="249" spans="1:7">
      <c r="A249" s="22">
        <f t="shared" si="3"/>
        <v>45874.086805554776</v>
      </c>
      <c r="B249" s="23">
        <f>DNI!H251</f>
        <v>0</v>
      </c>
      <c r="C249" s="23">
        <f>PI_data!D252</f>
        <v>34.400001525878906</v>
      </c>
      <c r="D249" s="23">
        <f>PI_data!E252</f>
        <v>28.549225193882013</v>
      </c>
      <c r="E249" s="23">
        <f>MIN(49,MAX(PI_data!F252:J252))</f>
        <v>0</v>
      </c>
      <c r="F249" s="23">
        <f>IF(Inicio!$C$22="Calderas",PI_data!CW252+PI_data!CX252,PI_data!CY252)*PCI_Sc1/1000*$A$2</f>
        <v>0</v>
      </c>
      <c r="G249" s="21">
        <v>0</v>
      </c>
    </row>
    <row r="250" spans="1:7">
      <c r="A250" s="22">
        <f t="shared" si="3"/>
        <v>45874.090277776995</v>
      </c>
      <c r="B250" s="23">
        <f>DNI!H252</f>
        <v>0</v>
      </c>
      <c r="C250" s="23">
        <f>PI_data!D253</f>
        <v>34.400001525878906</v>
      </c>
      <c r="D250" s="23">
        <f>PI_data!E253</f>
        <v>28.549225193882013</v>
      </c>
      <c r="E250" s="23">
        <f>MIN(49,MAX(PI_data!F253:J253))</f>
        <v>0</v>
      </c>
      <c r="F250" s="23">
        <f>IF(Inicio!$C$22="Calderas",PI_data!CW253+PI_data!CX253,PI_data!CY253)*PCI_Sc1/1000*$A$2</f>
        <v>0</v>
      </c>
      <c r="G250" s="21">
        <v>0</v>
      </c>
    </row>
    <row r="251" spans="1:7">
      <c r="A251" s="22">
        <f t="shared" si="3"/>
        <v>45874.093749999214</v>
      </c>
      <c r="B251" s="23">
        <f>DNI!H253</f>
        <v>0</v>
      </c>
      <c r="C251" s="23">
        <f>PI_data!D254</f>
        <v>34.400001525878906</v>
      </c>
      <c r="D251" s="23">
        <f>PI_data!E254</f>
        <v>28.549225193882013</v>
      </c>
      <c r="E251" s="23">
        <f>MIN(49,MAX(PI_data!F254:J254))</f>
        <v>0</v>
      </c>
      <c r="F251" s="23">
        <f>IF(Inicio!$C$22="Calderas",PI_data!CW254+PI_data!CX254,PI_data!CY254)*PCI_Sc1/1000*$A$2</f>
        <v>0</v>
      </c>
      <c r="G251" s="21">
        <v>0</v>
      </c>
    </row>
    <row r="252" spans="1:7">
      <c r="A252" s="22">
        <f t="shared" si="3"/>
        <v>45874.097222221433</v>
      </c>
      <c r="B252" s="23">
        <f>DNI!H254</f>
        <v>0</v>
      </c>
      <c r="C252" s="23">
        <f>PI_data!D255</f>
        <v>34.400001525878906</v>
      </c>
      <c r="D252" s="23">
        <f>PI_data!E255</f>
        <v>28.549225193882013</v>
      </c>
      <c r="E252" s="23">
        <f>MIN(49,MAX(PI_data!F255:J255))</f>
        <v>0</v>
      </c>
      <c r="F252" s="23">
        <f>IF(Inicio!$C$22="Calderas",PI_data!CW255+PI_data!CX255,PI_data!CY255)*PCI_Sc1/1000*$A$2</f>
        <v>0</v>
      </c>
      <c r="G252" s="21">
        <v>0</v>
      </c>
    </row>
    <row r="253" spans="1:7">
      <c r="A253" s="22">
        <f t="shared" si="3"/>
        <v>45874.100694443652</v>
      </c>
      <c r="B253" s="23">
        <f>DNI!H255</f>
        <v>0</v>
      </c>
      <c r="C253" s="23">
        <f>PI_data!D256</f>
        <v>34.400001525878906</v>
      </c>
      <c r="D253" s="23">
        <f>PI_data!E256</f>
        <v>28.549225193882013</v>
      </c>
      <c r="E253" s="23">
        <f>MIN(49,MAX(PI_data!F256:J256))</f>
        <v>0</v>
      </c>
      <c r="F253" s="23">
        <f>IF(Inicio!$C$22="Calderas",PI_data!CW256+PI_data!CX256,PI_data!CY256)*PCI_Sc1/1000*$A$2</f>
        <v>0</v>
      </c>
      <c r="G253" s="21">
        <v>0</v>
      </c>
    </row>
    <row r="254" spans="1:7">
      <c r="A254" s="22">
        <f t="shared" si="3"/>
        <v>45874.104166665871</v>
      </c>
      <c r="B254" s="23">
        <f>DNI!H256</f>
        <v>0</v>
      </c>
      <c r="C254" s="23">
        <f>PI_data!D257</f>
        <v>34.400001525878906</v>
      </c>
      <c r="D254" s="23">
        <f>PI_data!E257</f>
        <v>28.549225193882013</v>
      </c>
      <c r="E254" s="23">
        <f>MIN(49,MAX(PI_data!F257:J257))</f>
        <v>0</v>
      </c>
      <c r="F254" s="23">
        <f>IF(Inicio!$C$22="Calderas",PI_data!CW257+PI_data!CX257,PI_data!CY257)*PCI_Sc1/1000*$A$2</f>
        <v>0</v>
      </c>
      <c r="G254" s="21">
        <v>0</v>
      </c>
    </row>
    <row r="255" spans="1:7">
      <c r="A255" s="22">
        <f t="shared" si="3"/>
        <v>45874.10763888809</v>
      </c>
      <c r="B255" s="23">
        <f>DNI!H257</f>
        <v>0</v>
      </c>
      <c r="C255" s="23">
        <f>PI_data!D258</f>
        <v>34.400001525878906</v>
      </c>
      <c r="D255" s="23">
        <f>PI_data!E258</f>
        <v>28.549225193882013</v>
      </c>
      <c r="E255" s="23">
        <f>MIN(49,MAX(PI_data!F258:J258))</f>
        <v>0</v>
      </c>
      <c r="F255" s="23">
        <f>IF(Inicio!$C$22="Calderas",PI_data!CW258+PI_data!CX258,PI_data!CY258)*PCI_Sc1/1000*$A$2</f>
        <v>0</v>
      </c>
      <c r="G255" s="21">
        <v>0</v>
      </c>
    </row>
    <row r="256" spans="1:7">
      <c r="A256" s="22">
        <f t="shared" si="3"/>
        <v>45874.111111110309</v>
      </c>
      <c r="B256" s="23">
        <f>DNI!H258</f>
        <v>0</v>
      </c>
      <c r="C256" s="23">
        <f>PI_data!D259</f>
        <v>34.400001525878906</v>
      </c>
      <c r="D256" s="23">
        <f>PI_data!E259</f>
        <v>28.549225193882013</v>
      </c>
      <c r="E256" s="23">
        <f>MIN(49,MAX(PI_data!F259:J259))</f>
        <v>0</v>
      </c>
      <c r="F256" s="23">
        <f>IF(Inicio!$C$22="Calderas",PI_data!CW259+PI_data!CX259,PI_data!CY259)*PCI_Sc1/1000*$A$2</f>
        <v>0</v>
      </c>
      <c r="G256" s="21">
        <v>0</v>
      </c>
    </row>
    <row r="257" spans="1:7">
      <c r="A257" s="22">
        <f t="shared" si="3"/>
        <v>45874.114583332528</v>
      </c>
      <c r="B257" s="23">
        <f>DNI!H259</f>
        <v>0</v>
      </c>
      <c r="C257" s="23">
        <f>PI_data!D260</f>
        <v>34.400001525878906</v>
      </c>
      <c r="D257" s="23">
        <f>PI_data!E260</f>
        <v>28.549225193882013</v>
      </c>
      <c r="E257" s="23">
        <f>MIN(49,MAX(PI_data!F260:J260))</f>
        <v>0</v>
      </c>
      <c r="F257" s="23">
        <f>IF(Inicio!$C$22="Calderas",PI_data!CW260+PI_data!CX260,PI_data!CY260)*PCI_Sc1/1000*$A$2</f>
        <v>0</v>
      </c>
      <c r="G257" s="21">
        <v>0</v>
      </c>
    </row>
    <row r="258" spans="1:7">
      <c r="A258" s="22">
        <f t="shared" si="3"/>
        <v>45874.118055554747</v>
      </c>
      <c r="B258" s="23">
        <f>DNI!H260</f>
        <v>0</v>
      </c>
      <c r="C258" s="23">
        <f>PI_data!D261</f>
        <v>34.400001525878906</v>
      </c>
      <c r="D258" s="23">
        <f>PI_data!E261</f>
        <v>28.549225193882013</v>
      </c>
      <c r="E258" s="23">
        <f>MIN(49,MAX(PI_data!F261:J261))</f>
        <v>0</v>
      </c>
      <c r="F258" s="23">
        <f>IF(Inicio!$C$22="Calderas",PI_data!CW261+PI_data!CX261,PI_data!CY261)*PCI_Sc1/1000*$A$2</f>
        <v>0</v>
      </c>
      <c r="G258" s="21">
        <v>0</v>
      </c>
    </row>
    <row r="259" spans="1:7">
      <c r="A259" s="22">
        <f t="shared" si="3"/>
        <v>45874.121527776966</v>
      </c>
      <c r="B259" s="23">
        <f>DNI!H261</f>
        <v>0</v>
      </c>
      <c r="C259" s="23">
        <f>PI_data!D262</f>
        <v>34.400001525878906</v>
      </c>
      <c r="D259" s="23">
        <f>PI_data!E262</f>
        <v>28.549225193882013</v>
      </c>
      <c r="E259" s="23">
        <f>MIN(49,MAX(PI_data!F262:J262))</f>
        <v>0</v>
      </c>
      <c r="F259" s="23">
        <f>IF(Inicio!$C$22="Calderas",PI_data!CW262+PI_data!CX262,PI_data!CY262)*PCI_Sc1/1000*$A$2</f>
        <v>0</v>
      </c>
      <c r="G259" s="21">
        <v>0</v>
      </c>
    </row>
    <row r="260" spans="1:7">
      <c r="A260" s="22">
        <f t="shared" si="3"/>
        <v>45874.124999999185</v>
      </c>
      <c r="B260" s="23">
        <f>DNI!H262</f>
        <v>0</v>
      </c>
      <c r="C260" s="23">
        <f>PI_data!D263</f>
        <v>34.400001525878906</v>
      </c>
      <c r="D260" s="23">
        <f>PI_data!E263</f>
        <v>28.549225193882013</v>
      </c>
      <c r="E260" s="23">
        <f>MIN(49,MAX(PI_data!F263:J263))</f>
        <v>0</v>
      </c>
      <c r="F260" s="23">
        <f>IF(Inicio!$C$22="Calderas",PI_data!CW263+PI_data!CX263,PI_data!CY263)*PCI_Sc1/1000*$A$2</f>
        <v>0</v>
      </c>
      <c r="G260" s="21">
        <v>0</v>
      </c>
    </row>
    <row r="261" spans="1:7">
      <c r="A261" s="22">
        <f t="shared" si="3"/>
        <v>45874.128472221404</v>
      </c>
      <c r="B261" s="23">
        <f>DNI!H263</f>
        <v>0</v>
      </c>
      <c r="C261" s="23">
        <f>PI_data!D264</f>
        <v>34.400001525878906</v>
      </c>
      <c r="D261" s="23">
        <f>PI_data!E264</f>
        <v>28.549225193882013</v>
      </c>
      <c r="E261" s="23">
        <f>MIN(49,MAX(PI_data!F264:J264))</f>
        <v>0</v>
      </c>
      <c r="F261" s="23">
        <f>IF(Inicio!$C$22="Calderas",PI_data!CW264+PI_data!CX264,PI_data!CY264)*PCI_Sc1/1000*$A$2</f>
        <v>0</v>
      </c>
      <c r="G261" s="21">
        <v>0</v>
      </c>
    </row>
    <row r="262" spans="1:7">
      <c r="A262" s="22">
        <f t="shared" si="3"/>
        <v>45874.131944443623</v>
      </c>
      <c r="B262" s="23">
        <f>DNI!H264</f>
        <v>0</v>
      </c>
      <c r="C262" s="23">
        <f>PI_data!D265</f>
        <v>34.400001525878906</v>
      </c>
      <c r="D262" s="23">
        <f>PI_data!E265</f>
        <v>28.549225193882013</v>
      </c>
      <c r="E262" s="23">
        <f>MIN(49,MAX(PI_data!F265:J265))</f>
        <v>0</v>
      </c>
      <c r="F262" s="23">
        <f>IF(Inicio!$C$22="Calderas",PI_data!CW265+PI_data!CX265,PI_data!CY265)*PCI_Sc1/1000*$A$2</f>
        <v>0</v>
      </c>
      <c r="G262" s="21">
        <v>0</v>
      </c>
    </row>
    <row r="263" spans="1:7">
      <c r="A263" s="22">
        <f t="shared" si="3"/>
        <v>45874.135416665842</v>
      </c>
      <c r="B263" s="23">
        <f>DNI!H265</f>
        <v>0</v>
      </c>
      <c r="C263" s="23">
        <f>PI_data!D266</f>
        <v>34.400001525878906</v>
      </c>
      <c r="D263" s="23">
        <f>PI_data!E266</f>
        <v>28.549225193882013</v>
      </c>
      <c r="E263" s="23">
        <f>MIN(49,MAX(PI_data!F266:J266))</f>
        <v>0</v>
      </c>
      <c r="F263" s="23">
        <f>IF(Inicio!$C$22="Calderas",PI_data!CW266+PI_data!CX266,PI_data!CY266)*PCI_Sc1/1000*$A$2</f>
        <v>0</v>
      </c>
      <c r="G263" s="21">
        <v>0</v>
      </c>
    </row>
    <row r="264" spans="1:7">
      <c r="A264" s="22">
        <f t="shared" si="3"/>
        <v>45874.138888888061</v>
      </c>
      <c r="B264" s="23">
        <f>DNI!H266</f>
        <v>0</v>
      </c>
      <c r="C264" s="23">
        <f>PI_data!D267</f>
        <v>34.400001525878906</v>
      </c>
      <c r="D264" s="23">
        <f>PI_data!E267</f>
        <v>28.549225193882013</v>
      </c>
      <c r="E264" s="23">
        <f>MIN(49,MAX(PI_data!F267:J267))</f>
        <v>0</v>
      </c>
      <c r="F264" s="23">
        <f>IF(Inicio!$C$22="Calderas",PI_data!CW267+PI_data!CX267,PI_data!CY267)*PCI_Sc1/1000*$A$2</f>
        <v>0</v>
      </c>
      <c r="G264" s="21">
        <v>0</v>
      </c>
    </row>
    <row r="265" spans="1:7">
      <c r="A265" s="22">
        <f t="shared" si="3"/>
        <v>45874.14236111028</v>
      </c>
      <c r="B265" s="23">
        <f>DNI!H267</f>
        <v>0</v>
      </c>
      <c r="C265" s="23">
        <f>PI_data!D268</f>
        <v>34.400001525878906</v>
      </c>
      <c r="D265" s="23">
        <f>PI_data!E268</f>
        <v>28.549225193882013</v>
      </c>
      <c r="E265" s="23">
        <f>MIN(49,MAX(PI_data!F268:J268))</f>
        <v>0</v>
      </c>
      <c r="F265" s="23">
        <f>IF(Inicio!$C$22="Calderas",PI_data!CW268+PI_data!CX268,PI_data!CY268)*PCI_Sc1/1000*$A$2</f>
        <v>0</v>
      </c>
      <c r="G265" s="21">
        <v>0</v>
      </c>
    </row>
    <row r="266" spans="1:7">
      <c r="A266" s="22">
        <f t="shared" ref="A266:A295" si="4">A265+5/60/24</f>
        <v>45874.145833332499</v>
      </c>
      <c r="B266" s="23">
        <f>DNI!H268</f>
        <v>0</v>
      </c>
      <c r="C266" s="23">
        <f>PI_data!D269</f>
        <v>34.400001525878906</v>
      </c>
      <c r="D266" s="23">
        <f>PI_data!E269</f>
        <v>28.549225193882013</v>
      </c>
      <c r="E266" s="23">
        <f>MIN(49,MAX(PI_data!F269:J269))</f>
        <v>0</v>
      </c>
      <c r="F266" s="23">
        <f>IF(Inicio!$C$22="Calderas",PI_data!CW269+PI_data!CX269,PI_data!CY269)*PCI_Sc1/1000*$A$2</f>
        <v>0</v>
      </c>
      <c r="G266" s="21">
        <v>0</v>
      </c>
    </row>
    <row r="267" spans="1:7">
      <c r="A267" s="22">
        <f t="shared" si="4"/>
        <v>45874.149305554718</v>
      </c>
      <c r="B267" s="23">
        <f>DNI!H269</f>
        <v>0</v>
      </c>
      <c r="C267" s="23">
        <f>PI_data!D270</f>
        <v>34.400001525878906</v>
      </c>
      <c r="D267" s="23">
        <f>PI_data!E270</f>
        <v>28.549225193882013</v>
      </c>
      <c r="E267" s="23">
        <f>MIN(49,MAX(PI_data!F270:J270))</f>
        <v>0</v>
      </c>
      <c r="F267" s="23">
        <f>IF(Inicio!$C$22="Calderas",PI_data!CW270+PI_data!CX270,PI_data!CY270)*PCI_Sc1/1000*$A$2</f>
        <v>0</v>
      </c>
      <c r="G267" s="21">
        <v>0</v>
      </c>
    </row>
    <row r="268" spans="1:7">
      <c r="A268" s="22">
        <f t="shared" si="4"/>
        <v>45874.152777776937</v>
      </c>
      <c r="B268" s="23">
        <f>DNI!H270</f>
        <v>0</v>
      </c>
      <c r="C268" s="23">
        <f>PI_data!D271</f>
        <v>34.400001525878906</v>
      </c>
      <c r="D268" s="23">
        <f>PI_data!E271</f>
        <v>28.549225193882013</v>
      </c>
      <c r="E268" s="23">
        <f>MIN(49,MAX(PI_data!F271:J271))</f>
        <v>0</v>
      </c>
      <c r="F268" s="23">
        <f>IF(Inicio!$C$22="Calderas",PI_data!CW271+PI_data!CX271,PI_data!CY271)*PCI_Sc1/1000*$A$2</f>
        <v>0</v>
      </c>
      <c r="G268" s="21">
        <v>0</v>
      </c>
    </row>
    <row r="269" spans="1:7">
      <c r="A269" s="22">
        <f t="shared" si="4"/>
        <v>45874.156249999156</v>
      </c>
      <c r="B269" s="23">
        <f>DNI!H271</f>
        <v>0</v>
      </c>
      <c r="C269" s="23">
        <f>PI_data!D272</f>
        <v>34.400001525878906</v>
      </c>
      <c r="D269" s="23">
        <f>PI_data!E272</f>
        <v>28.549225193882013</v>
      </c>
      <c r="E269" s="23">
        <f>MIN(49,MAX(PI_data!F272:J272))</f>
        <v>0</v>
      </c>
      <c r="F269" s="23">
        <f>IF(Inicio!$C$22="Calderas",PI_data!CW272+PI_data!CX272,PI_data!CY272)*PCI_Sc1/1000*$A$2</f>
        <v>0</v>
      </c>
      <c r="G269" s="21">
        <v>0</v>
      </c>
    </row>
    <row r="270" spans="1:7">
      <c r="A270" s="22">
        <f t="shared" si="4"/>
        <v>45874.159722221375</v>
      </c>
      <c r="B270" s="23">
        <f>DNI!H272</f>
        <v>0</v>
      </c>
      <c r="C270" s="23">
        <f>PI_data!D273</f>
        <v>34.400001525878906</v>
      </c>
      <c r="D270" s="23">
        <f>PI_data!E273</f>
        <v>28.549225193882013</v>
      </c>
      <c r="E270" s="23">
        <f>MIN(49,MAX(PI_data!F273:J273))</f>
        <v>0</v>
      </c>
      <c r="F270" s="23">
        <f>IF(Inicio!$C$22="Calderas",PI_data!CW273+PI_data!CX273,PI_data!CY273)*PCI_Sc1/1000*$A$2</f>
        <v>0</v>
      </c>
      <c r="G270" s="21">
        <v>0</v>
      </c>
    </row>
    <row r="271" spans="1:7">
      <c r="A271" s="22">
        <f t="shared" si="4"/>
        <v>45874.163194443594</v>
      </c>
      <c r="B271" s="23">
        <f>DNI!H273</f>
        <v>0</v>
      </c>
      <c r="C271" s="23">
        <f>PI_data!D274</f>
        <v>34.400001525878906</v>
      </c>
      <c r="D271" s="23">
        <f>PI_data!E274</f>
        <v>28.549225193882013</v>
      </c>
      <c r="E271" s="23">
        <f>MIN(49,MAX(PI_data!F274:J274))</f>
        <v>0</v>
      </c>
      <c r="F271" s="23">
        <f>IF(Inicio!$C$22="Calderas",PI_data!CW274+PI_data!CX274,PI_data!CY274)*PCI_Sc1/1000*$A$2</f>
        <v>0</v>
      </c>
      <c r="G271" s="21">
        <v>0</v>
      </c>
    </row>
    <row r="272" spans="1:7">
      <c r="A272" s="22">
        <f t="shared" si="4"/>
        <v>45874.166666665813</v>
      </c>
      <c r="B272" s="23">
        <f>DNI!H274</f>
        <v>0</v>
      </c>
      <c r="C272" s="23">
        <f>PI_data!D275</f>
        <v>34.400001525878906</v>
      </c>
      <c r="D272" s="23">
        <f>PI_data!E275</f>
        <v>28.549225193882013</v>
      </c>
      <c r="E272" s="23">
        <f>MIN(49,MAX(PI_data!F275:J275))</f>
        <v>0</v>
      </c>
      <c r="F272" s="23">
        <f>IF(Inicio!$C$22="Calderas",PI_data!CW275+PI_data!CX275,PI_data!CY275)*PCI_Sc1/1000*$A$2</f>
        <v>0</v>
      </c>
      <c r="G272" s="21">
        <v>0</v>
      </c>
    </row>
    <row r="273" spans="1:7">
      <c r="A273" s="22">
        <f t="shared" si="4"/>
        <v>45874.170138888032</v>
      </c>
      <c r="B273" s="23">
        <f>DNI!H275</f>
        <v>0</v>
      </c>
      <c r="C273" s="23">
        <f>PI_data!D276</f>
        <v>34.400001525878906</v>
      </c>
      <c r="D273" s="23">
        <f>PI_data!E276</f>
        <v>28.549225193882013</v>
      </c>
      <c r="E273" s="23">
        <f>MIN(49,MAX(PI_data!F276:J276))</f>
        <v>0</v>
      </c>
      <c r="F273" s="23">
        <f>IF(Inicio!$C$22="Calderas",PI_data!CW276+PI_data!CX276,PI_data!CY276)*PCI_Sc1/1000*$A$2</f>
        <v>0</v>
      </c>
      <c r="G273" s="21">
        <v>0</v>
      </c>
    </row>
    <row r="274" spans="1:7">
      <c r="A274" s="22">
        <f t="shared" si="4"/>
        <v>45874.173611110251</v>
      </c>
      <c r="B274" s="23">
        <f>DNI!H276</f>
        <v>0</v>
      </c>
      <c r="C274" s="23">
        <f>PI_data!D277</f>
        <v>34.400001525878906</v>
      </c>
      <c r="D274" s="23">
        <f>PI_data!E277</f>
        <v>28.549225193882013</v>
      </c>
      <c r="E274" s="23">
        <f>MIN(49,MAX(PI_data!F277:J277))</f>
        <v>0</v>
      </c>
      <c r="F274" s="23">
        <f>IF(Inicio!$C$22="Calderas",PI_data!CW277+PI_data!CX277,PI_data!CY277)*PCI_Sc1/1000*$A$2</f>
        <v>0</v>
      </c>
      <c r="G274" s="21">
        <v>0</v>
      </c>
    </row>
    <row r="275" spans="1:7">
      <c r="A275" s="22">
        <f t="shared" si="4"/>
        <v>45874.17708333247</v>
      </c>
      <c r="B275" s="23">
        <f>DNI!H277</f>
        <v>0</v>
      </c>
      <c r="C275" s="23">
        <f>PI_data!D278</f>
        <v>34.400001525878906</v>
      </c>
      <c r="D275" s="23">
        <f>PI_data!E278</f>
        <v>28.549225193882013</v>
      </c>
      <c r="E275" s="23">
        <f>MIN(49,MAX(PI_data!F278:J278))</f>
        <v>0</v>
      </c>
      <c r="F275" s="23">
        <f>IF(Inicio!$C$22="Calderas",PI_data!CW278+PI_data!CX278,PI_data!CY278)*PCI_Sc1/1000*$A$2</f>
        <v>0</v>
      </c>
      <c r="G275" s="21">
        <v>0</v>
      </c>
    </row>
    <row r="276" spans="1:7">
      <c r="A276" s="22">
        <f t="shared" si="4"/>
        <v>45874.180555554689</v>
      </c>
      <c r="B276" s="23">
        <f>DNI!H278</f>
        <v>0</v>
      </c>
      <c r="C276" s="23">
        <f>PI_data!D279</f>
        <v>34.400001525878906</v>
      </c>
      <c r="D276" s="23">
        <f>PI_data!E279</f>
        <v>28.549225193882013</v>
      </c>
      <c r="E276" s="23">
        <f>MIN(49,MAX(PI_data!F279:J279))</f>
        <v>0</v>
      </c>
      <c r="F276" s="23">
        <f>IF(Inicio!$C$22="Calderas",PI_data!CW279+PI_data!CX279,PI_data!CY279)*PCI_Sc1/1000*$A$2</f>
        <v>0</v>
      </c>
      <c r="G276" s="21">
        <v>0</v>
      </c>
    </row>
    <row r="277" spans="1:7">
      <c r="A277" s="22">
        <f t="shared" si="4"/>
        <v>45874.184027776908</v>
      </c>
      <c r="B277" s="23">
        <f>DNI!H279</f>
        <v>0</v>
      </c>
      <c r="C277" s="23">
        <f>PI_data!D280</f>
        <v>34.400001525878906</v>
      </c>
      <c r="D277" s="23">
        <f>PI_data!E280</f>
        <v>28.549225193882013</v>
      </c>
      <c r="E277" s="23">
        <f>MIN(49,MAX(PI_data!F280:J280))</f>
        <v>0</v>
      </c>
      <c r="F277" s="23">
        <f>IF(Inicio!$C$22="Calderas",PI_data!CW280+PI_data!CX280,PI_data!CY280)*PCI_Sc1/1000*$A$2</f>
        <v>0</v>
      </c>
      <c r="G277" s="21">
        <v>0</v>
      </c>
    </row>
    <row r="278" spans="1:7">
      <c r="A278" s="22">
        <f t="shared" si="4"/>
        <v>45874.187499999127</v>
      </c>
      <c r="B278" s="23">
        <f>DNI!H280</f>
        <v>0</v>
      </c>
      <c r="C278" s="23">
        <f>PI_data!D281</f>
        <v>34.400001525878906</v>
      </c>
      <c r="D278" s="23">
        <f>PI_data!E281</f>
        <v>28.549225193882013</v>
      </c>
      <c r="E278" s="23">
        <f>MIN(49,MAX(PI_data!F281:J281))</f>
        <v>0</v>
      </c>
      <c r="F278" s="23">
        <f>IF(Inicio!$C$22="Calderas",PI_data!CW281+PI_data!CX281,PI_data!CY281)*PCI_Sc1/1000*$A$2</f>
        <v>0</v>
      </c>
      <c r="G278" s="21">
        <v>0</v>
      </c>
    </row>
    <row r="279" spans="1:7">
      <c r="A279" s="22">
        <f t="shared" si="4"/>
        <v>45874.190972221346</v>
      </c>
      <c r="B279" s="23">
        <f>DNI!H281</f>
        <v>0</v>
      </c>
      <c r="C279" s="23">
        <f>PI_data!D282</f>
        <v>34.400001525878906</v>
      </c>
      <c r="D279" s="23">
        <f>PI_data!E282</f>
        <v>28.549225193882013</v>
      </c>
      <c r="E279" s="23">
        <f>MIN(49,MAX(PI_data!F282:J282))</f>
        <v>0</v>
      </c>
      <c r="F279" s="23">
        <f>IF(Inicio!$C$22="Calderas",PI_data!CW282+PI_data!CX282,PI_data!CY282)*PCI_Sc1/1000*$A$2</f>
        <v>0</v>
      </c>
      <c r="G279" s="21">
        <v>0</v>
      </c>
    </row>
    <row r="280" spans="1:7">
      <c r="A280" s="22">
        <f t="shared" si="4"/>
        <v>45874.194444443565</v>
      </c>
      <c r="B280" s="23">
        <f>DNI!H282</f>
        <v>0</v>
      </c>
      <c r="C280" s="23">
        <f>PI_data!D283</f>
        <v>34.400001525878906</v>
      </c>
      <c r="D280" s="23">
        <f>PI_data!E283</f>
        <v>28.549225193882013</v>
      </c>
      <c r="E280" s="23">
        <f>MIN(49,MAX(PI_data!F283:J283))</f>
        <v>0</v>
      </c>
      <c r="F280" s="23">
        <f>IF(Inicio!$C$22="Calderas",PI_data!CW283+PI_data!CX283,PI_data!CY283)*PCI_Sc1/1000*$A$2</f>
        <v>0</v>
      </c>
      <c r="G280" s="21">
        <v>0</v>
      </c>
    </row>
    <row r="281" spans="1:7">
      <c r="A281" s="22">
        <f t="shared" si="4"/>
        <v>45874.197916665784</v>
      </c>
      <c r="B281" s="23">
        <f>DNI!H283</f>
        <v>0</v>
      </c>
      <c r="C281" s="23">
        <f>PI_data!D284</f>
        <v>34.400001525878906</v>
      </c>
      <c r="D281" s="23">
        <f>PI_data!E284</f>
        <v>28.549225193882013</v>
      </c>
      <c r="E281" s="23">
        <f>MIN(49,MAX(PI_data!F284:J284))</f>
        <v>0</v>
      </c>
      <c r="F281" s="23">
        <f>IF(Inicio!$C$22="Calderas",PI_data!CW284+PI_data!CX284,PI_data!CY284)*PCI_Sc1/1000*$A$2</f>
        <v>0</v>
      </c>
      <c r="G281" s="21">
        <v>0</v>
      </c>
    </row>
    <row r="282" spans="1:7">
      <c r="A282" s="22">
        <f t="shared" si="4"/>
        <v>45874.201388888003</v>
      </c>
      <c r="B282" s="23">
        <f>DNI!H284</f>
        <v>0</v>
      </c>
      <c r="C282" s="23">
        <f>PI_data!D285</f>
        <v>34.400001525878906</v>
      </c>
      <c r="D282" s="23">
        <f>PI_data!E285</f>
        <v>28.549225193882013</v>
      </c>
      <c r="E282" s="23">
        <f>MIN(49,MAX(PI_data!F285:J285))</f>
        <v>0</v>
      </c>
      <c r="F282" s="23">
        <f>IF(Inicio!$C$22="Calderas",PI_data!CW285+PI_data!CX285,PI_data!CY285)*PCI_Sc1/1000*$A$2</f>
        <v>0</v>
      </c>
      <c r="G282" s="21">
        <v>0</v>
      </c>
    </row>
    <row r="283" spans="1:7">
      <c r="A283" s="22">
        <f t="shared" si="4"/>
        <v>45874.204861110222</v>
      </c>
      <c r="B283" s="23">
        <f>DNI!H285</f>
        <v>0</v>
      </c>
      <c r="C283" s="23">
        <f>PI_data!D286</f>
        <v>34.400001525878906</v>
      </c>
      <c r="D283" s="23">
        <f>PI_data!E286</f>
        <v>28.549225193882013</v>
      </c>
      <c r="E283" s="23">
        <f>MIN(49,MAX(PI_data!F286:J286))</f>
        <v>0</v>
      </c>
      <c r="F283" s="23">
        <f>IF(Inicio!$C$22="Calderas",PI_data!CW286+PI_data!CX286,PI_data!CY286)*PCI_Sc1/1000*$A$2</f>
        <v>0</v>
      </c>
      <c r="G283" s="21">
        <v>0</v>
      </c>
    </row>
    <row r="284" spans="1:7">
      <c r="A284" s="22">
        <f t="shared" si="4"/>
        <v>45874.208333332441</v>
      </c>
      <c r="B284" s="23">
        <f>DNI!H286</f>
        <v>0</v>
      </c>
      <c r="C284" s="23">
        <f>PI_data!D287</f>
        <v>34.400001525878906</v>
      </c>
      <c r="D284" s="23">
        <f>PI_data!E287</f>
        <v>28.549225193882013</v>
      </c>
      <c r="E284" s="23">
        <f>MIN(49,MAX(PI_data!F287:J287))</f>
        <v>0</v>
      </c>
      <c r="F284" s="23">
        <f>IF(Inicio!$C$22="Calderas",PI_data!CW287+PI_data!CX287,PI_data!CY287)*PCI_Sc1/1000*$A$2</f>
        <v>0</v>
      </c>
      <c r="G284" s="21">
        <v>0</v>
      </c>
    </row>
    <row r="285" spans="1:7">
      <c r="A285" s="22">
        <f t="shared" si="4"/>
        <v>45874.21180555466</v>
      </c>
      <c r="B285" s="23">
        <f>DNI!H287</f>
        <v>0</v>
      </c>
      <c r="C285" s="23">
        <f>PI_data!D288</f>
        <v>34.400001525878906</v>
      </c>
      <c r="D285" s="23">
        <f>PI_data!E288</f>
        <v>28.549225193882013</v>
      </c>
      <c r="E285" s="23">
        <f>MIN(49,MAX(PI_data!F288:J288))</f>
        <v>0</v>
      </c>
      <c r="F285" s="23">
        <f>IF(Inicio!$C$22="Calderas",PI_data!CW288+PI_data!CX288,PI_data!CY288)*PCI_Sc1/1000*$A$2</f>
        <v>0</v>
      </c>
      <c r="G285" s="21">
        <v>0</v>
      </c>
    </row>
    <row r="286" spans="1:7">
      <c r="A286" s="22">
        <f t="shared" si="4"/>
        <v>45874.215277776879</v>
      </c>
      <c r="B286" s="23">
        <f>DNI!H288</f>
        <v>0</v>
      </c>
      <c r="C286" s="23">
        <f>PI_data!D289</f>
        <v>34.400001525878906</v>
      </c>
      <c r="D286" s="23">
        <f>PI_data!E289</f>
        <v>28.549225193882013</v>
      </c>
      <c r="E286" s="23">
        <f>MIN(49,MAX(PI_data!F289:J289))</f>
        <v>0</v>
      </c>
      <c r="F286" s="23">
        <f>IF(Inicio!$C$22="Calderas",PI_data!CW289+PI_data!CX289,PI_data!CY289)*PCI_Sc1/1000*$A$2</f>
        <v>0</v>
      </c>
      <c r="G286" s="21">
        <v>0</v>
      </c>
    </row>
    <row r="287" spans="1:7">
      <c r="A287" s="22">
        <f t="shared" si="4"/>
        <v>45874.218749999098</v>
      </c>
      <c r="B287" s="23">
        <f>DNI!H289</f>
        <v>0</v>
      </c>
      <c r="C287" s="23">
        <f>PI_data!D290</f>
        <v>34.400001525878906</v>
      </c>
      <c r="D287" s="23">
        <f>PI_data!E290</f>
        <v>28.549225193882013</v>
      </c>
      <c r="E287" s="23">
        <f>MIN(49,MAX(PI_data!F290:J290))</f>
        <v>0</v>
      </c>
      <c r="F287" s="23">
        <f>IF(Inicio!$C$22="Calderas",PI_data!CW290+PI_data!CX290,PI_data!CY290)*PCI_Sc1/1000*$A$2</f>
        <v>0</v>
      </c>
      <c r="G287" s="21">
        <v>0</v>
      </c>
    </row>
    <row r="288" spans="1:7">
      <c r="A288" s="22">
        <f t="shared" si="4"/>
        <v>45874.222222221317</v>
      </c>
      <c r="B288" s="23">
        <f>DNI!H290</f>
        <v>0</v>
      </c>
      <c r="C288" s="23">
        <f>PI_data!D291</f>
        <v>34.400001525878906</v>
      </c>
      <c r="D288" s="23">
        <f>PI_data!E291</f>
        <v>28.549225193882013</v>
      </c>
      <c r="E288" s="23">
        <f>MIN(49,MAX(PI_data!F291:J291))</f>
        <v>0</v>
      </c>
      <c r="F288" s="23">
        <f>IF(Inicio!$C$22="Calderas",PI_data!CW291+PI_data!CX291,PI_data!CY291)*PCI_Sc1/1000*$A$2</f>
        <v>0</v>
      </c>
      <c r="G288" s="21">
        <v>0</v>
      </c>
    </row>
    <row r="289" spans="1:7">
      <c r="A289" s="22">
        <f t="shared" si="4"/>
        <v>45874.225694443536</v>
      </c>
      <c r="B289" s="23">
        <f>DNI!H291</f>
        <v>0</v>
      </c>
      <c r="C289" s="23">
        <f>PI_data!D292</f>
        <v>34.400001525878906</v>
      </c>
      <c r="D289" s="23">
        <f>PI_data!E292</f>
        <v>28.549225193882013</v>
      </c>
      <c r="E289" s="23">
        <f>MIN(49,MAX(PI_data!F292:J292))</f>
        <v>0</v>
      </c>
      <c r="F289" s="23">
        <f>IF(Inicio!$C$22="Calderas",PI_data!CW292+PI_data!CX292,PI_data!CY292)*PCI_Sc1/1000*$A$2</f>
        <v>0</v>
      </c>
      <c r="G289" s="21">
        <v>0</v>
      </c>
    </row>
    <row r="290" spans="1:7">
      <c r="A290" s="22">
        <f t="shared" si="4"/>
        <v>45874.229166665755</v>
      </c>
      <c r="B290" s="23">
        <f>DNI!H292</f>
        <v>0</v>
      </c>
      <c r="C290" s="23">
        <f>PI_data!D293</f>
        <v>34.400001525878906</v>
      </c>
      <c r="D290" s="23">
        <f>PI_data!E293</f>
        <v>28.549225193882013</v>
      </c>
      <c r="E290" s="23">
        <f>MIN(49,MAX(PI_data!F293:J293))</f>
        <v>0</v>
      </c>
      <c r="F290" s="23">
        <f>IF(Inicio!$C$22="Calderas",PI_data!CW293+PI_data!CX293,PI_data!CY293)*PCI_Sc1/1000*$A$2</f>
        <v>0</v>
      </c>
      <c r="G290" s="21">
        <v>0</v>
      </c>
    </row>
    <row r="291" spans="1:7">
      <c r="A291" s="22">
        <f t="shared" si="4"/>
        <v>45874.232638887974</v>
      </c>
      <c r="B291" s="23">
        <f>DNI!H293</f>
        <v>0</v>
      </c>
      <c r="C291" s="23">
        <f>PI_data!D294</f>
        <v>34.400001525878906</v>
      </c>
      <c r="D291" s="23">
        <f>PI_data!E294</f>
        <v>28.549225193882013</v>
      </c>
      <c r="E291" s="23">
        <f>MIN(49,MAX(PI_data!F294:J294))</f>
        <v>0</v>
      </c>
      <c r="F291" s="23">
        <f>IF(Inicio!$C$22="Calderas",PI_data!CW294+PI_data!CX294,PI_data!CY294)*PCI_Sc1/1000*$A$2</f>
        <v>0</v>
      </c>
      <c r="G291" s="21">
        <v>0</v>
      </c>
    </row>
    <row r="292" spans="1:7">
      <c r="A292" s="22">
        <f t="shared" si="4"/>
        <v>45874.236111110193</v>
      </c>
      <c r="B292" s="23">
        <f>DNI!H294</f>
        <v>0</v>
      </c>
      <c r="C292" s="23">
        <f>PI_data!D295</f>
        <v>34.400001525878906</v>
      </c>
      <c r="D292" s="23">
        <f>PI_data!E295</f>
        <v>28.549225193882013</v>
      </c>
      <c r="E292" s="23">
        <f>MIN(49,MAX(PI_data!F295:J295))</f>
        <v>0</v>
      </c>
      <c r="F292" s="23">
        <f>IF(Inicio!$C$22="Calderas",PI_data!CW295+PI_data!CX295,PI_data!CY295)*PCI_Sc1/1000*$A$2</f>
        <v>0</v>
      </c>
      <c r="G292" s="21">
        <v>0</v>
      </c>
    </row>
    <row r="293" spans="1:7">
      <c r="A293" s="22">
        <f t="shared" si="4"/>
        <v>45874.239583332412</v>
      </c>
      <c r="B293" s="23">
        <f>DNI!H295</f>
        <v>0</v>
      </c>
      <c r="C293" s="23">
        <f>PI_data!D296</f>
        <v>34.400001525878906</v>
      </c>
      <c r="D293" s="23">
        <f>PI_data!E296</f>
        <v>28.549225193882013</v>
      </c>
      <c r="E293" s="23">
        <f>MIN(49,MAX(PI_data!F296:J296))</f>
        <v>0</v>
      </c>
      <c r="F293" s="23">
        <f>IF(Inicio!$C$22="Calderas",PI_data!CW296+PI_data!CX296,PI_data!CY296)*PCI_Sc1/1000*$A$2</f>
        <v>0</v>
      </c>
      <c r="G293" s="21">
        <v>0</v>
      </c>
    </row>
    <row r="294" spans="1:7">
      <c r="A294" s="22">
        <f t="shared" si="4"/>
        <v>45874.243055554631</v>
      </c>
      <c r="B294" s="23">
        <f>DNI!H296</f>
        <v>0</v>
      </c>
      <c r="C294" s="23">
        <f>PI_data!D297</f>
        <v>34.400001525878906</v>
      </c>
      <c r="D294" s="23">
        <f>PI_data!E297</f>
        <v>28.549225193882013</v>
      </c>
      <c r="E294" s="23">
        <f>MIN(49,MAX(PI_data!F297:J297))</f>
        <v>0</v>
      </c>
      <c r="F294" s="23">
        <f>IF(Inicio!$C$22="Calderas",PI_data!CW297+PI_data!CX297,PI_data!CY297)*PCI_Sc1/1000*$A$2</f>
        <v>0</v>
      </c>
      <c r="G294" s="21">
        <v>0</v>
      </c>
    </row>
    <row r="295" spans="1:7">
      <c r="A295" s="22">
        <f t="shared" si="4"/>
        <v>45874.24652777685</v>
      </c>
      <c r="B295" s="23">
        <f>DNI!H297</f>
        <v>0</v>
      </c>
      <c r="C295" s="23">
        <f>PI_data!D298</f>
        <v>34.400001525878906</v>
      </c>
      <c r="D295" s="23">
        <f>PI_data!E298</f>
        <v>28.549225193882013</v>
      </c>
      <c r="E295" s="23">
        <f>MIN(49,MAX(PI_data!F298:J298))</f>
        <v>0</v>
      </c>
      <c r="F295" s="23">
        <f>IF(Inicio!$C$22="Calderas",PI_data!CW298+PI_data!CX298,PI_data!CY298)*PCI_Sc1/1000*$A$2</f>
        <v>0</v>
      </c>
      <c r="G295" s="2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G295"/>
  <sheetViews>
    <sheetView zoomScale="80" zoomScaleNormal="80" workbookViewId="0">
      <pane xSplit="1" ySplit="7" topLeftCell="B8" activePane="bottomRight" state="frozen"/>
      <selection pane="topRight" activeCell="D1" sqref="D1"/>
      <selection pane="bottomLeft" activeCell="A8" sqref="A8"/>
      <selection pane="bottomRight" activeCell="G8" sqref="G8:G295"/>
    </sheetView>
  </sheetViews>
  <sheetFormatPr baseColWidth="10" defaultColWidth="14.625" defaultRowHeight="14.25"/>
  <cols>
    <col min="1" max="1" width="17.75" style="21" bestFit="1" customWidth="1"/>
    <col min="2" max="16384" width="14.625" style="21"/>
  </cols>
  <sheetData>
    <row r="1" spans="1:7">
      <c r="A1" s="97" t="s">
        <v>171</v>
      </c>
      <c r="B1" s="20"/>
      <c r="C1" s="20"/>
      <c r="D1" s="20"/>
      <c r="E1" s="20"/>
      <c r="F1" s="20"/>
    </row>
    <row r="2" spans="1:7">
      <c r="A2" s="302">
        <v>0.9</v>
      </c>
      <c r="B2" s="20"/>
      <c r="C2" s="20"/>
      <c r="D2" s="20"/>
      <c r="E2" s="20"/>
      <c r="F2" s="20"/>
    </row>
    <row r="3" spans="1:7">
      <c r="A3" s="303" t="s">
        <v>31</v>
      </c>
      <c r="B3" s="20"/>
      <c r="C3" s="20"/>
      <c r="D3" s="20"/>
      <c r="E3" s="20"/>
      <c r="F3" s="20"/>
      <c r="G3" s="56" t="s">
        <v>35</v>
      </c>
    </row>
    <row r="4" spans="1:7">
      <c r="A4" s="303">
        <f>IF(COUNT(A8:F295)=COUNTA(A8:F295),0,1)</f>
        <v>0</v>
      </c>
      <c r="B4" s="20"/>
      <c r="C4" s="20"/>
      <c r="D4" s="20"/>
      <c r="E4" s="20"/>
      <c r="F4" s="20"/>
      <c r="G4" s="56">
        <f>IF(Dni_Sc2&gt;=Limite_Dni_No_Ope,SUMIF(G8:G223,"&gt;0")/12,"N/A")</f>
        <v>370.80144902018998</v>
      </c>
    </row>
    <row r="5" spans="1:7" ht="15" thickBot="1">
      <c r="A5" s="20"/>
      <c r="B5" s="20"/>
      <c r="C5" s="20"/>
      <c r="D5" s="20"/>
      <c r="E5" s="20"/>
      <c r="F5" s="20"/>
    </row>
    <row r="6" spans="1:7" ht="28.5">
      <c r="A6" s="295" t="s">
        <v>40</v>
      </c>
      <c r="B6" s="296" t="s">
        <v>16</v>
      </c>
      <c r="C6" s="296" t="s">
        <v>82</v>
      </c>
      <c r="D6" s="296" t="s">
        <v>83</v>
      </c>
      <c r="E6" s="296" t="s">
        <v>84</v>
      </c>
      <c r="F6" s="296" t="s">
        <v>170</v>
      </c>
      <c r="G6" s="297" t="s">
        <v>85</v>
      </c>
    </row>
    <row r="7" spans="1:7" ht="15" thickBot="1">
      <c r="A7" s="298" t="s">
        <v>13</v>
      </c>
      <c r="B7" s="299" t="s">
        <v>0</v>
      </c>
      <c r="C7" s="299" t="s">
        <v>2</v>
      </c>
      <c r="D7" s="299" t="s">
        <v>1</v>
      </c>
      <c r="E7" s="299" t="s">
        <v>3</v>
      </c>
      <c r="F7" s="300" t="s">
        <v>163</v>
      </c>
      <c r="G7" s="301" t="s">
        <v>4</v>
      </c>
    </row>
    <row r="8" spans="1:7">
      <c r="A8" s="22">
        <f>PI_data!A11</f>
        <v>45873.25</v>
      </c>
      <c r="B8" s="23">
        <f>DNI!I10</f>
        <v>0</v>
      </c>
      <c r="C8" s="23">
        <f>PI_data!AD11</f>
        <v>24.506328182701704</v>
      </c>
      <c r="D8" s="23">
        <f>PI_data!AE11</f>
        <v>55.350622397798503</v>
      </c>
      <c r="E8" s="23">
        <f>MIN(49,MAX(PI_data!AF11:AJ11))</f>
        <v>5.7675132751464844</v>
      </c>
      <c r="F8" s="23">
        <f>IF(Inicio!$O$22="Calderas",PI_data!CZ11+PI_data!DA11,PI_data!DB11)*PCI_Sc2/1000*$A$2</f>
        <v>0</v>
      </c>
      <c r="G8" s="21">
        <v>0</v>
      </c>
    </row>
    <row r="9" spans="1:7">
      <c r="A9" s="22">
        <f>A8+5/60/24</f>
        <v>45873.253472222219</v>
      </c>
      <c r="B9" s="23">
        <f>DNI!I11</f>
        <v>0</v>
      </c>
      <c r="C9" s="23">
        <f>PI_data!AD12</f>
        <v>24.415601671676633</v>
      </c>
      <c r="D9" s="23">
        <f>PI_data!AE12</f>
        <v>55.984969829810616</v>
      </c>
      <c r="E9" s="23">
        <f>MIN(49,MAX(PI_data!AF12:AJ12))</f>
        <v>5.7675132751464844</v>
      </c>
      <c r="F9" s="23">
        <f>IF(Inicio!$O$22="Calderas",PI_data!CZ12+PI_data!DA12,PI_data!DB12)*PCI_Sc2/1000*$A$2</f>
        <v>0</v>
      </c>
      <c r="G9" s="21">
        <v>0</v>
      </c>
    </row>
    <row r="10" spans="1:7">
      <c r="A10" s="22">
        <f t="shared" ref="A10:A73" si="0">A9+5/60/24</f>
        <v>45873.256944444438</v>
      </c>
      <c r="B10" s="23">
        <f>DNI!I12</f>
        <v>0</v>
      </c>
      <c r="C10" s="23">
        <f>PI_data!AD13</f>
        <v>24.36366283705684</v>
      </c>
      <c r="D10" s="23">
        <f>PI_data!AE13</f>
        <v>56.372445119476176</v>
      </c>
      <c r="E10" s="23">
        <f>MIN(49,MAX(PI_data!AF13:AJ13))</f>
        <v>5.7675132751464844</v>
      </c>
      <c r="F10" s="23">
        <f>IF(Inicio!$O$22="Calderas",PI_data!CZ13+PI_data!DA13,PI_data!DB13)*PCI_Sc2/1000*$A$2</f>
        <v>0</v>
      </c>
      <c r="G10" s="21">
        <v>0</v>
      </c>
    </row>
    <row r="11" spans="1:7">
      <c r="A11" s="22">
        <f t="shared" si="0"/>
        <v>45873.260416666657</v>
      </c>
      <c r="B11" s="23">
        <f>DNI!I13</f>
        <v>0</v>
      </c>
      <c r="C11" s="23">
        <f>PI_data!AD14</f>
        <v>24.32845278530478</v>
      </c>
      <c r="D11" s="23">
        <f>PI_data!AE14</f>
        <v>56.677404532098578</v>
      </c>
      <c r="E11" s="23">
        <f>MIN(49,MAX(PI_data!AF14:AJ14))</f>
        <v>5.4884400367736816</v>
      </c>
      <c r="F11" s="23">
        <f>IF(Inicio!$O$22="Calderas",PI_data!CZ14+PI_data!DA14,PI_data!DB14)*PCI_Sc2/1000*$A$2</f>
        <v>0</v>
      </c>
      <c r="G11" s="21">
        <v>0</v>
      </c>
    </row>
    <row r="12" spans="1:7">
      <c r="A12" s="22">
        <f t="shared" si="0"/>
        <v>45873.263888888876</v>
      </c>
      <c r="B12" s="23">
        <f>DNI!I14</f>
        <v>0</v>
      </c>
      <c r="C12" s="23">
        <f>PI_data!AD15</f>
        <v>24.343464904402019</v>
      </c>
      <c r="D12" s="23">
        <f>PI_data!AE15</f>
        <v>57.349663352272657</v>
      </c>
      <c r="E12" s="23">
        <f>MIN(49,MAX(PI_data!AF15:AJ15))</f>
        <v>5.1885676383972168</v>
      </c>
      <c r="F12" s="23">
        <f>IF(Inicio!$O$22="Calderas",PI_data!CZ15+PI_data!DA15,PI_data!DB15)*PCI_Sc2/1000*$A$2</f>
        <v>0</v>
      </c>
      <c r="G12" s="21">
        <v>0</v>
      </c>
    </row>
    <row r="13" spans="1:7">
      <c r="A13" s="22">
        <f t="shared" si="0"/>
        <v>45873.267361111095</v>
      </c>
      <c r="B13" s="23">
        <f>DNI!I15</f>
        <v>0</v>
      </c>
      <c r="C13" s="23">
        <f>PI_data!AD16</f>
        <v>24.30678864823965</v>
      </c>
      <c r="D13" s="23">
        <f>PI_data!AE16</f>
        <v>57.622642809901201</v>
      </c>
      <c r="E13" s="23">
        <f>MIN(49,MAX(PI_data!AF16:AJ16))</f>
        <v>5.302391529083252</v>
      </c>
      <c r="F13" s="23">
        <f>IF(Inicio!$O$22="Calderas",PI_data!CZ16+PI_data!DA16,PI_data!DB16)*PCI_Sc2/1000*$A$2</f>
        <v>0</v>
      </c>
      <c r="G13" s="21">
        <v>0</v>
      </c>
    </row>
    <row r="14" spans="1:7">
      <c r="A14" s="22">
        <f t="shared" si="0"/>
        <v>45873.270833333314</v>
      </c>
      <c r="B14" s="23">
        <f>DNI!I16</f>
        <v>0</v>
      </c>
      <c r="C14" s="23">
        <f>PI_data!AD17</f>
        <v>24.155929889885101</v>
      </c>
      <c r="D14" s="23">
        <f>PI_data!AE17</f>
        <v>57.938470881047408</v>
      </c>
      <c r="E14" s="23">
        <f>MIN(49,MAX(PI_data!AF17:AJ17))</f>
        <v>5.4884400367736816</v>
      </c>
      <c r="F14" s="23">
        <f>IF(Inicio!$O$22="Calderas",PI_data!CZ17+PI_data!DA17,PI_data!DB17)*PCI_Sc2/1000*$A$2</f>
        <v>0</v>
      </c>
      <c r="G14" s="21">
        <v>0</v>
      </c>
    </row>
    <row r="15" spans="1:7">
      <c r="A15" s="22">
        <f t="shared" si="0"/>
        <v>45873.274305555533</v>
      </c>
      <c r="B15" s="23">
        <f>DNI!I17</f>
        <v>0</v>
      </c>
      <c r="C15" s="23">
        <f>PI_data!AD18</f>
        <v>24.237684123718488</v>
      </c>
      <c r="D15" s="23">
        <f>PI_data!AE18</f>
        <v>57.968411681977429</v>
      </c>
      <c r="E15" s="23">
        <f>MIN(49,MAX(PI_data!AF18:AJ18))</f>
        <v>5.7675132751464844</v>
      </c>
      <c r="F15" s="23">
        <f>IF(Inicio!$O$22="Calderas",PI_data!CZ18+PI_data!DA18,PI_data!DB18)*PCI_Sc2/1000*$A$2</f>
        <v>0</v>
      </c>
      <c r="G15" s="21">
        <v>0</v>
      </c>
    </row>
    <row r="16" spans="1:7">
      <c r="A16" s="22">
        <f t="shared" si="0"/>
        <v>45873.277777777752</v>
      </c>
      <c r="B16" s="23">
        <f>DNI!I18</f>
        <v>0</v>
      </c>
      <c r="C16" s="23">
        <f>PI_data!AD19</f>
        <v>24.28315585242348</v>
      </c>
      <c r="D16" s="23">
        <f>PI_data!AE19</f>
        <v>58.248296935030595</v>
      </c>
      <c r="E16" s="23">
        <f>MIN(49,MAX(PI_data!AF19:AJ19))</f>
        <v>6.3256597518920898</v>
      </c>
      <c r="F16" s="23">
        <f>IF(Inicio!$O$22="Calderas",PI_data!CZ19+PI_data!DA19,PI_data!DB19)*PCI_Sc2/1000*$A$2</f>
        <v>0</v>
      </c>
      <c r="G16" s="21">
        <v>0</v>
      </c>
    </row>
    <row r="17" spans="1:7">
      <c r="A17" s="22">
        <f t="shared" si="0"/>
        <v>45873.281249999971</v>
      </c>
      <c r="B17" s="23">
        <f>DNI!I19</f>
        <v>0</v>
      </c>
      <c r="C17" s="23">
        <f>PI_data!AD20</f>
        <v>24.218211672463887</v>
      </c>
      <c r="D17" s="23">
        <f>PI_data!AE20</f>
        <v>58.485622771492224</v>
      </c>
      <c r="E17" s="23">
        <f>MIN(49,MAX(PI_data!AF20:AJ20))</f>
        <v>4.4651718139648438</v>
      </c>
      <c r="F17" s="23">
        <f>IF(Inicio!$O$22="Calderas",PI_data!CZ20+PI_data!DA20,PI_data!DB20)*PCI_Sc2/1000*$A$2</f>
        <v>0</v>
      </c>
      <c r="G17" s="21">
        <v>0</v>
      </c>
    </row>
    <row r="18" spans="1:7">
      <c r="A18" s="22">
        <f t="shared" si="0"/>
        <v>45873.28472222219</v>
      </c>
      <c r="B18" s="23">
        <f>DNI!I20</f>
        <v>0</v>
      </c>
      <c r="C18" s="23">
        <f>PI_data!AD21</f>
        <v>24.119967021553663</v>
      </c>
      <c r="D18" s="23">
        <f>PI_data!AE21</f>
        <v>58.971646565021629</v>
      </c>
      <c r="E18" s="23">
        <f>MIN(49,MAX(PI_data!AF21:AJ21))</f>
        <v>5.302391529083252</v>
      </c>
      <c r="F18" s="23">
        <f>IF(Inicio!$O$22="Calderas",PI_data!CZ21+PI_data!DA21,PI_data!DB21)*PCI_Sc2/1000*$A$2</f>
        <v>0</v>
      </c>
      <c r="G18" s="21">
        <v>0</v>
      </c>
    </row>
    <row r="19" spans="1:7">
      <c r="A19" s="22">
        <f t="shared" si="0"/>
        <v>45873.288194444409</v>
      </c>
      <c r="B19" s="23">
        <f>DNI!I21</f>
        <v>0</v>
      </c>
      <c r="C19" s="23">
        <f>PI_data!AD22</f>
        <v>23.787755197463142</v>
      </c>
      <c r="D19" s="23">
        <f>PI_data!AE22</f>
        <v>60.615634248734821</v>
      </c>
      <c r="E19" s="23">
        <f>MIN(49,MAX(PI_data!AF22:AJ22))</f>
        <v>4.7442450523376465</v>
      </c>
      <c r="F19" s="23">
        <f>IF(Inicio!$O$22="Calderas",PI_data!CZ22+PI_data!DA22,PI_data!DB22)*PCI_Sc2/1000*$A$2</f>
        <v>0</v>
      </c>
      <c r="G19" s="21">
        <v>0</v>
      </c>
    </row>
    <row r="20" spans="1:7">
      <c r="A20" s="22">
        <f t="shared" si="0"/>
        <v>45873.291666666628</v>
      </c>
      <c r="B20" s="23">
        <f>DNI!I22</f>
        <v>0</v>
      </c>
      <c r="C20" s="23">
        <f>PI_data!AD23</f>
        <v>23.385187313825423</v>
      </c>
      <c r="D20" s="23">
        <f>PI_data!AE23</f>
        <v>61.018613397016885</v>
      </c>
      <c r="E20" s="23">
        <f>MIN(49,MAX(PI_data!AF23:AJ23))</f>
        <v>5.4816985130310059</v>
      </c>
      <c r="F20" s="23">
        <f>IF(Inicio!$O$22="Calderas",PI_data!CZ23+PI_data!DA23,PI_data!DB23)*PCI_Sc2/1000*$A$2</f>
        <v>0</v>
      </c>
      <c r="G20" s="21">
        <v>0</v>
      </c>
    </row>
    <row r="21" spans="1:7">
      <c r="A21" s="22">
        <f t="shared" si="0"/>
        <v>45873.295138888847</v>
      </c>
      <c r="B21" s="23">
        <f>DNI!I23</f>
        <v>0</v>
      </c>
      <c r="C21" s="23">
        <f>PI_data!AD24</f>
        <v>23.450024961983406</v>
      </c>
      <c r="D21" s="23">
        <f>PI_data!AE24</f>
        <v>59.312350195804754</v>
      </c>
      <c r="E21" s="23">
        <f>MIN(49,MAX(PI_data!AF24:AJ24))</f>
        <v>6.2250766754150391</v>
      </c>
      <c r="F21" s="23">
        <f>IF(Inicio!$O$22="Calderas",PI_data!CZ24+PI_data!DA24,PI_data!DB24)*PCI_Sc2/1000*$A$2</f>
        <v>0</v>
      </c>
      <c r="G21" s="21">
        <v>0</v>
      </c>
    </row>
    <row r="22" spans="1:7">
      <c r="A22" s="22">
        <f t="shared" si="0"/>
        <v>45873.298611111066</v>
      </c>
      <c r="B22" s="23">
        <f>DNI!I24</f>
        <v>0</v>
      </c>
      <c r="C22" s="23">
        <f>PI_data!AD25</f>
        <v>23.623525217991002</v>
      </c>
      <c r="D22" s="23">
        <f>PI_data!AE25</f>
        <v>58.105706594692357</v>
      </c>
      <c r="E22" s="23">
        <f>MIN(49,MAX(PI_data!AF25:AJ25))</f>
        <v>6.2198033332824707</v>
      </c>
      <c r="F22" s="23">
        <f>IF(Inicio!$O$22="Calderas",PI_data!CZ25+PI_data!DA25,PI_data!DB25)*PCI_Sc2/1000*$A$2</f>
        <v>0</v>
      </c>
      <c r="G22" s="21">
        <v>0</v>
      </c>
    </row>
    <row r="23" spans="1:7">
      <c r="A23" s="22">
        <f t="shared" si="0"/>
        <v>45873.302083333285</v>
      </c>
      <c r="B23" s="23">
        <f>DNI!I25</f>
        <v>0</v>
      </c>
      <c r="C23" s="23">
        <f>PI_data!AD26</f>
        <v>23.653605313305039</v>
      </c>
      <c r="D23" s="23">
        <f>PI_data!AE26</f>
        <v>58.425119843740347</v>
      </c>
      <c r="E23" s="23">
        <f>MIN(49,MAX(PI_data!AF26:AJ26))</f>
        <v>7.431696891784668</v>
      </c>
      <c r="F23" s="23">
        <f>IF(Inicio!$O$22="Calderas",PI_data!CZ26+PI_data!DA26,PI_data!DB26)*PCI_Sc2/1000*$A$2</f>
        <v>0</v>
      </c>
      <c r="G23" s="21">
        <v>0</v>
      </c>
    </row>
    <row r="24" spans="1:7">
      <c r="A24" s="22">
        <f t="shared" si="0"/>
        <v>45873.305555555504</v>
      </c>
      <c r="B24" s="23">
        <f>DNI!I26</f>
        <v>0</v>
      </c>
      <c r="C24" s="23">
        <f>PI_data!AD27</f>
        <v>23.392212701713653</v>
      </c>
      <c r="D24" s="23">
        <f>PI_data!AE27</f>
        <v>59.706689204387679</v>
      </c>
      <c r="E24" s="23">
        <f>MIN(49,MAX(PI_data!AF27:AJ27))</f>
        <v>7.9653944969177246</v>
      </c>
      <c r="F24" s="23">
        <f>IF(Inicio!$O$22="Calderas",PI_data!CZ27+PI_data!DA27,PI_data!DB27)*PCI_Sc2/1000*$A$2</f>
        <v>0</v>
      </c>
      <c r="G24" s="21">
        <v>0</v>
      </c>
    </row>
    <row r="25" spans="1:7">
      <c r="A25" s="22">
        <f t="shared" si="0"/>
        <v>45873.309027777723</v>
      </c>
      <c r="B25" s="23">
        <f>DNI!I27</f>
        <v>0</v>
      </c>
      <c r="C25" s="23">
        <f>PI_data!AD28</f>
        <v>23.348022724884554</v>
      </c>
      <c r="D25" s="23">
        <f>PI_data!AE28</f>
        <v>59.899058539506136</v>
      </c>
      <c r="E25" s="23">
        <f>MIN(49,MAX(PI_data!AF28:AJ28))</f>
        <v>7.4773769378662109</v>
      </c>
      <c r="F25" s="23">
        <f>IF(Inicio!$O$22="Calderas",PI_data!CZ28+PI_data!DA28,PI_data!DB28)*PCI_Sc2/1000*$A$2</f>
        <v>0</v>
      </c>
      <c r="G25" s="21">
        <v>0</v>
      </c>
    </row>
    <row r="26" spans="1:7">
      <c r="A26" s="22">
        <f t="shared" si="0"/>
        <v>45873.312499999942</v>
      </c>
      <c r="B26" s="23">
        <f>DNI!I28</f>
        <v>0</v>
      </c>
      <c r="C26" s="23">
        <f>PI_data!AD29</f>
        <v>23.244426915405068</v>
      </c>
      <c r="D26" s="23">
        <f>PI_data!AE29</f>
        <v>60.616285970748272</v>
      </c>
      <c r="E26" s="23">
        <f>MIN(49,MAX(PI_data!AF29:AJ29))</f>
        <v>8.2143192291259766</v>
      </c>
      <c r="F26" s="23">
        <f>IF(Inicio!$O$22="Calderas",PI_data!CZ29+PI_data!DA29,PI_data!DB29)*PCI_Sc2/1000*$A$2</f>
        <v>0</v>
      </c>
      <c r="G26" s="21">
        <v>0</v>
      </c>
    </row>
    <row r="27" spans="1:7">
      <c r="A27" s="22">
        <f t="shared" si="0"/>
        <v>45873.315972222161</v>
      </c>
      <c r="B27" s="23">
        <f>DNI!I29</f>
        <v>0</v>
      </c>
      <c r="C27" s="23">
        <f>PI_data!AD30</f>
        <v>23.296063902577679</v>
      </c>
      <c r="D27" s="23">
        <f>PI_data!AE30</f>
        <v>60.646373937330196</v>
      </c>
      <c r="E27" s="23">
        <f>MIN(49,MAX(PI_data!AF30:AJ30))</f>
        <v>7.9528837203979492</v>
      </c>
      <c r="F27" s="23">
        <f>IF(Inicio!$O$22="Calderas",PI_data!CZ30+PI_data!DA30,PI_data!DB30)*PCI_Sc2/1000*$A$2</f>
        <v>0</v>
      </c>
      <c r="G27" s="21">
        <v>0</v>
      </c>
    </row>
    <row r="28" spans="1:7">
      <c r="A28" s="22">
        <f t="shared" si="0"/>
        <v>45873.31944444438</v>
      </c>
      <c r="B28" s="23">
        <f>DNI!I30</f>
        <v>0</v>
      </c>
      <c r="C28" s="23">
        <f>PI_data!AD31</f>
        <v>23.181981108078126</v>
      </c>
      <c r="D28" s="23">
        <f>PI_data!AE31</f>
        <v>60.779395395057385</v>
      </c>
      <c r="E28" s="23">
        <f>MIN(49,MAX(PI_data!AF31:AJ31))</f>
        <v>8.4419651031494141</v>
      </c>
      <c r="F28" s="23">
        <f>IF(Inicio!$O$22="Calderas",PI_data!CZ31+PI_data!DA31,PI_data!DB31)*PCI_Sc2/1000*$A$2</f>
        <v>0</v>
      </c>
      <c r="G28" s="21">
        <v>0</v>
      </c>
    </row>
    <row r="29" spans="1:7">
      <c r="A29" s="22">
        <f t="shared" si="0"/>
        <v>45873.322916666599</v>
      </c>
      <c r="B29" s="23">
        <f>DNI!I31</f>
        <v>0</v>
      </c>
      <c r="C29" s="23">
        <f>PI_data!AD32</f>
        <v>23.175748169558453</v>
      </c>
      <c r="D29" s="23">
        <f>PI_data!AE32</f>
        <v>61.099739098587477</v>
      </c>
      <c r="E29" s="23">
        <f>MIN(49,MAX(PI_data!AF32:AJ32))</f>
        <v>7.9679198265075684</v>
      </c>
      <c r="F29" s="23">
        <f>IF(Inicio!$O$22="Calderas",PI_data!CZ32+PI_data!DA32,PI_data!DB32)*PCI_Sc2/1000*$A$2</f>
        <v>0</v>
      </c>
      <c r="G29" s="21">
        <v>0</v>
      </c>
    </row>
    <row r="30" spans="1:7">
      <c r="A30" s="22">
        <f t="shared" si="0"/>
        <v>45873.326388888818</v>
      </c>
      <c r="B30" s="23">
        <f>DNI!I32</f>
        <v>7.3186580702547008</v>
      </c>
      <c r="C30" s="23">
        <f>PI_data!AD33</f>
        <v>23.234548359544764</v>
      </c>
      <c r="D30" s="23">
        <f>PI_data!AE33</f>
        <v>61.391327282598212</v>
      </c>
      <c r="E30" s="23">
        <f>MIN(49,MAX(PI_data!AF33:AJ33))</f>
        <v>5.7323312759399414</v>
      </c>
      <c r="F30" s="23">
        <f>IF(Inicio!$O$22="Calderas",PI_data!CZ33+PI_data!DA33,PI_data!DB33)*PCI_Sc2/1000*$A$2</f>
        <v>0</v>
      </c>
      <c r="G30" s="21">
        <v>0</v>
      </c>
    </row>
    <row r="31" spans="1:7">
      <c r="A31" s="22">
        <f t="shared" si="0"/>
        <v>45873.329861111037</v>
      </c>
      <c r="B31" s="23">
        <f>DNI!I33</f>
        <v>47.36646125571999</v>
      </c>
      <c r="C31" s="23">
        <f>PI_data!AD34</f>
        <v>23.190948107297778</v>
      </c>
      <c r="D31" s="23">
        <f>PI_data!AE34</f>
        <v>61.435958791819118</v>
      </c>
      <c r="E31" s="23">
        <f>MIN(49,MAX(PI_data!AF34:AJ34))</f>
        <v>4.2513394355773926</v>
      </c>
      <c r="F31" s="23">
        <f>IF(Inicio!$O$22="Calderas",PI_data!CZ34+PI_data!DA34,PI_data!DB34)*PCI_Sc2/1000*$A$2</f>
        <v>0</v>
      </c>
      <c r="G31" s="21">
        <v>0</v>
      </c>
    </row>
    <row r="32" spans="1:7">
      <c r="A32" s="22">
        <f t="shared" si="0"/>
        <v>45873.333333333256</v>
      </c>
      <c r="B32" s="23">
        <f>DNI!I34</f>
        <v>77.574576880657816</v>
      </c>
      <c r="C32" s="23">
        <f>PI_data!AD35</f>
        <v>23.236908992816645</v>
      </c>
      <c r="D32" s="23">
        <f>PI_data!AE35</f>
        <v>60.342038352345675</v>
      </c>
      <c r="E32" s="23">
        <f>MIN(49,MAX(PI_data!AF35:AJ35))</f>
        <v>6.496025562286377</v>
      </c>
      <c r="F32" s="23">
        <f>IF(Inicio!$O$22="Calderas",PI_data!CZ35+PI_data!DA35,PI_data!DB35)*PCI_Sc2/1000*$A$2</f>
        <v>0</v>
      </c>
      <c r="G32" s="21">
        <v>0</v>
      </c>
    </row>
    <row r="33" spans="1:7">
      <c r="A33" s="22">
        <f t="shared" si="0"/>
        <v>45873.336805555475</v>
      </c>
      <c r="B33" s="23">
        <f>DNI!I35</f>
        <v>86.524326836818631</v>
      </c>
      <c r="C33" s="23">
        <f>PI_data!AD36</f>
        <v>23.389837744855154</v>
      </c>
      <c r="D33" s="23">
        <f>PI_data!AE36</f>
        <v>59.665422636608767</v>
      </c>
      <c r="E33" s="23">
        <f>MIN(49,MAX(PI_data!AF36:AJ36))</f>
        <v>5.9599466323852539</v>
      </c>
      <c r="F33" s="23">
        <f>IF(Inicio!$O$22="Calderas",PI_data!CZ36+PI_data!DA36,PI_data!DB36)*PCI_Sc2/1000*$A$2</f>
        <v>0</v>
      </c>
      <c r="G33" s="21">
        <v>0</v>
      </c>
    </row>
    <row r="34" spans="1:7">
      <c r="A34" s="22">
        <f t="shared" si="0"/>
        <v>45873.340277777694</v>
      </c>
      <c r="B34" s="23">
        <f>DNI!I36</f>
        <v>90.79855750996343</v>
      </c>
      <c r="C34" s="23">
        <f>PI_data!AD37</f>
        <v>23.601149386767112</v>
      </c>
      <c r="D34" s="23">
        <f>PI_data!AE37</f>
        <v>58.954917190985881</v>
      </c>
      <c r="E34" s="23">
        <f>MIN(49,MAX(PI_data!AF37:AJ37))</f>
        <v>6.2135686874389648</v>
      </c>
      <c r="F34" s="23">
        <f>IF(Inicio!$O$22="Calderas",PI_data!CZ37+PI_data!DA37,PI_data!DB37)*PCI_Sc2/1000*$A$2</f>
        <v>0</v>
      </c>
      <c r="G34" s="21">
        <v>0</v>
      </c>
    </row>
    <row r="35" spans="1:7">
      <c r="A35" s="22">
        <f t="shared" si="0"/>
        <v>45873.343749999913</v>
      </c>
      <c r="B35" s="23">
        <f>DNI!I37</f>
        <v>102.51281581084075</v>
      </c>
      <c r="C35" s="23">
        <f>PI_data!AD38</f>
        <v>23.790048033643718</v>
      </c>
      <c r="D35" s="23">
        <f>PI_data!AE38</f>
        <v>57.81194264566475</v>
      </c>
      <c r="E35" s="23">
        <f>MIN(49,MAX(PI_data!AF38:AJ38))</f>
        <v>7.9334583282470703</v>
      </c>
      <c r="F35" s="23">
        <f>IF(Inicio!$O$22="Calderas",PI_data!CZ38+PI_data!DA38,PI_data!DB38)*PCI_Sc2/1000*$A$2</f>
        <v>0</v>
      </c>
      <c r="G35" s="21">
        <v>0</v>
      </c>
    </row>
    <row r="36" spans="1:7">
      <c r="A36" s="22">
        <f t="shared" si="0"/>
        <v>45873.347222222132</v>
      </c>
      <c r="B36" s="23">
        <f>DNI!I38</f>
        <v>101.46828324399189</v>
      </c>
      <c r="C36" s="23">
        <f>PI_data!AD39</f>
        <v>23.882404996831475</v>
      </c>
      <c r="D36" s="23">
        <f>PI_data!AE39</f>
        <v>57.462277983161599</v>
      </c>
      <c r="E36" s="23">
        <f>MIN(49,MAX(PI_data!AF39:AJ39))</f>
        <v>9.4327507019042969</v>
      </c>
      <c r="F36" s="23">
        <f>IF(Inicio!$O$22="Calderas",PI_data!CZ39+PI_data!DA39,PI_data!DB39)*PCI_Sc2/1000*$A$2</f>
        <v>0</v>
      </c>
      <c r="G36" s="21">
        <v>0</v>
      </c>
    </row>
    <row r="37" spans="1:7">
      <c r="A37" s="22">
        <f t="shared" si="0"/>
        <v>45873.350694444351</v>
      </c>
      <c r="B37" s="23">
        <f>DNI!I39</f>
        <v>119.17487059302107</v>
      </c>
      <c r="C37" s="23">
        <f>PI_data!AD40</f>
        <v>24.030801689433318</v>
      </c>
      <c r="D37" s="23">
        <f>PI_data!AE40</f>
        <v>57.17404385129047</v>
      </c>
      <c r="E37" s="23">
        <f>MIN(49,MAX(PI_data!AF40:AJ40))</f>
        <v>8.1779003143310547</v>
      </c>
      <c r="F37" s="23">
        <f>IF(Inicio!$O$22="Calderas",PI_data!CZ40+PI_data!DA40,PI_data!DB40)*PCI_Sc2/1000*$A$2</f>
        <v>0</v>
      </c>
      <c r="G37" s="21">
        <v>0</v>
      </c>
    </row>
    <row r="38" spans="1:7">
      <c r="A38" s="22">
        <f t="shared" si="0"/>
        <v>45873.35416666657</v>
      </c>
      <c r="B38" s="23">
        <f>DNI!I40</f>
        <v>144.63888029047553</v>
      </c>
      <c r="C38" s="23">
        <f>PI_data!AD41</f>
        <v>24.164891259977097</v>
      </c>
      <c r="D38" s="23">
        <f>PI_data!AE41</f>
        <v>56.687146293306228</v>
      </c>
      <c r="E38" s="23">
        <f>MIN(49,MAX(PI_data!AF41:AJ41))</f>
        <v>7.4693984985351563</v>
      </c>
      <c r="F38" s="23">
        <f>IF(Inicio!$O$22="Calderas",PI_data!CZ41+PI_data!DA41,PI_data!DB41)*PCI_Sc2/1000*$A$2</f>
        <v>0</v>
      </c>
      <c r="G38" s="21">
        <v>0</v>
      </c>
    </row>
    <row r="39" spans="1:7">
      <c r="A39" s="22">
        <f t="shared" si="0"/>
        <v>45873.357638888789</v>
      </c>
      <c r="B39" s="23">
        <f>DNI!I41</f>
        <v>165.64513959459413</v>
      </c>
      <c r="C39" s="23">
        <f>PI_data!AD42</f>
        <v>24.359739397052429</v>
      </c>
      <c r="D39" s="23">
        <f>PI_data!AE42</f>
        <v>56.029459305732161</v>
      </c>
      <c r="E39" s="23">
        <f>MIN(49,MAX(PI_data!AF42:AJ42))</f>
        <v>8.2166290283203125</v>
      </c>
      <c r="F39" s="23">
        <f>IF(Inicio!$O$22="Calderas",PI_data!CZ42+PI_data!DA42,PI_data!DB42)*PCI_Sc2/1000*$A$2</f>
        <v>0</v>
      </c>
      <c r="G39" s="21">
        <v>0</v>
      </c>
    </row>
    <row r="40" spans="1:7">
      <c r="A40" s="22">
        <f t="shared" si="0"/>
        <v>45873.361111111008</v>
      </c>
      <c r="B40" s="23">
        <f>DNI!I42</f>
        <v>189.16256370849794</v>
      </c>
      <c r="C40" s="23">
        <f>PI_data!AD43</f>
        <v>24.54057624985499</v>
      </c>
      <c r="D40" s="23">
        <f>PI_data!AE43</f>
        <v>55.477286713940039</v>
      </c>
      <c r="E40" s="23">
        <f>MIN(49,MAX(PI_data!AF43:AJ43))</f>
        <v>9.414271354675293</v>
      </c>
      <c r="F40" s="23">
        <f>IF(Inicio!$O$22="Calderas",PI_data!CZ43+PI_data!DA43,PI_data!DB43)*PCI_Sc2/1000*$A$2</f>
        <v>0</v>
      </c>
      <c r="G40" s="21">
        <v>0</v>
      </c>
    </row>
    <row r="41" spans="1:7">
      <c r="A41" s="22">
        <f t="shared" si="0"/>
        <v>45873.364583333227</v>
      </c>
      <c r="B41" s="23">
        <f>DNI!I43</f>
        <v>213.17611133569238</v>
      </c>
      <c r="C41" s="23">
        <f>PI_data!AD44</f>
        <v>24.676760425028291</v>
      </c>
      <c r="D41" s="23">
        <f>PI_data!AE44</f>
        <v>55.007626689507816</v>
      </c>
      <c r="E41" s="23">
        <f>MIN(49,MAX(PI_data!AF44:AJ44))</f>
        <v>8.1964120864868164</v>
      </c>
      <c r="F41" s="23">
        <f>IF(Inicio!$O$22="Calderas",PI_data!CZ44+PI_data!DA44,PI_data!DB44)*PCI_Sc2/1000*$A$2</f>
        <v>0</v>
      </c>
      <c r="G41" s="21">
        <v>0</v>
      </c>
    </row>
    <row r="42" spans="1:7">
      <c r="A42" s="22">
        <f t="shared" si="0"/>
        <v>45873.368055555446</v>
      </c>
      <c r="B42" s="23">
        <f>DNI!I44</f>
        <v>238.43790154846738</v>
      </c>
      <c r="C42" s="23">
        <f>PI_data!AD45</f>
        <v>24.778656987120989</v>
      </c>
      <c r="D42" s="23">
        <f>PI_data!AE45</f>
        <v>54.764996540254337</v>
      </c>
      <c r="E42" s="23">
        <f>MIN(49,MAX(PI_data!AF45:AJ45))</f>
        <v>8.4599781036376953</v>
      </c>
      <c r="F42" s="23">
        <f>IF(Inicio!$O$22="Calderas",PI_data!CZ45+PI_data!DA45,PI_data!DB45)*PCI_Sc2/1000*$A$2</f>
        <v>0</v>
      </c>
      <c r="G42" s="21">
        <v>0</v>
      </c>
    </row>
    <row r="43" spans="1:7">
      <c r="A43" s="22">
        <f t="shared" si="0"/>
        <v>45873.371527777665</v>
      </c>
      <c r="B43" s="23">
        <f>DNI!I45</f>
        <v>257.71599885481078</v>
      </c>
      <c r="C43" s="23">
        <f>PI_data!AD46</f>
        <v>24.932361362294102</v>
      </c>
      <c r="D43" s="23">
        <f>PI_data!AE46</f>
        <v>54.61571671628802</v>
      </c>
      <c r="E43" s="23">
        <f>MIN(49,MAX(PI_data!AF46:AJ46))</f>
        <v>6.9684085845947266</v>
      </c>
      <c r="F43" s="23">
        <f>IF(Inicio!$O$22="Calderas",PI_data!CZ46+PI_data!DA46,PI_data!DB46)*PCI_Sc2/1000*$A$2</f>
        <v>0</v>
      </c>
      <c r="G43" s="21">
        <v>0</v>
      </c>
    </row>
    <row r="44" spans="1:7">
      <c r="A44" s="22">
        <f t="shared" si="0"/>
        <v>45873.374999999884</v>
      </c>
      <c r="B44" s="23">
        <f>DNI!I46</f>
        <v>276.49981022024758</v>
      </c>
      <c r="C44" s="23">
        <f>PI_data!AD47</f>
        <v>25.145609828592587</v>
      </c>
      <c r="D44" s="23">
        <f>PI_data!AE47</f>
        <v>54.673562564791133</v>
      </c>
      <c r="E44" s="23">
        <f>MIN(49,MAX(PI_data!AF47:AJ47))</f>
        <v>7.2301812171936035</v>
      </c>
      <c r="F44" s="23">
        <f>IF(Inicio!$O$22="Calderas",PI_data!CZ47+PI_data!DA47,PI_data!DB47)*PCI_Sc2/1000*$A$2</f>
        <v>0</v>
      </c>
      <c r="G44" s="21">
        <v>0</v>
      </c>
    </row>
    <row r="45" spans="1:7">
      <c r="A45" s="22">
        <f t="shared" si="0"/>
        <v>45873.378472222103</v>
      </c>
      <c r="B45" s="23">
        <f>DNI!I47</f>
        <v>292.8563074973639</v>
      </c>
      <c r="C45" s="23">
        <f>PI_data!AD48</f>
        <v>25.459146613018273</v>
      </c>
      <c r="D45" s="23">
        <f>PI_data!AE48</f>
        <v>54.151068510841121</v>
      </c>
      <c r="E45" s="23">
        <f>MIN(49,MAX(PI_data!AF48:AJ48))</f>
        <v>7.2274966239929199</v>
      </c>
      <c r="F45" s="23">
        <f>IF(Inicio!$O$22="Calderas",PI_data!CZ48+PI_data!DA48,PI_data!DB48)*PCI_Sc2/1000*$A$2</f>
        <v>0</v>
      </c>
      <c r="G45" s="21">
        <v>0</v>
      </c>
    </row>
    <row r="46" spans="1:7">
      <c r="A46" s="22">
        <f t="shared" si="0"/>
        <v>45873.381944444322</v>
      </c>
      <c r="B46" s="23">
        <f>DNI!I48</f>
        <v>313.3897230584065</v>
      </c>
      <c r="C46" s="23">
        <f>PI_data!AD49</f>
        <v>25.654871471637449</v>
      </c>
      <c r="D46" s="23">
        <f>PI_data!AE49</f>
        <v>54.04409496602247</v>
      </c>
      <c r="E46" s="23">
        <f>MIN(49,MAX(PI_data!AF49:AJ49))</f>
        <v>7.4689574241638184</v>
      </c>
      <c r="F46" s="23">
        <f>IF(Inicio!$O$22="Calderas",PI_data!CZ49+PI_data!DA49,PI_data!DB49)*PCI_Sc2/1000*$A$2</f>
        <v>0</v>
      </c>
      <c r="G46" s="21">
        <v>0</v>
      </c>
    </row>
    <row r="47" spans="1:7">
      <c r="A47" s="22">
        <f t="shared" si="0"/>
        <v>45873.385416666541</v>
      </c>
      <c r="B47" s="23">
        <f>DNI!I49</f>
        <v>330.69689806187353</v>
      </c>
      <c r="C47" s="23">
        <f>PI_data!AD50</f>
        <v>25.768868822333868</v>
      </c>
      <c r="D47" s="23">
        <f>PI_data!AE50</f>
        <v>54.17743281383931</v>
      </c>
      <c r="E47" s="23">
        <f>MIN(49,MAX(PI_data!AF50:AJ50))</f>
        <v>7.2231473922729492</v>
      </c>
      <c r="F47" s="23">
        <f>IF(Inicio!$O$22="Calderas",PI_data!CZ50+PI_data!DA50,PI_data!DB50)*PCI_Sc2/1000*$A$2</f>
        <v>0</v>
      </c>
      <c r="G47" s="21">
        <v>0</v>
      </c>
    </row>
    <row r="48" spans="1:7">
      <c r="A48" s="22">
        <f t="shared" si="0"/>
        <v>45873.38888888876</v>
      </c>
      <c r="B48" s="23">
        <f>DNI!I50</f>
        <v>348.42593696584709</v>
      </c>
      <c r="C48" s="23">
        <f>PI_data!AD51</f>
        <v>26.046989198378888</v>
      </c>
      <c r="D48" s="23">
        <f>PI_data!AE51</f>
        <v>53.759191463072483</v>
      </c>
      <c r="E48" s="23">
        <f>MIN(49,MAX(PI_data!AF51:AJ51))</f>
        <v>6.721074104309082</v>
      </c>
      <c r="F48" s="23">
        <f>IF(Inicio!$O$22="Calderas",PI_data!CZ51+PI_data!DA51,PI_data!DB51)*PCI_Sc2/1000*$A$2</f>
        <v>0</v>
      </c>
      <c r="G48" s="21">
        <v>0</v>
      </c>
    </row>
    <row r="49" spans="1:7">
      <c r="A49" s="22">
        <f t="shared" si="0"/>
        <v>45873.392361110979</v>
      </c>
      <c r="B49" s="23">
        <f>DNI!I51</f>
        <v>363.87376780194541</v>
      </c>
      <c r="C49" s="23">
        <f>PI_data!AD52</f>
        <v>26.525909611689819</v>
      </c>
      <c r="D49" s="23">
        <f>PI_data!AE52</f>
        <v>52.819283054712443</v>
      </c>
      <c r="E49" s="23">
        <f>MIN(49,MAX(PI_data!AF52:AJ52))</f>
        <v>6.6047329902648926</v>
      </c>
      <c r="F49" s="23">
        <f>IF(Inicio!$O$22="Calderas",PI_data!CZ52+PI_data!DA52,PI_data!DB52)*PCI_Sc2/1000*$A$2</f>
        <v>0</v>
      </c>
      <c r="G49" s="21">
        <v>0</v>
      </c>
    </row>
    <row r="50" spans="1:7">
      <c r="A50" s="22">
        <f t="shared" si="0"/>
        <v>45873.395833333198</v>
      </c>
      <c r="B50" s="23">
        <f>DNI!I52</f>
        <v>379.04635165093634</v>
      </c>
      <c r="C50" s="23">
        <f>PI_data!AD53</f>
        <v>26.767820223138067</v>
      </c>
      <c r="D50" s="23">
        <f>PI_data!AE53</f>
        <v>52.431223361473215</v>
      </c>
      <c r="E50" s="23">
        <f>MIN(49,MAX(PI_data!AF53:AJ53))</f>
        <v>5.4763784408569336</v>
      </c>
      <c r="F50" s="23">
        <f>IF(Inicio!$O$22="Calderas",PI_data!CZ53+PI_data!DA53,PI_data!DB53)*PCI_Sc2/1000*$A$2</f>
        <v>0</v>
      </c>
      <c r="G50" s="21">
        <v>0</v>
      </c>
    </row>
    <row r="51" spans="1:7">
      <c r="A51" s="22">
        <f t="shared" si="0"/>
        <v>45873.399305555417</v>
      </c>
      <c r="B51" s="23">
        <f>DNI!I53</f>
        <v>391.59574523432946</v>
      </c>
      <c r="C51" s="23">
        <f>PI_data!AD54</f>
        <v>27.028509743334112</v>
      </c>
      <c r="D51" s="23">
        <f>PI_data!AE54</f>
        <v>52.048342668337241</v>
      </c>
      <c r="E51" s="23">
        <f>MIN(49,MAX(PI_data!AF54:AJ54))</f>
        <v>4.7320618629455566</v>
      </c>
      <c r="F51" s="23">
        <f>IF(Inicio!$O$22="Calderas",PI_data!CZ54+PI_data!DA54,PI_data!DB54)*PCI_Sc2/1000*$A$2</f>
        <v>0</v>
      </c>
      <c r="G51" s="21">
        <v>1.3294289121748049</v>
      </c>
    </row>
    <row r="52" spans="1:7">
      <c r="A52" s="22">
        <f t="shared" si="0"/>
        <v>45873.402777777635</v>
      </c>
      <c r="B52" s="23">
        <f>DNI!I54</f>
        <v>407.78498314437991</v>
      </c>
      <c r="C52" s="23">
        <f>PI_data!AD55</f>
        <v>27.570461827197015</v>
      </c>
      <c r="D52" s="23">
        <f>PI_data!AE55</f>
        <v>51.397716765696984</v>
      </c>
      <c r="E52" s="23">
        <f>MIN(49,MAX(PI_data!AF55:AJ55))</f>
        <v>3.9070253372192383</v>
      </c>
      <c r="F52" s="23">
        <f>IF(Inicio!$O$22="Calderas",PI_data!CZ55+PI_data!DA55,PI_data!DB55)*PCI_Sc2/1000*$A$2</f>
        <v>0</v>
      </c>
      <c r="G52" s="21">
        <v>2.1138378227045065</v>
      </c>
    </row>
    <row r="53" spans="1:7">
      <c r="A53" s="22">
        <f t="shared" si="0"/>
        <v>45873.406249999854</v>
      </c>
      <c r="B53" s="23">
        <f>DNI!I55</f>
        <v>429.13026295576947</v>
      </c>
      <c r="C53" s="23">
        <f>PI_data!AD56</f>
        <v>28.244310216703681</v>
      </c>
      <c r="D53" s="23">
        <f>PI_data!AE56</f>
        <v>49.827587032745811</v>
      </c>
      <c r="E53" s="23">
        <f>MIN(49,MAX(PI_data!AF56:AJ56))</f>
        <v>3.7357273101806641</v>
      </c>
      <c r="F53" s="23">
        <f>IF(Inicio!$O$22="Calderas",PI_data!CZ56+PI_data!DA56,PI_data!DB56)*PCI_Sc2/1000*$A$2</f>
        <v>0</v>
      </c>
      <c r="G53" s="21">
        <v>3.0551249211084084</v>
      </c>
    </row>
    <row r="54" spans="1:7">
      <c r="A54" s="22">
        <f t="shared" si="0"/>
        <v>45873.409722222073</v>
      </c>
      <c r="B54" s="23">
        <f>DNI!I56</f>
        <v>441.31945873079962</v>
      </c>
      <c r="C54" s="23">
        <f>PI_data!AD57</f>
        <v>28.791881150156737</v>
      </c>
      <c r="D54" s="23">
        <f>PI_data!AE57</f>
        <v>48.546337782285129</v>
      </c>
      <c r="E54" s="23">
        <f>MIN(49,MAX(PI_data!AF57:AJ57))</f>
        <v>2.4011001586914063</v>
      </c>
      <c r="F54" s="23">
        <f>IF(Inicio!$O$22="Calderas",PI_data!CZ57+PI_data!DA57,PI_data!DB57)*PCI_Sc2/1000*$A$2</f>
        <v>0</v>
      </c>
      <c r="G54" s="21">
        <v>4.2559426324404512</v>
      </c>
    </row>
    <row r="55" spans="1:7">
      <c r="A55" s="22">
        <f t="shared" si="0"/>
        <v>45873.413194444292</v>
      </c>
      <c r="B55" s="23">
        <f>DNI!I57</f>
        <v>450.71686904763044</v>
      </c>
      <c r="C55" s="23">
        <f>PI_data!AD58</f>
        <v>29.006216674710661</v>
      </c>
      <c r="D55" s="23">
        <f>PI_data!AE58</f>
        <v>48.064440524851946</v>
      </c>
      <c r="E55" s="23">
        <f>MIN(49,MAX(PI_data!AF58:AJ58))</f>
        <v>3.7330617904663086</v>
      </c>
      <c r="F55" s="23">
        <f>IF(Inicio!$O$22="Calderas",PI_data!CZ58+PI_data!DA58,PI_data!DB58)*PCI_Sc2/1000*$A$2</f>
        <v>0</v>
      </c>
      <c r="G55" s="21">
        <v>6.0025120881205378</v>
      </c>
    </row>
    <row r="56" spans="1:7">
      <c r="A56" s="22">
        <f t="shared" si="0"/>
        <v>45873.416666666511</v>
      </c>
      <c r="B56" s="23">
        <f>DNI!I58</f>
        <v>470.26565324529349</v>
      </c>
      <c r="C56" s="23">
        <f>PI_data!AD59</f>
        <v>28.501601721354152</v>
      </c>
      <c r="D56" s="23">
        <f>PI_data!AE59</f>
        <v>49.363574346104301</v>
      </c>
      <c r="E56" s="23">
        <f>MIN(49,MAX(PI_data!AF59:AJ59))</f>
        <v>4.9934186935424805</v>
      </c>
      <c r="F56" s="23">
        <f>IF(Inicio!$O$22="Calderas",PI_data!CZ59+PI_data!DA59,PI_data!DB59)*PCI_Sc2/1000*$A$2</f>
        <v>0</v>
      </c>
      <c r="G56" s="21">
        <v>9.498917856153211</v>
      </c>
    </row>
    <row r="57" spans="1:7">
      <c r="A57" s="22">
        <f t="shared" si="0"/>
        <v>45873.42013888873</v>
      </c>
      <c r="B57" s="23">
        <f>DNI!I59</f>
        <v>486.71235020753272</v>
      </c>
      <c r="C57" s="23">
        <f>PI_data!AD60</f>
        <v>28.322257085233378</v>
      </c>
      <c r="D57" s="23">
        <f>PI_data!AE60</f>
        <v>49.9106241797409</v>
      </c>
      <c r="E57" s="23">
        <f>MIN(49,MAX(PI_data!AF60:AJ60))</f>
        <v>5.979090690612793</v>
      </c>
      <c r="F57" s="23">
        <f>IF(Inicio!$O$22="Calderas",PI_data!CZ60+PI_data!DA60,PI_data!DB60)*PCI_Sc2/1000*$A$2</f>
        <v>0</v>
      </c>
      <c r="G57" s="21">
        <v>12.153184889594115</v>
      </c>
    </row>
    <row r="58" spans="1:7">
      <c r="A58" s="22">
        <f t="shared" si="0"/>
        <v>45873.423611110949</v>
      </c>
      <c r="B58" s="23">
        <f>DNI!I60</f>
        <v>497.40735575917182</v>
      </c>
      <c r="C58" s="23">
        <f>PI_data!AD61</f>
        <v>27.847338041222653</v>
      </c>
      <c r="D58" s="23">
        <f>PI_data!AE61</f>
        <v>51.939231628611438</v>
      </c>
      <c r="E58" s="23">
        <f>MIN(49,MAX(PI_data!AF61:AJ61))</f>
        <v>5.4854884147644043</v>
      </c>
      <c r="F58" s="23">
        <f>IF(Inicio!$O$22="Calderas",PI_data!CZ61+PI_data!DA61,PI_data!DB61)*PCI_Sc2/1000*$A$2</f>
        <v>0</v>
      </c>
      <c r="G58" s="21">
        <v>14.817946600323991</v>
      </c>
    </row>
    <row r="59" spans="1:7">
      <c r="A59" s="22">
        <f t="shared" si="0"/>
        <v>45873.427083333168</v>
      </c>
      <c r="B59" s="23">
        <f>DNI!I61</f>
        <v>508.46135117503263</v>
      </c>
      <c r="C59" s="23">
        <f>PI_data!AD62</f>
        <v>27.777284833707295</v>
      </c>
      <c r="D59" s="23">
        <f>PI_data!AE62</f>
        <v>52.256030391326505</v>
      </c>
      <c r="E59" s="23">
        <f>MIN(49,MAX(PI_data!AF62:AJ62))</f>
        <v>4.9791688919067383</v>
      </c>
      <c r="F59" s="23">
        <f>IF(Inicio!$O$22="Calderas",PI_data!CZ62+PI_data!DA62,PI_data!DB62)*PCI_Sc2/1000*$A$2</f>
        <v>0</v>
      </c>
      <c r="G59" s="21">
        <v>17.603714351804285</v>
      </c>
    </row>
    <row r="60" spans="1:7">
      <c r="A60" s="22">
        <f t="shared" si="0"/>
        <v>45873.430555555387</v>
      </c>
      <c r="B60" s="23">
        <f>DNI!I62</f>
        <v>520.12139868135534</v>
      </c>
      <c r="C60" s="23">
        <f>PI_data!AD63</f>
        <v>27.6645705090679</v>
      </c>
      <c r="D60" s="23">
        <f>PI_data!AE63</f>
        <v>53.072823704063723</v>
      </c>
      <c r="E60" s="23">
        <f>MIN(49,MAX(PI_data!AF63:AJ63))</f>
        <v>7.722322940826416</v>
      </c>
      <c r="F60" s="23">
        <f>IF(Inicio!$O$22="Calderas",PI_data!CZ63+PI_data!DA63,PI_data!DB63)*PCI_Sc2/1000*$A$2</f>
        <v>0</v>
      </c>
      <c r="G60" s="21">
        <v>20.133606851929638</v>
      </c>
    </row>
    <row r="61" spans="1:7">
      <c r="A61" s="22">
        <f t="shared" si="0"/>
        <v>45873.434027777606</v>
      </c>
      <c r="B61" s="23">
        <f>DNI!I63</f>
        <v>528.01840239892215</v>
      </c>
      <c r="C61" s="23">
        <f>PI_data!AD64</f>
        <v>27.809763749538142</v>
      </c>
      <c r="D61" s="23">
        <f>PI_data!AE64</f>
        <v>53.349742630002446</v>
      </c>
      <c r="E61" s="23">
        <f>MIN(49,MAX(PI_data!AF64:AJ64))</f>
        <v>5.7310190200805664</v>
      </c>
      <c r="F61" s="23">
        <f>IF(Inicio!$O$22="Calderas",PI_data!CZ64+PI_data!DA64,PI_data!DB64)*PCI_Sc2/1000*$A$2</f>
        <v>0</v>
      </c>
      <c r="G61" s="21">
        <v>22.246756745743436</v>
      </c>
    </row>
    <row r="62" spans="1:7">
      <c r="A62" s="22">
        <f t="shared" si="0"/>
        <v>45873.437499999825</v>
      </c>
      <c r="B62" s="23">
        <f>DNI!I64</f>
        <v>537.30318487413683</v>
      </c>
      <c r="C62" s="23">
        <f>PI_data!AD65</f>
        <v>28.360447302383793</v>
      </c>
      <c r="D62" s="23">
        <f>PI_data!AE65</f>
        <v>51.25412778095896</v>
      </c>
      <c r="E62" s="23">
        <f>MIN(49,MAX(PI_data!AF65:AJ65))</f>
        <v>7.2246847152709961</v>
      </c>
      <c r="F62" s="23">
        <f>IF(Inicio!$O$22="Calderas",PI_data!CZ65+PI_data!DA65,PI_data!DB65)*PCI_Sc2/1000*$A$2</f>
        <v>0</v>
      </c>
      <c r="G62" s="21">
        <v>24.185314835129663</v>
      </c>
    </row>
    <row r="63" spans="1:7">
      <c r="A63" s="22">
        <f t="shared" si="0"/>
        <v>45873.440972222044</v>
      </c>
      <c r="B63" s="23">
        <f>DNI!I65</f>
        <v>543.11930362483918</v>
      </c>
      <c r="C63" s="23">
        <f>PI_data!AD66</f>
        <v>28.65738706067448</v>
      </c>
      <c r="D63" s="23">
        <f>PI_data!AE66</f>
        <v>50.54458101592224</v>
      </c>
      <c r="E63" s="23">
        <f>MIN(49,MAX(PI_data!AF66:AJ66))</f>
        <v>7.7120113372802734</v>
      </c>
      <c r="F63" s="23">
        <f>IF(Inicio!$O$22="Calderas",PI_data!CZ66+PI_data!DA66,PI_data!DB66)*PCI_Sc2/1000*$A$2</f>
        <v>0</v>
      </c>
      <c r="G63" s="21">
        <v>25.866521424923313</v>
      </c>
    </row>
    <row r="64" spans="1:7">
      <c r="A64" s="22">
        <f t="shared" si="0"/>
        <v>45873.444444444263</v>
      </c>
      <c r="B64" s="23">
        <f>DNI!I66</f>
        <v>550.14813242784578</v>
      </c>
      <c r="C64" s="23">
        <f>PI_data!AD67</f>
        <v>28.753876682531622</v>
      </c>
      <c r="D64" s="23">
        <f>PI_data!AE67</f>
        <v>50.394367729212725</v>
      </c>
      <c r="E64" s="23">
        <f>MIN(49,MAX(PI_data!AF67:AJ67))</f>
        <v>5.7675132751464844</v>
      </c>
      <c r="F64" s="23">
        <f>IF(Inicio!$O$22="Calderas",PI_data!CZ67+PI_data!DA67,PI_data!DB67)*PCI_Sc2/1000*$A$2</f>
        <v>0</v>
      </c>
      <c r="G64" s="21">
        <v>27.519171917942426</v>
      </c>
    </row>
    <row r="65" spans="1:7">
      <c r="A65" s="22">
        <f t="shared" si="0"/>
        <v>45873.447916666482</v>
      </c>
      <c r="B65" s="23">
        <f>DNI!I67</f>
        <v>557.19117621647956</v>
      </c>
      <c r="C65" s="23">
        <f>PI_data!AD68</f>
        <v>29.044850749399696</v>
      </c>
      <c r="D65" s="23">
        <f>PI_data!AE68</f>
        <v>49.835794294490462</v>
      </c>
      <c r="E65" s="23">
        <f>MIN(49,MAX(PI_data!AF68:AJ68))</f>
        <v>5.9547281265258789</v>
      </c>
      <c r="F65" s="23">
        <f>IF(Inicio!$O$22="Calderas",PI_data!CZ68+PI_data!DA68,PI_data!DB68)*PCI_Sc2/1000*$A$2</f>
        <v>0</v>
      </c>
      <c r="G65" s="21">
        <v>29.003607229311395</v>
      </c>
    </row>
    <row r="66" spans="1:7">
      <c r="A66" s="22">
        <f t="shared" si="0"/>
        <v>45873.451388888701</v>
      </c>
      <c r="B66" s="23">
        <f>DNI!I68</f>
        <v>565.96647835715953</v>
      </c>
      <c r="C66" s="23">
        <f>PI_data!AD69</f>
        <v>29.030107293894702</v>
      </c>
      <c r="D66" s="23">
        <f>PI_data!AE69</f>
        <v>49.78061987336811</v>
      </c>
      <c r="E66" s="23">
        <f>MIN(49,MAX(PI_data!AF69:AJ69))</f>
        <v>6.4710693359375</v>
      </c>
      <c r="F66" s="23">
        <f>IF(Inicio!$O$22="Calderas",PI_data!CZ69+PI_data!DA69,PI_data!DB69)*PCI_Sc2/1000*$A$2</f>
        <v>0</v>
      </c>
      <c r="G66" s="21">
        <v>30.443412637535566</v>
      </c>
    </row>
    <row r="67" spans="1:7">
      <c r="A67" s="22">
        <f t="shared" si="0"/>
        <v>45873.45486111092</v>
      </c>
      <c r="B67" s="23">
        <f>DNI!I69</f>
        <v>571.17580880622018</v>
      </c>
      <c r="C67" s="23">
        <f>PI_data!AD70</f>
        <v>29.130615313705768</v>
      </c>
      <c r="D67" s="23">
        <f>PI_data!AE70</f>
        <v>49.581057909522244</v>
      </c>
      <c r="E67" s="23">
        <f>MIN(49,MAX(PI_data!AF70:AJ70))</f>
        <v>9.1592397689819336</v>
      </c>
      <c r="F67" s="23">
        <f>IF(Inicio!$O$22="Calderas",PI_data!CZ70+PI_data!DA70,PI_data!DB70)*PCI_Sc2/1000*$A$2</f>
        <v>0</v>
      </c>
      <c r="G67" s="21">
        <v>31.852592806465573</v>
      </c>
    </row>
    <row r="68" spans="1:7">
      <c r="A68" s="22">
        <f t="shared" si="0"/>
        <v>45873.458333333139</v>
      </c>
      <c r="B68" s="23">
        <f>DNI!I70</f>
        <v>559.54195279787223</v>
      </c>
      <c r="C68" s="23">
        <f>PI_data!AD71</f>
        <v>29.167000841067257</v>
      </c>
      <c r="D68" s="23">
        <f>PI_data!AE71</f>
        <v>49.615181057996274</v>
      </c>
      <c r="E68" s="23">
        <f>MIN(49,MAX(PI_data!AF71:AJ71))</f>
        <v>7.2333841323852539</v>
      </c>
      <c r="F68" s="23">
        <f>IF(Inicio!$O$22="Calderas",PI_data!CZ71+PI_data!DA71,PI_data!DB71)*PCI_Sc2/1000*$A$2</f>
        <v>0</v>
      </c>
      <c r="G68" s="21">
        <v>32.400536609969343</v>
      </c>
    </row>
    <row r="69" spans="1:7">
      <c r="A69" s="22">
        <f t="shared" si="0"/>
        <v>45873.461805555358</v>
      </c>
      <c r="B69" s="23">
        <f>DNI!I71</f>
        <v>570.74581168915392</v>
      </c>
      <c r="C69" s="23">
        <f>PI_data!AD72</f>
        <v>29.921400042042119</v>
      </c>
      <c r="D69" s="23">
        <f>PI_data!AE72</f>
        <v>47.80232170061285</v>
      </c>
      <c r="E69" s="23">
        <f>MIN(49,MAX(PI_data!AF72:AJ72))</f>
        <v>7.6798272132873535</v>
      </c>
      <c r="F69" s="23">
        <f>IF(Inicio!$O$22="Calderas",PI_data!CZ72+PI_data!DA72,PI_data!DB72)*PCI_Sc2/1000*$A$2</f>
        <v>0</v>
      </c>
      <c r="G69" s="21">
        <v>33.800887362028192</v>
      </c>
    </row>
    <row r="70" spans="1:7">
      <c r="A70" s="22">
        <f t="shared" si="0"/>
        <v>45873.465277777577</v>
      </c>
      <c r="B70" s="23">
        <f>DNI!I72</f>
        <v>585.52430093574958</v>
      </c>
      <c r="C70" s="23">
        <f>PI_data!AD73</f>
        <v>30.306704983404174</v>
      </c>
      <c r="D70" s="23">
        <f>PI_data!AE73</f>
        <v>46.929789663622977</v>
      </c>
      <c r="E70" s="23">
        <f>MIN(49,MAX(PI_data!AF73:AJ73))</f>
        <v>9.4427642822265625</v>
      </c>
      <c r="F70" s="23">
        <f>IF(Inicio!$O$22="Calderas",PI_data!CZ73+PI_data!DA73,PI_data!DB73)*PCI_Sc2/1000*$A$2</f>
        <v>0</v>
      </c>
      <c r="G70" s="21">
        <v>35.414154491640332</v>
      </c>
    </row>
    <row r="71" spans="1:7">
      <c r="A71" s="22">
        <f t="shared" si="0"/>
        <v>45873.468749999796</v>
      </c>
      <c r="B71" s="23">
        <f>DNI!I73</f>
        <v>599.54974719659651</v>
      </c>
      <c r="C71" s="23">
        <f>PI_data!AD74</f>
        <v>30.065501686629194</v>
      </c>
      <c r="D71" s="23">
        <f>PI_data!AE74</f>
        <v>47.413794233284499</v>
      </c>
      <c r="E71" s="23">
        <f>MIN(49,MAX(PI_data!AF74:AJ74))</f>
        <v>8.4556913375854492</v>
      </c>
      <c r="F71" s="23">
        <f>IF(Inicio!$O$22="Calderas",PI_data!CZ74+PI_data!DA74,PI_data!DB74)*PCI_Sc2/1000*$A$2</f>
        <v>0</v>
      </c>
      <c r="G71" s="21">
        <v>36.524151875401948</v>
      </c>
    </row>
    <row r="72" spans="1:7">
      <c r="A72" s="22">
        <f t="shared" si="0"/>
        <v>45873.472222222015</v>
      </c>
      <c r="B72" s="23">
        <f>DNI!I74</f>
        <v>604.69522085542894</v>
      </c>
      <c r="C72" s="23">
        <f>PI_data!AD75</f>
        <v>30.464448810632202</v>
      </c>
      <c r="D72" s="23">
        <f>PI_data!AE75</f>
        <v>46.519799571200004</v>
      </c>
      <c r="E72" s="23">
        <f>MIN(49,MAX(PI_data!AF75:AJ75))</f>
        <v>11.692800521850586</v>
      </c>
      <c r="F72" s="23">
        <f>IF(Inicio!$O$22="Calderas",PI_data!CZ75+PI_data!DA75,PI_data!DB75)*PCI_Sc2/1000*$A$2</f>
        <v>0</v>
      </c>
      <c r="G72" s="21">
        <v>37.440321606526894</v>
      </c>
    </row>
    <row r="73" spans="1:7">
      <c r="A73" s="22">
        <f t="shared" si="0"/>
        <v>45873.475694444234</v>
      </c>
      <c r="B73" s="23">
        <f>DNI!I75</f>
        <v>604.36095947368494</v>
      </c>
      <c r="C73" s="23">
        <f>PI_data!AD76</f>
        <v>30.946053393794262</v>
      </c>
      <c r="D73" s="23">
        <f>PI_data!AE76</f>
        <v>45.488850315519542</v>
      </c>
      <c r="E73" s="23">
        <f>MIN(49,MAX(PI_data!AF76:AJ76))</f>
        <v>10.084620475769043</v>
      </c>
      <c r="F73" s="23">
        <f>IF(Inicio!$O$22="Calderas",PI_data!CZ76+PI_data!DA76,PI_data!DB76)*PCI_Sc2/1000*$A$2</f>
        <v>0</v>
      </c>
      <c r="G73" s="21">
        <v>37.983653533608759</v>
      </c>
    </row>
    <row r="74" spans="1:7">
      <c r="A74" s="22">
        <f t="shared" ref="A74:A137" si="1">A73+5/60/24</f>
        <v>45873.479166666453</v>
      </c>
      <c r="B74" s="23">
        <f>DNI!I76</f>
        <v>604.49805077716405</v>
      </c>
      <c r="C74" s="23">
        <f>PI_data!AD77</f>
        <v>31.50350648680292</v>
      </c>
      <c r="D74" s="23">
        <f>PI_data!AE77</f>
        <v>44.356231396350765</v>
      </c>
      <c r="E74" s="23">
        <f>MIN(49,MAX(PI_data!AF77:AJ77))</f>
        <v>10.084620475769043</v>
      </c>
      <c r="F74" s="23">
        <f>IF(Inicio!$O$22="Calderas",PI_data!CZ77+PI_data!DA77,PI_data!DB77)*PCI_Sc2/1000*$A$2</f>
        <v>0</v>
      </c>
      <c r="G74" s="21">
        <v>38.44705579732959</v>
      </c>
    </row>
    <row r="75" spans="1:7">
      <c r="A75" s="22">
        <f t="shared" si="1"/>
        <v>45873.482638888672</v>
      </c>
      <c r="B75" s="23">
        <f>DNI!I77</f>
        <v>621.87645760437226</v>
      </c>
      <c r="C75" s="23">
        <f>PI_data!AD78</f>
        <v>31.548666578113941</v>
      </c>
      <c r="D75" s="23">
        <f>PI_data!AE78</f>
        <v>43.879625680655664</v>
      </c>
      <c r="E75" s="23">
        <f>MIN(49,MAX(PI_data!AF78:AJ78))</f>
        <v>9.9777030944824219</v>
      </c>
      <c r="F75" s="23">
        <f>IF(Inicio!$O$22="Calderas",PI_data!CZ78+PI_data!DA78,PI_data!DB78)*PCI_Sc2/1000*$A$2</f>
        <v>0</v>
      </c>
      <c r="G75" s="21">
        <v>39.578887955734871</v>
      </c>
    </row>
    <row r="76" spans="1:7">
      <c r="A76" s="22">
        <f t="shared" si="1"/>
        <v>45873.486111110891</v>
      </c>
      <c r="B76" s="23">
        <f>DNI!I78</f>
        <v>622.97434553224412</v>
      </c>
      <c r="C76" s="23">
        <f>PI_data!AD79</f>
        <v>31.479934260499661</v>
      </c>
      <c r="D76" s="23">
        <f>PI_data!AE79</f>
        <v>43.742673231838687</v>
      </c>
      <c r="E76" s="23">
        <f>MIN(49,MAX(PI_data!AF79:AJ79))</f>
        <v>11.196479797363281</v>
      </c>
      <c r="F76" s="23">
        <f>IF(Inicio!$O$22="Calderas",PI_data!CZ79+PI_data!DA79,PI_data!DB79)*PCI_Sc2/1000*$A$2</f>
        <v>0</v>
      </c>
      <c r="G76" s="21">
        <v>39.992703907128032</v>
      </c>
    </row>
    <row r="77" spans="1:7">
      <c r="A77" s="22">
        <f t="shared" si="1"/>
        <v>45873.48958333311</v>
      </c>
      <c r="B77" s="23">
        <f>DNI!I79</f>
        <v>623.97051059165335</v>
      </c>
      <c r="C77" s="23">
        <f>PI_data!AD80</f>
        <v>31.622145663254777</v>
      </c>
      <c r="D77" s="23">
        <f>PI_data!AE80</f>
        <v>43.621170697206558</v>
      </c>
      <c r="E77" s="23">
        <f>MIN(49,MAX(PI_data!AF80:AJ80))</f>
        <v>10.194588661193848</v>
      </c>
      <c r="F77" s="23">
        <f>IF(Inicio!$O$22="Calderas",PI_data!CZ80+PI_data!DA80,PI_data!DB80)*PCI_Sc2/1000*$A$2</f>
        <v>0</v>
      </c>
      <c r="G77" s="21">
        <v>40.343311646542574</v>
      </c>
    </row>
    <row r="78" spans="1:7">
      <c r="A78" s="22">
        <f t="shared" si="1"/>
        <v>45873.493055555329</v>
      </c>
      <c r="B78" s="23">
        <f>DNI!I80</f>
        <v>634.99609701939107</v>
      </c>
      <c r="C78" s="23">
        <f>PI_data!AD81</f>
        <v>31.58417274066144</v>
      </c>
      <c r="D78" s="23">
        <f>PI_data!AE81</f>
        <v>42.69327184479296</v>
      </c>
      <c r="E78" s="23">
        <f>MIN(49,MAX(PI_data!AF81:AJ81))</f>
        <v>11.208236694335938</v>
      </c>
      <c r="F78" s="23">
        <f>IF(Inicio!$O$22="Calderas",PI_data!CZ81+PI_data!DA81,PI_data!DB81)*PCI_Sc2/1000*$A$2</f>
        <v>0</v>
      </c>
      <c r="G78" s="21">
        <v>41.088363077549218</v>
      </c>
    </row>
    <row r="79" spans="1:7">
      <c r="A79" s="22">
        <f t="shared" si="1"/>
        <v>45873.496527777548</v>
      </c>
      <c r="B79" s="23">
        <f>DNI!I81</f>
        <v>642.90088054109481</v>
      </c>
      <c r="C79" s="23">
        <f>PI_data!AD82</f>
        <v>31.442856283008428</v>
      </c>
      <c r="D79" s="23">
        <f>PI_data!AE82</f>
        <v>42.794322194537038</v>
      </c>
      <c r="E79" s="23">
        <f>MIN(49,MAX(PI_data!AF82:AJ82))</f>
        <v>10.325709342956543</v>
      </c>
      <c r="F79" s="23">
        <f>IF(Inicio!$O$22="Calderas",PI_data!CZ82+PI_data!DA82,PI_data!DB82)*PCI_Sc2/1000*$A$2</f>
        <v>0</v>
      </c>
      <c r="G79" s="21">
        <v>41.686042851664865</v>
      </c>
    </row>
    <row r="80" spans="1:7">
      <c r="A80" s="22">
        <f t="shared" si="1"/>
        <v>45873.499999999767</v>
      </c>
      <c r="B80" s="23">
        <f>DNI!I82</f>
        <v>643.13309888337653</v>
      </c>
      <c r="C80" s="23">
        <f>PI_data!AD83</f>
        <v>31.978446365427711</v>
      </c>
      <c r="D80" s="23">
        <f>PI_data!AE83</f>
        <v>41.856700246788627</v>
      </c>
      <c r="E80" s="23">
        <f>MIN(49,MAX(PI_data!AF83:AJ83))</f>
        <v>15.907174110412598</v>
      </c>
      <c r="F80" s="23">
        <f>IF(Inicio!$O$22="Calderas",PI_data!CZ83+PI_data!DA83,PI_data!DB83)*PCI_Sc2/1000*$A$2</f>
        <v>0</v>
      </c>
      <c r="G80" s="21">
        <v>41.959835818813744</v>
      </c>
    </row>
    <row r="81" spans="1:7">
      <c r="A81" s="22">
        <f t="shared" si="1"/>
        <v>45873.503472221986</v>
      </c>
      <c r="B81" s="23">
        <f>DNI!I83</f>
        <v>647.66719020085429</v>
      </c>
      <c r="C81" s="23">
        <f>PI_data!AD84</f>
        <v>32.32342983087441</v>
      </c>
      <c r="D81" s="23">
        <f>PI_data!AE84</f>
        <v>41.086110679939686</v>
      </c>
      <c r="E81" s="23">
        <f>MIN(49,MAX(PI_data!AF84:AJ84))</f>
        <v>11.696720123291016</v>
      </c>
      <c r="F81" s="23">
        <f>IF(Inicio!$O$22="Calderas",PI_data!CZ84+PI_data!DA84,PI_data!DB84)*PCI_Sc2/1000*$A$2</f>
        <v>0</v>
      </c>
      <c r="G81" s="21">
        <v>42.354810781995766</v>
      </c>
    </row>
    <row r="82" spans="1:7">
      <c r="A82" s="22">
        <f t="shared" si="1"/>
        <v>45873.506944444205</v>
      </c>
      <c r="B82" s="23">
        <f>DNI!I84</f>
        <v>650.43225910485262</v>
      </c>
      <c r="C82" s="23">
        <f>PI_data!AD85</f>
        <v>32.25378834268583</v>
      </c>
      <c r="D82" s="23">
        <f>PI_data!AE85</f>
        <v>40.891762803464005</v>
      </c>
      <c r="E82" s="23">
        <f>MIN(49,MAX(PI_data!AF85:AJ85))</f>
        <v>12.005500793457031</v>
      </c>
      <c r="F82" s="23">
        <f>IF(Inicio!$O$22="Calderas",PI_data!CZ85+PI_data!DA85,PI_data!DB85)*PCI_Sc2/1000*$A$2</f>
        <v>0</v>
      </c>
      <c r="G82" s="21">
        <v>42.640160794692619</v>
      </c>
    </row>
    <row r="83" spans="1:7">
      <c r="A83" s="22">
        <f t="shared" si="1"/>
        <v>45873.510416666424</v>
      </c>
      <c r="B83" s="23">
        <f>DNI!I85</f>
        <v>651.885456799037</v>
      </c>
      <c r="C83" s="23">
        <f>PI_data!AD86</f>
        <v>32.16290121088312</v>
      </c>
      <c r="D83" s="23">
        <f>PI_data!AE86</f>
        <v>40.966889207566062</v>
      </c>
      <c r="E83" s="23">
        <f>MIN(49,MAX(PI_data!AF86:AJ86))</f>
        <v>14.948305130004883</v>
      </c>
      <c r="F83" s="23">
        <f>IF(Inicio!$O$22="Calderas",PI_data!CZ86+PI_data!DA86,PI_data!DB86)*PCI_Sc2/1000*$A$2</f>
        <v>0</v>
      </c>
      <c r="G83" s="21">
        <v>42.822595106895093</v>
      </c>
    </row>
    <row r="84" spans="1:7">
      <c r="A84" s="22">
        <f t="shared" si="1"/>
        <v>45873.513888888643</v>
      </c>
      <c r="B84" s="23">
        <f>DNI!I86</f>
        <v>655.29169458891033</v>
      </c>
      <c r="C84" s="23">
        <f>PI_data!AD87</f>
        <v>32.624367484816212</v>
      </c>
      <c r="D84" s="23">
        <f>PI_data!AE87</f>
        <v>40.491657922777058</v>
      </c>
      <c r="E84" s="23">
        <f>MIN(49,MAX(PI_data!AF87:AJ87))</f>
        <v>11.069905281066895</v>
      </c>
      <c r="F84" s="23">
        <f>IF(Inicio!$O$22="Calderas",PI_data!CZ87+PI_data!DA87,PI_data!DB87)*PCI_Sc2/1000*$A$2</f>
        <v>0</v>
      </c>
      <c r="G84" s="21">
        <v>43.079827746201687</v>
      </c>
    </row>
    <row r="85" spans="1:7">
      <c r="A85" s="22">
        <f t="shared" si="1"/>
        <v>45873.517361110862</v>
      </c>
      <c r="B85" s="23">
        <f>DNI!I87</f>
        <v>658.26067292943185</v>
      </c>
      <c r="C85" s="23">
        <f>PI_data!AD88</f>
        <v>32.757665162780114</v>
      </c>
      <c r="D85" s="23">
        <f>PI_data!AE88</f>
        <v>39.7305480375272</v>
      </c>
      <c r="E85" s="23">
        <f>MIN(49,MAX(PI_data!AF88:AJ88))</f>
        <v>10.604783058166504</v>
      </c>
      <c r="F85" s="23">
        <f>IF(Inicio!$O$22="Calderas",PI_data!CZ88+PI_data!DA88,PI_data!DB88)*PCI_Sc2/1000*$A$2</f>
        <v>0</v>
      </c>
      <c r="G85" s="21">
        <v>43.347829326461856</v>
      </c>
    </row>
    <row r="86" spans="1:7">
      <c r="A86" s="22">
        <f t="shared" si="1"/>
        <v>45873.520833333081</v>
      </c>
      <c r="B86" s="23">
        <f>DNI!I88</f>
        <v>664.46329516515607</v>
      </c>
      <c r="C86" s="23">
        <f>PI_data!AD89</f>
        <v>32.702210938087134</v>
      </c>
      <c r="D86" s="23">
        <f>PI_data!AE89</f>
        <v>38.708507070090192</v>
      </c>
      <c r="E86" s="23">
        <f>MIN(49,MAX(PI_data!AF89:AJ89))</f>
        <v>21.321767807006836</v>
      </c>
      <c r="F86" s="23">
        <f>IF(Inicio!$O$22="Calderas",PI_data!CZ89+PI_data!DA89,PI_data!DB89)*PCI_Sc2/1000*$A$2</f>
        <v>0</v>
      </c>
      <c r="G86" s="21">
        <v>43.76761429228786</v>
      </c>
    </row>
    <row r="87" spans="1:7">
      <c r="A87" s="22">
        <f t="shared" si="1"/>
        <v>45873.5243055553</v>
      </c>
      <c r="B87" s="23">
        <f>DNI!I89</f>
        <v>667.99307926765357</v>
      </c>
      <c r="C87" s="23">
        <f>PI_data!AD90</f>
        <v>32.870046325586891</v>
      </c>
      <c r="D87" s="23">
        <f>PI_data!AE90</f>
        <v>37.878886851157262</v>
      </c>
      <c r="E87" s="23">
        <f>MIN(49,MAX(PI_data!AF90:AJ90))</f>
        <v>17.767662048339844</v>
      </c>
      <c r="F87" s="23">
        <f>IF(Inicio!$O$22="Calderas",PI_data!CZ90+PI_data!DA90,PI_data!DB90)*PCI_Sc2/1000*$A$2</f>
        <v>0</v>
      </c>
      <c r="G87" s="21">
        <v>44.12019721463632</v>
      </c>
    </row>
    <row r="88" spans="1:7">
      <c r="A88" s="22">
        <f t="shared" si="1"/>
        <v>45873.527777777519</v>
      </c>
      <c r="B88" s="23">
        <f>DNI!I90</f>
        <v>662.18980272113856</v>
      </c>
      <c r="C88" s="23">
        <f>PI_data!AD91</f>
        <v>32.686400931803192</v>
      </c>
      <c r="D88" s="23">
        <f>PI_data!AE91</f>
        <v>38.614088499987197</v>
      </c>
      <c r="E88" s="23">
        <f>MIN(49,MAX(PI_data!AF91:AJ91))</f>
        <v>15.879252433776855</v>
      </c>
      <c r="F88" s="23">
        <f>IF(Inicio!$O$22="Calderas",PI_data!CZ91+PI_data!DA91,PI_data!DB91)*PCI_Sc2/1000*$A$2</f>
        <v>0</v>
      </c>
      <c r="G88" s="21">
        <v>43.815493012165049</v>
      </c>
    </row>
    <row r="89" spans="1:7">
      <c r="A89" s="22">
        <f t="shared" si="1"/>
        <v>45873.531249999738</v>
      </c>
      <c r="B89" s="23">
        <f>DNI!I91</f>
        <v>662.28457495409555</v>
      </c>
      <c r="C89" s="23">
        <f>PI_data!AD92</f>
        <v>33.127483198202661</v>
      </c>
      <c r="D89" s="23">
        <f>PI_data!AE92</f>
        <v>37.549651382968122</v>
      </c>
      <c r="E89" s="23">
        <f>MIN(49,MAX(PI_data!AF92:AJ92))</f>
        <v>15.156392097473145</v>
      </c>
      <c r="F89" s="23">
        <f>IF(Inicio!$O$22="Calderas",PI_data!CZ92+PI_data!DA92,PI_data!DB92)*PCI_Sc2/1000*$A$2</f>
        <v>0</v>
      </c>
      <c r="G89" s="21">
        <v>43.828040434844787</v>
      </c>
    </row>
    <row r="90" spans="1:7">
      <c r="A90" s="22">
        <f t="shared" si="1"/>
        <v>45873.534722221957</v>
      </c>
      <c r="B90" s="23">
        <f>DNI!I92</f>
        <v>665.96420921120193</v>
      </c>
      <c r="C90" s="23">
        <f>PI_data!AD93</f>
        <v>33.255798846678957</v>
      </c>
      <c r="D90" s="23">
        <f>PI_data!AE93</f>
        <v>34.658567001743535</v>
      </c>
      <c r="E90" s="23">
        <f>MIN(49,MAX(PI_data!AF93:AJ93))</f>
        <v>18.611703872680664</v>
      </c>
      <c r="F90" s="23">
        <f>IF(Inicio!$O$22="Calderas",PI_data!CZ93+PI_data!DA93,PI_data!DB93)*PCI_Sc2/1000*$A$2</f>
        <v>0</v>
      </c>
      <c r="G90" s="21">
        <v>44.094244502478176</v>
      </c>
    </row>
    <row r="91" spans="1:7">
      <c r="A91" s="22">
        <f t="shared" si="1"/>
        <v>45873.538194444176</v>
      </c>
      <c r="B91" s="23">
        <f>DNI!I93</f>
        <v>667.00551264279943</v>
      </c>
      <c r="C91" s="23">
        <f>PI_data!AD94</f>
        <v>33.373013047194256</v>
      </c>
      <c r="D91" s="23">
        <f>PI_data!AE94</f>
        <v>35.105844133590587</v>
      </c>
      <c r="E91" s="23">
        <f>MIN(49,MAX(PI_data!AF94:AJ94))</f>
        <v>16.423524856567383</v>
      </c>
      <c r="F91" s="23">
        <f>IF(Inicio!$O$22="Calderas",PI_data!CZ94+PI_data!DA94,PI_data!DB94)*PCI_Sc2/1000*$A$2</f>
        <v>0</v>
      </c>
      <c r="G91" s="21">
        <v>44.11708843399677</v>
      </c>
    </row>
    <row r="92" spans="1:7">
      <c r="A92" s="22">
        <f t="shared" si="1"/>
        <v>45873.541666666395</v>
      </c>
      <c r="B92" s="23">
        <f>DNI!I94</f>
        <v>665.63472405840287</v>
      </c>
      <c r="C92" s="23">
        <f>PI_data!AD95</f>
        <v>33.802982036374935</v>
      </c>
      <c r="D92" s="23">
        <f>PI_data!AE95</f>
        <v>34.870495027362445</v>
      </c>
      <c r="E92" s="23">
        <f>MIN(49,MAX(PI_data!AF95:AJ95))</f>
        <v>15.907174110412598</v>
      </c>
      <c r="F92" s="23">
        <f>IF(Inicio!$O$22="Calderas",PI_data!CZ95+PI_data!DA95,PI_data!DB95)*PCI_Sc2/1000*$A$2</f>
        <v>0</v>
      </c>
      <c r="G92" s="21">
        <v>43.947195306490272</v>
      </c>
    </row>
    <row r="93" spans="1:7">
      <c r="A93" s="22">
        <f t="shared" si="1"/>
        <v>45873.545138888614</v>
      </c>
      <c r="B93" s="23">
        <f>DNI!I95</f>
        <v>674.60739224992403</v>
      </c>
      <c r="C93" s="23">
        <f>PI_data!AD96</f>
        <v>34.097217574176817</v>
      </c>
      <c r="D93" s="23">
        <f>PI_data!AE96</f>
        <v>33.633561303062876</v>
      </c>
      <c r="E93" s="23">
        <f>MIN(49,MAX(PI_data!AF96:AJ96))</f>
        <v>17.767662048339844</v>
      </c>
      <c r="F93" s="23">
        <f>IF(Inicio!$O$22="Calderas",PI_data!CZ96+PI_data!DA96,PI_data!DB96)*PCI_Sc2/1000*$A$2</f>
        <v>0</v>
      </c>
      <c r="G93" s="21">
        <v>44.468758157810839</v>
      </c>
    </row>
    <row r="94" spans="1:7">
      <c r="A94" s="22">
        <f t="shared" si="1"/>
        <v>45873.548611110833</v>
      </c>
      <c r="B94" s="23">
        <f>DNI!I96</f>
        <v>681.28282793557037</v>
      </c>
      <c r="C94" s="23">
        <f>PI_data!AD97</f>
        <v>33.871954307265803</v>
      </c>
      <c r="D94" s="23">
        <f>PI_data!AE97</f>
        <v>33.677660523416783</v>
      </c>
      <c r="E94" s="23">
        <f>MIN(49,MAX(PI_data!AF97:AJ97))</f>
        <v>14.325758934020996</v>
      </c>
      <c r="F94" s="23">
        <f>IF(Inicio!$O$22="Calderas",PI_data!CZ97+PI_data!DA97,PI_data!DB97)*PCI_Sc2/1000*$A$2</f>
        <v>0</v>
      </c>
      <c r="G94" s="21">
        <v>44.868437765280675</v>
      </c>
    </row>
    <row r="95" spans="1:7">
      <c r="A95" s="22">
        <f t="shared" si="1"/>
        <v>45873.552083333052</v>
      </c>
      <c r="B95" s="23">
        <f>DNI!I97</f>
        <v>685.40182084566368</v>
      </c>
      <c r="C95" s="23">
        <f>PI_data!AD98</f>
        <v>34.158607279561508</v>
      </c>
      <c r="D95" s="23">
        <f>PI_data!AE98</f>
        <v>33.191868447425868</v>
      </c>
      <c r="E95" s="23">
        <f>MIN(49,MAX(PI_data!AF98:AJ98))</f>
        <v>18.325809478759766</v>
      </c>
      <c r="F95" s="23">
        <f>IF(Inicio!$O$22="Calderas",PI_data!CZ98+PI_data!DA98,PI_data!DB98)*PCI_Sc2/1000*$A$2</f>
        <v>0</v>
      </c>
      <c r="G95" s="21">
        <v>45.033748967473528</v>
      </c>
    </row>
    <row r="96" spans="1:7">
      <c r="A96" s="22">
        <f t="shared" si="1"/>
        <v>45873.555555555271</v>
      </c>
      <c r="B96" s="23">
        <f>DNI!I98</f>
        <v>687.982957208686</v>
      </c>
      <c r="C96" s="23">
        <f>PI_data!AD99</f>
        <v>34.155107676129631</v>
      </c>
      <c r="D96" s="23">
        <f>PI_data!AE99</f>
        <v>33.20580508973115</v>
      </c>
      <c r="E96" s="23">
        <f>MIN(49,MAX(PI_data!AF99:AJ99))</f>
        <v>15.349027633666992</v>
      </c>
      <c r="F96" s="23">
        <f>IF(Inicio!$O$22="Calderas",PI_data!CZ99+PI_data!DA99,PI_data!DB99)*PCI_Sc2/1000*$A$2</f>
        <v>0</v>
      </c>
      <c r="G96" s="21">
        <v>45.148333646181534</v>
      </c>
    </row>
    <row r="97" spans="1:7">
      <c r="A97" s="22">
        <f t="shared" si="1"/>
        <v>45873.55902777749</v>
      </c>
      <c r="B97" s="23">
        <f>DNI!I99</f>
        <v>693.68354055266809</v>
      </c>
      <c r="C97" s="23">
        <f>PI_data!AD100</f>
        <v>34.466707274301434</v>
      </c>
      <c r="D97" s="23">
        <f>PI_data!AE100</f>
        <v>32.493348191950048</v>
      </c>
      <c r="E97" s="23">
        <f>MIN(49,MAX(PI_data!AF100:AJ100))</f>
        <v>16.651369094848633</v>
      </c>
      <c r="F97" s="23">
        <f>IF(Inicio!$O$22="Calderas",PI_data!CZ100+PI_data!DA100,PI_data!DB100)*PCI_Sc2/1000*$A$2</f>
        <v>0</v>
      </c>
      <c r="G97" s="21">
        <v>45.438790770255963</v>
      </c>
    </row>
    <row r="98" spans="1:7">
      <c r="A98" s="22">
        <f t="shared" si="1"/>
        <v>45873.562499999709</v>
      </c>
      <c r="B98" s="23">
        <f>DNI!I100</f>
        <v>696.2889181327289</v>
      </c>
      <c r="C98" s="23">
        <f>PI_data!AD101</f>
        <v>34.709986091103787</v>
      </c>
      <c r="D98" s="23">
        <f>PI_data!AE101</f>
        <v>31.888525889051799</v>
      </c>
      <c r="E98" s="23">
        <f>MIN(49,MAX(PI_data!AF101:AJ101))</f>
        <v>17.480009078979492</v>
      </c>
      <c r="F98" s="23">
        <f>IF(Inicio!$O$22="Calderas",PI_data!CZ101+PI_data!DA101,PI_data!DB101)*PCI_Sc2/1000*$A$2</f>
        <v>0</v>
      </c>
      <c r="G98" s="21">
        <v>45.531256683159775</v>
      </c>
    </row>
    <row r="99" spans="1:7">
      <c r="A99" s="22">
        <f t="shared" si="1"/>
        <v>45873.565972221928</v>
      </c>
      <c r="B99" s="23">
        <f>DNI!I101</f>
        <v>703.56289601972969</v>
      </c>
      <c r="C99" s="23">
        <f>PI_data!AD102</f>
        <v>34.859737470800368</v>
      </c>
      <c r="D99" s="23">
        <f>PI_data!AE102</f>
        <v>31.538243888922189</v>
      </c>
      <c r="E99" s="23">
        <f>MIN(49,MAX(PI_data!AF102:AJ102))</f>
        <v>16.999788284301758</v>
      </c>
      <c r="F99" s="23">
        <f>IF(Inicio!$O$22="Calderas",PI_data!CZ102+PI_data!DA102,PI_data!DB102)*PCI_Sc2/1000*$A$2</f>
        <v>0</v>
      </c>
      <c r="G99" s="21">
        <v>45.941380351105337</v>
      </c>
    </row>
    <row r="100" spans="1:7">
      <c r="A100" s="22">
        <f t="shared" si="1"/>
        <v>45873.569444444147</v>
      </c>
      <c r="B100" s="23">
        <f>DNI!I102</f>
        <v>707.51655688104029</v>
      </c>
      <c r="C100" s="23">
        <f>PI_data!AD103</f>
        <v>34.925093487020206</v>
      </c>
      <c r="D100" s="23">
        <f>PI_data!AE103</f>
        <v>30.880261744743045</v>
      </c>
      <c r="E100" s="23">
        <f>MIN(49,MAX(PI_data!AF103:AJ103))</f>
        <v>16.930442810058594</v>
      </c>
      <c r="F100" s="23">
        <f>IF(Inicio!$O$22="Calderas",PI_data!CZ103+PI_data!DA103,PI_data!DB103)*PCI_Sc2/1000*$A$2</f>
        <v>0</v>
      </c>
      <c r="G100" s="21">
        <v>46.159344029624528</v>
      </c>
    </row>
    <row r="101" spans="1:7">
      <c r="A101" s="22">
        <f t="shared" si="1"/>
        <v>45873.572916666366</v>
      </c>
      <c r="B101" s="23">
        <f>DNI!I103</f>
        <v>710.580509029871</v>
      </c>
      <c r="C101" s="23">
        <f>PI_data!AD104</f>
        <v>35.219526509921842</v>
      </c>
      <c r="D101" s="23">
        <f>PI_data!AE104</f>
        <v>30.337270481982777</v>
      </c>
      <c r="E101" s="23">
        <f>MIN(49,MAX(PI_data!AF104:AJ104))</f>
        <v>19.112756729125977</v>
      </c>
      <c r="F101" s="23">
        <f>IF(Inicio!$O$22="Calderas",PI_data!CZ104+PI_data!DA104,PI_data!DB104)*PCI_Sc2/1000*$A$2</f>
        <v>0</v>
      </c>
      <c r="G101" s="21">
        <v>46.278963408887158</v>
      </c>
    </row>
    <row r="102" spans="1:7">
      <c r="A102" s="22">
        <f t="shared" si="1"/>
        <v>45873.576388888585</v>
      </c>
      <c r="B102" s="23">
        <f>DNI!I104</f>
        <v>720.10184618553694</v>
      </c>
      <c r="C102" s="23">
        <f>PI_data!AD105</f>
        <v>35.550147464757821</v>
      </c>
      <c r="D102" s="23">
        <f>PI_data!AE105</f>
        <v>29.364724991075423</v>
      </c>
      <c r="E102" s="23">
        <f>MIN(49,MAX(PI_data!AF105:AJ105))</f>
        <v>20.651418685913086</v>
      </c>
      <c r="F102" s="23">
        <f>IF(Inicio!$O$22="Calderas",PI_data!CZ105+PI_data!DA105,PI_data!DB105)*PCI_Sc2/1000*$A$2</f>
        <v>0</v>
      </c>
      <c r="G102" s="21">
        <v>46.8307357656779</v>
      </c>
    </row>
    <row r="103" spans="1:7">
      <c r="A103" s="22">
        <f t="shared" si="1"/>
        <v>45873.579861110804</v>
      </c>
      <c r="B103" s="23">
        <f>DNI!I105</f>
        <v>733.77073663519479</v>
      </c>
      <c r="C103" s="23">
        <f>PI_data!AD106</f>
        <v>35.777414991453853</v>
      </c>
      <c r="D103" s="23">
        <f>PI_data!AE106</f>
        <v>28.992500671741823</v>
      </c>
      <c r="E103" s="23">
        <f>MIN(49,MAX(PI_data!AF106:AJ106))</f>
        <v>19.112756729125977</v>
      </c>
      <c r="F103" s="23">
        <f>IF(Inicio!$O$22="Calderas",PI_data!CZ106+PI_data!DA106,PI_data!DB106)*PCI_Sc2/1000*$A$2</f>
        <v>0</v>
      </c>
      <c r="G103" s="21">
        <v>47.102670489659616</v>
      </c>
    </row>
    <row r="104" spans="1:7">
      <c r="A104" s="22">
        <f t="shared" si="1"/>
        <v>45873.583333333023</v>
      </c>
      <c r="B104" s="23">
        <f>DNI!I106</f>
        <v>741.74770254888915</v>
      </c>
      <c r="C104" s="23">
        <f>PI_data!AD107</f>
        <v>35.809449578406628</v>
      </c>
      <c r="D104" s="23">
        <f>PI_data!AE107</f>
        <v>28.94808817250432</v>
      </c>
      <c r="E104" s="23">
        <f>MIN(49,MAX(PI_data!AF107:AJ107))</f>
        <v>16.465320587158203</v>
      </c>
      <c r="F104" s="23">
        <f>IF(Inicio!$O$22="Calderas",PI_data!CZ107+PI_data!DA107,PI_data!DB107)*PCI_Sc2/1000*$A$2</f>
        <v>0</v>
      </c>
      <c r="G104" s="21">
        <v>47.103131404737326</v>
      </c>
    </row>
    <row r="105" spans="1:7">
      <c r="A105" s="22">
        <f t="shared" si="1"/>
        <v>45873.586805555242</v>
      </c>
      <c r="B105" s="23">
        <f>DNI!I107</f>
        <v>749.01161767970279</v>
      </c>
      <c r="C105" s="23">
        <f>PI_data!AD108</f>
        <v>36.229272563354101</v>
      </c>
      <c r="D105" s="23">
        <f>PI_data!AE108</f>
        <v>29.004137393457519</v>
      </c>
      <c r="E105" s="23">
        <f>MIN(49,MAX(PI_data!AF108:AJ108))</f>
        <v>14.046686172485352</v>
      </c>
      <c r="F105" s="23">
        <f>IF(Inicio!$O$22="Calderas",PI_data!CZ108+PI_data!DA108,PI_data!DB108)*PCI_Sc2/1000*$A$2</f>
        <v>0</v>
      </c>
      <c r="G105" s="21">
        <v>47.055530673331546</v>
      </c>
    </row>
    <row r="106" spans="1:7">
      <c r="A106" s="22">
        <f t="shared" si="1"/>
        <v>45873.590277777461</v>
      </c>
      <c r="B106" s="23">
        <f>DNI!I108</f>
        <v>748.35836100632764</v>
      </c>
      <c r="C106" s="23">
        <f>PI_data!AD109</f>
        <v>36.533349845694076</v>
      </c>
      <c r="D106" s="23">
        <f>PI_data!AE109</f>
        <v>29.202382451987546</v>
      </c>
      <c r="E106" s="23">
        <f>MIN(49,MAX(PI_data!AF109:AJ109))</f>
        <v>13.209465980529785</v>
      </c>
      <c r="F106" s="23">
        <f>IF(Inicio!$O$22="Calderas",PI_data!CZ109+PI_data!DA109,PI_data!DB109)*PCI_Sc2/1000*$A$2</f>
        <v>0</v>
      </c>
      <c r="G106" s="21">
        <v>47.014201254492157</v>
      </c>
    </row>
    <row r="107" spans="1:7">
      <c r="A107" s="22">
        <f t="shared" si="1"/>
        <v>45873.59374999968</v>
      </c>
      <c r="B107" s="23">
        <f>DNI!I109</f>
        <v>742.42313742058218</v>
      </c>
      <c r="C107" s="23">
        <f>PI_data!AD110</f>
        <v>37.146399716751937</v>
      </c>
      <c r="D107" s="23">
        <f>PI_data!AE110</f>
        <v>28.424018061081611</v>
      </c>
      <c r="E107" s="23">
        <f>MIN(49,MAX(PI_data!AF110:AJ110))</f>
        <v>11.907124519348145</v>
      </c>
      <c r="F107" s="23">
        <f>IF(Inicio!$O$22="Calderas",PI_data!CZ110+PI_data!DA110,PI_data!DB110)*PCI_Sc2/1000*$A$2</f>
        <v>0</v>
      </c>
      <c r="G107" s="21">
        <v>47.119846768121548</v>
      </c>
    </row>
    <row r="108" spans="1:7">
      <c r="A108" s="22">
        <f t="shared" si="1"/>
        <v>45873.597222221899</v>
      </c>
      <c r="B108" s="23">
        <f>DNI!I110</f>
        <v>738.93951301024981</v>
      </c>
      <c r="C108" s="23">
        <f>PI_data!AD111</f>
        <v>37.462373022655484</v>
      </c>
      <c r="D108" s="23">
        <f>PI_data!AE111</f>
        <v>27.119084575551529</v>
      </c>
      <c r="E108" s="23">
        <f>MIN(49,MAX(PI_data!AF111:AJ111))</f>
        <v>14.325758934020996</v>
      </c>
      <c r="F108" s="23">
        <f>IF(Inicio!$O$22="Calderas",PI_data!CZ111+PI_data!DA111,PI_data!DB111)*PCI_Sc2/1000*$A$2</f>
        <v>0</v>
      </c>
      <c r="G108" s="21">
        <v>47.145583598806844</v>
      </c>
    </row>
    <row r="109" spans="1:7">
      <c r="A109" s="22">
        <f t="shared" si="1"/>
        <v>45873.600694444118</v>
      </c>
      <c r="B109" s="23">
        <f>DNI!I111</f>
        <v>737.25924703995656</v>
      </c>
      <c r="C109" s="23">
        <f>PI_data!AD112</f>
        <v>36.998258767724558</v>
      </c>
      <c r="D109" s="23">
        <f>PI_data!AE112</f>
        <v>27.175791889873803</v>
      </c>
      <c r="E109" s="23">
        <f>MIN(49,MAX(PI_data!AF112:AJ112))</f>
        <v>20.57609748840332</v>
      </c>
      <c r="F109" s="23">
        <f>IF(Inicio!$O$22="Calderas",PI_data!CZ112+PI_data!DA112,PI_data!DB112)*PCI_Sc2/1000*$A$2</f>
        <v>0</v>
      </c>
      <c r="G109" s="21">
        <v>47.057162921248967</v>
      </c>
    </row>
    <row r="110" spans="1:7">
      <c r="A110" s="22">
        <f t="shared" si="1"/>
        <v>45873.604166666337</v>
      </c>
      <c r="B110" s="23">
        <f>DNI!I112</f>
        <v>734.58427742537947</v>
      </c>
      <c r="C110" s="23">
        <f>PI_data!AD113</f>
        <v>36.888550983906477</v>
      </c>
      <c r="D110" s="23">
        <f>PI_data!AE113</f>
        <v>27.238248315178648</v>
      </c>
      <c r="E110" s="23">
        <f>MIN(49,MAX(PI_data!AF113:AJ113))</f>
        <v>15.423688888549805</v>
      </c>
      <c r="F110" s="23">
        <f>IF(Inicio!$O$22="Calderas",PI_data!CZ113+PI_data!DA113,PI_data!DB113)*PCI_Sc2/1000*$A$2</f>
        <v>0</v>
      </c>
      <c r="G110" s="21">
        <v>47.066805963871566</v>
      </c>
    </row>
    <row r="111" spans="1:7">
      <c r="A111" s="22">
        <f t="shared" si="1"/>
        <v>45873.607638888556</v>
      </c>
      <c r="B111" s="23">
        <f>DNI!I113</f>
        <v>731.09474123744963</v>
      </c>
      <c r="C111" s="23">
        <f>PI_data!AD114</f>
        <v>36.992905308005838</v>
      </c>
      <c r="D111" s="23">
        <f>PI_data!AE114</f>
        <v>27.207339714567404</v>
      </c>
      <c r="E111" s="23">
        <f>MIN(49,MAX(PI_data!AF114:AJ114))</f>
        <v>14.046686172485352</v>
      </c>
      <c r="F111" s="23">
        <f>IF(Inicio!$O$22="Calderas",PI_data!CZ114+PI_data!DA114,PI_data!DB114)*PCI_Sc2/1000*$A$2</f>
        <v>0</v>
      </c>
      <c r="G111" s="21">
        <v>47.057082151587423</v>
      </c>
    </row>
    <row r="112" spans="1:7">
      <c r="A112" s="22">
        <f t="shared" si="1"/>
        <v>45873.611111110775</v>
      </c>
      <c r="B112" s="23">
        <f>DNI!I114</f>
        <v>721.336328930543</v>
      </c>
      <c r="C112" s="23">
        <f>PI_data!AD115</f>
        <v>37.11661992788504</v>
      </c>
      <c r="D112" s="23">
        <f>PI_data!AE115</f>
        <v>25.926361573982675</v>
      </c>
      <c r="E112" s="23">
        <f>MIN(49,MAX(PI_data!AF115:AJ115))</f>
        <v>15.628101348876953</v>
      </c>
      <c r="F112" s="23">
        <f>IF(Inicio!$O$22="Calderas",PI_data!CZ115+PI_data!DA115,PI_data!DB115)*PCI_Sc2/1000*$A$2</f>
        <v>0</v>
      </c>
      <c r="G112" s="21">
        <v>46.909201145298191</v>
      </c>
    </row>
    <row r="113" spans="1:7">
      <c r="A113" s="22">
        <f t="shared" si="1"/>
        <v>45873.614583332994</v>
      </c>
      <c r="B113" s="23">
        <f>DNI!I115</f>
        <v>709.05787925617324</v>
      </c>
      <c r="C113" s="23">
        <f>PI_data!AD116</f>
        <v>37.465555776207175</v>
      </c>
      <c r="D113" s="23">
        <f>PI_data!AE116</f>
        <v>25.008563376488826</v>
      </c>
      <c r="E113" s="23">
        <f>MIN(49,MAX(PI_data!AF116:AJ116))</f>
        <v>13.209465980529785</v>
      </c>
      <c r="F113" s="23">
        <f>IF(Inicio!$O$22="Calderas",PI_data!CZ116+PI_data!DA116,PI_data!DB116)*PCI_Sc2/1000*$A$2</f>
        <v>0</v>
      </c>
      <c r="G113" s="21">
        <v>46.203652558312989</v>
      </c>
    </row>
    <row r="114" spans="1:7">
      <c r="A114" s="22">
        <f t="shared" si="1"/>
        <v>45873.618055555213</v>
      </c>
      <c r="B114" s="23">
        <f>DNI!I116</f>
        <v>707.60633434052193</v>
      </c>
      <c r="C114" s="23">
        <f>PI_data!AD117</f>
        <v>37.615657802339548</v>
      </c>
      <c r="D114" s="23">
        <f>PI_data!AE117</f>
        <v>25.082573129478817</v>
      </c>
      <c r="E114" s="23">
        <f>MIN(49,MAX(PI_data!AF117:AJ117))</f>
        <v>17.191877365112305</v>
      </c>
      <c r="F114" s="23">
        <f>IF(Inicio!$O$22="Calderas",PI_data!CZ117+PI_data!DA117,PI_data!DB117)*PCI_Sc2/1000*$A$2</f>
        <v>0</v>
      </c>
      <c r="G114" s="21">
        <v>46.093084952019467</v>
      </c>
    </row>
    <row r="115" spans="1:7">
      <c r="A115" s="22">
        <f t="shared" si="1"/>
        <v>45873.621527777432</v>
      </c>
      <c r="B115" s="23">
        <f>DNI!I117</f>
        <v>700.41628038891497</v>
      </c>
      <c r="C115" s="23">
        <f>PI_data!AD118</f>
        <v>37.73993773932979</v>
      </c>
      <c r="D115" s="23">
        <f>PI_data!AE118</f>
        <v>24.7472952302655</v>
      </c>
      <c r="E115" s="23">
        <f>MIN(49,MAX(PI_data!AF118:AJ118))</f>
        <v>17.191877365112305</v>
      </c>
      <c r="F115" s="23">
        <f>IF(Inicio!$O$22="Calderas",PI_data!CZ118+PI_data!DA118,PI_data!DB118)*PCI_Sc2/1000*$A$2</f>
        <v>0</v>
      </c>
      <c r="G115" s="21">
        <v>45.6895522515916</v>
      </c>
    </row>
    <row r="116" spans="1:7">
      <c r="A116" s="22">
        <f t="shared" si="1"/>
        <v>45873.624999999651</v>
      </c>
      <c r="B116" s="23">
        <f>DNI!I118</f>
        <v>700.67577278936506</v>
      </c>
      <c r="C116" s="23">
        <f>PI_data!AD119</f>
        <v>37.865101760849242</v>
      </c>
      <c r="D116" s="23">
        <f>PI_data!AE119</f>
        <v>24.391342318700875</v>
      </c>
      <c r="E116" s="23">
        <f>MIN(49,MAX(PI_data!AF119:AJ119))</f>
        <v>13.767612457275391</v>
      </c>
      <c r="F116" s="23">
        <f>IF(Inicio!$O$22="Calderas",PI_data!CZ119+PI_data!DA119,PI_data!DB119)*PCI_Sc2/1000*$A$2</f>
        <v>0</v>
      </c>
      <c r="G116" s="21">
        <v>45.792613203878624</v>
      </c>
    </row>
    <row r="117" spans="1:7">
      <c r="A117" s="22">
        <f t="shared" si="1"/>
        <v>45873.62847222187</v>
      </c>
      <c r="B117" s="23">
        <f>DNI!I119</f>
        <v>695.8959257172196</v>
      </c>
      <c r="C117" s="23">
        <f>PI_data!AD120</f>
        <v>37.990716382609577</v>
      </c>
      <c r="D117" s="23">
        <f>PI_data!AE120</f>
        <v>24.262858619696384</v>
      </c>
      <c r="E117" s="23">
        <f>MIN(49,MAX(PI_data!AF120:AJ120))</f>
        <v>14.874564170837402</v>
      </c>
      <c r="F117" s="23">
        <f>IF(Inicio!$O$22="Calderas",PI_data!CZ120+PI_data!DA120,PI_data!DB120)*PCI_Sc2/1000*$A$2</f>
        <v>0</v>
      </c>
      <c r="G117" s="21">
        <v>45.530267887608666</v>
      </c>
    </row>
    <row r="118" spans="1:7">
      <c r="A118" s="22">
        <f t="shared" si="1"/>
        <v>45873.631944444089</v>
      </c>
      <c r="B118" s="23">
        <f>DNI!I120</f>
        <v>688.54435958119916</v>
      </c>
      <c r="C118" s="23">
        <f>PI_data!AD121</f>
        <v>37.810668075893894</v>
      </c>
      <c r="D118" s="23">
        <f>PI_data!AE121</f>
        <v>25.132519495044875</v>
      </c>
      <c r="E118" s="23">
        <f>MIN(49,MAX(PI_data!AF121:AJ121))</f>
        <v>15.069954872131348</v>
      </c>
      <c r="F118" s="23">
        <f>IF(Inicio!$O$22="Calderas",PI_data!CZ121+PI_data!DA121,PI_data!DB121)*PCI_Sc2/1000*$A$2</f>
        <v>0</v>
      </c>
      <c r="G118" s="21">
        <v>45.100784035087052</v>
      </c>
    </row>
    <row r="119" spans="1:7">
      <c r="A119" s="22">
        <f t="shared" si="1"/>
        <v>45873.635416666308</v>
      </c>
      <c r="B119" s="23">
        <f>DNI!I121</f>
        <v>685.98049703583979</v>
      </c>
      <c r="C119" s="23">
        <f>PI_data!AD122</f>
        <v>38.132485948817497</v>
      </c>
      <c r="D119" s="23">
        <f>PI_data!AE122</f>
        <v>24.973468623762876</v>
      </c>
      <c r="E119" s="23">
        <f>MIN(49,MAX(PI_data!AF122:AJ122))</f>
        <v>12.186197280883789</v>
      </c>
      <c r="F119" s="23">
        <f>IF(Inicio!$O$22="Calderas",PI_data!CZ122+PI_data!DA122,PI_data!DB122)*PCI_Sc2/1000*$A$2</f>
        <v>0</v>
      </c>
      <c r="G119" s="21">
        <v>45.007978579069864</v>
      </c>
    </row>
    <row r="120" spans="1:7">
      <c r="A120" s="22">
        <f t="shared" si="1"/>
        <v>45873.638888888527</v>
      </c>
      <c r="B120" s="23">
        <f>DNI!I122</f>
        <v>675.34084576282305</v>
      </c>
      <c r="C120" s="23">
        <f>PI_data!AD123</f>
        <v>38.266154519106806</v>
      </c>
      <c r="D120" s="23">
        <f>PI_data!AE123</f>
        <v>24.215711427345379</v>
      </c>
      <c r="E120" s="23">
        <f>MIN(49,MAX(PI_data!AF123:AJ123))</f>
        <v>17.660097122192383</v>
      </c>
      <c r="F120" s="23">
        <f>IF(Inicio!$O$22="Calderas",PI_data!CZ123+PI_data!DA123,PI_data!DB123)*PCI_Sc2/1000*$A$2</f>
        <v>0</v>
      </c>
      <c r="G120" s="21">
        <v>44.37538029343208</v>
      </c>
    </row>
    <row r="121" spans="1:7">
      <c r="A121" s="22">
        <f t="shared" si="1"/>
        <v>45873.642361110746</v>
      </c>
      <c r="B121" s="23">
        <f>DNI!I123</f>
        <v>664.01898862616099</v>
      </c>
      <c r="C121" s="23">
        <f>PI_data!AD124</f>
        <v>38.2598151272948</v>
      </c>
      <c r="D121" s="23">
        <f>PI_data!AE124</f>
        <v>23.775902449704489</v>
      </c>
      <c r="E121" s="23">
        <f>MIN(49,MAX(PI_data!AF124:AJ124))</f>
        <v>15.078908920288086</v>
      </c>
      <c r="F121" s="23">
        <f>IF(Inicio!$O$22="Calderas",PI_data!CZ124+PI_data!DA124,PI_data!DB124)*PCI_Sc2/1000*$A$2</f>
        <v>0</v>
      </c>
      <c r="G121" s="21">
        <v>43.772428079989531</v>
      </c>
    </row>
    <row r="122" spans="1:7">
      <c r="A122" s="22">
        <f t="shared" si="1"/>
        <v>45873.645833332965</v>
      </c>
      <c r="B122" s="23">
        <f>DNI!I124</f>
        <v>680.23837950503389</v>
      </c>
      <c r="C122" s="23">
        <f>PI_data!AD125</f>
        <v>38.317505708927797</v>
      </c>
      <c r="D122" s="23">
        <f>PI_data!AE125</f>
        <v>23.716801429263374</v>
      </c>
      <c r="E122" s="23">
        <f>MIN(49,MAX(PI_data!AF125:AJ125))</f>
        <v>12.744343757629395</v>
      </c>
      <c r="F122" s="23">
        <f>IF(Inicio!$O$22="Calderas",PI_data!CZ125+PI_data!DA125,PI_data!DB125)*PCI_Sc2/1000*$A$2</f>
        <v>0</v>
      </c>
      <c r="G122" s="21">
        <v>44.897916825219298</v>
      </c>
    </row>
    <row r="123" spans="1:7">
      <c r="A123" s="22">
        <f t="shared" si="1"/>
        <v>45873.649305555184</v>
      </c>
      <c r="B123" s="23">
        <f>DNI!I125</f>
        <v>675.63035464343614</v>
      </c>
      <c r="C123" s="23">
        <f>PI_data!AD126</f>
        <v>38.507633397039044</v>
      </c>
      <c r="D123" s="23">
        <f>PI_data!AE126</f>
        <v>26.331339775571141</v>
      </c>
      <c r="E123" s="23">
        <f>MIN(49,MAX(PI_data!AF126:AJ126))</f>
        <v>15.725711822509766</v>
      </c>
      <c r="F123" s="23">
        <f>IF(Inicio!$O$22="Calderas",PI_data!CZ126+PI_data!DA126,PI_data!DB126)*PCI_Sc2/1000*$A$2</f>
        <v>0</v>
      </c>
      <c r="G123" s="21">
        <v>44.517935023970772</v>
      </c>
    </row>
    <row r="124" spans="1:7">
      <c r="A124" s="22">
        <f t="shared" si="1"/>
        <v>45873.652777777403</v>
      </c>
      <c r="B124" s="23">
        <f>DNI!I126</f>
        <v>655.05172352770728</v>
      </c>
      <c r="C124" s="23">
        <f>PI_data!AD127</f>
        <v>38.579771248354703</v>
      </c>
      <c r="D124" s="23">
        <f>PI_data!AE127</f>
        <v>23.46740826826197</v>
      </c>
      <c r="E124" s="23">
        <f>MIN(49,MAX(PI_data!AF127:AJ127))</f>
        <v>12.581764221191406</v>
      </c>
      <c r="F124" s="23">
        <f>IF(Inicio!$O$22="Calderas",PI_data!CZ127+PI_data!DA127,PI_data!DB127)*PCI_Sc2/1000*$A$2</f>
        <v>0</v>
      </c>
      <c r="G124" s="21">
        <v>43.453627116104769</v>
      </c>
    </row>
    <row r="125" spans="1:7">
      <c r="A125" s="22">
        <f t="shared" si="1"/>
        <v>45873.656249999622</v>
      </c>
      <c r="B125" s="23">
        <f>DNI!I127</f>
        <v>646.98306977863854</v>
      </c>
      <c r="C125" s="23">
        <f>PI_data!AD128</f>
        <v>38.607950869201304</v>
      </c>
      <c r="D125" s="23">
        <f>PI_data!AE128</f>
        <v>23.446609103542247</v>
      </c>
      <c r="E125" s="23">
        <f>MIN(49,MAX(PI_data!AF128:AJ128))</f>
        <v>11.42923641204834</v>
      </c>
      <c r="F125" s="23">
        <f>IF(Inicio!$O$22="Calderas",PI_data!CZ128+PI_data!DA128,PI_data!DB128)*PCI_Sc2/1000*$A$2</f>
        <v>0</v>
      </c>
      <c r="G125" s="21">
        <v>43.064939176106044</v>
      </c>
    </row>
    <row r="126" spans="1:7">
      <c r="A126" s="22">
        <f t="shared" si="1"/>
        <v>45873.659722221841</v>
      </c>
      <c r="B126" s="23">
        <f>DNI!I128</f>
        <v>642.60962202392489</v>
      </c>
      <c r="C126" s="23">
        <f>PI_data!AD129</f>
        <v>38.76232183753833</v>
      </c>
      <c r="D126" s="23">
        <f>PI_data!AE129</f>
        <v>23.324833685298838</v>
      </c>
      <c r="E126" s="23">
        <f>MIN(49,MAX(PI_data!AF129:AJ129))</f>
        <v>11.717368125915527</v>
      </c>
      <c r="F126" s="23">
        <f>IF(Inicio!$O$22="Calderas",PI_data!CZ129+PI_data!DA129,PI_data!DB129)*PCI_Sc2/1000*$A$2</f>
        <v>0</v>
      </c>
      <c r="G126" s="21">
        <v>42.859562570290166</v>
      </c>
    </row>
    <row r="127" spans="1:7">
      <c r="A127" s="22">
        <f t="shared" si="1"/>
        <v>45873.66319444406</v>
      </c>
      <c r="B127" s="23">
        <f>DNI!I129</f>
        <v>644.67019098608762</v>
      </c>
      <c r="C127" s="23">
        <f>PI_data!AD130</f>
        <v>38.730972309379752</v>
      </c>
      <c r="D127" s="23">
        <f>PI_data!AE130</f>
        <v>23.469076775268494</v>
      </c>
      <c r="E127" s="23">
        <f>MIN(49,MAX(PI_data!AF130:AJ130))</f>
        <v>11.348978042602539</v>
      </c>
      <c r="F127" s="23">
        <f>IF(Inicio!$O$22="Calderas",PI_data!CZ130+PI_data!DA130,PI_data!DB130)*PCI_Sc2/1000*$A$2</f>
        <v>0</v>
      </c>
      <c r="G127" s="21">
        <v>42.949307893146319</v>
      </c>
    </row>
    <row r="128" spans="1:7">
      <c r="A128" s="22">
        <f t="shared" si="1"/>
        <v>45873.666666666279</v>
      </c>
      <c r="B128" s="23">
        <f>DNI!I130</f>
        <v>644.41507545148806</v>
      </c>
      <c r="C128" s="23">
        <f>PI_data!AD131</f>
        <v>39.019724710952829</v>
      </c>
      <c r="D128" s="23">
        <f>PI_data!AE131</f>
        <v>23.37697618674834</v>
      </c>
      <c r="E128" s="23">
        <f>MIN(49,MAX(PI_data!AF131:AJ131))</f>
        <v>13.588055610656738</v>
      </c>
      <c r="F128" s="23">
        <f>IF(Inicio!$O$22="Calderas",PI_data!CZ131+PI_data!DA131,PI_data!DB131)*PCI_Sc2/1000*$A$2</f>
        <v>0</v>
      </c>
      <c r="G128" s="21">
        <v>42.92151889947931</v>
      </c>
    </row>
    <row r="129" spans="1:7">
      <c r="A129" s="22">
        <f t="shared" si="1"/>
        <v>45873.670138888498</v>
      </c>
      <c r="B129" s="23">
        <f>DNI!I131</f>
        <v>626.65878263185505</v>
      </c>
      <c r="C129" s="23">
        <f>PI_data!AD132</f>
        <v>38.832222228021116</v>
      </c>
      <c r="D129" s="23">
        <f>PI_data!AE132</f>
        <v>23.411175969087473</v>
      </c>
      <c r="E129" s="23">
        <f>MIN(49,MAX(PI_data!AF132:AJ132))</f>
        <v>16.196071624755859</v>
      </c>
      <c r="F129" s="23">
        <f>IF(Inicio!$O$22="Calderas",PI_data!CZ132+PI_data!DA132,PI_data!DB132)*PCI_Sc2/1000*$A$2</f>
        <v>0</v>
      </c>
      <c r="G129" s="21">
        <v>42.153323955130816</v>
      </c>
    </row>
    <row r="130" spans="1:7">
      <c r="A130" s="22">
        <f t="shared" si="1"/>
        <v>45873.673611110717</v>
      </c>
      <c r="B130" s="23">
        <f>DNI!I132</f>
        <v>618.92041905963606</v>
      </c>
      <c r="C130" s="23">
        <f>PI_data!AD133</f>
        <v>38.775244151090234</v>
      </c>
      <c r="D130" s="23">
        <f>PI_data!AE133</f>
        <v>23.266435695113845</v>
      </c>
      <c r="E130" s="23">
        <f>MIN(49,MAX(PI_data!AF133:AJ133))</f>
        <v>11.42923641204834</v>
      </c>
      <c r="F130" s="23">
        <f>IF(Inicio!$O$22="Calderas",PI_data!CZ133+PI_data!DA133,PI_data!DB133)*PCI_Sc2/1000*$A$2</f>
        <v>0</v>
      </c>
      <c r="G130" s="21">
        <v>41.818801047319674</v>
      </c>
    </row>
    <row r="131" spans="1:7">
      <c r="A131" s="22">
        <f t="shared" si="1"/>
        <v>45873.677083332936</v>
      </c>
      <c r="B131" s="23">
        <f>DNI!I133</f>
        <v>610.06484054631414</v>
      </c>
      <c r="C131" s="23">
        <f>PI_data!AD134</f>
        <v>39.317883667225033</v>
      </c>
      <c r="D131" s="23">
        <f>PI_data!AE134</f>
        <v>22.799792075993132</v>
      </c>
      <c r="E131" s="23">
        <f>MIN(49,MAX(PI_data!AF134:AJ134))</f>
        <v>15.628101348876953</v>
      </c>
      <c r="F131" s="23">
        <f>IF(Inicio!$O$22="Calderas",PI_data!CZ134+PI_data!DA134,PI_data!DB134)*PCI_Sc2/1000*$A$2</f>
        <v>0</v>
      </c>
      <c r="G131" s="21">
        <v>41.323918076279973</v>
      </c>
    </row>
    <row r="132" spans="1:7">
      <c r="A132" s="22">
        <f t="shared" si="1"/>
        <v>45873.680555555155</v>
      </c>
      <c r="B132" s="23">
        <f>DNI!I134</f>
        <v>613.25575936227688</v>
      </c>
      <c r="C132" s="23">
        <f>PI_data!AD135</f>
        <v>39.781691875694726</v>
      </c>
      <c r="D132" s="23">
        <f>PI_data!AE135</f>
        <v>22.50437816056408</v>
      </c>
      <c r="E132" s="23">
        <f>MIN(49,MAX(PI_data!AF135:AJ135))</f>
        <v>14.790881156921387</v>
      </c>
      <c r="F132" s="23">
        <f>IF(Inicio!$O$22="Calderas",PI_data!CZ135+PI_data!DA135,PI_data!DB135)*PCI_Sc2/1000*$A$2</f>
        <v>0</v>
      </c>
      <c r="G132" s="21">
        <v>41.385052304218583</v>
      </c>
    </row>
    <row r="133" spans="1:7">
      <c r="A133" s="22">
        <f t="shared" si="1"/>
        <v>45873.684027777374</v>
      </c>
      <c r="B133" s="23">
        <f>DNI!I135</f>
        <v>612.49901324796258</v>
      </c>
      <c r="C133" s="23">
        <f>PI_data!AD136</f>
        <v>39.607614506149851</v>
      </c>
      <c r="D133" s="23">
        <f>PI_data!AE136</f>
        <v>22.657274442619748</v>
      </c>
      <c r="E133" s="23">
        <f>MIN(49,MAX(PI_data!AF136:AJ136))</f>
        <v>13.625531196594238</v>
      </c>
      <c r="F133" s="23">
        <f>IF(Inicio!$O$22="Calderas",PI_data!CZ136+PI_data!DA136,PI_data!DB136)*PCI_Sc2/1000*$A$2</f>
        <v>0</v>
      </c>
      <c r="G133" s="21">
        <v>41.329362880175474</v>
      </c>
    </row>
    <row r="134" spans="1:7">
      <c r="A134" s="22">
        <f t="shared" si="1"/>
        <v>45873.687499999593</v>
      </c>
      <c r="B134" s="23">
        <f>DNI!I136</f>
        <v>610.83419809788325</v>
      </c>
      <c r="C134" s="23">
        <f>PI_data!AD137</f>
        <v>39.554140031666499</v>
      </c>
      <c r="D134" s="23">
        <f>PI_data!AE137</f>
        <v>22.564114853493134</v>
      </c>
      <c r="E134" s="23">
        <f>MIN(49,MAX(PI_data!AF137:AJ137))</f>
        <v>15.628101348876953</v>
      </c>
      <c r="F134" s="23">
        <f>IF(Inicio!$O$22="Calderas",PI_data!CZ137+PI_data!DA137,PI_data!DB137)*PCI_Sc2/1000*$A$2</f>
        <v>0</v>
      </c>
      <c r="G134" s="21">
        <v>41.23481614955012</v>
      </c>
    </row>
    <row r="135" spans="1:7">
      <c r="A135" s="22">
        <f t="shared" si="1"/>
        <v>45873.690972221812</v>
      </c>
      <c r="B135" s="23">
        <f>DNI!I137</f>
        <v>608.8958255395579</v>
      </c>
      <c r="C135" s="23">
        <f>PI_data!AD138</f>
        <v>39.655178119034218</v>
      </c>
      <c r="D135" s="23">
        <f>PI_data!AE138</f>
        <v>22.237126626458359</v>
      </c>
      <c r="E135" s="23">
        <f>MIN(49,MAX(PI_data!AF138:AJ138))</f>
        <v>15.628101348876953</v>
      </c>
      <c r="F135" s="23">
        <f>IF(Inicio!$O$22="Calderas",PI_data!CZ138+PI_data!DA138,PI_data!DB138)*PCI_Sc2/1000*$A$2</f>
        <v>0</v>
      </c>
      <c r="G135" s="21">
        <v>41.154060156899121</v>
      </c>
    </row>
    <row r="136" spans="1:7">
      <c r="A136" s="22">
        <f t="shared" si="1"/>
        <v>45873.694444444031</v>
      </c>
      <c r="B136" s="23">
        <f>DNI!I138</f>
        <v>596.10632337975335</v>
      </c>
      <c r="C136" s="23">
        <f>PI_data!AD139</f>
        <v>39.46513452721355</v>
      </c>
      <c r="D136" s="23">
        <f>PI_data!AE139</f>
        <v>22.267028826896226</v>
      </c>
      <c r="E136" s="23">
        <f>MIN(49,MAX(PI_data!AF139:AJ139))</f>
        <v>15.734097480773926</v>
      </c>
      <c r="F136" s="23">
        <f>IF(Inicio!$O$22="Calderas",PI_data!CZ139+PI_data!DA139,PI_data!DB139)*PCI_Sc2/1000*$A$2</f>
        <v>0</v>
      </c>
      <c r="G136" s="21">
        <v>40.601746091554283</v>
      </c>
    </row>
    <row r="137" spans="1:7">
      <c r="A137" s="22">
        <f t="shared" si="1"/>
        <v>45873.69791666625</v>
      </c>
      <c r="B137" s="23">
        <f>DNI!I139</f>
        <v>579.85902066932908</v>
      </c>
      <c r="C137" s="23">
        <f>PI_data!AD140</f>
        <v>39.5179874334654</v>
      </c>
      <c r="D137" s="23">
        <f>PI_data!AE140</f>
        <v>22.127695514155477</v>
      </c>
      <c r="E137" s="23">
        <f>MIN(49,MAX(PI_data!AF140:AJ140))</f>
        <v>15.078908920288086</v>
      </c>
      <c r="F137" s="23">
        <f>IF(Inicio!$O$22="Calderas",PI_data!CZ140+PI_data!DA140,PI_data!DB140)*PCI_Sc2/1000*$A$2</f>
        <v>0</v>
      </c>
      <c r="G137" s="21">
        <v>39.858597475631868</v>
      </c>
    </row>
    <row r="138" spans="1:7">
      <c r="A138" s="22">
        <f t="shared" ref="A138:A201" si="2">A137+5/60/24</f>
        <v>45873.701388888469</v>
      </c>
      <c r="B138" s="23">
        <f>DNI!I140</f>
        <v>556.57968261420217</v>
      </c>
      <c r="C138" s="23">
        <f>PI_data!AD141</f>
        <v>39.370945888660543</v>
      </c>
      <c r="D138" s="23">
        <f>PI_data!AE141</f>
        <v>21.907725511619617</v>
      </c>
      <c r="E138" s="23">
        <f>MIN(49,MAX(PI_data!AF141:AJ141))</f>
        <v>20.093273162841797</v>
      </c>
      <c r="F138" s="23">
        <f>IF(Inicio!$O$22="Calderas",PI_data!CZ141+PI_data!DA141,PI_data!DB141)*PCI_Sc2/1000*$A$2</f>
        <v>0</v>
      </c>
      <c r="G138" s="21">
        <v>38.723772427205624</v>
      </c>
    </row>
    <row r="139" spans="1:7">
      <c r="A139" s="22">
        <f t="shared" si="2"/>
        <v>45873.704861110687</v>
      </c>
      <c r="B139" s="23">
        <f>DNI!I141</f>
        <v>547.98731389078819</v>
      </c>
      <c r="C139" s="23">
        <f>PI_data!AD142</f>
        <v>39.229809390374008</v>
      </c>
      <c r="D139" s="23">
        <f>PI_data!AE142</f>
        <v>23.865872820388258</v>
      </c>
      <c r="E139" s="23">
        <f>MIN(49,MAX(PI_data!AF142:AJ142))</f>
        <v>17.767662048339844</v>
      </c>
      <c r="F139" s="23">
        <f>IF(Inicio!$O$22="Calderas",PI_data!CZ142+PI_data!DA142,PI_data!DB142)*PCI_Sc2/1000*$A$2</f>
        <v>0</v>
      </c>
      <c r="G139" s="21">
        <v>38.155669062692745</v>
      </c>
    </row>
    <row r="140" spans="1:7">
      <c r="A140" s="22">
        <f t="shared" si="2"/>
        <v>45873.708333332906</v>
      </c>
      <c r="B140" s="23">
        <f>DNI!I142</f>
        <v>536.18066403728938</v>
      </c>
      <c r="C140" s="23">
        <f>PI_data!AD143</f>
        <v>39.614067092585117</v>
      </c>
      <c r="D140" s="23">
        <f>PI_data!AE143</f>
        <v>21.792325420460244</v>
      </c>
      <c r="E140" s="23">
        <f>MIN(49,MAX(PI_data!AF143:AJ143))</f>
        <v>15.069954872131348</v>
      </c>
      <c r="F140" s="23">
        <f>IF(Inicio!$O$22="Calderas",PI_data!CZ143+PI_data!DA143,PI_data!DB143)*PCI_Sc2/1000*$A$2</f>
        <v>0</v>
      </c>
      <c r="G140" s="21">
        <v>37.502500029740155</v>
      </c>
    </row>
    <row r="141" spans="1:7">
      <c r="A141" s="22">
        <f t="shared" si="2"/>
        <v>45873.711805555125</v>
      </c>
      <c r="B141" s="23">
        <f>DNI!I143</f>
        <v>525.56674088222292</v>
      </c>
      <c r="C141" s="23">
        <f>PI_data!AD144</f>
        <v>39.732078147965233</v>
      </c>
      <c r="D141" s="23">
        <f>PI_data!AE144</f>
        <v>21.794129878306141</v>
      </c>
      <c r="E141" s="23">
        <f>MIN(49,MAX(PI_data!AF144:AJ144))</f>
        <v>16.186246871948242</v>
      </c>
      <c r="F141" s="23">
        <f>IF(Inicio!$O$22="Calderas",PI_data!CZ144+PI_data!DA144,PI_data!DB144)*PCI_Sc2/1000*$A$2</f>
        <v>0</v>
      </c>
      <c r="G141" s="21">
        <v>36.814163240092547</v>
      </c>
    </row>
    <row r="142" spans="1:7">
      <c r="A142" s="22">
        <f t="shared" si="2"/>
        <v>45873.715277777344</v>
      </c>
      <c r="B142" s="23">
        <f>DNI!I144</f>
        <v>516.63689238111488</v>
      </c>
      <c r="C142" s="23">
        <f>PI_data!AD145</f>
        <v>39.698212791654171</v>
      </c>
      <c r="D142" s="23">
        <f>PI_data!AE145</f>
        <v>22.309722577077174</v>
      </c>
      <c r="E142" s="23">
        <f>MIN(49,MAX(PI_data!AF145:AJ145))</f>
        <v>18.884538650512695</v>
      </c>
      <c r="F142" s="23">
        <f>IF(Inicio!$O$22="Calderas",PI_data!CZ145+PI_data!DA145,PI_data!DB145)*PCI_Sc2/1000*$A$2</f>
        <v>0</v>
      </c>
      <c r="G142" s="21">
        <v>36.147091397137409</v>
      </c>
    </row>
    <row r="143" spans="1:7">
      <c r="A143" s="22">
        <f t="shared" si="2"/>
        <v>45873.718749999563</v>
      </c>
      <c r="B143" s="23">
        <f>DNI!I145</f>
        <v>507.80499108843037</v>
      </c>
      <c r="C143" s="23">
        <f>PI_data!AD146</f>
        <v>39.381762483007769</v>
      </c>
      <c r="D143" s="23">
        <f>PI_data!AE146</f>
        <v>23.106529995720496</v>
      </c>
      <c r="E143" s="23">
        <f>MIN(49,MAX(PI_data!AF146:AJ146))</f>
        <v>18.046735763549805</v>
      </c>
      <c r="F143" s="23">
        <f>IF(Inicio!$O$22="Calderas",PI_data!CZ146+PI_data!DA146,PI_data!DB146)*PCI_Sc2/1000*$A$2</f>
        <v>0</v>
      </c>
      <c r="G143" s="21">
        <v>35.523724978514011</v>
      </c>
    </row>
    <row r="144" spans="1:7">
      <c r="A144" s="22">
        <f t="shared" si="2"/>
        <v>45873.722222221782</v>
      </c>
      <c r="B144" s="23">
        <f>DNI!I146</f>
        <v>499.37194179168421</v>
      </c>
      <c r="C144" s="23">
        <f>PI_data!AD147</f>
        <v>39.231935811136246</v>
      </c>
      <c r="D144" s="23">
        <f>PI_data!AE147</f>
        <v>22.802462358925304</v>
      </c>
      <c r="E144" s="23">
        <f>MIN(49,MAX(PI_data!AF147:AJ147))</f>
        <v>16.465320587158203</v>
      </c>
      <c r="F144" s="23">
        <f>IF(Inicio!$O$22="Calderas",PI_data!CZ147+PI_data!DA147,PI_data!DB147)*PCI_Sc2/1000*$A$2</f>
        <v>0</v>
      </c>
      <c r="G144" s="21">
        <v>34.938360667617474</v>
      </c>
    </row>
    <row r="145" spans="1:7">
      <c r="A145" s="22">
        <f t="shared" si="2"/>
        <v>45873.725694444001</v>
      </c>
      <c r="B145" s="23">
        <f>DNI!I147</f>
        <v>494.22740202307506</v>
      </c>
      <c r="C145" s="23">
        <f>PI_data!AD148</f>
        <v>39.357595051533906</v>
      </c>
      <c r="D145" s="23">
        <f>PI_data!AE148</f>
        <v>22.611614727773322</v>
      </c>
      <c r="E145" s="23">
        <f>MIN(49,MAX(PI_data!AF148:AJ148))</f>
        <v>19.907224655151367</v>
      </c>
      <c r="F145" s="23">
        <f>IF(Inicio!$O$22="Calderas",PI_data!CZ148+PI_data!DA148,PI_data!DB148)*PCI_Sc2/1000*$A$2</f>
        <v>0</v>
      </c>
      <c r="G145" s="21">
        <v>34.478944419045149</v>
      </c>
    </row>
    <row r="146" spans="1:7">
      <c r="A146" s="22">
        <f t="shared" si="2"/>
        <v>45873.72916666622</v>
      </c>
      <c r="B146" s="23">
        <f>DNI!I148</f>
        <v>488.17556126472027</v>
      </c>
      <c r="C146" s="23">
        <f>PI_data!AD149</f>
        <v>39.486829897830262</v>
      </c>
      <c r="D146" s="23">
        <f>PI_data!AE149</f>
        <v>22.847873927403374</v>
      </c>
      <c r="E146" s="23">
        <f>MIN(49,MAX(PI_data!AF149:AJ149))</f>
        <v>20.265285491943359</v>
      </c>
      <c r="F146" s="23">
        <f>IF(Inicio!$O$22="Calderas",PI_data!CZ149+PI_data!DA149,PI_data!DB149)*PCI_Sc2/1000*$A$2</f>
        <v>0</v>
      </c>
      <c r="G146" s="21">
        <v>33.992407671117547</v>
      </c>
    </row>
    <row r="147" spans="1:7">
      <c r="A147" s="22">
        <f t="shared" si="2"/>
        <v>45873.732638888439</v>
      </c>
      <c r="B147" s="23">
        <f>DNI!I149</f>
        <v>487.33519186700528</v>
      </c>
      <c r="C147" s="23">
        <f>PI_data!AD150</f>
        <v>39.36426467355404</v>
      </c>
      <c r="D147" s="23">
        <f>PI_data!AE150</f>
        <v>22.856698890548522</v>
      </c>
      <c r="E147" s="23">
        <f>MIN(49,MAX(PI_data!AF150:AJ150))</f>
        <v>21.767711639404297</v>
      </c>
      <c r="F147" s="23">
        <f>IF(Inicio!$O$22="Calderas",PI_data!CZ150+PI_data!DA150,PI_data!DB150)*PCI_Sc2/1000*$A$2</f>
        <v>0</v>
      </c>
      <c r="G147" s="21">
        <v>33.791374119147918</v>
      </c>
    </row>
    <row r="148" spans="1:7">
      <c r="A148" s="22">
        <f t="shared" si="2"/>
        <v>45873.736111110658</v>
      </c>
      <c r="B148" s="23">
        <f>DNI!I150</f>
        <v>486.51178218671248</v>
      </c>
      <c r="C148" s="23">
        <f>PI_data!AD151</f>
        <v>39.404017644930946</v>
      </c>
      <c r="D148" s="23">
        <f>PI_data!AE151</f>
        <v>22.870816939120456</v>
      </c>
      <c r="E148" s="23">
        <f>MIN(49,MAX(PI_data!AF151:AJ151))</f>
        <v>20.651418685913086</v>
      </c>
      <c r="F148" s="23">
        <f>IF(Inicio!$O$22="Calderas",PI_data!CZ151+PI_data!DA151,PI_data!DB151)*PCI_Sc2/1000*$A$2</f>
        <v>0</v>
      </c>
      <c r="G148" s="21">
        <v>33.617876080202926</v>
      </c>
    </row>
    <row r="149" spans="1:7">
      <c r="A149" s="22">
        <f t="shared" si="2"/>
        <v>45873.739583332877</v>
      </c>
      <c r="B149" s="23">
        <f>DNI!I151</f>
        <v>475.07894490669833</v>
      </c>
      <c r="C149" s="23">
        <f>PI_data!AD152</f>
        <v>39.17528574271784</v>
      </c>
      <c r="D149" s="23">
        <f>PI_data!AE152</f>
        <v>23.08665504981024</v>
      </c>
      <c r="E149" s="23">
        <f>MIN(49,MAX(PI_data!AF152:AJ152))</f>
        <v>21.033636093139648</v>
      </c>
      <c r="F149" s="23">
        <f>IF(Inicio!$O$22="Calderas",PI_data!CZ152+PI_data!DA152,PI_data!DB152)*PCI_Sc2/1000*$A$2</f>
        <v>0</v>
      </c>
      <c r="G149" s="21">
        <v>32.852861318730888</v>
      </c>
    </row>
    <row r="150" spans="1:7">
      <c r="A150" s="22">
        <f t="shared" si="2"/>
        <v>45873.743055555096</v>
      </c>
      <c r="B150" s="23">
        <f>DNI!I152</f>
        <v>475.08425331939236</v>
      </c>
      <c r="C150" s="23">
        <f>PI_data!AD153</f>
        <v>39.321411732309002</v>
      </c>
      <c r="D150" s="23">
        <f>PI_data!AE153</f>
        <v>23.370999433633692</v>
      </c>
      <c r="E150" s="23">
        <f>MIN(49,MAX(PI_data!AF153:AJ153))</f>
        <v>21.209566116333008</v>
      </c>
      <c r="F150" s="23">
        <f>IF(Inicio!$O$22="Calderas",PI_data!CZ153+PI_data!DA153,PI_data!DB153)*PCI_Sc2/1000*$A$2</f>
        <v>0</v>
      </c>
      <c r="G150" s="21">
        <v>32.725067386069171</v>
      </c>
    </row>
    <row r="151" spans="1:7">
      <c r="A151" s="22">
        <f t="shared" si="2"/>
        <v>45873.746527777315</v>
      </c>
      <c r="B151" s="23">
        <f>DNI!I153</f>
        <v>469.7974727847776</v>
      </c>
      <c r="C151" s="23">
        <f>PI_data!AD154</f>
        <v>39.273322526010297</v>
      </c>
      <c r="D151" s="23">
        <f>PI_data!AE154</f>
        <v>23.577094541588398</v>
      </c>
      <c r="E151" s="23">
        <f>MIN(49,MAX(PI_data!AF154:AJ154))</f>
        <v>22.232833862304688</v>
      </c>
      <c r="F151" s="23">
        <f>IF(Inicio!$O$22="Calderas",PI_data!CZ154+PI_data!DA154,PI_data!DB154)*PCI_Sc2/1000*$A$2</f>
        <v>0</v>
      </c>
      <c r="G151" s="21">
        <v>32.315115443518025</v>
      </c>
    </row>
    <row r="152" spans="1:7">
      <c r="A152" s="22">
        <f t="shared" si="2"/>
        <v>45873.749999999534</v>
      </c>
      <c r="B152" s="23">
        <f>DNI!I154</f>
        <v>458.1766957240427</v>
      </c>
      <c r="C152" s="23">
        <f>PI_data!AD155</f>
        <v>39.288569229188461</v>
      </c>
      <c r="D152" s="23">
        <f>PI_data!AE155</f>
        <v>23.674291397886734</v>
      </c>
      <c r="E152" s="23">
        <f>MIN(49,MAX(PI_data!AF155:AJ155))</f>
        <v>22.921199798583984</v>
      </c>
      <c r="F152" s="23">
        <f>IF(Inicio!$O$22="Calderas",PI_data!CZ155+PI_data!DA155,PI_data!DB155)*PCI_Sc2/1000*$A$2</f>
        <v>0</v>
      </c>
      <c r="G152" s="21">
        <v>31.552502629526668</v>
      </c>
    </row>
    <row r="153" spans="1:7">
      <c r="A153" s="22">
        <f t="shared" si="2"/>
        <v>45873.753472221753</v>
      </c>
      <c r="B153" s="23">
        <f>DNI!I155</f>
        <v>441.67721580632866</v>
      </c>
      <c r="C153" s="23">
        <f>PI_data!AD156</f>
        <v>39.150605662016318</v>
      </c>
      <c r="D153" s="23">
        <f>PI_data!AE156</f>
        <v>23.983575117980351</v>
      </c>
      <c r="E153" s="23">
        <f>MIN(49,MAX(PI_data!AF156:AJ156))</f>
        <v>27.535224914550781</v>
      </c>
      <c r="F153" s="23">
        <f>IF(Inicio!$O$22="Calderas",PI_data!CZ156+PI_data!DA156,PI_data!DB156)*PCI_Sc2/1000*$A$2</f>
        <v>0</v>
      </c>
      <c r="G153" s="21">
        <v>30.390916693583748</v>
      </c>
    </row>
    <row r="154" spans="1:7">
      <c r="A154" s="22">
        <f t="shared" si="2"/>
        <v>45873.756944443972</v>
      </c>
      <c r="B154" s="23">
        <f>DNI!I156</f>
        <v>438.25486386895903</v>
      </c>
      <c r="C154" s="23">
        <f>PI_data!AD157</f>
        <v>39.044870482012428</v>
      </c>
      <c r="D154" s="23">
        <f>PI_data!AE157</f>
        <v>24.270369953224726</v>
      </c>
      <c r="E154" s="23">
        <f>MIN(49,MAX(PI_data!AF157:AJ157))</f>
        <v>26.791030883789063</v>
      </c>
      <c r="F154" s="23">
        <f>IF(Inicio!$O$22="Calderas",PI_data!CZ157+PI_data!DA157,PI_data!DB157)*PCI_Sc2/1000*$A$2</f>
        <v>0</v>
      </c>
      <c r="G154" s="21">
        <v>30.126492553842173</v>
      </c>
    </row>
    <row r="155" spans="1:7">
      <c r="A155" s="22">
        <f t="shared" si="2"/>
        <v>45873.760416666191</v>
      </c>
      <c r="B155" s="23">
        <f>DNI!I157</f>
        <v>425.84612499446075</v>
      </c>
      <c r="C155" s="23">
        <f>PI_data!AD158</f>
        <v>39.043830591837562</v>
      </c>
      <c r="D155" s="23">
        <f>PI_data!AE158</f>
        <v>24.331709771910436</v>
      </c>
      <c r="E155" s="23">
        <f>MIN(49,MAX(PI_data!AF158:AJ158))</f>
        <v>23.814249038696289</v>
      </c>
      <c r="F155" s="23">
        <f>IF(Inicio!$O$22="Calderas",PI_data!CZ158+PI_data!DA158,PI_data!DB158)*PCI_Sc2/1000*$A$2</f>
        <v>0</v>
      </c>
      <c r="G155" s="21">
        <v>29.455300484886269</v>
      </c>
    </row>
    <row r="156" spans="1:7">
      <c r="A156" s="22">
        <f t="shared" si="2"/>
        <v>45873.76388888841</v>
      </c>
      <c r="B156" s="23">
        <f>DNI!I158</f>
        <v>420.9390973456218</v>
      </c>
      <c r="C156" s="23">
        <f>PI_data!AD159</f>
        <v>38.879997253417969</v>
      </c>
      <c r="D156" s="23">
        <f>PI_data!AE159</f>
        <v>24.359442582181693</v>
      </c>
      <c r="E156" s="23">
        <f>MIN(49,MAX(PI_data!AF159:AJ159))</f>
        <v>23.530780792236328</v>
      </c>
      <c r="F156" s="23">
        <f>IF(Inicio!$O$22="Calderas",PI_data!CZ159+PI_data!DA159,PI_data!DB159)*PCI_Sc2/1000*$A$2</f>
        <v>0</v>
      </c>
      <c r="G156" s="21">
        <v>29.092374650243414</v>
      </c>
    </row>
    <row r="157" spans="1:7">
      <c r="A157" s="22">
        <f t="shared" si="2"/>
        <v>45873.767361110629</v>
      </c>
      <c r="B157" s="23">
        <f>DNI!I159</f>
        <v>404.22853287608257</v>
      </c>
      <c r="C157" s="23">
        <f>PI_data!AD160</f>
        <v>38.936713304337381</v>
      </c>
      <c r="D157" s="23">
        <f>PI_data!AE160</f>
        <v>24.4406609109847</v>
      </c>
      <c r="E157" s="23">
        <f>MIN(49,MAX(PI_data!AF160:AJ160))</f>
        <v>21.488637924194336</v>
      </c>
      <c r="F157" s="23">
        <f>IF(Inicio!$O$22="Calderas",PI_data!CZ160+PI_data!DA160,PI_data!DB160)*PCI_Sc2/1000*$A$2</f>
        <v>0</v>
      </c>
      <c r="G157" s="21">
        <v>28.05769861363936</v>
      </c>
    </row>
    <row r="158" spans="1:7">
      <c r="A158" s="22">
        <f t="shared" si="2"/>
        <v>45873.770833332848</v>
      </c>
      <c r="B158" s="23">
        <f>DNI!I160</f>
        <v>387.04264497688689</v>
      </c>
      <c r="C158" s="23">
        <f>PI_data!AD161</f>
        <v>39.083134971500826</v>
      </c>
      <c r="D158" s="23">
        <f>PI_data!AE161</f>
        <v>24.440413574791236</v>
      </c>
      <c r="E158" s="23">
        <f>MIN(49,MAX(PI_data!AF161:AJ161))</f>
        <v>20.093273162841797</v>
      </c>
      <c r="F158" s="23">
        <f>IF(Inicio!$O$22="Calderas",PI_data!CZ161+PI_data!DA161,PI_data!DB161)*PCI_Sc2/1000*$A$2</f>
        <v>0</v>
      </c>
      <c r="G158" s="21">
        <v>26.96637703230159</v>
      </c>
    </row>
    <row r="159" spans="1:7">
      <c r="A159" s="22">
        <f t="shared" si="2"/>
        <v>45873.774305555067</v>
      </c>
      <c r="B159" s="23">
        <f>DNI!I161</f>
        <v>372.18252010426556</v>
      </c>
      <c r="C159" s="23">
        <f>PI_data!AD162</f>
        <v>39.032468840132402</v>
      </c>
      <c r="D159" s="23">
        <f>PI_data!AE162</f>
        <v>24.687040867186116</v>
      </c>
      <c r="E159" s="23">
        <f>MIN(49,MAX(PI_data!AF162:AJ162))</f>
        <v>24.651468276977539</v>
      </c>
      <c r="F159" s="23">
        <f>IF(Inicio!$O$22="Calderas",PI_data!CZ162+PI_data!DA162,PI_data!DB162)*PCI_Sc2/1000*$A$2</f>
        <v>0</v>
      </c>
      <c r="G159" s="21">
        <v>25.947608553614756</v>
      </c>
    </row>
    <row r="160" spans="1:7">
      <c r="A160" s="22">
        <f t="shared" si="2"/>
        <v>45873.777777777286</v>
      </c>
      <c r="B160" s="23">
        <f>DNI!I162</f>
        <v>352.25401350740208</v>
      </c>
      <c r="C160" s="23">
        <f>PI_data!AD163</f>
        <v>38.954871882439434</v>
      </c>
      <c r="D160" s="23">
        <f>PI_data!AE163</f>
        <v>25.000454585826908</v>
      </c>
      <c r="E160" s="23">
        <f>MIN(49,MAX(PI_data!AF163:AJ163))</f>
        <v>24.9305419921875</v>
      </c>
      <c r="F160" s="23">
        <f>IF(Inicio!$O$22="Calderas",PI_data!CZ163+PI_data!DA163,PI_data!DB163)*PCI_Sc2/1000*$A$2</f>
        <v>0</v>
      </c>
      <c r="G160" s="21">
        <v>24.616176059249582</v>
      </c>
    </row>
    <row r="161" spans="1:7">
      <c r="A161" s="22">
        <f t="shared" si="2"/>
        <v>45873.781249999505</v>
      </c>
      <c r="B161" s="23">
        <f>DNI!I163</f>
        <v>338.5174658806111</v>
      </c>
      <c r="C161" s="23">
        <f>PI_data!AD164</f>
        <v>38.993387073253437</v>
      </c>
      <c r="D161" s="23">
        <f>PI_data!AE164</f>
        <v>25.146184823686248</v>
      </c>
      <c r="E161" s="23">
        <f>MIN(49,MAX(PI_data!AF164:AJ164))</f>
        <v>22.954517364501953</v>
      </c>
      <c r="F161" s="23">
        <f>IF(Inicio!$O$22="Calderas",PI_data!CZ164+PI_data!DA164,PI_data!DB164)*PCI_Sc2/1000*$A$2</f>
        <v>0</v>
      </c>
      <c r="G161" s="21">
        <v>23.612385664266355</v>
      </c>
    </row>
    <row r="162" spans="1:7">
      <c r="A162" s="22">
        <f t="shared" si="2"/>
        <v>45873.784722221724</v>
      </c>
      <c r="B162" s="23">
        <f>DNI!I164</f>
        <v>333.18247315177388</v>
      </c>
      <c r="C162" s="23">
        <f>PI_data!AD165</f>
        <v>39.168170817949338</v>
      </c>
      <c r="D162" s="23">
        <f>PI_data!AE165</f>
        <v>24.906886179663534</v>
      </c>
      <c r="E162" s="23">
        <f>MIN(49,MAX(PI_data!AF165:AJ165))</f>
        <v>25.209615707397461</v>
      </c>
      <c r="F162" s="23">
        <f>IF(Inicio!$O$22="Calderas",PI_data!CZ165+PI_data!DA165,PI_data!DB165)*PCI_Sc2/1000*$A$2</f>
        <v>0</v>
      </c>
      <c r="G162" s="21">
        <v>23.051138928000057</v>
      </c>
    </row>
    <row r="163" spans="1:7">
      <c r="A163" s="22">
        <f t="shared" si="2"/>
        <v>45873.788194443943</v>
      </c>
      <c r="B163" s="23">
        <f>DNI!I165</f>
        <v>319.78537775193359</v>
      </c>
      <c r="C163" s="23">
        <f>PI_data!AD166</f>
        <v>39.060075388809011</v>
      </c>
      <c r="D163" s="23">
        <f>PI_data!AE166</f>
        <v>24.780695171571782</v>
      </c>
      <c r="E163" s="23">
        <f>MIN(49,MAX(PI_data!AF166:AJ166))</f>
        <v>20.930492401123047</v>
      </c>
      <c r="F163" s="23">
        <f>IF(Inicio!$O$22="Calderas",PI_data!CZ166+PI_data!DA166,PI_data!DB166)*PCI_Sc2/1000*$A$2</f>
        <v>0</v>
      </c>
      <c r="G163" s="21">
        <v>22.037023574998798</v>
      </c>
    </row>
    <row r="164" spans="1:7">
      <c r="A164" s="22">
        <f t="shared" si="2"/>
        <v>45873.791666666162</v>
      </c>
      <c r="B164" s="23">
        <f>DNI!I166</f>
        <v>304.16518697604295</v>
      </c>
      <c r="C164" s="23">
        <f>PI_data!AD167</f>
        <v>38.890005378814912</v>
      </c>
      <c r="D164" s="23">
        <f>PI_data!AE167</f>
        <v>25.042251175064198</v>
      </c>
      <c r="E164" s="23">
        <f>MIN(49,MAX(PI_data!AF167:AJ167))</f>
        <v>21.321767807006836</v>
      </c>
      <c r="F164" s="23">
        <f>IF(Inicio!$O$22="Calderas",PI_data!CZ167+PI_data!DA167,PI_data!DB167)*PCI_Sc2/1000*$A$2</f>
        <v>0</v>
      </c>
      <c r="G164" s="21">
        <v>20.67601530813042</v>
      </c>
    </row>
    <row r="165" spans="1:7">
      <c r="A165" s="22">
        <f t="shared" si="2"/>
        <v>45873.795138888381</v>
      </c>
      <c r="B165" s="23">
        <f>DNI!I167</f>
        <v>290.52206579185975</v>
      </c>
      <c r="C165" s="23">
        <f>PI_data!AD168</f>
        <v>38.786612763680978</v>
      </c>
      <c r="D165" s="23">
        <f>PI_data!AE168</f>
        <v>25.10094335925513</v>
      </c>
      <c r="E165" s="23">
        <f>MIN(49,MAX(PI_data!AF168:AJ168))</f>
        <v>23.242649078369141</v>
      </c>
      <c r="F165" s="23">
        <f>IF(Inicio!$O$22="Calderas",PI_data!CZ168+PI_data!DA168,PI_data!DB168)*PCI_Sc2/1000*$A$2</f>
        <v>0</v>
      </c>
      <c r="G165" s="21">
        <v>19.437021083123735</v>
      </c>
    </row>
    <row r="166" spans="1:7">
      <c r="A166" s="22">
        <f t="shared" si="2"/>
        <v>45873.7986111106</v>
      </c>
      <c r="B166" s="23">
        <f>DNI!I168</f>
        <v>278.01598224162888</v>
      </c>
      <c r="C166" s="23">
        <f>PI_data!AD169</f>
        <v>38.880020342603643</v>
      </c>
      <c r="D166" s="23">
        <f>PI_data!AE169</f>
        <v>25.022838116701731</v>
      </c>
      <c r="E166" s="23">
        <f>MIN(49,MAX(PI_data!AF169:AJ169))</f>
        <v>24.107044219970703</v>
      </c>
      <c r="F166" s="23">
        <f>IF(Inicio!$O$22="Calderas",PI_data!CZ169+PI_data!DA169,PI_data!DB169)*PCI_Sc2/1000*$A$2</f>
        <v>0</v>
      </c>
      <c r="G166" s="21">
        <v>18.817176989792507</v>
      </c>
    </row>
    <row r="167" spans="1:7">
      <c r="A167" s="22">
        <f t="shared" si="2"/>
        <v>45873.802083332819</v>
      </c>
      <c r="B167" s="23">
        <f>DNI!I169</f>
        <v>260.93768541008052</v>
      </c>
      <c r="C167" s="23">
        <f>PI_data!AD170</f>
        <v>38.879997253417969</v>
      </c>
      <c r="D167" s="23">
        <f>PI_data!AE170</f>
        <v>25.071295114595603</v>
      </c>
      <c r="E167" s="23">
        <f>MIN(49,MAX(PI_data!AF170:AJ170))</f>
        <v>23.575414657592773</v>
      </c>
      <c r="F167" s="23">
        <f>IF(Inicio!$O$22="Calderas",PI_data!CZ170+PI_data!DA170,PI_data!DB170)*PCI_Sc2/1000*$A$2</f>
        <v>0</v>
      </c>
      <c r="G167" s="21">
        <v>18.490723227012534</v>
      </c>
    </row>
    <row r="168" spans="1:7">
      <c r="A168" s="22">
        <f t="shared" si="2"/>
        <v>45873.805555555038</v>
      </c>
      <c r="B168" s="23">
        <f>DNI!I170</f>
        <v>240.39741189359319</v>
      </c>
      <c r="C168" s="23">
        <f>PI_data!AD171</f>
        <v>38.823702945316519</v>
      </c>
      <c r="D168" s="23">
        <f>PI_data!AE171</f>
        <v>25.110494337123033</v>
      </c>
      <c r="E168" s="23">
        <f>MIN(49,MAX(PI_data!AF171:AJ171))</f>
        <v>23.814249038696289</v>
      </c>
      <c r="F168" s="23">
        <f>IF(Inicio!$O$22="Calderas",PI_data!CZ171+PI_data!DA171,PI_data!DB171)*PCI_Sc2/1000*$A$2</f>
        <v>0</v>
      </c>
      <c r="G168" s="21">
        <v>18.385866949559077</v>
      </c>
    </row>
    <row r="169" spans="1:7">
      <c r="A169" s="22">
        <f t="shared" si="2"/>
        <v>45873.809027777257</v>
      </c>
      <c r="B169" s="23">
        <f>DNI!I171</f>
        <v>223.22470906904488</v>
      </c>
      <c r="C169" s="23">
        <f>PI_data!AD172</f>
        <v>38.677990183206717</v>
      </c>
      <c r="D169" s="23">
        <f>PI_data!AE172</f>
        <v>25.355926353158893</v>
      </c>
      <c r="E169" s="23">
        <f>MIN(49,MAX(PI_data!AF172:AJ172))</f>
        <v>24.9305419921875</v>
      </c>
      <c r="F169" s="23">
        <f>IF(Inicio!$O$22="Calderas",PI_data!CZ172+PI_data!DA172,PI_data!DB172)*PCI_Sc2/1000*$A$2</f>
        <v>0</v>
      </c>
      <c r="G169" s="21">
        <v>18.023257392518634</v>
      </c>
    </row>
    <row r="170" spans="1:7">
      <c r="A170" s="22">
        <f t="shared" si="2"/>
        <v>45873.812499999476</v>
      </c>
      <c r="B170" s="23">
        <f>DNI!I172</f>
        <v>210.51077277347667</v>
      </c>
      <c r="C170" s="23">
        <f>PI_data!AD173</f>
        <v>38.939020195699555</v>
      </c>
      <c r="D170" s="23">
        <f>PI_data!AE173</f>
        <v>25.528038390729957</v>
      </c>
      <c r="E170" s="23">
        <f>MIN(49,MAX(PI_data!AF173:AJ173))</f>
        <v>23.349126815795898</v>
      </c>
      <c r="F170" s="23">
        <f>IF(Inicio!$O$22="Calderas",PI_data!CZ173+PI_data!DA173,PI_data!DB173)*PCI_Sc2/1000*$A$2</f>
        <v>0</v>
      </c>
      <c r="G170" s="21">
        <v>17.675311334358923</v>
      </c>
    </row>
    <row r="171" spans="1:7">
      <c r="A171" s="22">
        <f t="shared" si="2"/>
        <v>45873.815972221695</v>
      </c>
      <c r="B171" s="23">
        <f>DNI!I173</f>
        <v>193.85455736036437</v>
      </c>
      <c r="C171" s="23">
        <f>PI_data!AD174</f>
        <v>38.748469008131742</v>
      </c>
      <c r="D171" s="23">
        <f>PI_data!AE174</f>
        <v>25.813582677865547</v>
      </c>
      <c r="E171" s="23">
        <f>MIN(49,MAX(PI_data!AF174:AJ174))</f>
        <v>23.349126815795898</v>
      </c>
      <c r="F171" s="23">
        <f>IF(Inicio!$O$22="Calderas",PI_data!CZ174+PI_data!DA174,PI_data!DB174)*PCI_Sc2/1000*$A$2</f>
        <v>0</v>
      </c>
      <c r="G171" s="21">
        <v>17.81206483223577</v>
      </c>
    </row>
    <row r="172" spans="1:7">
      <c r="A172" s="22">
        <f t="shared" si="2"/>
        <v>45873.819444443914</v>
      </c>
      <c r="B172" s="23">
        <f>DNI!I174</f>
        <v>176.59984297960793</v>
      </c>
      <c r="C172" s="23">
        <f>PI_data!AD175</f>
        <v>38.689999267641888</v>
      </c>
      <c r="D172" s="23">
        <f>PI_data!AE175</f>
        <v>26.122057536015092</v>
      </c>
      <c r="E172" s="23">
        <f>MIN(49,MAX(PI_data!AF175:AJ175))</f>
        <v>23.098913192749023</v>
      </c>
      <c r="F172" s="23">
        <f>IF(Inicio!$O$22="Calderas",PI_data!CZ175+PI_data!DA175,PI_data!DB175)*PCI_Sc2/1000*$A$2</f>
        <v>0</v>
      </c>
      <c r="G172" s="21">
        <v>17.187754443577425</v>
      </c>
    </row>
    <row r="173" spans="1:7">
      <c r="A173" s="22">
        <f t="shared" si="2"/>
        <v>45873.822916666133</v>
      </c>
      <c r="B173" s="23">
        <f>DNI!I175</f>
        <v>159.47229319441257</v>
      </c>
      <c r="C173" s="23">
        <f>PI_data!AD176</f>
        <v>38.689998626708984</v>
      </c>
      <c r="D173" s="23">
        <f>PI_data!AE176</f>
        <v>26.342936037620454</v>
      </c>
      <c r="E173" s="23">
        <f>MIN(49,MAX(PI_data!AF176:AJ176))</f>
        <v>23.070053100585938</v>
      </c>
      <c r="F173" s="23">
        <f>IF(Inicio!$O$22="Calderas",PI_data!CZ176+PI_data!DA176,PI_data!DB176)*PCI_Sc2/1000*$A$2</f>
        <v>0</v>
      </c>
      <c r="G173" s="21">
        <v>17.08157000355758</v>
      </c>
    </row>
    <row r="174" spans="1:7">
      <c r="A174" s="22">
        <f t="shared" si="2"/>
        <v>45873.826388888352</v>
      </c>
      <c r="B174" s="23">
        <f>DNI!I176</f>
        <v>139.99204075326804</v>
      </c>
      <c r="C174" s="23">
        <f>PI_data!AD177</f>
        <v>38.509539746240939</v>
      </c>
      <c r="D174" s="23">
        <f>PI_data!AE177</f>
        <v>26.480390046887969</v>
      </c>
      <c r="E174" s="23">
        <f>MIN(49,MAX(PI_data!AF177:AJ177))</f>
        <v>22.232833862304688</v>
      </c>
      <c r="F174" s="23">
        <f>IF(Inicio!$O$22="Calderas",PI_data!CZ177+PI_data!DA177,PI_data!DB177)*PCI_Sc2/1000*$A$2</f>
        <v>0</v>
      </c>
      <c r="G174" s="21">
        <v>16.242201694555323</v>
      </c>
    </row>
    <row r="175" spans="1:7">
      <c r="A175" s="22">
        <f t="shared" si="2"/>
        <v>45873.829861110571</v>
      </c>
      <c r="B175" s="23">
        <f>DNI!I177</f>
        <v>123.56348577619167</v>
      </c>
      <c r="C175" s="23">
        <f>PI_data!AD178</f>
        <v>38.375454624632575</v>
      </c>
      <c r="D175" s="23">
        <f>PI_data!AE178</f>
        <v>26.720608517219581</v>
      </c>
      <c r="E175" s="23">
        <f>MIN(49,MAX(PI_data!AF178:AJ178))</f>
        <v>21.898033142089844</v>
      </c>
      <c r="F175" s="23">
        <f>IF(Inicio!$O$22="Calderas",PI_data!CZ178+PI_data!DA178,PI_data!DB178)*PCI_Sc2/1000*$A$2</f>
        <v>0</v>
      </c>
      <c r="G175" s="21">
        <v>15.366778209384851</v>
      </c>
    </row>
    <row r="176" spans="1:7">
      <c r="A176" s="22">
        <f t="shared" si="2"/>
        <v>45873.83333333279</v>
      </c>
      <c r="B176" s="23">
        <f>DNI!I178</f>
        <v>108.21551756482512</v>
      </c>
      <c r="C176" s="23">
        <f>PI_data!AD179</f>
        <v>38.406739772186263</v>
      </c>
      <c r="D176" s="23">
        <f>PI_data!AE179</f>
        <v>27.008053359586395</v>
      </c>
      <c r="E176" s="23">
        <f>MIN(49,MAX(PI_data!AF179:AJ179))</f>
        <v>20.265285491943359</v>
      </c>
      <c r="F176" s="23">
        <f>IF(Inicio!$O$22="Calderas",PI_data!CZ179+PI_data!DA179,PI_data!DB179)*PCI_Sc2/1000*$A$2</f>
        <v>0</v>
      </c>
      <c r="G176" s="21">
        <v>14.405025982650404</v>
      </c>
    </row>
    <row r="177" spans="1:7">
      <c r="A177" s="22">
        <f t="shared" si="2"/>
        <v>45873.836805555009</v>
      </c>
      <c r="B177" s="23">
        <f>DNI!I179</f>
        <v>92.969951396086657</v>
      </c>
      <c r="C177" s="23">
        <f>PI_data!AD180</f>
        <v>38.254844554223482</v>
      </c>
      <c r="D177" s="23">
        <f>PI_data!AE180</f>
        <v>27.3312956386503</v>
      </c>
      <c r="E177" s="23">
        <f>MIN(49,MAX(PI_data!AF180:AJ180))</f>
        <v>17.364526748657227</v>
      </c>
      <c r="F177" s="23">
        <f>IF(Inicio!$O$22="Calderas",PI_data!CZ180+PI_data!DA180,PI_data!DB180)*PCI_Sc2/1000*$A$2</f>
        <v>0</v>
      </c>
      <c r="G177" s="21">
        <v>13.399379158978203</v>
      </c>
    </row>
    <row r="178" spans="1:7">
      <c r="A178" s="22">
        <f t="shared" si="2"/>
        <v>45873.840277777228</v>
      </c>
      <c r="B178" s="23">
        <f>DNI!I180</f>
        <v>76.303478554706686</v>
      </c>
      <c r="C178" s="23">
        <f>PI_data!AD181</f>
        <v>38.229964791139892</v>
      </c>
      <c r="D178" s="23">
        <f>PI_data!AE181</f>
        <v>27.591541111905972</v>
      </c>
      <c r="E178" s="23">
        <f>MIN(49,MAX(PI_data!AF181:AJ181))</f>
        <v>22.790981292724609</v>
      </c>
      <c r="F178" s="23">
        <f>IF(Inicio!$O$22="Calderas",PI_data!CZ181+PI_data!DA181,PI_data!DB181)*PCI_Sc2/1000*$A$2</f>
        <v>0</v>
      </c>
      <c r="G178" s="21">
        <v>12.333817420923708</v>
      </c>
    </row>
    <row r="179" spans="1:7">
      <c r="A179" s="22">
        <f t="shared" si="2"/>
        <v>45873.843749999447</v>
      </c>
      <c r="B179" s="23">
        <f>DNI!I181</f>
        <v>61.528384261880909</v>
      </c>
      <c r="C179" s="23">
        <f>PI_data!AD182</f>
        <v>38.147838324684031</v>
      </c>
      <c r="D179" s="23">
        <f>PI_data!AE182</f>
        <v>27.840128824848016</v>
      </c>
      <c r="E179" s="23">
        <f>MIN(49,MAX(PI_data!AF182:AJ182))</f>
        <v>20.372344970703125</v>
      </c>
      <c r="F179" s="23">
        <f>IF(Inicio!$O$22="Calderas",PI_data!CZ182+PI_data!DA182,PI_data!DB182)*PCI_Sc2/1000*$A$2</f>
        <v>0</v>
      </c>
      <c r="G179" s="21">
        <v>11.260623338064338</v>
      </c>
    </row>
    <row r="180" spans="1:7">
      <c r="A180" s="22">
        <f t="shared" si="2"/>
        <v>45873.847222221666</v>
      </c>
      <c r="B180" s="23">
        <f>DNI!I182</f>
        <v>42.05703218138364</v>
      </c>
      <c r="C180" s="23">
        <f>PI_data!AD183</f>
        <v>37.82997763164331</v>
      </c>
      <c r="D180" s="23">
        <f>PI_data!AE183</f>
        <v>28.129325163447284</v>
      </c>
      <c r="E180" s="23">
        <f>MIN(49,MAX(PI_data!AF183:AJ183))</f>
        <v>21.433725357055664</v>
      </c>
      <c r="F180" s="23">
        <f>IF(Inicio!$O$22="Calderas",PI_data!CZ183+PI_data!DA183,PI_data!DB183)*PCI_Sc2/1000*$A$2</f>
        <v>0</v>
      </c>
      <c r="G180" s="21">
        <v>10.166462294526049</v>
      </c>
    </row>
    <row r="181" spans="1:7">
      <c r="A181" s="22">
        <f t="shared" si="2"/>
        <v>45873.850694443885</v>
      </c>
      <c r="B181" s="23">
        <f>DNI!I183</f>
        <v>7.6358918390280785E-3</v>
      </c>
      <c r="C181" s="23">
        <f>PI_data!AD184</f>
        <v>37.620601576046013</v>
      </c>
      <c r="D181" s="23">
        <f>PI_data!AE184</f>
        <v>28.415171936735938</v>
      </c>
      <c r="E181" s="23">
        <f>MIN(49,MAX(PI_data!AF184:AJ184))</f>
        <v>21.209566116333008</v>
      </c>
      <c r="F181" s="23">
        <f>IF(Inicio!$O$22="Calderas",PI_data!CZ184+PI_data!DA184,PI_data!DB184)*PCI_Sc2/1000*$A$2</f>
        <v>0</v>
      </c>
      <c r="G181" s="21">
        <v>8.9637997725194385</v>
      </c>
    </row>
    <row r="182" spans="1:7">
      <c r="A182" s="22">
        <f t="shared" si="2"/>
        <v>45873.854166666104</v>
      </c>
      <c r="B182" s="23">
        <f>DNI!I184</f>
        <v>0</v>
      </c>
      <c r="C182" s="23">
        <f>PI_data!AD185</f>
        <v>37.520157984245756</v>
      </c>
      <c r="D182" s="23">
        <f>PI_data!AE185</f>
        <v>28.555224425850302</v>
      </c>
      <c r="E182" s="23">
        <f>MIN(49,MAX(PI_data!AF185:AJ185))</f>
        <v>17.767662048339844</v>
      </c>
      <c r="F182" s="23">
        <f>IF(Inicio!$O$22="Calderas",PI_data!CZ185+PI_data!DA185,PI_data!DB185)*PCI_Sc2/1000*$A$2</f>
        <v>0</v>
      </c>
      <c r="G182" s="21">
        <v>7.9089132193544192</v>
      </c>
    </row>
    <row r="183" spans="1:7">
      <c r="A183" s="22">
        <f t="shared" si="2"/>
        <v>45873.857638888323</v>
      </c>
      <c r="B183" s="23">
        <f>DNI!I185</f>
        <v>0</v>
      </c>
      <c r="C183" s="23">
        <f>PI_data!AD186</f>
        <v>37.39670712919289</v>
      </c>
      <c r="D183" s="23">
        <f>PI_data!AE186</f>
        <v>28.695800218618267</v>
      </c>
      <c r="E183" s="23">
        <f>MIN(49,MAX(PI_data!AF186:AJ186))</f>
        <v>19.105875015258789</v>
      </c>
      <c r="F183" s="23">
        <f>IF(Inicio!$O$22="Calderas",PI_data!CZ186+PI_data!DA186,PI_data!DB186)*PCI_Sc2/1000*$A$2</f>
        <v>0</v>
      </c>
      <c r="G183" s="21">
        <v>6.8436707219396444</v>
      </c>
    </row>
    <row r="184" spans="1:7">
      <c r="A184" s="22">
        <f t="shared" si="2"/>
        <v>45873.861111110542</v>
      </c>
      <c r="B184" s="23">
        <f>DNI!I186</f>
        <v>0</v>
      </c>
      <c r="C184" s="23">
        <f>PI_data!AD187</f>
        <v>37.484950146193206</v>
      </c>
      <c r="D184" s="23">
        <f>PI_data!AE187</f>
        <v>28.825821305143116</v>
      </c>
      <c r="E184" s="23">
        <f>MIN(49,MAX(PI_data!AF187:AJ187))</f>
        <v>19.628150939941406</v>
      </c>
      <c r="F184" s="23">
        <f>IF(Inicio!$O$22="Calderas",PI_data!CZ187+PI_data!DA187,PI_data!DB187)*PCI_Sc2/1000*$A$2</f>
        <v>0</v>
      </c>
      <c r="G184" s="21">
        <v>5.8233647172108265</v>
      </c>
    </row>
    <row r="185" spans="1:7">
      <c r="A185" s="22">
        <f t="shared" si="2"/>
        <v>45873.864583332761</v>
      </c>
      <c r="B185" s="23">
        <f>DNI!I187</f>
        <v>0</v>
      </c>
      <c r="C185" s="23">
        <f>PI_data!AD188</f>
        <v>37.287537703063556</v>
      </c>
      <c r="D185" s="23">
        <f>PI_data!AE188</f>
        <v>28.928183966284546</v>
      </c>
      <c r="E185" s="23">
        <f>MIN(49,MAX(PI_data!AF188:AJ188))</f>
        <v>21.569677352905273</v>
      </c>
      <c r="F185" s="23">
        <f>IF(Inicio!$O$22="Calderas",PI_data!CZ188+PI_data!DA188,PI_data!DB188)*PCI_Sc2/1000*$A$2</f>
        <v>0</v>
      </c>
      <c r="G185" s="21">
        <v>4.8328275803766125</v>
      </c>
    </row>
    <row r="186" spans="1:7">
      <c r="A186" s="22">
        <f t="shared" si="2"/>
        <v>45873.86805555498</v>
      </c>
      <c r="B186" s="23">
        <f>DNI!I188</f>
        <v>0</v>
      </c>
      <c r="C186" s="23">
        <f>PI_data!AD189</f>
        <v>37.083235663137472</v>
      </c>
      <c r="D186" s="23">
        <f>PI_data!AE189</f>
        <v>29.0869983934614</v>
      </c>
      <c r="E186" s="23">
        <f>MIN(49,MAX(PI_data!AF189:AJ189))</f>
        <v>18.511857986450195</v>
      </c>
      <c r="F186" s="23">
        <f>IF(Inicio!$O$22="Calderas",PI_data!CZ189+PI_data!DA189,PI_data!DB189)*PCI_Sc2/1000*$A$2</f>
        <v>0</v>
      </c>
      <c r="G186" s="21">
        <v>4.0598524423523701</v>
      </c>
    </row>
    <row r="187" spans="1:7">
      <c r="A187" s="22">
        <f t="shared" si="2"/>
        <v>45873.871527777199</v>
      </c>
      <c r="B187" s="23">
        <f>DNI!I189</f>
        <v>0</v>
      </c>
      <c r="C187" s="23">
        <f>PI_data!AD190</f>
        <v>36.965283377424569</v>
      </c>
      <c r="D187" s="23">
        <f>PI_data!AE190</f>
        <v>28.913817712273012</v>
      </c>
      <c r="E187" s="23">
        <f>MIN(49,MAX(PI_data!AF190:AJ190))</f>
        <v>18.398448944091797</v>
      </c>
      <c r="F187" s="23">
        <f>IF(Inicio!$O$22="Calderas",PI_data!CZ190+PI_data!DA190,PI_data!DB190)*PCI_Sc2/1000*$A$2</f>
        <v>0</v>
      </c>
      <c r="G187" s="21">
        <v>3.4335830658767934</v>
      </c>
    </row>
    <row r="188" spans="1:7">
      <c r="A188" s="22">
        <f t="shared" si="2"/>
        <v>45873.874999999418</v>
      </c>
      <c r="B188" s="23">
        <f>DNI!I190</f>
        <v>0</v>
      </c>
      <c r="C188" s="23">
        <f>PI_data!AD191</f>
        <v>36.73243227073727</v>
      </c>
      <c r="D188" s="23">
        <f>PI_data!AE191</f>
        <v>28.793791495118214</v>
      </c>
      <c r="E188" s="23">
        <f>MIN(49,MAX(PI_data!AF191:AJ191))</f>
        <v>20.573772430419922</v>
      </c>
      <c r="F188" s="23">
        <f>IF(Inicio!$O$22="Calderas",PI_data!CZ191+PI_data!DA191,PI_data!DB191)*PCI_Sc2/1000*$A$2</f>
        <v>0</v>
      </c>
      <c r="G188" s="21">
        <v>2.5554860646452626</v>
      </c>
    </row>
    <row r="189" spans="1:7">
      <c r="A189" s="22">
        <f t="shared" si="2"/>
        <v>45873.878472221637</v>
      </c>
      <c r="B189" s="23">
        <f>DNI!I191</f>
        <v>0</v>
      </c>
      <c r="C189" s="23">
        <f>PI_data!AD192</f>
        <v>36.62716220944025</v>
      </c>
      <c r="D189" s="23">
        <f>PI_data!AE192</f>
        <v>28.860179516061866</v>
      </c>
      <c r="E189" s="23">
        <f>MIN(49,MAX(PI_data!AF192:AJ192))</f>
        <v>20.372344970703125</v>
      </c>
      <c r="F189" s="23">
        <f>IF(Inicio!$O$22="Calderas",PI_data!CZ192+PI_data!DA192,PI_data!DB192)*PCI_Sc2/1000*$A$2</f>
        <v>0</v>
      </c>
      <c r="G189" s="21">
        <v>1.8521259068973406</v>
      </c>
    </row>
    <row r="190" spans="1:7">
      <c r="A190" s="22">
        <f t="shared" si="2"/>
        <v>45873.881944443856</v>
      </c>
      <c r="B190" s="23">
        <f>DNI!I192</f>
        <v>0</v>
      </c>
      <c r="C190" s="23">
        <f>PI_data!AD193</f>
        <v>36.453808832060488</v>
      </c>
      <c r="D190" s="23">
        <f>PI_data!AE193</f>
        <v>28.709596522874037</v>
      </c>
      <c r="E190" s="23">
        <f>MIN(49,MAX(PI_data!AF193:AJ193))</f>
        <v>18.380691528320313</v>
      </c>
      <c r="F190" s="23">
        <f>IF(Inicio!$O$22="Calderas",PI_data!CZ193+PI_data!DA193,PI_data!DB193)*PCI_Sc2/1000*$A$2</f>
        <v>0</v>
      </c>
      <c r="G190" s="21">
        <v>0</v>
      </c>
    </row>
    <row r="191" spans="1:7">
      <c r="A191" s="22">
        <f t="shared" si="2"/>
        <v>45873.885416666075</v>
      </c>
      <c r="B191" s="23">
        <f>DNI!I193</f>
        <v>0</v>
      </c>
      <c r="C191" s="23">
        <f>PI_data!AD194</f>
        <v>36.334418866703643</v>
      </c>
      <c r="D191" s="23">
        <f>PI_data!AE194</f>
        <v>28.788586859668108</v>
      </c>
      <c r="E191" s="23">
        <f>MIN(49,MAX(PI_data!AF194:AJ194))</f>
        <v>18.325809478759766</v>
      </c>
      <c r="F191" s="23">
        <f>IF(Inicio!$O$22="Calderas",PI_data!CZ194+PI_data!DA194,PI_data!DB194)*PCI_Sc2/1000*$A$2</f>
        <v>0</v>
      </c>
      <c r="G191" s="21">
        <v>0</v>
      </c>
    </row>
    <row r="192" spans="1:7">
      <c r="A192" s="22">
        <f t="shared" si="2"/>
        <v>45873.888888888294</v>
      </c>
      <c r="B192" s="23">
        <f>DNI!I194</f>
        <v>0</v>
      </c>
      <c r="C192" s="23">
        <f>PI_data!AD195</f>
        <v>36.083115465193401</v>
      </c>
      <c r="D192" s="23">
        <f>PI_data!AE195</f>
        <v>28.992807863930576</v>
      </c>
      <c r="E192" s="23">
        <f>MIN(49,MAX(PI_data!AF195:AJ195))</f>
        <v>17.392993927001953</v>
      </c>
      <c r="F192" s="23">
        <f>IF(Inicio!$O$22="Calderas",PI_data!CZ195+PI_data!DA195,PI_data!DB195)*PCI_Sc2/1000*$A$2</f>
        <v>0</v>
      </c>
      <c r="G192" s="21">
        <v>0</v>
      </c>
    </row>
    <row r="193" spans="1:7">
      <c r="A193" s="22">
        <f t="shared" si="2"/>
        <v>45873.892361110513</v>
      </c>
      <c r="B193" s="23">
        <f>DNI!I195</f>
        <v>0</v>
      </c>
      <c r="C193" s="23">
        <f>PI_data!AD196</f>
        <v>35.949728246225547</v>
      </c>
      <c r="D193" s="23">
        <f>PI_data!AE196</f>
        <v>29.160628603952681</v>
      </c>
      <c r="E193" s="23">
        <f>MIN(49,MAX(PI_data!AF196:AJ196))</f>
        <v>17.488588333129883</v>
      </c>
      <c r="F193" s="23">
        <f>IF(Inicio!$O$22="Calderas",PI_data!CZ196+PI_data!DA196,PI_data!DB196)*PCI_Sc2/1000*$A$2</f>
        <v>0</v>
      </c>
      <c r="G193" s="21">
        <v>0</v>
      </c>
    </row>
    <row r="194" spans="1:7">
      <c r="A194" s="22">
        <f t="shared" si="2"/>
        <v>45873.895833332732</v>
      </c>
      <c r="B194" s="23">
        <f>DNI!I196</f>
        <v>0</v>
      </c>
      <c r="C194" s="23">
        <f>PI_data!AD197</f>
        <v>35.979519840128994</v>
      </c>
      <c r="D194" s="23">
        <f>PI_data!AE197</f>
        <v>29.146464618475171</v>
      </c>
      <c r="E194" s="23">
        <f>MIN(49,MAX(PI_data!AF197:AJ197))</f>
        <v>18.046735763549805</v>
      </c>
      <c r="F194" s="23">
        <f>IF(Inicio!$O$22="Calderas",PI_data!CZ197+PI_data!DA197,PI_data!DB197)*PCI_Sc2/1000*$A$2</f>
        <v>0</v>
      </c>
      <c r="G194" s="21">
        <v>0</v>
      </c>
    </row>
    <row r="195" spans="1:7">
      <c r="A195" s="22">
        <f t="shared" si="2"/>
        <v>45873.899305554951</v>
      </c>
      <c r="B195" s="23">
        <f>DNI!I197</f>
        <v>0</v>
      </c>
      <c r="C195" s="23">
        <f>PI_data!AD198</f>
        <v>35.979999542236328</v>
      </c>
      <c r="D195" s="23">
        <f>PI_data!AE198</f>
        <v>29.284811344904245</v>
      </c>
      <c r="E195" s="23">
        <f>MIN(49,MAX(PI_data!AF198:AJ198))</f>
        <v>17.646297454833984</v>
      </c>
      <c r="F195" s="23">
        <f>IF(Inicio!$O$22="Calderas",PI_data!CZ198+PI_data!DA198,PI_data!DB198)*PCI_Sc2/1000*$A$2</f>
        <v>0</v>
      </c>
      <c r="G195" s="21">
        <v>0</v>
      </c>
    </row>
    <row r="196" spans="1:7">
      <c r="A196" s="22">
        <f t="shared" si="2"/>
        <v>45873.90277777717</v>
      </c>
      <c r="B196" s="23">
        <f>DNI!I198</f>
        <v>0</v>
      </c>
      <c r="C196" s="23">
        <f>PI_data!AD199</f>
        <v>35.696558269353211</v>
      </c>
      <c r="D196" s="23">
        <f>PI_data!AE199</f>
        <v>29.38583794088602</v>
      </c>
      <c r="E196" s="23">
        <f>MIN(49,MAX(PI_data!AF199:AJ199))</f>
        <v>16.682497024536133</v>
      </c>
      <c r="F196" s="23">
        <f>IF(Inicio!$O$22="Calderas",PI_data!CZ199+PI_data!DA199,PI_data!DB199)*PCI_Sc2/1000*$A$2</f>
        <v>0</v>
      </c>
      <c r="G196" s="21">
        <v>0</v>
      </c>
    </row>
    <row r="197" spans="1:7">
      <c r="A197" s="22">
        <f t="shared" si="2"/>
        <v>45873.906249999389</v>
      </c>
      <c r="B197" s="23">
        <f>DNI!I199</f>
        <v>0</v>
      </c>
      <c r="C197" s="23">
        <f>PI_data!AD200</f>
        <v>35.457481319630894</v>
      </c>
      <c r="D197" s="23">
        <f>PI_data!AE200</f>
        <v>29.725015089943355</v>
      </c>
      <c r="E197" s="23">
        <f>MIN(49,MAX(PI_data!AF200:AJ200))</f>
        <v>15.349027633666992</v>
      </c>
      <c r="F197" s="23">
        <f>IF(Inicio!$O$22="Calderas",PI_data!CZ200+PI_data!DA200,PI_data!DB200)*PCI_Sc2/1000*$A$2</f>
        <v>0</v>
      </c>
      <c r="G197" s="21">
        <v>0</v>
      </c>
    </row>
    <row r="198" spans="1:7">
      <c r="A198" s="22">
        <f t="shared" si="2"/>
        <v>45873.909722221608</v>
      </c>
      <c r="B198" s="23">
        <f>DNI!I200</f>
        <v>0</v>
      </c>
      <c r="C198" s="23">
        <f>PI_data!AD201</f>
        <v>35.234228313976637</v>
      </c>
      <c r="D198" s="23">
        <f>PI_data!AE201</f>
        <v>29.824079421476519</v>
      </c>
      <c r="E198" s="23">
        <f>MIN(49,MAX(PI_data!AF201:AJ201))</f>
        <v>13.767612457275391</v>
      </c>
      <c r="F198" s="23">
        <f>IF(Inicio!$O$22="Calderas",PI_data!CZ201+PI_data!DA201,PI_data!DB201)*PCI_Sc2/1000*$A$2</f>
        <v>0</v>
      </c>
      <c r="G198" s="21">
        <v>0</v>
      </c>
    </row>
    <row r="199" spans="1:7">
      <c r="A199" s="22">
        <f t="shared" si="2"/>
        <v>45873.913194443827</v>
      </c>
      <c r="B199" s="23">
        <f>DNI!I201</f>
        <v>0</v>
      </c>
      <c r="C199" s="23">
        <f>PI_data!AD202</f>
        <v>35.120809455781966</v>
      </c>
      <c r="D199" s="23">
        <f>PI_data!AE202</f>
        <v>30.03568265894118</v>
      </c>
      <c r="E199" s="23">
        <f>MIN(49,MAX(PI_data!AF202:AJ202))</f>
        <v>12.991546630859375</v>
      </c>
      <c r="F199" s="23">
        <f>IF(Inicio!$O$22="Calderas",PI_data!CZ202+PI_data!DA202,PI_data!DB202)*PCI_Sc2/1000*$A$2</f>
        <v>0</v>
      </c>
      <c r="G199" s="21">
        <v>0</v>
      </c>
    </row>
    <row r="200" spans="1:7">
      <c r="A200" s="22">
        <f t="shared" si="2"/>
        <v>45873.916666666046</v>
      </c>
      <c r="B200" s="23">
        <f>DNI!I202</f>
        <v>0</v>
      </c>
      <c r="C200" s="23">
        <f>PI_data!AD203</f>
        <v>35.129991850107629</v>
      </c>
      <c r="D200" s="23">
        <f>PI_data!AE203</f>
        <v>30.128703536580311</v>
      </c>
      <c r="E200" s="23">
        <f>MIN(49,MAX(PI_data!AF203:AJ203))</f>
        <v>11.178605079650879</v>
      </c>
      <c r="F200" s="23">
        <f>IF(Inicio!$O$22="Calderas",PI_data!CZ203+PI_data!DA203,PI_data!DB203)*PCI_Sc2/1000*$A$2</f>
        <v>0</v>
      </c>
      <c r="G200" s="21">
        <v>0</v>
      </c>
    </row>
    <row r="201" spans="1:7">
      <c r="A201" s="22">
        <f t="shared" si="2"/>
        <v>45873.920138888265</v>
      </c>
      <c r="B201" s="23">
        <f>DNI!I203</f>
        <v>0</v>
      </c>
      <c r="C201" s="23">
        <f>PI_data!AD204</f>
        <v>35.129991850107629</v>
      </c>
      <c r="D201" s="23">
        <f>PI_data!AE204</f>
        <v>30.128703536580311</v>
      </c>
      <c r="E201" s="23">
        <f>MIN(49,MAX(PI_data!AF204:AJ204))</f>
        <v>0</v>
      </c>
      <c r="F201" s="23">
        <f>IF(Inicio!$O$22="Calderas",PI_data!CZ204+PI_data!DA204,PI_data!DB204)*PCI_Sc2/1000*$A$2</f>
        <v>0</v>
      </c>
      <c r="G201" s="21">
        <v>0</v>
      </c>
    </row>
    <row r="202" spans="1:7">
      <c r="A202" s="22">
        <f t="shared" ref="A202:A265" si="3">A201+5/60/24</f>
        <v>45873.923611110484</v>
      </c>
      <c r="B202" s="23">
        <f>DNI!I204</f>
        <v>0</v>
      </c>
      <c r="C202" s="23">
        <f>PI_data!AD205</f>
        <v>35.129991850107629</v>
      </c>
      <c r="D202" s="23">
        <f>PI_data!AE205</f>
        <v>30.128703536580311</v>
      </c>
      <c r="E202" s="23">
        <f>MIN(49,MAX(PI_data!AF205:AJ205))</f>
        <v>0</v>
      </c>
      <c r="F202" s="23">
        <f>IF(Inicio!$O$22="Calderas",PI_data!CZ205+PI_data!DA205,PI_data!DB205)*PCI_Sc2/1000*$A$2</f>
        <v>0</v>
      </c>
      <c r="G202" s="21">
        <v>0</v>
      </c>
    </row>
    <row r="203" spans="1:7">
      <c r="A203" s="22">
        <f t="shared" si="3"/>
        <v>45873.927083332703</v>
      </c>
      <c r="B203" s="23">
        <f>DNI!I205</f>
        <v>0</v>
      </c>
      <c r="C203" s="23">
        <f>PI_data!AD206</f>
        <v>35.129991850107629</v>
      </c>
      <c r="D203" s="23">
        <f>PI_data!AE206</f>
        <v>30.128703536580311</v>
      </c>
      <c r="E203" s="23">
        <f>MIN(49,MAX(PI_data!AF206:AJ206))</f>
        <v>0</v>
      </c>
      <c r="F203" s="23">
        <f>IF(Inicio!$O$22="Calderas",PI_data!CZ206+PI_data!DA206,PI_data!DB206)*PCI_Sc2/1000*$A$2</f>
        <v>0</v>
      </c>
      <c r="G203" s="21">
        <v>0</v>
      </c>
    </row>
    <row r="204" spans="1:7">
      <c r="A204" s="22">
        <f t="shared" si="3"/>
        <v>45873.930555554922</v>
      </c>
      <c r="B204" s="23">
        <f>DNI!I206</f>
        <v>0</v>
      </c>
      <c r="C204" s="23">
        <f>PI_data!AD207</f>
        <v>35.129991850107629</v>
      </c>
      <c r="D204" s="23">
        <f>PI_data!AE207</f>
        <v>30.128703536580311</v>
      </c>
      <c r="E204" s="23">
        <f>MIN(49,MAX(PI_data!AF207:AJ207))</f>
        <v>0</v>
      </c>
      <c r="F204" s="23">
        <f>IF(Inicio!$O$22="Calderas",PI_data!CZ207+PI_data!DA207,PI_data!DB207)*PCI_Sc2/1000*$A$2</f>
        <v>0</v>
      </c>
      <c r="G204" s="21">
        <v>0</v>
      </c>
    </row>
    <row r="205" spans="1:7">
      <c r="A205" s="22">
        <f t="shared" si="3"/>
        <v>45873.934027777141</v>
      </c>
      <c r="B205" s="23">
        <f>DNI!I207</f>
        <v>0</v>
      </c>
      <c r="C205" s="23">
        <f>PI_data!AD208</f>
        <v>35.129991850107629</v>
      </c>
      <c r="D205" s="23">
        <f>PI_data!AE208</f>
        <v>30.128703536580311</v>
      </c>
      <c r="E205" s="23">
        <f>MIN(49,MAX(PI_data!AF208:AJ208))</f>
        <v>0</v>
      </c>
      <c r="F205" s="23">
        <f>IF(Inicio!$O$22="Calderas",PI_data!CZ208+PI_data!DA208,PI_data!DB208)*PCI_Sc2/1000*$A$2</f>
        <v>0</v>
      </c>
      <c r="G205" s="21">
        <v>0</v>
      </c>
    </row>
    <row r="206" spans="1:7">
      <c r="A206" s="22">
        <f t="shared" si="3"/>
        <v>45873.93749999936</v>
      </c>
      <c r="B206" s="23">
        <f>DNI!I208</f>
        <v>0</v>
      </c>
      <c r="C206" s="23">
        <f>PI_data!AD209</f>
        <v>35.129991850107629</v>
      </c>
      <c r="D206" s="23">
        <f>PI_data!AE209</f>
        <v>30.128703536580311</v>
      </c>
      <c r="E206" s="23">
        <f>MIN(49,MAX(PI_data!AF209:AJ209))</f>
        <v>0</v>
      </c>
      <c r="F206" s="23">
        <f>IF(Inicio!$O$22="Calderas",PI_data!CZ209+PI_data!DA209,PI_data!DB209)*PCI_Sc2/1000*$A$2</f>
        <v>0</v>
      </c>
      <c r="G206" s="21">
        <v>0</v>
      </c>
    </row>
    <row r="207" spans="1:7">
      <c r="A207" s="22">
        <f t="shared" si="3"/>
        <v>45873.940972221579</v>
      </c>
      <c r="B207" s="23">
        <f>DNI!I209</f>
        <v>0</v>
      </c>
      <c r="C207" s="23">
        <f>PI_data!AD210</f>
        <v>35.129991850107629</v>
      </c>
      <c r="D207" s="23">
        <f>PI_data!AE210</f>
        <v>30.128703536580311</v>
      </c>
      <c r="E207" s="23">
        <f>MIN(49,MAX(PI_data!AF210:AJ210))</f>
        <v>0</v>
      </c>
      <c r="F207" s="23">
        <f>IF(Inicio!$O$22="Calderas",PI_data!CZ210+PI_data!DA210,PI_data!DB210)*PCI_Sc2/1000*$A$2</f>
        <v>0</v>
      </c>
      <c r="G207" s="21">
        <v>0</v>
      </c>
    </row>
    <row r="208" spans="1:7">
      <c r="A208" s="22">
        <f t="shared" si="3"/>
        <v>45873.944444443798</v>
      </c>
      <c r="B208" s="23">
        <f>DNI!I210</f>
        <v>0</v>
      </c>
      <c r="C208" s="23">
        <f>PI_data!AD211</f>
        <v>35.129991850107629</v>
      </c>
      <c r="D208" s="23">
        <f>PI_data!AE211</f>
        <v>30.128703536580311</v>
      </c>
      <c r="E208" s="23">
        <f>MIN(49,MAX(PI_data!AF211:AJ211))</f>
        <v>0</v>
      </c>
      <c r="F208" s="23">
        <f>IF(Inicio!$O$22="Calderas",PI_data!CZ211+PI_data!DA211,PI_data!DB211)*PCI_Sc2/1000*$A$2</f>
        <v>0</v>
      </c>
      <c r="G208" s="21">
        <v>0</v>
      </c>
    </row>
    <row r="209" spans="1:7">
      <c r="A209" s="22">
        <f t="shared" si="3"/>
        <v>45873.947916666017</v>
      </c>
      <c r="B209" s="23">
        <f>DNI!I211</f>
        <v>0</v>
      </c>
      <c r="C209" s="23">
        <f>PI_data!AD212</f>
        <v>35.129991850107629</v>
      </c>
      <c r="D209" s="23">
        <f>PI_data!AE212</f>
        <v>30.128703536580311</v>
      </c>
      <c r="E209" s="23">
        <f>MIN(49,MAX(PI_data!AF212:AJ212))</f>
        <v>0</v>
      </c>
      <c r="F209" s="23">
        <f>IF(Inicio!$O$22="Calderas",PI_data!CZ212+PI_data!DA212,PI_data!DB212)*PCI_Sc2/1000*$A$2</f>
        <v>0</v>
      </c>
      <c r="G209" s="21">
        <v>0</v>
      </c>
    </row>
    <row r="210" spans="1:7">
      <c r="A210" s="22">
        <f t="shared" si="3"/>
        <v>45873.951388888236</v>
      </c>
      <c r="B210" s="23">
        <f>DNI!I212</f>
        <v>0</v>
      </c>
      <c r="C210" s="23">
        <f>PI_data!AD213</f>
        <v>35.129991850107629</v>
      </c>
      <c r="D210" s="23">
        <f>PI_data!AE213</f>
        <v>30.128703536580311</v>
      </c>
      <c r="E210" s="23">
        <f>MIN(49,MAX(PI_data!AF213:AJ213))</f>
        <v>0</v>
      </c>
      <c r="F210" s="23">
        <f>IF(Inicio!$O$22="Calderas",PI_data!CZ213+PI_data!DA213,PI_data!DB213)*PCI_Sc2/1000*$A$2</f>
        <v>0</v>
      </c>
      <c r="G210" s="21">
        <v>0</v>
      </c>
    </row>
    <row r="211" spans="1:7">
      <c r="A211" s="22">
        <f t="shared" si="3"/>
        <v>45873.954861110455</v>
      </c>
      <c r="B211" s="23">
        <f>DNI!I213</f>
        <v>0</v>
      </c>
      <c r="C211" s="23">
        <f>PI_data!AD214</f>
        <v>35.129991850107629</v>
      </c>
      <c r="D211" s="23">
        <f>PI_data!AE214</f>
        <v>30.128703536580311</v>
      </c>
      <c r="E211" s="23">
        <f>MIN(49,MAX(PI_data!AF214:AJ214))</f>
        <v>0</v>
      </c>
      <c r="F211" s="23">
        <f>IF(Inicio!$O$22="Calderas",PI_data!CZ214+PI_data!DA214,PI_data!DB214)*PCI_Sc2/1000*$A$2</f>
        <v>0</v>
      </c>
      <c r="G211" s="21">
        <v>0</v>
      </c>
    </row>
    <row r="212" spans="1:7">
      <c r="A212" s="22">
        <f t="shared" si="3"/>
        <v>45873.958333332674</v>
      </c>
      <c r="B212" s="23">
        <f>DNI!I214</f>
        <v>0</v>
      </c>
      <c r="C212" s="23">
        <f>PI_data!AD215</f>
        <v>35.129991850107629</v>
      </c>
      <c r="D212" s="23">
        <f>PI_data!AE215</f>
        <v>30.128703536580311</v>
      </c>
      <c r="E212" s="23">
        <f>MIN(49,MAX(PI_data!AF215:AJ215))</f>
        <v>0</v>
      </c>
      <c r="F212" s="23">
        <f>IF(Inicio!$O$22="Calderas",PI_data!CZ215+PI_data!DA215,PI_data!DB215)*PCI_Sc2/1000*$A$2</f>
        <v>0</v>
      </c>
      <c r="G212" s="21">
        <v>0</v>
      </c>
    </row>
    <row r="213" spans="1:7">
      <c r="A213" s="22">
        <f t="shared" si="3"/>
        <v>45873.961805554893</v>
      </c>
      <c r="B213" s="23">
        <f>DNI!I215</f>
        <v>0</v>
      </c>
      <c r="C213" s="23">
        <f>PI_data!AD216</f>
        <v>35.129991850107629</v>
      </c>
      <c r="D213" s="23">
        <f>PI_data!AE216</f>
        <v>30.128703536580311</v>
      </c>
      <c r="E213" s="23">
        <f>MIN(49,MAX(PI_data!AF216:AJ216))</f>
        <v>0</v>
      </c>
      <c r="F213" s="23">
        <f>IF(Inicio!$O$22="Calderas",PI_data!CZ216+PI_data!DA216,PI_data!DB216)*PCI_Sc2/1000*$A$2</f>
        <v>0</v>
      </c>
      <c r="G213" s="21">
        <v>0</v>
      </c>
    </row>
    <row r="214" spans="1:7">
      <c r="A214" s="22">
        <f t="shared" si="3"/>
        <v>45873.965277777112</v>
      </c>
      <c r="B214" s="23">
        <f>DNI!I216</f>
        <v>0</v>
      </c>
      <c r="C214" s="23">
        <f>PI_data!AD217</f>
        <v>35.129991850107629</v>
      </c>
      <c r="D214" s="23">
        <f>PI_data!AE217</f>
        <v>30.128703536580311</v>
      </c>
      <c r="E214" s="23">
        <f>MIN(49,MAX(PI_data!AF217:AJ217))</f>
        <v>0</v>
      </c>
      <c r="F214" s="23">
        <f>IF(Inicio!$O$22="Calderas",PI_data!CZ217+PI_data!DA217,PI_data!DB217)*PCI_Sc2/1000*$A$2</f>
        <v>0</v>
      </c>
      <c r="G214" s="21">
        <v>0</v>
      </c>
    </row>
    <row r="215" spans="1:7">
      <c r="A215" s="22">
        <f t="shared" si="3"/>
        <v>45873.968749999331</v>
      </c>
      <c r="B215" s="23">
        <f>DNI!I217</f>
        <v>0</v>
      </c>
      <c r="C215" s="23">
        <f>PI_data!AD218</f>
        <v>35.129991850107629</v>
      </c>
      <c r="D215" s="23">
        <f>PI_data!AE218</f>
        <v>30.128703536580311</v>
      </c>
      <c r="E215" s="23">
        <f>MIN(49,MAX(PI_data!AF218:AJ218))</f>
        <v>0</v>
      </c>
      <c r="F215" s="23">
        <f>IF(Inicio!$O$22="Calderas",PI_data!CZ218+PI_data!DA218,PI_data!DB218)*PCI_Sc2/1000*$A$2</f>
        <v>0</v>
      </c>
      <c r="G215" s="21">
        <v>0</v>
      </c>
    </row>
    <row r="216" spans="1:7">
      <c r="A216" s="22">
        <f t="shared" si="3"/>
        <v>45873.97222222155</v>
      </c>
      <c r="B216" s="23">
        <f>DNI!I218</f>
        <v>0</v>
      </c>
      <c r="C216" s="23">
        <f>PI_data!AD219</f>
        <v>35.129991850107629</v>
      </c>
      <c r="D216" s="23">
        <f>PI_data!AE219</f>
        <v>30.128703536580311</v>
      </c>
      <c r="E216" s="23">
        <f>MIN(49,MAX(PI_data!AF219:AJ219))</f>
        <v>0</v>
      </c>
      <c r="F216" s="23">
        <f>IF(Inicio!$O$22="Calderas",PI_data!CZ219+PI_data!DA219,PI_data!DB219)*PCI_Sc2/1000*$A$2</f>
        <v>0</v>
      </c>
      <c r="G216" s="21">
        <v>0</v>
      </c>
    </row>
    <row r="217" spans="1:7">
      <c r="A217" s="22">
        <f t="shared" si="3"/>
        <v>45873.975694443769</v>
      </c>
      <c r="B217" s="23">
        <f>DNI!I219</f>
        <v>0</v>
      </c>
      <c r="C217" s="23">
        <f>PI_data!AD220</f>
        <v>35.129991850107629</v>
      </c>
      <c r="D217" s="23">
        <f>PI_data!AE220</f>
        <v>30.128703536580311</v>
      </c>
      <c r="E217" s="23">
        <f>MIN(49,MAX(PI_data!AF220:AJ220))</f>
        <v>0</v>
      </c>
      <c r="F217" s="23">
        <f>IF(Inicio!$O$22="Calderas",PI_data!CZ220+PI_data!DA220,PI_data!DB220)*PCI_Sc2/1000*$A$2</f>
        <v>0</v>
      </c>
      <c r="G217" s="21">
        <v>0</v>
      </c>
    </row>
    <row r="218" spans="1:7">
      <c r="A218" s="22">
        <f t="shared" si="3"/>
        <v>45873.979166665988</v>
      </c>
      <c r="B218" s="23">
        <f>DNI!I220</f>
        <v>0</v>
      </c>
      <c r="C218" s="23">
        <f>PI_data!AD221</f>
        <v>35.129991850107629</v>
      </c>
      <c r="D218" s="23">
        <f>PI_data!AE221</f>
        <v>30.128703536580311</v>
      </c>
      <c r="E218" s="23">
        <f>MIN(49,MAX(PI_data!AF221:AJ221))</f>
        <v>0</v>
      </c>
      <c r="F218" s="23">
        <f>IF(Inicio!$O$22="Calderas",PI_data!CZ221+PI_data!DA221,PI_data!DB221)*PCI_Sc2/1000*$A$2</f>
        <v>0</v>
      </c>
      <c r="G218" s="21">
        <v>0</v>
      </c>
    </row>
    <row r="219" spans="1:7">
      <c r="A219" s="22">
        <f t="shared" si="3"/>
        <v>45873.982638888207</v>
      </c>
      <c r="B219" s="23">
        <f>DNI!I221</f>
        <v>0</v>
      </c>
      <c r="C219" s="23">
        <f>PI_data!AD222</f>
        <v>35.129991850107629</v>
      </c>
      <c r="D219" s="23">
        <f>PI_data!AE222</f>
        <v>30.128703536580311</v>
      </c>
      <c r="E219" s="23">
        <f>MIN(49,MAX(PI_data!AF222:AJ222))</f>
        <v>0</v>
      </c>
      <c r="F219" s="23">
        <f>IF(Inicio!$O$22="Calderas",PI_data!CZ222+PI_data!DA222,PI_data!DB222)*PCI_Sc2/1000*$A$2</f>
        <v>0</v>
      </c>
      <c r="G219" s="21">
        <v>0</v>
      </c>
    </row>
    <row r="220" spans="1:7">
      <c r="A220" s="22">
        <f t="shared" si="3"/>
        <v>45873.986111110426</v>
      </c>
      <c r="B220" s="23">
        <f>DNI!I222</f>
        <v>0</v>
      </c>
      <c r="C220" s="23">
        <f>PI_data!AD223</f>
        <v>35.129991850107629</v>
      </c>
      <c r="D220" s="23">
        <f>PI_data!AE223</f>
        <v>30.128703536580311</v>
      </c>
      <c r="E220" s="23">
        <f>MIN(49,MAX(PI_data!AF223:AJ223))</f>
        <v>0</v>
      </c>
      <c r="F220" s="23">
        <f>IF(Inicio!$O$22="Calderas",PI_data!CZ223+PI_data!DA223,PI_data!DB223)*PCI_Sc2/1000*$A$2</f>
        <v>0</v>
      </c>
      <c r="G220" s="21">
        <v>0</v>
      </c>
    </row>
    <row r="221" spans="1:7">
      <c r="A221" s="22">
        <f t="shared" si="3"/>
        <v>45873.989583332645</v>
      </c>
      <c r="B221" s="23">
        <f>DNI!I223</f>
        <v>0</v>
      </c>
      <c r="C221" s="23">
        <f>PI_data!AD224</f>
        <v>35.129991850107629</v>
      </c>
      <c r="D221" s="23">
        <f>PI_data!AE224</f>
        <v>30.128703536580311</v>
      </c>
      <c r="E221" s="23">
        <f>MIN(49,MAX(PI_data!AF224:AJ224))</f>
        <v>0</v>
      </c>
      <c r="F221" s="23">
        <f>IF(Inicio!$O$22="Calderas",PI_data!CZ224+PI_data!DA224,PI_data!DB224)*PCI_Sc2/1000*$A$2</f>
        <v>0</v>
      </c>
      <c r="G221" s="21">
        <v>0</v>
      </c>
    </row>
    <row r="222" spans="1:7">
      <c r="A222" s="22">
        <f t="shared" si="3"/>
        <v>45873.993055554864</v>
      </c>
      <c r="B222" s="23">
        <f>DNI!I224</f>
        <v>0</v>
      </c>
      <c r="C222" s="23">
        <f>PI_data!AD225</f>
        <v>35.129991850107629</v>
      </c>
      <c r="D222" s="23">
        <f>PI_data!AE225</f>
        <v>30.128703536580311</v>
      </c>
      <c r="E222" s="23">
        <f>MIN(49,MAX(PI_data!AF225:AJ225))</f>
        <v>0</v>
      </c>
      <c r="F222" s="23">
        <f>IF(Inicio!$O$22="Calderas",PI_data!CZ225+PI_data!DA225,PI_data!DB225)*PCI_Sc2/1000*$A$2</f>
        <v>0</v>
      </c>
      <c r="G222" s="21">
        <v>0</v>
      </c>
    </row>
    <row r="223" spans="1:7">
      <c r="A223" s="22">
        <f t="shared" si="3"/>
        <v>45873.996527777083</v>
      </c>
      <c r="B223" s="23">
        <f>DNI!I225</f>
        <v>0</v>
      </c>
      <c r="C223" s="23">
        <f>PI_data!AD226</f>
        <v>35.129991850107629</v>
      </c>
      <c r="D223" s="23">
        <f>PI_data!AE226</f>
        <v>30.128703536580311</v>
      </c>
      <c r="E223" s="23">
        <f>MIN(49,MAX(PI_data!AF226:AJ226))</f>
        <v>0</v>
      </c>
      <c r="F223" s="23">
        <f>IF(Inicio!$O$22="Calderas",PI_data!CZ226+PI_data!DA226,PI_data!DB226)*PCI_Sc2/1000*$A$2</f>
        <v>0</v>
      </c>
      <c r="G223" s="21">
        <v>0</v>
      </c>
    </row>
    <row r="224" spans="1:7">
      <c r="A224" s="22">
        <f t="shared" si="3"/>
        <v>45873.999999999302</v>
      </c>
      <c r="B224" s="23">
        <f>DNI!I226</f>
        <v>0</v>
      </c>
      <c r="C224" s="23">
        <f>PI_data!AD227</f>
        <v>35.129991850107629</v>
      </c>
      <c r="D224" s="23">
        <f>PI_data!AE227</f>
        <v>30.128703536580311</v>
      </c>
      <c r="E224" s="23">
        <f>MIN(49,MAX(PI_data!AF227:AJ227))</f>
        <v>0</v>
      </c>
      <c r="F224" s="23">
        <f>IF(Inicio!$O$22="Calderas",PI_data!CZ227+PI_data!DA227,PI_data!DB227)*PCI_Sc2/1000*$A$2</f>
        <v>0</v>
      </c>
      <c r="G224" s="21">
        <v>0</v>
      </c>
    </row>
    <row r="225" spans="1:7">
      <c r="A225" s="22">
        <f t="shared" si="3"/>
        <v>45874.00347222152</v>
      </c>
      <c r="B225" s="23">
        <f>DNI!I227</f>
        <v>0</v>
      </c>
      <c r="C225" s="23">
        <f>PI_data!AD228</f>
        <v>35.129991850107629</v>
      </c>
      <c r="D225" s="23">
        <f>PI_data!AE228</f>
        <v>30.128703536580311</v>
      </c>
      <c r="E225" s="23">
        <f>MIN(49,MAX(PI_data!AF228:AJ228))</f>
        <v>0</v>
      </c>
      <c r="F225" s="23">
        <f>IF(Inicio!$O$22="Calderas",PI_data!CZ228+PI_data!DA228,PI_data!DB228)*PCI_Sc2/1000*$A$2</f>
        <v>0</v>
      </c>
      <c r="G225" s="21">
        <v>0</v>
      </c>
    </row>
    <row r="226" spans="1:7">
      <c r="A226" s="22">
        <f t="shared" si="3"/>
        <v>45874.006944443739</v>
      </c>
      <c r="B226" s="23">
        <f>DNI!I228</f>
        <v>0</v>
      </c>
      <c r="C226" s="23">
        <f>PI_data!AD229</f>
        <v>35.129991850107629</v>
      </c>
      <c r="D226" s="23">
        <f>PI_data!AE229</f>
        <v>30.128703536580311</v>
      </c>
      <c r="E226" s="23">
        <f>MIN(49,MAX(PI_data!AF229:AJ229))</f>
        <v>0</v>
      </c>
      <c r="F226" s="23">
        <f>IF(Inicio!$O$22="Calderas",PI_data!CZ229+PI_data!DA229,PI_data!DB229)*PCI_Sc2/1000*$A$2</f>
        <v>0</v>
      </c>
      <c r="G226" s="21">
        <v>0</v>
      </c>
    </row>
    <row r="227" spans="1:7">
      <c r="A227" s="22">
        <f t="shared" si="3"/>
        <v>45874.010416665958</v>
      </c>
      <c r="B227" s="23">
        <f>DNI!I229</f>
        <v>0</v>
      </c>
      <c r="C227" s="23">
        <f>PI_data!AD230</f>
        <v>35.129991850107629</v>
      </c>
      <c r="D227" s="23">
        <f>PI_data!AE230</f>
        <v>30.128703536580311</v>
      </c>
      <c r="E227" s="23">
        <f>MIN(49,MAX(PI_data!AF230:AJ230))</f>
        <v>0</v>
      </c>
      <c r="F227" s="23">
        <f>IF(Inicio!$O$22="Calderas",PI_data!CZ230+PI_data!DA230,PI_data!DB230)*PCI_Sc2/1000*$A$2</f>
        <v>0</v>
      </c>
      <c r="G227" s="21">
        <v>0</v>
      </c>
    </row>
    <row r="228" spans="1:7">
      <c r="A228" s="22">
        <f t="shared" si="3"/>
        <v>45874.013888888177</v>
      </c>
      <c r="B228" s="23">
        <f>DNI!I230</f>
        <v>0</v>
      </c>
      <c r="C228" s="23">
        <f>PI_data!AD231</f>
        <v>35.129991850107629</v>
      </c>
      <c r="D228" s="23">
        <f>PI_data!AE231</f>
        <v>30.128703536580311</v>
      </c>
      <c r="E228" s="23">
        <f>MIN(49,MAX(PI_data!AF231:AJ231))</f>
        <v>0</v>
      </c>
      <c r="F228" s="23">
        <f>IF(Inicio!$O$22="Calderas",PI_data!CZ231+PI_data!DA231,PI_data!DB231)*PCI_Sc2/1000*$A$2</f>
        <v>0</v>
      </c>
      <c r="G228" s="21">
        <v>0</v>
      </c>
    </row>
    <row r="229" spans="1:7">
      <c r="A229" s="22">
        <f t="shared" si="3"/>
        <v>45874.017361110396</v>
      </c>
      <c r="B229" s="23">
        <f>DNI!I231</f>
        <v>0</v>
      </c>
      <c r="C229" s="23">
        <f>PI_data!AD232</f>
        <v>35.129991850107629</v>
      </c>
      <c r="D229" s="23">
        <f>PI_data!AE232</f>
        <v>30.128703536580311</v>
      </c>
      <c r="E229" s="23">
        <f>MIN(49,MAX(PI_data!AF232:AJ232))</f>
        <v>0</v>
      </c>
      <c r="F229" s="23">
        <f>IF(Inicio!$O$22="Calderas",PI_data!CZ232+PI_data!DA232,PI_data!DB232)*PCI_Sc2/1000*$A$2</f>
        <v>0</v>
      </c>
      <c r="G229" s="21">
        <v>0</v>
      </c>
    </row>
    <row r="230" spans="1:7">
      <c r="A230" s="22">
        <f t="shared" si="3"/>
        <v>45874.020833332615</v>
      </c>
      <c r="B230" s="23">
        <f>DNI!I232</f>
        <v>0</v>
      </c>
      <c r="C230" s="23">
        <f>PI_data!AD233</f>
        <v>35.129991850107629</v>
      </c>
      <c r="D230" s="23">
        <f>PI_data!AE233</f>
        <v>30.128703536580311</v>
      </c>
      <c r="E230" s="23">
        <f>MIN(49,MAX(PI_data!AF233:AJ233))</f>
        <v>0</v>
      </c>
      <c r="F230" s="23">
        <f>IF(Inicio!$O$22="Calderas",PI_data!CZ233+PI_data!DA233,PI_data!DB233)*PCI_Sc2/1000*$A$2</f>
        <v>0</v>
      </c>
      <c r="G230" s="21">
        <v>0</v>
      </c>
    </row>
    <row r="231" spans="1:7">
      <c r="A231" s="22">
        <f t="shared" si="3"/>
        <v>45874.024305554834</v>
      </c>
      <c r="B231" s="23">
        <f>DNI!I233</f>
        <v>0</v>
      </c>
      <c r="C231" s="23">
        <f>PI_data!AD234</f>
        <v>35.129991850107629</v>
      </c>
      <c r="D231" s="23">
        <f>PI_data!AE234</f>
        <v>30.128703536580311</v>
      </c>
      <c r="E231" s="23">
        <f>MIN(49,MAX(PI_data!AF234:AJ234))</f>
        <v>0</v>
      </c>
      <c r="F231" s="23">
        <f>IF(Inicio!$O$22="Calderas",PI_data!CZ234+PI_data!DA234,PI_data!DB234)*PCI_Sc2/1000*$A$2</f>
        <v>0</v>
      </c>
      <c r="G231" s="21">
        <v>0</v>
      </c>
    </row>
    <row r="232" spans="1:7">
      <c r="A232" s="22">
        <f t="shared" si="3"/>
        <v>45874.027777777053</v>
      </c>
      <c r="B232" s="23">
        <f>DNI!I234</f>
        <v>0</v>
      </c>
      <c r="C232" s="23">
        <f>PI_data!AD235</f>
        <v>35.129991850107629</v>
      </c>
      <c r="D232" s="23">
        <f>PI_data!AE235</f>
        <v>30.128703536580311</v>
      </c>
      <c r="E232" s="23">
        <f>MIN(49,MAX(PI_data!AF235:AJ235))</f>
        <v>0</v>
      </c>
      <c r="F232" s="23">
        <f>IF(Inicio!$O$22="Calderas",PI_data!CZ235+PI_data!DA235,PI_data!DB235)*PCI_Sc2/1000*$A$2</f>
        <v>0</v>
      </c>
      <c r="G232" s="21">
        <v>0</v>
      </c>
    </row>
    <row r="233" spans="1:7">
      <c r="A233" s="22">
        <f t="shared" si="3"/>
        <v>45874.031249999272</v>
      </c>
      <c r="B233" s="23">
        <f>DNI!I235</f>
        <v>0</v>
      </c>
      <c r="C233" s="23">
        <f>PI_data!AD236</f>
        <v>35.129991850107629</v>
      </c>
      <c r="D233" s="23">
        <f>PI_data!AE236</f>
        <v>30.128703536580311</v>
      </c>
      <c r="E233" s="23">
        <f>MIN(49,MAX(PI_data!AF236:AJ236))</f>
        <v>0</v>
      </c>
      <c r="F233" s="23">
        <f>IF(Inicio!$O$22="Calderas",PI_data!CZ236+PI_data!DA236,PI_data!DB236)*PCI_Sc2/1000*$A$2</f>
        <v>0</v>
      </c>
      <c r="G233" s="21">
        <v>0</v>
      </c>
    </row>
    <row r="234" spans="1:7">
      <c r="A234" s="22">
        <f t="shared" si="3"/>
        <v>45874.034722221491</v>
      </c>
      <c r="B234" s="23">
        <f>DNI!I236</f>
        <v>0</v>
      </c>
      <c r="C234" s="23">
        <f>PI_data!AD237</f>
        <v>35.129991850107629</v>
      </c>
      <c r="D234" s="23">
        <f>PI_data!AE237</f>
        <v>30.128703536580311</v>
      </c>
      <c r="E234" s="23">
        <f>MIN(49,MAX(PI_data!AF237:AJ237))</f>
        <v>0</v>
      </c>
      <c r="F234" s="23">
        <f>IF(Inicio!$O$22="Calderas",PI_data!CZ237+PI_data!DA237,PI_data!DB237)*PCI_Sc2/1000*$A$2</f>
        <v>0</v>
      </c>
      <c r="G234" s="21">
        <v>0</v>
      </c>
    </row>
    <row r="235" spans="1:7">
      <c r="A235" s="22">
        <f t="shared" si="3"/>
        <v>45874.03819444371</v>
      </c>
      <c r="B235" s="23">
        <f>DNI!I237</f>
        <v>0</v>
      </c>
      <c r="C235" s="23">
        <f>PI_data!AD238</f>
        <v>35.129991850107629</v>
      </c>
      <c r="D235" s="23">
        <f>PI_data!AE238</f>
        <v>30.128703536580311</v>
      </c>
      <c r="E235" s="23">
        <f>MIN(49,MAX(PI_data!AF238:AJ238))</f>
        <v>0</v>
      </c>
      <c r="F235" s="23">
        <f>IF(Inicio!$O$22="Calderas",PI_data!CZ238+PI_data!DA238,PI_data!DB238)*PCI_Sc2/1000*$A$2</f>
        <v>0</v>
      </c>
      <c r="G235" s="21">
        <v>0</v>
      </c>
    </row>
    <row r="236" spans="1:7">
      <c r="A236" s="22">
        <f t="shared" si="3"/>
        <v>45874.041666665929</v>
      </c>
      <c r="B236" s="23">
        <f>DNI!I238</f>
        <v>0</v>
      </c>
      <c r="C236" s="23">
        <f>PI_data!AD239</f>
        <v>35.129991850107629</v>
      </c>
      <c r="D236" s="23">
        <f>PI_data!AE239</f>
        <v>30.128703536580311</v>
      </c>
      <c r="E236" s="23">
        <f>MIN(49,MAX(PI_data!AF239:AJ239))</f>
        <v>0</v>
      </c>
      <c r="F236" s="23">
        <f>IF(Inicio!$O$22="Calderas",PI_data!CZ239+PI_data!DA239,PI_data!DB239)*PCI_Sc2/1000*$A$2</f>
        <v>0</v>
      </c>
      <c r="G236" s="21">
        <v>0</v>
      </c>
    </row>
    <row r="237" spans="1:7">
      <c r="A237" s="22">
        <f t="shared" si="3"/>
        <v>45874.045138888148</v>
      </c>
      <c r="B237" s="23">
        <f>DNI!I239</f>
        <v>0</v>
      </c>
      <c r="C237" s="23">
        <f>PI_data!AD240</f>
        <v>35.129991850107629</v>
      </c>
      <c r="D237" s="23">
        <f>PI_data!AE240</f>
        <v>30.128703536580311</v>
      </c>
      <c r="E237" s="23">
        <f>MIN(49,MAX(PI_data!AF240:AJ240))</f>
        <v>0</v>
      </c>
      <c r="F237" s="23">
        <f>IF(Inicio!$O$22="Calderas",PI_data!CZ240+PI_data!DA240,PI_data!DB240)*PCI_Sc2/1000*$A$2</f>
        <v>0</v>
      </c>
      <c r="G237" s="21">
        <v>0</v>
      </c>
    </row>
    <row r="238" spans="1:7">
      <c r="A238" s="22">
        <f t="shared" si="3"/>
        <v>45874.048611110367</v>
      </c>
      <c r="B238" s="23">
        <f>DNI!I240</f>
        <v>0</v>
      </c>
      <c r="C238" s="23">
        <f>PI_data!AD241</f>
        <v>35.129991850107629</v>
      </c>
      <c r="D238" s="23">
        <f>PI_data!AE241</f>
        <v>30.128703536580311</v>
      </c>
      <c r="E238" s="23">
        <f>MIN(49,MAX(PI_data!AF241:AJ241))</f>
        <v>0</v>
      </c>
      <c r="F238" s="23">
        <f>IF(Inicio!$O$22="Calderas",PI_data!CZ241+PI_data!DA241,PI_data!DB241)*PCI_Sc2/1000*$A$2</f>
        <v>0</v>
      </c>
      <c r="G238" s="21">
        <v>0</v>
      </c>
    </row>
    <row r="239" spans="1:7">
      <c r="A239" s="22">
        <f t="shared" si="3"/>
        <v>45874.052083332586</v>
      </c>
      <c r="B239" s="23">
        <f>DNI!I241</f>
        <v>0</v>
      </c>
      <c r="C239" s="23">
        <f>PI_data!AD242</f>
        <v>35.129991850107629</v>
      </c>
      <c r="D239" s="23">
        <f>PI_data!AE242</f>
        <v>30.128703536580311</v>
      </c>
      <c r="E239" s="23">
        <f>MIN(49,MAX(PI_data!AF242:AJ242))</f>
        <v>0</v>
      </c>
      <c r="F239" s="23">
        <f>IF(Inicio!$O$22="Calderas",PI_data!CZ242+PI_data!DA242,PI_data!DB242)*PCI_Sc2/1000*$A$2</f>
        <v>0</v>
      </c>
      <c r="G239" s="21">
        <v>0</v>
      </c>
    </row>
    <row r="240" spans="1:7">
      <c r="A240" s="22">
        <f t="shared" si="3"/>
        <v>45874.055555554805</v>
      </c>
      <c r="B240" s="23">
        <f>DNI!I242</f>
        <v>0</v>
      </c>
      <c r="C240" s="23">
        <f>PI_data!AD243</f>
        <v>35.129991850107629</v>
      </c>
      <c r="D240" s="23">
        <f>PI_data!AE243</f>
        <v>30.128703536580311</v>
      </c>
      <c r="E240" s="23">
        <f>MIN(49,MAX(PI_data!AF243:AJ243))</f>
        <v>0</v>
      </c>
      <c r="F240" s="23">
        <f>IF(Inicio!$O$22="Calderas",PI_data!CZ243+PI_data!DA243,PI_data!DB243)*PCI_Sc2/1000*$A$2</f>
        <v>0</v>
      </c>
      <c r="G240" s="21">
        <v>0</v>
      </c>
    </row>
    <row r="241" spans="1:7">
      <c r="A241" s="22">
        <f t="shared" si="3"/>
        <v>45874.059027777024</v>
      </c>
      <c r="B241" s="23">
        <f>DNI!I243</f>
        <v>0</v>
      </c>
      <c r="C241" s="23">
        <f>PI_data!AD244</f>
        <v>35.129991850107629</v>
      </c>
      <c r="D241" s="23">
        <f>PI_data!AE244</f>
        <v>30.128703536580311</v>
      </c>
      <c r="E241" s="23">
        <f>MIN(49,MAX(PI_data!AF244:AJ244))</f>
        <v>0</v>
      </c>
      <c r="F241" s="23">
        <f>IF(Inicio!$O$22="Calderas",PI_data!CZ244+PI_data!DA244,PI_data!DB244)*PCI_Sc2/1000*$A$2</f>
        <v>0</v>
      </c>
      <c r="G241" s="21">
        <v>0</v>
      </c>
    </row>
    <row r="242" spans="1:7">
      <c r="A242" s="22">
        <f t="shared" si="3"/>
        <v>45874.062499999243</v>
      </c>
      <c r="B242" s="23">
        <f>DNI!I244</f>
        <v>0</v>
      </c>
      <c r="C242" s="23">
        <f>PI_data!AD245</f>
        <v>35.129991850107629</v>
      </c>
      <c r="D242" s="23">
        <f>PI_data!AE245</f>
        <v>30.128703536580311</v>
      </c>
      <c r="E242" s="23">
        <f>MIN(49,MAX(PI_data!AF245:AJ245))</f>
        <v>0</v>
      </c>
      <c r="F242" s="23">
        <f>IF(Inicio!$O$22="Calderas",PI_data!CZ245+PI_data!DA245,PI_data!DB245)*PCI_Sc2/1000*$A$2</f>
        <v>0</v>
      </c>
      <c r="G242" s="21">
        <v>0</v>
      </c>
    </row>
    <row r="243" spans="1:7">
      <c r="A243" s="22">
        <f t="shared" si="3"/>
        <v>45874.065972221462</v>
      </c>
      <c r="B243" s="23">
        <f>DNI!I245</f>
        <v>0</v>
      </c>
      <c r="C243" s="23">
        <f>PI_data!AD246</f>
        <v>35.129991850107629</v>
      </c>
      <c r="D243" s="23">
        <f>PI_data!AE246</f>
        <v>30.128703536580311</v>
      </c>
      <c r="E243" s="23">
        <f>MIN(49,MAX(PI_data!AF246:AJ246))</f>
        <v>0</v>
      </c>
      <c r="F243" s="23">
        <f>IF(Inicio!$O$22="Calderas",PI_data!CZ246+PI_data!DA246,PI_data!DB246)*PCI_Sc2/1000*$A$2</f>
        <v>0</v>
      </c>
      <c r="G243" s="21">
        <v>0</v>
      </c>
    </row>
    <row r="244" spans="1:7">
      <c r="A244" s="22">
        <f t="shared" si="3"/>
        <v>45874.069444443681</v>
      </c>
      <c r="B244" s="23">
        <f>DNI!I246</f>
        <v>0</v>
      </c>
      <c r="C244" s="23">
        <f>PI_data!AD247</f>
        <v>35.129991850107629</v>
      </c>
      <c r="D244" s="23">
        <f>PI_data!AE247</f>
        <v>30.128703536580311</v>
      </c>
      <c r="E244" s="23">
        <f>MIN(49,MAX(PI_data!AF247:AJ247))</f>
        <v>0</v>
      </c>
      <c r="F244" s="23">
        <f>IF(Inicio!$O$22="Calderas",PI_data!CZ247+PI_data!DA247,PI_data!DB247)*PCI_Sc2/1000*$A$2</f>
        <v>0</v>
      </c>
      <c r="G244" s="21">
        <v>0</v>
      </c>
    </row>
    <row r="245" spans="1:7">
      <c r="A245" s="22">
        <f t="shared" si="3"/>
        <v>45874.0729166659</v>
      </c>
      <c r="B245" s="23">
        <f>DNI!I247</f>
        <v>0</v>
      </c>
      <c r="C245" s="23">
        <f>PI_data!AD248</f>
        <v>35.129991850107629</v>
      </c>
      <c r="D245" s="23">
        <f>PI_data!AE248</f>
        <v>30.128703536580311</v>
      </c>
      <c r="E245" s="23">
        <f>MIN(49,MAX(PI_data!AF248:AJ248))</f>
        <v>0</v>
      </c>
      <c r="F245" s="23">
        <f>IF(Inicio!$O$22="Calderas",PI_data!CZ248+PI_data!DA248,PI_data!DB248)*PCI_Sc2/1000*$A$2</f>
        <v>0</v>
      </c>
      <c r="G245" s="21">
        <v>0</v>
      </c>
    </row>
    <row r="246" spans="1:7">
      <c r="A246" s="22">
        <f t="shared" si="3"/>
        <v>45874.076388888119</v>
      </c>
      <c r="B246" s="23">
        <f>DNI!I248</f>
        <v>0</v>
      </c>
      <c r="C246" s="23">
        <f>PI_data!AD249</f>
        <v>35.129991850107629</v>
      </c>
      <c r="D246" s="23">
        <f>PI_data!AE249</f>
        <v>30.128703536580311</v>
      </c>
      <c r="E246" s="23">
        <f>MIN(49,MAX(PI_data!AF249:AJ249))</f>
        <v>0</v>
      </c>
      <c r="F246" s="23">
        <f>IF(Inicio!$O$22="Calderas",PI_data!CZ249+PI_data!DA249,PI_data!DB249)*PCI_Sc2/1000*$A$2</f>
        <v>0</v>
      </c>
      <c r="G246" s="21">
        <v>0</v>
      </c>
    </row>
    <row r="247" spans="1:7">
      <c r="A247" s="22">
        <f t="shared" si="3"/>
        <v>45874.079861110338</v>
      </c>
      <c r="B247" s="23">
        <f>DNI!I249</f>
        <v>0</v>
      </c>
      <c r="C247" s="23">
        <f>PI_data!AD250</f>
        <v>35.129991850107629</v>
      </c>
      <c r="D247" s="23">
        <f>PI_data!AE250</f>
        <v>30.128703536580311</v>
      </c>
      <c r="E247" s="23">
        <f>MIN(49,MAX(PI_data!AF250:AJ250))</f>
        <v>0</v>
      </c>
      <c r="F247" s="23">
        <f>IF(Inicio!$O$22="Calderas",PI_data!CZ250+PI_data!DA250,PI_data!DB250)*PCI_Sc2/1000*$A$2</f>
        <v>0</v>
      </c>
      <c r="G247" s="21">
        <v>0</v>
      </c>
    </row>
    <row r="248" spans="1:7">
      <c r="A248" s="22">
        <f t="shared" si="3"/>
        <v>45874.083333332557</v>
      </c>
      <c r="B248" s="23">
        <f>DNI!I250</f>
        <v>0</v>
      </c>
      <c r="C248" s="23">
        <f>PI_data!AD251</f>
        <v>35.129991850107629</v>
      </c>
      <c r="D248" s="23">
        <f>PI_data!AE251</f>
        <v>30.128703536580311</v>
      </c>
      <c r="E248" s="23">
        <f>MIN(49,MAX(PI_data!AF251:AJ251))</f>
        <v>0</v>
      </c>
      <c r="F248" s="23">
        <f>IF(Inicio!$O$22="Calderas",PI_data!CZ251+PI_data!DA251,PI_data!DB251)*PCI_Sc2/1000*$A$2</f>
        <v>0</v>
      </c>
      <c r="G248" s="21">
        <v>0</v>
      </c>
    </row>
    <row r="249" spans="1:7">
      <c r="A249" s="22">
        <f t="shared" si="3"/>
        <v>45874.086805554776</v>
      </c>
      <c r="B249" s="23">
        <f>DNI!I251</f>
        <v>0</v>
      </c>
      <c r="C249" s="23">
        <f>PI_data!AD252</f>
        <v>35.129991850107629</v>
      </c>
      <c r="D249" s="23">
        <f>PI_data!AE252</f>
        <v>30.128703536580311</v>
      </c>
      <c r="E249" s="23">
        <f>MIN(49,MAX(PI_data!AF252:AJ252))</f>
        <v>0</v>
      </c>
      <c r="F249" s="23">
        <f>IF(Inicio!$O$22="Calderas",PI_data!CZ252+PI_data!DA252,PI_data!DB252)*PCI_Sc2/1000*$A$2</f>
        <v>0</v>
      </c>
      <c r="G249" s="21">
        <v>0</v>
      </c>
    </row>
    <row r="250" spans="1:7">
      <c r="A250" s="22">
        <f t="shared" si="3"/>
        <v>45874.090277776995</v>
      </c>
      <c r="B250" s="23">
        <f>DNI!I252</f>
        <v>0</v>
      </c>
      <c r="C250" s="23">
        <f>PI_data!AD253</f>
        <v>35.129991850107629</v>
      </c>
      <c r="D250" s="23">
        <f>PI_data!AE253</f>
        <v>30.128703536580311</v>
      </c>
      <c r="E250" s="23">
        <f>MIN(49,MAX(PI_data!AF253:AJ253))</f>
        <v>0</v>
      </c>
      <c r="F250" s="23">
        <f>IF(Inicio!$O$22="Calderas",PI_data!CZ253+PI_data!DA253,PI_data!DB253)*PCI_Sc2/1000*$A$2</f>
        <v>0</v>
      </c>
      <c r="G250" s="21">
        <v>0</v>
      </c>
    </row>
    <row r="251" spans="1:7">
      <c r="A251" s="22">
        <f t="shared" si="3"/>
        <v>45874.093749999214</v>
      </c>
      <c r="B251" s="23">
        <f>DNI!I253</f>
        <v>0</v>
      </c>
      <c r="C251" s="23">
        <f>PI_data!AD254</f>
        <v>35.129991850107629</v>
      </c>
      <c r="D251" s="23">
        <f>PI_data!AE254</f>
        <v>30.128703536580311</v>
      </c>
      <c r="E251" s="23">
        <f>MIN(49,MAX(PI_data!AF254:AJ254))</f>
        <v>0</v>
      </c>
      <c r="F251" s="23">
        <f>IF(Inicio!$O$22="Calderas",PI_data!CZ254+PI_data!DA254,PI_data!DB254)*PCI_Sc2/1000*$A$2</f>
        <v>0</v>
      </c>
      <c r="G251" s="21">
        <v>0</v>
      </c>
    </row>
    <row r="252" spans="1:7">
      <c r="A252" s="22">
        <f t="shared" si="3"/>
        <v>45874.097222221433</v>
      </c>
      <c r="B252" s="23">
        <f>DNI!I254</f>
        <v>0</v>
      </c>
      <c r="C252" s="23">
        <f>PI_data!AD255</f>
        <v>35.129991850107629</v>
      </c>
      <c r="D252" s="23">
        <f>PI_data!AE255</f>
        <v>30.128703536580311</v>
      </c>
      <c r="E252" s="23">
        <f>MIN(49,MAX(PI_data!AF255:AJ255))</f>
        <v>0</v>
      </c>
      <c r="F252" s="23">
        <f>IF(Inicio!$O$22="Calderas",PI_data!CZ255+PI_data!DA255,PI_data!DB255)*PCI_Sc2/1000*$A$2</f>
        <v>0</v>
      </c>
      <c r="G252" s="21">
        <v>0</v>
      </c>
    </row>
    <row r="253" spans="1:7">
      <c r="A253" s="22">
        <f t="shared" si="3"/>
        <v>45874.100694443652</v>
      </c>
      <c r="B253" s="23">
        <f>DNI!I255</f>
        <v>0</v>
      </c>
      <c r="C253" s="23">
        <f>PI_data!AD256</f>
        <v>35.129991850107629</v>
      </c>
      <c r="D253" s="23">
        <f>PI_data!AE256</f>
        <v>30.128703536580311</v>
      </c>
      <c r="E253" s="23">
        <f>MIN(49,MAX(PI_data!AF256:AJ256))</f>
        <v>0</v>
      </c>
      <c r="F253" s="23">
        <f>IF(Inicio!$O$22="Calderas",PI_data!CZ256+PI_data!DA256,PI_data!DB256)*PCI_Sc2/1000*$A$2</f>
        <v>0</v>
      </c>
      <c r="G253" s="21">
        <v>0</v>
      </c>
    </row>
    <row r="254" spans="1:7">
      <c r="A254" s="22">
        <f t="shared" si="3"/>
        <v>45874.104166665871</v>
      </c>
      <c r="B254" s="23">
        <f>DNI!I256</f>
        <v>0</v>
      </c>
      <c r="C254" s="23">
        <f>PI_data!AD257</f>
        <v>35.129991850107629</v>
      </c>
      <c r="D254" s="23">
        <f>PI_data!AE257</f>
        <v>30.128703536580311</v>
      </c>
      <c r="E254" s="23">
        <f>MIN(49,MAX(PI_data!AF257:AJ257))</f>
        <v>0</v>
      </c>
      <c r="F254" s="23">
        <f>IF(Inicio!$O$22="Calderas",PI_data!CZ257+PI_data!DA257,PI_data!DB257)*PCI_Sc2/1000*$A$2</f>
        <v>0</v>
      </c>
      <c r="G254" s="21">
        <v>0</v>
      </c>
    </row>
    <row r="255" spans="1:7">
      <c r="A255" s="22">
        <f t="shared" si="3"/>
        <v>45874.10763888809</v>
      </c>
      <c r="B255" s="23">
        <f>DNI!I257</f>
        <v>0</v>
      </c>
      <c r="C255" s="23">
        <f>PI_data!AD258</f>
        <v>35.129991850107629</v>
      </c>
      <c r="D255" s="23">
        <f>PI_data!AE258</f>
        <v>30.128703536580311</v>
      </c>
      <c r="E255" s="23">
        <f>MIN(49,MAX(PI_data!AF258:AJ258))</f>
        <v>0</v>
      </c>
      <c r="F255" s="23">
        <f>IF(Inicio!$O$22="Calderas",PI_data!CZ258+PI_data!DA258,PI_data!DB258)*PCI_Sc2/1000*$A$2</f>
        <v>0</v>
      </c>
      <c r="G255" s="21">
        <v>0</v>
      </c>
    </row>
    <row r="256" spans="1:7">
      <c r="A256" s="22">
        <f t="shared" si="3"/>
        <v>45874.111111110309</v>
      </c>
      <c r="B256" s="23">
        <f>DNI!I258</f>
        <v>0</v>
      </c>
      <c r="C256" s="23">
        <f>PI_data!AD259</f>
        <v>35.129991850107629</v>
      </c>
      <c r="D256" s="23">
        <f>PI_data!AE259</f>
        <v>30.128703536580311</v>
      </c>
      <c r="E256" s="23">
        <f>MIN(49,MAX(PI_data!AF259:AJ259))</f>
        <v>0</v>
      </c>
      <c r="F256" s="23">
        <f>IF(Inicio!$O$22="Calderas",PI_data!CZ259+PI_data!DA259,PI_data!DB259)*PCI_Sc2/1000*$A$2</f>
        <v>0</v>
      </c>
      <c r="G256" s="21">
        <v>0</v>
      </c>
    </row>
    <row r="257" spans="1:7">
      <c r="A257" s="22">
        <f t="shared" si="3"/>
        <v>45874.114583332528</v>
      </c>
      <c r="B257" s="23">
        <f>DNI!I259</f>
        <v>0</v>
      </c>
      <c r="C257" s="23">
        <f>PI_data!AD260</f>
        <v>35.129991850107629</v>
      </c>
      <c r="D257" s="23">
        <f>PI_data!AE260</f>
        <v>30.128703536580311</v>
      </c>
      <c r="E257" s="23">
        <f>MIN(49,MAX(PI_data!AF260:AJ260))</f>
        <v>0</v>
      </c>
      <c r="F257" s="23">
        <f>IF(Inicio!$O$22="Calderas",PI_data!CZ260+PI_data!DA260,PI_data!DB260)*PCI_Sc2/1000*$A$2</f>
        <v>0</v>
      </c>
      <c r="G257" s="21">
        <v>0</v>
      </c>
    </row>
    <row r="258" spans="1:7">
      <c r="A258" s="22">
        <f t="shared" si="3"/>
        <v>45874.118055554747</v>
      </c>
      <c r="B258" s="23">
        <f>DNI!I260</f>
        <v>0</v>
      </c>
      <c r="C258" s="23">
        <f>PI_data!AD261</f>
        <v>35.129991850107629</v>
      </c>
      <c r="D258" s="23">
        <f>PI_data!AE261</f>
        <v>30.128703536580311</v>
      </c>
      <c r="E258" s="23">
        <f>MIN(49,MAX(PI_data!AF261:AJ261))</f>
        <v>0</v>
      </c>
      <c r="F258" s="23">
        <f>IF(Inicio!$O$22="Calderas",PI_data!CZ261+PI_data!DA261,PI_data!DB261)*PCI_Sc2/1000*$A$2</f>
        <v>0</v>
      </c>
      <c r="G258" s="21">
        <v>0</v>
      </c>
    </row>
    <row r="259" spans="1:7">
      <c r="A259" s="22">
        <f t="shared" si="3"/>
        <v>45874.121527776966</v>
      </c>
      <c r="B259" s="23">
        <f>DNI!I261</f>
        <v>0</v>
      </c>
      <c r="C259" s="23">
        <f>PI_data!AD262</f>
        <v>35.129991850107629</v>
      </c>
      <c r="D259" s="23">
        <f>PI_data!AE262</f>
        <v>30.128703536580311</v>
      </c>
      <c r="E259" s="23">
        <f>MIN(49,MAX(PI_data!AF262:AJ262))</f>
        <v>0</v>
      </c>
      <c r="F259" s="23">
        <f>IF(Inicio!$O$22="Calderas",PI_data!CZ262+PI_data!DA262,PI_data!DB262)*PCI_Sc2/1000*$A$2</f>
        <v>0</v>
      </c>
      <c r="G259" s="21">
        <v>0</v>
      </c>
    </row>
    <row r="260" spans="1:7">
      <c r="A260" s="22">
        <f t="shared" si="3"/>
        <v>45874.124999999185</v>
      </c>
      <c r="B260" s="23">
        <f>DNI!I262</f>
        <v>0</v>
      </c>
      <c r="C260" s="23">
        <f>PI_data!AD263</f>
        <v>35.129991850107629</v>
      </c>
      <c r="D260" s="23">
        <f>PI_data!AE263</f>
        <v>30.128703536580311</v>
      </c>
      <c r="E260" s="23">
        <f>MIN(49,MAX(PI_data!AF263:AJ263))</f>
        <v>0</v>
      </c>
      <c r="F260" s="23">
        <f>IF(Inicio!$O$22="Calderas",PI_data!CZ263+PI_data!DA263,PI_data!DB263)*PCI_Sc2/1000*$A$2</f>
        <v>0</v>
      </c>
      <c r="G260" s="21">
        <v>0</v>
      </c>
    </row>
    <row r="261" spans="1:7">
      <c r="A261" s="22">
        <f t="shared" si="3"/>
        <v>45874.128472221404</v>
      </c>
      <c r="B261" s="23">
        <f>DNI!I263</f>
        <v>0</v>
      </c>
      <c r="C261" s="23">
        <f>PI_data!AD264</f>
        <v>35.129991850107629</v>
      </c>
      <c r="D261" s="23">
        <f>PI_data!AE264</f>
        <v>30.128703536580311</v>
      </c>
      <c r="E261" s="23">
        <f>MIN(49,MAX(PI_data!AF264:AJ264))</f>
        <v>0</v>
      </c>
      <c r="F261" s="23">
        <f>IF(Inicio!$O$22="Calderas",PI_data!CZ264+PI_data!DA264,PI_data!DB264)*PCI_Sc2/1000*$A$2</f>
        <v>0</v>
      </c>
      <c r="G261" s="21">
        <v>0</v>
      </c>
    </row>
    <row r="262" spans="1:7">
      <c r="A262" s="22">
        <f t="shared" si="3"/>
        <v>45874.131944443623</v>
      </c>
      <c r="B262" s="23">
        <f>DNI!I264</f>
        <v>0</v>
      </c>
      <c r="C262" s="23">
        <f>PI_data!AD265</f>
        <v>35.129991850107629</v>
      </c>
      <c r="D262" s="23">
        <f>PI_data!AE265</f>
        <v>30.128703536580311</v>
      </c>
      <c r="E262" s="23">
        <f>MIN(49,MAX(PI_data!AF265:AJ265))</f>
        <v>0</v>
      </c>
      <c r="F262" s="23">
        <f>IF(Inicio!$O$22="Calderas",PI_data!CZ265+PI_data!DA265,PI_data!DB265)*PCI_Sc2/1000*$A$2</f>
        <v>0</v>
      </c>
      <c r="G262" s="21">
        <v>0</v>
      </c>
    </row>
    <row r="263" spans="1:7">
      <c r="A263" s="22">
        <f t="shared" si="3"/>
        <v>45874.135416665842</v>
      </c>
      <c r="B263" s="23">
        <f>DNI!I265</f>
        <v>0</v>
      </c>
      <c r="C263" s="23">
        <f>PI_data!AD266</f>
        <v>35.129991850107629</v>
      </c>
      <c r="D263" s="23">
        <f>PI_data!AE266</f>
        <v>30.128703536580311</v>
      </c>
      <c r="E263" s="23">
        <f>MIN(49,MAX(PI_data!AF266:AJ266))</f>
        <v>0</v>
      </c>
      <c r="F263" s="23">
        <f>IF(Inicio!$O$22="Calderas",PI_data!CZ266+PI_data!DA266,PI_data!DB266)*PCI_Sc2/1000*$A$2</f>
        <v>0</v>
      </c>
      <c r="G263" s="21">
        <v>0</v>
      </c>
    </row>
    <row r="264" spans="1:7">
      <c r="A264" s="22">
        <f t="shared" si="3"/>
        <v>45874.138888888061</v>
      </c>
      <c r="B264" s="23">
        <f>DNI!I266</f>
        <v>0</v>
      </c>
      <c r="C264" s="23">
        <f>PI_data!AD267</f>
        <v>35.129991850107629</v>
      </c>
      <c r="D264" s="23">
        <f>PI_data!AE267</f>
        <v>30.128703536580311</v>
      </c>
      <c r="E264" s="23">
        <f>MIN(49,MAX(PI_data!AF267:AJ267))</f>
        <v>0</v>
      </c>
      <c r="F264" s="23">
        <f>IF(Inicio!$O$22="Calderas",PI_data!CZ267+PI_data!DA267,PI_data!DB267)*PCI_Sc2/1000*$A$2</f>
        <v>0</v>
      </c>
      <c r="G264" s="21">
        <v>0</v>
      </c>
    </row>
    <row r="265" spans="1:7">
      <c r="A265" s="22">
        <f t="shared" si="3"/>
        <v>45874.14236111028</v>
      </c>
      <c r="B265" s="23">
        <f>DNI!I267</f>
        <v>0</v>
      </c>
      <c r="C265" s="23">
        <f>PI_data!AD268</f>
        <v>35.129991850107629</v>
      </c>
      <c r="D265" s="23">
        <f>PI_data!AE268</f>
        <v>30.128703536580311</v>
      </c>
      <c r="E265" s="23">
        <f>MIN(49,MAX(PI_data!AF268:AJ268))</f>
        <v>0</v>
      </c>
      <c r="F265" s="23">
        <f>IF(Inicio!$O$22="Calderas",PI_data!CZ268+PI_data!DA268,PI_data!DB268)*PCI_Sc2/1000*$A$2</f>
        <v>0</v>
      </c>
      <c r="G265" s="21">
        <v>0</v>
      </c>
    </row>
    <row r="266" spans="1:7">
      <c r="A266" s="22">
        <f t="shared" ref="A266:A295" si="4">A265+5/60/24</f>
        <v>45874.145833332499</v>
      </c>
      <c r="B266" s="23">
        <f>DNI!I268</f>
        <v>0</v>
      </c>
      <c r="C266" s="23">
        <f>PI_data!AD269</f>
        <v>35.129991850107629</v>
      </c>
      <c r="D266" s="23">
        <f>PI_data!AE269</f>
        <v>30.128703536580311</v>
      </c>
      <c r="E266" s="23">
        <f>MIN(49,MAX(PI_data!AF269:AJ269))</f>
        <v>0</v>
      </c>
      <c r="F266" s="23">
        <f>IF(Inicio!$O$22="Calderas",PI_data!CZ269+PI_data!DA269,PI_data!DB269)*PCI_Sc2/1000*$A$2</f>
        <v>0</v>
      </c>
      <c r="G266" s="21">
        <v>0</v>
      </c>
    </row>
    <row r="267" spans="1:7">
      <c r="A267" s="22">
        <f t="shared" si="4"/>
        <v>45874.149305554718</v>
      </c>
      <c r="B267" s="23">
        <f>DNI!I269</f>
        <v>0</v>
      </c>
      <c r="C267" s="23">
        <f>PI_data!AD270</f>
        <v>35.129991850107629</v>
      </c>
      <c r="D267" s="23">
        <f>PI_data!AE270</f>
        <v>30.128703536580311</v>
      </c>
      <c r="E267" s="23">
        <f>MIN(49,MAX(PI_data!AF270:AJ270))</f>
        <v>0</v>
      </c>
      <c r="F267" s="23">
        <f>IF(Inicio!$O$22="Calderas",PI_data!CZ270+PI_data!DA270,PI_data!DB270)*PCI_Sc2/1000*$A$2</f>
        <v>0</v>
      </c>
      <c r="G267" s="21">
        <v>0</v>
      </c>
    </row>
    <row r="268" spans="1:7">
      <c r="A268" s="22">
        <f t="shared" si="4"/>
        <v>45874.152777776937</v>
      </c>
      <c r="B268" s="23">
        <f>DNI!I270</f>
        <v>0</v>
      </c>
      <c r="C268" s="23">
        <f>PI_data!AD271</f>
        <v>35.129991850107629</v>
      </c>
      <c r="D268" s="23">
        <f>PI_data!AE271</f>
        <v>30.128703536580311</v>
      </c>
      <c r="E268" s="23">
        <f>MIN(49,MAX(PI_data!AF271:AJ271))</f>
        <v>0</v>
      </c>
      <c r="F268" s="23">
        <f>IF(Inicio!$O$22="Calderas",PI_data!CZ271+PI_data!DA271,PI_data!DB271)*PCI_Sc2/1000*$A$2</f>
        <v>0</v>
      </c>
      <c r="G268" s="21">
        <v>0</v>
      </c>
    </row>
    <row r="269" spans="1:7">
      <c r="A269" s="22">
        <f t="shared" si="4"/>
        <v>45874.156249999156</v>
      </c>
      <c r="B269" s="23">
        <f>DNI!I271</f>
        <v>0</v>
      </c>
      <c r="C269" s="23">
        <f>PI_data!AD272</f>
        <v>35.129991850107629</v>
      </c>
      <c r="D269" s="23">
        <f>PI_data!AE272</f>
        <v>30.128703536580311</v>
      </c>
      <c r="E269" s="23">
        <f>MIN(49,MAX(PI_data!AF272:AJ272))</f>
        <v>0</v>
      </c>
      <c r="F269" s="23">
        <f>IF(Inicio!$O$22="Calderas",PI_data!CZ272+PI_data!DA272,PI_data!DB272)*PCI_Sc2/1000*$A$2</f>
        <v>0</v>
      </c>
      <c r="G269" s="21">
        <v>0</v>
      </c>
    </row>
    <row r="270" spans="1:7">
      <c r="A270" s="22">
        <f t="shared" si="4"/>
        <v>45874.159722221375</v>
      </c>
      <c r="B270" s="23">
        <f>DNI!I272</f>
        <v>0</v>
      </c>
      <c r="C270" s="23">
        <f>PI_data!AD273</f>
        <v>35.129991850107629</v>
      </c>
      <c r="D270" s="23">
        <f>PI_data!AE273</f>
        <v>30.128703536580311</v>
      </c>
      <c r="E270" s="23">
        <f>MIN(49,MAX(PI_data!AF273:AJ273))</f>
        <v>0</v>
      </c>
      <c r="F270" s="23">
        <f>IF(Inicio!$O$22="Calderas",PI_data!CZ273+PI_data!DA273,PI_data!DB273)*PCI_Sc2/1000*$A$2</f>
        <v>0</v>
      </c>
      <c r="G270" s="21">
        <v>0</v>
      </c>
    </row>
    <row r="271" spans="1:7">
      <c r="A271" s="22">
        <f t="shared" si="4"/>
        <v>45874.163194443594</v>
      </c>
      <c r="B271" s="23">
        <f>DNI!I273</f>
        <v>0</v>
      </c>
      <c r="C271" s="23">
        <f>PI_data!AD274</f>
        <v>35.129991850107629</v>
      </c>
      <c r="D271" s="23">
        <f>PI_data!AE274</f>
        <v>30.128703536580311</v>
      </c>
      <c r="E271" s="23">
        <f>MIN(49,MAX(PI_data!AF274:AJ274))</f>
        <v>0</v>
      </c>
      <c r="F271" s="23">
        <f>IF(Inicio!$O$22="Calderas",PI_data!CZ274+PI_data!DA274,PI_data!DB274)*PCI_Sc2/1000*$A$2</f>
        <v>0</v>
      </c>
      <c r="G271" s="21">
        <v>0</v>
      </c>
    </row>
    <row r="272" spans="1:7">
      <c r="A272" s="22">
        <f t="shared" si="4"/>
        <v>45874.166666665813</v>
      </c>
      <c r="B272" s="23">
        <f>DNI!I274</f>
        <v>0</v>
      </c>
      <c r="C272" s="23">
        <f>PI_data!AD275</f>
        <v>35.129991850107629</v>
      </c>
      <c r="D272" s="23">
        <f>PI_data!AE275</f>
        <v>30.128703536580311</v>
      </c>
      <c r="E272" s="23">
        <f>MIN(49,MAX(PI_data!AF275:AJ275))</f>
        <v>0</v>
      </c>
      <c r="F272" s="23">
        <f>IF(Inicio!$O$22="Calderas",PI_data!CZ275+PI_data!DA275,PI_data!DB275)*PCI_Sc2/1000*$A$2</f>
        <v>0</v>
      </c>
      <c r="G272" s="21">
        <v>0</v>
      </c>
    </row>
    <row r="273" spans="1:7">
      <c r="A273" s="22">
        <f t="shared" si="4"/>
        <v>45874.170138888032</v>
      </c>
      <c r="B273" s="23">
        <f>DNI!I275</f>
        <v>0</v>
      </c>
      <c r="C273" s="23">
        <f>PI_data!AD276</f>
        <v>35.129991850107629</v>
      </c>
      <c r="D273" s="23">
        <f>PI_data!AE276</f>
        <v>30.128703536580311</v>
      </c>
      <c r="E273" s="23">
        <f>MIN(49,MAX(PI_data!AF276:AJ276))</f>
        <v>0</v>
      </c>
      <c r="F273" s="23">
        <f>IF(Inicio!$O$22="Calderas",PI_data!CZ276+PI_data!DA276,PI_data!DB276)*PCI_Sc2/1000*$A$2</f>
        <v>0</v>
      </c>
      <c r="G273" s="21">
        <v>0</v>
      </c>
    </row>
    <row r="274" spans="1:7">
      <c r="A274" s="22">
        <f t="shared" si="4"/>
        <v>45874.173611110251</v>
      </c>
      <c r="B274" s="23">
        <f>DNI!I276</f>
        <v>0</v>
      </c>
      <c r="C274" s="23">
        <f>PI_data!AD277</f>
        <v>35.129991850107629</v>
      </c>
      <c r="D274" s="23">
        <f>PI_data!AE277</f>
        <v>30.128703536580311</v>
      </c>
      <c r="E274" s="23">
        <f>MIN(49,MAX(PI_data!AF277:AJ277))</f>
        <v>0</v>
      </c>
      <c r="F274" s="23">
        <f>IF(Inicio!$O$22="Calderas",PI_data!CZ277+PI_data!DA277,PI_data!DB277)*PCI_Sc2/1000*$A$2</f>
        <v>0</v>
      </c>
      <c r="G274" s="21">
        <v>0</v>
      </c>
    </row>
    <row r="275" spans="1:7">
      <c r="A275" s="22">
        <f t="shared" si="4"/>
        <v>45874.17708333247</v>
      </c>
      <c r="B275" s="23">
        <f>DNI!I277</f>
        <v>0</v>
      </c>
      <c r="C275" s="23">
        <f>PI_data!AD278</f>
        <v>35.129991850107629</v>
      </c>
      <c r="D275" s="23">
        <f>PI_data!AE278</f>
        <v>30.128703536580311</v>
      </c>
      <c r="E275" s="23">
        <f>MIN(49,MAX(PI_data!AF278:AJ278))</f>
        <v>0</v>
      </c>
      <c r="F275" s="23">
        <f>IF(Inicio!$O$22="Calderas",PI_data!CZ278+PI_data!DA278,PI_data!DB278)*PCI_Sc2/1000*$A$2</f>
        <v>0</v>
      </c>
      <c r="G275" s="21">
        <v>0</v>
      </c>
    </row>
    <row r="276" spans="1:7">
      <c r="A276" s="22">
        <f t="shared" si="4"/>
        <v>45874.180555554689</v>
      </c>
      <c r="B276" s="23">
        <f>DNI!I278</f>
        <v>0</v>
      </c>
      <c r="C276" s="23">
        <f>PI_data!AD279</f>
        <v>35.129991850107629</v>
      </c>
      <c r="D276" s="23">
        <f>PI_data!AE279</f>
        <v>30.128703536580311</v>
      </c>
      <c r="E276" s="23">
        <f>MIN(49,MAX(PI_data!AF279:AJ279))</f>
        <v>0</v>
      </c>
      <c r="F276" s="23">
        <f>IF(Inicio!$O$22="Calderas",PI_data!CZ279+PI_data!DA279,PI_data!DB279)*PCI_Sc2/1000*$A$2</f>
        <v>0</v>
      </c>
      <c r="G276" s="21">
        <v>0</v>
      </c>
    </row>
    <row r="277" spans="1:7">
      <c r="A277" s="22">
        <f t="shared" si="4"/>
        <v>45874.184027776908</v>
      </c>
      <c r="B277" s="23">
        <f>DNI!I279</f>
        <v>0</v>
      </c>
      <c r="C277" s="23">
        <f>PI_data!AD280</f>
        <v>35.129991850107629</v>
      </c>
      <c r="D277" s="23">
        <f>PI_data!AE280</f>
        <v>30.128703536580311</v>
      </c>
      <c r="E277" s="23">
        <f>MIN(49,MAX(PI_data!AF280:AJ280))</f>
        <v>0</v>
      </c>
      <c r="F277" s="23">
        <f>IF(Inicio!$O$22="Calderas",PI_data!CZ280+PI_data!DA280,PI_data!DB280)*PCI_Sc2/1000*$A$2</f>
        <v>0</v>
      </c>
      <c r="G277" s="21">
        <v>0</v>
      </c>
    </row>
    <row r="278" spans="1:7">
      <c r="A278" s="22">
        <f t="shared" si="4"/>
        <v>45874.187499999127</v>
      </c>
      <c r="B278" s="23">
        <f>DNI!I280</f>
        <v>0</v>
      </c>
      <c r="C278" s="23">
        <f>PI_data!AD281</f>
        <v>35.129991850107629</v>
      </c>
      <c r="D278" s="23">
        <f>PI_data!AE281</f>
        <v>30.128703536580311</v>
      </c>
      <c r="E278" s="23">
        <f>MIN(49,MAX(PI_data!AF281:AJ281))</f>
        <v>0</v>
      </c>
      <c r="F278" s="23">
        <f>IF(Inicio!$O$22="Calderas",PI_data!CZ281+PI_data!DA281,PI_data!DB281)*PCI_Sc2/1000*$A$2</f>
        <v>0</v>
      </c>
      <c r="G278" s="21">
        <v>0</v>
      </c>
    </row>
    <row r="279" spans="1:7">
      <c r="A279" s="22">
        <f t="shared" si="4"/>
        <v>45874.190972221346</v>
      </c>
      <c r="B279" s="23">
        <f>DNI!I281</f>
        <v>0</v>
      </c>
      <c r="C279" s="23">
        <f>PI_data!AD282</f>
        <v>35.129991850107629</v>
      </c>
      <c r="D279" s="23">
        <f>PI_data!AE282</f>
        <v>30.128703536580311</v>
      </c>
      <c r="E279" s="23">
        <f>MIN(49,MAX(PI_data!AF282:AJ282))</f>
        <v>0</v>
      </c>
      <c r="F279" s="23">
        <f>IF(Inicio!$O$22="Calderas",PI_data!CZ282+PI_data!DA282,PI_data!DB282)*PCI_Sc2/1000*$A$2</f>
        <v>0</v>
      </c>
      <c r="G279" s="21">
        <v>0</v>
      </c>
    </row>
    <row r="280" spans="1:7">
      <c r="A280" s="22">
        <f t="shared" si="4"/>
        <v>45874.194444443565</v>
      </c>
      <c r="B280" s="23">
        <f>DNI!I282</f>
        <v>0</v>
      </c>
      <c r="C280" s="23">
        <f>PI_data!AD283</f>
        <v>35.129991850107629</v>
      </c>
      <c r="D280" s="23">
        <f>PI_data!AE283</f>
        <v>30.128703536580311</v>
      </c>
      <c r="E280" s="23">
        <f>MIN(49,MAX(PI_data!AF283:AJ283))</f>
        <v>0</v>
      </c>
      <c r="F280" s="23">
        <f>IF(Inicio!$O$22="Calderas",PI_data!CZ283+PI_data!DA283,PI_data!DB283)*PCI_Sc2/1000*$A$2</f>
        <v>0</v>
      </c>
      <c r="G280" s="21">
        <v>0</v>
      </c>
    </row>
    <row r="281" spans="1:7">
      <c r="A281" s="22">
        <f t="shared" si="4"/>
        <v>45874.197916665784</v>
      </c>
      <c r="B281" s="23">
        <f>DNI!I283</f>
        <v>0</v>
      </c>
      <c r="C281" s="23">
        <f>PI_data!AD284</f>
        <v>35.129991850107629</v>
      </c>
      <c r="D281" s="23">
        <f>PI_data!AE284</f>
        <v>30.128703536580311</v>
      </c>
      <c r="E281" s="23">
        <f>MIN(49,MAX(PI_data!AF284:AJ284))</f>
        <v>0</v>
      </c>
      <c r="F281" s="23">
        <f>IF(Inicio!$O$22="Calderas",PI_data!CZ284+PI_data!DA284,PI_data!DB284)*PCI_Sc2/1000*$A$2</f>
        <v>0</v>
      </c>
      <c r="G281" s="21">
        <v>0</v>
      </c>
    </row>
    <row r="282" spans="1:7">
      <c r="A282" s="22">
        <f t="shared" si="4"/>
        <v>45874.201388888003</v>
      </c>
      <c r="B282" s="23">
        <f>DNI!I284</f>
        <v>0</v>
      </c>
      <c r="C282" s="23">
        <f>PI_data!AD285</f>
        <v>35.129991850107629</v>
      </c>
      <c r="D282" s="23">
        <f>PI_data!AE285</f>
        <v>30.128703536580311</v>
      </c>
      <c r="E282" s="23">
        <f>MIN(49,MAX(PI_data!AF285:AJ285))</f>
        <v>0</v>
      </c>
      <c r="F282" s="23">
        <f>IF(Inicio!$O$22="Calderas",PI_data!CZ285+PI_data!DA285,PI_data!DB285)*PCI_Sc2/1000*$A$2</f>
        <v>0</v>
      </c>
      <c r="G282" s="21">
        <v>0</v>
      </c>
    </row>
    <row r="283" spans="1:7">
      <c r="A283" s="22">
        <f t="shared" si="4"/>
        <v>45874.204861110222</v>
      </c>
      <c r="B283" s="23">
        <f>DNI!I285</f>
        <v>0</v>
      </c>
      <c r="C283" s="23">
        <f>PI_data!AD286</f>
        <v>35.129991850107629</v>
      </c>
      <c r="D283" s="23">
        <f>PI_data!AE286</f>
        <v>30.128703536580311</v>
      </c>
      <c r="E283" s="23">
        <f>MIN(49,MAX(PI_data!AF286:AJ286))</f>
        <v>0</v>
      </c>
      <c r="F283" s="23">
        <f>IF(Inicio!$O$22="Calderas",PI_data!CZ286+PI_data!DA286,PI_data!DB286)*PCI_Sc2/1000*$A$2</f>
        <v>0</v>
      </c>
      <c r="G283" s="21">
        <v>0</v>
      </c>
    </row>
    <row r="284" spans="1:7">
      <c r="A284" s="22">
        <f t="shared" si="4"/>
        <v>45874.208333332441</v>
      </c>
      <c r="B284" s="23">
        <f>DNI!I286</f>
        <v>0</v>
      </c>
      <c r="C284" s="23">
        <f>PI_data!AD287</f>
        <v>35.129991850107629</v>
      </c>
      <c r="D284" s="23">
        <f>PI_data!AE287</f>
        <v>30.128703536580311</v>
      </c>
      <c r="E284" s="23">
        <f>MIN(49,MAX(PI_data!AF287:AJ287))</f>
        <v>0</v>
      </c>
      <c r="F284" s="23">
        <f>IF(Inicio!$O$22="Calderas",PI_data!CZ287+PI_data!DA287,PI_data!DB287)*PCI_Sc2/1000*$A$2</f>
        <v>0</v>
      </c>
      <c r="G284" s="21">
        <v>0</v>
      </c>
    </row>
    <row r="285" spans="1:7">
      <c r="A285" s="22">
        <f t="shared" si="4"/>
        <v>45874.21180555466</v>
      </c>
      <c r="B285" s="23">
        <f>DNI!I287</f>
        <v>0</v>
      </c>
      <c r="C285" s="23">
        <f>PI_data!AD288</f>
        <v>35.129991850107629</v>
      </c>
      <c r="D285" s="23">
        <f>PI_data!AE288</f>
        <v>30.128703536580311</v>
      </c>
      <c r="E285" s="23">
        <f>MIN(49,MAX(PI_data!AF288:AJ288))</f>
        <v>0</v>
      </c>
      <c r="F285" s="23">
        <f>IF(Inicio!$O$22="Calderas",PI_data!CZ288+PI_data!DA288,PI_data!DB288)*PCI_Sc2/1000*$A$2</f>
        <v>0</v>
      </c>
      <c r="G285" s="21">
        <v>0</v>
      </c>
    </row>
    <row r="286" spans="1:7">
      <c r="A286" s="22">
        <f t="shared" si="4"/>
        <v>45874.215277776879</v>
      </c>
      <c r="B286" s="23">
        <f>DNI!I288</f>
        <v>0</v>
      </c>
      <c r="C286" s="23">
        <f>PI_data!AD289</f>
        <v>35.129991850107629</v>
      </c>
      <c r="D286" s="23">
        <f>PI_data!AE289</f>
        <v>30.128703536580311</v>
      </c>
      <c r="E286" s="23">
        <f>MIN(49,MAX(PI_data!AF289:AJ289))</f>
        <v>0</v>
      </c>
      <c r="F286" s="23">
        <f>IF(Inicio!$O$22="Calderas",PI_data!CZ289+PI_data!DA289,PI_data!DB289)*PCI_Sc2/1000*$A$2</f>
        <v>0</v>
      </c>
      <c r="G286" s="21">
        <v>0</v>
      </c>
    </row>
    <row r="287" spans="1:7">
      <c r="A287" s="22">
        <f t="shared" si="4"/>
        <v>45874.218749999098</v>
      </c>
      <c r="B287" s="23">
        <f>DNI!I289</f>
        <v>0</v>
      </c>
      <c r="C287" s="23">
        <f>PI_data!AD290</f>
        <v>35.129991850107629</v>
      </c>
      <c r="D287" s="23">
        <f>PI_data!AE290</f>
        <v>30.128703536580311</v>
      </c>
      <c r="E287" s="23">
        <f>MIN(49,MAX(PI_data!AF290:AJ290))</f>
        <v>0</v>
      </c>
      <c r="F287" s="23">
        <f>IF(Inicio!$O$22="Calderas",PI_data!CZ290+PI_data!DA290,PI_data!DB290)*PCI_Sc2/1000*$A$2</f>
        <v>0</v>
      </c>
      <c r="G287" s="21">
        <v>0</v>
      </c>
    </row>
    <row r="288" spans="1:7">
      <c r="A288" s="22">
        <f t="shared" si="4"/>
        <v>45874.222222221317</v>
      </c>
      <c r="B288" s="23">
        <f>DNI!I290</f>
        <v>0</v>
      </c>
      <c r="C288" s="23">
        <f>PI_data!AD291</f>
        <v>35.129991850107629</v>
      </c>
      <c r="D288" s="23">
        <f>PI_data!AE291</f>
        <v>30.128703536580311</v>
      </c>
      <c r="E288" s="23">
        <f>MIN(49,MAX(PI_data!AF291:AJ291))</f>
        <v>0</v>
      </c>
      <c r="F288" s="23">
        <f>IF(Inicio!$O$22="Calderas",PI_data!CZ291+PI_data!DA291,PI_data!DB291)*PCI_Sc2/1000*$A$2</f>
        <v>0</v>
      </c>
      <c r="G288" s="21">
        <v>0</v>
      </c>
    </row>
    <row r="289" spans="1:7">
      <c r="A289" s="22">
        <f t="shared" si="4"/>
        <v>45874.225694443536</v>
      </c>
      <c r="B289" s="23">
        <f>DNI!I291</f>
        <v>0</v>
      </c>
      <c r="C289" s="23">
        <f>PI_data!AD292</f>
        <v>35.129991850107629</v>
      </c>
      <c r="D289" s="23">
        <f>PI_data!AE292</f>
        <v>30.128703536580311</v>
      </c>
      <c r="E289" s="23">
        <f>MIN(49,MAX(PI_data!AF292:AJ292))</f>
        <v>0</v>
      </c>
      <c r="F289" s="23">
        <f>IF(Inicio!$O$22="Calderas",PI_data!CZ292+PI_data!DA292,PI_data!DB292)*PCI_Sc2/1000*$A$2</f>
        <v>0</v>
      </c>
      <c r="G289" s="21">
        <v>0</v>
      </c>
    </row>
    <row r="290" spans="1:7">
      <c r="A290" s="22">
        <f t="shared" si="4"/>
        <v>45874.229166665755</v>
      </c>
      <c r="B290" s="23">
        <f>DNI!I292</f>
        <v>0</v>
      </c>
      <c r="C290" s="23">
        <f>PI_data!AD293</f>
        <v>35.129991850107629</v>
      </c>
      <c r="D290" s="23">
        <f>PI_data!AE293</f>
        <v>30.128703536580311</v>
      </c>
      <c r="E290" s="23">
        <f>MIN(49,MAX(PI_data!AF293:AJ293))</f>
        <v>0</v>
      </c>
      <c r="F290" s="23">
        <f>IF(Inicio!$O$22="Calderas",PI_data!CZ293+PI_data!DA293,PI_data!DB293)*PCI_Sc2/1000*$A$2</f>
        <v>0</v>
      </c>
      <c r="G290" s="21">
        <v>0</v>
      </c>
    </row>
    <row r="291" spans="1:7">
      <c r="A291" s="22">
        <f t="shared" si="4"/>
        <v>45874.232638887974</v>
      </c>
      <c r="B291" s="23">
        <f>DNI!I293</f>
        <v>0</v>
      </c>
      <c r="C291" s="23">
        <f>PI_data!AD294</f>
        <v>35.129991850107629</v>
      </c>
      <c r="D291" s="23">
        <f>PI_data!AE294</f>
        <v>30.128703536580311</v>
      </c>
      <c r="E291" s="23">
        <f>MIN(49,MAX(PI_data!AF294:AJ294))</f>
        <v>0</v>
      </c>
      <c r="F291" s="23">
        <f>IF(Inicio!$O$22="Calderas",PI_data!CZ294+PI_data!DA294,PI_data!DB294)*PCI_Sc2/1000*$A$2</f>
        <v>0</v>
      </c>
      <c r="G291" s="21">
        <v>0</v>
      </c>
    </row>
    <row r="292" spans="1:7">
      <c r="A292" s="22">
        <f t="shared" si="4"/>
        <v>45874.236111110193</v>
      </c>
      <c r="B292" s="23">
        <f>DNI!I294</f>
        <v>0</v>
      </c>
      <c r="C292" s="23">
        <f>PI_data!AD295</f>
        <v>35.129991850107629</v>
      </c>
      <c r="D292" s="23">
        <f>PI_data!AE295</f>
        <v>30.128703536580311</v>
      </c>
      <c r="E292" s="23">
        <f>MIN(49,MAX(PI_data!AF295:AJ295))</f>
        <v>0</v>
      </c>
      <c r="F292" s="23">
        <f>IF(Inicio!$O$22="Calderas",PI_data!CZ295+PI_data!DA295,PI_data!DB295)*PCI_Sc2/1000*$A$2</f>
        <v>0</v>
      </c>
      <c r="G292" s="21">
        <v>0</v>
      </c>
    </row>
    <row r="293" spans="1:7">
      <c r="A293" s="22">
        <f t="shared" si="4"/>
        <v>45874.239583332412</v>
      </c>
      <c r="B293" s="23">
        <f>DNI!I295</f>
        <v>0</v>
      </c>
      <c r="C293" s="23">
        <f>PI_data!AD296</f>
        <v>35.129991850107629</v>
      </c>
      <c r="D293" s="23">
        <f>PI_data!AE296</f>
        <v>30.128703536580311</v>
      </c>
      <c r="E293" s="23">
        <f>MIN(49,MAX(PI_data!AF296:AJ296))</f>
        <v>0</v>
      </c>
      <c r="F293" s="23">
        <f>IF(Inicio!$O$22="Calderas",PI_data!CZ296+PI_data!DA296,PI_data!DB296)*PCI_Sc2/1000*$A$2</f>
        <v>0</v>
      </c>
      <c r="G293" s="21">
        <v>0</v>
      </c>
    </row>
    <row r="294" spans="1:7">
      <c r="A294" s="22">
        <f t="shared" si="4"/>
        <v>45874.243055554631</v>
      </c>
      <c r="B294" s="23">
        <f>DNI!I296</f>
        <v>0</v>
      </c>
      <c r="C294" s="23">
        <f>PI_data!AD297</f>
        <v>35.129991850107629</v>
      </c>
      <c r="D294" s="23">
        <f>PI_data!AE297</f>
        <v>30.128703536580311</v>
      </c>
      <c r="E294" s="23">
        <f>MIN(49,MAX(PI_data!AF297:AJ297))</f>
        <v>0</v>
      </c>
      <c r="F294" s="23">
        <f>IF(Inicio!$O$22="Calderas",PI_data!CZ297+PI_data!DA297,PI_data!DB297)*PCI_Sc2/1000*$A$2</f>
        <v>0</v>
      </c>
      <c r="G294" s="21">
        <v>0</v>
      </c>
    </row>
    <row r="295" spans="1:7">
      <c r="A295" s="22">
        <f t="shared" si="4"/>
        <v>45874.24652777685</v>
      </c>
      <c r="B295" s="23">
        <f>DNI!I297</f>
        <v>0</v>
      </c>
      <c r="C295" s="23">
        <f>PI_data!AD298</f>
        <v>35.129991850107629</v>
      </c>
      <c r="D295" s="23">
        <f>PI_data!AE298</f>
        <v>30.128703536580311</v>
      </c>
      <c r="E295" s="23">
        <f>MIN(49,MAX(PI_data!AF298:AJ298))</f>
        <v>0</v>
      </c>
      <c r="F295" s="23">
        <f>IF(Inicio!$O$22="Calderas",PI_data!CZ298+PI_data!DA298,PI_data!DB298)*PCI_Sc2/1000*$A$2</f>
        <v>0</v>
      </c>
      <c r="G295" s="2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2950-7869-44F1-85C6-53F7B8D5402C}">
  <sheetPr codeName="Hoja5"/>
  <dimension ref="A1:F292"/>
  <sheetViews>
    <sheetView zoomScale="85" zoomScaleNormal="85" workbookViewId="0">
      <selection activeCell="F5" sqref="F5:F292"/>
    </sheetView>
  </sheetViews>
  <sheetFormatPr baseColWidth="10" defaultColWidth="11" defaultRowHeight="14.25"/>
  <cols>
    <col min="1" max="6" width="11" style="243" customWidth="1"/>
    <col min="7" max="16384" width="11" style="243"/>
  </cols>
  <sheetData>
    <row r="1" spans="1:6">
      <c r="B1" s="244"/>
      <c r="F1" s="244"/>
    </row>
    <row r="2" spans="1:6" ht="15" customHeight="1">
      <c r="A2" s="256"/>
      <c r="B2" s="257" t="s">
        <v>16</v>
      </c>
      <c r="C2" s="245" t="s">
        <v>150</v>
      </c>
      <c r="D2" s="245" t="s">
        <v>151</v>
      </c>
      <c r="E2" s="246" t="s">
        <v>152</v>
      </c>
      <c r="F2" s="247" t="s">
        <v>81</v>
      </c>
    </row>
    <row r="3" spans="1:6">
      <c r="A3" s="253"/>
      <c r="B3" s="258" t="s">
        <v>0</v>
      </c>
      <c r="C3" s="248" t="s">
        <v>2</v>
      </c>
      <c r="D3" s="248" t="s">
        <v>1</v>
      </c>
      <c r="E3" s="249" t="s">
        <v>148</v>
      </c>
      <c r="F3" s="250" t="s">
        <v>80</v>
      </c>
    </row>
    <row r="4" spans="1:6">
      <c r="A4" s="254" t="s">
        <v>153</v>
      </c>
      <c r="B4" s="251" t="s">
        <v>16</v>
      </c>
      <c r="C4" s="251" t="s">
        <v>154</v>
      </c>
      <c r="D4" s="251" t="s">
        <v>155</v>
      </c>
      <c r="E4" s="251" t="s">
        <v>152</v>
      </c>
      <c r="F4" s="252" t="s">
        <v>156</v>
      </c>
    </row>
    <row r="5" spans="1:6" ht="15" customHeight="1">
      <c r="A5" s="253">
        <v>45873.25</v>
      </c>
      <c r="B5" s="253">
        <v>0</v>
      </c>
      <c r="C5" s="253">
        <v>24.506328182701704</v>
      </c>
      <c r="D5" s="253">
        <v>55.350622397798503</v>
      </c>
      <c r="E5" s="253">
        <v>5.7675132751464844</v>
      </c>
      <c r="F5" s="253">
        <v>0</v>
      </c>
    </row>
    <row r="6" spans="1:6">
      <c r="A6" s="253">
        <v>45873.253472222219</v>
      </c>
      <c r="B6" s="253">
        <v>0</v>
      </c>
      <c r="C6" s="253">
        <v>24.415601671676633</v>
      </c>
      <c r="D6" s="253">
        <v>55.984969829810616</v>
      </c>
      <c r="E6" s="253">
        <v>5.7675132751464844</v>
      </c>
      <c r="F6" s="253">
        <v>0</v>
      </c>
    </row>
    <row r="7" spans="1:6">
      <c r="A7" s="253">
        <v>45873.256944444438</v>
      </c>
      <c r="B7" s="253">
        <v>0</v>
      </c>
      <c r="C7" s="253">
        <v>24.36366283705684</v>
      </c>
      <c r="D7" s="253">
        <v>56.372445119476176</v>
      </c>
      <c r="E7" s="253">
        <v>5.7675132751464844</v>
      </c>
      <c r="F7" s="253">
        <v>0</v>
      </c>
    </row>
    <row r="8" spans="1:6">
      <c r="A8" s="253">
        <v>45873.260416666657</v>
      </c>
      <c r="B8" s="253">
        <v>0</v>
      </c>
      <c r="C8" s="253">
        <v>24.32845278530478</v>
      </c>
      <c r="D8" s="253">
        <v>56.677404532098578</v>
      </c>
      <c r="E8" s="253">
        <v>5.4884400367736816</v>
      </c>
      <c r="F8" s="253">
        <v>0</v>
      </c>
    </row>
    <row r="9" spans="1:6">
      <c r="A9" s="253">
        <v>45873.263888888876</v>
      </c>
      <c r="B9" s="253">
        <v>0</v>
      </c>
      <c r="C9" s="253">
        <v>24.343464904402019</v>
      </c>
      <c r="D9" s="253">
        <v>57.349663352272657</v>
      </c>
      <c r="E9" s="253">
        <v>5.1885676383972168</v>
      </c>
      <c r="F9" s="253">
        <v>0</v>
      </c>
    </row>
    <row r="10" spans="1:6">
      <c r="A10" s="253">
        <v>45873.267361111095</v>
      </c>
      <c r="B10" s="253">
        <v>0</v>
      </c>
      <c r="C10" s="253">
        <v>24.30678864823965</v>
      </c>
      <c r="D10" s="253">
        <v>57.622642809901201</v>
      </c>
      <c r="E10" s="253">
        <v>5.302391529083252</v>
      </c>
      <c r="F10" s="253">
        <v>0</v>
      </c>
    </row>
    <row r="11" spans="1:6">
      <c r="A11" s="253">
        <v>45873.270833333314</v>
      </c>
      <c r="B11" s="253">
        <v>0</v>
      </c>
      <c r="C11" s="253">
        <v>24.155929889885101</v>
      </c>
      <c r="D11" s="253">
        <v>57.938470881047408</v>
      </c>
      <c r="E11" s="253">
        <v>5.4884400367736816</v>
      </c>
      <c r="F11" s="253">
        <v>0</v>
      </c>
    </row>
    <row r="12" spans="1:6">
      <c r="A12" s="253">
        <v>45873.274305555533</v>
      </c>
      <c r="B12" s="253">
        <v>0</v>
      </c>
      <c r="C12" s="253">
        <v>24.237684123718488</v>
      </c>
      <c r="D12" s="253">
        <v>57.968411681977429</v>
      </c>
      <c r="E12" s="253">
        <v>5.7675132751464844</v>
      </c>
      <c r="F12" s="253">
        <v>0</v>
      </c>
    </row>
    <row r="13" spans="1:6">
      <c r="A13" s="253">
        <v>45873.277777777752</v>
      </c>
      <c r="B13" s="253">
        <v>0</v>
      </c>
      <c r="C13" s="253">
        <v>24.28315585242348</v>
      </c>
      <c r="D13" s="253">
        <v>58.248296935030595</v>
      </c>
      <c r="E13" s="253">
        <v>6.3256597518920898</v>
      </c>
      <c r="F13" s="253">
        <v>0</v>
      </c>
    </row>
    <row r="14" spans="1:6">
      <c r="A14" s="253">
        <v>45873.281249999971</v>
      </c>
      <c r="B14" s="253">
        <v>0</v>
      </c>
      <c r="C14" s="253">
        <v>24.218211672463887</v>
      </c>
      <c r="D14" s="253">
        <v>58.485622771492224</v>
      </c>
      <c r="E14" s="253">
        <v>4.4651718139648438</v>
      </c>
      <c r="F14" s="253">
        <v>0</v>
      </c>
    </row>
    <row r="15" spans="1:6">
      <c r="A15" s="253">
        <v>45873.28472222219</v>
      </c>
      <c r="B15" s="253">
        <v>0</v>
      </c>
      <c r="C15" s="253">
        <v>24.119967021553663</v>
      </c>
      <c r="D15" s="253">
        <v>58.971646565021629</v>
      </c>
      <c r="E15" s="253">
        <v>5.302391529083252</v>
      </c>
      <c r="F15" s="253">
        <v>0</v>
      </c>
    </row>
    <row r="16" spans="1:6">
      <c r="A16" s="253">
        <v>45873.288194444409</v>
      </c>
      <c r="B16" s="253">
        <v>0</v>
      </c>
      <c r="C16" s="253">
        <v>23.787755197463142</v>
      </c>
      <c r="D16" s="253">
        <v>60.615634248734821</v>
      </c>
      <c r="E16" s="253">
        <v>4.7442450523376465</v>
      </c>
      <c r="F16" s="253">
        <v>0</v>
      </c>
    </row>
    <row r="17" spans="1:6">
      <c r="A17" s="253">
        <v>45873.291666666628</v>
      </c>
      <c r="B17" s="253">
        <v>0</v>
      </c>
      <c r="C17" s="253">
        <v>23.385187313825423</v>
      </c>
      <c r="D17" s="253">
        <v>61.018613397016885</v>
      </c>
      <c r="E17" s="253">
        <v>5.4816985130310059</v>
      </c>
      <c r="F17" s="253">
        <v>0</v>
      </c>
    </row>
    <row r="18" spans="1:6">
      <c r="A18" s="253">
        <v>45873.295138888847</v>
      </c>
      <c r="B18" s="253">
        <v>0</v>
      </c>
      <c r="C18" s="253">
        <v>23.450024961983406</v>
      </c>
      <c r="D18" s="253">
        <v>59.312350195804754</v>
      </c>
      <c r="E18" s="253">
        <v>6.2250766754150391</v>
      </c>
      <c r="F18" s="253">
        <v>0</v>
      </c>
    </row>
    <row r="19" spans="1:6">
      <c r="A19" s="253">
        <v>45873.298611111066</v>
      </c>
      <c r="B19" s="253">
        <v>0</v>
      </c>
      <c r="C19" s="253">
        <v>23.623525217991002</v>
      </c>
      <c r="D19" s="253">
        <v>58.105706594692357</v>
      </c>
      <c r="E19" s="253">
        <v>6.2198033332824707</v>
      </c>
      <c r="F19" s="253">
        <v>0</v>
      </c>
    </row>
    <row r="20" spans="1:6">
      <c r="A20" s="253">
        <v>45873.302083333285</v>
      </c>
      <c r="B20" s="253">
        <v>0</v>
      </c>
      <c r="C20" s="253">
        <v>23.653605313305039</v>
      </c>
      <c r="D20" s="253">
        <v>58.425119843740347</v>
      </c>
      <c r="E20" s="253">
        <v>7.431696891784668</v>
      </c>
      <c r="F20" s="253">
        <v>0</v>
      </c>
    </row>
    <row r="21" spans="1:6">
      <c r="A21" s="253">
        <v>45873.305555555504</v>
      </c>
      <c r="B21" s="253">
        <v>0</v>
      </c>
      <c r="C21" s="253">
        <v>23.392212701713653</v>
      </c>
      <c r="D21" s="253">
        <v>59.706689204387679</v>
      </c>
      <c r="E21" s="253">
        <v>7.9653944969177246</v>
      </c>
      <c r="F21" s="253">
        <v>0</v>
      </c>
    </row>
    <row r="22" spans="1:6">
      <c r="A22" s="253">
        <v>45873.309027777723</v>
      </c>
      <c r="B22" s="253">
        <v>0</v>
      </c>
      <c r="C22" s="253">
        <v>23.348022724884554</v>
      </c>
      <c r="D22" s="253">
        <v>59.899058539506136</v>
      </c>
      <c r="E22" s="253">
        <v>7.4773769378662109</v>
      </c>
      <c r="F22" s="253">
        <v>0</v>
      </c>
    </row>
    <row r="23" spans="1:6">
      <c r="A23" s="253">
        <v>45873.312499999942</v>
      </c>
      <c r="B23" s="253">
        <v>0</v>
      </c>
      <c r="C23" s="253">
        <v>23.244426915405068</v>
      </c>
      <c r="D23" s="253">
        <v>60.616285970748272</v>
      </c>
      <c r="E23" s="253">
        <v>8.2143192291259766</v>
      </c>
      <c r="F23" s="253">
        <v>0</v>
      </c>
    </row>
    <row r="24" spans="1:6">
      <c r="A24" s="253">
        <v>45873.315972222161</v>
      </c>
      <c r="B24" s="253">
        <v>0</v>
      </c>
      <c r="C24" s="253">
        <v>23.296063902577679</v>
      </c>
      <c r="D24" s="253">
        <v>60.646373937330196</v>
      </c>
      <c r="E24" s="253">
        <v>7.9528837203979492</v>
      </c>
      <c r="F24" s="253">
        <v>0</v>
      </c>
    </row>
    <row r="25" spans="1:6">
      <c r="A25" s="253">
        <v>45873.31944444438</v>
      </c>
      <c r="B25" s="253">
        <v>0</v>
      </c>
      <c r="C25" s="253">
        <v>23.181981108078126</v>
      </c>
      <c r="D25" s="253">
        <v>60.779395395057385</v>
      </c>
      <c r="E25" s="253">
        <v>8.4419651031494141</v>
      </c>
      <c r="F25" s="253">
        <v>0</v>
      </c>
    </row>
    <row r="26" spans="1:6">
      <c r="A26" s="253">
        <v>45873.322916666599</v>
      </c>
      <c r="B26" s="253">
        <v>0</v>
      </c>
      <c r="C26" s="253">
        <v>23.175748169558453</v>
      </c>
      <c r="D26" s="253">
        <v>61.099739098587477</v>
      </c>
      <c r="E26" s="253">
        <v>7.9679198265075684</v>
      </c>
      <c r="F26" s="253">
        <v>0</v>
      </c>
    </row>
    <row r="27" spans="1:6">
      <c r="A27" s="253">
        <v>45873.326388888818</v>
      </c>
      <c r="B27" s="253">
        <v>7.3186580702547008</v>
      </c>
      <c r="C27" s="253">
        <v>23.234548359544764</v>
      </c>
      <c r="D27" s="253">
        <v>61.391327282598212</v>
      </c>
      <c r="E27" s="253">
        <v>5.7323312759399414</v>
      </c>
      <c r="F27" s="253">
        <v>0</v>
      </c>
    </row>
    <row r="28" spans="1:6">
      <c r="A28" s="253">
        <v>45873.329861111037</v>
      </c>
      <c r="B28" s="253">
        <v>47.36646125571999</v>
      </c>
      <c r="C28" s="253">
        <v>23.190948107297778</v>
      </c>
      <c r="D28" s="253">
        <v>61.435958791819118</v>
      </c>
      <c r="E28" s="253">
        <v>4.2513394355773926</v>
      </c>
      <c r="F28" s="253">
        <v>0</v>
      </c>
    </row>
    <row r="29" spans="1:6">
      <c r="A29" s="253">
        <v>45873.333333333256</v>
      </c>
      <c r="B29" s="253">
        <v>77.574576880657816</v>
      </c>
      <c r="C29" s="253">
        <v>23.236908992816645</v>
      </c>
      <c r="D29" s="253">
        <v>60.342038352345675</v>
      </c>
      <c r="E29" s="253">
        <v>6.496025562286377</v>
      </c>
      <c r="F29" s="253">
        <v>0</v>
      </c>
    </row>
    <row r="30" spans="1:6">
      <c r="A30" s="253">
        <v>45873.336805555475</v>
      </c>
      <c r="B30" s="253">
        <v>86.524326836818631</v>
      </c>
      <c r="C30" s="253">
        <v>23.389837744855154</v>
      </c>
      <c r="D30" s="253">
        <v>59.665422636608767</v>
      </c>
      <c r="E30" s="253">
        <v>5.9599466323852539</v>
      </c>
      <c r="F30" s="253">
        <v>0</v>
      </c>
    </row>
    <row r="31" spans="1:6">
      <c r="A31" s="253">
        <v>45873.340277777694</v>
      </c>
      <c r="B31" s="253">
        <v>90.79855750996343</v>
      </c>
      <c r="C31" s="253">
        <v>23.601149386767112</v>
      </c>
      <c r="D31" s="253">
        <v>58.954917190985881</v>
      </c>
      <c r="E31" s="253">
        <v>6.2135686874389648</v>
      </c>
      <c r="F31" s="253">
        <v>0</v>
      </c>
    </row>
    <row r="32" spans="1:6">
      <c r="A32" s="253">
        <v>45873.343749999913</v>
      </c>
      <c r="B32" s="253">
        <v>102.51281581084075</v>
      </c>
      <c r="C32" s="253">
        <v>23.790048033643718</v>
      </c>
      <c r="D32" s="253">
        <v>57.81194264566475</v>
      </c>
      <c r="E32" s="253">
        <v>7.9334583282470703</v>
      </c>
      <c r="F32" s="253">
        <v>0</v>
      </c>
    </row>
    <row r="33" spans="1:6">
      <c r="A33" s="253">
        <v>45873.347222222132</v>
      </c>
      <c r="B33" s="253">
        <v>101.46828324399189</v>
      </c>
      <c r="C33" s="253">
        <v>23.882404996831475</v>
      </c>
      <c r="D33" s="253">
        <v>57.462277983161599</v>
      </c>
      <c r="E33" s="253">
        <v>9.4327507019042969</v>
      </c>
      <c r="F33" s="253">
        <v>0</v>
      </c>
    </row>
    <row r="34" spans="1:6">
      <c r="A34" s="253">
        <v>45873.350694444351</v>
      </c>
      <c r="B34" s="253">
        <v>119.17487059302107</v>
      </c>
      <c r="C34" s="253">
        <v>24.030801689433318</v>
      </c>
      <c r="D34" s="253">
        <v>57.17404385129047</v>
      </c>
      <c r="E34" s="253">
        <v>8.1779003143310547</v>
      </c>
      <c r="F34" s="253">
        <v>0</v>
      </c>
    </row>
    <row r="35" spans="1:6">
      <c r="A35" s="253">
        <v>45873.35416666657</v>
      </c>
      <c r="B35" s="253">
        <v>144.63888029047553</v>
      </c>
      <c r="C35" s="253">
        <v>24.164891259977097</v>
      </c>
      <c r="D35" s="253">
        <v>56.687146293306228</v>
      </c>
      <c r="E35" s="253">
        <v>7.4693984985351563</v>
      </c>
      <c r="F35" s="253">
        <v>0</v>
      </c>
    </row>
    <row r="36" spans="1:6">
      <c r="A36" s="253">
        <v>45873.357638888789</v>
      </c>
      <c r="B36" s="253">
        <v>165.64513959459413</v>
      </c>
      <c r="C36" s="253">
        <v>24.359739397052429</v>
      </c>
      <c r="D36" s="253">
        <v>56.029459305732161</v>
      </c>
      <c r="E36" s="253">
        <v>8.2166290283203125</v>
      </c>
      <c r="F36" s="253">
        <v>0</v>
      </c>
    </row>
    <row r="37" spans="1:6">
      <c r="A37" s="253">
        <v>45873.361111111008</v>
      </c>
      <c r="B37" s="253">
        <v>189.16256370849794</v>
      </c>
      <c r="C37" s="253">
        <v>24.54057624985499</v>
      </c>
      <c r="D37" s="253">
        <v>55.477286713940039</v>
      </c>
      <c r="E37" s="253">
        <v>9.414271354675293</v>
      </c>
      <c r="F37" s="253">
        <v>0</v>
      </c>
    </row>
    <row r="38" spans="1:6">
      <c r="A38" s="253">
        <v>45873.364583333227</v>
      </c>
      <c r="B38" s="253">
        <v>213.17611133569238</v>
      </c>
      <c r="C38" s="253">
        <v>24.676760425028291</v>
      </c>
      <c r="D38" s="253">
        <v>55.007626689507816</v>
      </c>
      <c r="E38" s="253">
        <v>8.1964120864868164</v>
      </c>
      <c r="F38" s="253">
        <v>0</v>
      </c>
    </row>
    <row r="39" spans="1:6">
      <c r="A39" s="253">
        <v>45873.368055555446</v>
      </c>
      <c r="B39" s="253">
        <v>238.43790154846738</v>
      </c>
      <c r="C39" s="253">
        <v>24.778656987120989</v>
      </c>
      <c r="D39" s="253">
        <v>54.764996540254337</v>
      </c>
      <c r="E39" s="253">
        <v>8.4599781036376953</v>
      </c>
      <c r="F39" s="253">
        <v>0</v>
      </c>
    </row>
    <row r="40" spans="1:6">
      <c r="A40" s="253">
        <v>45873.371527777665</v>
      </c>
      <c r="B40" s="253">
        <v>257.71599885481078</v>
      </c>
      <c r="C40" s="253">
        <v>24.932361362294102</v>
      </c>
      <c r="D40" s="253">
        <v>54.61571671628802</v>
      </c>
      <c r="E40" s="253">
        <v>6.9684085845947266</v>
      </c>
      <c r="F40" s="253">
        <v>0</v>
      </c>
    </row>
    <row r="41" spans="1:6">
      <c r="A41" s="253">
        <v>45873.374999999884</v>
      </c>
      <c r="B41" s="253">
        <v>276.49981022024758</v>
      </c>
      <c r="C41" s="253">
        <v>25.145609828592587</v>
      </c>
      <c r="D41" s="253">
        <v>54.673562564791133</v>
      </c>
      <c r="E41" s="253">
        <v>7.2301812171936035</v>
      </c>
      <c r="F41" s="253">
        <v>0</v>
      </c>
    </row>
    <row r="42" spans="1:6">
      <c r="A42" s="253">
        <v>45873.378472222103</v>
      </c>
      <c r="B42" s="253">
        <v>292.8563074973639</v>
      </c>
      <c r="C42" s="253">
        <v>25.459146613018273</v>
      </c>
      <c r="D42" s="253">
        <v>54.151068510841121</v>
      </c>
      <c r="E42" s="253">
        <v>7.2274966239929199</v>
      </c>
      <c r="F42" s="253">
        <v>0</v>
      </c>
    </row>
    <row r="43" spans="1:6">
      <c r="A43" s="253">
        <v>45873.381944444322</v>
      </c>
      <c r="B43" s="253">
        <v>313.3897230584065</v>
      </c>
      <c r="C43" s="253">
        <v>25.654871471637449</v>
      </c>
      <c r="D43" s="253">
        <v>54.04409496602247</v>
      </c>
      <c r="E43" s="253">
        <v>7.4689574241638184</v>
      </c>
      <c r="F43" s="253">
        <v>0</v>
      </c>
    </row>
    <row r="44" spans="1:6">
      <c r="A44" s="253">
        <v>45873.385416666541</v>
      </c>
      <c r="B44" s="253">
        <v>330.69689806187353</v>
      </c>
      <c r="C44" s="253">
        <v>25.768868822333868</v>
      </c>
      <c r="D44" s="253">
        <v>54.17743281383931</v>
      </c>
      <c r="E44" s="253">
        <v>7.2231473922729492</v>
      </c>
      <c r="F44" s="253">
        <v>0</v>
      </c>
    </row>
    <row r="45" spans="1:6">
      <c r="A45" s="253">
        <v>45873.38888888876</v>
      </c>
      <c r="B45" s="253">
        <v>348.42593696584709</v>
      </c>
      <c r="C45" s="253">
        <v>26.046989198378888</v>
      </c>
      <c r="D45" s="253">
        <v>53.759191463072483</v>
      </c>
      <c r="E45" s="253">
        <v>6.721074104309082</v>
      </c>
      <c r="F45" s="253">
        <v>0</v>
      </c>
    </row>
    <row r="46" spans="1:6">
      <c r="A46" s="253">
        <v>45873.392361110979</v>
      </c>
      <c r="B46" s="253">
        <v>363.87376780194541</v>
      </c>
      <c r="C46" s="253">
        <v>26.525909611689819</v>
      </c>
      <c r="D46" s="253">
        <v>52.819283054712443</v>
      </c>
      <c r="E46" s="253">
        <v>6.6047329902648926</v>
      </c>
      <c r="F46" s="253">
        <v>0</v>
      </c>
    </row>
    <row r="47" spans="1:6">
      <c r="A47" s="253">
        <v>45873.395833333198</v>
      </c>
      <c r="B47" s="253">
        <v>379.04635165093634</v>
      </c>
      <c r="C47" s="253">
        <v>26.767820223138067</v>
      </c>
      <c r="D47" s="253">
        <v>52.431223361473215</v>
      </c>
      <c r="E47" s="253">
        <v>5.4763784408569336</v>
      </c>
      <c r="F47" s="253">
        <v>0</v>
      </c>
    </row>
    <row r="48" spans="1:6">
      <c r="A48" s="253">
        <v>45873.399305555417</v>
      </c>
      <c r="B48" s="253">
        <v>391.59574523432946</v>
      </c>
      <c r="C48" s="253">
        <v>27.028509743334112</v>
      </c>
      <c r="D48" s="253">
        <v>52.048342668337241</v>
      </c>
      <c r="E48" s="253">
        <v>4.7320618629455566</v>
      </c>
      <c r="F48" s="253">
        <v>0</v>
      </c>
    </row>
    <row r="49" spans="1:6">
      <c r="A49" s="253">
        <v>45873.402777777635</v>
      </c>
      <c r="B49" s="253">
        <v>407.78498314437991</v>
      </c>
      <c r="C49" s="253">
        <v>27.570461827197015</v>
      </c>
      <c r="D49" s="253">
        <v>51.397716765696984</v>
      </c>
      <c r="E49" s="253">
        <v>3.9070253372192383</v>
      </c>
      <c r="F49" s="253">
        <v>0</v>
      </c>
    </row>
    <row r="50" spans="1:6">
      <c r="A50" s="253">
        <v>45873.406249999854</v>
      </c>
      <c r="B50" s="253">
        <v>429.13026295576947</v>
      </c>
      <c r="C50" s="253">
        <v>28.244310216703681</v>
      </c>
      <c r="D50" s="253">
        <v>49.827587032745811</v>
      </c>
      <c r="E50" s="253">
        <v>3.7357273101806641</v>
      </c>
      <c r="F50" s="253">
        <v>0</v>
      </c>
    </row>
    <row r="51" spans="1:6">
      <c r="A51" s="253">
        <v>45873.409722222073</v>
      </c>
      <c r="B51" s="253">
        <v>441.31945873079962</v>
      </c>
      <c r="C51" s="253">
        <v>28.791881150156737</v>
      </c>
      <c r="D51" s="253">
        <v>48.546337782285129</v>
      </c>
      <c r="E51" s="253">
        <v>2.4011001586914063</v>
      </c>
      <c r="F51" s="253">
        <v>0</v>
      </c>
    </row>
    <row r="52" spans="1:6">
      <c r="A52" s="253">
        <v>45873.413194444292</v>
      </c>
      <c r="B52" s="253">
        <v>450.71686904763044</v>
      </c>
      <c r="C52" s="253">
        <v>29.006216674710661</v>
      </c>
      <c r="D52" s="253">
        <v>48.064440524851946</v>
      </c>
      <c r="E52" s="253">
        <v>3.7330617904663086</v>
      </c>
      <c r="F52" s="253">
        <v>0</v>
      </c>
    </row>
    <row r="53" spans="1:6">
      <c r="A53" s="253">
        <v>45873.416666666511</v>
      </c>
      <c r="B53" s="253">
        <v>470.26565324529349</v>
      </c>
      <c r="C53" s="253">
        <v>28.501601721354152</v>
      </c>
      <c r="D53" s="253">
        <v>49.363574346104301</v>
      </c>
      <c r="E53" s="253">
        <v>4.9934186935424805</v>
      </c>
      <c r="F53" s="253">
        <v>0</v>
      </c>
    </row>
    <row r="54" spans="1:6">
      <c r="A54" s="253">
        <v>45873.42013888873</v>
      </c>
      <c r="B54" s="253">
        <v>486.71235020753272</v>
      </c>
      <c r="C54" s="253">
        <v>28.322257085233378</v>
      </c>
      <c r="D54" s="253">
        <v>49.9106241797409</v>
      </c>
      <c r="E54" s="253">
        <v>5.979090690612793</v>
      </c>
      <c r="F54" s="253">
        <v>0</v>
      </c>
    </row>
    <row r="55" spans="1:6">
      <c r="A55" s="253">
        <v>45873.423611110949</v>
      </c>
      <c r="B55" s="253">
        <v>497.40735575917182</v>
      </c>
      <c r="C55" s="253">
        <v>27.847338041222653</v>
      </c>
      <c r="D55" s="253">
        <v>51.939231628611438</v>
      </c>
      <c r="E55" s="253">
        <v>5.4854884147644043</v>
      </c>
      <c r="F55" s="253">
        <v>0</v>
      </c>
    </row>
    <row r="56" spans="1:6">
      <c r="A56" s="253">
        <v>45873.427083333168</v>
      </c>
      <c r="B56" s="253">
        <v>508.46135117503263</v>
      </c>
      <c r="C56" s="253">
        <v>27.777284833707295</v>
      </c>
      <c r="D56" s="253">
        <v>52.256030391326505</v>
      </c>
      <c r="E56" s="253">
        <v>4.9791688919067383</v>
      </c>
      <c r="F56" s="253">
        <v>0</v>
      </c>
    </row>
    <row r="57" spans="1:6">
      <c r="A57" s="253">
        <v>45873.430555555387</v>
      </c>
      <c r="B57" s="253">
        <v>520.12139868135534</v>
      </c>
      <c r="C57" s="253">
        <v>27.6645705090679</v>
      </c>
      <c r="D57" s="253">
        <v>53.072823704063723</v>
      </c>
      <c r="E57" s="253">
        <v>7.722322940826416</v>
      </c>
      <c r="F57" s="253">
        <v>0</v>
      </c>
    </row>
    <row r="58" spans="1:6">
      <c r="A58" s="253">
        <v>45873.434027777606</v>
      </c>
      <c r="B58" s="253">
        <v>528.01840239892215</v>
      </c>
      <c r="C58" s="253">
        <v>27.809763749538142</v>
      </c>
      <c r="D58" s="253">
        <v>53.349742630002446</v>
      </c>
      <c r="E58" s="253">
        <v>5.7310190200805664</v>
      </c>
      <c r="F58" s="253">
        <v>0</v>
      </c>
    </row>
    <row r="59" spans="1:6">
      <c r="A59" s="253">
        <v>45873.437499999825</v>
      </c>
      <c r="B59" s="253">
        <v>537.30318487413683</v>
      </c>
      <c r="C59" s="253">
        <v>28.360447302383793</v>
      </c>
      <c r="D59" s="253">
        <v>51.25412778095896</v>
      </c>
      <c r="E59" s="253">
        <v>7.2246847152709961</v>
      </c>
      <c r="F59" s="253">
        <v>0</v>
      </c>
    </row>
    <row r="60" spans="1:6">
      <c r="A60" s="253">
        <v>45873.440972222044</v>
      </c>
      <c r="B60" s="253">
        <v>543.11930362483918</v>
      </c>
      <c r="C60" s="253">
        <v>28.65738706067448</v>
      </c>
      <c r="D60" s="253">
        <v>50.54458101592224</v>
      </c>
      <c r="E60" s="253">
        <v>7.7120113372802734</v>
      </c>
      <c r="F60" s="253">
        <v>0</v>
      </c>
    </row>
    <row r="61" spans="1:6">
      <c r="A61" s="253">
        <v>45873.444444444263</v>
      </c>
      <c r="B61" s="253">
        <v>550.14813242784578</v>
      </c>
      <c r="C61" s="253">
        <v>28.753876682531622</v>
      </c>
      <c r="D61" s="253">
        <v>50.394367729212725</v>
      </c>
      <c r="E61" s="253">
        <v>5.7675132751464844</v>
      </c>
      <c r="F61" s="253">
        <v>0</v>
      </c>
    </row>
    <row r="62" spans="1:6">
      <c r="A62" s="253">
        <v>45873.447916666482</v>
      </c>
      <c r="B62" s="253">
        <v>557.19117621647956</v>
      </c>
      <c r="C62" s="253">
        <v>29.044850749399696</v>
      </c>
      <c r="D62" s="253">
        <v>49.835794294490462</v>
      </c>
      <c r="E62" s="253">
        <v>5.9547281265258789</v>
      </c>
      <c r="F62" s="253">
        <v>0</v>
      </c>
    </row>
    <row r="63" spans="1:6">
      <c r="A63" s="253">
        <v>45873.451388888701</v>
      </c>
      <c r="B63" s="253">
        <v>565.96647835715953</v>
      </c>
      <c r="C63" s="253">
        <v>29.030107293894702</v>
      </c>
      <c r="D63" s="253">
        <v>49.78061987336811</v>
      </c>
      <c r="E63" s="253">
        <v>6.4710693359375</v>
      </c>
      <c r="F63" s="253">
        <v>0</v>
      </c>
    </row>
    <row r="64" spans="1:6">
      <c r="A64" s="253">
        <v>45873.45486111092</v>
      </c>
      <c r="B64" s="253">
        <v>571.17580880622018</v>
      </c>
      <c r="C64" s="253">
        <v>29.130615313705768</v>
      </c>
      <c r="D64" s="253">
        <v>49.581057909522244</v>
      </c>
      <c r="E64" s="253">
        <v>9.1592397689819336</v>
      </c>
      <c r="F64" s="253">
        <v>0</v>
      </c>
    </row>
    <row r="65" spans="1:6">
      <c r="A65" s="253">
        <v>45873.458333333139</v>
      </c>
      <c r="B65" s="253">
        <v>559.54195279787223</v>
      </c>
      <c r="C65" s="253">
        <v>29.167000841067257</v>
      </c>
      <c r="D65" s="253">
        <v>49.615181057996274</v>
      </c>
      <c r="E65" s="253">
        <v>7.2333841323852539</v>
      </c>
      <c r="F65" s="253">
        <v>0</v>
      </c>
    </row>
    <row r="66" spans="1:6">
      <c r="A66" s="253">
        <v>45873.461805555358</v>
      </c>
      <c r="B66" s="253">
        <v>570.74581168915392</v>
      </c>
      <c r="C66" s="253">
        <v>29.921400042042119</v>
      </c>
      <c r="D66" s="253">
        <v>47.80232170061285</v>
      </c>
      <c r="E66" s="253">
        <v>7.6798272132873535</v>
      </c>
      <c r="F66" s="253">
        <v>0</v>
      </c>
    </row>
    <row r="67" spans="1:6">
      <c r="A67" s="253">
        <v>45873.465277777577</v>
      </c>
      <c r="B67" s="253">
        <v>585.52430093574958</v>
      </c>
      <c r="C67" s="253">
        <v>30.306704983404174</v>
      </c>
      <c r="D67" s="253">
        <v>46.929789663622977</v>
      </c>
      <c r="E67" s="253">
        <v>9.4427642822265625</v>
      </c>
      <c r="F67" s="253">
        <v>0</v>
      </c>
    </row>
    <row r="68" spans="1:6">
      <c r="A68" s="253">
        <v>45873.468749999796</v>
      </c>
      <c r="B68" s="253">
        <v>599.54974719659651</v>
      </c>
      <c r="C68" s="253">
        <v>30.065501686629194</v>
      </c>
      <c r="D68" s="253">
        <v>47.413794233284499</v>
      </c>
      <c r="E68" s="253">
        <v>8.4556913375854492</v>
      </c>
      <c r="F68" s="253">
        <v>0</v>
      </c>
    </row>
    <row r="69" spans="1:6">
      <c r="A69" s="253">
        <v>45873.472222222015</v>
      </c>
      <c r="B69" s="253">
        <v>604.69522085542894</v>
      </c>
      <c r="C69" s="253">
        <v>30.464448810632202</v>
      </c>
      <c r="D69" s="253">
        <v>46.519799571200004</v>
      </c>
      <c r="E69" s="253">
        <v>11.692800521850586</v>
      </c>
      <c r="F69" s="253">
        <v>0</v>
      </c>
    </row>
    <row r="70" spans="1:6">
      <c r="A70" s="253">
        <v>45873.475694444234</v>
      </c>
      <c r="B70" s="253">
        <v>604.36095947368494</v>
      </c>
      <c r="C70" s="253">
        <v>30.946053393794262</v>
      </c>
      <c r="D70" s="253">
        <v>45.488850315519542</v>
      </c>
      <c r="E70" s="253">
        <v>10.084620475769043</v>
      </c>
      <c r="F70" s="253">
        <v>0</v>
      </c>
    </row>
    <row r="71" spans="1:6">
      <c r="A71" s="253">
        <v>45873.479166666453</v>
      </c>
      <c r="B71" s="253">
        <v>604.49805077716405</v>
      </c>
      <c r="C71" s="253">
        <v>31.50350648680292</v>
      </c>
      <c r="D71" s="253">
        <v>44.356231396350765</v>
      </c>
      <c r="E71" s="253">
        <v>10.084620475769043</v>
      </c>
      <c r="F71" s="253">
        <v>0</v>
      </c>
    </row>
    <row r="72" spans="1:6">
      <c r="A72" s="253">
        <v>45873.482638888672</v>
      </c>
      <c r="B72" s="253">
        <v>621.87645760437226</v>
      </c>
      <c r="C72" s="253">
        <v>31.548666578113941</v>
      </c>
      <c r="D72" s="253">
        <v>43.879625680655664</v>
      </c>
      <c r="E72" s="253">
        <v>9.9777030944824219</v>
      </c>
      <c r="F72" s="253">
        <v>0</v>
      </c>
    </row>
    <row r="73" spans="1:6">
      <c r="A73" s="253">
        <v>45873.486111110891</v>
      </c>
      <c r="B73" s="253">
        <v>622.97434553224412</v>
      </c>
      <c r="C73" s="253">
        <v>31.479934260499661</v>
      </c>
      <c r="D73" s="253">
        <v>43.742673231838687</v>
      </c>
      <c r="E73" s="253">
        <v>11.196479797363281</v>
      </c>
      <c r="F73" s="253">
        <v>0</v>
      </c>
    </row>
    <row r="74" spans="1:6">
      <c r="A74" s="253">
        <v>45873.48958333311</v>
      </c>
      <c r="B74" s="253">
        <v>623.97051059165335</v>
      </c>
      <c r="C74" s="253">
        <v>31.622145663254777</v>
      </c>
      <c r="D74" s="253">
        <v>43.621170697206558</v>
      </c>
      <c r="E74" s="253">
        <v>10.194588661193848</v>
      </c>
      <c r="F74" s="253">
        <v>0</v>
      </c>
    </row>
    <row r="75" spans="1:6">
      <c r="A75" s="253">
        <v>45873.493055555329</v>
      </c>
      <c r="B75" s="253">
        <v>634.99609701939107</v>
      </c>
      <c r="C75" s="253">
        <v>31.58417274066144</v>
      </c>
      <c r="D75" s="253">
        <v>42.69327184479296</v>
      </c>
      <c r="E75" s="253">
        <v>11.208236694335938</v>
      </c>
      <c r="F75" s="253">
        <v>0</v>
      </c>
    </row>
    <row r="76" spans="1:6">
      <c r="A76" s="253">
        <v>45873.496527777548</v>
      </c>
      <c r="B76" s="253">
        <v>642.90088054109481</v>
      </c>
      <c r="C76" s="253">
        <v>31.442856283008428</v>
      </c>
      <c r="D76" s="253">
        <v>42.794322194537038</v>
      </c>
      <c r="E76" s="253">
        <v>10.325709342956543</v>
      </c>
      <c r="F76" s="253">
        <v>0</v>
      </c>
    </row>
    <row r="77" spans="1:6">
      <c r="A77" s="253">
        <v>45873.499999999767</v>
      </c>
      <c r="B77" s="253">
        <v>643.13309888337653</v>
      </c>
      <c r="C77" s="253">
        <v>31.978446365427711</v>
      </c>
      <c r="D77" s="253">
        <v>41.856700246788627</v>
      </c>
      <c r="E77" s="253">
        <v>15.907174110412598</v>
      </c>
      <c r="F77" s="253">
        <v>0</v>
      </c>
    </row>
    <row r="78" spans="1:6">
      <c r="A78" s="253">
        <v>45873.503472221986</v>
      </c>
      <c r="B78" s="253">
        <v>647.66719020085429</v>
      </c>
      <c r="C78" s="253">
        <v>32.32342983087441</v>
      </c>
      <c r="D78" s="253">
        <v>41.086110679939686</v>
      </c>
      <c r="E78" s="253">
        <v>11.696720123291016</v>
      </c>
      <c r="F78" s="253">
        <v>0</v>
      </c>
    </row>
    <row r="79" spans="1:6">
      <c r="A79" s="253">
        <v>45873.506944444205</v>
      </c>
      <c r="B79" s="253">
        <v>650.43225910485262</v>
      </c>
      <c r="C79" s="253">
        <v>32.25378834268583</v>
      </c>
      <c r="D79" s="253">
        <v>40.891762803464005</v>
      </c>
      <c r="E79" s="253">
        <v>12.005500793457031</v>
      </c>
      <c r="F79" s="253">
        <v>0</v>
      </c>
    </row>
    <row r="80" spans="1:6">
      <c r="A80" s="253">
        <v>45873.510416666424</v>
      </c>
      <c r="B80" s="253">
        <v>651.885456799037</v>
      </c>
      <c r="C80" s="253">
        <v>32.16290121088312</v>
      </c>
      <c r="D80" s="253">
        <v>40.966889207566062</v>
      </c>
      <c r="E80" s="253">
        <v>14.948305130004883</v>
      </c>
      <c r="F80" s="253">
        <v>0</v>
      </c>
    </row>
    <row r="81" spans="1:6">
      <c r="A81" s="253">
        <v>45873.513888888643</v>
      </c>
      <c r="B81" s="253">
        <v>655.29169458891033</v>
      </c>
      <c r="C81" s="253">
        <v>32.624367484816212</v>
      </c>
      <c r="D81" s="253">
        <v>40.491657922777058</v>
      </c>
      <c r="E81" s="253">
        <v>11.069905281066895</v>
      </c>
      <c r="F81" s="253">
        <v>0</v>
      </c>
    </row>
    <row r="82" spans="1:6">
      <c r="A82" s="253">
        <v>45873.517361110862</v>
      </c>
      <c r="B82" s="253">
        <v>658.26067292943185</v>
      </c>
      <c r="C82" s="253">
        <v>32.757665162780114</v>
      </c>
      <c r="D82" s="253">
        <v>39.7305480375272</v>
      </c>
      <c r="E82" s="253">
        <v>10.604783058166504</v>
      </c>
      <c r="F82" s="253">
        <v>0</v>
      </c>
    </row>
    <row r="83" spans="1:6">
      <c r="A83" s="253">
        <v>45873.520833333081</v>
      </c>
      <c r="B83" s="253">
        <v>664.46329516515607</v>
      </c>
      <c r="C83" s="253">
        <v>32.702210938087134</v>
      </c>
      <c r="D83" s="253">
        <v>38.708507070090192</v>
      </c>
      <c r="E83" s="253">
        <v>21.321767807006836</v>
      </c>
      <c r="F83" s="253">
        <v>0</v>
      </c>
    </row>
    <row r="84" spans="1:6">
      <c r="A84" s="253">
        <v>45873.5243055553</v>
      </c>
      <c r="B84" s="253">
        <v>667.99307926765357</v>
      </c>
      <c r="C84" s="253">
        <v>32.870046325586891</v>
      </c>
      <c r="D84" s="253">
        <v>37.878886851157262</v>
      </c>
      <c r="E84" s="253">
        <v>17.767662048339844</v>
      </c>
      <c r="F84" s="253">
        <v>0</v>
      </c>
    </row>
    <row r="85" spans="1:6">
      <c r="A85" s="253">
        <v>45873.527777777519</v>
      </c>
      <c r="B85" s="253">
        <v>662.18980272113856</v>
      </c>
      <c r="C85" s="253">
        <v>32.686400931803192</v>
      </c>
      <c r="D85" s="253">
        <v>38.614088499987197</v>
      </c>
      <c r="E85" s="253">
        <v>15.879252433776855</v>
      </c>
      <c r="F85" s="253">
        <v>0</v>
      </c>
    </row>
    <row r="86" spans="1:6">
      <c r="A86" s="253">
        <v>45873.531249999738</v>
      </c>
      <c r="B86" s="253">
        <v>662.28457495409555</v>
      </c>
      <c r="C86" s="253">
        <v>33.127483198202661</v>
      </c>
      <c r="D86" s="253">
        <v>37.549651382968122</v>
      </c>
      <c r="E86" s="253">
        <v>15.156392097473145</v>
      </c>
      <c r="F86" s="253">
        <v>0</v>
      </c>
    </row>
    <row r="87" spans="1:6">
      <c r="A87" s="253">
        <v>45873.534722221957</v>
      </c>
      <c r="B87" s="253">
        <v>665.96420921120193</v>
      </c>
      <c r="C87" s="253">
        <v>33.255798846678957</v>
      </c>
      <c r="D87" s="253">
        <v>34.658567001743535</v>
      </c>
      <c r="E87" s="253">
        <v>18.611703872680664</v>
      </c>
      <c r="F87" s="253">
        <v>0</v>
      </c>
    </row>
    <row r="88" spans="1:6">
      <c r="A88" s="253">
        <v>45873.538194444176</v>
      </c>
      <c r="B88" s="253">
        <v>667.00551264279943</v>
      </c>
      <c r="C88" s="253">
        <v>33.373013047194256</v>
      </c>
      <c r="D88" s="253">
        <v>35.105844133590587</v>
      </c>
      <c r="E88" s="253">
        <v>16.423524856567383</v>
      </c>
      <c r="F88" s="253">
        <v>0</v>
      </c>
    </row>
    <row r="89" spans="1:6">
      <c r="A89" s="253">
        <v>45873.541666666395</v>
      </c>
      <c r="B89" s="253">
        <v>665.63472405840287</v>
      </c>
      <c r="C89" s="253">
        <v>33.802982036374935</v>
      </c>
      <c r="D89" s="253">
        <v>34.870495027362445</v>
      </c>
      <c r="E89" s="253">
        <v>15.907174110412598</v>
      </c>
      <c r="F89" s="253">
        <v>0</v>
      </c>
    </row>
    <row r="90" spans="1:6">
      <c r="A90" s="253">
        <v>45873.545138888614</v>
      </c>
      <c r="B90" s="253">
        <v>674.60739224992403</v>
      </c>
      <c r="C90" s="253">
        <v>34.097217574176817</v>
      </c>
      <c r="D90" s="253">
        <v>33.633561303062876</v>
      </c>
      <c r="E90" s="253">
        <v>17.767662048339844</v>
      </c>
      <c r="F90" s="253">
        <v>0</v>
      </c>
    </row>
    <row r="91" spans="1:6">
      <c r="A91" s="253">
        <v>45873.548611110833</v>
      </c>
      <c r="B91" s="253">
        <v>681.28282793557037</v>
      </c>
      <c r="C91" s="253">
        <v>33.871954307265803</v>
      </c>
      <c r="D91" s="253">
        <v>33.677660523416783</v>
      </c>
      <c r="E91" s="253">
        <v>14.325758934020996</v>
      </c>
      <c r="F91" s="253">
        <v>0</v>
      </c>
    </row>
    <row r="92" spans="1:6">
      <c r="A92" s="253">
        <v>45873.552083333052</v>
      </c>
      <c r="B92" s="253">
        <v>685.40182084566368</v>
      </c>
      <c r="C92" s="253">
        <v>34.158607279561508</v>
      </c>
      <c r="D92" s="253">
        <v>33.191868447425868</v>
      </c>
      <c r="E92" s="253">
        <v>18.325809478759766</v>
      </c>
      <c r="F92" s="253">
        <v>0</v>
      </c>
    </row>
    <row r="93" spans="1:6">
      <c r="A93" s="253">
        <v>45873.555555555271</v>
      </c>
      <c r="B93" s="253">
        <v>687.982957208686</v>
      </c>
      <c r="C93" s="253">
        <v>34.155107676129631</v>
      </c>
      <c r="D93" s="253">
        <v>33.20580508973115</v>
      </c>
      <c r="E93" s="253">
        <v>15.349027633666992</v>
      </c>
      <c r="F93" s="253">
        <v>0</v>
      </c>
    </row>
    <row r="94" spans="1:6">
      <c r="A94" s="253">
        <v>45873.55902777749</v>
      </c>
      <c r="B94" s="253">
        <v>693.68354055266809</v>
      </c>
      <c r="C94" s="253">
        <v>34.466707274301434</v>
      </c>
      <c r="D94" s="253">
        <v>32.493348191950048</v>
      </c>
      <c r="E94" s="253">
        <v>16.651369094848633</v>
      </c>
      <c r="F94" s="253">
        <v>0</v>
      </c>
    </row>
    <row r="95" spans="1:6">
      <c r="A95" s="253">
        <v>45873.562499999709</v>
      </c>
      <c r="B95" s="253">
        <v>696.2889181327289</v>
      </c>
      <c r="C95" s="253">
        <v>34.709986091103787</v>
      </c>
      <c r="D95" s="253">
        <v>31.888525889051799</v>
      </c>
      <c r="E95" s="253">
        <v>17.480009078979492</v>
      </c>
      <c r="F95" s="253">
        <v>0</v>
      </c>
    </row>
    <row r="96" spans="1:6">
      <c r="A96" s="253">
        <v>45873.565972221928</v>
      </c>
      <c r="B96" s="253">
        <v>703.56289601972969</v>
      </c>
      <c r="C96" s="253">
        <v>34.859737470800368</v>
      </c>
      <c r="D96" s="253">
        <v>31.538243888922189</v>
      </c>
      <c r="E96" s="253">
        <v>16.999788284301758</v>
      </c>
      <c r="F96" s="253">
        <v>0</v>
      </c>
    </row>
    <row r="97" spans="1:6">
      <c r="A97" s="253">
        <v>45873.569444444147</v>
      </c>
      <c r="B97" s="253">
        <v>707.51655688104029</v>
      </c>
      <c r="C97" s="253">
        <v>34.925093487020206</v>
      </c>
      <c r="D97" s="253">
        <v>30.880261744743045</v>
      </c>
      <c r="E97" s="253">
        <v>16.930442810058594</v>
      </c>
      <c r="F97" s="253">
        <v>0</v>
      </c>
    </row>
    <row r="98" spans="1:6">
      <c r="A98" s="253">
        <v>45873.572916666366</v>
      </c>
      <c r="B98" s="253">
        <v>710.580509029871</v>
      </c>
      <c r="C98" s="253">
        <v>35.219526509921842</v>
      </c>
      <c r="D98" s="253">
        <v>30.337270481982777</v>
      </c>
      <c r="E98" s="253">
        <v>19.112756729125977</v>
      </c>
      <c r="F98" s="253">
        <v>0</v>
      </c>
    </row>
    <row r="99" spans="1:6">
      <c r="A99" s="253">
        <v>45873.576388888585</v>
      </c>
      <c r="B99" s="253">
        <v>720.10184618553694</v>
      </c>
      <c r="C99" s="253">
        <v>35.550147464757821</v>
      </c>
      <c r="D99" s="253">
        <v>29.364724991075423</v>
      </c>
      <c r="E99" s="253">
        <v>20.651418685913086</v>
      </c>
      <c r="F99" s="253">
        <v>0</v>
      </c>
    </row>
    <row r="100" spans="1:6">
      <c r="A100" s="253">
        <v>45873.579861110804</v>
      </c>
      <c r="B100" s="253">
        <v>733.77073663519479</v>
      </c>
      <c r="C100" s="253">
        <v>35.777414991453853</v>
      </c>
      <c r="D100" s="253">
        <v>28.992500671741823</v>
      </c>
      <c r="E100" s="253">
        <v>19.112756729125977</v>
      </c>
      <c r="F100" s="253">
        <v>0</v>
      </c>
    </row>
    <row r="101" spans="1:6">
      <c r="A101" s="253">
        <v>45873.583333333023</v>
      </c>
      <c r="B101" s="253">
        <v>741.74770254888915</v>
      </c>
      <c r="C101" s="253">
        <v>35.809449578406628</v>
      </c>
      <c r="D101" s="253">
        <v>28.94808817250432</v>
      </c>
      <c r="E101" s="253">
        <v>16.465320587158203</v>
      </c>
      <c r="F101" s="253">
        <v>0</v>
      </c>
    </row>
    <row r="102" spans="1:6">
      <c r="A102" s="253">
        <v>45873.586805555242</v>
      </c>
      <c r="B102" s="253">
        <v>749.01161767970279</v>
      </c>
      <c r="C102" s="253">
        <v>36.229272563354101</v>
      </c>
      <c r="D102" s="253">
        <v>29.004137393457519</v>
      </c>
      <c r="E102" s="253">
        <v>14.046686172485352</v>
      </c>
      <c r="F102" s="253">
        <v>0</v>
      </c>
    </row>
    <row r="103" spans="1:6">
      <c r="A103" s="253">
        <v>45873.590277777461</v>
      </c>
      <c r="B103" s="253">
        <v>748.35836100632764</v>
      </c>
      <c r="C103" s="253">
        <v>36.533349845694076</v>
      </c>
      <c r="D103" s="253">
        <v>29.202382451987546</v>
      </c>
      <c r="E103" s="253">
        <v>13.209465980529785</v>
      </c>
      <c r="F103" s="253">
        <v>0</v>
      </c>
    </row>
    <row r="104" spans="1:6">
      <c r="A104" s="253">
        <v>45873.59374999968</v>
      </c>
      <c r="B104" s="253">
        <v>742.42313742058218</v>
      </c>
      <c r="C104" s="253">
        <v>37.146399716751937</v>
      </c>
      <c r="D104" s="253">
        <v>28.424018061081611</v>
      </c>
      <c r="E104" s="253">
        <v>11.907124519348145</v>
      </c>
      <c r="F104" s="253">
        <v>0</v>
      </c>
    </row>
    <row r="105" spans="1:6">
      <c r="A105" s="253">
        <v>45873.597222221899</v>
      </c>
      <c r="B105" s="253">
        <v>738.93951301024981</v>
      </c>
      <c r="C105" s="253">
        <v>37.462373022655484</v>
      </c>
      <c r="D105" s="253">
        <v>27.119084575551529</v>
      </c>
      <c r="E105" s="253">
        <v>14.325758934020996</v>
      </c>
      <c r="F105" s="253">
        <v>0</v>
      </c>
    </row>
    <row r="106" spans="1:6">
      <c r="A106" s="253">
        <v>45873.600694444118</v>
      </c>
      <c r="B106" s="253">
        <v>737.25924703995656</v>
      </c>
      <c r="C106" s="253">
        <v>36.998258767724558</v>
      </c>
      <c r="D106" s="253">
        <v>27.175791889873803</v>
      </c>
      <c r="E106" s="253">
        <v>20.57609748840332</v>
      </c>
      <c r="F106" s="253">
        <v>0</v>
      </c>
    </row>
    <row r="107" spans="1:6">
      <c r="A107" s="253">
        <v>45873.604166666337</v>
      </c>
      <c r="B107" s="253">
        <v>734.58427742537947</v>
      </c>
      <c r="C107" s="253">
        <v>36.888550983906477</v>
      </c>
      <c r="D107" s="253">
        <v>27.238248315178648</v>
      </c>
      <c r="E107" s="253">
        <v>15.423688888549805</v>
      </c>
      <c r="F107" s="253">
        <v>0</v>
      </c>
    </row>
    <row r="108" spans="1:6">
      <c r="A108" s="253">
        <v>45873.607638888556</v>
      </c>
      <c r="B108" s="253">
        <v>731.09474123744963</v>
      </c>
      <c r="C108" s="253">
        <v>36.992905308005838</v>
      </c>
      <c r="D108" s="253">
        <v>27.207339714567404</v>
      </c>
      <c r="E108" s="253">
        <v>14.046686172485352</v>
      </c>
      <c r="F108" s="253">
        <v>0</v>
      </c>
    </row>
    <row r="109" spans="1:6">
      <c r="A109" s="253">
        <v>45873.611111110775</v>
      </c>
      <c r="B109" s="253">
        <v>721.336328930543</v>
      </c>
      <c r="C109" s="253">
        <v>37.11661992788504</v>
      </c>
      <c r="D109" s="253">
        <v>25.926361573982675</v>
      </c>
      <c r="E109" s="253">
        <v>15.628101348876953</v>
      </c>
      <c r="F109" s="253">
        <v>0</v>
      </c>
    </row>
    <row r="110" spans="1:6">
      <c r="A110" s="253">
        <v>45873.614583332994</v>
      </c>
      <c r="B110" s="253">
        <v>709.05787925617324</v>
      </c>
      <c r="C110" s="253">
        <v>37.465555776207175</v>
      </c>
      <c r="D110" s="253">
        <v>25.008563376488826</v>
      </c>
      <c r="E110" s="253">
        <v>13.209465980529785</v>
      </c>
      <c r="F110" s="253">
        <v>0</v>
      </c>
    </row>
    <row r="111" spans="1:6">
      <c r="A111" s="253">
        <v>45873.618055555213</v>
      </c>
      <c r="B111" s="253">
        <v>707.60633434052193</v>
      </c>
      <c r="C111" s="253">
        <v>37.615657802339548</v>
      </c>
      <c r="D111" s="253">
        <v>25.082573129478817</v>
      </c>
      <c r="E111" s="253">
        <v>17.191877365112305</v>
      </c>
      <c r="F111" s="253">
        <v>0</v>
      </c>
    </row>
    <row r="112" spans="1:6">
      <c r="A112" s="253">
        <v>45873.621527777432</v>
      </c>
      <c r="B112" s="253">
        <v>700.41628038891497</v>
      </c>
      <c r="C112" s="253">
        <v>37.73993773932979</v>
      </c>
      <c r="D112" s="253">
        <v>24.7472952302655</v>
      </c>
      <c r="E112" s="253">
        <v>17.191877365112305</v>
      </c>
      <c r="F112" s="253">
        <v>0</v>
      </c>
    </row>
    <row r="113" spans="1:6">
      <c r="A113" s="253">
        <v>45873.624999999651</v>
      </c>
      <c r="B113" s="253">
        <v>700.67577278936506</v>
      </c>
      <c r="C113" s="253">
        <v>37.865101760849242</v>
      </c>
      <c r="D113" s="253">
        <v>24.391342318700875</v>
      </c>
      <c r="E113" s="253">
        <v>13.767612457275391</v>
      </c>
      <c r="F113" s="253">
        <v>0</v>
      </c>
    </row>
    <row r="114" spans="1:6">
      <c r="A114" s="253">
        <v>45873.62847222187</v>
      </c>
      <c r="B114" s="253">
        <v>695.8959257172196</v>
      </c>
      <c r="C114" s="253">
        <v>37.990716382609577</v>
      </c>
      <c r="D114" s="253">
        <v>24.262858619696384</v>
      </c>
      <c r="E114" s="253">
        <v>14.874564170837402</v>
      </c>
      <c r="F114" s="253">
        <v>0</v>
      </c>
    </row>
    <row r="115" spans="1:6">
      <c r="A115" s="253">
        <v>45873.631944444089</v>
      </c>
      <c r="B115" s="253">
        <v>688.54435958119916</v>
      </c>
      <c r="C115" s="253">
        <v>37.810668075893894</v>
      </c>
      <c r="D115" s="253">
        <v>25.132519495044875</v>
      </c>
      <c r="E115" s="253">
        <v>15.069954872131348</v>
      </c>
      <c r="F115" s="253">
        <v>0</v>
      </c>
    </row>
    <row r="116" spans="1:6">
      <c r="A116" s="253">
        <v>45873.635416666308</v>
      </c>
      <c r="B116" s="253">
        <v>685.98049703583979</v>
      </c>
      <c r="C116" s="253">
        <v>38.132485948817497</v>
      </c>
      <c r="D116" s="253">
        <v>24.973468623762876</v>
      </c>
      <c r="E116" s="253">
        <v>12.186197280883789</v>
      </c>
      <c r="F116" s="253">
        <v>0</v>
      </c>
    </row>
    <row r="117" spans="1:6">
      <c r="A117" s="253">
        <v>45873.638888888527</v>
      </c>
      <c r="B117" s="253">
        <v>675.34084576282305</v>
      </c>
      <c r="C117" s="253">
        <v>38.266154519106806</v>
      </c>
      <c r="D117" s="253">
        <v>24.215711427345379</v>
      </c>
      <c r="E117" s="253">
        <v>17.660097122192383</v>
      </c>
      <c r="F117" s="253">
        <v>0</v>
      </c>
    </row>
    <row r="118" spans="1:6">
      <c r="A118" s="253">
        <v>45873.642361110746</v>
      </c>
      <c r="B118" s="253">
        <v>664.01898862616099</v>
      </c>
      <c r="C118" s="253">
        <v>38.2598151272948</v>
      </c>
      <c r="D118" s="253">
        <v>23.775902449704489</v>
      </c>
      <c r="E118" s="253">
        <v>15.078908920288086</v>
      </c>
      <c r="F118" s="253">
        <v>0</v>
      </c>
    </row>
    <row r="119" spans="1:6">
      <c r="A119" s="253">
        <v>45873.645833332965</v>
      </c>
      <c r="B119" s="253">
        <v>680.23837950503389</v>
      </c>
      <c r="C119" s="253">
        <v>38.317505708927797</v>
      </c>
      <c r="D119" s="253">
        <v>23.716801429263374</v>
      </c>
      <c r="E119" s="253">
        <v>12.744343757629395</v>
      </c>
      <c r="F119" s="253">
        <v>0</v>
      </c>
    </row>
    <row r="120" spans="1:6">
      <c r="A120" s="253">
        <v>45873.649305555184</v>
      </c>
      <c r="B120" s="253">
        <v>675.63035464343614</v>
      </c>
      <c r="C120" s="253">
        <v>38.507633397039044</v>
      </c>
      <c r="D120" s="253">
        <v>26.331339775571141</v>
      </c>
      <c r="E120" s="253">
        <v>15.725711822509766</v>
      </c>
      <c r="F120" s="253">
        <v>0</v>
      </c>
    </row>
    <row r="121" spans="1:6">
      <c r="A121" s="253">
        <v>45873.652777777403</v>
      </c>
      <c r="B121" s="253">
        <v>655.05172352770728</v>
      </c>
      <c r="C121" s="253">
        <v>38.579771248354703</v>
      </c>
      <c r="D121" s="253">
        <v>23.46740826826197</v>
      </c>
      <c r="E121" s="253">
        <v>12.581764221191406</v>
      </c>
      <c r="F121" s="253">
        <v>0</v>
      </c>
    </row>
    <row r="122" spans="1:6">
      <c r="A122" s="253">
        <v>45873.656249999622</v>
      </c>
      <c r="B122" s="253">
        <v>646.98306977863854</v>
      </c>
      <c r="C122" s="253">
        <v>38.607950869201304</v>
      </c>
      <c r="D122" s="253">
        <v>23.446609103542247</v>
      </c>
      <c r="E122" s="253">
        <v>11.42923641204834</v>
      </c>
      <c r="F122" s="253">
        <v>0</v>
      </c>
    </row>
    <row r="123" spans="1:6">
      <c r="A123" s="253">
        <v>45873.659722221841</v>
      </c>
      <c r="B123" s="253">
        <v>642.60962202392489</v>
      </c>
      <c r="C123" s="253">
        <v>38.76232183753833</v>
      </c>
      <c r="D123" s="253">
        <v>23.324833685298838</v>
      </c>
      <c r="E123" s="253">
        <v>11.717368125915527</v>
      </c>
      <c r="F123" s="253">
        <v>0</v>
      </c>
    </row>
    <row r="124" spans="1:6">
      <c r="A124" s="253">
        <v>45873.66319444406</v>
      </c>
      <c r="B124" s="253">
        <v>644.67019098608762</v>
      </c>
      <c r="C124" s="253">
        <v>38.730972309379752</v>
      </c>
      <c r="D124" s="253">
        <v>23.469076775268494</v>
      </c>
      <c r="E124" s="253">
        <v>11.348978042602539</v>
      </c>
      <c r="F124" s="253">
        <v>0</v>
      </c>
    </row>
    <row r="125" spans="1:6">
      <c r="A125" s="253">
        <v>45873.666666666279</v>
      </c>
      <c r="B125" s="253">
        <v>644.41507545148806</v>
      </c>
      <c r="C125" s="253">
        <v>39.019724710952829</v>
      </c>
      <c r="D125" s="253">
        <v>23.37697618674834</v>
      </c>
      <c r="E125" s="253">
        <v>13.588055610656738</v>
      </c>
      <c r="F125" s="253">
        <v>0</v>
      </c>
    </row>
    <row r="126" spans="1:6">
      <c r="A126" s="253">
        <v>45873.670138888498</v>
      </c>
      <c r="B126" s="253">
        <v>626.65878263185505</v>
      </c>
      <c r="C126" s="253">
        <v>38.832222228021116</v>
      </c>
      <c r="D126" s="253">
        <v>23.411175969087473</v>
      </c>
      <c r="E126" s="253">
        <v>16.196071624755859</v>
      </c>
      <c r="F126" s="253">
        <v>0</v>
      </c>
    </row>
    <row r="127" spans="1:6">
      <c r="A127" s="253">
        <v>45873.673611110717</v>
      </c>
      <c r="B127" s="253">
        <v>618.92041905963606</v>
      </c>
      <c r="C127" s="253">
        <v>38.775244151090234</v>
      </c>
      <c r="D127" s="253">
        <v>23.266435695113845</v>
      </c>
      <c r="E127" s="253">
        <v>11.42923641204834</v>
      </c>
      <c r="F127" s="253">
        <v>0</v>
      </c>
    </row>
    <row r="128" spans="1:6">
      <c r="A128" s="253">
        <v>45873.677083332936</v>
      </c>
      <c r="B128" s="253">
        <v>610.06484054631414</v>
      </c>
      <c r="C128" s="253">
        <v>39.317883667225033</v>
      </c>
      <c r="D128" s="253">
        <v>22.799792075993132</v>
      </c>
      <c r="E128" s="253">
        <v>15.628101348876953</v>
      </c>
      <c r="F128" s="253">
        <v>0</v>
      </c>
    </row>
    <row r="129" spans="1:6">
      <c r="A129" s="253">
        <v>45873.680555555155</v>
      </c>
      <c r="B129" s="253">
        <v>613.25575936227688</v>
      </c>
      <c r="C129" s="253">
        <v>39.781691875694726</v>
      </c>
      <c r="D129" s="253">
        <v>22.50437816056408</v>
      </c>
      <c r="E129" s="253">
        <v>14.790881156921387</v>
      </c>
      <c r="F129" s="253">
        <v>0</v>
      </c>
    </row>
    <row r="130" spans="1:6">
      <c r="A130" s="253">
        <v>45873.684027777374</v>
      </c>
      <c r="B130" s="253">
        <v>612.49901324796258</v>
      </c>
      <c r="C130" s="253">
        <v>39.607614506149851</v>
      </c>
      <c r="D130" s="253">
        <v>22.657274442619748</v>
      </c>
      <c r="E130" s="253">
        <v>13.625531196594238</v>
      </c>
      <c r="F130" s="253">
        <v>0</v>
      </c>
    </row>
    <row r="131" spans="1:6">
      <c r="A131" s="253">
        <v>45873.687499999593</v>
      </c>
      <c r="B131" s="253">
        <v>610.83419809788325</v>
      </c>
      <c r="C131" s="253">
        <v>39.554140031666499</v>
      </c>
      <c r="D131" s="253">
        <v>22.564114853493134</v>
      </c>
      <c r="E131" s="253">
        <v>15.628101348876953</v>
      </c>
      <c r="F131" s="253">
        <v>0</v>
      </c>
    </row>
    <row r="132" spans="1:6">
      <c r="A132" s="253">
        <v>45873.690972221812</v>
      </c>
      <c r="B132" s="253">
        <v>608.8958255395579</v>
      </c>
      <c r="C132" s="253">
        <v>39.655178119034218</v>
      </c>
      <c r="D132" s="253">
        <v>22.237126626458359</v>
      </c>
      <c r="E132" s="253">
        <v>15.628101348876953</v>
      </c>
      <c r="F132" s="253">
        <v>0</v>
      </c>
    </row>
    <row r="133" spans="1:6">
      <c r="A133" s="253">
        <v>45873.694444444031</v>
      </c>
      <c r="B133" s="253">
        <v>596.10632337975335</v>
      </c>
      <c r="C133" s="253">
        <v>39.46513452721355</v>
      </c>
      <c r="D133" s="253">
        <v>22.267028826896226</v>
      </c>
      <c r="E133" s="253">
        <v>15.734097480773926</v>
      </c>
      <c r="F133" s="253">
        <v>0</v>
      </c>
    </row>
    <row r="134" spans="1:6">
      <c r="A134" s="253">
        <v>45873.69791666625</v>
      </c>
      <c r="B134" s="253">
        <v>579.85902066932908</v>
      </c>
      <c r="C134" s="253">
        <v>39.5179874334654</v>
      </c>
      <c r="D134" s="253">
        <v>22.127695514155477</v>
      </c>
      <c r="E134" s="253">
        <v>15.078908920288086</v>
      </c>
      <c r="F134" s="253">
        <v>0</v>
      </c>
    </row>
    <row r="135" spans="1:6">
      <c r="A135" s="253">
        <v>45873.701388888469</v>
      </c>
      <c r="B135" s="253">
        <v>556.57968261420217</v>
      </c>
      <c r="C135" s="253">
        <v>39.370945888660543</v>
      </c>
      <c r="D135" s="253">
        <v>21.907725511619617</v>
      </c>
      <c r="E135" s="253">
        <v>20.093273162841797</v>
      </c>
      <c r="F135" s="253">
        <v>0</v>
      </c>
    </row>
    <row r="136" spans="1:6">
      <c r="A136" s="253">
        <v>45873.704861110687</v>
      </c>
      <c r="B136" s="253">
        <v>547.98731389078819</v>
      </c>
      <c r="C136" s="253">
        <v>39.229809390374008</v>
      </c>
      <c r="D136" s="253">
        <v>23.865872820388258</v>
      </c>
      <c r="E136" s="253">
        <v>17.767662048339844</v>
      </c>
      <c r="F136" s="253">
        <v>0</v>
      </c>
    </row>
    <row r="137" spans="1:6">
      <c r="A137" s="253">
        <v>45873.708333332906</v>
      </c>
      <c r="B137" s="253">
        <v>536.18066403728938</v>
      </c>
      <c r="C137" s="253">
        <v>39.614067092585117</v>
      </c>
      <c r="D137" s="253">
        <v>21.792325420460244</v>
      </c>
      <c r="E137" s="253">
        <v>15.069954872131348</v>
      </c>
      <c r="F137" s="253">
        <v>0</v>
      </c>
    </row>
    <row r="138" spans="1:6">
      <c r="A138" s="253">
        <v>45873.711805555125</v>
      </c>
      <c r="B138" s="253">
        <v>525.56674088222292</v>
      </c>
      <c r="C138" s="253">
        <v>39.732078147965233</v>
      </c>
      <c r="D138" s="253">
        <v>21.794129878306141</v>
      </c>
      <c r="E138" s="253">
        <v>16.186246871948242</v>
      </c>
      <c r="F138" s="253">
        <v>0</v>
      </c>
    </row>
    <row r="139" spans="1:6">
      <c r="A139" s="253">
        <v>45873.715277777344</v>
      </c>
      <c r="B139" s="253">
        <v>516.63689238111488</v>
      </c>
      <c r="C139" s="253">
        <v>39.698212791654171</v>
      </c>
      <c r="D139" s="253">
        <v>22.309722577077174</v>
      </c>
      <c r="E139" s="253">
        <v>18.884538650512695</v>
      </c>
      <c r="F139" s="253">
        <v>0</v>
      </c>
    </row>
    <row r="140" spans="1:6">
      <c r="A140" s="253">
        <v>45873.718749999563</v>
      </c>
      <c r="B140" s="253">
        <v>507.80499108843037</v>
      </c>
      <c r="C140" s="253">
        <v>39.381762483007769</v>
      </c>
      <c r="D140" s="253">
        <v>23.106529995720496</v>
      </c>
      <c r="E140" s="253">
        <v>18.046735763549805</v>
      </c>
      <c r="F140" s="253">
        <v>0</v>
      </c>
    </row>
    <row r="141" spans="1:6">
      <c r="A141" s="253">
        <v>45873.722222221782</v>
      </c>
      <c r="B141" s="253">
        <v>499.37194179168421</v>
      </c>
      <c r="C141" s="253">
        <v>39.231935811136246</v>
      </c>
      <c r="D141" s="253">
        <v>22.802462358925304</v>
      </c>
      <c r="E141" s="253">
        <v>16.465320587158203</v>
      </c>
      <c r="F141" s="253">
        <v>0</v>
      </c>
    </row>
    <row r="142" spans="1:6">
      <c r="A142" s="253">
        <v>45873.725694444001</v>
      </c>
      <c r="B142" s="253">
        <v>494.22740202307506</v>
      </c>
      <c r="C142" s="253">
        <v>39.357595051533906</v>
      </c>
      <c r="D142" s="253">
        <v>22.611614727773322</v>
      </c>
      <c r="E142" s="253">
        <v>19.907224655151367</v>
      </c>
      <c r="F142" s="253">
        <v>0</v>
      </c>
    </row>
    <row r="143" spans="1:6">
      <c r="A143" s="253">
        <v>45873.72916666622</v>
      </c>
      <c r="B143" s="253">
        <v>488.17556126472027</v>
      </c>
      <c r="C143" s="253">
        <v>39.486829897830262</v>
      </c>
      <c r="D143" s="253">
        <v>22.847873927403374</v>
      </c>
      <c r="E143" s="253">
        <v>20.265285491943359</v>
      </c>
      <c r="F143" s="253">
        <v>0</v>
      </c>
    </row>
    <row r="144" spans="1:6">
      <c r="A144" s="253">
        <v>45873.732638888439</v>
      </c>
      <c r="B144" s="253">
        <v>487.33519186700528</v>
      </c>
      <c r="C144" s="253">
        <v>39.36426467355404</v>
      </c>
      <c r="D144" s="253">
        <v>22.856698890548522</v>
      </c>
      <c r="E144" s="253">
        <v>21.767711639404297</v>
      </c>
      <c r="F144" s="253">
        <v>0</v>
      </c>
    </row>
    <row r="145" spans="1:6">
      <c r="A145" s="253">
        <v>45873.736111110658</v>
      </c>
      <c r="B145" s="253">
        <v>486.51178218671248</v>
      </c>
      <c r="C145" s="253">
        <v>39.404017644930946</v>
      </c>
      <c r="D145" s="253">
        <v>22.870816939120456</v>
      </c>
      <c r="E145" s="253">
        <v>20.651418685913086</v>
      </c>
      <c r="F145" s="253">
        <v>0</v>
      </c>
    </row>
    <row r="146" spans="1:6">
      <c r="A146" s="253">
        <v>45873.739583332877</v>
      </c>
      <c r="B146" s="253">
        <v>475.07894490669833</v>
      </c>
      <c r="C146" s="253">
        <v>39.17528574271784</v>
      </c>
      <c r="D146" s="253">
        <v>23.08665504981024</v>
      </c>
      <c r="E146" s="253">
        <v>21.033636093139648</v>
      </c>
      <c r="F146" s="253">
        <v>0</v>
      </c>
    </row>
    <row r="147" spans="1:6">
      <c r="A147" s="253">
        <v>45873.743055555096</v>
      </c>
      <c r="B147" s="253">
        <v>475.08425331939236</v>
      </c>
      <c r="C147" s="253">
        <v>39.321411732309002</v>
      </c>
      <c r="D147" s="253">
        <v>23.370999433633692</v>
      </c>
      <c r="E147" s="253">
        <v>21.209566116333008</v>
      </c>
      <c r="F147" s="253">
        <v>0</v>
      </c>
    </row>
    <row r="148" spans="1:6">
      <c r="A148" s="253">
        <v>45873.746527777315</v>
      </c>
      <c r="B148" s="253">
        <v>469.7974727847776</v>
      </c>
      <c r="C148" s="253">
        <v>39.273322526010297</v>
      </c>
      <c r="D148" s="253">
        <v>23.577094541588398</v>
      </c>
      <c r="E148" s="253">
        <v>22.232833862304688</v>
      </c>
      <c r="F148" s="253">
        <v>0</v>
      </c>
    </row>
    <row r="149" spans="1:6">
      <c r="A149" s="253">
        <v>45873.749999999534</v>
      </c>
      <c r="B149" s="253">
        <v>458.1766957240427</v>
      </c>
      <c r="C149" s="253">
        <v>39.288569229188461</v>
      </c>
      <c r="D149" s="253">
        <v>23.674291397886734</v>
      </c>
      <c r="E149" s="253">
        <v>22.921199798583984</v>
      </c>
      <c r="F149" s="253">
        <v>0</v>
      </c>
    </row>
    <row r="150" spans="1:6">
      <c r="A150" s="253">
        <v>45873.753472221753</v>
      </c>
      <c r="B150" s="253">
        <v>441.67721580632866</v>
      </c>
      <c r="C150" s="253">
        <v>39.150605662016318</v>
      </c>
      <c r="D150" s="253">
        <v>23.983575117980351</v>
      </c>
      <c r="E150" s="253">
        <v>27.535224914550781</v>
      </c>
      <c r="F150" s="253">
        <v>0</v>
      </c>
    </row>
    <row r="151" spans="1:6">
      <c r="A151" s="253">
        <v>45873.756944443972</v>
      </c>
      <c r="B151" s="253">
        <v>438.25486386895903</v>
      </c>
      <c r="C151" s="253">
        <v>39.044870482012428</v>
      </c>
      <c r="D151" s="253">
        <v>24.270369953224726</v>
      </c>
      <c r="E151" s="253">
        <v>26.791030883789063</v>
      </c>
      <c r="F151" s="253">
        <v>0</v>
      </c>
    </row>
    <row r="152" spans="1:6">
      <c r="A152" s="253">
        <v>45873.760416666191</v>
      </c>
      <c r="B152" s="253">
        <v>425.84612499446075</v>
      </c>
      <c r="C152" s="253">
        <v>39.043830591837562</v>
      </c>
      <c r="D152" s="253">
        <v>24.331709771910436</v>
      </c>
      <c r="E152" s="253">
        <v>23.814249038696289</v>
      </c>
      <c r="F152" s="253">
        <v>0</v>
      </c>
    </row>
    <row r="153" spans="1:6">
      <c r="A153" s="253">
        <v>45873.76388888841</v>
      </c>
      <c r="B153" s="253">
        <v>420.9390973456218</v>
      </c>
      <c r="C153" s="253">
        <v>38.879997253417969</v>
      </c>
      <c r="D153" s="253">
        <v>24.359442582181693</v>
      </c>
      <c r="E153" s="253">
        <v>23.530780792236328</v>
      </c>
      <c r="F153" s="253">
        <v>0</v>
      </c>
    </row>
    <row r="154" spans="1:6">
      <c r="A154" s="253">
        <v>45873.767361110629</v>
      </c>
      <c r="B154" s="253">
        <v>404.22853287608257</v>
      </c>
      <c r="C154" s="253">
        <v>38.936713304337381</v>
      </c>
      <c r="D154" s="253">
        <v>24.4406609109847</v>
      </c>
      <c r="E154" s="253">
        <v>21.488637924194336</v>
      </c>
      <c r="F154" s="253">
        <v>0</v>
      </c>
    </row>
    <row r="155" spans="1:6">
      <c r="A155" s="253">
        <v>45873.770833332848</v>
      </c>
      <c r="B155" s="253">
        <v>387.04264497688689</v>
      </c>
      <c r="C155" s="253">
        <v>39.083134971500826</v>
      </c>
      <c r="D155" s="253">
        <v>24.440413574791236</v>
      </c>
      <c r="E155" s="253">
        <v>20.093273162841797</v>
      </c>
      <c r="F155" s="253">
        <v>0</v>
      </c>
    </row>
    <row r="156" spans="1:6">
      <c r="A156" s="253">
        <v>45873.774305555067</v>
      </c>
      <c r="B156" s="253">
        <v>372.18252010426556</v>
      </c>
      <c r="C156" s="253">
        <v>39.032468840132402</v>
      </c>
      <c r="D156" s="253">
        <v>24.687040867186116</v>
      </c>
      <c r="E156" s="253">
        <v>24.651468276977539</v>
      </c>
      <c r="F156" s="253">
        <v>0</v>
      </c>
    </row>
    <row r="157" spans="1:6">
      <c r="A157" s="253">
        <v>45873.777777777286</v>
      </c>
      <c r="B157" s="253">
        <v>352.25401350740208</v>
      </c>
      <c r="C157" s="253">
        <v>38.954871882439434</v>
      </c>
      <c r="D157" s="253">
        <v>25.000454585826908</v>
      </c>
      <c r="E157" s="253">
        <v>24.9305419921875</v>
      </c>
      <c r="F157" s="253">
        <v>0</v>
      </c>
    </row>
    <row r="158" spans="1:6">
      <c r="A158" s="253">
        <v>45873.781249999505</v>
      </c>
      <c r="B158" s="253">
        <v>338.5174658806111</v>
      </c>
      <c r="C158" s="253">
        <v>38.993387073253437</v>
      </c>
      <c r="D158" s="253">
        <v>25.146184823686248</v>
      </c>
      <c r="E158" s="253">
        <v>22.954517364501953</v>
      </c>
      <c r="F158" s="253">
        <v>0</v>
      </c>
    </row>
    <row r="159" spans="1:6">
      <c r="A159" s="253">
        <v>45873.784722221724</v>
      </c>
      <c r="B159" s="253">
        <v>333.18247315177388</v>
      </c>
      <c r="C159" s="253">
        <v>39.168170817949338</v>
      </c>
      <c r="D159" s="253">
        <v>24.906886179663534</v>
      </c>
      <c r="E159" s="253">
        <v>25.209615707397461</v>
      </c>
      <c r="F159" s="253">
        <v>0</v>
      </c>
    </row>
    <row r="160" spans="1:6">
      <c r="A160" s="253">
        <v>45873.788194443943</v>
      </c>
      <c r="B160" s="253">
        <v>319.78537775193359</v>
      </c>
      <c r="C160" s="253">
        <v>39.060075388809011</v>
      </c>
      <c r="D160" s="253">
        <v>24.780695171571782</v>
      </c>
      <c r="E160" s="253">
        <v>20.930492401123047</v>
      </c>
      <c r="F160" s="253">
        <v>0</v>
      </c>
    </row>
    <row r="161" spans="1:6">
      <c r="A161" s="253">
        <v>45873.791666666162</v>
      </c>
      <c r="B161" s="253">
        <v>304.16518697604295</v>
      </c>
      <c r="C161" s="253">
        <v>38.890005378814912</v>
      </c>
      <c r="D161" s="253">
        <v>25.042251175064198</v>
      </c>
      <c r="E161" s="253">
        <v>21.321767807006836</v>
      </c>
      <c r="F161" s="253">
        <v>0</v>
      </c>
    </row>
    <row r="162" spans="1:6">
      <c r="A162" s="253">
        <v>45873.795138888381</v>
      </c>
      <c r="B162" s="253">
        <v>290.52206579185975</v>
      </c>
      <c r="C162" s="253">
        <v>38.786612763680978</v>
      </c>
      <c r="D162" s="253">
        <v>25.10094335925513</v>
      </c>
      <c r="E162" s="253">
        <v>23.242649078369141</v>
      </c>
      <c r="F162" s="253">
        <v>0</v>
      </c>
    </row>
    <row r="163" spans="1:6">
      <c r="A163" s="253">
        <v>45873.7986111106</v>
      </c>
      <c r="B163" s="253">
        <v>278.01598224162888</v>
      </c>
      <c r="C163" s="253">
        <v>38.880020342603643</v>
      </c>
      <c r="D163" s="253">
        <v>25.022838116701731</v>
      </c>
      <c r="E163" s="253">
        <v>24.107044219970703</v>
      </c>
      <c r="F163" s="253">
        <v>0</v>
      </c>
    </row>
    <row r="164" spans="1:6">
      <c r="A164" s="253">
        <v>45873.802083332819</v>
      </c>
      <c r="B164" s="253">
        <v>260.93768541008052</v>
      </c>
      <c r="C164" s="253">
        <v>38.879997253417969</v>
      </c>
      <c r="D164" s="253">
        <v>25.071295114595603</v>
      </c>
      <c r="E164" s="253">
        <v>23.575414657592773</v>
      </c>
      <c r="F164" s="253">
        <v>0</v>
      </c>
    </row>
    <row r="165" spans="1:6">
      <c r="A165" s="253">
        <v>45873.805555555038</v>
      </c>
      <c r="B165" s="253">
        <v>240.39741189359319</v>
      </c>
      <c r="C165" s="253">
        <v>38.823702945316519</v>
      </c>
      <c r="D165" s="253">
        <v>25.110494337123033</v>
      </c>
      <c r="E165" s="253">
        <v>23.814249038696289</v>
      </c>
      <c r="F165" s="253">
        <v>0</v>
      </c>
    </row>
    <row r="166" spans="1:6">
      <c r="A166" s="253">
        <v>45873.809027777257</v>
      </c>
      <c r="B166" s="253">
        <v>223.22470906904488</v>
      </c>
      <c r="C166" s="253">
        <v>38.677990183206717</v>
      </c>
      <c r="D166" s="253">
        <v>25.355926353158893</v>
      </c>
      <c r="E166" s="253">
        <v>24.9305419921875</v>
      </c>
      <c r="F166" s="253">
        <v>0</v>
      </c>
    </row>
    <row r="167" spans="1:6">
      <c r="A167" s="253">
        <v>45873.812499999476</v>
      </c>
      <c r="B167" s="253">
        <v>210.51077277347667</v>
      </c>
      <c r="C167" s="253">
        <v>38.939020195699555</v>
      </c>
      <c r="D167" s="253">
        <v>25.528038390729957</v>
      </c>
      <c r="E167" s="253">
        <v>23.349126815795898</v>
      </c>
      <c r="F167" s="253">
        <v>0</v>
      </c>
    </row>
    <row r="168" spans="1:6">
      <c r="A168" s="253">
        <v>45873.815972221695</v>
      </c>
      <c r="B168" s="253">
        <v>193.85455736036437</v>
      </c>
      <c r="C168" s="253">
        <v>38.748469008131742</v>
      </c>
      <c r="D168" s="253">
        <v>25.813582677865547</v>
      </c>
      <c r="E168" s="253">
        <v>23.349126815795898</v>
      </c>
      <c r="F168" s="253">
        <v>0</v>
      </c>
    </row>
    <row r="169" spans="1:6">
      <c r="A169" s="253">
        <v>45873.819444443914</v>
      </c>
      <c r="B169" s="253">
        <v>176.59984297960793</v>
      </c>
      <c r="C169" s="253">
        <v>38.689999267641888</v>
      </c>
      <c r="D169" s="253">
        <v>26.122057536015092</v>
      </c>
      <c r="E169" s="253">
        <v>23.098913192749023</v>
      </c>
      <c r="F169" s="253">
        <v>0</v>
      </c>
    </row>
    <row r="170" spans="1:6">
      <c r="A170" s="253">
        <v>45873.822916666133</v>
      </c>
      <c r="B170" s="253">
        <v>159.47229319441257</v>
      </c>
      <c r="C170" s="253">
        <v>38.689998626708984</v>
      </c>
      <c r="D170" s="253">
        <v>26.342936037620454</v>
      </c>
      <c r="E170" s="253">
        <v>23.070053100585938</v>
      </c>
      <c r="F170" s="253">
        <v>0</v>
      </c>
    </row>
    <row r="171" spans="1:6">
      <c r="A171" s="253">
        <v>45873.826388888352</v>
      </c>
      <c r="B171" s="253">
        <v>139.99204075326804</v>
      </c>
      <c r="C171" s="253">
        <v>38.509539746240939</v>
      </c>
      <c r="D171" s="253">
        <v>26.480390046887969</v>
      </c>
      <c r="E171" s="253">
        <v>22.232833862304688</v>
      </c>
      <c r="F171" s="253">
        <v>0</v>
      </c>
    </row>
    <row r="172" spans="1:6">
      <c r="A172" s="253">
        <v>45873.829861110571</v>
      </c>
      <c r="B172" s="253">
        <v>123.56348577619167</v>
      </c>
      <c r="C172" s="253">
        <v>38.375454624632575</v>
      </c>
      <c r="D172" s="253">
        <v>26.720608517219581</v>
      </c>
      <c r="E172" s="253">
        <v>21.898033142089844</v>
      </c>
      <c r="F172" s="253">
        <v>0</v>
      </c>
    </row>
    <row r="173" spans="1:6">
      <c r="A173" s="253">
        <v>45873.83333333279</v>
      </c>
      <c r="B173" s="253">
        <v>108.21551756482512</v>
      </c>
      <c r="C173" s="253">
        <v>38.406739772186263</v>
      </c>
      <c r="D173" s="253">
        <v>27.008053359586395</v>
      </c>
      <c r="E173" s="253">
        <v>20.265285491943359</v>
      </c>
      <c r="F173" s="253">
        <v>0</v>
      </c>
    </row>
    <row r="174" spans="1:6">
      <c r="A174" s="253">
        <v>45873.836805555009</v>
      </c>
      <c r="B174" s="253">
        <v>92.969951396086657</v>
      </c>
      <c r="C174" s="253">
        <v>38.254844554223482</v>
      </c>
      <c r="D174" s="253">
        <v>27.3312956386503</v>
      </c>
      <c r="E174" s="253">
        <v>17.364526748657227</v>
      </c>
      <c r="F174" s="253">
        <v>0</v>
      </c>
    </row>
    <row r="175" spans="1:6">
      <c r="A175" s="253">
        <v>45873.840277777228</v>
      </c>
      <c r="B175" s="253">
        <v>76.303478554706686</v>
      </c>
      <c r="C175" s="253">
        <v>38.229964791139892</v>
      </c>
      <c r="D175" s="253">
        <v>27.591541111905972</v>
      </c>
      <c r="E175" s="253">
        <v>22.790981292724609</v>
      </c>
      <c r="F175" s="253">
        <v>0</v>
      </c>
    </row>
    <row r="176" spans="1:6">
      <c r="A176" s="253">
        <v>45873.843749999447</v>
      </c>
      <c r="B176" s="253">
        <v>61.528384261880909</v>
      </c>
      <c r="C176" s="253">
        <v>38.147838324684031</v>
      </c>
      <c r="D176" s="253">
        <v>27.840128824848016</v>
      </c>
      <c r="E176" s="253">
        <v>20.372344970703125</v>
      </c>
      <c r="F176" s="253">
        <v>0</v>
      </c>
    </row>
    <row r="177" spans="1:6">
      <c r="A177" s="253">
        <v>45873.847222221666</v>
      </c>
      <c r="B177" s="253">
        <v>42.05703218138364</v>
      </c>
      <c r="C177" s="253">
        <v>37.82997763164331</v>
      </c>
      <c r="D177" s="253">
        <v>28.129325163447284</v>
      </c>
      <c r="E177" s="253">
        <v>21.433725357055664</v>
      </c>
      <c r="F177" s="253">
        <v>0</v>
      </c>
    </row>
    <row r="178" spans="1:6">
      <c r="A178" s="253">
        <v>45873.850694443885</v>
      </c>
      <c r="B178" s="253">
        <v>7.6358918390280785E-3</v>
      </c>
      <c r="C178" s="253">
        <v>37.620601576046013</v>
      </c>
      <c r="D178" s="253">
        <v>28.415171936735938</v>
      </c>
      <c r="E178" s="253">
        <v>21.209566116333008</v>
      </c>
      <c r="F178" s="253">
        <v>0</v>
      </c>
    </row>
    <row r="179" spans="1:6">
      <c r="A179" s="253">
        <v>45873.854166666104</v>
      </c>
      <c r="B179" s="253">
        <v>0</v>
      </c>
      <c r="C179" s="253">
        <v>37.520157984245756</v>
      </c>
      <c r="D179" s="253">
        <v>28.555224425850302</v>
      </c>
      <c r="E179" s="253">
        <v>17.767662048339844</v>
      </c>
      <c r="F179" s="253">
        <v>0</v>
      </c>
    </row>
    <row r="180" spans="1:6">
      <c r="A180" s="253">
        <v>45873.857638888323</v>
      </c>
      <c r="B180" s="253">
        <v>0</v>
      </c>
      <c r="C180" s="253">
        <v>37.39670712919289</v>
      </c>
      <c r="D180" s="253">
        <v>28.695800218618267</v>
      </c>
      <c r="E180" s="253">
        <v>19.105875015258789</v>
      </c>
      <c r="F180" s="253">
        <v>0</v>
      </c>
    </row>
    <row r="181" spans="1:6">
      <c r="A181" s="253">
        <v>45873.861111110542</v>
      </c>
      <c r="B181" s="253">
        <v>0</v>
      </c>
      <c r="C181" s="253">
        <v>37.484950146193206</v>
      </c>
      <c r="D181" s="253">
        <v>28.825821305143116</v>
      </c>
      <c r="E181" s="253">
        <v>19.628150939941406</v>
      </c>
      <c r="F181" s="253">
        <v>0</v>
      </c>
    </row>
    <row r="182" spans="1:6">
      <c r="A182" s="253">
        <v>45873.864583332761</v>
      </c>
      <c r="B182" s="253">
        <v>0</v>
      </c>
      <c r="C182" s="253">
        <v>37.287537703063556</v>
      </c>
      <c r="D182" s="253">
        <v>28.928183966284546</v>
      </c>
      <c r="E182" s="253">
        <v>21.569677352905273</v>
      </c>
      <c r="F182" s="253">
        <v>0</v>
      </c>
    </row>
    <row r="183" spans="1:6">
      <c r="A183" s="253">
        <v>45873.86805555498</v>
      </c>
      <c r="B183" s="253">
        <v>0</v>
      </c>
      <c r="C183" s="253">
        <v>37.083235663137472</v>
      </c>
      <c r="D183" s="253">
        <v>29.0869983934614</v>
      </c>
      <c r="E183" s="253">
        <v>18.511857986450195</v>
      </c>
      <c r="F183" s="253">
        <v>0</v>
      </c>
    </row>
    <row r="184" spans="1:6">
      <c r="A184" s="253">
        <v>45873.871527777199</v>
      </c>
      <c r="B184" s="253">
        <v>0</v>
      </c>
      <c r="C184" s="253">
        <v>36.965283377424569</v>
      </c>
      <c r="D184" s="253">
        <v>28.913817712273012</v>
      </c>
      <c r="E184" s="253">
        <v>18.398448944091797</v>
      </c>
      <c r="F184" s="253">
        <v>0</v>
      </c>
    </row>
    <row r="185" spans="1:6">
      <c r="A185" s="253">
        <v>45873.874999999418</v>
      </c>
      <c r="B185" s="253">
        <v>0</v>
      </c>
      <c r="C185" s="253">
        <v>36.73243227073727</v>
      </c>
      <c r="D185" s="253">
        <v>28.793791495118214</v>
      </c>
      <c r="E185" s="253">
        <v>20.573772430419922</v>
      </c>
      <c r="F185" s="253">
        <v>0</v>
      </c>
    </row>
    <row r="186" spans="1:6">
      <c r="A186" s="253">
        <v>45873.878472221637</v>
      </c>
      <c r="B186" s="253">
        <v>0</v>
      </c>
      <c r="C186" s="253">
        <v>36.62716220944025</v>
      </c>
      <c r="D186" s="253">
        <v>28.860179516061866</v>
      </c>
      <c r="E186" s="253">
        <v>20.372344970703125</v>
      </c>
      <c r="F186" s="253">
        <v>0</v>
      </c>
    </row>
    <row r="187" spans="1:6">
      <c r="A187" s="253">
        <v>45873.881944443856</v>
      </c>
      <c r="B187" s="253">
        <v>0</v>
      </c>
      <c r="C187" s="253">
        <v>36.453808832060488</v>
      </c>
      <c r="D187" s="253">
        <v>28.709596522874037</v>
      </c>
      <c r="E187" s="253">
        <v>18.380691528320313</v>
      </c>
      <c r="F187" s="253">
        <v>0</v>
      </c>
    </row>
    <row r="188" spans="1:6">
      <c r="A188" s="253">
        <v>45873.885416666075</v>
      </c>
      <c r="B188" s="253">
        <v>0</v>
      </c>
      <c r="C188" s="253">
        <v>36.334418866703643</v>
      </c>
      <c r="D188" s="253">
        <v>28.788586859668108</v>
      </c>
      <c r="E188" s="253">
        <v>18.325809478759766</v>
      </c>
      <c r="F188" s="253">
        <v>0</v>
      </c>
    </row>
    <row r="189" spans="1:6">
      <c r="A189" s="253">
        <v>45873.888888888294</v>
      </c>
      <c r="B189" s="253">
        <v>0</v>
      </c>
      <c r="C189" s="253">
        <v>36.083115465193401</v>
      </c>
      <c r="D189" s="253">
        <v>28.992807863930576</v>
      </c>
      <c r="E189" s="253">
        <v>17.392993927001953</v>
      </c>
      <c r="F189" s="253">
        <v>0</v>
      </c>
    </row>
    <row r="190" spans="1:6">
      <c r="A190" s="253">
        <v>45873.892361110513</v>
      </c>
      <c r="B190" s="253">
        <v>0</v>
      </c>
      <c r="C190" s="253">
        <v>35.949728246225547</v>
      </c>
      <c r="D190" s="253">
        <v>29.160628603952681</v>
      </c>
      <c r="E190" s="253">
        <v>17.488588333129883</v>
      </c>
      <c r="F190" s="253">
        <v>0</v>
      </c>
    </row>
    <row r="191" spans="1:6">
      <c r="A191" s="253">
        <v>45873.895833332732</v>
      </c>
      <c r="B191" s="253">
        <v>0</v>
      </c>
      <c r="C191" s="253">
        <v>35.979519840128994</v>
      </c>
      <c r="D191" s="253">
        <v>29.146464618475171</v>
      </c>
      <c r="E191" s="253">
        <v>18.046735763549805</v>
      </c>
      <c r="F191" s="253">
        <v>0</v>
      </c>
    </row>
    <row r="192" spans="1:6">
      <c r="A192" s="253">
        <v>45873.899305554951</v>
      </c>
      <c r="B192" s="253">
        <v>0</v>
      </c>
      <c r="C192" s="253">
        <v>35.979999542236328</v>
      </c>
      <c r="D192" s="253">
        <v>29.284811344904245</v>
      </c>
      <c r="E192" s="253">
        <v>17.646297454833984</v>
      </c>
      <c r="F192" s="253">
        <v>0</v>
      </c>
    </row>
    <row r="193" spans="1:6">
      <c r="A193" s="253">
        <v>45873.90277777717</v>
      </c>
      <c r="B193" s="253">
        <v>0</v>
      </c>
      <c r="C193" s="253">
        <v>35.696558269353211</v>
      </c>
      <c r="D193" s="253">
        <v>29.38583794088602</v>
      </c>
      <c r="E193" s="253">
        <v>16.682497024536133</v>
      </c>
      <c r="F193" s="253">
        <v>0</v>
      </c>
    </row>
    <row r="194" spans="1:6">
      <c r="A194" s="253">
        <v>45873.906249999389</v>
      </c>
      <c r="B194" s="253">
        <v>0</v>
      </c>
      <c r="C194" s="253">
        <v>35.457481319630894</v>
      </c>
      <c r="D194" s="253">
        <v>29.725015089943355</v>
      </c>
      <c r="E194" s="253">
        <v>15.349027633666992</v>
      </c>
      <c r="F194" s="253">
        <v>0</v>
      </c>
    </row>
    <row r="195" spans="1:6">
      <c r="A195" s="253">
        <v>45873.909722221608</v>
      </c>
      <c r="B195" s="253">
        <v>0</v>
      </c>
      <c r="C195" s="253">
        <v>35.234228313976637</v>
      </c>
      <c r="D195" s="253">
        <v>29.824079421476519</v>
      </c>
      <c r="E195" s="253">
        <v>13.767612457275391</v>
      </c>
      <c r="F195" s="253">
        <v>0</v>
      </c>
    </row>
    <row r="196" spans="1:6">
      <c r="A196" s="253">
        <v>45873.913194443827</v>
      </c>
      <c r="B196" s="253">
        <v>0</v>
      </c>
      <c r="C196" s="253">
        <v>35.120809455781966</v>
      </c>
      <c r="D196" s="253">
        <v>30.03568265894118</v>
      </c>
      <c r="E196" s="253">
        <v>12.991546630859375</v>
      </c>
      <c r="F196" s="253">
        <v>0</v>
      </c>
    </row>
    <row r="197" spans="1:6">
      <c r="A197" s="253">
        <v>45873.916666666046</v>
      </c>
      <c r="B197" s="253">
        <v>0</v>
      </c>
      <c r="C197" s="253">
        <v>35.129991850107629</v>
      </c>
      <c r="D197" s="253">
        <v>30.128703536580311</v>
      </c>
      <c r="E197" s="253">
        <v>11.178605079650879</v>
      </c>
      <c r="F197" s="253">
        <v>0</v>
      </c>
    </row>
    <row r="198" spans="1:6">
      <c r="A198" s="253">
        <v>45873.920138888265</v>
      </c>
      <c r="B198" s="253">
        <v>0</v>
      </c>
      <c r="C198" s="253">
        <v>35.129991850107629</v>
      </c>
      <c r="D198" s="253">
        <v>30.128703536580311</v>
      </c>
      <c r="E198" s="253">
        <v>0</v>
      </c>
      <c r="F198" s="253">
        <v>0</v>
      </c>
    </row>
    <row r="199" spans="1:6">
      <c r="A199" s="253">
        <v>45873.923611110484</v>
      </c>
      <c r="B199" s="253">
        <v>0</v>
      </c>
      <c r="C199" s="253">
        <v>35.129991850107629</v>
      </c>
      <c r="D199" s="253">
        <v>30.128703536580311</v>
      </c>
      <c r="E199" s="253">
        <v>0</v>
      </c>
      <c r="F199" s="253">
        <v>0</v>
      </c>
    </row>
    <row r="200" spans="1:6">
      <c r="A200" s="253">
        <v>45873.927083332703</v>
      </c>
      <c r="B200" s="253">
        <v>0</v>
      </c>
      <c r="C200" s="253">
        <v>35.129991850107629</v>
      </c>
      <c r="D200" s="253">
        <v>30.128703536580311</v>
      </c>
      <c r="E200" s="253">
        <v>0</v>
      </c>
      <c r="F200" s="253">
        <v>0</v>
      </c>
    </row>
    <row r="201" spans="1:6">
      <c r="A201" s="253">
        <v>45873.930555554922</v>
      </c>
      <c r="B201" s="253">
        <v>0</v>
      </c>
      <c r="C201" s="253">
        <v>35.129991850107629</v>
      </c>
      <c r="D201" s="253">
        <v>30.128703536580311</v>
      </c>
      <c r="E201" s="253">
        <v>0</v>
      </c>
      <c r="F201" s="253">
        <v>0</v>
      </c>
    </row>
    <row r="202" spans="1:6">
      <c r="A202" s="253">
        <v>45873.934027777141</v>
      </c>
      <c r="B202" s="253">
        <v>0</v>
      </c>
      <c r="C202" s="253">
        <v>35.129991850107629</v>
      </c>
      <c r="D202" s="253">
        <v>30.128703536580311</v>
      </c>
      <c r="E202" s="253">
        <v>0</v>
      </c>
      <c r="F202" s="253">
        <v>0</v>
      </c>
    </row>
    <row r="203" spans="1:6">
      <c r="A203" s="253">
        <v>45873.93749999936</v>
      </c>
      <c r="B203" s="253">
        <v>0</v>
      </c>
      <c r="C203" s="253">
        <v>35.129991850107629</v>
      </c>
      <c r="D203" s="253">
        <v>30.128703536580311</v>
      </c>
      <c r="E203" s="253">
        <v>0</v>
      </c>
      <c r="F203" s="253">
        <v>0</v>
      </c>
    </row>
    <row r="204" spans="1:6">
      <c r="A204" s="253">
        <v>45873.940972221579</v>
      </c>
      <c r="B204" s="253">
        <v>0</v>
      </c>
      <c r="C204" s="253">
        <v>35.129991850107629</v>
      </c>
      <c r="D204" s="253">
        <v>30.128703536580311</v>
      </c>
      <c r="E204" s="253">
        <v>0</v>
      </c>
      <c r="F204" s="253">
        <v>0</v>
      </c>
    </row>
    <row r="205" spans="1:6">
      <c r="A205" s="253">
        <v>45873.944444443798</v>
      </c>
      <c r="B205" s="253">
        <v>0</v>
      </c>
      <c r="C205" s="253">
        <v>35.129991850107629</v>
      </c>
      <c r="D205" s="253">
        <v>30.128703536580311</v>
      </c>
      <c r="E205" s="253">
        <v>0</v>
      </c>
      <c r="F205" s="253">
        <v>0</v>
      </c>
    </row>
    <row r="206" spans="1:6">
      <c r="A206" s="253">
        <v>45873.947916666017</v>
      </c>
      <c r="B206" s="253">
        <v>0</v>
      </c>
      <c r="C206" s="253">
        <v>35.129991850107629</v>
      </c>
      <c r="D206" s="253">
        <v>30.128703536580311</v>
      </c>
      <c r="E206" s="253">
        <v>0</v>
      </c>
      <c r="F206" s="253">
        <v>0</v>
      </c>
    </row>
    <row r="207" spans="1:6">
      <c r="A207" s="253">
        <v>45873.951388888236</v>
      </c>
      <c r="B207" s="253">
        <v>0</v>
      </c>
      <c r="C207" s="253">
        <v>35.129991850107629</v>
      </c>
      <c r="D207" s="253">
        <v>30.128703536580311</v>
      </c>
      <c r="E207" s="253">
        <v>0</v>
      </c>
      <c r="F207" s="253">
        <v>0</v>
      </c>
    </row>
    <row r="208" spans="1:6">
      <c r="A208" s="253">
        <v>45873.954861110455</v>
      </c>
      <c r="B208" s="253">
        <v>0</v>
      </c>
      <c r="C208" s="253">
        <v>35.129991850107629</v>
      </c>
      <c r="D208" s="253">
        <v>30.128703536580311</v>
      </c>
      <c r="E208" s="253">
        <v>0</v>
      </c>
      <c r="F208" s="253">
        <v>0</v>
      </c>
    </row>
    <row r="209" spans="1:6">
      <c r="A209" s="253">
        <v>45873.958333332674</v>
      </c>
      <c r="B209" s="253">
        <v>0</v>
      </c>
      <c r="C209" s="253">
        <v>35.129991850107629</v>
      </c>
      <c r="D209" s="253">
        <v>30.128703536580311</v>
      </c>
      <c r="E209" s="253">
        <v>0</v>
      </c>
      <c r="F209" s="253">
        <v>0</v>
      </c>
    </row>
    <row r="210" spans="1:6">
      <c r="A210" s="253">
        <v>45873.961805554893</v>
      </c>
      <c r="B210" s="253">
        <v>0</v>
      </c>
      <c r="C210" s="253">
        <v>35.129991850107629</v>
      </c>
      <c r="D210" s="253">
        <v>30.128703536580311</v>
      </c>
      <c r="E210" s="253">
        <v>0</v>
      </c>
      <c r="F210" s="253">
        <v>0</v>
      </c>
    </row>
    <row r="211" spans="1:6">
      <c r="A211" s="253">
        <v>45873.965277777112</v>
      </c>
      <c r="B211" s="253">
        <v>0</v>
      </c>
      <c r="C211" s="253">
        <v>35.129991850107629</v>
      </c>
      <c r="D211" s="253">
        <v>30.128703536580311</v>
      </c>
      <c r="E211" s="253">
        <v>0</v>
      </c>
      <c r="F211" s="253">
        <v>0</v>
      </c>
    </row>
    <row r="212" spans="1:6">
      <c r="A212" s="253">
        <v>45873.968749999331</v>
      </c>
      <c r="B212" s="253">
        <v>0</v>
      </c>
      <c r="C212" s="253">
        <v>35.129991850107629</v>
      </c>
      <c r="D212" s="253">
        <v>30.128703536580311</v>
      </c>
      <c r="E212" s="253">
        <v>0</v>
      </c>
      <c r="F212" s="253">
        <v>0</v>
      </c>
    </row>
    <row r="213" spans="1:6">
      <c r="A213" s="253">
        <v>45873.97222222155</v>
      </c>
      <c r="B213" s="253">
        <v>0</v>
      </c>
      <c r="C213" s="253">
        <v>35.129991850107629</v>
      </c>
      <c r="D213" s="253">
        <v>30.128703536580311</v>
      </c>
      <c r="E213" s="253">
        <v>0</v>
      </c>
      <c r="F213" s="253">
        <v>0</v>
      </c>
    </row>
    <row r="214" spans="1:6">
      <c r="A214" s="253">
        <v>45873.975694443769</v>
      </c>
      <c r="B214" s="253">
        <v>0</v>
      </c>
      <c r="C214" s="253">
        <v>35.129991850107629</v>
      </c>
      <c r="D214" s="253">
        <v>30.128703536580311</v>
      </c>
      <c r="E214" s="253">
        <v>0</v>
      </c>
      <c r="F214" s="253">
        <v>0</v>
      </c>
    </row>
    <row r="215" spans="1:6">
      <c r="A215" s="253">
        <v>45873.979166665988</v>
      </c>
      <c r="B215" s="253">
        <v>0</v>
      </c>
      <c r="C215" s="253">
        <v>35.129991850107629</v>
      </c>
      <c r="D215" s="253">
        <v>30.128703536580311</v>
      </c>
      <c r="E215" s="253">
        <v>0</v>
      </c>
      <c r="F215" s="253">
        <v>0</v>
      </c>
    </row>
    <row r="216" spans="1:6">
      <c r="A216" s="253">
        <v>45873.982638888207</v>
      </c>
      <c r="B216" s="253">
        <v>0</v>
      </c>
      <c r="C216" s="253">
        <v>35.129991850107629</v>
      </c>
      <c r="D216" s="253">
        <v>30.128703536580311</v>
      </c>
      <c r="E216" s="253">
        <v>0</v>
      </c>
      <c r="F216" s="253">
        <v>0</v>
      </c>
    </row>
    <row r="217" spans="1:6">
      <c r="A217" s="253">
        <v>45873.986111110426</v>
      </c>
      <c r="B217" s="253">
        <v>0</v>
      </c>
      <c r="C217" s="253">
        <v>35.129991850107629</v>
      </c>
      <c r="D217" s="253">
        <v>30.128703536580311</v>
      </c>
      <c r="E217" s="253">
        <v>0</v>
      </c>
      <c r="F217" s="253">
        <v>0</v>
      </c>
    </row>
    <row r="218" spans="1:6">
      <c r="A218" s="253">
        <v>45873.989583332645</v>
      </c>
      <c r="B218" s="253">
        <v>0</v>
      </c>
      <c r="C218" s="253">
        <v>35.129991850107629</v>
      </c>
      <c r="D218" s="253">
        <v>30.128703536580311</v>
      </c>
      <c r="E218" s="253">
        <v>0</v>
      </c>
      <c r="F218" s="253">
        <v>0</v>
      </c>
    </row>
    <row r="219" spans="1:6">
      <c r="A219" s="253">
        <v>45873.993055554864</v>
      </c>
      <c r="B219" s="253">
        <v>0</v>
      </c>
      <c r="C219" s="253">
        <v>35.129991850107629</v>
      </c>
      <c r="D219" s="253">
        <v>30.128703536580311</v>
      </c>
      <c r="E219" s="253">
        <v>0</v>
      </c>
      <c r="F219" s="253">
        <v>0</v>
      </c>
    </row>
    <row r="220" spans="1:6">
      <c r="A220" s="253">
        <v>45873.996527777083</v>
      </c>
      <c r="B220" s="253">
        <v>0</v>
      </c>
      <c r="C220" s="253">
        <v>35.129991850107629</v>
      </c>
      <c r="D220" s="253">
        <v>30.128703536580311</v>
      </c>
      <c r="E220" s="253">
        <v>0</v>
      </c>
      <c r="F220" s="253">
        <v>0</v>
      </c>
    </row>
    <row r="221" spans="1:6">
      <c r="A221" s="255">
        <v>45873.999999999302</v>
      </c>
      <c r="B221" s="243">
        <v>0</v>
      </c>
      <c r="C221" s="243">
        <v>35.129991850107629</v>
      </c>
      <c r="D221" s="243">
        <v>30.128703536580311</v>
      </c>
      <c r="E221" s="243">
        <v>0</v>
      </c>
      <c r="F221" s="243">
        <v>0</v>
      </c>
    </row>
    <row r="222" spans="1:6">
      <c r="A222" s="243">
        <v>45874.00347222152</v>
      </c>
      <c r="B222" s="243">
        <v>0</v>
      </c>
      <c r="C222" s="243">
        <v>35.129991850107629</v>
      </c>
      <c r="D222" s="243">
        <v>30.128703536580311</v>
      </c>
      <c r="E222" s="243">
        <v>0</v>
      </c>
      <c r="F222" s="243">
        <v>0</v>
      </c>
    </row>
    <row r="223" spans="1:6">
      <c r="A223" s="243">
        <v>45874.006944443739</v>
      </c>
      <c r="B223" s="243">
        <v>0</v>
      </c>
      <c r="C223" s="243">
        <v>35.129991850107629</v>
      </c>
      <c r="D223" s="243">
        <v>30.128703536580311</v>
      </c>
      <c r="E223" s="243">
        <v>0</v>
      </c>
      <c r="F223" s="243">
        <v>0</v>
      </c>
    </row>
    <row r="224" spans="1:6">
      <c r="A224" s="243">
        <v>45874.010416665958</v>
      </c>
      <c r="B224" s="243">
        <v>0</v>
      </c>
      <c r="C224" s="243">
        <v>35.129991850107629</v>
      </c>
      <c r="D224" s="243">
        <v>30.128703536580311</v>
      </c>
      <c r="E224" s="243">
        <v>0</v>
      </c>
      <c r="F224" s="243">
        <v>0</v>
      </c>
    </row>
    <row r="225" spans="1:6">
      <c r="A225" s="243">
        <v>45874.013888888177</v>
      </c>
      <c r="B225" s="243">
        <v>0</v>
      </c>
      <c r="C225" s="243">
        <v>35.129991850107629</v>
      </c>
      <c r="D225" s="243">
        <v>30.128703536580311</v>
      </c>
      <c r="E225" s="243">
        <v>0</v>
      </c>
      <c r="F225" s="243">
        <v>0</v>
      </c>
    </row>
    <row r="226" spans="1:6">
      <c r="A226" s="243">
        <v>45874.017361110396</v>
      </c>
      <c r="B226" s="243">
        <v>0</v>
      </c>
      <c r="C226" s="243">
        <v>35.129991850107629</v>
      </c>
      <c r="D226" s="243">
        <v>30.128703536580311</v>
      </c>
      <c r="E226" s="243">
        <v>0</v>
      </c>
      <c r="F226" s="243">
        <v>0</v>
      </c>
    </row>
    <row r="227" spans="1:6">
      <c r="A227" s="243">
        <v>45874.020833332615</v>
      </c>
      <c r="B227" s="243">
        <v>0</v>
      </c>
      <c r="C227" s="243">
        <v>35.129991850107629</v>
      </c>
      <c r="D227" s="243">
        <v>30.128703536580311</v>
      </c>
      <c r="E227" s="243">
        <v>0</v>
      </c>
      <c r="F227" s="243">
        <v>0</v>
      </c>
    </row>
    <row r="228" spans="1:6">
      <c r="A228" s="243">
        <v>45874.024305554834</v>
      </c>
      <c r="B228" s="243">
        <v>0</v>
      </c>
      <c r="C228" s="243">
        <v>35.129991850107629</v>
      </c>
      <c r="D228" s="243">
        <v>30.128703536580311</v>
      </c>
      <c r="E228" s="243">
        <v>0</v>
      </c>
      <c r="F228" s="243">
        <v>0</v>
      </c>
    </row>
    <row r="229" spans="1:6">
      <c r="A229" s="243">
        <v>45874.027777777053</v>
      </c>
      <c r="B229" s="243">
        <v>0</v>
      </c>
      <c r="C229" s="243">
        <v>35.129991850107629</v>
      </c>
      <c r="D229" s="243">
        <v>30.128703536580311</v>
      </c>
      <c r="E229" s="243">
        <v>0</v>
      </c>
      <c r="F229" s="243">
        <v>0</v>
      </c>
    </row>
    <row r="230" spans="1:6">
      <c r="A230" s="243">
        <v>45874.031249999272</v>
      </c>
      <c r="B230" s="243">
        <v>0</v>
      </c>
      <c r="C230" s="243">
        <v>35.129991850107629</v>
      </c>
      <c r="D230" s="243">
        <v>30.128703536580311</v>
      </c>
      <c r="E230" s="243">
        <v>0</v>
      </c>
      <c r="F230" s="243">
        <v>0</v>
      </c>
    </row>
    <row r="231" spans="1:6">
      <c r="A231" s="243">
        <v>45874.034722221491</v>
      </c>
      <c r="B231" s="243">
        <v>0</v>
      </c>
      <c r="C231" s="243">
        <v>35.129991850107629</v>
      </c>
      <c r="D231" s="243">
        <v>30.128703536580311</v>
      </c>
      <c r="E231" s="243">
        <v>0</v>
      </c>
      <c r="F231" s="243">
        <v>0</v>
      </c>
    </row>
    <row r="232" spans="1:6">
      <c r="A232" s="243">
        <v>45874.03819444371</v>
      </c>
      <c r="B232" s="243">
        <v>0</v>
      </c>
      <c r="C232" s="243">
        <v>35.129991850107629</v>
      </c>
      <c r="D232" s="243">
        <v>30.128703536580311</v>
      </c>
      <c r="E232" s="243">
        <v>0</v>
      </c>
      <c r="F232" s="243">
        <v>0</v>
      </c>
    </row>
    <row r="233" spans="1:6">
      <c r="A233" s="243">
        <v>45874.041666665929</v>
      </c>
      <c r="B233" s="243">
        <v>0</v>
      </c>
      <c r="C233" s="243">
        <v>35.129991850107629</v>
      </c>
      <c r="D233" s="243">
        <v>30.128703536580311</v>
      </c>
      <c r="E233" s="243">
        <v>0</v>
      </c>
      <c r="F233" s="243">
        <v>0</v>
      </c>
    </row>
    <row r="234" spans="1:6">
      <c r="A234" s="243">
        <v>45874.045138888148</v>
      </c>
      <c r="B234" s="243">
        <v>0</v>
      </c>
      <c r="C234" s="243">
        <v>35.129991850107629</v>
      </c>
      <c r="D234" s="243">
        <v>30.128703536580311</v>
      </c>
      <c r="E234" s="243">
        <v>0</v>
      </c>
      <c r="F234" s="243">
        <v>0</v>
      </c>
    </row>
    <row r="235" spans="1:6">
      <c r="A235" s="243">
        <v>45874.048611110367</v>
      </c>
      <c r="B235" s="243">
        <v>0</v>
      </c>
      <c r="C235" s="243">
        <v>35.129991850107629</v>
      </c>
      <c r="D235" s="243">
        <v>30.128703536580311</v>
      </c>
      <c r="E235" s="243">
        <v>0</v>
      </c>
      <c r="F235" s="243">
        <v>0</v>
      </c>
    </row>
    <row r="236" spans="1:6">
      <c r="A236" s="243">
        <v>45874.052083332586</v>
      </c>
      <c r="B236" s="243">
        <v>0</v>
      </c>
      <c r="C236" s="243">
        <v>35.129991850107629</v>
      </c>
      <c r="D236" s="243">
        <v>30.128703536580311</v>
      </c>
      <c r="E236" s="243">
        <v>0</v>
      </c>
      <c r="F236" s="243">
        <v>0</v>
      </c>
    </row>
    <row r="237" spans="1:6">
      <c r="A237" s="243">
        <v>45874.055555554805</v>
      </c>
      <c r="B237" s="243">
        <v>0</v>
      </c>
      <c r="C237" s="243">
        <v>35.129991850107629</v>
      </c>
      <c r="D237" s="243">
        <v>30.128703536580311</v>
      </c>
      <c r="E237" s="243">
        <v>0</v>
      </c>
      <c r="F237" s="243">
        <v>0</v>
      </c>
    </row>
    <row r="238" spans="1:6">
      <c r="A238" s="243">
        <v>45874.059027777024</v>
      </c>
      <c r="B238" s="243">
        <v>0</v>
      </c>
      <c r="C238" s="243">
        <v>35.129991850107629</v>
      </c>
      <c r="D238" s="243">
        <v>30.128703536580311</v>
      </c>
      <c r="E238" s="243">
        <v>0</v>
      </c>
      <c r="F238" s="243">
        <v>0</v>
      </c>
    </row>
    <row r="239" spans="1:6">
      <c r="A239" s="243">
        <v>45874.062499999243</v>
      </c>
      <c r="B239" s="243">
        <v>0</v>
      </c>
      <c r="C239" s="243">
        <v>35.129991850107629</v>
      </c>
      <c r="D239" s="243">
        <v>30.128703536580311</v>
      </c>
      <c r="E239" s="243">
        <v>0</v>
      </c>
      <c r="F239" s="243">
        <v>0</v>
      </c>
    </row>
    <row r="240" spans="1:6">
      <c r="A240" s="243">
        <v>45874.065972221462</v>
      </c>
      <c r="B240" s="243">
        <v>0</v>
      </c>
      <c r="C240" s="243">
        <v>35.129991850107629</v>
      </c>
      <c r="D240" s="243">
        <v>30.128703536580311</v>
      </c>
      <c r="E240" s="243">
        <v>0</v>
      </c>
      <c r="F240" s="243">
        <v>0</v>
      </c>
    </row>
    <row r="241" spans="1:6">
      <c r="A241" s="243">
        <v>45874.069444443681</v>
      </c>
      <c r="B241" s="243">
        <v>0</v>
      </c>
      <c r="C241" s="243">
        <v>35.129991850107629</v>
      </c>
      <c r="D241" s="243">
        <v>30.128703536580311</v>
      </c>
      <c r="E241" s="243">
        <v>0</v>
      </c>
      <c r="F241" s="243">
        <v>0</v>
      </c>
    </row>
    <row r="242" spans="1:6">
      <c r="A242" s="243">
        <v>45874.0729166659</v>
      </c>
      <c r="B242" s="243">
        <v>0</v>
      </c>
      <c r="C242" s="243">
        <v>35.129991850107629</v>
      </c>
      <c r="D242" s="243">
        <v>30.128703536580311</v>
      </c>
      <c r="E242" s="243">
        <v>0</v>
      </c>
      <c r="F242" s="243">
        <v>0</v>
      </c>
    </row>
    <row r="243" spans="1:6">
      <c r="A243" s="243">
        <v>45874.076388888119</v>
      </c>
      <c r="B243" s="243">
        <v>0</v>
      </c>
      <c r="C243" s="243">
        <v>35.129991850107629</v>
      </c>
      <c r="D243" s="243">
        <v>30.128703536580311</v>
      </c>
      <c r="E243" s="243">
        <v>0</v>
      </c>
      <c r="F243" s="243">
        <v>0</v>
      </c>
    </row>
    <row r="244" spans="1:6">
      <c r="A244" s="243">
        <v>45874.079861110338</v>
      </c>
      <c r="B244" s="243">
        <v>0</v>
      </c>
      <c r="C244" s="243">
        <v>35.129991850107629</v>
      </c>
      <c r="D244" s="243">
        <v>30.128703536580311</v>
      </c>
      <c r="E244" s="243">
        <v>0</v>
      </c>
      <c r="F244" s="243">
        <v>0</v>
      </c>
    </row>
    <row r="245" spans="1:6">
      <c r="A245" s="243">
        <v>45874.083333332557</v>
      </c>
      <c r="B245" s="243">
        <v>0</v>
      </c>
      <c r="C245" s="243">
        <v>35.129991850107629</v>
      </c>
      <c r="D245" s="243">
        <v>30.128703536580311</v>
      </c>
      <c r="E245" s="243">
        <v>0</v>
      </c>
      <c r="F245" s="243">
        <v>0</v>
      </c>
    </row>
    <row r="246" spans="1:6">
      <c r="A246" s="243">
        <v>45874.086805554776</v>
      </c>
      <c r="B246" s="243">
        <v>0</v>
      </c>
      <c r="C246" s="243">
        <v>35.129991850107629</v>
      </c>
      <c r="D246" s="243">
        <v>30.128703536580311</v>
      </c>
      <c r="E246" s="243">
        <v>0</v>
      </c>
      <c r="F246" s="243">
        <v>0</v>
      </c>
    </row>
    <row r="247" spans="1:6">
      <c r="A247" s="243">
        <v>45874.090277776995</v>
      </c>
      <c r="B247" s="243">
        <v>0</v>
      </c>
      <c r="C247" s="243">
        <v>35.129991850107629</v>
      </c>
      <c r="D247" s="243">
        <v>30.128703536580311</v>
      </c>
      <c r="E247" s="243">
        <v>0</v>
      </c>
      <c r="F247" s="243">
        <v>0</v>
      </c>
    </row>
    <row r="248" spans="1:6">
      <c r="A248" s="243">
        <v>45874.093749999214</v>
      </c>
      <c r="B248" s="243">
        <v>0</v>
      </c>
      <c r="C248" s="243">
        <v>35.129991850107629</v>
      </c>
      <c r="D248" s="243">
        <v>30.128703536580311</v>
      </c>
      <c r="E248" s="243">
        <v>0</v>
      </c>
      <c r="F248" s="243">
        <v>0</v>
      </c>
    </row>
    <row r="249" spans="1:6">
      <c r="A249" s="243">
        <v>45874.097222221433</v>
      </c>
      <c r="B249" s="243">
        <v>0</v>
      </c>
      <c r="C249" s="243">
        <v>35.129991850107629</v>
      </c>
      <c r="D249" s="243">
        <v>30.128703536580311</v>
      </c>
      <c r="E249" s="243">
        <v>0</v>
      </c>
      <c r="F249" s="243">
        <v>0</v>
      </c>
    </row>
    <row r="250" spans="1:6">
      <c r="A250" s="243">
        <v>45874.100694443652</v>
      </c>
      <c r="B250" s="243">
        <v>0</v>
      </c>
      <c r="C250" s="243">
        <v>35.129991850107629</v>
      </c>
      <c r="D250" s="243">
        <v>30.128703536580311</v>
      </c>
      <c r="E250" s="243">
        <v>0</v>
      </c>
      <c r="F250" s="243">
        <v>0</v>
      </c>
    </row>
    <row r="251" spans="1:6">
      <c r="A251" s="243">
        <v>45874.104166665871</v>
      </c>
      <c r="B251" s="243">
        <v>0</v>
      </c>
      <c r="C251" s="243">
        <v>35.129991850107629</v>
      </c>
      <c r="D251" s="243">
        <v>30.128703536580311</v>
      </c>
      <c r="E251" s="243">
        <v>0</v>
      </c>
      <c r="F251" s="243">
        <v>0</v>
      </c>
    </row>
    <row r="252" spans="1:6">
      <c r="A252" s="243">
        <v>45874.10763888809</v>
      </c>
      <c r="B252" s="243">
        <v>0</v>
      </c>
      <c r="C252" s="243">
        <v>35.129991850107629</v>
      </c>
      <c r="D252" s="243">
        <v>30.128703536580311</v>
      </c>
      <c r="E252" s="243">
        <v>0</v>
      </c>
      <c r="F252" s="243">
        <v>0</v>
      </c>
    </row>
    <row r="253" spans="1:6">
      <c r="A253" s="243">
        <v>45874.111111110309</v>
      </c>
      <c r="B253" s="243">
        <v>0</v>
      </c>
      <c r="C253" s="243">
        <v>35.129991850107629</v>
      </c>
      <c r="D253" s="243">
        <v>30.128703536580311</v>
      </c>
      <c r="E253" s="243">
        <v>0</v>
      </c>
      <c r="F253" s="243">
        <v>0</v>
      </c>
    </row>
    <row r="254" spans="1:6">
      <c r="A254" s="243">
        <v>45874.114583332528</v>
      </c>
      <c r="B254" s="243">
        <v>0</v>
      </c>
      <c r="C254" s="243">
        <v>35.129991850107629</v>
      </c>
      <c r="D254" s="243">
        <v>30.128703536580311</v>
      </c>
      <c r="E254" s="243">
        <v>0</v>
      </c>
      <c r="F254" s="243">
        <v>0</v>
      </c>
    </row>
    <row r="255" spans="1:6">
      <c r="A255" s="243">
        <v>45874.118055554747</v>
      </c>
      <c r="B255" s="243">
        <v>0</v>
      </c>
      <c r="C255" s="243">
        <v>35.129991850107629</v>
      </c>
      <c r="D255" s="243">
        <v>30.128703536580311</v>
      </c>
      <c r="E255" s="243">
        <v>0</v>
      </c>
      <c r="F255" s="243">
        <v>0</v>
      </c>
    </row>
    <row r="256" spans="1:6">
      <c r="A256" s="243">
        <v>45874.121527776966</v>
      </c>
      <c r="B256" s="243">
        <v>0</v>
      </c>
      <c r="C256" s="243">
        <v>35.129991850107629</v>
      </c>
      <c r="D256" s="243">
        <v>30.128703536580311</v>
      </c>
      <c r="E256" s="243">
        <v>0</v>
      </c>
      <c r="F256" s="243">
        <v>0</v>
      </c>
    </row>
    <row r="257" spans="1:6">
      <c r="A257" s="243">
        <v>45874.124999999185</v>
      </c>
      <c r="B257" s="243">
        <v>0</v>
      </c>
      <c r="C257" s="243">
        <v>35.129991850107629</v>
      </c>
      <c r="D257" s="243">
        <v>30.128703536580311</v>
      </c>
      <c r="E257" s="243">
        <v>0</v>
      </c>
      <c r="F257" s="243">
        <v>0</v>
      </c>
    </row>
    <row r="258" spans="1:6">
      <c r="A258" s="243">
        <v>45874.128472221404</v>
      </c>
      <c r="B258" s="243">
        <v>0</v>
      </c>
      <c r="C258" s="243">
        <v>35.129991850107629</v>
      </c>
      <c r="D258" s="243">
        <v>30.128703536580311</v>
      </c>
      <c r="E258" s="243">
        <v>0</v>
      </c>
      <c r="F258" s="243">
        <v>0</v>
      </c>
    </row>
    <row r="259" spans="1:6">
      <c r="A259" s="243">
        <v>45874.131944443623</v>
      </c>
      <c r="B259" s="243">
        <v>0</v>
      </c>
      <c r="C259" s="243">
        <v>35.129991850107629</v>
      </c>
      <c r="D259" s="243">
        <v>30.128703536580311</v>
      </c>
      <c r="E259" s="243">
        <v>0</v>
      </c>
      <c r="F259" s="243">
        <v>0</v>
      </c>
    </row>
    <row r="260" spans="1:6">
      <c r="A260" s="243">
        <v>45874.135416665842</v>
      </c>
      <c r="B260" s="243">
        <v>0</v>
      </c>
      <c r="C260" s="243">
        <v>35.129991850107629</v>
      </c>
      <c r="D260" s="243">
        <v>30.128703536580311</v>
      </c>
      <c r="E260" s="243">
        <v>0</v>
      </c>
      <c r="F260" s="243">
        <v>0</v>
      </c>
    </row>
    <row r="261" spans="1:6">
      <c r="A261" s="243">
        <v>45874.138888888061</v>
      </c>
      <c r="B261" s="243">
        <v>0</v>
      </c>
      <c r="C261" s="243">
        <v>35.129991850107629</v>
      </c>
      <c r="D261" s="243">
        <v>30.128703536580311</v>
      </c>
      <c r="E261" s="243">
        <v>0</v>
      </c>
      <c r="F261" s="243">
        <v>0</v>
      </c>
    </row>
    <row r="262" spans="1:6">
      <c r="A262" s="243">
        <v>45874.14236111028</v>
      </c>
      <c r="B262" s="243">
        <v>0</v>
      </c>
      <c r="C262" s="243">
        <v>35.129991850107629</v>
      </c>
      <c r="D262" s="243">
        <v>30.128703536580311</v>
      </c>
      <c r="E262" s="243">
        <v>0</v>
      </c>
      <c r="F262" s="243">
        <v>0</v>
      </c>
    </row>
    <row r="263" spans="1:6">
      <c r="A263" s="243">
        <v>45874.145833332499</v>
      </c>
      <c r="B263" s="243">
        <v>0</v>
      </c>
      <c r="C263" s="243">
        <v>35.129991850107629</v>
      </c>
      <c r="D263" s="243">
        <v>30.128703536580311</v>
      </c>
      <c r="E263" s="243">
        <v>0</v>
      </c>
      <c r="F263" s="243">
        <v>0</v>
      </c>
    </row>
    <row r="264" spans="1:6">
      <c r="A264" s="243">
        <v>45874.149305554718</v>
      </c>
      <c r="B264" s="243">
        <v>0</v>
      </c>
      <c r="C264" s="243">
        <v>35.129991850107629</v>
      </c>
      <c r="D264" s="243">
        <v>30.128703536580311</v>
      </c>
      <c r="E264" s="243">
        <v>0</v>
      </c>
      <c r="F264" s="243">
        <v>0</v>
      </c>
    </row>
    <row r="265" spans="1:6">
      <c r="A265" s="243">
        <v>45874.152777776937</v>
      </c>
      <c r="B265" s="243">
        <v>0</v>
      </c>
      <c r="C265" s="243">
        <v>35.129991850107629</v>
      </c>
      <c r="D265" s="243">
        <v>30.128703536580311</v>
      </c>
      <c r="E265" s="243">
        <v>0</v>
      </c>
      <c r="F265" s="243">
        <v>0</v>
      </c>
    </row>
    <row r="266" spans="1:6">
      <c r="A266" s="243">
        <v>45874.156249999156</v>
      </c>
      <c r="B266" s="243">
        <v>0</v>
      </c>
      <c r="C266" s="243">
        <v>35.129991850107629</v>
      </c>
      <c r="D266" s="243">
        <v>30.128703536580311</v>
      </c>
      <c r="E266" s="243">
        <v>0</v>
      </c>
      <c r="F266" s="243">
        <v>0</v>
      </c>
    </row>
    <row r="267" spans="1:6">
      <c r="A267" s="243">
        <v>45874.159722221375</v>
      </c>
      <c r="B267" s="243">
        <v>0</v>
      </c>
      <c r="C267" s="243">
        <v>35.129991850107629</v>
      </c>
      <c r="D267" s="243">
        <v>30.128703536580311</v>
      </c>
      <c r="E267" s="243">
        <v>0</v>
      </c>
      <c r="F267" s="243">
        <v>0</v>
      </c>
    </row>
    <row r="268" spans="1:6">
      <c r="A268" s="243">
        <v>45874.163194443594</v>
      </c>
      <c r="B268" s="243">
        <v>0</v>
      </c>
      <c r="C268" s="243">
        <v>35.129991850107629</v>
      </c>
      <c r="D268" s="243">
        <v>30.128703536580311</v>
      </c>
      <c r="E268" s="243">
        <v>0</v>
      </c>
      <c r="F268" s="243">
        <v>0</v>
      </c>
    </row>
    <row r="269" spans="1:6">
      <c r="A269" s="243">
        <v>45874.166666665813</v>
      </c>
      <c r="B269" s="243">
        <v>0</v>
      </c>
      <c r="C269" s="243">
        <v>35.129991850107629</v>
      </c>
      <c r="D269" s="243">
        <v>30.128703536580311</v>
      </c>
      <c r="E269" s="243">
        <v>0</v>
      </c>
      <c r="F269" s="243">
        <v>0</v>
      </c>
    </row>
    <row r="270" spans="1:6">
      <c r="A270" s="243">
        <v>45874.170138888032</v>
      </c>
      <c r="B270" s="243">
        <v>0</v>
      </c>
      <c r="C270" s="243">
        <v>35.129991850107629</v>
      </c>
      <c r="D270" s="243">
        <v>30.128703536580311</v>
      </c>
      <c r="E270" s="243">
        <v>0</v>
      </c>
      <c r="F270" s="243">
        <v>0</v>
      </c>
    </row>
    <row r="271" spans="1:6">
      <c r="A271" s="243">
        <v>45874.173611110251</v>
      </c>
      <c r="B271" s="243">
        <v>0</v>
      </c>
      <c r="C271" s="243">
        <v>35.129991850107629</v>
      </c>
      <c r="D271" s="243">
        <v>30.128703536580311</v>
      </c>
      <c r="E271" s="243">
        <v>0</v>
      </c>
      <c r="F271" s="243">
        <v>0</v>
      </c>
    </row>
    <row r="272" spans="1:6">
      <c r="A272" s="243">
        <v>45874.17708333247</v>
      </c>
      <c r="B272" s="243">
        <v>0</v>
      </c>
      <c r="C272" s="243">
        <v>35.129991850107629</v>
      </c>
      <c r="D272" s="243">
        <v>30.128703536580311</v>
      </c>
      <c r="E272" s="243">
        <v>0</v>
      </c>
      <c r="F272" s="243">
        <v>0</v>
      </c>
    </row>
    <row r="273" spans="1:6">
      <c r="A273" s="243">
        <v>45874.180555554689</v>
      </c>
      <c r="B273" s="243">
        <v>0</v>
      </c>
      <c r="C273" s="243">
        <v>35.129991850107629</v>
      </c>
      <c r="D273" s="243">
        <v>30.128703536580311</v>
      </c>
      <c r="E273" s="243">
        <v>0</v>
      </c>
      <c r="F273" s="243">
        <v>0</v>
      </c>
    </row>
    <row r="274" spans="1:6">
      <c r="A274" s="243">
        <v>45874.184027776908</v>
      </c>
      <c r="B274" s="243">
        <v>0</v>
      </c>
      <c r="C274" s="243">
        <v>35.129991850107629</v>
      </c>
      <c r="D274" s="243">
        <v>30.128703536580311</v>
      </c>
      <c r="E274" s="243">
        <v>0</v>
      </c>
      <c r="F274" s="243">
        <v>0</v>
      </c>
    </row>
    <row r="275" spans="1:6">
      <c r="A275" s="243">
        <v>45874.187499999127</v>
      </c>
      <c r="B275" s="243">
        <v>0</v>
      </c>
      <c r="C275" s="243">
        <v>35.129991850107629</v>
      </c>
      <c r="D275" s="243">
        <v>30.128703536580311</v>
      </c>
      <c r="E275" s="243">
        <v>0</v>
      </c>
      <c r="F275" s="243">
        <v>0</v>
      </c>
    </row>
    <row r="276" spans="1:6">
      <c r="A276" s="243">
        <v>45874.190972221346</v>
      </c>
      <c r="B276" s="243">
        <v>0</v>
      </c>
      <c r="C276" s="243">
        <v>35.129991850107629</v>
      </c>
      <c r="D276" s="243">
        <v>30.128703536580311</v>
      </c>
      <c r="E276" s="243">
        <v>0</v>
      </c>
      <c r="F276" s="243">
        <v>0</v>
      </c>
    </row>
    <row r="277" spans="1:6">
      <c r="A277" s="243">
        <v>45874.194444443565</v>
      </c>
      <c r="B277" s="243">
        <v>0</v>
      </c>
      <c r="C277" s="243">
        <v>35.129991850107629</v>
      </c>
      <c r="D277" s="243">
        <v>30.128703536580311</v>
      </c>
      <c r="E277" s="243">
        <v>0</v>
      </c>
      <c r="F277" s="243">
        <v>0</v>
      </c>
    </row>
    <row r="278" spans="1:6">
      <c r="A278" s="243">
        <v>45874.197916665784</v>
      </c>
      <c r="B278" s="243">
        <v>0</v>
      </c>
      <c r="C278" s="243">
        <v>35.129991850107629</v>
      </c>
      <c r="D278" s="243">
        <v>30.128703536580311</v>
      </c>
      <c r="E278" s="243">
        <v>0</v>
      </c>
      <c r="F278" s="243">
        <v>0</v>
      </c>
    </row>
    <row r="279" spans="1:6">
      <c r="A279" s="243">
        <v>45874.201388888003</v>
      </c>
      <c r="B279" s="243">
        <v>0</v>
      </c>
      <c r="C279" s="243">
        <v>35.129991850107629</v>
      </c>
      <c r="D279" s="243">
        <v>30.128703536580311</v>
      </c>
      <c r="E279" s="243">
        <v>0</v>
      </c>
      <c r="F279" s="243">
        <v>0</v>
      </c>
    </row>
    <row r="280" spans="1:6">
      <c r="A280" s="243">
        <v>45874.204861110222</v>
      </c>
      <c r="B280" s="243">
        <v>0</v>
      </c>
      <c r="C280" s="243">
        <v>35.129991850107629</v>
      </c>
      <c r="D280" s="243">
        <v>30.128703536580311</v>
      </c>
      <c r="E280" s="243">
        <v>0</v>
      </c>
      <c r="F280" s="243">
        <v>0</v>
      </c>
    </row>
    <row r="281" spans="1:6">
      <c r="A281" s="243">
        <v>45874.208333332441</v>
      </c>
      <c r="B281" s="243">
        <v>0</v>
      </c>
      <c r="C281" s="243">
        <v>35.129991850107629</v>
      </c>
      <c r="D281" s="243">
        <v>30.128703536580311</v>
      </c>
      <c r="E281" s="243">
        <v>0</v>
      </c>
      <c r="F281" s="243">
        <v>0</v>
      </c>
    </row>
    <row r="282" spans="1:6">
      <c r="A282" s="243">
        <v>45874.21180555466</v>
      </c>
      <c r="B282" s="243">
        <v>0</v>
      </c>
      <c r="C282" s="243">
        <v>35.129991850107629</v>
      </c>
      <c r="D282" s="243">
        <v>30.128703536580311</v>
      </c>
      <c r="E282" s="243">
        <v>0</v>
      </c>
      <c r="F282" s="243">
        <v>0</v>
      </c>
    </row>
    <row r="283" spans="1:6">
      <c r="A283" s="243">
        <v>45874.215277776879</v>
      </c>
      <c r="B283" s="243">
        <v>0</v>
      </c>
      <c r="C283" s="243">
        <v>35.129991850107629</v>
      </c>
      <c r="D283" s="243">
        <v>30.128703536580311</v>
      </c>
      <c r="E283" s="243">
        <v>0</v>
      </c>
      <c r="F283" s="243">
        <v>0</v>
      </c>
    </row>
    <row r="284" spans="1:6">
      <c r="A284" s="243">
        <v>45874.218749999098</v>
      </c>
      <c r="B284" s="243">
        <v>0</v>
      </c>
      <c r="C284" s="243">
        <v>35.129991850107629</v>
      </c>
      <c r="D284" s="243">
        <v>30.128703536580311</v>
      </c>
      <c r="E284" s="243">
        <v>0</v>
      </c>
      <c r="F284" s="243">
        <v>0</v>
      </c>
    </row>
    <row r="285" spans="1:6">
      <c r="A285" s="243">
        <v>45874.222222221317</v>
      </c>
      <c r="B285" s="243">
        <v>0</v>
      </c>
      <c r="C285" s="243">
        <v>35.129991850107629</v>
      </c>
      <c r="D285" s="243">
        <v>30.128703536580311</v>
      </c>
      <c r="E285" s="243">
        <v>0</v>
      </c>
      <c r="F285" s="243">
        <v>0</v>
      </c>
    </row>
    <row r="286" spans="1:6">
      <c r="A286" s="243">
        <v>45874.225694443536</v>
      </c>
      <c r="B286" s="243">
        <v>0</v>
      </c>
      <c r="C286" s="243">
        <v>35.129991850107629</v>
      </c>
      <c r="D286" s="243">
        <v>30.128703536580311</v>
      </c>
      <c r="E286" s="243">
        <v>0</v>
      </c>
      <c r="F286" s="243">
        <v>0</v>
      </c>
    </row>
    <row r="287" spans="1:6">
      <c r="A287" s="243">
        <v>45874.229166665755</v>
      </c>
      <c r="B287" s="243">
        <v>0</v>
      </c>
      <c r="C287" s="243">
        <v>35.129991850107629</v>
      </c>
      <c r="D287" s="243">
        <v>30.128703536580311</v>
      </c>
      <c r="E287" s="243">
        <v>0</v>
      </c>
      <c r="F287" s="243">
        <v>0</v>
      </c>
    </row>
    <row r="288" spans="1:6">
      <c r="A288" s="243">
        <v>45874.232638887974</v>
      </c>
      <c r="B288" s="243">
        <v>0</v>
      </c>
      <c r="C288" s="243">
        <v>35.129991850107629</v>
      </c>
      <c r="D288" s="243">
        <v>30.128703536580311</v>
      </c>
      <c r="E288" s="243">
        <v>0</v>
      </c>
      <c r="F288" s="243">
        <v>0</v>
      </c>
    </row>
    <row r="289" spans="1:6">
      <c r="A289" s="243">
        <v>45874.236111110193</v>
      </c>
      <c r="B289" s="243">
        <v>0</v>
      </c>
      <c r="C289" s="243">
        <v>35.129991850107629</v>
      </c>
      <c r="D289" s="243">
        <v>30.128703536580311</v>
      </c>
      <c r="E289" s="243">
        <v>0</v>
      </c>
      <c r="F289" s="243">
        <v>0</v>
      </c>
    </row>
    <row r="290" spans="1:6">
      <c r="A290" s="243">
        <v>45874.239583332412</v>
      </c>
      <c r="B290" s="243">
        <v>0</v>
      </c>
      <c r="C290" s="243">
        <v>35.129991850107629</v>
      </c>
      <c r="D290" s="243">
        <v>30.128703536580311</v>
      </c>
      <c r="E290" s="243">
        <v>0</v>
      </c>
      <c r="F290" s="243">
        <v>0</v>
      </c>
    </row>
    <row r="291" spans="1:6">
      <c r="A291" s="243">
        <v>45874.243055554631</v>
      </c>
      <c r="B291" s="243">
        <v>0</v>
      </c>
      <c r="C291" s="243">
        <v>35.129991850107629</v>
      </c>
      <c r="D291" s="243">
        <v>30.128703536580311</v>
      </c>
      <c r="E291" s="243">
        <v>0</v>
      </c>
      <c r="F291" s="243">
        <v>0</v>
      </c>
    </row>
    <row r="292" spans="1:6">
      <c r="A292" s="243">
        <v>45874.24652777685</v>
      </c>
      <c r="B292" s="243">
        <v>0</v>
      </c>
      <c r="C292" s="243">
        <v>35.129991850107629</v>
      </c>
      <c r="D292" s="243">
        <v>30.128703536580311</v>
      </c>
      <c r="E292" s="243">
        <v>0</v>
      </c>
      <c r="F292" s="24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14D32-92E7-4DFC-9C3D-E0D137B55975}">
  <sheetPr codeName="Hoja7"/>
  <dimension ref="A1:AT296"/>
  <sheetViews>
    <sheetView zoomScale="70" zoomScaleNormal="70" workbookViewId="0">
      <pane xSplit="3" ySplit="7" topLeftCell="D8" activePane="bottomRight" state="frozen"/>
      <selection activeCell="A11" sqref="A11:A226 S11:S226"/>
      <selection pane="topRight" activeCell="A11" sqref="A11:A226 S11:S226"/>
      <selection pane="bottomLeft" activeCell="A11" sqref="A11:A226 S11:S226"/>
      <selection pane="bottomRight" activeCell="A2" sqref="A2"/>
    </sheetView>
  </sheetViews>
  <sheetFormatPr baseColWidth="10" defaultColWidth="11" defaultRowHeight="14.25"/>
  <cols>
    <col min="1" max="4" width="11" style="130" customWidth="1"/>
    <col min="5" max="5" width="18.875" style="130" bestFit="1" customWidth="1"/>
    <col min="6" max="6" width="11" style="130" customWidth="1"/>
    <col min="7" max="7" width="18.875" style="130" bestFit="1" customWidth="1"/>
    <col min="8" max="46" width="11" style="130" customWidth="1"/>
    <col min="47" max="16384" width="11" style="130"/>
  </cols>
  <sheetData>
    <row r="1" spans="1:46" ht="18.75" thickBot="1">
      <c r="A1" s="118"/>
      <c r="B1" s="119"/>
      <c r="C1" s="120" t="s">
        <v>89</v>
      </c>
      <c r="D1" s="118"/>
      <c r="E1" s="121">
        <v>45873.25</v>
      </c>
      <c r="F1" s="122" t="s">
        <v>90</v>
      </c>
      <c r="G1" s="121">
        <v>45874.246527777781</v>
      </c>
      <c r="H1" s="123"/>
      <c r="I1" s="124" t="s">
        <v>91</v>
      </c>
      <c r="J1" s="125"/>
      <c r="K1" s="126">
        <v>12</v>
      </c>
      <c r="L1" s="119"/>
      <c r="M1" s="127"/>
      <c r="N1" s="127"/>
      <c r="O1" s="127"/>
      <c r="P1" s="127"/>
      <c r="Q1" s="127"/>
      <c r="R1" s="127"/>
      <c r="S1" s="127"/>
      <c r="T1" s="127"/>
      <c r="U1" s="128"/>
      <c r="V1" s="118"/>
      <c r="W1" s="128"/>
      <c r="X1" s="128"/>
      <c r="Y1" s="128"/>
      <c r="Z1" s="128"/>
      <c r="AA1" s="128"/>
      <c r="AB1" s="128">
        <f>+AF4/AC4</f>
        <v>0.36723816249603103</v>
      </c>
      <c r="AC1" s="128"/>
      <c r="AD1" s="128"/>
      <c r="AE1" s="128"/>
      <c r="AF1" s="128"/>
      <c r="AG1" s="128"/>
      <c r="AH1" s="128"/>
      <c r="AI1" s="128"/>
      <c r="AJ1" s="128"/>
      <c r="AK1" s="127"/>
      <c r="AL1" s="128"/>
      <c r="AM1" s="128"/>
      <c r="AN1" s="128"/>
      <c r="AO1" s="128"/>
      <c r="AP1" s="128"/>
      <c r="AQ1" s="129"/>
      <c r="AR1" s="128"/>
      <c r="AS1" s="129"/>
      <c r="AT1" s="129"/>
    </row>
    <row r="2" spans="1:46" ht="38.25">
      <c r="A2" s="131" t="s">
        <v>92</v>
      </c>
      <c r="B2" s="132" t="s">
        <v>93</v>
      </c>
      <c r="C2" s="132" t="s">
        <v>94</v>
      </c>
      <c r="D2" s="132" t="s">
        <v>16</v>
      </c>
      <c r="E2" s="132" t="s">
        <v>95</v>
      </c>
      <c r="F2" s="132" t="s">
        <v>96</v>
      </c>
      <c r="G2" s="132" t="s">
        <v>97</v>
      </c>
      <c r="H2" s="133" t="s">
        <v>98</v>
      </c>
      <c r="I2" s="134" t="s">
        <v>99</v>
      </c>
      <c r="J2" s="135" t="s">
        <v>100</v>
      </c>
      <c r="K2" s="135" t="s">
        <v>101</v>
      </c>
      <c r="L2" s="135" t="s">
        <v>102</v>
      </c>
      <c r="M2" s="135" t="s">
        <v>103</v>
      </c>
      <c r="N2" s="135" t="s">
        <v>104</v>
      </c>
      <c r="O2" s="135" t="s">
        <v>105</v>
      </c>
      <c r="P2" s="135" t="s">
        <v>106</v>
      </c>
      <c r="Q2" s="136" t="s">
        <v>107</v>
      </c>
      <c r="R2" s="137" t="s">
        <v>108</v>
      </c>
      <c r="S2" s="138" t="s">
        <v>109</v>
      </c>
      <c r="T2" s="138" t="s">
        <v>110</v>
      </c>
      <c r="U2" s="138" t="s">
        <v>111</v>
      </c>
      <c r="V2" s="138" t="s">
        <v>112</v>
      </c>
      <c r="W2" s="138" t="s">
        <v>113</v>
      </c>
      <c r="X2" s="138" t="s">
        <v>114</v>
      </c>
      <c r="Y2" s="138" t="s">
        <v>115</v>
      </c>
      <c r="Z2" s="139" t="s">
        <v>116</v>
      </c>
      <c r="AA2" s="140" t="s">
        <v>117</v>
      </c>
      <c r="AB2" s="141" t="s">
        <v>118</v>
      </c>
      <c r="AC2" s="141" t="s">
        <v>119</v>
      </c>
      <c r="AD2" s="142" t="s">
        <v>120</v>
      </c>
      <c r="AE2" s="141" t="s">
        <v>121</v>
      </c>
      <c r="AF2" s="143" t="s">
        <v>122</v>
      </c>
      <c r="AG2" s="134" t="s">
        <v>123</v>
      </c>
      <c r="AH2" s="135" t="s">
        <v>124</v>
      </c>
      <c r="AI2" s="135" t="s">
        <v>125</v>
      </c>
      <c r="AJ2" s="135" t="s">
        <v>126</v>
      </c>
      <c r="AK2" s="135" t="s">
        <v>127</v>
      </c>
      <c r="AL2" s="135" t="s">
        <v>128</v>
      </c>
      <c r="AM2" s="135" t="s">
        <v>129</v>
      </c>
      <c r="AN2" s="136" t="s">
        <v>130</v>
      </c>
      <c r="AO2" s="144"/>
      <c r="AP2" s="145" t="s">
        <v>131</v>
      </c>
      <c r="AQ2" s="145" t="s">
        <v>132</v>
      </c>
      <c r="AR2" s="146" t="s">
        <v>133</v>
      </c>
      <c r="AS2" s="147" t="s">
        <v>134</v>
      </c>
      <c r="AT2" s="148" t="s">
        <v>135</v>
      </c>
    </row>
    <row r="3" spans="1:46" ht="15" thickBot="1">
      <c r="A3" s="149"/>
      <c r="B3" s="150" t="s">
        <v>136</v>
      </c>
      <c r="C3" s="150" t="s">
        <v>136</v>
      </c>
      <c r="D3" s="150" t="s">
        <v>137</v>
      </c>
      <c r="E3" s="150" t="s">
        <v>2</v>
      </c>
      <c r="F3" s="150" t="s">
        <v>138</v>
      </c>
      <c r="G3" s="150" t="s">
        <v>1</v>
      </c>
      <c r="H3" s="151" t="s">
        <v>2</v>
      </c>
      <c r="I3" s="152" t="s">
        <v>139</v>
      </c>
      <c r="J3" s="153"/>
      <c r="K3" s="153" t="s">
        <v>139</v>
      </c>
      <c r="L3" s="153"/>
      <c r="M3" s="153"/>
      <c r="N3" s="153"/>
      <c r="O3" s="153"/>
      <c r="P3" s="153"/>
      <c r="Q3" s="154"/>
      <c r="R3" s="155" t="s">
        <v>140</v>
      </c>
      <c r="S3" s="156" t="s">
        <v>140</v>
      </c>
      <c r="T3" s="156" t="s">
        <v>140</v>
      </c>
      <c r="U3" s="156" t="s">
        <v>140</v>
      </c>
      <c r="V3" s="156" t="s">
        <v>140</v>
      </c>
      <c r="W3" s="156" t="s">
        <v>140</v>
      </c>
      <c r="X3" s="156" t="s">
        <v>140</v>
      </c>
      <c r="Y3" s="156" t="s">
        <v>2</v>
      </c>
      <c r="Z3" s="157" t="s">
        <v>141</v>
      </c>
      <c r="AA3" s="158" t="s">
        <v>140</v>
      </c>
      <c r="AB3" s="159" t="s">
        <v>140</v>
      </c>
      <c r="AC3" s="159" t="s">
        <v>140</v>
      </c>
      <c r="AD3" s="160" t="s">
        <v>142</v>
      </c>
      <c r="AE3" s="159" t="s">
        <v>142</v>
      </c>
      <c r="AF3" s="161" t="s">
        <v>142</v>
      </c>
      <c r="AG3" s="152" t="s">
        <v>142</v>
      </c>
      <c r="AH3" s="153" t="s">
        <v>142</v>
      </c>
      <c r="AI3" s="153" t="s">
        <v>142</v>
      </c>
      <c r="AJ3" s="153" t="s">
        <v>142</v>
      </c>
      <c r="AK3" s="153" t="s">
        <v>142</v>
      </c>
      <c r="AL3" s="153" t="s">
        <v>142</v>
      </c>
      <c r="AM3" s="153" t="s">
        <v>142</v>
      </c>
      <c r="AN3" s="154" t="s">
        <v>142</v>
      </c>
      <c r="AO3" s="162"/>
      <c r="AP3" s="163" t="s">
        <v>142</v>
      </c>
      <c r="AQ3" s="164" t="s">
        <v>142</v>
      </c>
      <c r="AR3" s="165" t="s">
        <v>142</v>
      </c>
      <c r="AS3" s="166" t="s">
        <v>142</v>
      </c>
      <c r="AT3" s="167"/>
    </row>
    <row r="4" spans="1:46">
      <c r="A4" s="168" t="s">
        <v>143</v>
      </c>
      <c r="B4" s="169"/>
      <c r="C4" s="169"/>
      <c r="D4" s="169">
        <f>SUM(D8:D49999)/1000/$K$1</f>
        <v>6.1512591726666637</v>
      </c>
      <c r="E4" s="169"/>
      <c r="F4" s="169"/>
      <c r="G4" s="169"/>
      <c r="H4" s="170"/>
      <c r="I4" s="171"/>
      <c r="J4" s="172"/>
      <c r="K4" s="172"/>
      <c r="L4" s="173"/>
      <c r="M4" s="173"/>
      <c r="N4" s="172"/>
      <c r="O4" s="172"/>
      <c r="P4" s="173"/>
      <c r="Q4" s="174"/>
      <c r="R4" s="175">
        <f t="shared" ref="R4:X4" si="0">SUM(R8:R49999)/1000/$K$1</f>
        <v>1.3023147628664158</v>
      </c>
      <c r="S4" s="176">
        <f t="shared" si="0"/>
        <v>1.6572328887925199E-2</v>
      </c>
      <c r="T4" s="176">
        <f t="shared" si="0"/>
        <v>0.12160043640170282</v>
      </c>
      <c r="U4" s="176">
        <f t="shared" si="0"/>
        <v>1.1682049410271751</v>
      </c>
      <c r="V4" s="176">
        <f t="shared" si="0"/>
        <v>8.2081283468345145E-3</v>
      </c>
      <c r="W4" s="176">
        <f t="shared" si="0"/>
        <v>0</v>
      </c>
      <c r="X4" s="176">
        <f t="shared" si="0"/>
        <v>2.1712401814047897E-3</v>
      </c>
      <c r="Y4" s="177"/>
      <c r="Z4" s="178"/>
      <c r="AA4" s="179">
        <f t="shared" ref="AA4:AN4" si="1">SUM(AA8:AA49999)/1000/$K$1</f>
        <v>0</v>
      </c>
      <c r="AB4" s="180">
        <f t="shared" si="1"/>
        <v>2.7685120569884151E-2</v>
      </c>
      <c r="AC4" s="181">
        <f t="shared" si="1"/>
        <v>1.1260747274688614</v>
      </c>
      <c r="AD4" s="182">
        <f t="shared" si="1"/>
        <v>0</v>
      </c>
      <c r="AE4" s="181">
        <f t="shared" si="1"/>
        <v>0</v>
      </c>
      <c r="AF4" s="183">
        <f t="shared" si="1"/>
        <v>0.41353761374888359</v>
      </c>
      <c r="AG4" s="184">
        <f t="shared" si="1"/>
        <v>6.4783566359829176E-3</v>
      </c>
      <c r="AH4" s="173">
        <f t="shared" si="1"/>
        <v>1.7018598411831342E-4</v>
      </c>
      <c r="AI4" s="173">
        <f t="shared" si="1"/>
        <v>3.503576642604414E-2</v>
      </c>
      <c r="AJ4" s="173">
        <f t="shared" si="1"/>
        <v>1.511E-2</v>
      </c>
      <c r="AK4" s="173">
        <f t="shared" si="1"/>
        <v>1.1351666666666695E-3</v>
      </c>
      <c r="AL4" s="173">
        <f t="shared" si="1"/>
        <v>3.724999999999994E-4</v>
      </c>
      <c r="AM4" s="173">
        <f t="shared" si="1"/>
        <v>4.2736164728693717E-2</v>
      </c>
      <c r="AN4" s="185">
        <f t="shared" si="1"/>
        <v>0</v>
      </c>
      <c r="AO4" s="186"/>
      <c r="AP4" s="187">
        <f>SUM(AP8:AP49999)/1000/$K$1</f>
        <v>0</v>
      </c>
      <c r="AQ4" s="188">
        <f>((AD4)-AI4-AG4-AK4)*AQ7</f>
        <v>-4.2649289728693723E-2</v>
      </c>
      <c r="AR4" s="189">
        <f>((AF4)-AN4)*AQ7</f>
        <v>0.41353761374888359</v>
      </c>
      <c r="AS4" s="190">
        <f>SUM(AS8:AS49999)/1000/$K$1</f>
        <v>0</v>
      </c>
      <c r="AT4" s="191"/>
    </row>
    <row r="5" spans="1:46">
      <c r="A5" s="192" t="s">
        <v>144</v>
      </c>
      <c r="B5" s="193">
        <f t="shared" ref="B5:AN5" si="2">MAX(B8:B49999)</f>
        <v>23.916666666666668</v>
      </c>
      <c r="C5" s="193">
        <f t="shared" si="2"/>
        <v>23.929564328561884</v>
      </c>
      <c r="D5" s="193">
        <f t="shared" si="2"/>
        <v>749.011618</v>
      </c>
      <c r="E5" s="193">
        <f t="shared" si="2"/>
        <v>61.435958999999997</v>
      </c>
      <c r="F5" s="193">
        <f t="shared" si="2"/>
        <v>27.535225000000001</v>
      </c>
      <c r="G5" s="193">
        <f t="shared" si="2"/>
        <v>39.781692</v>
      </c>
      <c r="H5" s="194">
        <f t="shared" si="2"/>
        <v>22.764633150012788</v>
      </c>
      <c r="I5" s="195">
        <f t="shared" si="2"/>
        <v>69.150143673888252</v>
      </c>
      <c r="J5" s="196">
        <f t="shared" si="2"/>
        <v>89.752127559221464</v>
      </c>
      <c r="K5" s="196">
        <f t="shared" si="2"/>
        <v>54.794617146201823</v>
      </c>
      <c r="L5" s="196">
        <f t="shared" si="2"/>
        <v>1</v>
      </c>
      <c r="M5" s="196">
        <f t="shared" si="2"/>
        <v>0.99998447114786881</v>
      </c>
      <c r="N5" s="196">
        <f t="shared" si="2"/>
        <v>1</v>
      </c>
      <c r="O5" s="196">
        <f t="shared" si="2"/>
        <v>1</v>
      </c>
      <c r="P5" s="196">
        <f t="shared" si="2"/>
        <v>0.76897398296927999</v>
      </c>
      <c r="Q5" s="197">
        <f t="shared" si="2"/>
        <v>0.99</v>
      </c>
      <c r="R5" s="198">
        <f t="shared" si="2"/>
        <v>153.61707829728425</v>
      </c>
      <c r="S5" s="199">
        <f t="shared" si="2"/>
        <v>1.2786687031330874</v>
      </c>
      <c r="T5" s="199">
        <f t="shared" si="2"/>
        <v>9.5270327577214768</v>
      </c>
      <c r="U5" s="199">
        <f t="shared" si="2"/>
        <v>139.05682550555963</v>
      </c>
      <c r="V5" s="199">
        <f t="shared" si="2"/>
        <v>38.949166840603056</v>
      </c>
      <c r="W5" s="199">
        <f t="shared" si="2"/>
        <v>0</v>
      </c>
      <c r="X5" s="199">
        <f t="shared" si="2"/>
        <v>4.9335286128663789</v>
      </c>
      <c r="Y5" s="199">
        <f t="shared" si="2"/>
        <v>353.09402213967621</v>
      </c>
      <c r="Z5" s="200">
        <f t="shared" si="2"/>
        <v>649.04116108937694</v>
      </c>
      <c r="AA5" s="201">
        <f t="shared" si="2"/>
        <v>0</v>
      </c>
      <c r="AB5" s="202">
        <f t="shared" si="2"/>
        <v>45.537905981080087</v>
      </c>
      <c r="AC5" s="203">
        <f t="shared" si="2"/>
        <v>138.86738012027357</v>
      </c>
      <c r="AD5" s="204">
        <f t="shared" si="2"/>
        <v>0</v>
      </c>
      <c r="AE5" s="203">
        <f t="shared" si="2"/>
        <v>0</v>
      </c>
      <c r="AF5" s="205">
        <f t="shared" si="2"/>
        <v>52.451943567804932</v>
      </c>
      <c r="AG5" s="206">
        <f t="shared" si="2"/>
        <v>1.3168315923056921</v>
      </c>
      <c r="AH5" s="196">
        <f t="shared" si="2"/>
        <v>4.0849943039433595E-2</v>
      </c>
      <c r="AI5" s="196">
        <f t="shared" si="2"/>
        <v>3.8840290169030234</v>
      </c>
      <c r="AJ5" s="196">
        <f t="shared" si="2"/>
        <v>1.6</v>
      </c>
      <c r="AK5" s="196">
        <f t="shared" si="2"/>
        <v>9.8000000000000004E-2</v>
      </c>
      <c r="AL5" s="196">
        <f t="shared" si="2"/>
        <v>0.03</v>
      </c>
      <c r="AM5" s="196">
        <f t="shared" si="2"/>
        <v>5.3063599689980849</v>
      </c>
      <c r="AN5" s="207">
        <f t="shared" si="2"/>
        <v>0</v>
      </c>
      <c r="AO5" s="208">
        <f>+SUM(AO8:AO224)*5/60</f>
        <v>0</v>
      </c>
      <c r="AP5" s="209"/>
      <c r="AQ5" s="210">
        <v>0</v>
      </c>
      <c r="AR5" s="211"/>
      <c r="AS5" s="212">
        <f>MAX(AS8:AS49999)</f>
        <v>0</v>
      </c>
      <c r="AT5" s="213">
        <f>MAX(AT8:AT49999)</f>
        <v>1</v>
      </c>
    </row>
    <row r="6" spans="1:46">
      <c r="A6" s="192" t="s">
        <v>145</v>
      </c>
      <c r="B6" s="193">
        <f t="shared" ref="B6:AN6" si="3">MIN(B8:B49999)</f>
        <v>0</v>
      </c>
      <c r="C6" s="193">
        <f t="shared" si="3"/>
        <v>0</v>
      </c>
      <c r="D6" s="193">
        <f t="shared" si="3"/>
        <v>0</v>
      </c>
      <c r="E6" s="193">
        <f t="shared" si="3"/>
        <v>0</v>
      </c>
      <c r="F6" s="193">
        <f t="shared" si="3"/>
        <v>0</v>
      </c>
      <c r="G6" s="193">
        <f t="shared" si="3"/>
        <v>0</v>
      </c>
      <c r="H6" s="194">
        <f t="shared" si="3"/>
        <v>-6.5</v>
      </c>
      <c r="I6" s="195">
        <f t="shared" si="3"/>
        <v>-35.212750660796985</v>
      </c>
      <c r="J6" s="196">
        <f t="shared" si="3"/>
        <v>-89.035035378096609</v>
      </c>
      <c r="K6" s="196">
        <f t="shared" si="3"/>
        <v>0</v>
      </c>
      <c r="L6" s="196">
        <f t="shared" si="3"/>
        <v>0</v>
      </c>
      <c r="M6" s="196">
        <f t="shared" si="3"/>
        <v>0</v>
      </c>
      <c r="N6" s="196">
        <f t="shared" si="3"/>
        <v>0</v>
      </c>
      <c r="O6" s="196">
        <f t="shared" si="3"/>
        <v>0</v>
      </c>
      <c r="P6" s="196">
        <f t="shared" si="3"/>
        <v>0</v>
      </c>
      <c r="Q6" s="197">
        <f t="shared" si="3"/>
        <v>0.99</v>
      </c>
      <c r="R6" s="198">
        <f t="shared" si="3"/>
        <v>0</v>
      </c>
      <c r="S6" s="199">
        <f t="shared" si="3"/>
        <v>0</v>
      </c>
      <c r="T6" s="199">
        <f t="shared" si="3"/>
        <v>0</v>
      </c>
      <c r="U6" s="199">
        <f t="shared" si="3"/>
        <v>-4.3817824968669106</v>
      </c>
      <c r="V6" s="199">
        <f t="shared" si="3"/>
        <v>-21.332877998436853</v>
      </c>
      <c r="W6" s="199">
        <f t="shared" si="3"/>
        <v>0</v>
      </c>
      <c r="X6" s="199">
        <f t="shared" si="3"/>
        <v>0</v>
      </c>
      <c r="Y6" s="199">
        <f t="shared" si="3"/>
        <v>158.29778802122786</v>
      </c>
      <c r="Z6" s="200">
        <f t="shared" si="3"/>
        <v>150.78938204783748</v>
      </c>
      <c r="AA6" s="201">
        <f t="shared" si="3"/>
        <v>0</v>
      </c>
      <c r="AB6" s="202">
        <f t="shared" si="3"/>
        <v>-23.134561925237776</v>
      </c>
      <c r="AC6" s="203">
        <f t="shared" si="3"/>
        <v>0</v>
      </c>
      <c r="AD6" s="204">
        <f t="shared" si="3"/>
        <v>0</v>
      </c>
      <c r="AE6" s="203">
        <f t="shared" si="3"/>
        <v>0</v>
      </c>
      <c r="AF6" s="205">
        <f t="shared" si="3"/>
        <v>0</v>
      </c>
      <c r="AG6" s="206">
        <f t="shared" si="3"/>
        <v>0</v>
      </c>
      <c r="AH6" s="196">
        <f t="shared" si="3"/>
        <v>0</v>
      </c>
      <c r="AI6" s="196">
        <f t="shared" si="3"/>
        <v>0</v>
      </c>
      <c r="AJ6" s="196">
        <f t="shared" si="3"/>
        <v>0</v>
      </c>
      <c r="AK6" s="196">
        <f t="shared" si="3"/>
        <v>0</v>
      </c>
      <c r="AL6" s="196">
        <f t="shared" si="3"/>
        <v>0</v>
      </c>
      <c r="AM6" s="196">
        <f t="shared" si="3"/>
        <v>0</v>
      </c>
      <c r="AN6" s="207">
        <f t="shared" si="3"/>
        <v>0</v>
      </c>
      <c r="AO6" s="214" t="s">
        <v>146</v>
      </c>
      <c r="AP6" s="209"/>
      <c r="AQ6" s="209" t="s">
        <v>147</v>
      </c>
      <c r="AR6" s="211"/>
      <c r="AS6" s="212">
        <f>MIN(AS8:AS49999)</f>
        <v>0</v>
      </c>
      <c r="AT6" s="213">
        <f>MIN(AT8:AT49999)</f>
        <v>0</v>
      </c>
    </row>
    <row r="7" spans="1:46" ht="15" thickBot="1">
      <c r="A7" s="215"/>
      <c r="B7" s="216"/>
      <c r="C7" s="216"/>
      <c r="D7" s="216" t="s">
        <v>137</v>
      </c>
      <c r="E7" s="216" t="s">
        <v>2</v>
      </c>
      <c r="F7" s="216" t="s">
        <v>148</v>
      </c>
      <c r="G7" s="216" t="s">
        <v>1</v>
      </c>
      <c r="H7" s="217" t="s">
        <v>4</v>
      </c>
      <c r="I7" s="218" t="s">
        <v>4</v>
      </c>
      <c r="J7" s="219"/>
      <c r="K7" s="219" t="s">
        <v>149</v>
      </c>
      <c r="L7" s="219" t="s">
        <v>4</v>
      </c>
      <c r="M7" s="219" t="s">
        <v>4</v>
      </c>
      <c r="N7" s="219" t="s">
        <v>4</v>
      </c>
      <c r="O7" s="219" t="s">
        <v>149</v>
      </c>
      <c r="P7" s="219" t="s">
        <v>4</v>
      </c>
      <c r="Q7" s="220"/>
      <c r="R7" s="221" t="s">
        <v>80</v>
      </c>
      <c r="S7" s="222" t="s">
        <v>80</v>
      </c>
      <c r="T7" s="222" t="s">
        <v>80</v>
      </c>
      <c r="U7" s="222" t="s">
        <v>80</v>
      </c>
      <c r="V7" s="222" t="s">
        <v>80</v>
      </c>
      <c r="W7" s="222" t="s">
        <v>80</v>
      </c>
      <c r="X7" s="222" t="s">
        <v>80</v>
      </c>
      <c r="Y7" s="222" t="s">
        <v>2</v>
      </c>
      <c r="Z7" s="223" t="s">
        <v>141</v>
      </c>
      <c r="AA7" s="224" t="s">
        <v>80</v>
      </c>
      <c r="AB7" s="225" t="s">
        <v>80</v>
      </c>
      <c r="AC7" s="225" t="s">
        <v>80</v>
      </c>
      <c r="AD7" s="226" t="s">
        <v>4</v>
      </c>
      <c r="AE7" s="225" t="s">
        <v>4</v>
      </c>
      <c r="AF7" s="227" t="s">
        <v>4</v>
      </c>
      <c r="AG7" s="218" t="s">
        <v>4</v>
      </c>
      <c r="AH7" s="219" t="s">
        <v>4</v>
      </c>
      <c r="AI7" s="219" t="s">
        <v>4</v>
      </c>
      <c r="AJ7" s="219" t="s">
        <v>4</v>
      </c>
      <c r="AK7" s="219" t="s">
        <v>4</v>
      </c>
      <c r="AL7" s="219" t="s">
        <v>4</v>
      </c>
      <c r="AM7" s="219" t="s">
        <v>4</v>
      </c>
      <c r="AN7" s="220" t="s">
        <v>4</v>
      </c>
      <c r="AO7" s="228">
        <v>1</v>
      </c>
      <c r="AP7" s="229" t="s">
        <v>80</v>
      </c>
      <c r="AQ7" s="230">
        <v>1</v>
      </c>
      <c r="AR7" s="231">
        <f>+SUM(AR8:AR224)/12</f>
        <v>0</v>
      </c>
      <c r="AS7" s="232" t="s">
        <v>4</v>
      </c>
      <c r="AT7" s="233" t="s">
        <v>1</v>
      </c>
    </row>
    <row r="8" spans="1:46">
      <c r="A8" s="234">
        <v>0</v>
      </c>
      <c r="B8" s="235">
        <v>0</v>
      </c>
      <c r="C8" s="235">
        <v>0</v>
      </c>
      <c r="D8" s="235">
        <v>0</v>
      </c>
      <c r="E8" s="235">
        <v>0</v>
      </c>
      <c r="F8" s="235">
        <v>0</v>
      </c>
      <c r="G8" s="235">
        <v>0</v>
      </c>
      <c r="H8" s="235">
        <v>-6.5</v>
      </c>
      <c r="I8" s="235">
        <v>0</v>
      </c>
      <c r="J8" s="235">
        <v>0</v>
      </c>
      <c r="K8" s="235">
        <v>0</v>
      </c>
      <c r="L8" s="235">
        <v>0</v>
      </c>
      <c r="M8" s="235">
        <v>0</v>
      </c>
      <c r="N8" s="235">
        <v>0</v>
      </c>
      <c r="O8" s="235">
        <v>0</v>
      </c>
      <c r="P8" s="235">
        <v>0</v>
      </c>
      <c r="Q8" s="235">
        <v>0.99</v>
      </c>
      <c r="R8" s="235">
        <v>0</v>
      </c>
      <c r="S8" s="235">
        <v>0</v>
      </c>
      <c r="T8" s="235">
        <v>0</v>
      </c>
      <c r="U8" s="235">
        <v>0</v>
      </c>
      <c r="V8" s="235">
        <v>0</v>
      </c>
      <c r="W8" s="235">
        <v>0</v>
      </c>
      <c r="X8" s="235">
        <v>0</v>
      </c>
      <c r="Y8" s="235">
        <v>166.27875536847785</v>
      </c>
      <c r="Z8" s="235">
        <v>164.07665196842444</v>
      </c>
      <c r="AA8" s="235">
        <v>0</v>
      </c>
      <c r="AB8" s="235">
        <v>0</v>
      </c>
      <c r="AC8" s="235">
        <v>0</v>
      </c>
      <c r="AD8" s="236"/>
      <c r="AE8" s="236"/>
      <c r="AF8" s="235">
        <v>0</v>
      </c>
      <c r="AG8" s="235">
        <v>0</v>
      </c>
      <c r="AH8" s="235">
        <v>0</v>
      </c>
      <c r="AI8" s="235">
        <v>0</v>
      </c>
      <c r="AJ8" s="235">
        <v>0</v>
      </c>
      <c r="AK8" s="235">
        <v>0</v>
      </c>
      <c r="AL8" s="235">
        <v>0</v>
      </c>
      <c r="AM8" s="235">
        <v>0</v>
      </c>
      <c r="AN8" s="235"/>
      <c r="AO8" s="236"/>
      <c r="AP8" s="235">
        <v>0</v>
      </c>
      <c r="AQ8" s="235">
        <v>0</v>
      </c>
      <c r="AR8" s="235"/>
      <c r="AS8" s="235"/>
      <c r="AT8" s="235">
        <v>0</v>
      </c>
    </row>
    <row r="9" spans="1:46">
      <c r="A9" s="234">
        <v>216</v>
      </c>
      <c r="B9" s="235">
        <v>6</v>
      </c>
      <c r="C9" s="235">
        <v>3.5949080402033213</v>
      </c>
      <c r="D9" s="235">
        <v>0</v>
      </c>
      <c r="E9" s="235">
        <v>55.350622000000001</v>
      </c>
      <c r="F9" s="235">
        <v>5.7675130000000001</v>
      </c>
      <c r="G9" s="235">
        <v>24.506328</v>
      </c>
      <c r="H9" s="235">
        <v>18.024192768381273</v>
      </c>
      <c r="I9" s="235">
        <v>-15.237143536426061</v>
      </c>
      <c r="J9" s="235">
        <v>0</v>
      </c>
      <c r="K9" s="235">
        <v>34.456189469402709</v>
      </c>
      <c r="L9" s="235">
        <v>0.94490313158196071</v>
      </c>
      <c r="M9" s="235">
        <v>0.99029678764195506</v>
      </c>
      <c r="N9" s="235">
        <v>0</v>
      </c>
      <c r="O9" s="235">
        <v>1</v>
      </c>
      <c r="P9" s="235">
        <v>0</v>
      </c>
      <c r="Q9" s="235">
        <v>0.99</v>
      </c>
      <c r="R9" s="235">
        <v>0</v>
      </c>
      <c r="S9" s="235">
        <v>0.2483290103111854</v>
      </c>
      <c r="T9" s="235">
        <v>1.6293863890285707</v>
      </c>
      <c r="U9" s="235">
        <v>-1.7850560334724888</v>
      </c>
      <c r="V9" s="235">
        <v>-1.680712472519645</v>
      </c>
      <c r="W9" s="235">
        <v>0</v>
      </c>
      <c r="X9" s="235">
        <v>0</v>
      </c>
      <c r="Y9" s="235">
        <v>165.87379020787353</v>
      </c>
      <c r="Z9" s="235">
        <v>164.07491378779667</v>
      </c>
      <c r="AA9" s="235">
        <v>0</v>
      </c>
      <c r="AB9" s="235">
        <v>-0.19701314949740478</v>
      </c>
      <c r="AC9" s="235">
        <v>0</v>
      </c>
      <c r="AD9" s="236"/>
      <c r="AE9" s="236"/>
      <c r="AF9" s="235">
        <v>0</v>
      </c>
      <c r="AG9" s="235">
        <v>0</v>
      </c>
      <c r="AH9" s="235">
        <v>1.228209773683767E-2</v>
      </c>
      <c r="AI9" s="235">
        <v>0</v>
      </c>
      <c r="AJ9" s="235">
        <v>1.2200000000000002</v>
      </c>
      <c r="AK9" s="235">
        <v>0</v>
      </c>
      <c r="AL9" s="235">
        <v>0.03</v>
      </c>
      <c r="AM9" s="235">
        <v>0</v>
      </c>
      <c r="AN9" s="235"/>
      <c r="AO9" s="236"/>
      <c r="AP9" s="235">
        <v>0</v>
      </c>
      <c r="AQ9" s="235">
        <v>0</v>
      </c>
      <c r="AR9" s="235"/>
      <c r="AS9" s="235"/>
      <c r="AT9" s="235">
        <v>1</v>
      </c>
    </row>
    <row r="10" spans="1:46">
      <c r="A10" s="234">
        <v>216</v>
      </c>
      <c r="B10" s="235">
        <v>6.083333333333333</v>
      </c>
      <c r="C10" s="235">
        <v>3.6782413735366544</v>
      </c>
      <c r="D10" s="235">
        <v>0</v>
      </c>
      <c r="E10" s="235">
        <v>55.984969999999997</v>
      </c>
      <c r="F10" s="235">
        <v>5.7675130000000001</v>
      </c>
      <c r="G10" s="235">
        <v>24.415602</v>
      </c>
      <c r="H10" s="235">
        <v>18.050507313562271</v>
      </c>
      <c r="I10" s="235">
        <v>-14.443334407766088</v>
      </c>
      <c r="J10" s="235">
        <v>0</v>
      </c>
      <c r="K10" s="235">
        <v>33.720215949467217</v>
      </c>
      <c r="L10" s="235">
        <v>0.94792641058294091</v>
      </c>
      <c r="M10" s="235">
        <v>0.99056163860167568</v>
      </c>
      <c r="N10" s="235">
        <v>0</v>
      </c>
      <c r="O10" s="235">
        <v>1</v>
      </c>
      <c r="P10" s="235">
        <v>0</v>
      </c>
      <c r="Q10" s="235">
        <v>0.99</v>
      </c>
      <c r="R10" s="235">
        <v>0</v>
      </c>
      <c r="S10" s="235">
        <v>0.24778458491278721</v>
      </c>
      <c r="T10" s="235">
        <v>1.6356492660647513</v>
      </c>
      <c r="U10" s="235">
        <v>-1.7909446292853775</v>
      </c>
      <c r="V10" s="235">
        <v>-1.5981362582600864</v>
      </c>
      <c r="W10" s="235">
        <v>0</v>
      </c>
      <c r="X10" s="235">
        <v>0</v>
      </c>
      <c r="Y10" s="235">
        <v>165.49390134029554</v>
      </c>
      <c r="Z10" s="235">
        <v>164.09512430894452</v>
      </c>
      <c r="AA10" s="235">
        <v>0</v>
      </c>
      <c r="AB10" s="235">
        <v>-0.28528902144570334</v>
      </c>
      <c r="AC10" s="235">
        <v>0</v>
      </c>
      <c r="AD10" s="236"/>
      <c r="AE10" s="236"/>
      <c r="AF10" s="235">
        <v>0</v>
      </c>
      <c r="AG10" s="235">
        <v>0</v>
      </c>
      <c r="AH10" s="235">
        <v>1.2280772526590147E-2</v>
      </c>
      <c r="AI10" s="235">
        <v>0</v>
      </c>
      <c r="AJ10" s="235">
        <v>1.2200000000000002</v>
      </c>
      <c r="AK10" s="235">
        <v>0</v>
      </c>
      <c r="AL10" s="235">
        <v>0.03</v>
      </c>
      <c r="AM10" s="235">
        <v>0</v>
      </c>
      <c r="AN10" s="235"/>
      <c r="AO10" s="236"/>
      <c r="AP10" s="235">
        <v>0</v>
      </c>
      <c r="AQ10" s="235">
        <v>0</v>
      </c>
      <c r="AR10" s="235"/>
      <c r="AS10" s="235"/>
      <c r="AT10" s="235">
        <v>1</v>
      </c>
    </row>
    <row r="11" spans="1:46">
      <c r="A11" s="234">
        <v>216</v>
      </c>
      <c r="B11" s="235">
        <v>6.166666666666667</v>
      </c>
      <c r="C11" s="235">
        <v>3.7615747068699883</v>
      </c>
      <c r="D11" s="235">
        <v>0</v>
      </c>
      <c r="E11" s="235">
        <v>56.372444999999999</v>
      </c>
      <c r="F11" s="235">
        <v>5.7675130000000001</v>
      </c>
      <c r="G11" s="235">
        <v>24.363662999999999</v>
      </c>
      <c r="H11" s="235">
        <v>18.069326566467858</v>
      </c>
      <c r="I11" s="235">
        <v>-13.640271316821043</v>
      </c>
      <c r="J11" s="235">
        <v>0</v>
      </c>
      <c r="K11" s="235">
        <v>32.979991269907813</v>
      </c>
      <c r="L11" s="235">
        <v>0.95084361525623218</v>
      </c>
      <c r="M11" s="235">
        <v>0.99082347781501112</v>
      </c>
      <c r="N11" s="235">
        <v>0</v>
      </c>
      <c r="O11" s="235">
        <v>1</v>
      </c>
      <c r="P11" s="235">
        <v>0</v>
      </c>
      <c r="Q11" s="235">
        <v>0.99</v>
      </c>
      <c r="R11" s="235">
        <v>0</v>
      </c>
      <c r="S11" s="235">
        <v>0.24712591700072992</v>
      </c>
      <c r="T11" s="235">
        <v>1.6364856643802439</v>
      </c>
      <c r="U11" s="235">
        <v>-1.7913439153882318</v>
      </c>
      <c r="V11" s="235">
        <v>-1.5597363490193648</v>
      </c>
      <c r="W11" s="235">
        <v>0</v>
      </c>
      <c r="X11" s="235">
        <v>0</v>
      </c>
      <c r="Y11" s="235">
        <v>165.12553142862271</v>
      </c>
      <c r="Z11" s="235">
        <v>164.12883254177217</v>
      </c>
      <c r="AA11" s="235">
        <v>0</v>
      </c>
      <c r="AB11" s="235">
        <v>-0.32389853094644572</v>
      </c>
      <c r="AC11" s="235">
        <v>0</v>
      </c>
      <c r="AD11" s="236"/>
      <c r="AE11" s="236"/>
      <c r="AF11" s="235">
        <v>0</v>
      </c>
      <c r="AG11" s="235">
        <v>0</v>
      </c>
      <c r="AH11" s="235">
        <v>1.2282125831714671E-2</v>
      </c>
      <c r="AI11" s="235">
        <v>0</v>
      </c>
      <c r="AJ11" s="235">
        <v>1.2200000000000002</v>
      </c>
      <c r="AK11" s="235">
        <v>0</v>
      </c>
      <c r="AL11" s="235">
        <v>0.03</v>
      </c>
      <c r="AM11" s="235">
        <v>0</v>
      </c>
      <c r="AN11" s="235"/>
      <c r="AO11" s="236"/>
      <c r="AP11" s="235">
        <v>0</v>
      </c>
      <c r="AQ11" s="235">
        <v>0</v>
      </c>
      <c r="AR11" s="235"/>
      <c r="AS11" s="235"/>
      <c r="AT11" s="235">
        <v>1</v>
      </c>
    </row>
    <row r="12" spans="1:46">
      <c r="A12" s="234">
        <v>216</v>
      </c>
      <c r="B12" s="235">
        <v>6.25</v>
      </c>
      <c r="C12" s="235">
        <v>3.8449080402033213</v>
      </c>
      <c r="D12" s="235">
        <v>0</v>
      </c>
      <c r="E12" s="235">
        <v>56.677405</v>
      </c>
      <c r="F12" s="235">
        <v>5.4884399999999998</v>
      </c>
      <c r="G12" s="235">
        <v>24.328453</v>
      </c>
      <c r="H12" s="235">
        <v>18.088904149542063</v>
      </c>
      <c r="I12" s="235">
        <v>-12.82827437226689</v>
      </c>
      <c r="J12" s="235">
        <v>0</v>
      </c>
      <c r="K12" s="235">
        <v>32.23584841275737</v>
      </c>
      <c r="L12" s="235">
        <v>0.95365615806660953</v>
      </c>
      <c r="M12" s="235">
        <v>0.99108231470954955</v>
      </c>
      <c r="N12" s="235">
        <v>0</v>
      </c>
      <c r="O12" s="235">
        <v>1</v>
      </c>
      <c r="P12" s="235">
        <v>0</v>
      </c>
      <c r="Q12" s="235">
        <v>0.99</v>
      </c>
      <c r="R12" s="235">
        <v>0</v>
      </c>
      <c r="S12" s="235">
        <v>0.24638846808489234</v>
      </c>
      <c r="T12" s="235">
        <v>1.6287687063432834</v>
      </c>
      <c r="U12" s="235">
        <v>-1.7831402002977501</v>
      </c>
      <c r="V12" s="235">
        <v>-1.5314928490577637</v>
      </c>
      <c r="W12" s="235">
        <v>0</v>
      </c>
      <c r="X12" s="235">
        <v>0</v>
      </c>
      <c r="Y12" s="235">
        <v>164.76524612777723</v>
      </c>
      <c r="Z12" s="235">
        <v>164.17039219707434</v>
      </c>
      <c r="AA12" s="235">
        <v>0</v>
      </c>
      <c r="AB12" s="235">
        <v>-0.3436678807662028</v>
      </c>
      <c r="AC12" s="235">
        <v>0</v>
      </c>
      <c r="AD12" s="236"/>
      <c r="AE12" s="236"/>
      <c r="AF12" s="235">
        <v>0</v>
      </c>
      <c r="AG12" s="235">
        <v>0</v>
      </c>
      <c r="AH12" s="235">
        <v>1.2285440942488004E-2</v>
      </c>
      <c r="AI12" s="235">
        <v>0</v>
      </c>
      <c r="AJ12" s="235">
        <v>1.2200000000000002</v>
      </c>
      <c r="AK12" s="235">
        <v>0</v>
      </c>
      <c r="AL12" s="235">
        <v>0.03</v>
      </c>
      <c r="AM12" s="235">
        <v>0</v>
      </c>
      <c r="AN12" s="235"/>
      <c r="AO12" s="236"/>
      <c r="AP12" s="235">
        <v>0</v>
      </c>
      <c r="AQ12" s="235">
        <v>0</v>
      </c>
      <c r="AR12" s="235"/>
      <c r="AS12" s="235"/>
      <c r="AT12" s="235">
        <v>1</v>
      </c>
    </row>
    <row r="13" spans="1:46">
      <c r="A13" s="234">
        <v>216</v>
      </c>
      <c r="B13" s="235">
        <v>6.333333333333333</v>
      </c>
      <c r="C13" s="235">
        <v>3.9282413735366539</v>
      </c>
      <c r="D13" s="235">
        <v>0</v>
      </c>
      <c r="E13" s="235">
        <v>57.349663</v>
      </c>
      <c r="F13" s="235">
        <v>5.1885680000000001</v>
      </c>
      <c r="G13" s="235">
        <v>24.343464999999998</v>
      </c>
      <c r="H13" s="235">
        <v>18.211941061553862</v>
      </c>
      <c r="I13" s="235">
        <v>-12.00765475183664</v>
      </c>
      <c r="J13" s="235">
        <v>0</v>
      </c>
      <c r="K13" s="235">
        <v>31.488109709503984</v>
      </c>
      <c r="L13" s="235">
        <v>0.95636557405227685</v>
      </c>
      <c r="M13" s="235">
        <v>0.99133816649849127</v>
      </c>
      <c r="N13" s="235">
        <v>0</v>
      </c>
      <c r="O13" s="235">
        <v>1</v>
      </c>
      <c r="P13" s="235">
        <v>0</v>
      </c>
      <c r="Q13" s="235">
        <v>0.99</v>
      </c>
      <c r="R13" s="235">
        <v>0</v>
      </c>
      <c r="S13" s="235">
        <v>0.2455545712186285</v>
      </c>
      <c r="T13" s="235">
        <v>1.6187454415629028</v>
      </c>
      <c r="U13" s="235">
        <v>-1.7725787724926287</v>
      </c>
      <c r="V13" s="235">
        <v>-1.5060693300086447</v>
      </c>
      <c r="W13" s="235">
        <v>0</v>
      </c>
      <c r="X13" s="235">
        <v>0</v>
      </c>
      <c r="Y13" s="235">
        <v>164.41208477498793</v>
      </c>
      <c r="Z13" s="235">
        <v>164.21681448412389</v>
      </c>
      <c r="AA13" s="235">
        <v>0</v>
      </c>
      <c r="AB13" s="235">
        <v>-0.35823438700110355</v>
      </c>
      <c r="AC13" s="235">
        <v>0</v>
      </c>
      <c r="AD13" s="236"/>
      <c r="AE13" s="236"/>
      <c r="AF13" s="235">
        <v>0</v>
      </c>
      <c r="AG13" s="235">
        <v>0</v>
      </c>
      <c r="AH13" s="235">
        <v>1.2289687939313256E-2</v>
      </c>
      <c r="AI13" s="235">
        <v>0</v>
      </c>
      <c r="AJ13" s="235">
        <v>1.2200000000000002</v>
      </c>
      <c r="AK13" s="235">
        <v>0</v>
      </c>
      <c r="AL13" s="235">
        <v>0.03</v>
      </c>
      <c r="AM13" s="235">
        <v>0</v>
      </c>
      <c r="AN13" s="235"/>
      <c r="AO13" s="236"/>
      <c r="AP13" s="235">
        <v>0</v>
      </c>
      <c r="AQ13" s="235">
        <v>0</v>
      </c>
      <c r="AR13" s="235"/>
      <c r="AS13" s="235"/>
      <c r="AT13" s="235">
        <v>1</v>
      </c>
    </row>
    <row r="14" spans="1:46">
      <c r="A14" s="234">
        <v>216</v>
      </c>
      <c r="B14" s="235">
        <v>6.416666666666667</v>
      </c>
      <c r="C14" s="235">
        <v>4.0115747068699878</v>
      </c>
      <c r="D14" s="235">
        <v>0</v>
      </c>
      <c r="E14" s="235">
        <v>57.622642999999997</v>
      </c>
      <c r="F14" s="235">
        <v>5.3023920000000002</v>
      </c>
      <c r="G14" s="235">
        <v>24.306788999999998</v>
      </c>
      <c r="H14" s="235">
        <v>18.2248353325724</v>
      </c>
      <c r="I14" s="235">
        <v>-11.178714866405244</v>
      </c>
      <c r="J14" s="235">
        <v>0</v>
      </c>
      <c r="K14" s="235">
        <v>30.737087431331247</v>
      </c>
      <c r="L14" s="235">
        <v>0.9589734988341001</v>
      </c>
      <c r="M14" s="235">
        <v>0.99159105715532758</v>
      </c>
      <c r="N14" s="235">
        <v>0</v>
      </c>
      <c r="O14" s="235">
        <v>1</v>
      </c>
      <c r="P14" s="235">
        <v>0</v>
      </c>
      <c r="Q14" s="235">
        <v>0.99</v>
      </c>
      <c r="R14" s="235">
        <v>0</v>
      </c>
      <c r="S14" s="235">
        <v>0.24486663235518547</v>
      </c>
      <c r="T14" s="235">
        <v>1.6160991549403336</v>
      </c>
      <c r="U14" s="235">
        <v>-1.7694894943357795</v>
      </c>
      <c r="V14" s="235">
        <v>-1.4892910990531742</v>
      </c>
      <c r="W14" s="235">
        <v>0</v>
      </c>
      <c r="X14" s="235">
        <v>0</v>
      </c>
      <c r="Y14" s="235">
        <v>164.06376394662701</v>
      </c>
      <c r="Z14" s="235">
        <v>164.26668142588412</v>
      </c>
      <c r="AA14" s="235">
        <v>0</v>
      </c>
      <c r="AB14" s="235">
        <v>-0.37167841148710545</v>
      </c>
      <c r="AC14" s="235">
        <v>0</v>
      </c>
      <c r="AD14" s="236"/>
      <c r="AE14" s="236"/>
      <c r="AF14" s="235">
        <v>0</v>
      </c>
      <c r="AG14" s="235">
        <v>0</v>
      </c>
      <c r="AH14" s="235">
        <v>1.2293998656693705E-2</v>
      </c>
      <c r="AI14" s="235">
        <v>0</v>
      </c>
      <c r="AJ14" s="235">
        <v>1.2200000000000002</v>
      </c>
      <c r="AK14" s="235">
        <v>0</v>
      </c>
      <c r="AL14" s="235">
        <v>0.03</v>
      </c>
      <c r="AM14" s="235">
        <v>0</v>
      </c>
      <c r="AN14" s="235"/>
      <c r="AO14" s="236"/>
      <c r="AP14" s="235">
        <v>0</v>
      </c>
      <c r="AQ14" s="235">
        <v>0</v>
      </c>
      <c r="AR14" s="235"/>
      <c r="AS14" s="235"/>
      <c r="AT14" s="235">
        <v>1</v>
      </c>
    </row>
    <row r="15" spans="1:46">
      <c r="A15" s="234">
        <v>216</v>
      </c>
      <c r="B15" s="235">
        <v>6.5</v>
      </c>
      <c r="C15" s="235">
        <v>4.0949080402033218</v>
      </c>
      <c r="D15" s="235">
        <v>0</v>
      </c>
      <c r="E15" s="235">
        <v>57.938471</v>
      </c>
      <c r="F15" s="235">
        <v>5.4884399999999998</v>
      </c>
      <c r="G15" s="235">
        <v>24.155930000000001</v>
      </c>
      <c r="H15" s="235">
        <v>18.145461831256249</v>
      </c>
      <c r="I15" s="235">
        <v>-10.341748543047629</v>
      </c>
      <c r="J15" s="235">
        <v>0</v>
      </c>
      <c r="K15" s="235">
        <v>29.983084364784652</v>
      </c>
      <c r="L15" s="235">
        <v>0.96148164902689803</v>
      </c>
      <c r="M15" s="235">
        <v>0.99184101648300915</v>
      </c>
      <c r="N15" s="235">
        <v>0</v>
      </c>
      <c r="O15" s="235">
        <v>1</v>
      </c>
      <c r="P15" s="235">
        <v>0</v>
      </c>
      <c r="Q15" s="235">
        <v>0.99</v>
      </c>
      <c r="R15" s="235">
        <v>0</v>
      </c>
      <c r="S15" s="235">
        <v>0.24448777853835743</v>
      </c>
      <c r="T15" s="235">
        <v>1.6163269517675047</v>
      </c>
      <c r="U15" s="235">
        <v>-1.7694710870004806</v>
      </c>
      <c r="V15" s="235">
        <v>-1.4769646175239173</v>
      </c>
      <c r="W15" s="235">
        <v>0</v>
      </c>
      <c r="X15" s="235">
        <v>0</v>
      </c>
      <c r="Y15" s="235">
        <v>163.71908995478654</v>
      </c>
      <c r="Z15" s="235">
        <v>164.31924270284125</v>
      </c>
      <c r="AA15" s="235">
        <v>0</v>
      </c>
      <c r="AB15" s="235">
        <v>-0.38385376295286378</v>
      </c>
      <c r="AC15" s="235">
        <v>0</v>
      </c>
      <c r="AD15" s="236"/>
      <c r="AE15" s="236"/>
      <c r="AF15" s="235">
        <v>0</v>
      </c>
      <c r="AG15" s="235">
        <v>0</v>
      </c>
      <c r="AH15" s="235">
        <v>1.2298274375254627E-2</v>
      </c>
      <c r="AI15" s="235">
        <v>0</v>
      </c>
      <c r="AJ15" s="235">
        <v>1.2200000000000002</v>
      </c>
      <c r="AK15" s="235">
        <v>0</v>
      </c>
      <c r="AL15" s="235">
        <v>0.03</v>
      </c>
      <c r="AM15" s="235">
        <v>0</v>
      </c>
      <c r="AN15" s="235"/>
      <c r="AO15" s="236"/>
      <c r="AP15" s="235">
        <v>0</v>
      </c>
      <c r="AQ15" s="235">
        <v>0</v>
      </c>
      <c r="AR15" s="235"/>
      <c r="AS15" s="235"/>
      <c r="AT15" s="235">
        <v>1</v>
      </c>
    </row>
    <row r="16" spans="1:46">
      <c r="A16" s="234">
        <v>216</v>
      </c>
      <c r="B16" s="235">
        <v>6.583333333333333</v>
      </c>
      <c r="C16" s="235">
        <v>4.1782413735366539</v>
      </c>
      <c r="D16" s="235">
        <v>0</v>
      </c>
      <c r="E16" s="235">
        <v>57.968412000000001</v>
      </c>
      <c r="F16" s="235">
        <v>5.7675130000000001</v>
      </c>
      <c r="G16" s="235">
        <v>24.237684000000002</v>
      </c>
      <c r="H16" s="235">
        <v>18.221363341284196</v>
      </c>
      <c r="I16" s="235">
        <v>-9.4970412243669102</v>
      </c>
      <c r="J16" s="235">
        <v>0</v>
      </c>
      <c r="K16" s="235">
        <v>29.226394371684677</v>
      </c>
      <c r="L16" s="235">
        <v>0.96389180485607395</v>
      </c>
      <c r="M16" s="235">
        <v>0.99208807927058007</v>
      </c>
      <c r="N16" s="235">
        <v>0</v>
      </c>
      <c r="O16" s="235">
        <v>1</v>
      </c>
      <c r="P16" s="235">
        <v>0</v>
      </c>
      <c r="Q16" s="235">
        <v>0.99</v>
      </c>
      <c r="R16" s="235">
        <v>0</v>
      </c>
      <c r="S16" s="235">
        <v>0.24349291632063133</v>
      </c>
      <c r="T16" s="235">
        <v>1.6144018437077314</v>
      </c>
      <c r="U16" s="235">
        <v>-1.7669164950968081</v>
      </c>
      <c r="V16" s="235">
        <v>-1.4645692679455751</v>
      </c>
      <c r="W16" s="235">
        <v>0</v>
      </c>
      <c r="X16" s="235">
        <v>0</v>
      </c>
      <c r="Y16" s="235">
        <v>163.37792975669515</v>
      </c>
      <c r="Z16" s="235">
        <v>164.37388375808905</v>
      </c>
      <c r="AA16" s="235">
        <v>0</v>
      </c>
      <c r="AB16" s="235">
        <v>-0.39332897357458196</v>
      </c>
      <c r="AC16" s="235">
        <v>0</v>
      </c>
      <c r="AD16" s="236"/>
      <c r="AE16" s="236"/>
      <c r="AF16" s="235">
        <v>0</v>
      </c>
      <c r="AG16" s="235">
        <v>0</v>
      </c>
      <c r="AH16" s="235">
        <v>1.2302602102035489E-2</v>
      </c>
      <c r="AI16" s="235">
        <v>0</v>
      </c>
      <c r="AJ16" s="235">
        <v>1.2200000000000002</v>
      </c>
      <c r="AK16" s="235">
        <v>0</v>
      </c>
      <c r="AL16" s="235">
        <v>0.03</v>
      </c>
      <c r="AM16" s="235">
        <v>0</v>
      </c>
      <c r="AN16" s="235"/>
      <c r="AO16" s="236"/>
      <c r="AP16" s="235">
        <v>0</v>
      </c>
      <c r="AQ16" s="235">
        <v>0</v>
      </c>
      <c r="AR16" s="235"/>
      <c r="AS16" s="235"/>
      <c r="AT16" s="235">
        <v>1</v>
      </c>
    </row>
    <row r="17" spans="1:46">
      <c r="A17" s="234">
        <v>216</v>
      </c>
      <c r="B17" s="235">
        <v>6.666666666666667</v>
      </c>
      <c r="C17" s="235">
        <v>4.2615747068699878</v>
      </c>
      <c r="D17" s="235">
        <v>0</v>
      </c>
      <c r="E17" s="235">
        <v>58.248297000000001</v>
      </c>
      <c r="F17" s="235">
        <v>6.3256600000000001</v>
      </c>
      <c r="G17" s="235">
        <v>24.283156000000002</v>
      </c>
      <c r="H17" s="235">
        <v>18.306622866665286</v>
      </c>
      <c r="I17" s="235">
        <v>-8.6448701816520952</v>
      </c>
      <c r="J17" s="235">
        <v>0</v>
      </c>
      <c r="K17" s="235">
        <v>28.467302932449982</v>
      </c>
      <c r="L17" s="235">
        <v>0.96620579479163615</v>
      </c>
      <c r="M17" s="235">
        <v>0.99233228453044664</v>
      </c>
      <c r="N17" s="235">
        <v>0</v>
      </c>
      <c r="O17" s="235">
        <v>1</v>
      </c>
      <c r="P17" s="235">
        <v>0</v>
      </c>
      <c r="Q17" s="235">
        <v>0.99</v>
      </c>
      <c r="R17" s="235">
        <v>0</v>
      </c>
      <c r="S17" s="235">
        <v>0.24260122631791461</v>
      </c>
      <c r="T17" s="235">
        <v>1.6173994671838896</v>
      </c>
      <c r="U17" s="235">
        <v>-1.769350611049149</v>
      </c>
      <c r="V17" s="235">
        <v>-1.4605609172712453</v>
      </c>
      <c r="W17" s="235">
        <v>0</v>
      </c>
      <c r="X17" s="235">
        <v>0</v>
      </c>
      <c r="Y17" s="235">
        <v>163.03797511535271</v>
      </c>
      <c r="Z17" s="235">
        <v>164.42999268146201</v>
      </c>
      <c r="AA17" s="235">
        <v>0</v>
      </c>
      <c r="AB17" s="235">
        <v>-0.39944300898258822</v>
      </c>
      <c r="AC17" s="235">
        <v>0</v>
      </c>
      <c r="AD17" s="236"/>
      <c r="AE17" s="236"/>
      <c r="AF17" s="235">
        <v>0</v>
      </c>
      <c r="AG17" s="235">
        <v>0</v>
      </c>
      <c r="AH17" s="235">
        <v>1.2306675123358469E-2</v>
      </c>
      <c r="AI17" s="235">
        <v>0</v>
      </c>
      <c r="AJ17" s="235">
        <v>1.2200000000000002</v>
      </c>
      <c r="AK17" s="235">
        <v>0</v>
      </c>
      <c r="AL17" s="235">
        <v>0.03</v>
      </c>
      <c r="AM17" s="235">
        <v>0</v>
      </c>
      <c r="AN17" s="235"/>
      <c r="AO17" s="236"/>
      <c r="AP17" s="235">
        <v>0</v>
      </c>
      <c r="AQ17" s="235">
        <v>0</v>
      </c>
      <c r="AR17" s="235"/>
      <c r="AS17" s="235"/>
      <c r="AT17" s="235">
        <v>1</v>
      </c>
    </row>
    <row r="18" spans="1:46">
      <c r="A18" s="234">
        <v>216</v>
      </c>
      <c r="B18" s="235">
        <v>6.75</v>
      </c>
      <c r="C18" s="235">
        <v>4.3449080402033218</v>
      </c>
      <c r="D18" s="235">
        <v>0</v>
      </c>
      <c r="E18" s="235">
        <v>58.485622999999997</v>
      </c>
      <c r="F18" s="235">
        <v>4.4651719999999999</v>
      </c>
      <c r="G18" s="235">
        <v>24.218212000000001</v>
      </c>
      <c r="H18" s="235">
        <v>18.288851795299134</v>
      </c>
      <c r="I18" s="235">
        <v>-7.7855047396679993</v>
      </c>
      <c r="J18" s="235">
        <v>0</v>
      </c>
      <c r="K18" s="235">
        <v>27.706087672282759</v>
      </c>
      <c r="L18" s="235">
        <v>0.96842548202168188</v>
      </c>
      <c r="M18" s="235">
        <v>0.99257367480970005</v>
      </c>
      <c r="N18" s="235">
        <v>0</v>
      </c>
      <c r="O18" s="235">
        <v>1</v>
      </c>
      <c r="P18" s="235">
        <v>0</v>
      </c>
      <c r="Q18" s="235">
        <v>0.99</v>
      </c>
      <c r="R18" s="235">
        <v>0</v>
      </c>
      <c r="S18" s="235">
        <v>0.24202001185602201</v>
      </c>
      <c r="T18" s="235">
        <v>1.5820561348363538</v>
      </c>
      <c r="U18" s="235">
        <v>-1.7336408249802915</v>
      </c>
      <c r="V18" s="235">
        <v>-1.4229252009313553</v>
      </c>
      <c r="W18" s="235">
        <v>0</v>
      </c>
      <c r="X18" s="235">
        <v>0</v>
      </c>
      <c r="Y18" s="235">
        <v>162.70776000276192</v>
      </c>
      <c r="Z18" s="235">
        <v>164.48690080928156</v>
      </c>
      <c r="AA18" s="235">
        <v>0</v>
      </c>
      <c r="AB18" s="235">
        <v>-0.40115378375182642</v>
      </c>
      <c r="AC18" s="235">
        <v>0</v>
      </c>
      <c r="AD18" s="236"/>
      <c r="AE18" s="236"/>
      <c r="AF18" s="235">
        <v>0</v>
      </c>
      <c r="AG18" s="235">
        <v>0</v>
      </c>
      <c r="AH18" s="235">
        <v>1.2312040353641609E-2</v>
      </c>
      <c r="AI18" s="235">
        <v>0</v>
      </c>
      <c r="AJ18" s="235">
        <v>1.2200000000000002</v>
      </c>
      <c r="AK18" s="235">
        <v>0</v>
      </c>
      <c r="AL18" s="235">
        <v>0.03</v>
      </c>
      <c r="AM18" s="235">
        <v>0</v>
      </c>
      <c r="AN18" s="235"/>
      <c r="AO18" s="236"/>
      <c r="AP18" s="235">
        <v>0</v>
      </c>
      <c r="AQ18" s="235">
        <v>0</v>
      </c>
      <c r="AR18" s="235"/>
      <c r="AS18" s="235"/>
      <c r="AT18" s="235">
        <v>1</v>
      </c>
    </row>
    <row r="19" spans="1:46">
      <c r="A19" s="234">
        <v>216</v>
      </c>
      <c r="B19" s="235">
        <v>6.833333333333333</v>
      </c>
      <c r="C19" s="235">
        <v>4.4282413735366539</v>
      </c>
      <c r="D19" s="235">
        <v>0</v>
      </c>
      <c r="E19" s="235">
        <v>58.971646999999997</v>
      </c>
      <c r="F19" s="235">
        <v>5.3023920000000002</v>
      </c>
      <c r="G19" s="235">
        <v>24.119966999999999</v>
      </c>
      <c r="H19" s="235">
        <v>18.282378796341558</v>
      </c>
      <c r="I19" s="235">
        <v>-6.9192065111167835</v>
      </c>
      <c r="J19" s="235">
        <v>0</v>
      </c>
      <c r="K19" s="235">
        <v>26.943018869907526</v>
      </c>
      <c r="L19" s="235">
        <v>0.97055275259820506</v>
      </c>
      <c r="M19" s="235">
        <v>0.99281229556922412</v>
      </c>
      <c r="N19" s="235">
        <v>0</v>
      </c>
      <c r="O19" s="235">
        <v>1</v>
      </c>
      <c r="P19" s="235">
        <v>0</v>
      </c>
      <c r="Q19" s="235">
        <v>0.99</v>
      </c>
      <c r="R19" s="235">
        <v>0</v>
      </c>
      <c r="S19" s="235">
        <v>0.24152388390735283</v>
      </c>
      <c r="T19" s="235">
        <v>1.5935179349799349</v>
      </c>
      <c r="U19" s="235">
        <v>-1.7447881861941053</v>
      </c>
      <c r="V19" s="235">
        <v>-1.4353727537268772</v>
      </c>
      <c r="W19" s="235">
        <v>0</v>
      </c>
      <c r="X19" s="235">
        <v>0</v>
      </c>
      <c r="Y19" s="235">
        <v>162.37419471360721</v>
      </c>
      <c r="Z19" s="235">
        <v>164.54389117547288</v>
      </c>
      <c r="AA19" s="235">
        <v>0</v>
      </c>
      <c r="AB19" s="235">
        <v>-0.39967152367117786</v>
      </c>
      <c r="AC19" s="235">
        <v>0</v>
      </c>
      <c r="AD19" s="236"/>
      <c r="AE19" s="236"/>
      <c r="AF19" s="235">
        <v>0</v>
      </c>
      <c r="AG19" s="235">
        <v>0</v>
      </c>
      <c r="AH19" s="235">
        <v>1.2315593343157587E-2</v>
      </c>
      <c r="AI19" s="235">
        <v>0</v>
      </c>
      <c r="AJ19" s="235">
        <v>1.2200000000000002</v>
      </c>
      <c r="AK19" s="235">
        <v>0</v>
      </c>
      <c r="AL19" s="235">
        <v>0.03</v>
      </c>
      <c r="AM19" s="235">
        <v>0</v>
      </c>
      <c r="AN19" s="235"/>
      <c r="AO19" s="236"/>
      <c r="AP19" s="235">
        <v>0</v>
      </c>
      <c r="AQ19" s="235">
        <v>0</v>
      </c>
      <c r="AR19" s="235"/>
      <c r="AS19" s="235"/>
      <c r="AT19" s="235">
        <v>1</v>
      </c>
    </row>
    <row r="20" spans="1:46">
      <c r="A20" s="234">
        <v>216</v>
      </c>
      <c r="B20" s="235">
        <v>6.916666666666667</v>
      </c>
      <c r="C20" s="235">
        <v>4.5115747068699878</v>
      </c>
      <c r="D20" s="235">
        <v>0</v>
      </c>
      <c r="E20" s="235">
        <v>60.615634</v>
      </c>
      <c r="F20" s="235">
        <v>4.7442450000000003</v>
      </c>
      <c r="G20" s="235">
        <v>23.787755000000001</v>
      </c>
      <c r="H20" s="235">
        <v>18.257429279525383</v>
      </c>
      <c r="I20" s="235">
        <v>-6.0462296390325037</v>
      </c>
      <c r="J20" s="235">
        <v>0</v>
      </c>
      <c r="K20" s="235">
        <v>26.178359948756324</v>
      </c>
      <c r="L20" s="235">
        <v>0.97258950509925812</v>
      </c>
      <c r="M20" s="235">
        <v>0.99304819462465055</v>
      </c>
      <c r="N20" s="235">
        <v>0</v>
      </c>
      <c r="O20" s="235">
        <v>1</v>
      </c>
      <c r="P20" s="235">
        <v>0</v>
      </c>
      <c r="Q20" s="235">
        <v>0.99</v>
      </c>
      <c r="R20" s="235">
        <v>0</v>
      </c>
      <c r="S20" s="235">
        <v>0.24164193330799544</v>
      </c>
      <c r="T20" s="235">
        <v>1.584172327529717</v>
      </c>
      <c r="U20" s="235">
        <v>-1.7355122444907765</v>
      </c>
      <c r="V20" s="235">
        <v>-1.4298433876326868</v>
      </c>
      <c r="W20" s="235">
        <v>0</v>
      </c>
      <c r="X20" s="235">
        <v>0</v>
      </c>
      <c r="Y20" s="235">
        <v>162.04187401139058</v>
      </c>
      <c r="Z20" s="235">
        <v>164.60054036001353</v>
      </c>
      <c r="AA20" s="235">
        <v>0</v>
      </c>
      <c r="AB20" s="235">
        <v>-0.39597288623399396</v>
      </c>
      <c r="AC20" s="235">
        <v>0</v>
      </c>
      <c r="AD20" s="236"/>
      <c r="AE20" s="236"/>
      <c r="AF20" s="235">
        <v>0</v>
      </c>
      <c r="AG20" s="235">
        <v>0</v>
      </c>
      <c r="AH20" s="235">
        <v>1.2319884142493281E-2</v>
      </c>
      <c r="AI20" s="235">
        <v>0</v>
      </c>
      <c r="AJ20" s="235">
        <v>1.2200000000000002</v>
      </c>
      <c r="AK20" s="235">
        <v>0</v>
      </c>
      <c r="AL20" s="235">
        <v>0.03</v>
      </c>
      <c r="AM20" s="235">
        <v>0</v>
      </c>
      <c r="AN20" s="235"/>
      <c r="AO20" s="236"/>
      <c r="AP20" s="235">
        <v>0</v>
      </c>
      <c r="AQ20" s="235">
        <v>0</v>
      </c>
      <c r="AR20" s="235"/>
      <c r="AS20" s="235"/>
      <c r="AT20" s="235">
        <v>1</v>
      </c>
    </row>
    <row r="21" spans="1:46">
      <c r="A21" s="234">
        <v>216</v>
      </c>
      <c r="B21" s="235">
        <v>7</v>
      </c>
      <c r="C21" s="235">
        <v>4.5949080402033218</v>
      </c>
      <c r="D21" s="235">
        <v>0</v>
      </c>
      <c r="E21" s="235">
        <v>61.018613000000002</v>
      </c>
      <c r="F21" s="235">
        <v>5.4816989999999999</v>
      </c>
      <c r="G21" s="235">
        <v>23.385186999999998</v>
      </c>
      <c r="H21" s="235">
        <v>17.9672335565641</v>
      </c>
      <c r="I21" s="235">
        <v>-5.1668210455771373</v>
      </c>
      <c r="J21" s="235">
        <v>0</v>
      </c>
      <c r="K21" s="235">
        <v>25.412367950656165</v>
      </c>
      <c r="L21" s="235">
        <v>0.97453764166275592</v>
      </c>
      <c r="M21" s="235">
        <v>0.99328142164357969</v>
      </c>
      <c r="N21" s="235">
        <v>0</v>
      </c>
      <c r="O21" s="235">
        <v>1</v>
      </c>
      <c r="P21" s="235">
        <v>0</v>
      </c>
      <c r="Q21" s="235">
        <v>0.99</v>
      </c>
      <c r="R21" s="235">
        <v>0</v>
      </c>
      <c r="S21" s="235">
        <v>0.24193763733202839</v>
      </c>
      <c r="T21" s="235">
        <v>1.598268992447746</v>
      </c>
      <c r="U21" s="235">
        <v>-1.7497875472400701</v>
      </c>
      <c r="V21" s="235">
        <v>-1.4486736176926209</v>
      </c>
      <c r="W21" s="235">
        <v>0</v>
      </c>
      <c r="X21" s="235">
        <v>0</v>
      </c>
      <c r="Y21" s="235">
        <v>161.70447665643343</v>
      </c>
      <c r="Z21" s="235">
        <v>164.65650355854541</v>
      </c>
      <c r="AA21" s="235">
        <v>0</v>
      </c>
      <c r="AB21" s="235">
        <v>-0.3915345913013093</v>
      </c>
      <c r="AC21" s="235">
        <v>0</v>
      </c>
      <c r="AD21" s="236"/>
      <c r="AE21" s="236"/>
      <c r="AF21" s="235">
        <v>0</v>
      </c>
      <c r="AG21" s="235">
        <v>0</v>
      </c>
      <c r="AH21" s="235">
        <v>1.2323308759862272E-2</v>
      </c>
      <c r="AI21" s="235">
        <v>0</v>
      </c>
      <c r="AJ21" s="235">
        <v>1.2200000000000002</v>
      </c>
      <c r="AK21" s="235">
        <v>0</v>
      </c>
      <c r="AL21" s="235">
        <v>0.03</v>
      </c>
      <c r="AM21" s="235">
        <v>0</v>
      </c>
      <c r="AN21" s="235"/>
      <c r="AO21" s="236"/>
      <c r="AP21" s="235">
        <v>0</v>
      </c>
      <c r="AQ21" s="235">
        <v>0</v>
      </c>
      <c r="AR21" s="235"/>
      <c r="AS21" s="235"/>
      <c r="AT21" s="235">
        <v>1</v>
      </c>
    </row>
    <row r="22" spans="1:46">
      <c r="A22" s="234">
        <v>216</v>
      </c>
      <c r="B22" s="235">
        <v>7.083333333333333</v>
      </c>
      <c r="C22" s="235">
        <v>4.6782413735366539</v>
      </c>
      <c r="D22" s="235">
        <v>0</v>
      </c>
      <c r="E22" s="235">
        <v>59.312350000000002</v>
      </c>
      <c r="F22" s="235">
        <v>6.2250769999999997</v>
      </c>
      <c r="G22" s="235">
        <v>23.450025</v>
      </c>
      <c r="H22" s="235">
        <v>17.75181734366107</v>
      </c>
      <c r="I22" s="235">
        <v>-4.2812206859015873</v>
      </c>
      <c r="J22" s="235">
        <v>0</v>
      </c>
      <c r="K22" s="235">
        <v>24.645293992207051</v>
      </c>
      <c r="L22" s="235">
        <v>0.97639906025833623</v>
      </c>
      <c r="M22" s="235">
        <v>0.99351202769384506</v>
      </c>
      <c r="N22" s="235">
        <v>0</v>
      </c>
      <c r="O22" s="235">
        <v>1</v>
      </c>
      <c r="P22" s="235">
        <v>0</v>
      </c>
      <c r="Q22" s="235">
        <v>0.99</v>
      </c>
      <c r="R22" s="235">
        <v>0</v>
      </c>
      <c r="S22" s="235">
        <v>0.24101381170207836</v>
      </c>
      <c r="T22" s="235">
        <v>1.604082008341313</v>
      </c>
      <c r="U22" s="235">
        <v>-1.7550137312452303</v>
      </c>
      <c r="V22" s="235">
        <v>-1.4579722665293204</v>
      </c>
      <c r="W22" s="235">
        <v>0</v>
      </c>
      <c r="X22" s="235">
        <v>0</v>
      </c>
      <c r="Y22" s="235">
        <v>161.36440526066403</v>
      </c>
      <c r="Z22" s="235">
        <v>164.71168854061011</v>
      </c>
      <c r="AA22" s="235">
        <v>0</v>
      </c>
      <c r="AB22" s="235">
        <v>-0.38712467654820681</v>
      </c>
      <c r="AC22" s="235">
        <v>0</v>
      </c>
      <c r="AD22" s="236"/>
      <c r="AE22" s="236"/>
      <c r="AF22" s="235">
        <v>0</v>
      </c>
      <c r="AG22" s="235">
        <v>0</v>
      </c>
      <c r="AH22" s="235">
        <v>1.2327101170537751E-2</v>
      </c>
      <c r="AI22" s="235">
        <v>0</v>
      </c>
      <c r="AJ22" s="235">
        <v>1.2200000000000002</v>
      </c>
      <c r="AK22" s="235">
        <v>0</v>
      </c>
      <c r="AL22" s="235">
        <v>0.03</v>
      </c>
      <c r="AM22" s="235">
        <v>0</v>
      </c>
      <c r="AN22" s="235"/>
      <c r="AO22" s="236"/>
      <c r="AP22" s="235">
        <v>0</v>
      </c>
      <c r="AQ22" s="235">
        <v>0</v>
      </c>
      <c r="AR22" s="235"/>
      <c r="AS22" s="235"/>
      <c r="AT22" s="235">
        <v>1</v>
      </c>
    </row>
    <row r="23" spans="1:46">
      <c r="A23" s="234">
        <v>216</v>
      </c>
      <c r="B23" s="235">
        <v>7.166666666666667</v>
      </c>
      <c r="C23" s="235">
        <v>4.7615747068699878</v>
      </c>
      <c r="D23" s="235">
        <v>0</v>
      </c>
      <c r="E23" s="235">
        <v>58.105707000000002</v>
      </c>
      <c r="F23" s="235">
        <v>6.2198029999999997</v>
      </c>
      <c r="G23" s="235">
        <v>23.623525000000001</v>
      </c>
      <c r="H23" s="235">
        <v>17.709856207317426</v>
      </c>
      <c r="I23" s="235">
        <v>-3.3896618059203547</v>
      </c>
      <c r="J23" s="235">
        <v>0</v>
      </c>
      <c r="K23" s="235">
        <v>23.8773837041451</v>
      </c>
      <c r="L23" s="235">
        <v>0.97817564807449819</v>
      </c>
      <c r="M23" s="235">
        <v>0.9937400648379624</v>
      </c>
      <c r="N23" s="235">
        <v>0</v>
      </c>
      <c r="O23" s="235">
        <v>1</v>
      </c>
      <c r="P23" s="235">
        <v>0</v>
      </c>
      <c r="Q23" s="235">
        <v>0.99</v>
      </c>
      <c r="R23" s="235">
        <v>0</v>
      </c>
      <c r="S23" s="235">
        <v>0.23982254178372092</v>
      </c>
      <c r="T23" s="235">
        <v>1.5960807935812122</v>
      </c>
      <c r="U23" s="235">
        <v>-1.7462575308975172</v>
      </c>
      <c r="V23" s="235">
        <v>-1.4528335268168151</v>
      </c>
      <c r="W23" s="235">
        <v>0</v>
      </c>
      <c r="X23" s="235">
        <v>0</v>
      </c>
      <c r="Y23" s="235">
        <v>161.02539573128294</v>
      </c>
      <c r="Z23" s="235">
        <v>164.76609841290534</v>
      </c>
      <c r="AA23" s="235">
        <v>0</v>
      </c>
      <c r="AB23" s="235">
        <v>-0.3830704604915649</v>
      </c>
      <c r="AC23" s="235">
        <v>0</v>
      </c>
      <c r="AD23" s="236"/>
      <c r="AE23" s="236"/>
      <c r="AF23" s="235">
        <v>0</v>
      </c>
      <c r="AG23" s="235">
        <v>0</v>
      </c>
      <c r="AH23" s="235">
        <v>1.2331408265329798E-2</v>
      </c>
      <c r="AI23" s="235">
        <v>0</v>
      </c>
      <c r="AJ23" s="235">
        <v>1.2200000000000002</v>
      </c>
      <c r="AK23" s="235">
        <v>0</v>
      </c>
      <c r="AL23" s="235">
        <v>0.03</v>
      </c>
      <c r="AM23" s="235">
        <v>0</v>
      </c>
      <c r="AN23" s="235"/>
      <c r="AO23" s="236"/>
      <c r="AP23" s="235">
        <v>0</v>
      </c>
      <c r="AQ23" s="235">
        <v>0</v>
      </c>
      <c r="AR23" s="235"/>
      <c r="AS23" s="235"/>
      <c r="AT23" s="235">
        <v>1</v>
      </c>
    </row>
    <row r="24" spans="1:46">
      <c r="A24" s="234">
        <v>216</v>
      </c>
      <c r="B24" s="235">
        <v>7.25</v>
      </c>
      <c r="C24" s="235">
        <v>4.8449080402033218</v>
      </c>
      <c r="D24" s="235">
        <v>0</v>
      </c>
      <c r="E24" s="235">
        <v>58.42512</v>
      </c>
      <c r="F24" s="235">
        <v>7.4316969999999998</v>
      </c>
      <c r="G24" s="235">
        <v>23.653604999999999</v>
      </c>
      <c r="H24" s="235">
        <v>17.787330656468036</v>
      </c>
      <c r="I24" s="235">
        <v>-2.4923712030132492</v>
      </c>
      <c r="J24" s="235">
        <v>0</v>
      </c>
      <c r="K24" s="235">
        <v>23.108877654068049</v>
      </c>
      <c r="L24" s="235">
        <v>0.97986927590863426</v>
      </c>
      <c r="M24" s="235">
        <v>0.99396558576925742</v>
      </c>
      <c r="N24" s="235">
        <v>0</v>
      </c>
      <c r="O24" s="235">
        <v>1</v>
      </c>
      <c r="P24" s="235">
        <v>0</v>
      </c>
      <c r="Q24" s="235">
        <v>0.99</v>
      </c>
      <c r="R24" s="235">
        <v>0</v>
      </c>
      <c r="S24" s="235">
        <v>0.23900381203946627</v>
      </c>
      <c r="T24" s="235">
        <v>1.6082103727619717</v>
      </c>
      <c r="U24" s="235">
        <v>-1.7578637340085486</v>
      </c>
      <c r="V24" s="235">
        <v>-1.4671332368374803</v>
      </c>
      <c r="W24" s="235">
        <v>0</v>
      </c>
      <c r="X24" s="235">
        <v>0</v>
      </c>
      <c r="Y24" s="235">
        <v>160.68248660457684</v>
      </c>
      <c r="Z24" s="235">
        <v>164.81978699324802</v>
      </c>
      <c r="AA24" s="235">
        <v>0</v>
      </c>
      <c r="AB24" s="235">
        <v>-0.38008114731436682</v>
      </c>
      <c r="AC24" s="235">
        <v>0</v>
      </c>
      <c r="AD24" s="236"/>
      <c r="AE24" s="236"/>
      <c r="AF24" s="235">
        <v>0</v>
      </c>
      <c r="AG24" s="235">
        <v>0</v>
      </c>
      <c r="AH24" s="235">
        <v>1.2334974343219037E-2</v>
      </c>
      <c r="AI24" s="235">
        <v>0</v>
      </c>
      <c r="AJ24" s="235">
        <v>1.2200000000000002</v>
      </c>
      <c r="AK24" s="235">
        <v>0</v>
      </c>
      <c r="AL24" s="235">
        <v>0.03</v>
      </c>
      <c r="AM24" s="235">
        <v>0</v>
      </c>
      <c r="AN24" s="235"/>
      <c r="AO24" s="236"/>
      <c r="AP24" s="235">
        <v>0</v>
      </c>
      <c r="AQ24" s="235">
        <v>0</v>
      </c>
      <c r="AR24" s="235"/>
      <c r="AS24" s="235"/>
      <c r="AT24" s="235">
        <v>1</v>
      </c>
    </row>
    <row r="25" spans="1:46">
      <c r="A25" s="234">
        <v>216</v>
      </c>
      <c r="B25" s="235">
        <v>7.333333333333333</v>
      </c>
      <c r="C25" s="235">
        <v>4.9282413735366539</v>
      </c>
      <c r="D25" s="235">
        <v>0</v>
      </c>
      <c r="E25" s="235">
        <v>59.706688999999997</v>
      </c>
      <c r="F25" s="235">
        <v>7.9653939999999999</v>
      </c>
      <c r="G25" s="235">
        <v>23.392213000000002</v>
      </c>
      <c r="H25" s="235">
        <v>17.764153271429549</v>
      </c>
      <c r="I25" s="235">
        <v>-1.5895694888305343</v>
      </c>
      <c r="J25" s="235">
        <v>0</v>
      </c>
      <c r="K25" s="235">
        <v>22.340011752961587</v>
      </c>
      <c r="L25" s="235">
        <v>0.98148179345744513</v>
      </c>
      <c r="M25" s="235">
        <v>0.99418864348550884</v>
      </c>
      <c r="N25" s="235">
        <v>0</v>
      </c>
      <c r="O25" s="235">
        <v>1</v>
      </c>
      <c r="P25" s="235">
        <v>0</v>
      </c>
      <c r="Q25" s="235">
        <v>0.99</v>
      </c>
      <c r="R25" s="235">
        <v>0</v>
      </c>
      <c r="S25" s="235">
        <v>0.23892692418873346</v>
      </c>
      <c r="T25" s="235">
        <v>1.6144981924684214</v>
      </c>
      <c r="U25" s="235">
        <v>-1.7640916770824071</v>
      </c>
      <c r="V25" s="235">
        <v>-1.4750574254272257</v>
      </c>
      <c r="W25" s="235">
        <v>0</v>
      </c>
      <c r="X25" s="235">
        <v>0</v>
      </c>
      <c r="Y25" s="235">
        <v>160.33742178577813</v>
      </c>
      <c r="Z25" s="235">
        <v>164.87298124889543</v>
      </c>
      <c r="AA25" s="235">
        <v>0</v>
      </c>
      <c r="AB25" s="235">
        <v>-0.37836743419209906</v>
      </c>
      <c r="AC25" s="235">
        <v>0</v>
      </c>
      <c r="AD25" s="236"/>
      <c r="AE25" s="236"/>
      <c r="AF25" s="235">
        <v>0</v>
      </c>
      <c r="AG25" s="235">
        <v>0</v>
      </c>
      <c r="AH25" s="235">
        <v>1.2338771231910619E-2</v>
      </c>
      <c r="AI25" s="235">
        <v>0</v>
      </c>
      <c r="AJ25" s="235">
        <v>1.2200000000000002</v>
      </c>
      <c r="AK25" s="235">
        <v>0</v>
      </c>
      <c r="AL25" s="235">
        <v>0.03</v>
      </c>
      <c r="AM25" s="235">
        <v>0</v>
      </c>
      <c r="AN25" s="235"/>
      <c r="AO25" s="236"/>
      <c r="AP25" s="235">
        <v>0</v>
      </c>
      <c r="AQ25" s="235">
        <v>0</v>
      </c>
      <c r="AR25" s="235"/>
      <c r="AS25" s="235"/>
      <c r="AT25" s="235">
        <v>1</v>
      </c>
    </row>
    <row r="26" spans="1:46">
      <c r="A26" s="234">
        <v>216</v>
      </c>
      <c r="B26" s="235">
        <v>7.416666666666667</v>
      </c>
      <c r="C26" s="235">
        <v>5.0115747068699878</v>
      </c>
      <c r="D26" s="235">
        <v>0</v>
      </c>
      <c r="E26" s="235">
        <v>59.899059000000001</v>
      </c>
      <c r="F26" s="235">
        <v>7.4773769999999997</v>
      </c>
      <c r="G26" s="235">
        <v>23.348023000000001</v>
      </c>
      <c r="H26" s="235">
        <v>17.7560711406277</v>
      </c>
      <c r="I26" s="235">
        <v>-0.68147135351898669</v>
      </c>
      <c r="J26" s="235">
        <v>0</v>
      </c>
      <c r="K26" s="235">
        <v>21.571017646011605</v>
      </c>
      <c r="L26" s="235">
        <v>0.98301502541453933</v>
      </c>
      <c r="M26" s="235">
        <v>0.99440929099627606</v>
      </c>
      <c r="N26" s="235">
        <v>0</v>
      </c>
      <c r="O26" s="235">
        <v>1</v>
      </c>
      <c r="P26" s="235">
        <v>0</v>
      </c>
      <c r="Q26" s="235">
        <v>0.99</v>
      </c>
      <c r="R26" s="235">
        <v>0</v>
      </c>
      <c r="S26" s="235">
        <v>0.23830455323948999</v>
      </c>
      <c r="T26" s="235">
        <v>1.6031979658702591</v>
      </c>
      <c r="U26" s="235">
        <v>-1.7523903135609027</v>
      </c>
      <c r="V26" s="235">
        <v>-1.4643020791641994</v>
      </c>
      <c r="W26" s="235">
        <v>0</v>
      </c>
      <c r="X26" s="235">
        <v>0</v>
      </c>
      <c r="Y26" s="235">
        <v>159.99502392555237</v>
      </c>
      <c r="Z26" s="235">
        <v>164.92583120497898</v>
      </c>
      <c r="AA26" s="235">
        <v>0</v>
      </c>
      <c r="AB26" s="235">
        <v>-0.37719970778083778</v>
      </c>
      <c r="AC26" s="235">
        <v>0</v>
      </c>
      <c r="AD26" s="236"/>
      <c r="AE26" s="236"/>
      <c r="AF26" s="235">
        <v>0</v>
      </c>
      <c r="AG26" s="235">
        <v>0</v>
      </c>
      <c r="AH26" s="235">
        <v>1.2343219410379776E-2</v>
      </c>
      <c r="AI26" s="235">
        <v>0</v>
      </c>
      <c r="AJ26" s="235">
        <v>1.2200000000000002</v>
      </c>
      <c r="AK26" s="235">
        <v>0</v>
      </c>
      <c r="AL26" s="235">
        <v>0.03</v>
      </c>
      <c r="AM26" s="235">
        <v>0</v>
      </c>
      <c r="AN26" s="235"/>
      <c r="AO26" s="236"/>
      <c r="AP26" s="235">
        <v>0</v>
      </c>
      <c r="AQ26" s="235">
        <v>0</v>
      </c>
      <c r="AR26" s="235"/>
      <c r="AS26" s="235"/>
      <c r="AT26" s="235">
        <v>1</v>
      </c>
    </row>
    <row r="27" spans="1:46">
      <c r="A27" s="234">
        <v>216</v>
      </c>
      <c r="B27" s="235">
        <v>7.5</v>
      </c>
      <c r="C27" s="235">
        <v>5.0949080402033218</v>
      </c>
      <c r="D27" s="235">
        <v>0</v>
      </c>
      <c r="E27" s="235">
        <v>60.616286000000002</v>
      </c>
      <c r="F27" s="235">
        <v>8.2143189999999997</v>
      </c>
      <c r="G27" s="235">
        <v>23.244427000000002</v>
      </c>
      <c r="H27" s="235">
        <v>17.779124986871327</v>
      </c>
      <c r="I27" s="235">
        <v>0.23171416917257545</v>
      </c>
      <c r="J27" s="235">
        <v>89.752127559221464</v>
      </c>
      <c r="K27" s="235">
        <v>20.802123088217634</v>
      </c>
      <c r="L27" s="235">
        <v>0.98447076829073887</v>
      </c>
      <c r="M27" s="235">
        <v>0.99462758106039018</v>
      </c>
      <c r="N27" s="235">
        <v>1.2790435525262014E-2</v>
      </c>
      <c r="O27" s="235">
        <v>1</v>
      </c>
      <c r="P27" s="235">
        <v>9.6309038399869373E-3</v>
      </c>
      <c r="Q27" s="235">
        <v>0.99</v>
      </c>
      <c r="R27" s="235">
        <v>0</v>
      </c>
      <c r="S27" s="235">
        <v>0.23783260283580349</v>
      </c>
      <c r="T27" s="235">
        <v>1.6096125847870826</v>
      </c>
      <c r="U27" s="235">
        <v>-1.7584973008653182</v>
      </c>
      <c r="V27" s="235">
        <v>-1.4707278623507669</v>
      </c>
      <c r="W27" s="235">
        <v>0</v>
      </c>
      <c r="X27" s="235">
        <v>0</v>
      </c>
      <c r="Y27" s="235">
        <v>159.6508872976307</v>
      </c>
      <c r="Z27" s="235">
        <v>164.97839133240947</v>
      </c>
      <c r="AA27" s="235">
        <v>0</v>
      </c>
      <c r="AB27" s="235">
        <v>-0.37671611735898125</v>
      </c>
      <c r="AC27" s="235">
        <v>0</v>
      </c>
      <c r="AD27" s="236"/>
      <c r="AE27" s="236"/>
      <c r="AF27" s="235">
        <v>0</v>
      </c>
      <c r="AG27" s="235">
        <v>0</v>
      </c>
      <c r="AH27" s="235">
        <v>1.2347001382139134E-2</v>
      </c>
      <c r="AI27" s="235">
        <v>0</v>
      </c>
      <c r="AJ27" s="235">
        <v>1.2200000000000002</v>
      </c>
      <c r="AK27" s="235">
        <v>0</v>
      </c>
      <c r="AL27" s="235">
        <v>0.03</v>
      </c>
      <c r="AM27" s="235">
        <v>0</v>
      </c>
      <c r="AN27" s="235"/>
      <c r="AO27" s="236"/>
      <c r="AP27" s="235">
        <v>0</v>
      </c>
      <c r="AQ27" s="235">
        <v>0</v>
      </c>
      <c r="AR27" s="235"/>
      <c r="AS27" s="235"/>
      <c r="AT27" s="235">
        <v>1</v>
      </c>
    </row>
    <row r="28" spans="1:46">
      <c r="A28" s="234">
        <v>216</v>
      </c>
      <c r="B28" s="235">
        <v>7.583333333333333</v>
      </c>
      <c r="C28" s="235">
        <v>5.1782413735366539</v>
      </c>
      <c r="D28" s="235">
        <v>0</v>
      </c>
      <c r="E28" s="235">
        <v>60.646374000000002</v>
      </c>
      <c r="F28" s="235">
        <v>7.9528840000000001</v>
      </c>
      <c r="G28" s="235">
        <v>23.296064000000001</v>
      </c>
      <c r="H28" s="235">
        <v>17.829379043074066</v>
      </c>
      <c r="I28" s="235">
        <v>1.1497834363281711</v>
      </c>
      <c r="J28" s="235">
        <v>88.776154042231198</v>
      </c>
      <c r="K28" s="235">
        <v>20.033552305341743</v>
      </c>
      <c r="L28" s="235">
        <v>0.98585078788072167</v>
      </c>
      <c r="M28" s="235">
        <v>0.99484356595038492</v>
      </c>
      <c r="N28" s="235">
        <v>6.3146920584396679E-2</v>
      </c>
      <c r="O28" s="235">
        <v>1</v>
      </c>
      <c r="P28" s="235">
        <v>4.7625171277454866E-2</v>
      </c>
      <c r="Q28" s="235">
        <v>0.99</v>
      </c>
      <c r="R28" s="235">
        <v>0</v>
      </c>
      <c r="S28" s="235">
        <v>0.23697886233260654</v>
      </c>
      <c r="T28" s="235">
        <v>1.6000058840828548</v>
      </c>
      <c r="U28" s="235">
        <v>-1.7483443950578756</v>
      </c>
      <c r="V28" s="235">
        <v>-1.4605788961732886</v>
      </c>
      <c r="W28" s="235">
        <v>0</v>
      </c>
      <c r="X28" s="235">
        <v>0</v>
      </c>
      <c r="Y28" s="235">
        <v>159.30928262933369</v>
      </c>
      <c r="Z28" s="235">
        <v>165.03080461894459</v>
      </c>
      <c r="AA28" s="235">
        <v>0</v>
      </c>
      <c r="AB28" s="235">
        <v>-0.37640414556581558</v>
      </c>
      <c r="AC28" s="235">
        <v>0</v>
      </c>
      <c r="AD28" s="236"/>
      <c r="AE28" s="236"/>
      <c r="AF28" s="235">
        <v>0</v>
      </c>
      <c r="AG28" s="235">
        <v>0</v>
      </c>
      <c r="AH28" s="235">
        <v>1.2351372692408465E-2</v>
      </c>
      <c r="AI28" s="235">
        <v>0</v>
      </c>
      <c r="AJ28" s="235">
        <v>1.2200000000000002</v>
      </c>
      <c r="AK28" s="235">
        <v>0</v>
      </c>
      <c r="AL28" s="235">
        <v>0.03</v>
      </c>
      <c r="AM28" s="235">
        <v>0</v>
      </c>
      <c r="AN28" s="235"/>
      <c r="AO28" s="236"/>
      <c r="AP28" s="235">
        <v>0</v>
      </c>
      <c r="AQ28" s="235">
        <v>0</v>
      </c>
      <c r="AR28" s="235"/>
      <c r="AS28" s="235"/>
      <c r="AT28" s="235">
        <v>1</v>
      </c>
    </row>
    <row r="29" spans="1:46">
      <c r="A29" s="234">
        <v>216</v>
      </c>
      <c r="B29" s="235">
        <v>7.666666666666667</v>
      </c>
      <c r="C29" s="235">
        <v>5.2615747068699878</v>
      </c>
      <c r="D29" s="235">
        <v>0</v>
      </c>
      <c r="E29" s="235">
        <v>60.779395000000001</v>
      </c>
      <c r="F29" s="235">
        <v>8.4419649999999997</v>
      </c>
      <c r="G29" s="235">
        <v>23.181981</v>
      </c>
      <c r="H29" s="235">
        <v>17.750007132171476</v>
      </c>
      <c r="I29" s="235">
        <v>2.0725379301387443</v>
      </c>
      <c r="J29" s="235">
        <v>87.804455552205354</v>
      </c>
      <c r="K29" s="235">
        <v>19.26552634073434</v>
      </c>
      <c r="L29" s="235">
        <v>0.987156817307142</v>
      </c>
      <c r="M29" s="235">
        <v>0.99505729724092107</v>
      </c>
      <c r="N29" s="235">
        <v>0.11326465008360223</v>
      </c>
      <c r="O29" s="235">
        <v>1</v>
      </c>
      <c r="P29" s="235">
        <v>8.5555319249772221E-2</v>
      </c>
      <c r="Q29" s="235">
        <v>0.99</v>
      </c>
      <c r="R29" s="235">
        <v>0</v>
      </c>
      <c r="S29" s="235">
        <v>0.23654174133454089</v>
      </c>
      <c r="T29" s="235">
        <v>1.60307420276035</v>
      </c>
      <c r="U29" s="235">
        <v>-1.7511269810072041</v>
      </c>
      <c r="V29" s="235">
        <v>-1.4632249637495662</v>
      </c>
      <c r="W29" s="235">
        <v>0</v>
      </c>
      <c r="X29" s="235">
        <v>0</v>
      </c>
      <c r="Y29" s="235">
        <v>158.96693733802266</v>
      </c>
      <c r="Z29" s="235">
        <v>165.08307046104713</v>
      </c>
      <c r="AA29" s="235">
        <v>0</v>
      </c>
      <c r="AB29" s="235">
        <v>-0.37638877231954537</v>
      </c>
      <c r="AC29" s="235">
        <v>0</v>
      </c>
      <c r="AD29" s="236"/>
      <c r="AE29" s="236"/>
      <c r="AF29" s="235">
        <v>0</v>
      </c>
      <c r="AG29" s="235">
        <v>0</v>
      </c>
      <c r="AH29" s="235">
        <v>1.2355253814055967E-2</v>
      </c>
      <c r="AI29" s="235">
        <v>0</v>
      </c>
      <c r="AJ29" s="235">
        <v>1.2200000000000002</v>
      </c>
      <c r="AK29" s="235">
        <v>0</v>
      </c>
      <c r="AL29" s="235">
        <v>0.03</v>
      </c>
      <c r="AM29" s="235">
        <v>0</v>
      </c>
      <c r="AN29" s="235"/>
      <c r="AO29" s="236"/>
      <c r="AP29" s="235">
        <v>0</v>
      </c>
      <c r="AQ29" s="235">
        <v>0</v>
      </c>
      <c r="AR29" s="235"/>
      <c r="AS29" s="235"/>
      <c r="AT29" s="235">
        <v>1</v>
      </c>
    </row>
    <row r="30" spans="1:46">
      <c r="A30" s="234">
        <v>216</v>
      </c>
      <c r="B30" s="235">
        <v>7.75</v>
      </c>
      <c r="C30" s="235">
        <v>5.3449080402033218</v>
      </c>
      <c r="D30" s="235">
        <v>0</v>
      </c>
      <c r="E30" s="235">
        <v>61.099739</v>
      </c>
      <c r="F30" s="235">
        <v>7.9679200000000003</v>
      </c>
      <c r="G30" s="235">
        <v>23.175747999999999</v>
      </c>
      <c r="H30" s="235">
        <v>17.795307738615744</v>
      </c>
      <c r="I30" s="235">
        <v>2.99978399220721</v>
      </c>
      <c r="J30" s="235">
        <v>86.836620974863607</v>
      </c>
      <c r="K30" s="235">
        <v>18.498263388578099</v>
      </c>
      <c r="L30" s="235">
        <v>0.98839055558028499</v>
      </c>
      <c r="M30" s="235">
        <v>0.99526882561851626</v>
      </c>
      <c r="N30" s="235">
        <v>0.16315072555518406</v>
      </c>
      <c r="O30" s="235">
        <v>1</v>
      </c>
      <c r="P30" s="235">
        <v>0.12341739857441196</v>
      </c>
      <c r="Q30" s="235">
        <v>0.99</v>
      </c>
      <c r="R30" s="235">
        <v>0</v>
      </c>
      <c r="S30" s="235">
        <v>0.23584468328242647</v>
      </c>
      <c r="T30" s="235">
        <v>1.5917403612058947</v>
      </c>
      <c r="U30" s="235">
        <v>-1.7393452760076982</v>
      </c>
      <c r="V30" s="235">
        <v>-1.4513771348135172</v>
      </c>
      <c r="W30" s="235">
        <v>0</v>
      </c>
      <c r="X30" s="235">
        <v>0</v>
      </c>
      <c r="Y30" s="235">
        <v>158.62757584021853</v>
      </c>
      <c r="Z30" s="235">
        <v>165.13526276100308</v>
      </c>
      <c r="AA30" s="235">
        <v>0</v>
      </c>
      <c r="AB30" s="237">
        <v>-0.37620518057377561</v>
      </c>
      <c r="AC30" s="237">
        <v>0</v>
      </c>
      <c r="AD30" s="238"/>
      <c r="AE30" s="236"/>
      <c r="AF30" s="235">
        <v>0</v>
      </c>
      <c r="AG30" s="235">
        <v>0</v>
      </c>
      <c r="AH30" s="235">
        <v>1.235965334635895E-2</v>
      </c>
      <c r="AI30" s="235">
        <v>0</v>
      </c>
      <c r="AJ30" s="235">
        <v>1.2200000000000002</v>
      </c>
      <c r="AK30" s="235">
        <v>0</v>
      </c>
      <c r="AL30" s="235">
        <v>0.03</v>
      </c>
      <c r="AM30" s="235">
        <v>0</v>
      </c>
      <c r="AN30" s="235"/>
      <c r="AO30" s="236"/>
      <c r="AP30" s="235">
        <v>0</v>
      </c>
      <c r="AQ30" s="235">
        <v>0</v>
      </c>
      <c r="AR30" s="235"/>
      <c r="AS30" s="235"/>
      <c r="AT30" s="235">
        <v>1</v>
      </c>
    </row>
    <row r="31" spans="1:46">
      <c r="A31" s="234">
        <v>216</v>
      </c>
      <c r="B31" s="235">
        <v>7.833333333333333</v>
      </c>
      <c r="C31" s="235">
        <v>5.4282413735366539</v>
      </c>
      <c r="D31" s="235">
        <v>7.3186580000000001</v>
      </c>
      <c r="E31" s="235">
        <v>61.391326999999997</v>
      </c>
      <c r="F31" s="235">
        <v>5.7323310000000003</v>
      </c>
      <c r="G31" s="235">
        <v>23.234548</v>
      </c>
      <c r="H31" s="235">
        <v>17.893518539195043</v>
      </c>
      <c r="I31" s="235">
        <v>3.9313325579722465</v>
      </c>
      <c r="J31" s="235">
        <v>85.872248682533197</v>
      </c>
      <c r="K31" s="235">
        <v>17.731979114083146</v>
      </c>
      <c r="L31" s="235">
        <v>0.98955366661765942</v>
      </c>
      <c r="M31" s="235">
        <v>0.99547820071013349</v>
      </c>
      <c r="N31" s="235">
        <v>0.21281205562846217</v>
      </c>
      <c r="O31" s="235">
        <v>1</v>
      </c>
      <c r="P31" s="235">
        <v>0.16120767845362985</v>
      </c>
      <c r="Q31" s="235">
        <v>0.99</v>
      </c>
      <c r="R31" s="235">
        <v>0</v>
      </c>
      <c r="S31" s="235">
        <v>0.23500831525762972</v>
      </c>
      <c r="T31" s="235">
        <v>1.5537066121949477</v>
      </c>
      <c r="U31" s="235">
        <v>-1.700778478563826</v>
      </c>
      <c r="V31" s="235">
        <v>-1.4138139794649123</v>
      </c>
      <c r="W31" s="235">
        <v>0</v>
      </c>
      <c r="X31" s="235">
        <v>0</v>
      </c>
      <c r="Y31" s="235">
        <v>158.29778802122786</v>
      </c>
      <c r="Z31" s="235">
        <v>165.18731164090281</v>
      </c>
      <c r="AA31" s="235">
        <v>0</v>
      </c>
      <c r="AB31" s="237">
        <v>-0.37489769753190494</v>
      </c>
      <c r="AC31" s="237">
        <v>0</v>
      </c>
      <c r="AD31" s="238"/>
      <c r="AE31" s="236"/>
      <c r="AF31" s="235">
        <v>0</v>
      </c>
      <c r="AG31" s="235">
        <v>0</v>
      </c>
      <c r="AH31" s="235">
        <v>1.236495419840499E-2</v>
      </c>
      <c r="AI31" s="235">
        <v>0</v>
      </c>
      <c r="AJ31" s="235">
        <v>1.2200000000000002</v>
      </c>
      <c r="AK31" s="235">
        <v>0</v>
      </c>
      <c r="AL31" s="235">
        <v>0.03</v>
      </c>
      <c r="AM31" s="235">
        <v>0</v>
      </c>
      <c r="AN31" s="235"/>
      <c r="AO31" s="236"/>
      <c r="AP31" s="235">
        <v>0</v>
      </c>
      <c r="AQ31" s="235">
        <v>0</v>
      </c>
      <c r="AR31" s="235"/>
      <c r="AS31" s="235"/>
      <c r="AT31" s="235">
        <v>1</v>
      </c>
    </row>
    <row r="32" spans="1:46">
      <c r="A32" s="234">
        <v>216</v>
      </c>
      <c r="B32" s="235">
        <v>7.916666666666667</v>
      </c>
      <c r="C32" s="235">
        <v>5.5115747068699878</v>
      </c>
      <c r="D32" s="235">
        <v>47.366461000000001</v>
      </c>
      <c r="E32" s="235">
        <v>61.435958999999997</v>
      </c>
      <c r="F32" s="235">
        <v>4.2513389999999998</v>
      </c>
      <c r="G32" s="235">
        <v>23.190947999999999</v>
      </c>
      <c r="H32" s="235">
        <v>17.862057634957527</v>
      </c>
      <c r="I32" s="235">
        <v>4.8669988912427691</v>
      </c>
      <c r="J32" s="235">
        <v>84.910946166203288</v>
      </c>
      <c r="K32" s="235">
        <v>16.9668869611513</v>
      </c>
      <c r="L32" s="235">
        <v>0.99064777867372589</v>
      </c>
      <c r="M32" s="235">
        <v>0.99568547092840587</v>
      </c>
      <c r="N32" s="235">
        <v>0.26225531897009302</v>
      </c>
      <c r="O32" s="235">
        <v>1</v>
      </c>
      <c r="P32" s="235">
        <v>0.19892260397350786</v>
      </c>
      <c r="Q32" s="235">
        <v>0.99</v>
      </c>
      <c r="R32" s="235">
        <v>2.6257507748719813</v>
      </c>
      <c r="S32" s="235">
        <v>0.23546583298203122</v>
      </c>
      <c r="T32" s="235">
        <v>1.5426525820353849</v>
      </c>
      <c r="U32" s="235">
        <v>0.93559913260427141</v>
      </c>
      <c r="V32" s="235">
        <v>1.1478027630497327</v>
      </c>
      <c r="W32" s="235">
        <v>0</v>
      </c>
      <c r="X32" s="235">
        <v>0</v>
      </c>
      <c r="Y32" s="235">
        <v>158.62798602365999</v>
      </c>
      <c r="Z32" s="235">
        <v>165.23691854115415</v>
      </c>
      <c r="AA32" s="235">
        <v>0</v>
      </c>
      <c r="AB32" s="237">
        <v>-0.3001751863303217</v>
      </c>
      <c r="AC32" s="237">
        <v>0</v>
      </c>
      <c r="AD32" s="238"/>
      <c r="AE32" s="236"/>
      <c r="AF32" s="235">
        <v>0</v>
      </c>
      <c r="AG32" s="235">
        <v>0</v>
      </c>
      <c r="AH32" s="235">
        <v>1.2461633539760045E-2</v>
      </c>
      <c r="AI32" s="235">
        <v>0</v>
      </c>
      <c r="AJ32" s="235">
        <v>1.2200000000000002</v>
      </c>
      <c r="AK32" s="235">
        <v>0</v>
      </c>
      <c r="AL32" s="235">
        <v>0.03</v>
      </c>
      <c r="AM32" s="235">
        <v>0</v>
      </c>
      <c r="AN32" s="235"/>
      <c r="AO32" s="236"/>
      <c r="AP32" s="235">
        <v>0</v>
      </c>
      <c r="AQ32" s="235">
        <v>0</v>
      </c>
      <c r="AR32" s="235"/>
      <c r="AS32" s="235"/>
      <c r="AT32" s="235">
        <v>1</v>
      </c>
    </row>
    <row r="33" spans="1:46">
      <c r="A33" s="234">
        <v>216</v>
      </c>
      <c r="B33" s="235">
        <v>8</v>
      </c>
      <c r="C33" s="235">
        <v>5.5949080402033218</v>
      </c>
      <c r="D33" s="235">
        <v>77.574577000000005</v>
      </c>
      <c r="E33" s="235">
        <v>60.342038000000002</v>
      </c>
      <c r="F33" s="235">
        <v>6.4960259999999996</v>
      </c>
      <c r="G33" s="235">
        <v>23.236909000000001</v>
      </c>
      <c r="H33" s="235">
        <v>17.72894625733791</v>
      </c>
      <c r="I33" s="235">
        <v>5.8066023187431011</v>
      </c>
      <c r="J33" s="235">
        <v>83.952329680517764</v>
      </c>
      <c r="K33" s="235">
        <v>16.203198448008209</v>
      </c>
      <c r="L33" s="235">
        <v>0.9916744841352455</v>
      </c>
      <c r="M33" s="235">
        <v>0.99589068333147779</v>
      </c>
      <c r="N33" s="235">
        <v>0.31148692951584772</v>
      </c>
      <c r="O33" s="235">
        <v>1</v>
      </c>
      <c r="P33" s="235">
        <v>0.23655875545261645</v>
      </c>
      <c r="Q33" s="235">
        <v>0.99</v>
      </c>
      <c r="R33" s="235">
        <v>5.1342963039467016</v>
      </c>
      <c r="S33" s="235">
        <v>0.23667668248688245</v>
      </c>
      <c r="T33" s="235">
        <v>1.6020121364764159</v>
      </c>
      <c r="U33" s="235">
        <v>3.3837750330548282</v>
      </c>
      <c r="V33" s="235">
        <v>3.4114864483148981</v>
      </c>
      <c r="W33" s="235">
        <v>0</v>
      </c>
      <c r="X33" s="235">
        <v>0</v>
      </c>
      <c r="Y33" s="235">
        <v>159.53987747940425</v>
      </c>
      <c r="Z33" s="235">
        <v>165.25952952319807</v>
      </c>
      <c r="AA33" s="235">
        <v>0</v>
      </c>
      <c r="AB33" s="237">
        <v>-0.11588200058182352</v>
      </c>
      <c r="AC33" s="237">
        <v>0</v>
      </c>
      <c r="AD33" s="238"/>
      <c r="AE33" s="236"/>
      <c r="AF33" s="235">
        <v>0</v>
      </c>
      <c r="AG33" s="235">
        <v>0</v>
      </c>
      <c r="AH33" s="235">
        <v>1.254423979236567E-2</v>
      </c>
      <c r="AI33" s="235">
        <v>0</v>
      </c>
      <c r="AJ33" s="235">
        <v>1.2200000000000002</v>
      </c>
      <c r="AK33" s="235">
        <v>0</v>
      </c>
      <c r="AL33" s="235">
        <v>0.03</v>
      </c>
      <c r="AM33" s="235">
        <v>0</v>
      </c>
      <c r="AN33" s="235"/>
      <c r="AO33" s="236"/>
      <c r="AP33" s="235">
        <v>0</v>
      </c>
      <c r="AQ33" s="235">
        <v>0</v>
      </c>
      <c r="AR33" s="235"/>
      <c r="AS33" s="235"/>
      <c r="AT33" s="235">
        <v>1</v>
      </c>
    </row>
    <row r="34" spans="1:46" s="242" customFormat="1">
      <c r="A34" s="241">
        <v>216</v>
      </c>
      <c r="B34" s="237">
        <v>8.0833333333333339</v>
      </c>
      <c r="C34" s="237">
        <v>5.6782413735366557</v>
      </c>
      <c r="D34" s="237">
        <v>86.524327</v>
      </c>
      <c r="E34" s="237">
        <v>59.665422999999997</v>
      </c>
      <c r="F34" s="237">
        <v>5.9599469999999997</v>
      </c>
      <c r="G34" s="237">
        <v>23.389838000000001</v>
      </c>
      <c r="H34" s="237">
        <v>17.755489289492296</v>
      </c>
      <c r="I34" s="237">
        <v>6.7499659644820902</v>
      </c>
      <c r="J34" s="237">
        <v>82.996023903009288</v>
      </c>
      <c r="K34" s="237">
        <v>15.44112345127693</v>
      </c>
      <c r="L34" s="237">
        <v>0.99263533964252071</v>
      </c>
      <c r="M34" s="237">
        <v>0.99609388349563954</v>
      </c>
      <c r="N34" s="237">
        <v>0.36051300366648237</v>
      </c>
      <c r="O34" s="237">
        <v>1</v>
      </c>
      <c r="P34" s="237">
        <v>0.27411280952345923</v>
      </c>
      <c r="Q34" s="237">
        <v>0.99</v>
      </c>
      <c r="R34" s="237">
        <v>6.6608100764461353</v>
      </c>
      <c r="S34" s="237">
        <v>0.23823644134957422</v>
      </c>
      <c r="T34" s="237">
        <v>1.6177924438948861</v>
      </c>
      <c r="U34" s="237">
        <v>4.8932539439365765</v>
      </c>
      <c r="V34" s="237">
        <v>4.6504979459766611</v>
      </c>
      <c r="W34" s="237">
        <v>0</v>
      </c>
      <c r="X34" s="237">
        <v>0</v>
      </c>
      <c r="Y34" s="237">
        <v>160.76400348428572</v>
      </c>
      <c r="Z34" s="237">
        <v>165.24535176394474</v>
      </c>
      <c r="AA34" s="237">
        <v>0</v>
      </c>
      <c r="AB34" s="237">
        <v>0.15429272548534034</v>
      </c>
      <c r="AC34" s="237">
        <v>0</v>
      </c>
      <c r="AD34" s="238"/>
      <c r="AE34" s="238"/>
      <c r="AF34" s="237">
        <v>0</v>
      </c>
      <c r="AG34" s="237">
        <v>0</v>
      </c>
      <c r="AH34" s="237">
        <v>1.2586865514693719E-2</v>
      </c>
      <c r="AI34" s="237">
        <v>0</v>
      </c>
      <c r="AJ34" s="237">
        <v>1.2200000000000002</v>
      </c>
      <c r="AK34" s="237">
        <v>0</v>
      </c>
      <c r="AL34" s="237">
        <v>0.03</v>
      </c>
      <c r="AM34" s="237">
        <v>0</v>
      </c>
      <c r="AN34" s="237"/>
      <c r="AO34" s="238"/>
      <c r="AP34" s="237">
        <v>0</v>
      </c>
      <c r="AQ34" s="237">
        <v>0</v>
      </c>
      <c r="AR34" s="237"/>
      <c r="AS34" s="237"/>
      <c r="AT34" s="237">
        <v>1</v>
      </c>
    </row>
    <row r="35" spans="1:46">
      <c r="A35" s="234">
        <v>216</v>
      </c>
      <c r="B35" s="235">
        <v>8.1666666666666661</v>
      </c>
      <c r="C35" s="235">
        <v>5.7615747068699878</v>
      </c>
      <c r="D35" s="235">
        <v>90.798558</v>
      </c>
      <c r="E35" s="235">
        <v>58.954917000000002</v>
      </c>
      <c r="F35" s="235">
        <v>6.2135689999999997</v>
      </c>
      <c r="G35" s="235">
        <v>23.601148999999999</v>
      </c>
      <c r="H35" s="235">
        <v>17.826658799874821</v>
      </c>
      <c r="I35" s="235">
        <v>7.696916483675003</v>
      </c>
      <c r="J35" s="235">
        <v>82.041661608704032</v>
      </c>
      <c r="K35" s="235">
        <v>14.680870478939896</v>
      </c>
      <c r="L35" s="235">
        <v>0.99353186650113456</v>
      </c>
      <c r="M35" s="235">
        <v>0.99629511539910021</v>
      </c>
      <c r="N35" s="235">
        <v>0.4093393291503068</v>
      </c>
      <c r="O35" s="235">
        <v>1</v>
      </c>
      <c r="P35" s="235">
        <v>0.31158150183247241</v>
      </c>
      <c r="Q35" s="235">
        <v>0.99</v>
      </c>
      <c r="R35" s="235">
        <v>7.9737166307258667</v>
      </c>
      <c r="S35" s="235">
        <v>0.24018482801636948</v>
      </c>
      <c r="T35" s="235">
        <v>1.6480150241223928</v>
      </c>
      <c r="U35" s="235">
        <v>6.1744427309807568</v>
      </c>
      <c r="V35" s="235">
        <v>5.6117737630162079</v>
      </c>
      <c r="W35" s="235">
        <v>0</v>
      </c>
      <c r="X35" s="235">
        <v>0</v>
      </c>
      <c r="Y35" s="235">
        <v>162.22615084394616</v>
      </c>
      <c r="Z35" s="235">
        <v>165.18310714789277</v>
      </c>
      <c r="AA35" s="235">
        <v>0</v>
      </c>
      <c r="AB35" s="237">
        <v>0.47374301209173297</v>
      </c>
      <c r="AC35" s="237">
        <v>0</v>
      </c>
      <c r="AD35" s="238"/>
      <c r="AE35" s="236"/>
      <c r="AF35" s="235">
        <v>0</v>
      </c>
      <c r="AG35" s="235">
        <v>0</v>
      </c>
      <c r="AH35" s="235">
        <v>1.2617734182840229E-2</v>
      </c>
      <c r="AI35" s="235">
        <v>0</v>
      </c>
      <c r="AJ35" s="235">
        <v>1.2200000000000002</v>
      </c>
      <c r="AK35" s="235">
        <v>0</v>
      </c>
      <c r="AL35" s="235">
        <v>0.03</v>
      </c>
      <c r="AM35" s="235">
        <v>0</v>
      </c>
      <c r="AN35" s="235"/>
      <c r="AO35" s="236"/>
      <c r="AP35" s="235">
        <v>0</v>
      </c>
      <c r="AQ35" s="235">
        <v>0</v>
      </c>
      <c r="AR35" s="235"/>
      <c r="AS35" s="235"/>
      <c r="AT35" s="235">
        <v>1</v>
      </c>
    </row>
    <row r="36" spans="1:46">
      <c r="A36" s="234">
        <v>216</v>
      </c>
      <c r="B36" s="235">
        <v>8.25</v>
      </c>
      <c r="C36" s="235">
        <v>5.8449080402033218</v>
      </c>
      <c r="D36" s="235">
        <v>102.512816</v>
      </c>
      <c r="E36" s="235">
        <v>57.811942999999999</v>
      </c>
      <c r="F36" s="235">
        <v>7.9334579999999999</v>
      </c>
      <c r="G36" s="235">
        <v>23.790047999999999</v>
      </c>
      <c r="H36" s="235">
        <v>17.807243494153337</v>
      </c>
      <c r="I36" s="235">
        <v>8.6472837958656843</v>
      </c>
      <c r="J36" s="235">
        <v>81.088883361077251</v>
      </c>
      <c r="K36" s="235">
        <v>13.922646932604223</v>
      </c>
      <c r="L36" s="235">
        <v>0.99436555135270455</v>
      </c>
      <c r="M36" s="235">
        <v>0.99649442131541277</v>
      </c>
      <c r="N36" s="235">
        <v>0.45797133528298134</v>
      </c>
      <c r="O36" s="235">
        <v>1</v>
      </c>
      <c r="P36" s="235">
        <v>0.34896159124823922</v>
      </c>
      <c r="Q36" s="235">
        <v>0.99</v>
      </c>
      <c r="R36" s="235">
        <v>10.116519771940057</v>
      </c>
      <c r="S36" s="235">
        <v>0.24308041594758092</v>
      </c>
      <c r="T36" s="235">
        <v>1.7096861845504523</v>
      </c>
      <c r="U36" s="235">
        <v>8.2534485506943174</v>
      </c>
      <c r="V36" s="235">
        <v>7.3261841537406802</v>
      </c>
      <c r="W36" s="235">
        <v>0</v>
      </c>
      <c r="X36" s="235">
        <v>0</v>
      </c>
      <c r="Y36" s="235">
        <v>164.12029982783824</v>
      </c>
      <c r="Z36" s="235">
        <v>165.06319696918018</v>
      </c>
      <c r="AA36" s="235">
        <v>0</v>
      </c>
      <c r="AB36" s="237">
        <v>0.8375690631068291</v>
      </c>
      <c r="AC36" s="237">
        <v>0</v>
      </c>
      <c r="AD36" s="238"/>
      <c r="AE36" s="236"/>
      <c r="AF36" s="235">
        <v>0</v>
      </c>
      <c r="AG36" s="235">
        <v>0</v>
      </c>
      <c r="AH36" s="235">
        <v>1.2674926248932072E-2</v>
      </c>
      <c r="AI36" s="235">
        <v>0</v>
      </c>
      <c r="AJ36" s="235">
        <v>1.2200000000000002</v>
      </c>
      <c r="AK36" s="235">
        <v>0</v>
      </c>
      <c r="AL36" s="235">
        <v>0.03</v>
      </c>
      <c r="AM36" s="235">
        <v>0</v>
      </c>
      <c r="AN36" s="235"/>
      <c r="AO36" s="236"/>
      <c r="AP36" s="235">
        <v>0</v>
      </c>
      <c r="AQ36" s="235">
        <v>0</v>
      </c>
      <c r="AR36" s="235"/>
      <c r="AS36" s="235"/>
      <c r="AT36" s="235">
        <v>1</v>
      </c>
    </row>
    <row r="37" spans="1:46">
      <c r="A37" s="234">
        <v>216</v>
      </c>
      <c r="B37" s="235">
        <v>8.3585202385782527</v>
      </c>
      <c r="C37" s="235">
        <v>5.9534282787815744</v>
      </c>
      <c r="D37" s="235">
        <v>101.468283</v>
      </c>
      <c r="E37" s="235">
        <v>57.462277999999998</v>
      </c>
      <c r="F37" s="235">
        <v>9.4327509999999997</v>
      </c>
      <c r="G37" s="235">
        <v>23.882404999999999</v>
      </c>
      <c r="H37" s="235">
        <v>17.830873589844476</v>
      </c>
      <c r="I37" s="235">
        <v>9.8897393984786479</v>
      </c>
      <c r="J37" s="235">
        <v>79.849929418517675</v>
      </c>
      <c r="K37" s="235">
        <v>12.938638656650266</v>
      </c>
      <c r="L37" s="235">
        <v>0.99535940209080387</v>
      </c>
      <c r="M37" s="235">
        <v>0.99675114543583165</v>
      </c>
      <c r="N37" s="235">
        <v>0.52101899468310353</v>
      </c>
      <c r="O37" s="235">
        <v>1</v>
      </c>
      <c r="P37" s="235">
        <v>0.39750135519543889</v>
      </c>
      <c r="Q37" s="235">
        <v>0.99</v>
      </c>
      <c r="R37" s="235">
        <v>11.453162738738946</v>
      </c>
      <c r="S37" s="235">
        <v>0.24683646555986075</v>
      </c>
      <c r="T37" s="235">
        <v>1.7703065364244901</v>
      </c>
      <c r="U37" s="235">
        <v>9.5268222058289798</v>
      </c>
      <c r="V37" s="235">
        <v>8.2280637888569448</v>
      </c>
      <c r="W37" s="235">
        <v>0</v>
      </c>
      <c r="X37" s="235">
        <v>0</v>
      </c>
      <c r="Y37" s="235">
        <v>166.23401925293862</v>
      </c>
      <c r="Z37" s="235">
        <v>164.88085846922738</v>
      </c>
      <c r="AA37" s="235">
        <v>0</v>
      </c>
      <c r="AB37" s="237">
        <v>1.2079563095564989</v>
      </c>
      <c r="AC37" s="237">
        <v>0</v>
      </c>
      <c r="AD37" s="238"/>
      <c r="AE37" s="236"/>
      <c r="AF37" s="235">
        <v>0</v>
      </c>
      <c r="AG37" s="235">
        <v>0</v>
      </c>
      <c r="AH37" s="235">
        <v>1.2697998316537938E-2</v>
      </c>
      <c r="AI37" s="235">
        <v>0</v>
      </c>
      <c r="AJ37" s="235">
        <v>1.2200000000000002</v>
      </c>
      <c r="AK37" s="235">
        <v>0</v>
      </c>
      <c r="AL37" s="235">
        <v>0.03</v>
      </c>
      <c r="AM37" s="235">
        <v>0</v>
      </c>
      <c r="AN37" s="235"/>
      <c r="AO37" s="236"/>
      <c r="AP37" s="235">
        <v>0</v>
      </c>
      <c r="AQ37" s="235">
        <v>0</v>
      </c>
      <c r="AR37" s="235"/>
      <c r="AS37" s="235"/>
      <c r="AT37" s="235">
        <v>1</v>
      </c>
    </row>
    <row r="38" spans="1:46">
      <c r="A38" s="234">
        <v>216</v>
      </c>
      <c r="B38" s="235">
        <v>8.4166666666666661</v>
      </c>
      <c r="C38" s="235">
        <v>6.0115747068699878</v>
      </c>
      <c r="D38" s="235">
        <v>119.174871</v>
      </c>
      <c r="E38" s="235">
        <v>57.174044000000002</v>
      </c>
      <c r="F38" s="235">
        <v>8.1778999999999993</v>
      </c>
      <c r="G38" s="235">
        <v>24.030802000000001</v>
      </c>
      <c r="H38" s="235">
        <v>17.912662025561481</v>
      </c>
      <c r="I38" s="235">
        <v>10.557603188644663</v>
      </c>
      <c r="J38" s="235">
        <v>79.186678468964587</v>
      </c>
      <c r="K38" s="235">
        <v>12.413113694223007</v>
      </c>
      <c r="L38" s="235">
        <v>0.99585017389830155</v>
      </c>
      <c r="M38" s="235">
        <v>0.99688741517502377</v>
      </c>
      <c r="N38" s="235">
        <v>0.5546721441090261</v>
      </c>
      <c r="O38" s="235">
        <v>1</v>
      </c>
      <c r="P38" s="235">
        <v>0.42344290795330763</v>
      </c>
      <c r="Q38" s="235">
        <v>0.99</v>
      </c>
      <c r="R38" s="235">
        <v>14.359258212337467</v>
      </c>
      <c r="S38" s="235">
        <v>0.25179950723576233</v>
      </c>
      <c r="T38" s="235">
        <v>1.8063470368192578</v>
      </c>
      <c r="U38" s="235">
        <v>12.393397790630262</v>
      </c>
      <c r="V38" s="235">
        <v>10.684018244591579</v>
      </c>
      <c r="W38" s="235">
        <v>0</v>
      </c>
      <c r="X38" s="235">
        <v>0</v>
      </c>
      <c r="Y38" s="235">
        <v>168.96912266885127</v>
      </c>
      <c r="Z38" s="235">
        <v>164.62908500327552</v>
      </c>
      <c r="AA38" s="235">
        <v>0</v>
      </c>
      <c r="AB38" s="237">
        <v>1.6170945056032564</v>
      </c>
      <c r="AC38" s="237">
        <v>0</v>
      </c>
      <c r="AD38" s="238"/>
      <c r="AE38" s="236"/>
      <c r="AF38" s="235">
        <v>0</v>
      </c>
      <c r="AG38" s="235">
        <v>0</v>
      </c>
      <c r="AH38" s="235">
        <v>1.2777598386708215E-2</v>
      </c>
      <c r="AI38" s="235">
        <v>0</v>
      </c>
      <c r="AJ38" s="235">
        <v>1.2200000000000002</v>
      </c>
      <c r="AK38" s="235">
        <v>0</v>
      </c>
      <c r="AL38" s="235">
        <v>0.03</v>
      </c>
      <c r="AM38" s="235">
        <v>0</v>
      </c>
      <c r="AN38" s="235"/>
      <c r="AO38" s="236"/>
      <c r="AP38" s="235">
        <v>0</v>
      </c>
      <c r="AQ38" s="235">
        <v>0</v>
      </c>
      <c r="AR38" s="235"/>
      <c r="AS38" s="235"/>
      <c r="AT38" s="235">
        <v>1</v>
      </c>
    </row>
    <row r="39" spans="1:46">
      <c r="A39" s="234">
        <v>216</v>
      </c>
      <c r="B39" s="235">
        <v>8.5</v>
      </c>
      <c r="C39" s="235">
        <v>6.0949080402033218</v>
      </c>
      <c r="D39" s="235">
        <v>144.63888</v>
      </c>
      <c r="E39" s="235">
        <v>56.687145999999998</v>
      </c>
      <c r="F39" s="235">
        <v>7.469398</v>
      </c>
      <c r="G39" s="235">
        <v>24.164891000000001</v>
      </c>
      <c r="H39" s="235">
        <v>17.949335740527083</v>
      </c>
      <c r="I39" s="235">
        <v>11.517229007637345</v>
      </c>
      <c r="J39" s="235">
        <v>78.236569357665829</v>
      </c>
      <c r="K39" s="235">
        <v>11.662215491532105</v>
      </c>
      <c r="L39" s="235">
        <v>0.99650392068082738</v>
      </c>
      <c r="M39" s="235">
        <v>0.99708117829218612</v>
      </c>
      <c r="N39" s="235">
        <v>0.60274976056574692</v>
      </c>
      <c r="O39" s="235">
        <v>1</v>
      </c>
      <c r="P39" s="235">
        <v>0.46053746600945172</v>
      </c>
      <c r="Q39" s="235">
        <v>0.99</v>
      </c>
      <c r="R39" s="235">
        <v>19.007115248575762</v>
      </c>
      <c r="S39" s="235">
        <v>0.25908449245296006</v>
      </c>
      <c r="T39" s="235">
        <v>1.8747237850563334</v>
      </c>
      <c r="U39" s="235">
        <v>16.96778741570359</v>
      </c>
      <c r="V39" s="235">
        <v>14.742202930106501</v>
      </c>
      <c r="W39" s="235">
        <v>0</v>
      </c>
      <c r="X39" s="235">
        <v>0</v>
      </c>
      <c r="Y39" s="235">
        <v>172.73684185538767</v>
      </c>
      <c r="Z39" s="235">
        <v>164.29286333011413</v>
      </c>
      <c r="AA39" s="235">
        <v>0</v>
      </c>
      <c r="AB39" s="237">
        <v>2.131106547293192</v>
      </c>
      <c r="AC39" s="237">
        <v>0</v>
      </c>
      <c r="AD39" s="238"/>
      <c r="AE39" s="236"/>
      <c r="AF39" s="235">
        <v>0</v>
      </c>
      <c r="AG39" s="235">
        <v>0</v>
      </c>
      <c r="AH39" s="235">
        <v>1.2915336971739201E-2</v>
      </c>
      <c r="AI39" s="235">
        <v>0</v>
      </c>
      <c r="AJ39" s="235">
        <v>1.2200000000000002</v>
      </c>
      <c r="AK39" s="235">
        <v>0</v>
      </c>
      <c r="AL39" s="235">
        <v>0.03</v>
      </c>
      <c r="AM39" s="235">
        <v>0</v>
      </c>
      <c r="AN39" s="235"/>
      <c r="AO39" s="236"/>
      <c r="AP39" s="235">
        <v>0</v>
      </c>
      <c r="AQ39" s="235">
        <v>0</v>
      </c>
      <c r="AR39" s="235"/>
      <c r="AS39" s="235"/>
      <c r="AT39" s="235">
        <v>1</v>
      </c>
    </row>
    <row r="40" spans="1:46">
      <c r="A40" s="234">
        <v>216</v>
      </c>
      <c r="B40" s="235">
        <v>8.5833333333333339</v>
      </c>
      <c r="C40" s="235">
        <v>6.1782413735366557</v>
      </c>
      <c r="D40" s="235">
        <v>165.64514</v>
      </c>
      <c r="E40" s="235">
        <v>56.029459000000003</v>
      </c>
      <c r="F40" s="235">
        <v>8.2166289999999993</v>
      </c>
      <c r="G40" s="235">
        <v>24.359739000000001</v>
      </c>
      <c r="H40" s="235">
        <v>18.009757100397103</v>
      </c>
      <c r="I40" s="235">
        <v>12.479618549024908</v>
      </c>
      <c r="J40" s="235">
        <v>77.286678868203495</v>
      </c>
      <c r="K40" s="235">
        <v>10.914170148801142</v>
      </c>
      <c r="L40" s="235">
        <v>0.9971004463822366</v>
      </c>
      <c r="M40" s="235">
        <v>0.9972731656047179</v>
      </c>
      <c r="N40" s="235">
        <v>0.65065063193027051</v>
      </c>
      <c r="O40" s="235">
        <v>1</v>
      </c>
      <c r="P40" s="235">
        <v>0.49753002007534891</v>
      </c>
      <c r="Q40" s="235">
        <v>0.99</v>
      </c>
      <c r="R40" s="235">
        <v>23.577403500744822</v>
      </c>
      <c r="S40" s="235">
        <v>0.26870565049074474</v>
      </c>
      <c r="T40" s="235">
        <v>1.9907530024106879</v>
      </c>
      <c r="U40" s="235">
        <v>21.415379893283475</v>
      </c>
      <c r="V40" s="235">
        <v>18.556400688556121</v>
      </c>
      <c r="W40" s="235">
        <v>0</v>
      </c>
      <c r="X40" s="235">
        <v>0</v>
      </c>
      <c r="Y40" s="235">
        <v>177.46692407593747</v>
      </c>
      <c r="Z40" s="235">
        <v>163.8528347138363</v>
      </c>
      <c r="AA40" s="235">
        <v>0</v>
      </c>
      <c r="AB40" s="237">
        <v>2.761549813595813</v>
      </c>
      <c r="AC40" s="237">
        <v>0</v>
      </c>
      <c r="AD40" s="238"/>
      <c r="AE40" s="236"/>
      <c r="AF40" s="235">
        <v>0</v>
      </c>
      <c r="AG40" s="235">
        <v>0</v>
      </c>
      <c r="AH40" s="235">
        <v>1.3039292906107992E-2</v>
      </c>
      <c r="AI40" s="235">
        <v>0</v>
      </c>
      <c r="AJ40" s="235">
        <v>1.2200000000000002</v>
      </c>
      <c r="AK40" s="235">
        <v>0</v>
      </c>
      <c r="AL40" s="235">
        <v>0.03</v>
      </c>
      <c r="AM40" s="235">
        <v>0</v>
      </c>
      <c r="AN40" s="235"/>
      <c r="AO40" s="236"/>
      <c r="AP40" s="235">
        <v>0</v>
      </c>
      <c r="AQ40" s="235">
        <v>0</v>
      </c>
      <c r="AR40" s="235"/>
      <c r="AS40" s="235"/>
      <c r="AT40" s="235">
        <v>1</v>
      </c>
    </row>
    <row r="41" spans="1:46">
      <c r="A41" s="234">
        <v>216</v>
      </c>
      <c r="B41" s="235">
        <v>8.6666666666666661</v>
      </c>
      <c r="C41" s="235">
        <v>6.2615747068699878</v>
      </c>
      <c r="D41" s="235">
        <v>189.162564</v>
      </c>
      <c r="E41" s="235">
        <v>55.477286999999997</v>
      </c>
      <c r="F41" s="235">
        <v>9.4142709999999994</v>
      </c>
      <c r="G41" s="235">
        <v>24.540576000000001</v>
      </c>
      <c r="H41" s="235">
        <v>18.07439940236431</v>
      </c>
      <c r="I41" s="235">
        <v>13.444613987996091</v>
      </c>
      <c r="J41" s="235">
        <v>76.336682497796929</v>
      </c>
      <c r="K41" s="235">
        <v>10.169183120022979</v>
      </c>
      <c r="L41" s="235">
        <v>0.99764108165928056</v>
      </c>
      <c r="M41" s="235">
        <v>0.99746340951548307</v>
      </c>
      <c r="N41" s="235">
        <v>0.69837798251602645</v>
      </c>
      <c r="O41" s="235">
        <v>1</v>
      </c>
      <c r="P41" s="235">
        <v>0.53441695399165789</v>
      </c>
      <c r="Q41" s="235">
        <v>0.99</v>
      </c>
      <c r="R41" s="235">
        <v>28.991071229098878</v>
      </c>
      <c r="S41" s="235">
        <v>0.28171386756468636</v>
      </c>
      <c r="T41" s="235">
        <v>2.1360665808509114</v>
      </c>
      <c r="U41" s="235">
        <v>26.674998932616212</v>
      </c>
      <c r="V41" s="235">
        <v>22.427820910914409</v>
      </c>
      <c r="W41" s="235">
        <v>0</v>
      </c>
      <c r="X41" s="235">
        <v>0</v>
      </c>
      <c r="Y41" s="235">
        <v>183.13190810300679</v>
      </c>
      <c r="Z41" s="235">
        <v>196.62340165660356</v>
      </c>
      <c r="AA41" s="235">
        <v>0</v>
      </c>
      <c r="AB41" s="237">
        <v>4.1455010476621137</v>
      </c>
      <c r="AC41" s="237">
        <v>0</v>
      </c>
      <c r="AD41" s="238"/>
      <c r="AE41" s="236"/>
      <c r="AF41" s="235">
        <v>0</v>
      </c>
      <c r="AG41" s="235">
        <v>0</v>
      </c>
      <c r="AH41" s="235">
        <v>2.2742468732275284E-2</v>
      </c>
      <c r="AI41" s="235">
        <v>0</v>
      </c>
      <c r="AJ41" s="235">
        <v>1.2200000000000002</v>
      </c>
      <c r="AK41" s="235">
        <v>0</v>
      </c>
      <c r="AL41" s="235">
        <v>0.03</v>
      </c>
      <c r="AM41" s="235">
        <v>0</v>
      </c>
      <c r="AN41" s="235"/>
      <c r="AO41" s="236"/>
      <c r="AP41" s="235">
        <v>0</v>
      </c>
      <c r="AQ41" s="235">
        <v>0</v>
      </c>
      <c r="AR41" s="235"/>
      <c r="AS41" s="235"/>
      <c r="AT41" s="235">
        <v>1</v>
      </c>
    </row>
    <row r="42" spans="1:46">
      <c r="A42" s="234">
        <v>216</v>
      </c>
      <c r="B42" s="235">
        <v>8.75</v>
      </c>
      <c r="C42" s="235">
        <v>6.3449080402033218</v>
      </c>
      <c r="D42" s="235">
        <v>213.17611099999999</v>
      </c>
      <c r="E42" s="235">
        <v>55.007626999999999</v>
      </c>
      <c r="F42" s="235">
        <v>8.1964120000000005</v>
      </c>
      <c r="G42" s="235">
        <v>24.676760000000002</v>
      </c>
      <c r="H42" s="235">
        <v>18.112339112078562</v>
      </c>
      <c r="I42" s="235">
        <v>14.412059116078636</v>
      </c>
      <c r="J42" s="235">
        <v>75.386262063116646</v>
      </c>
      <c r="K42" s="235">
        <v>9.4274601205502524</v>
      </c>
      <c r="L42" s="235">
        <v>0.99812713060329761</v>
      </c>
      <c r="M42" s="235">
        <v>0.99765194021977421</v>
      </c>
      <c r="N42" s="235">
        <v>0.74593451709424008</v>
      </c>
      <c r="O42" s="235">
        <v>1</v>
      </c>
      <c r="P42" s="235">
        <v>0.57119448626780633</v>
      </c>
      <c r="Q42" s="235">
        <v>0.99</v>
      </c>
      <c r="R42" s="235">
        <v>34.997928995127069</v>
      </c>
      <c r="S42" s="235">
        <v>0.30166892128254819</v>
      </c>
      <c r="T42" s="235">
        <v>2.2860154561368904</v>
      </c>
      <c r="U42" s="235">
        <v>32.51913454040475</v>
      </c>
      <c r="V42" s="235">
        <v>29.400715995889037</v>
      </c>
      <c r="W42" s="235">
        <v>0</v>
      </c>
      <c r="X42" s="235">
        <v>0</v>
      </c>
      <c r="Y42" s="235">
        <v>190.4163142593234</v>
      </c>
      <c r="Z42" s="235">
        <v>213</v>
      </c>
      <c r="AA42" s="235">
        <v>0</v>
      </c>
      <c r="AB42" s="237">
        <v>3.0095285961534852</v>
      </c>
      <c r="AC42" s="237">
        <v>0</v>
      </c>
      <c r="AD42" s="238"/>
      <c r="AE42" s="236"/>
      <c r="AF42" s="235">
        <v>0</v>
      </c>
      <c r="AG42" s="235">
        <v>0</v>
      </c>
      <c r="AH42" s="235">
        <v>3.5815673602913982E-2</v>
      </c>
      <c r="AI42" s="235">
        <v>0</v>
      </c>
      <c r="AJ42" s="235">
        <v>1.2200000000000002</v>
      </c>
      <c r="AK42" s="235">
        <v>0</v>
      </c>
      <c r="AL42" s="235">
        <v>0.03</v>
      </c>
      <c r="AM42" s="235">
        <v>0</v>
      </c>
      <c r="AN42" s="235"/>
      <c r="AO42" s="236"/>
      <c r="AP42" s="235">
        <v>0</v>
      </c>
      <c r="AQ42" s="235">
        <v>0</v>
      </c>
      <c r="AR42" s="235"/>
      <c r="AS42" s="235"/>
      <c r="AT42" s="235">
        <v>1</v>
      </c>
    </row>
    <row r="43" spans="1:46">
      <c r="A43" s="234">
        <v>216</v>
      </c>
      <c r="B43" s="235">
        <v>8.8333333333333339</v>
      </c>
      <c r="C43" s="235">
        <v>6.4282413735366557</v>
      </c>
      <c r="D43" s="235">
        <v>238.43790200000001</v>
      </c>
      <c r="E43" s="235">
        <v>54.764997000000001</v>
      </c>
      <c r="F43" s="235">
        <v>8.4599779999999996</v>
      </c>
      <c r="G43" s="235">
        <v>24.778656999999999</v>
      </c>
      <c r="H43" s="235">
        <v>18.160581673473889</v>
      </c>
      <c r="I43" s="235">
        <v>15.381799051950976</v>
      </c>
      <c r="J43" s="235">
        <v>74.435105525177192</v>
      </c>
      <c r="K43" s="235">
        <v>8.6892073230513738</v>
      </c>
      <c r="L43" s="235">
        <v>0.99855987259405377</v>
      </c>
      <c r="M43" s="235">
        <v>0.99783878563569195</v>
      </c>
      <c r="N43" s="235">
        <v>0.79332239536919136</v>
      </c>
      <c r="O43" s="235">
        <v>1</v>
      </c>
      <c r="P43" s="235">
        <v>0.60785864225423969</v>
      </c>
      <c r="Q43" s="235">
        <v>0.99</v>
      </c>
      <c r="R43" s="235">
        <v>41.743594441541141</v>
      </c>
      <c r="S43" s="235">
        <v>0.32548396609633989</v>
      </c>
      <c r="T43" s="235">
        <v>2.5052352527692006</v>
      </c>
      <c r="U43" s="235">
        <v>39.029724373065854</v>
      </c>
      <c r="V43" s="235">
        <v>33.735858199613027</v>
      </c>
      <c r="W43" s="235">
        <v>0</v>
      </c>
      <c r="X43" s="235">
        <v>0</v>
      </c>
      <c r="Y43" s="235">
        <v>198.87619147162818</v>
      </c>
      <c r="Z43" s="235">
        <v>213</v>
      </c>
      <c r="AA43" s="235">
        <v>0</v>
      </c>
      <c r="AB43" s="235">
        <v>5.1770225043824141</v>
      </c>
      <c r="AC43" s="235">
        <v>0</v>
      </c>
      <c r="AD43" s="236"/>
      <c r="AE43" s="236"/>
      <c r="AF43" s="235">
        <v>0</v>
      </c>
      <c r="AG43" s="235">
        <v>0</v>
      </c>
      <c r="AH43" s="235">
        <v>3.6717844314322519E-2</v>
      </c>
      <c r="AI43" s="235">
        <v>0</v>
      </c>
      <c r="AJ43" s="235">
        <v>1.2200000000000002</v>
      </c>
      <c r="AK43" s="235">
        <v>0</v>
      </c>
      <c r="AL43" s="235">
        <v>0.03</v>
      </c>
      <c r="AM43" s="235">
        <v>0</v>
      </c>
      <c r="AN43" s="235"/>
      <c r="AO43" s="236"/>
      <c r="AP43" s="235">
        <v>0</v>
      </c>
      <c r="AQ43" s="235">
        <v>0</v>
      </c>
      <c r="AR43" s="235"/>
      <c r="AS43" s="235"/>
      <c r="AT43" s="235">
        <v>1</v>
      </c>
    </row>
    <row r="44" spans="1:46">
      <c r="A44" s="234">
        <v>216</v>
      </c>
      <c r="B44" s="235">
        <v>8.9166666666666661</v>
      </c>
      <c r="C44" s="235">
        <v>6.5115747068699878</v>
      </c>
      <c r="D44" s="235">
        <v>257.71599900000001</v>
      </c>
      <c r="E44" s="235">
        <v>54.615716999999997</v>
      </c>
      <c r="F44" s="235">
        <v>6.9684090000000003</v>
      </c>
      <c r="G44" s="235">
        <v>24.932361</v>
      </c>
      <c r="H44" s="235">
        <v>18.26708832363758</v>
      </c>
      <c r="I44" s="235">
        <v>16.353679945641307</v>
      </c>
      <c r="J44" s="235">
        <v>73.482906835459985</v>
      </c>
      <c r="K44" s="235">
        <v>7.9546315447340064</v>
      </c>
      <c r="L44" s="235">
        <v>0.99894056425926259</v>
      </c>
      <c r="M44" s="235">
        <v>0.99802397133674137</v>
      </c>
      <c r="N44" s="235">
        <v>0.84054320650448011</v>
      </c>
      <c r="O44" s="235">
        <v>1</v>
      </c>
      <c r="P44" s="235">
        <v>0.64440522716974502</v>
      </c>
      <c r="Q44" s="235">
        <v>0.99</v>
      </c>
      <c r="R44" s="235">
        <v>47.921108821786341</v>
      </c>
      <c r="S44" s="235">
        <v>0.35272566103604241</v>
      </c>
      <c r="T44" s="235">
        <v>2.7154204789567946</v>
      </c>
      <c r="U44" s="235">
        <v>44.978751390710009</v>
      </c>
      <c r="V44" s="235">
        <v>35.8446057852927</v>
      </c>
      <c r="W44" s="235">
        <v>0</v>
      </c>
      <c r="X44" s="235">
        <v>0</v>
      </c>
      <c r="Y44" s="235">
        <v>207.91993818435401</v>
      </c>
      <c r="Z44" s="235">
        <v>213</v>
      </c>
      <c r="AA44" s="235">
        <v>0</v>
      </c>
      <c r="AB44" s="235">
        <v>9.0083852083299583</v>
      </c>
      <c r="AC44" s="235">
        <v>0</v>
      </c>
      <c r="AD44" s="236"/>
      <c r="AE44" s="236"/>
      <c r="AF44" s="235">
        <v>0</v>
      </c>
      <c r="AG44" s="235">
        <v>0</v>
      </c>
      <c r="AH44" s="235">
        <v>3.7305578814223611E-2</v>
      </c>
      <c r="AI44" s="235">
        <v>0</v>
      </c>
      <c r="AJ44" s="235">
        <v>1.6</v>
      </c>
      <c r="AK44" s="235">
        <v>0</v>
      </c>
      <c r="AL44" s="235">
        <v>0.03</v>
      </c>
      <c r="AM44" s="235">
        <v>0</v>
      </c>
      <c r="AN44" s="235"/>
      <c r="AO44" s="236"/>
      <c r="AP44" s="235">
        <v>0</v>
      </c>
      <c r="AQ44" s="235">
        <v>0</v>
      </c>
      <c r="AR44" s="235"/>
      <c r="AS44" s="235"/>
      <c r="AT44" s="235">
        <v>1</v>
      </c>
    </row>
    <row r="45" spans="1:46">
      <c r="A45" s="234">
        <v>216</v>
      </c>
      <c r="B45" s="235">
        <v>9</v>
      </c>
      <c r="C45" s="235">
        <v>6.5949080402033218</v>
      </c>
      <c r="D45" s="235">
        <v>276.49981000000002</v>
      </c>
      <c r="E45" s="235">
        <v>54.673563000000001</v>
      </c>
      <c r="F45" s="235">
        <v>7.230181</v>
      </c>
      <c r="G45" s="235">
        <v>25.145610000000001</v>
      </c>
      <c r="H45" s="235">
        <v>18.460466801271242</v>
      </c>
      <c r="I45" s="235">
        <v>17.32754867496449</v>
      </c>
      <c r="J45" s="235">
        <v>72.529365803698582</v>
      </c>
      <c r="K45" s="235">
        <v>7.223940425891513</v>
      </c>
      <c r="L45" s="235">
        <v>0.99927044152864652</v>
      </c>
      <c r="M45" s="235">
        <v>0.99820752048615058</v>
      </c>
      <c r="N45" s="235">
        <v>0.88759794361657018</v>
      </c>
      <c r="O45" s="235">
        <v>1</v>
      </c>
      <c r="P45" s="235">
        <v>0.68082979993804371</v>
      </c>
      <c r="Q45" s="235">
        <v>0.99</v>
      </c>
      <c r="R45" s="235">
        <v>54.412386303379456</v>
      </c>
      <c r="S45" s="235">
        <v>0.38367583460061727</v>
      </c>
      <c r="T45" s="235">
        <v>2.9928510645650088</v>
      </c>
      <c r="U45" s="235">
        <v>51.171873920692413</v>
      </c>
      <c r="V45" s="235">
        <v>37.13446337206976</v>
      </c>
      <c r="W45" s="235">
        <v>0</v>
      </c>
      <c r="X45" s="235">
        <v>0</v>
      </c>
      <c r="Y45" s="235">
        <v>217.32542315931755</v>
      </c>
      <c r="Z45" s="235">
        <v>213</v>
      </c>
      <c r="AA45" s="235">
        <v>0</v>
      </c>
      <c r="AB45" s="235">
        <v>13.901409010751768</v>
      </c>
      <c r="AC45" s="235">
        <v>0</v>
      </c>
      <c r="AD45" s="236"/>
      <c r="AE45" s="236"/>
      <c r="AF45" s="235">
        <v>0</v>
      </c>
      <c r="AG45" s="235">
        <v>0</v>
      </c>
      <c r="AH45" s="235">
        <v>3.7801531231938426E-2</v>
      </c>
      <c r="AI45" s="235">
        <v>0</v>
      </c>
      <c r="AJ45" s="235">
        <v>1.6</v>
      </c>
      <c r="AK45" s="235">
        <v>0</v>
      </c>
      <c r="AL45" s="235">
        <v>0.03</v>
      </c>
      <c r="AM45" s="235">
        <v>0</v>
      </c>
      <c r="AN45" s="235"/>
      <c r="AO45" s="236"/>
      <c r="AP45" s="235">
        <v>0</v>
      </c>
      <c r="AQ45" s="235">
        <v>0</v>
      </c>
      <c r="AR45" s="235"/>
      <c r="AS45" s="235"/>
      <c r="AT45" s="235">
        <v>1</v>
      </c>
    </row>
    <row r="46" spans="1:46">
      <c r="A46" s="234">
        <v>216</v>
      </c>
      <c r="B46" s="235">
        <v>9.0833333333333339</v>
      </c>
      <c r="C46" s="235">
        <v>6.6782413735366557</v>
      </c>
      <c r="D46" s="235">
        <v>292.85630700000002</v>
      </c>
      <c r="E46" s="235">
        <v>54.151069</v>
      </c>
      <c r="F46" s="235">
        <v>7.2274969999999996</v>
      </c>
      <c r="G46" s="235">
        <v>25.459147000000002</v>
      </c>
      <c r="H46" s="235">
        <v>18.64359541640226</v>
      </c>
      <c r="I46" s="235">
        <v>18.30325253293098</v>
      </c>
      <c r="J46" s="235">
        <v>71.574187987743684</v>
      </c>
      <c r="K46" s="235">
        <v>6.497342599783777</v>
      </c>
      <c r="L46" s="235">
        <v>0.99955072177242621</v>
      </c>
      <c r="M46" s="235">
        <v>0.99838945377249522</v>
      </c>
      <c r="N46" s="235">
        <v>0.93448697816856141</v>
      </c>
      <c r="O46" s="235">
        <v>1</v>
      </c>
      <c r="P46" s="235">
        <v>0.71712764779685723</v>
      </c>
      <c r="Q46" s="235">
        <v>0.99</v>
      </c>
      <c r="R46" s="235">
        <v>60.796430294003244</v>
      </c>
      <c r="S46" s="235">
        <v>0.41817207361260345</v>
      </c>
      <c r="T46" s="235">
        <v>3.2882887606582041</v>
      </c>
      <c r="U46" s="235">
        <v>57.237593175705776</v>
      </c>
      <c r="V46" s="235">
        <v>37.673794154540737</v>
      </c>
      <c r="W46" s="235">
        <v>0</v>
      </c>
      <c r="X46" s="235">
        <v>0</v>
      </c>
      <c r="Y46" s="235">
        <v>226.89182383985207</v>
      </c>
      <c r="Z46" s="235">
        <v>213</v>
      </c>
      <c r="AA46" s="235">
        <v>0</v>
      </c>
      <c r="AB46" s="235">
        <v>19.416186506211492</v>
      </c>
      <c r="AC46" s="235">
        <v>0</v>
      </c>
      <c r="AD46" s="236"/>
      <c r="AE46" s="236"/>
      <c r="AF46" s="235">
        <v>0</v>
      </c>
      <c r="AG46" s="235">
        <v>0</v>
      </c>
      <c r="AH46" s="235">
        <v>3.8259162356539395E-2</v>
      </c>
      <c r="AI46" s="235">
        <v>0</v>
      </c>
      <c r="AJ46" s="235">
        <v>1.6</v>
      </c>
      <c r="AK46" s="235">
        <v>0</v>
      </c>
      <c r="AL46" s="235">
        <v>0.03</v>
      </c>
      <c r="AM46" s="235">
        <v>0</v>
      </c>
      <c r="AN46" s="235"/>
      <c r="AO46" s="236"/>
      <c r="AP46" s="235">
        <v>0</v>
      </c>
      <c r="AQ46" s="235">
        <v>0</v>
      </c>
      <c r="AR46" s="235"/>
      <c r="AS46" s="235"/>
      <c r="AT46" s="235">
        <v>1</v>
      </c>
    </row>
    <row r="47" spans="1:46">
      <c r="A47" s="234">
        <v>216</v>
      </c>
      <c r="B47" s="235">
        <v>9.1666666666666661</v>
      </c>
      <c r="C47" s="235">
        <v>6.7615747068699878</v>
      </c>
      <c r="D47" s="235">
        <v>313.389723</v>
      </c>
      <c r="E47" s="235">
        <v>54.044094999999999</v>
      </c>
      <c r="F47" s="235">
        <v>7.4689569999999996</v>
      </c>
      <c r="G47" s="235">
        <v>25.654871</v>
      </c>
      <c r="H47" s="235">
        <v>18.794344059280711</v>
      </c>
      <c r="I47" s="235">
        <v>19.280638904737341</v>
      </c>
      <c r="J47" s="235">
        <v>70.617084605913945</v>
      </c>
      <c r="K47" s="235">
        <v>5.7750478538163375</v>
      </c>
      <c r="L47" s="235">
        <v>0.9997826060149354</v>
      </c>
      <c r="M47" s="235">
        <v>0.99856978934628793</v>
      </c>
      <c r="N47" s="235">
        <v>0.98121003421364106</v>
      </c>
      <c r="O47" s="235">
        <v>1</v>
      </c>
      <c r="P47" s="235">
        <v>0.75329376165189366</v>
      </c>
      <c r="Q47" s="235">
        <v>0.99</v>
      </c>
      <c r="R47" s="235">
        <v>68.43287056617929</v>
      </c>
      <c r="S47" s="235">
        <v>0.45884952792805056</v>
      </c>
      <c r="T47" s="235">
        <v>3.6323261540285836</v>
      </c>
      <c r="U47" s="235">
        <v>64.503308735942085</v>
      </c>
      <c r="V47" s="235">
        <v>38.949166840603056</v>
      </c>
      <c r="W47" s="235">
        <v>0</v>
      </c>
      <c r="X47" s="235">
        <v>0</v>
      </c>
      <c r="Y47" s="235">
        <v>236.81053421026553</v>
      </c>
      <c r="Z47" s="235">
        <v>213</v>
      </c>
      <c r="AA47" s="235">
        <v>0</v>
      </c>
      <c r="AB47" s="235">
        <v>25.392548246101214</v>
      </c>
      <c r="AC47" s="235">
        <v>0</v>
      </c>
      <c r="AD47" s="236"/>
      <c r="AE47" s="236"/>
      <c r="AF47" s="235">
        <v>0</v>
      </c>
      <c r="AG47" s="235">
        <v>0</v>
      </c>
      <c r="AH47" s="235">
        <v>3.8886289587517719E-2</v>
      </c>
      <c r="AI47" s="235">
        <v>0</v>
      </c>
      <c r="AJ47" s="235">
        <v>1.6</v>
      </c>
      <c r="AK47" s="235">
        <v>0</v>
      </c>
      <c r="AL47" s="235">
        <v>0.03</v>
      </c>
      <c r="AM47" s="235">
        <v>0</v>
      </c>
      <c r="AN47" s="235"/>
      <c r="AO47" s="236"/>
      <c r="AP47" s="235">
        <v>0</v>
      </c>
      <c r="AQ47" s="235">
        <v>0</v>
      </c>
      <c r="AR47" s="235"/>
      <c r="AS47" s="235"/>
      <c r="AT47" s="235">
        <v>1</v>
      </c>
    </row>
    <row r="48" spans="1:46">
      <c r="A48" s="234">
        <v>216</v>
      </c>
      <c r="B48" s="235">
        <v>9.25</v>
      </c>
      <c r="C48" s="235">
        <v>6.8449080402033218</v>
      </c>
      <c r="D48" s="235">
        <v>330.69689799999998</v>
      </c>
      <c r="E48" s="235">
        <v>54.177433000000001</v>
      </c>
      <c r="F48" s="235">
        <v>7.223147</v>
      </c>
      <c r="G48" s="235">
        <v>25.768868999999999</v>
      </c>
      <c r="H48" s="235">
        <v>18.915336651100695</v>
      </c>
      <c r="I48" s="235">
        <v>20.259554932809003</v>
      </c>
      <c r="J48" s="235">
        <v>69.657772472229638</v>
      </c>
      <c r="K48" s="235">
        <v>5.0572672819370847</v>
      </c>
      <c r="L48" s="235">
        <v>0.99996728121471123</v>
      </c>
      <c r="M48" s="235">
        <v>0.99874854275725922</v>
      </c>
      <c r="N48" s="235">
        <v>1</v>
      </c>
      <c r="O48" s="235">
        <v>1</v>
      </c>
      <c r="P48" s="235">
        <v>0.76799844263495742</v>
      </c>
      <c r="Q48" s="235">
        <v>0.99</v>
      </c>
      <c r="R48" s="235">
        <v>73.70924244157321</v>
      </c>
      <c r="S48" s="235">
        <v>0.50400633493151359</v>
      </c>
      <c r="T48" s="235">
        <v>3.9740493457060482</v>
      </c>
      <c r="U48" s="235">
        <v>69.408754797438434</v>
      </c>
      <c r="V48" s="235">
        <v>37.978406384681278</v>
      </c>
      <c r="W48" s="235">
        <v>0</v>
      </c>
      <c r="X48" s="235">
        <v>0</v>
      </c>
      <c r="Y48" s="235">
        <v>246.48418073089792</v>
      </c>
      <c r="Z48" s="235">
        <v>213</v>
      </c>
      <c r="AA48" s="235">
        <v>0</v>
      </c>
      <c r="AB48" s="235">
        <v>31.252823322842669</v>
      </c>
      <c r="AC48" s="235">
        <v>0</v>
      </c>
      <c r="AD48" s="236"/>
      <c r="AE48" s="236"/>
      <c r="AF48" s="235">
        <v>0</v>
      </c>
      <c r="AG48" s="235">
        <v>0</v>
      </c>
      <c r="AH48" s="235">
        <v>3.9325109940149934E-2</v>
      </c>
      <c r="AI48" s="235">
        <v>0</v>
      </c>
      <c r="AJ48" s="235">
        <v>1.6</v>
      </c>
      <c r="AK48" s="235">
        <v>0</v>
      </c>
      <c r="AL48" s="235">
        <v>0.03</v>
      </c>
      <c r="AM48" s="235">
        <v>0</v>
      </c>
      <c r="AN48" s="235"/>
      <c r="AO48" s="236"/>
      <c r="AP48" s="235">
        <v>0</v>
      </c>
      <c r="AQ48" s="235">
        <v>0</v>
      </c>
      <c r="AR48" s="235"/>
      <c r="AS48" s="235"/>
      <c r="AT48" s="235">
        <v>1</v>
      </c>
    </row>
    <row r="49" spans="1:46">
      <c r="A49" s="234">
        <v>216</v>
      </c>
      <c r="B49" s="235">
        <v>9.3333333333333339</v>
      </c>
      <c r="C49" s="235">
        <v>6.9282413735366557</v>
      </c>
      <c r="D49" s="235">
        <v>348.42593699999998</v>
      </c>
      <c r="E49" s="235">
        <v>53.759191000000001</v>
      </c>
      <c r="F49" s="235">
        <v>6.7210739999999998</v>
      </c>
      <c r="G49" s="235">
        <v>26.046989</v>
      </c>
      <c r="H49" s="235">
        <v>19.083704019635391</v>
      </c>
      <c r="I49" s="235">
        <v>21.239847168214659</v>
      </c>
      <c r="J49" s="235">
        <v>68.695973954918074</v>
      </c>
      <c r="K49" s="235">
        <v>4.3442134281226492</v>
      </c>
      <c r="L49" s="235">
        <v>1</v>
      </c>
      <c r="M49" s="235">
        <v>0.99892572689212755</v>
      </c>
      <c r="N49" s="235">
        <v>1</v>
      </c>
      <c r="O49" s="235">
        <v>1</v>
      </c>
      <c r="P49" s="235">
        <v>0.76815982353903534</v>
      </c>
      <c r="Q49" s="235">
        <v>0.99</v>
      </c>
      <c r="R49" s="235">
        <v>77.756730053508065</v>
      </c>
      <c r="S49" s="235">
        <v>0.55084813226227103</v>
      </c>
      <c r="T49" s="235">
        <v>4.2996958225433382</v>
      </c>
      <c r="U49" s="235">
        <v>73.100770926460299</v>
      </c>
      <c r="V49" s="235">
        <v>36.235886160115697</v>
      </c>
      <c r="W49" s="235">
        <v>0</v>
      </c>
      <c r="X49" s="235">
        <v>0</v>
      </c>
      <c r="Y49" s="235">
        <v>255.69458045924438</v>
      </c>
      <c r="Z49" s="235">
        <v>213</v>
      </c>
      <c r="AA49" s="235">
        <v>0</v>
      </c>
      <c r="AB49" s="235">
        <v>36.670299259852541</v>
      </c>
      <c r="AC49" s="235">
        <v>0</v>
      </c>
      <c r="AD49" s="236"/>
      <c r="AE49" s="236"/>
      <c r="AF49" s="235">
        <v>0</v>
      </c>
      <c r="AG49" s="235">
        <v>0</v>
      </c>
      <c r="AH49" s="235">
        <v>3.9734337296149572E-2</v>
      </c>
      <c r="AI49" s="235">
        <v>0</v>
      </c>
      <c r="AJ49" s="235">
        <v>1.6</v>
      </c>
      <c r="AK49" s="235">
        <v>0</v>
      </c>
      <c r="AL49" s="235">
        <v>0.03</v>
      </c>
      <c r="AM49" s="235">
        <v>0</v>
      </c>
      <c r="AN49" s="235"/>
      <c r="AO49" s="236"/>
      <c r="AP49" s="235">
        <v>0</v>
      </c>
      <c r="AQ49" s="235">
        <v>0</v>
      </c>
      <c r="AR49" s="235"/>
      <c r="AS49" s="235"/>
      <c r="AT49" s="235">
        <v>1</v>
      </c>
    </row>
    <row r="50" spans="1:46">
      <c r="A50" s="234">
        <v>216</v>
      </c>
      <c r="B50" s="235">
        <v>9.4166666666666661</v>
      </c>
      <c r="C50" s="235">
        <v>7.0115747068699878</v>
      </c>
      <c r="D50" s="235">
        <v>363.87376799999998</v>
      </c>
      <c r="E50" s="235">
        <v>52.819282999999999</v>
      </c>
      <c r="F50" s="235">
        <v>6.6047330000000004</v>
      </c>
      <c r="G50" s="235">
        <v>26.52591</v>
      </c>
      <c r="H50" s="235">
        <v>19.333102155573453</v>
      </c>
      <c r="I50" s="235">
        <v>22.221361206605245</v>
      </c>
      <c r="J50" s="235">
        <v>67.731416958568474</v>
      </c>
      <c r="K50" s="235">
        <v>3.6361004207789009</v>
      </c>
      <c r="L50" s="235">
        <v>1</v>
      </c>
      <c r="M50" s="235">
        <v>0.9991013519127222</v>
      </c>
      <c r="N50" s="235">
        <v>1</v>
      </c>
      <c r="O50" s="235">
        <v>1</v>
      </c>
      <c r="P50" s="235">
        <v>0.76829487670785179</v>
      </c>
      <c r="Q50" s="235">
        <v>0.99</v>
      </c>
      <c r="R50" s="235">
        <v>81.288481712479808</v>
      </c>
      <c r="S50" s="235">
        <v>0.59845938343023652</v>
      </c>
      <c r="T50" s="235">
        <v>4.6268219081268214</v>
      </c>
      <c r="U50" s="235">
        <v>76.275557332051307</v>
      </c>
      <c r="V50" s="235">
        <v>34.613293171987443</v>
      </c>
      <c r="W50" s="235">
        <v>0</v>
      </c>
      <c r="X50" s="235">
        <v>0</v>
      </c>
      <c r="Y50" s="235">
        <v>264.45969476483424</v>
      </c>
      <c r="Z50" s="235">
        <v>213</v>
      </c>
      <c r="AA50" s="235">
        <v>0</v>
      </c>
      <c r="AB50" s="235">
        <v>41.449906204319404</v>
      </c>
      <c r="AC50" s="235">
        <v>0</v>
      </c>
      <c r="AD50" s="236"/>
      <c r="AE50" s="236"/>
      <c r="AF50" s="235">
        <v>0</v>
      </c>
      <c r="AG50" s="235">
        <v>0</v>
      </c>
      <c r="AH50" s="235">
        <v>4.0218241081233376E-2</v>
      </c>
      <c r="AI50" s="235">
        <v>0</v>
      </c>
      <c r="AJ50" s="235">
        <v>1.6</v>
      </c>
      <c r="AK50" s="235">
        <v>0</v>
      </c>
      <c r="AL50" s="235">
        <v>0.03</v>
      </c>
      <c r="AM50" s="235">
        <v>0</v>
      </c>
      <c r="AN50" s="235"/>
      <c r="AO50" s="236"/>
      <c r="AP50" s="235">
        <v>0</v>
      </c>
      <c r="AQ50" s="235">
        <v>0</v>
      </c>
      <c r="AR50" s="235"/>
      <c r="AS50" s="235"/>
      <c r="AT50" s="235">
        <v>1</v>
      </c>
    </row>
    <row r="51" spans="1:46">
      <c r="A51" s="234">
        <v>216</v>
      </c>
      <c r="B51" s="235">
        <v>9.5</v>
      </c>
      <c r="C51" s="235">
        <v>7.0949080402033218</v>
      </c>
      <c r="D51" s="235">
        <v>379.04635200000001</v>
      </c>
      <c r="E51" s="235">
        <v>52.431223000000003</v>
      </c>
      <c r="F51" s="235">
        <v>5.4763780000000004</v>
      </c>
      <c r="G51" s="235">
        <v>26.76782</v>
      </c>
      <c r="H51" s="235">
        <v>19.472687233597402</v>
      </c>
      <c r="I51" s="235">
        <v>23.203941306645177</v>
      </c>
      <c r="J51" s="235">
        <v>66.763834930303787</v>
      </c>
      <c r="K51" s="235">
        <v>2.9331440978331913</v>
      </c>
      <c r="L51" s="235">
        <v>1</v>
      </c>
      <c r="M51" s="235">
        <v>0.99927542519438617</v>
      </c>
      <c r="N51" s="235">
        <v>1</v>
      </c>
      <c r="O51" s="235">
        <v>1</v>
      </c>
      <c r="P51" s="235">
        <v>0.76842873661127209</v>
      </c>
      <c r="Q51" s="235">
        <v>0.99</v>
      </c>
      <c r="R51" s="235">
        <v>84.752407462883895</v>
      </c>
      <c r="S51" s="235">
        <v>0.65106973437676297</v>
      </c>
      <c r="T51" s="235">
        <v>4.9235419105831921</v>
      </c>
      <c r="U51" s="235">
        <v>79.410173987344379</v>
      </c>
      <c r="V51" s="235">
        <v>33.639888389177131</v>
      </c>
      <c r="W51" s="235">
        <v>0</v>
      </c>
      <c r="X51" s="235">
        <v>0</v>
      </c>
      <c r="Y51" s="235">
        <v>272.94340296478913</v>
      </c>
      <c r="Z51" s="235">
        <v>213</v>
      </c>
      <c r="AA51" s="235">
        <v>0</v>
      </c>
      <c r="AB51" s="235">
        <v>45.537905981080087</v>
      </c>
      <c r="AC51" s="235">
        <v>0</v>
      </c>
      <c r="AD51" s="236"/>
      <c r="AE51" s="236"/>
      <c r="AF51" s="235">
        <v>0</v>
      </c>
      <c r="AG51" s="235">
        <v>0</v>
      </c>
      <c r="AH51" s="235">
        <v>4.0849943039433595E-2</v>
      </c>
      <c r="AI51" s="235">
        <v>0</v>
      </c>
      <c r="AJ51" s="235">
        <v>1.6</v>
      </c>
      <c r="AK51" s="235">
        <v>0</v>
      </c>
      <c r="AL51" s="235">
        <v>0.03</v>
      </c>
      <c r="AM51" s="235">
        <v>0</v>
      </c>
      <c r="AN51" s="235"/>
      <c r="AO51" s="236"/>
      <c r="AP51" s="235">
        <v>0</v>
      </c>
      <c r="AQ51" s="235">
        <v>0</v>
      </c>
      <c r="AR51" s="235"/>
      <c r="AS51" s="235"/>
      <c r="AT51" s="235">
        <v>1</v>
      </c>
    </row>
    <row r="52" spans="1:46">
      <c r="A52" s="234">
        <v>216</v>
      </c>
      <c r="B52" s="235">
        <v>9.5833333333333339</v>
      </c>
      <c r="C52" s="235">
        <v>7.1782413735366557</v>
      </c>
      <c r="D52" s="235">
        <v>391.59574500000002</v>
      </c>
      <c r="E52" s="235">
        <v>52.048343000000003</v>
      </c>
      <c r="F52" s="235">
        <v>4.732062</v>
      </c>
      <c r="G52" s="235">
        <v>27.028510000000001</v>
      </c>
      <c r="H52" s="235">
        <v>19.628377098699008</v>
      </c>
      <c r="I52" s="235">
        <v>24.187429988697758</v>
      </c>
      <c r="J52" s="235">
        <v>65.792966890322091</v>
      </c>
      <c r="K52" s="235">
        <v>2.2355621222510274</v>
      </c>
      <c r="L52" s="235">
        <v>1</v>
      </c>
      <c r="M52" s="235">
        <v>0.9994479512646538</v>
      </c>
      <c r="N52" s="235">
        <v>1</v>
      </c>
      <c r="O52" s="235">
        <v>1</v>
      </c>
      <c r="P52" s="235">
        <v>0.76856140673090645</v>
      </c>
      <c r="Q52" s="235">
        <v>0.99</v>
      </c>
      <c r="R52" s="235">
        <v>87.621629410050161</v>
      </c>
      <c r="S52" s="235">
        <v>0.70125985418236902</v>
      </c>
      <c r="T52" s="235">
        <v>5.2202152467900964</v>
      </c>
      <c r="U52" s="235">
        <v>81.951644819598087</v>
      </c>
      <c r="V52" s="235">
        <v>31.043911218374706</v>
      </c>
      <c r="W52" s="235">
        <v>0</v>
      </c>
      <c r="X52" s="235">
        <v>0</v>
      </c>
      <c r="Y52" s="235">
        <v>280.90256904754483</v>
      </c>
      <c r="Z52" s="235">
        <v>213</v>
      </c>
      <c r="AA52" s="235">
        <v>0</v>
      </c>
      <c r="AB52" s="235">
        <v>34.818767331201293</v>
      </c>
      <c r="AC52" s="235">
        <v>15.837479891993455</v>
      </c>
      <c r="AD52" s="236"/>
      <c r="AE52" s="236"/>
      <c r="AF52" s="235">
        <v>2.3419871480687799</v>
      </c>
      <c r="AG52" s="235">
        <v>4.1185652481565298E-2</v>
      </c>
      <c r="AH52" s="235">
        <v>0</v>
      </c>
      <c r="AI52" s="235">
        <v>0.86587258341240969</v>
      </c>
      <c r="AJ52" s="235">
        <v>0</v>
      </c>
      <c r="AK52" s="235">
        <v>9.8000000000000004E-2</v>
      </c>
      <c r="AL52" s="235">
        <v>0</v>
      </c>
      <c r="AM52" s="235">
        <v>1.0125582358939751</v>
      </c>
      <c r="AN52" s="235"/>
      <c r="AO52" s="236"/>
      <c r="AP52" s="235">
        <v>0</v>
      </c>
      <c r="AQ52" s="235">
        <v>1.3294289121748049</v>
      </c>
      <c r="AR52" s="235"/>
      <c r="AS52" s="235"/>
      <c r="AT52" s="235">
        <v>1</v>
      </c>
    </row>
    <row r="53" spans="1:46">
      <c r="A53" s="234">
        <v>216</v>
      </c>
      <c r="B53" s="235">
        <v>9.6666666666666661</v>
      </c>
      <c r="C53" s="235">
        <v>7.2615747068699878</v>
      </c>
      <c r="D53" s="235">
        <v>407.78498300000001</v>
      </c>
      <c r="E53" s="235">
        <v>51.397717</v>
      </c>
      <c r="F53" s="235">
        <v>3.907025</v>
      </c>
      <c r="G53" s="235">
        <v>27.570461999999999</v>
      </c>
      <c r="H53" s="235">
        <v>19.975088650811653</v>
      </c>
      <c r="I53" s="235">
        <v>25.171667611300506</v>
      </c>
      <c r="J53" s="235">
        <v>64.818557487139515</v>
      </c>
      <c r="K53" s="235">
        <v>1.5435740876574247</v>
      </c>
      <c r="L53" s="235">
        <v>1</v>
      </c>
      <c r="M53" s="235">
        <v>0.99961893174225802</v>
      </c>
      <c r="N53" s="235">
        <v>1</v>
      </c>
      <c r="O53" s="235">
        <v>1</v>
      </c>
      <c r="P53" s="235">
        <v>0.76869288831153781</v>
      </c>
      <c r="Q53" s="235">
        <v>0.99</v>
      </c>
      <c r="R53" s="235">
        <v>91.296037096476226</v>
      </c>
      <c r="S53" s="235">
        <v>0.74843407419513652</v>
      </c>
      <c r="T53" s="235">
        <v>5.513979378105696</v>
      </c>
      <c r="U53" s="235">
        <v>85.303304521455544</v>
      </c>
      <c r="V53" s="235">
        <v>29.556625489196108</v>
      </c>
      <c r="W53" s="235">
        <v>0</v>
      </c>
      <c r="X53" s="235">
        <v>0</v>
      </c>
      <c r="Y53" s="235">
        <v>288.5365357589252</v>
      </c>
      <c r="Z53" s="235">
        <v>213</v>
      </c>
      <c r="AA53" s="235">
        <v>0</v>
      </c>
      <c r="AB53" s="235">
        <v>36.194676626844036</v>
      </c>
      <c r="AC53" s="235">
        <v>19.282320581986934</v>
      </c>
      <c r="AD53" s="236"/>
      <c r="AE53" s="236"/>
      <c r="AF53" s="235">
        <v>3.3592089479767324</v>
      </c>
      <c r="AG53" s="235">
        <v>4.1626928259618182E-2</v>
      </c>
      <c r="AH53" s="235">
        <v>0</v>
      </c>
      <c r="AI53" s="235">
        <v>1.0982441970126078</v>
      </c>
      <c r="AJ53" s="235">
        <v>0</v>
      </c>
      <c r="AK53" s="235">
        <v>9.8000000000000004E-2</v>
      </c>
      <c r="AL53" s="235">
        <v>0</v>
      </c>
      <c r="AM53" s="235">
        <v>1.2453711252722262</v>
      </c>
      <c r="AN53" s="235"/>
      <c r="AO53" s="236"/>
      <c r="AP53" s="235">
        <v>0</v>
      </c>
      <c r="AQ53" s="235">
        <v>2.1138378227045065</v>
      </c>
      <c r="AR53" s="235"/>
      <c r="AS53" s="235"/>
      <c r="AT53" s="235">
        <v>1</v>
      </c>
    </row>
    <row r="54" spans="1:46">
      <c r="A54" s="234">
        <v>216</v>
      </c>
      <c r="B54" s="235">
        <v>9.75</v>
      </c>
      <c r="C54" s="235">
        <v>7.3449080402033218</v>
      </c>
      <c r="D54" s="235">
        <v>429.13026300000001</v>
      </c>
      <c r="E54" s="235">
        <v>49.827587000000001</v>
      </c>
      <c r="F54" s="235">
        <v>3.7357269999999998</v>
      </c>
      <c r="G54" s="235">
        <v>28.244309999999999</v>
      </c>
      <c r="H54" s="235">
        <v>20.260814839200545</v>
      </c>
      <c r="I54" s="235">
        <v>26.156491922711115</v>
      </c>
      <c r="J54" s="235">
        <v>63.840357077842903</v>
      </c>
      <c r="K54" s="235">
        <v>0.85740161370389034</v>
      </c>
      <c r="L54" s="235">
        <v>1</v>
      </c>
      <c r="M54" s="235">
        <v>0.99978836527658987</v>
      </c>
      <c r="N54" s="235">
        <v>1</v>
      </c>
      <c r="O54" s="235">
        <v>1</v>
      </c>
      <c r="P54" s="235">
        <v>0.76882318031456676</v>
      </c>
      <c r="Q54" s="235">
        <v>0.99</v>
      </c>
      <c r="R54" s="235">
        <v>96.115280932909783</v>
      </c>
      <c r="S54" s="235">
        <v>0.79542494041875533</v>
      </c>
      <c r="T54" s="235">
        <v>5.867760731915407</v>
      </c>
      <c r="U54" s="235">
        <v>89.740132542374326</v>
      </c>
      <c r="V54" s="235">
        <v>29.125710334752998</v>
      </c>
      <c r="W54" s="235">
        <v>0</v>
      </c>
      <c r="X54" s="235">
        <v>0</v>
      </c>
      <c r="Y54" s="235">
        <v>296.12753072824995</v>
      </c>
      <c r="Z54" s="235">
        <v>213</v>
      </c>
      <c r="AA54" s="235">
        <v>0</v>
      </c>
      <c r="AB54" s="235">
        <v>37.484420971540281</v>
      </c>
      <c r="AC54" s="235">
        <v>22.841962909200987</v>
      </c>
      <c r="AD54" s="236"/>
      <c r="AE54" s="236"/>
      <c r="AF54" s="235">
        <v>4.5050075166275079</v>
      </c>
      <c r="AG54" s="235">
        <v>4.2231717804238574E-2</v>
      </c>
      <c r="AH54" s="235">
        <v>0</v>
      </c>
      <c r="AI54" s="235">
        <v>1.3021508777148609</v>
      </c>
      <c r="AJ54" s="235">
        <v>0</v>
      </c>
      <c r="AK54" s="235">
        <v>9.8000000000000004E-2</v>
      </c>
      <c r="AL54" s="235">
        <v>0</v>
      </c>
      <c r="AM54" s="235">
        <v>1.4498825955190997</v>
      </c>
      <c r="AN54" s="235"/>
      <c r="AO54" s="236"/>
      <c r="AP54" s="235">
        <v>0</v>
      </c>
      <c r="AQ54" s="235">
        <v>3.0551249211084084</v>
      </c>
      <c r="AR54" s="235"/>
      <c r="AS54" s="235"/>
      <c r="AT54" s="235">
        <v>1</v>
      </c>
    </row>
    <row r="55" spans="1:46">
      <c r="A55" s="234">
        <v>216</v>
      </c>
      <c r="B55" s="235">
        <v>9.8333333333333339</v>
      </c>
      <c r="C55" s="235">
        <v>7.4282413735366557</v>
      </c>
      <c r="D55" s="235">
        <v>441.31945899999999</v>
      </c>
      <c r="E55" s="235">
        <v>48.546337999999999</v>
      </c>
      <c r="F55" s="235">
        <v>2.4011</v>
      </c>
      <c r="G55" s="235">
        <v>28.791881</v>
      </c>
      <c r="H55" s="235">
        <v>20.462412179579704</v>
      </c>
      <c r="I55" s="235">
        <v>27.141737584522438</v>
      </c>
      <c r="J55" s="235">
        <v>62.858121833628275</v>
      </c>
      <c r="K55" s="235">
        <v>0.17726843076764204</v>
      </c>
      <c r="L55" s="235">
        <v>1</v>
      </c>
      <c r="M55" s="235">
        <v>0.9999562474877951</v>
      </c>
      <c r="N55" s="235">
        <v>1</v>
      </c>
      <c r="O55" s="235">
        <v>1</v>
      </c>
      <c r="P55" s="235">
        <v>0.7689522793719471</v>
      </c>
      <c r="Q55" s="235">
        <v>0.99</v>
      </c>
      <c r="R55" s="235">
        <v>98.872574757806689</v>
      </c>
      <c r="S55" s="235">
        <v>0.84261825665934453</v>
      </c>
      <c r="T55" s="235">
        <v>6.1458309598322538</v>
      </c>
      <c r="U55" s="235">
        <v>92.190894346125091</v>
      </c>
      <c r="V55" s="235">
        <v>27.244471718575358</v>
      </c>
      <c r="W55" s="235">
        <v>0</v>
      </c>
      <c r="X55" s="235">
        <v>0</v>
      </c>
      <c r="Y55" s="235">
        <v>303.25984868464394</v>
      </c>
      <c r="Z55" s="235">
        <v>213</v>
      </c>
      <c r="AA55" s="235">
        <v>0</v>
      </c>
      <c r="AB55" s="235">
        <v>37.93029747528923</v>
      </c>
      <c r="AC55" s="235">
        <v>26.709355373482467</v>
      </c>
      <c r="AD55" s="236"/>
      <c r="AE55" s="236"/>
      <c r="AF55" s="235">
        <v>5.8847551323718115</v>
      </c>
      <c r="AG55" s="235">
        <v>4.2597444574273995E-2</v>
      </c>
      <c r="AH55" s="235">
        <v>0</v>
      </c>
      <c r="AI55" s="235">
        <v>1.480715055357086</v>
      </c>
      <c r="AJ55" s="235">
        <v>0</v>
      </c>
      <c r="AK55" s="235">
        <v>9.8000000000000004E-2</v>
      </c>
      <c r="AL55" s="235">
        <v>0</v>
      </c>
      <c r="AM55" s="235">
        <v>1.62881249993136</v>
      </c>
      <c r="AN55" s="235"/>
      <c r="AO55" s="236"/>
      <c r="AP55" s="235">
        <v>0</v>
      </c>
      <c r="AQ55" s="235">
        <v>4.2559426324404512</v>
      </c>
      <c r="AR55" s="235"/>
      <c r="AS55" s="235"/>
      <c r="AT55" s="235">
        <v>1</v>
      </c>
    </row>
    <row r="56" spans="1:46">
      <c r="A56" s="234">
        <v>216</v>
      </c>
      <c r="B56" s="235">
        <v>9.9166666666666661</v>
      </c>
      <c r="C56" s="235">
        <v>7.5115747068699878</v>
      </c>
      <c r="D56" s="235">
        <v>450.71686899999997</v>
      </c>
      <c r="E56" s="235">
        <v>48.064441000000002</v>
      </c>
      <c r="F56" s="235">
        <v>3.7330619999999999</v>
      </c>
      <c r="G56" s="235">
        <v>29.006216999999999</v>
      </c>
      <c r="H56" s="235">
        <v>20.542788738731193</v>
      </c>
      <c r="I56" s="235">
        <v>28.127235664030533</v>
      </c>
      <c r="J56" s="235">
        <v>61.871613870860052</v>
      </c>
      <c r="K56" s="235">
        <v>0.49659954646693383</v>
      </c>
      <c r="L56" s="235">
        <v>1</v>
      </c>
      <c r="M56" s="235">
        <v>0.99987742909224431</v>
      </c>
      <c r="N56" s="235">
        <v>1</v>
      </c>
      <c r="O56" s="235">
        <v>1</v>
      </c>
      <c r="P56" s="235">
        <v>0.76889166913518181</v>
      </c>
      <c r="Q56" s="235">
        <v>0.99</v>
      </c>
      <c r="R56" s="235">
        <v>100.96668839503671</v>
      </c>
      <c r="S56" s="235">
        <v>0.89135855478888215</v>
      </c>
      <c r="T56" s="235">
        <v>6.5639875530470881</v>
      </c>
      <c r="U56" s="235">
        <v>93.837643760252604</v>
      </c>
      <c r="V56" s="235">
        <v>24.906663129229884</v>
      </c>
      <c r="W56" s="235">
        <v>0</v>
      </c>
      <c r="X56" s="235">
        <v>0</v>
      </c>
      <c r="Y56" s="235">
        <v>309.80882142000081</v>
      </c>
      <c r="Z56" s="235">
        <v>213</v>
      </c>
      <c r="AA56" s="235">
        <v>0</v>
      </c>
      <c r="AB56" s="235">
        <v>36.850145761337657</v>
      </c>
      <c r="AC56" s="235">
        <v>31.754532271550488</v>
      </c>
      <c r="AD56" s="236"/>
      <c r="AE56" s="236"/>
      <c r="AF56" s="235">
        <v>7.7862275596442982</v>
      </c>
      <c r="AG56" s="235">
        <v>4.2860236692636215E-2</v>
      </c>
      <c r="AH56" s="235">
        <v>0</v>
      </c>
      <c r="AI56" s="235">
        <v>1.6353552348311244</v>
      </c>
      <c r="AJ56" s="235">
        <v>0</v>
      </c>
      <c r="AK56" s="235">
        <v>9.8000000000000004E-2</v>
      </c>
      <c r="AL56" s="235">
        <v>0</v>
      </c>
      <c r="AM56" s="235">
        <v>1.7837154715237606</v>
      </c>
      <c r="AN56" s="235"/>
      <c r="AO56" s="236"/>
      <c r="AP56" s="235">
        <v>0</v>
      </c>
      <c r="AQ56" s="235">
        <v>6.0025120881205378</v>
      </c>
      <c r="AR56" s="235"/>
      <c r="AS56" s="235"/>
      <c r="AT56" s="235">
        <v>1</v>
      </c>
    </row>
    <row r="57" spans="1:46">
      <c r="A57" s="234">
        <v>216</v>
      </c>
      <c r="B57" s="235">
        <v>10</v>
      </c>
      <c r="C57" s="235">
        <v>7.5949080402033218</v>
      </c>
      <c r="D57" s="235">
        <v>470.26565299999999</v>
      </c>
      <c r="E57" s="235">
        <v>49.363574</v>
      </c>
      <c r="F57" s="235">
        <v>4.9934190000000003</v>
      </c>
      <c r="G57" s="235">
        <v>28.501601999999998</v>
      </c>
      <c r="H57" s="235">
        <v>20.384464776531047</v>
      </c>
      <c r="I57" s="235">
        <v>29.112813091687578</v>
      </c>
      <c r="J57" s="235">
        <v>60.880601407837773</v>
      </c>
      <c r="K57" s="235">
        <v>1.1639741570455597</v>
      </c>
      <c r="L57" s="235">
        <v>1</v>
      </c>
      <c r="M57" s="235">
        <v>0.99971267507772654</v>
      </c>
      <c r="N57" s="235">
        <v>1</v>
      </c>
      <c r="O57" s="235">
        <v>1</v>
      </c>
      <c r="P57" s="235">
        <v>0.76876497561702295</v>
      </c>
      <c r="Q57" s="235">
        <v>0.99</v>
      </c>
      <c r="R57" s="235">
        <v>105.31074413576006</v>
      </c>
      <c r="S57" s="235">
        <v>0.93661322101827849</v>
      </c>
      <c r="T57" s="235">
        <v>6.7492197275761256</v>
      </c>
      <c r="U57" s="235">
        <v>97.969884295514348</v>
      </c>
      <c r="V57" s="235">
        <v>16.484666611866594</v>
      </c>
      <c r="W57" s="235">
        <v>0</v>
      </c>
      <c r="X57" s="235">
        <v>0</v>
      </c>
      <c r="Y57" s="235">
        <v>313.87155403441699</v>
      </c>
      <c r="Z57" s="235">
        <v>248.86798490370936</v>
      </c>
      <c r="AA57" s="235">
        <v>0</v>
      </c>
      <c r="AB57" s="235">
        <v>39.868734008835567</v>
      </c>
      <c r="AC57" s="235">
        <v>41.271550108154912</v>
      </c>
      <c r="AD57" s="236"/>
      <c r="AE57" s="236"/>
      <c r="AF57" s="235">
        <v>11.425207632700335</v>
      </c>
      <c r="AG57" s="235">
        <v>6.6302856771905713E-2</v>
      </c>
      <c r="AH57" s="235">
        <v>0</v>
      </c>
      <c r="AI57" s="235">
        <v>1.754486919775218</v>
      </c>
      <c r="AJ57" s="235">
        <v>0</v>
      </c>
      <c r="AK57" s="235">
        <v>9.8000000000000004E-2</v>
      </c>
      <c r="AL57" s="235">
        <v>0</v>
      </c>
      <c r="AM57" s="235">
        <v>1.9262897765471239</v>
      </c>
      <c r="AN57" s="235"/>
      <c r="AO57" s="236"/>
      <c r="AP57" s="235">
        <v>0</v>
      </c>
      <c r="AQ57" s="235">
        <v>9.498917856153211</v>
      </c>
      <c r="AR57" s="235"/>
      <c r="AS57" s="235"/>
      <c r="AT57" s="235">
        <v>1</v>
      </c>
    </row>
    <row r="58" spans="1:46">
      <c r="A58" s="234">
        <v>216</v>
      </c>
      <c r="B58" s="235">
        <v>10.083333333333334</v>
      </c>
      <c r="C58" s="235">
        <v>7.6782413735366557</v>
      </c>
      <c r="D58" s="235">
        <v>486.71235000000001</v>
      </c>
      <c r="E58" s="235">
        <v>49.910623999999999</v>
      </c>
      <c r="F58" s="235">
        <v>5.9790910000000004</v>
      </c>
      <c r="G58" s="235">
        <v>28.322257</v>
      </c>
      <c r="H58" s="235">
        <v>20.343148424853112</v>
      </c>
      <c r="I58" s="235">
        <v>30.098292079578624</v>
      </c>
      <c r="J58" s="235">
        <v>59.884858947396822</v>
      </c>
      <c r="K58" s="235">
        <v>1.8246249439399134</v>
      </c>
      <c r="L58" s="235">
        <v>1</v>
      </c>
      <c r="M58" s="235">
        <v>0.99954950428516576</v>
      </c>
      <c r="N58" s="235">
        <v>1</v>
      </c>
      <c r="O58" s="235">
        <v>1</v>
      </c>
      <c r="P58" s="235">
        <v>0.76863949957426436</v>
      </c>
      <c r="Q58" s="235">
        <v>0.99</v>
      </c>
      <c r="R58" s="235">
        <v>108.94323435784055</v>
      </c>
      <c r="S58" s="235">
        <v>0.97382282461598746</v>
      </c>
      <c r="T58" s="235">
        <v>6.8912512348077071</v>
      </c>
      <c r="U58" s="235">
        <v>101.43871874323524</v>
      </c>
      <c r="V58" s="235">
        <v>14.282727190763577</v>
      </c>
      <c r="W58" s="235">
        <v>0</v>
      </c>
      <c r="X58" s="235">
        <v>0</v>
      </c>
      <c r="Y58" s="235">
        <v>317.34403015679919</v>
      </c>
      <c r="Z58" s="235">
        <v>260.87552578050247</v>
      </c>
      <c r="AA58" s="235">
        <v>0</v>
      </c>
      <c r="AB58" s="235">
        <v>38.684117703238513</v>
      </c>
      <c r="AC58" s="235">
        <v>48.111352824754839</v>
      </c>
      <c r="AD58" s="236"/>
      <c r="AE58" s="236"/>
      <c r="AF58" s="235">
        <v>14.120361160097229</v>
      </c>
      <c r="AG58" s="235">
        <v>7.6587241554236324E-2</v>
      </c>
      <c r="AH58" s="235">
        <v>0</v>
      </c>
      <c r="AI58" s="235">
        <v>1.7850890289488772</v>
      </c>
      <c r="AJ58" s="235">
        <v>0</v>
      </c>
      <c r="AK58" s="235">
        <v>9.8000000000000004E-2</v>
      </c>
      <c r="AL58" s="235">
        <v>0</v>
      </c>
      <c r="AM58" s="235">
        <v>1.9671762705031137</v>
      </c>
      <c r="AN58" s="235"/>
      <c r="AO58" s="236"/>
      <c r="AP58" s="235">
        <v>0</v>
      </c>
      <c r="AQ58" s="235">
        <v>12.153184889594115</v>
      </c>
      <c r="AR58" s="235"/>
      <c r="AS58" s="235"/>
      <c r="AT58" s="235">
        <v>1</v>
      </c>
    </row>
    <row r="59" spans="1:46">
      <c r="A59" s="234">
        <v>216</v>
      </c>
      <c r="B59" s="235">
        <v>10.166666666666666</v>
      </c>
      <c r="C59" s="235">
        <v>7.7615747068699878</v>
      </c>
      <c r="D59" s="235">
        <v>497.40735599999999</v>
      </c>
      <c r="E59" s="235">
        <v>51.939231999999997</v>
      </c>
      <c r="F59" s="235">
        <v>5.4854880000000001</v>
      </c>
      <c r="G59" s="235">
        <v>27.847338000000001</v>
      </c>
      <c r="H59" s="235">
        <v>20.307720308149246</v>
      </c>
      <c r="I59" s="235">
        <v>31.083489496424402</v>
      </c>
      <c r="J59" s="235">
        <v>58.884167485397342</v>
      </c>
      <c r="K59" s="235">
        <v>2.4783191169848777</v>
      </c>
      <c r="L59" s="235">
        <v>1</v>
      </c>
      <c r="M59" s="235">
        <v>0.99938793378759971</v>
      </c>
      <c r="N59" s="235">
        <v>1</v>
      </c>
      <c r="O59" s="235">
        <v>1</v>
      </c>
      <c r="P59" s="235">
        <v>0.76851525413583166</v>
      </c>
      <c r="Q59" s="235">
        <v>0.99</v>
      </c>
      <c r="R59" s="235">
        <v>111.27145002169316</v>
      </c>
      <c r="S59" s="235">
        <v>1.0116461204058003</v>
      </c>
      <c r="T59" s="235">
        <v>6.9715741208394775</v>
      </c>
      <c r="U59" s="235">
        <v>103.6644198930767</v>
      </c>
      <c r="V59" s="235">
        <v>12.457406841581179</v>
      </c>
      <c r="W59" s="235">
        <v>0</v>
      </c>
      <c r="X59" s="235">
        <v>0</v>
      </c>
      <c r="Y59" s="235">
        <v>320.35267072817533</v>
      </c>
      <c r="Z59" s="235">
        <v>270.83234080897535</v>
      </c>
      <c r="AA59" s="235">
        <v>0</v>
      </c>
      <c r="AB59" s="235">
        <v>36.150176902178366</v>
      </c>
      <c r="AC59" s="235">
        <v>54.680691525216474</v>
      </c>
      <c r="AD59" s="236"/>
      <c r="AE59" s="236"/>
      <c r="AF59" s="235">
        <v>16.836591442232962</v>
      </c>
      <c r="AG59" s="235">
        <v>8.6026713388596618E-2</v>
      </c>
      <c r="AH59" s="235">
        <v>0</v>
      </c>
      <c r="AI59" s="235">
        <v>1.8271181285203741</v>
      </c>
      <c r="AJ59" s="235">
        <v>0</v>
      </c>
      <c r="AK59" s="235">
        <v>9.8000000000000004E-2</v>
      </c>
      <c r="AL59" s="235">
        <v>0</v>
      </c>
      <c r="AM59" s="235">
        <v>2.0186448419089706</v>
      </c>
      <c r="AN59" s="235"/>
      <c r="AO59" s="236"/>
      <c r="AP59" s="235">
        <v>0</v>
      </c>
      <c r="AQ59" s="235">
        <v>14.817946600323991</v>
      </c>
      <c r="AR59" s="235"/>
      <c r="AS59" s="235"/>
      <c r="AT59" s="235">
        <v>1</v>
      </c>
    </row>
    <row r="60" spans="1:46">
      <c r="A60" s="234">
        <v>216</v>
      </c>
      <c r="B60" s="235">
        <v>10.25</v>
      </c>
      <c r="C60" s="235">
        <v>7.8449080402033218</v>
      </c>
      <c r="D60" s="235">
        <v>508.46135099999998</v>
      </c>
      <c r="E60" s="235">
        <v>52.256030000000003</v>
      </c>
      <c r="F60" s="235">
        <v>4.9791689999999997</v>
      </c>
      <c r="G60" s="235">
        <v>27.777284999999999</v>
      </c>
      <c r="H60" s="235">
        <v>20.30467072711005</v>
      </c>
      <c r="I60" s="235">
        <v>32.068216194122265</v>
      </c>
      <c r="J60" s="235">
        <v>57.878314745071918</v>
      </c>
      <c r="K60" s="235">
        <v>3.1248215291738468</v>
      </c>
      <c r="L60" s="235">
        <v>1</v>
      </c>
      <c r="M60" s="235">
        <v>0.99922798396625612</v>
      </c>
      <c r="N60" s="235">
        <v>1</v>
      </c>
      <c r="O60" s="235">
        <v>1</v>
      </c>
      <c r="P60" s="235">
        <v>0.76839225497460206</v>
      </c>
      <c r="Q60" s="235">
        <v>0.99</v>
      </c>
      <c r="R60" s="235">
        <v>113.66327640582588</v>
      </c>
      <c r="S60" s="235">
        <v>1.0406157121587707</v>
      </c>
      <c r="T60" s="235">
        <v>7.0470293020584878</v>
      </c>
      <c r="U60" s="235">
        <v>105.96399794891188</v>
      </c>
      <c r="V60" s="235">
        <v>10.919088799247692</v>
      </c>
      <c r="W60" s="235">
        <v>0</v>
      </c>
      <c r="X60" s="235">
        <v>0</v>
      </c>
      <c r="Y60" s="235">
        <v>322.97387119154553</v>
      </c>
      <c r="Z60" s="235">
        <v>282.75436758345205</v>
      </c>
      <c r="AA60" s="235">
        <v>0</v>
      </c>
      <c r="AB60" s="235">
        <v>33.358467721846758</v>
      </c>
      <c r="AC60" s="235">
        <v>61.298134361698381</v>
      </c>
      <c r="AD60" s="236"/>
      <c r="AE60" s="236"/>
      <c r="AF60" s="235">
        <v>19.728333801600524</v>
      </c>
      <c r="AG60" s="235">
        <v>9.8283067636523239E-2</v>
      </c>
      <c r="AH60" s="235">
        <v>0</v>
      </c>
      <c r="AI60" s="235">
        <v>1.9208363821597159</v>
      </c>
      <c r="AJ60" s="235">
        <v>0</v>
      </c>
      <c r="AK60" s="235">
        <v>9.8000000000000004E-2</v>
      </c>
      <c r="AL60" s="235">
        <v>0</v>
      </c>
      <c r="AM60" s="235">
        <v>2.124619449796239</v>
      </c>
      <c r="AN60" s="235"/>
      <c r="AO60" s="236"/>
      <c r="AP60" s="235">
        <v>0</v>
      </c>
      <c r="AQ60" s="235">
        <v>17.603714351804285</v>
      </c>
      <c r="AR60" s="235"/>
      <c r="AS60" s="235"/>
      <c r="AT60" s="235">
        <v>1</v>
      </c>
    </row>
    <row r="61" spans="1:46">
      <c r="A61" s="234">
        <v>216</v>
      </c>
      <c r="B61" s="235">
        <v>10.333333333333334</v>
      </c>
      <c r="C61" s="235">
        <v>7.9282413735366557</v>
      </c>
      <c r="D61" s="235">
        <v>520.121399</v>
      </c>
      <c r="E61" s="235">
        <v>53.072823999999997</v>
      </c>
      <c r="F61" s="235">
        <v>7.7223230000000003</v>
      </c>
      <c r="G61" s="235">
        <v>27.664570999999999</v>
      </c>
      <c r="H61" s="235">
        <v>20.354165101818865</v>
      </c>
      <c r="I61" s="235">
        <v>33.052276280292674</v>
      </c>
      <c r="J61" s="235">
        <v>56.867095437104375</v>
      </c>
      <c r="K61" s="235">
        <v>3.7638946669674294</v>
      </c>
      <c r="L61" s="235">
        <v>1</v>
      </c>
      <c r="M61" s="235">
        <v>0.99906967855909756</v>
      </c>
      <c r="N61" s="235">
        <v>1</v>
      </c>
      <c r="O61" s="235">
        <v>1</v>
      </c>
      <c r="P61" s="235">
        <v>0.76827052034473464</v>
      </c>
      <c r="Q61" s="235">
        <v>0.99</v>
      </c>
      <c r="R61" s="235">
        <v>116.17336718155228</v>
      </c>
      <c r="S61" s="235">
        <v>1.0678826988848955</v>
      </c>
      <c r="T61" s="235">
        <v>7.2723287092430473</v>
      </c>
      <c r="U61" s="235">
        <v>108.23293563661608</v>
      </c>
      <c r="V61" s="235">
        <v>9.7985985455407203</v>
      </c>
      <c r="W61" s="235">
        <v>0</v>
      </c>
      <c r="X61" s="235">
        <v>0</v>
      </c>
      <c r="Y61" s="235">
        <v>325.31627204721502</v>
      </c>
      <c r="Z61" s="235">
        <v>295.61241441533804</v>
      </c>
      <c r="AA61" s="235">
        <v>0</v>
      </c>
      <c r="AB61" s="235">
        <v>30.736456104408987</v>
      </c>
      <c r="AC61" s="235">
        <v>67.298142977452073</v>
      </c>
      <c r="AD61" s="236"/>
      <c r="AE61" s="236"/>
      <c r="AF61" s="235">
        <v>22.42196507118047</v>
      </c>
      <c r="AG61" s="235">
        <v>0.11286865984699671</v>
      </c>
      <c r="AH61" s="235">
        <v>0</v>
      </c>
      <c r="AI61" s="235">
        <v>2.069989559403834</v>
      </c>
      <c r="AJ61" s="235">
        <v>0</v>
      </c>
      <c r="AK61" s="235">
        <v>9.8000000000000004E-2</v>
      </c>
      <c r="AL61" s="235">
        <v>0</v>
      </c>
      <c r="AM61" s="235">
        <v>2.2883582192508305</v>
      </c>
      <c r="AN61" s="235"/>
      <c r="AO61" s="236"/>
      <c r="AP61" s="235">
        <v>0</v>
      </c>
      <c r="AQ61" s="235">
        <v>20.133606851929638</v>
      </c>
      <c r="AR61" s="235"/>
      <c r="AS61" s="235"/>
      <c r="AT61" s="235">
        <v>1</v>
      </c>
    </row>
    <row r="62" spans="1:46">
      <c r="A62" s="234">
        <v>216</v>
      </c>
      <c r="B62" s="235">
        <v>10.416666666666666</v>
      </c>
      <c r="C62" s="235">
        <v>8.0115747068699878</v>
      </c>
      <c r="D62" s="235">
        <v>528.01840200000004</v>
      </c>
      <c r="E62" s="235">
        <v>53.349742999999997</v>
      </c>
      <c r="F62" s="235">
        <v>5.7310189999999999</v>
      </c>
      <c r="G62" s="235">
        <v>27.809764000000001</v>
      </c>
      <c r="H62" s="235">
        <v>20.52836671072486</v>
      </c>
      <c r="I62" s="235">
        <v>34.035466330691136</v>
      </c>
      <c r="J62" s="235">
        <v>55.850311545197556</v>
      </c>
      <c r="K62" s="235">
        <v>4.3952986553029083</v>
      </c>
      <c r="L62" s="235">
        <v>1</v>
      </c>
      <c r="M62" s="235">
        <v>0.99891304470559705</v>
      </c>
      <c r="N62" s="235">
        <v>1</v>
      </c>
      <c r="O62" s="235">
        <v>1</v>
      </c>
      <c r="P62" s="235">
        <v>0.76815007111610234</v>
      </c>
      <c r="Q62" s="235">
        <v>0.99</v>
      </c>
      <c r="R62" s="235">
        <v>117.82609035777548</v>
      </c>
      <c r="S62" s="235">
        <v>1.0896240679929718</v>
      </c>
      <c r="T62" s="235">
        <v>7.2914292558863272</v>
      </c>
      <c r="U62" s="235">
        <v>109.85406384774925</v>
      </c>
      <c r="V62" s="235">
        <v>9.0131584041100616</v>
      </c>
      <c r="W62" s="235">
        <v>0</v>
      </c>
      <c r="X62" s="235">
        <v>0</v>
      </c>
      <c r="Y62" s="235">
        <v>327.46962884057558</v>
      </c>
      <c r="Z62" s="235">
        <v>307.51886665257632</v>
      </c>
      <c r="AA62" s="235">
        <v>0</v>
      </c>
      <c r="AB62" s="235">
        <v>28.052628016973035</v>
      </c>
      <c r="AC62" s="235">
        <v>72.379292649597303</v>
      </c>
      <c r="AD62" s="236"/>
      <c r="AE62" s="236"/>
      <c r="AF62" s="235">
        <v>24.727101139270289</v>
      </c>
      <c r="AG62" s="235">
        <v>0.12783190061273192</v>
      </c>
      <c r="AH62" s="235">
        <v>0</v>
      </c>
      <c r="AI62" s="235">
        <v>2.2470124929141195</v>
      </c>
      <c r="AJ62" s="235">
        <v>0</v>
      </c>
      <c r="AK62" s="235">
        <v>9.8000000000000004E-2</v>
      </c>
      <c r="AL62" s="235">
        <v>0</v>
      </c>
      <c r="AM62" s="235">
        <v>2.4803443935268512</v>
      </c>
      <c r="AN62" s="235"/>
      <c r="AO62" s="236"/>
      <c r="AP62" s="235">
        <v>0</v>
      </c>
      <c r="AQ62" s="235">
        <v>22.246756745743436</v>
      </c>
      <c r="AR62" s="235"/>
      <c r="AS62" s="235"/>
      <c r="AT62" s="235">
        <v>1</v>
      </c>
    </row>
    <row r="63" spans="1:46">
      <c r="A63" s="234">
        <v>216</v>
      </c>
      <c r="B63" s="235">
        <v>10.5</v>
      </c>
      <c r="C63" s="235">
        <v>8.0949080402033218</v>
      </c>
      <c r="D63" s="235">
        <v>537.30318499999998</v>
      </c>
      <c r="E63" s="235">
        <v>51.254128000000001</v>
      </c>
      <c r="F63" s="235">
        <v>7.224685</v>
      </c>
      <c r="G63" s="235">
        <v>28.360447000000001</v>
      </c>
      <c r="H63" s="235">
        <v>20.621018493817367</v>
      </c>
      <c r="I63" s="235">
        <v>35.017574534668519</v>
      </c>
      <c r="J63" s="235">
        <v>54.827772636760358</v>
      </c>
      <c r="K63" s="235">
        <v>5.018791278015172</v>
      </c>
      <c r="L63" s="235">
        <v>0.99997589945812759</v>
      </c>
      <c r="M63" s="235">
        <v>0.99875811298703132</v>
      </c>
      <c r="N63" s="235">
        <v>1</v>
      </c>
      <c r="O63" s="235">
        <v>1</v>
      </c>
      <c r="P63" s="235">
        <v>0.76801242084366905</v>
      </c>
      <c r="Q63" s="235">
        <v>0.99</v>
      </c>
      <c r="R63" s="235">
        <v>119.76911941161126</v>
      </c>
      <c r="S63" s="235">
        <v>1.1041083694644149</v>
      </c>
      <c r="T63" s="235">
        <v>7.4607503483025788</v>
      </c>
      <c r="U63" s="235">
        <v>111.61973759609519</v>
      </c>
      <c r="V63" s="235">
        <v>8.5474583653316536</v>
      </c>
      <c r="W63" s="235">
        <v>0</v>
      </c>
      <c r="X63" s="235">
        <v>0</v>
      </c>
      <c r="Y63" s="235">
        <v>329.5174731265497</v>
      </c>
      <c r="Z63" s="235">
        <v>320.70824535402085</v>
      </c>
      <c r="AA63" s="235">
        <v>0</v>
      </c>
      <c r="AB63" s="235">
        <v>25.543651057397422</v>
      </c>
      <c r="AC63" s="235">
        <v>77.113219607529899</v>
      </c>
      <c r="AD63" s="236"/>
      <c r="AE63" s="236"/>
      <c r="AF63" s="235">
        <v>26.887045405052145</v>
      </c>
      <c r="AG63" s="235">
        <v>0.14600372662039035</v>
      </c>
      <c r="AH63" s="235">
        <v>0</v>
      </c>
      <c r="AI63" s="235">
        <v>2.4502268433020928</v>
      </c>
      <c r="AJ63" s="235">
        <v>0</v>
      </c>
      <c r="AK63" s="235">
        <v>9.8000000000000004E-2</v>
      </c>
      <c r="AL63" s="235">
        <v>0</v>
      </c>
      <c r="AM63" s="235">
        <v>2.7017305699224829</v>
      </c>
      <c r="AN63" s="235"/>
      <c r="AO63" s="236"/>
      <c r="AP63" s="235">
        <v>0</v>
      </c>
      <c r="AQ63" s="235">
        <v>24.185314835129663</v>
      </c>
      <c r="AR63" s="235"/>
      <c r="AS63" s="235"/>
      <c r="AT63" s="235">
        <v>1</v>
      </c>
    </row>
    <row r="64" spans="1:46">
      <c r="A64" s="234">
        <v>216</v>
      </c>
      <c r="B64" s="235">
        <v>10.583333333333334</v>
      </c>
      <c r="C64" s="235">
        <v>8.1782413735366557</v>
      </c>
      <c r="D64" s="235">
        <v>543.11930400000006</v>
      </c>
      <c r="E64" s="235">
        <v>50.544581000000001</v>
      </c>
      <c r="F64" s="235">
        <v>7.7120110000000004</v>
      </c>
      <c r="G64" s="235">
        <v>28.657387</v>
      </c>
      <c r="H64" s="235">
        <v>20.743631384455572</v>
      </c>
      <c r="I64" s="235">
        <v>35.998379766111007</v>
      </c>
      <c r="J64" s="235">
        <v>53.799296198197332</v>
      </c>
      <c r="K64" s="235">
        <v>5.6341280144062216</v>
      </c>
      <c r="L64" s="235">
        <v>0.99982244973051981</v>
      </c>
      <c r="M64" s="235">
        <v>0.99860491746151103</v>
      </c>
      <c r="N64" s="235">
        <v>1</v>
      </c>
      <c r="O64" s="235">
        <v>1</v>
      </c>
      <c r="P64" s="235">
        <v>0.76777678242007619</v>
      </c>
      <c r="Q64" s="235">
        <v>0.99</v>
      </c>
      <c r="R64" s="235">
        <v>120.90730830518123</v>
      </c>
      <c r="S64" s="235">
        <v>1.1213775638122225</v>
      </c>
      <c r="T64" s="235">
        <v>7.5915202110141067</v>
      </c>
      <c r="U64" s="235">
        <v>112.6173038990456</v>
      </c>
      <c r="V64" s="235">
        <v>8.1441169078925615</v>
      </c>
      <c r="W64" s="235">
        <v>0</v>
      </c>
      <c r="X64" s="235">
        <v>0</v>
      </c>
      <c r="Y64" s="235">
        <v>331.48393238430464</v>
      </c>
      <c r="Z64" s="235">
        <v>332.61401829394623</v>
      </c>
      <c r="AA64" s="235">
        <v>0</v>
      </c>
      <c r="AB64" s="235">
        <v>22.661082207677318</v>
      </c>
      <c r="AC64" s="235">
        <v>81.389278601771778</v>
      </c>
      <c r="AD64" s="236"/>
      <c r="AE64" s="236"/>
      <c r="AF64" s="235">
        <v>28.789848882100092</v>
      </c>
      <c r="AG64" s="235">
        <v>0.16404734833560577</v>
      </c>
      <c r="AH64" s="235">
        <v>0</v>
      </c>
      <c r="AI64" s="235">
        <v>2.6537801088411732</v>
      </c>
      <c r="AJ64" s="235">
        <v>0</v>
      </c>
      <c r="AK64" s="235">
        <v>9.8000000000000004E-2</v>
      </c>
      <c r="AL64" s="235">
        <v>0</v>
      </c>
      <c r="AM64" s="235">
        <v>2.9233274571767787</v>
      </c>
      <c r="AN64" s="235"/>
      <c r="AO64" s="236"/>
      <c r="AP64" s="235">
        <v>0</v>
      </c>
      <c r="AQ64" s="235">
        <v>25.866521424923313</v>
      </c>
      <c r="AR64" s="235"/>
      <c r="AS64" s="235"/>
      <c r="AT64" s="235">
        <v>1</v>
      </c>
    </row>
    <row r="65" spans="1:46">
      <c r="A65" s="234">
        <v>216</v>
      </c>
      <c r="B65" s="235">
        <v>10.666666666666666</v>
      </c>
      <c r="C65" s="235">
        <v>8.2615747068699878</v>
      </c>
      <c r="D65" s="235">
        <v>550.14813200000003</v>
      </c>
      <c r="E65" s="235">
        <v>50.394368</v>
      </c>
      <c r="F65" s="235">
        <v>5.7675130000000001</v>
      </c>
      <c r="G65" s="235">
        <v>28.753876999999999</v>
      </c>
      <c r="H65" s="235">
        <v>20.797803731179506</v>
      </c>
      <c r="I65" s="235">
        <v>36.977650571456913</v>
      </c>
      <c r="J65" s="235">
        <v>52.764707994120961</v>
      </c>
      <c r="K65" s="235">
        <v>6.2410620927147793</v>
      </c>
      <c r="L65" s="235">
        <v>0.99963830913165097</v>
      </c>
      <c r="M65" s="235">
        <v>0.99845349569290787</v>
      </c>
      <c r="N65" s="235">
        <v>1</v>
      </c>
      <c r="O65" s="235">
        <v>1</v>
      </c>
      <c r="P65" s="235">
        <v>0.76751897934426105</v>
      </c>
      <c r="Q65" s="235">
        <v>0.99</v>
      </c>
      <c r="R65" s="235">
        <v>122.29610797718075</v>
      </c>
      <c r="S65" s="235">
        <v>1.1409274313819247</v>
      </c>
      <c r="T65" s="235">
        <v>7.6238063619873913</v>
      </c>
      <c r="U65" s="235">
        <v>113.96248417983939</v>
      </c>
      <c r="V65" s="235">
        <v>7.8241624953966831</v>
      </c>
      <c r="W65" s="235">
        <v>0</v>
      </c>
      <c r="X65" s="235">
        <v>0</v>
      </c>
      <c r="Y65" s="235">
        <v>333.38931107581311</v>
      </c>
      <c r="Z65" s="235">
        <v>346.49454083219865</v>
      </c>
      <c r="AA65" s="235">
        <v>0</v>
      </c>
      <c r="AB65" s="235">
        <v>20.101373271783288</v>
      </c>
      <c r="AC65" s="235">
        <v>85.605898927539613</v>
      </c>
      <c r="AD65" s="236"/>
      <c r="AE65" s="236"/>
      <c r="AF65" s="235">
        <v>30.684772686477341</v>
      </c>
      <c r="AG65" s="235">
        <v>0.18678664278567508</v>
      </c>
      <c r="AH65" s="235">
        <v>0</v>
      </c>
      <c r="AI65" s="235">
        <v>2.8733141257492414</v>
      </c>
      <c r="AJ65" s="235">
        <v>0</v>
      </c>
      <c r="AK65" s="235">
        <v>9.8000000000000004E-2</v>
      </c>
      <c r="AL65" s="235">
        <v>0</v>
      </c>
      <c r="AM65" s="235">
        <v>3.1656007685349161</v>
      </c>
      <c r="AN65" s="235"/>
      <c r="AO65" s="236"/>
      <c r="AP65" s="235">
        <v>0</v>
      </c>
      <c r="AQ65" s="235">
        <v>27.519171917942426</v>
      </c>
      <c r="AR65" s="235"/>
      <c r="AS65" s="235"/>
      <c r="AT65" s="235">
        <v>1</v>
      </c>
    </row>
    <row r="66" spans="1:46">
      <c r="A66" s="234">
        <v>216</v>
      </c>
      <c r="B66" s="235">
        <v>10.75</v>
      </c>
      <c r="C66" s="235">
        <v>8.3449080402033218</v>
      </c>
      <c r="D66" s="235">
        <v>557.19117600000004</v>
      </c>
      <c r="E66" s="235">
        <v>49.835794</v>
      </c>
      <c r="F66" s="235">
        <v>5.9547280000000002</v>
      </c>
      <c r="G66" s="235">
        <v>29.044851000000001</v>
      </c>
      <c r="H66" s="235">
        <v>20.937587410499649</v>
      </c>
      <c r="I66" s="235">
        <v>37.955144065463983</v>
      </c>
      <c r="J66" s="235">
        <v>51.723842449626339</v>
      </c>
      <c r="K66" s="235">
        <v>6.839344561247974</v>
      </c>
      <c r="L66" s="235">
        <v>0.99942469771401632</v>
      </c>
      <c r="M66" s="235">
        <v>0.99830388877277298</v>
      </c>
      <c r="N66" s="235">
        <v>1</v>
      </c>
      <c r="O66" s="235">
        <v>1</v>
      </c>
      <c r="P66" s="235">
        <v>0.76723998977627594</v>
      </c>
      <c r="Q66" s="235">
        <v>0.99</v>
      </c>
      <c r="R66" s="235">
        <v>123.66859175970649</v>
      </c>
      <c r="S66" s="235">
        <v>1.1564888776372193</v>
      </c>
      <c r="T66" s="235">
        <v>7.7474653173310779</v>
      </c>
      <c r="U66" s="235">
        <v>115.20239992170518</v>
      </c>
      <c r="V66" s="235">
        <v>7.4806918545885752</v>
      </c>
      <c r="W66" s="235">
        <v>0</v>
      </c>
      <c r="X66" s="235">
        <v>0</v>
      </c>
      <c r="Y66" s="235">
        <v>335.22759232633149</v>
      </c>
      <c r="Z66" s="235">
        <v>360.97080510069441</v>
      </c>
      <c r="AA66" s="235">
        <v>0</v>
      </c>
      <c r="AB66" s="235">
        <v>17.650394972107435</v>
      </c>
      <c r="AC66" s="235">
        <v>89.633606229237429</v>
      </c>
      <c r="AD66" s="236"/>
      <c r="AE66" s="236"/>
      <c r="AF66" s="235">
        <v>32.403405097841855</v>
      </c>
      <c r="AG66" s="235">
        <v>0.21264470922753387</v>
      </c>
      <c r="AH66" s="235">
        <v>0</v>
      </c>
      <c r="AI66" s="235">
        <v>3.0816531593029257</v>
      </c>
      <c r="AJ66" s="235">
        <v>0</v>
      </c>
      <c r="AK66" s="235">
        <v>9.8000000000000004E-2</v>
      </c>
      <c r="AL66" s="235">
        <v>0</v>
      </c>
      <c r="AM66" s="235">
        <v>3.3997978685304595</v>
      </c>
      <c r="AN66" s="235"/>
      <c r="AO66" s="236"/>
      <c r="AP66" s="235">
        <v>0</v>
      </c>
      <c r="AQ66" s="235">
        <v>29.003607229311395</v>
      </c>
      <c r="AR66" s="235"/>
      <c r="AS66" s="235"/>
      <c r="AT66" s="235">
        <v>1</v>
      </c>
    </row>
    <row r="67" spans="1:46">
      <c r="A67" s="234">
        <v>216</v>
      </c>
      <c r="B67" s="235">
        <v>10.833333333333334</v>
      </c>
      <c r="C67" s="235">
        <v>8.4282413735366557</v>
      </c>
      <c r="D67" s="235">
        <v>565.96647800000005</v>
      </c>
      <c r="E67" s="235">
        <v>49.780619999999999</v>
      </c>
      <c r="F67" s="235">
        <v>6.471069</v>
      </c>
      <c r="G67" s="235">
        <v>29.030107000000001</v>
      </c>
      <c r="H67" s="235">
        <v>20.91386196999559</v>
      </c>
      <c r="I67" s="235">
        <v>38.930604724383585</v>
      </c>
      <c r="J67" s="235">
        <v>50.676543054567368</v>
      </c>
      <c r="K67" s="235">
        <v>7.4287243779415864</v>
      </c>
      <c r="L67" s="235">
        <v>0.9991828677896688</v>
      </c>
      <c r="M67" s="235">
        <v>0.99815614133428565</v>
      </c>
      <c r="N67" s="235">
        <v>1</v>
      </c>
      <c r="O67" s="235">
        <v>1</v>
      </c>
      <c r="P67" s="235">
        <v>0.76694081852212737</v>
      </c>
      <c r="Q67" s="235">
        <v>0.99</v>
      </c>
      <c r="R67" s="235">
        <v>125.40572667304036</v>
      </c>
      <c r="S67" s="235">
        <v>1.1760110987603203</v>
      </c>
      <c r="T67" s="235">
        <v>7.8914365679788965</v>
      </c>
      <c r="U67" s="235">
        <v>116.78414762167866</v>
      </c>
      <c r="V67" s="235">
        <v>7.1310556437646593</v>
      </c>
      <c r="W67" s="235">
        <v>0</v>
      </c>
      <c r="X67" s="235">
        <v>0</v>
      </c>
      <c r="Y67" s="235">
        <v>336.99408356418405</v>
      </c>
      <c r="Z67" s="235">
        <v>377.38540886806067</v>
      </c>
      <c r="AA67" s="235">
        <v>0</v>
      </c>
      <c r="AB67" s="235">
        <v>15.542769523912071</v>
      </c>
      <c r="AC67" s="235">
        <v>93.664503915952835</v>
      </c>
      <c r="AD67" s="236"/>
      <c r="AE67" s="236"/>
      <c r="AF67" s="235">
        <v>34.127084198310712</v>
      </c>
      <c r="AG67" s="235">
        <v>0.24458193781328549</v>
      </c>
      <c r="AH67" s="235">
        <v>0</v>
      </c>
      <c r="AI67" s="235">
        <v>3.3335896229618593</v>
      </c>
      <c r="AJ67" s="235">
        <v>0</v>
      </c>
      <c r="AK67" s="235">
        <v>9.8000000000000004E-2</v>
      </c>
      <c r="AL67" s="235">
        <v>0</v>
      </c>
      <c r="AM67" s="235">
        <v>3.6836715607751449</v>
      </c>
      <c r="AN67" s="235"/>
      <c r="AO67" s="236"/>
      <c r="AP67" s="235">
        <v>0</v>
      </c>
      <c r="AQ67" s="235">
        <v>30.443412637535566</v>
      </c>
      <c r="AR67" s="235"/>
      <c r="AS67" s="235"/>
      <c r="AT67" s="235">
        <v>1</v>
      </c>
    </row>
    <row r="68" spans="1:46">
      <c r="A68" s="234">
        <v>216</v>
      </c>
      <c r="B68" s="235">
        <v>10.916666666666666</v>
      </c>
      <c r="C68" s="235">
        <v>8.5115747068699878</v>
      </c>
      <c r="D68" s="235">
        <v>571.17580899999996</v>
      </c>
      <c r="E68" s="235">
        <v>49.581057999999999</v>
      </c>
      <c r="F68" s="235">
        <v>9.1592400000000005</v>
      </c>
      <c r="G68" s="235">
        <v>29.130614999999999</v>
      </c>
      <c r="H68" s="235">
        <v>20.95761528155592</v>
      </c>
      <c r="I68" s="235">
        <v>39.903763065078721</v>
      </c>
      <c r="J68" s="235">
        <v>49.622662788557129</v>
      </c>
      <c r="K68" s="235">
        <v>8.0089485191077898</v>
      </c>
      <c r="L68" s="235">
        <v>0.99891410559392413</v>
      </c>
      <c r="M68" s="235">
        <v>0.99801030155722037</v>
      </c>
      <c r="N68" s="235">
        <v>1</v>
      </c>
      <c r="O68" s="235">
        <v>1</v>
      </c>
      <c r="P68" s="235">
        <v>0.76662249830076012</v>
      </c>
      <c r="Q68" s="235">
        <v>0.99</v>
      </c>
      <c r="R68" s="235">
        <v>126.33394559164925</v>
      </c>
      <c r="S68" s="235">
        <v>1.1924391703539017</v>
      </c>
      <c r="T68" s="235">
        <v>8.1169999410057816</v>
      </c>
      <c r="U68" s="235">
        <v>117.47725278818699</v>
      </c>
      <c r="V68" s="235">
        <v>6.6563624321707087</v>
      </c>
      <c r="W68" s="235">
        <v>0</v>
      </c>
      <c r="X68" s="235">
        <v>0</v>
      </c>
      <c r="Y68" s="235">
        <v>338.6576250607277</v>
      </c>
      <c r="Z68" s="235">
        <v>391.49988877789713</v>
      </c>
      <c r="AA68" s="235">
        <v>0</v>
      </c>
      <c r="AB68" s="235">
        <v>13.410183557824142</v>
      </c>
      <c r="AC68" s="235">
        <v>96.958006931362675</v>
      </c>
      <c r="AD68" s="236"/>
      <c r="AE68" s="236"/>
      <c r="AF68" s="235">
        <v>35.602358464219435</v>
      </c>
      <c r="AG68" s="235">
        <v>0.27468945841399045</v>
      </c>
      <c r="AH68" s="235">
        <v>0</v>
      </c>
      <c r="AI68" s="235">
        <v>3.3695761993398725</v>
      </c>
      <c r="AJ68" s="235">
        <v>0</v>
      </c>
      <c r="AK68" s="235">
        <v>9.8000000000000004E-2</v>
      </c>
      <c r="AL68" s="235">
        <v>0</v>
      </c>
      <c r="AM68" s="235">
        <v>3.7497656577538629</v>
      </c>
      <c r="AN68" s="235"/>
      <c r="AO68" s="236"/>
      <c r="AP68" s="235">
        <v>0</v>
      </c>
      <c r="AQ68" s="235">
        <v>31.852592806465573</v>
      </c>
      <c r="AR68" s="235"/>
      <c r="AS68" s="235"/>
      <c r="AT68" s="235">
        <v>1</v>
      </c>
    </row>
    <row r="69" spans="1:46" s="242" customFormat="1">
      <c r="A69" s="241">
        <v>216</v>
      </c>
      <c r="B69" s="237">
        <v>11</v>
      </c>
      <c r="C69" s="237">
        <v>8.5949080402033218</v>
      </c>
      <c r="D69" s="237">
        <v>559.54195300000003</v>
      </c>
      <c r="E69" s="237">
        <v>49.615181</v>
      </c>
      <c r="F69" s="237">
        <v>7.233384</v>
      </c>
      <c r="G69" s="237">
        <v>29.167000999999999</v>
      </c>
      <c r="H69" s="237">
        <v>20.995253861241</v>
      </c>
      <c r="I69" s="237">
        <v>40.874334197402092</v>
      </c>
      <c r="J69" s="237">
        <v>48.562064565178737</v>
      </c>
      <c r="K69" s="237">
        <v>8.5797621081165474</v>
      </c>
      <c r="L69" s="237">
        <v>0.99861973276730021</v>
      </c>
      <c r="M69" s="237">
        <v>0.99786642116286994</v>
      </c>
      <c r="N69" s="237">
        <v>1</v>
      </c>
      <c r="O69" s="237">
        <v>1</v>
      </c>
      <c r="P69" s="237">
        <v>0.76628609086318744</v>
      </c>
      <c r="Q69" s="237">
        <v>0.99</v>
      </c>
      <c r="R69" s="237">
        <v>123.5268949535123</v>
      </c>
      <c r="S69" s="237">
        <v>1.2073485759007367</v>
      </c>
      <c r="T69" s="237">
        <v>8.1336448398660171</v>
      </c>
      <c r="U69" s="237">
        <v>114.6448152959879</v>
      </c>
      <c r="V69" s="237">
        <v>5.745533770855765</v>
      </c>
      <c r="W69" s="237">
        <v>0</v>
      </c>
      <c r="X69" s="237">
        <v>0</v>
      </c>
      <c r="Y69" s="237">
        <v>340.12015606270199</v>
      </c>
      <c r="Z69" s="237">
        <v>393.35646088626788</v>
      </c>
      <c r="AA69" s="237">
        <v>0</v>
      </c>
      <c r="AB69" s="237">
        <v>10.388953425067935</v>
      </c>
      <c r="AC69" s="237">
        <v>98.051502981915661</v>
      </c>
      <c r="AD69" s="238"/>
      <c r="AE69" s="238"/>
      <c r="AF69" s="237">
        <v>36.161002349350262</v>
      </c>
      <c r="AG69" s="237">
        <v>0.27985111996086742</v>
      </c>
      <c r="AH69" s="237">
        <v>0</v>
      </c>
      <c r="AI69" s="237">
        <v>3.3751146194200525</v>
      </c>
      <c r="AJ69" s="237">
        <v>0</v>
      </c>
      <c r="AK69" s="237">
        <v>9.8000000000000004E-2</v>
      </c>
      <c r="AL69" s="237">
        <v>0</v>
      </c>
      <c r="AM69" s="237">
        <v>3.76046573938092</v>
      </c>
      <c r="AN69" s="237"/>
      <c r="AO69" s="238"/>
      <c r="AP69" s="237">
        <v>0</v>
      </c>
      <c r="AQ69" s="237">
        <v>32.400536609969343</v>
      </c>
      <c r="AR69" s="237"/>
      <c r="AS69" s="237"/>
      <c r="AT69" s="237">
        <v>1</v>
      </c>
    </row>
    <row r="70" spans="1:46">
      <c r="A70" s="234">
        <v>216</v>
      </c>
      <c r="B70" s="235">
        <v>11.083333333333334</v>
      </c>
      <c r="C70" s="235">
        <v>8.6782413735366557</v>
      </c>
      <c r="D70" s="235">
        <v>570.745812</v>
      </c>
      <c r="E70" s="235">
        <v>47.802321999999997</v>
      </c>
      <c r="F70" s="235">
        <v>7.6798270000000004</v>
      </c>
      <c r="G70" s="235">
        <v>29.921399999999998</v>
      </c>
      <c r="H70" s="235">
        <v>21.248601783598698</v>
      </c>
      <c r="I70" s="235">
        <v>41.842016235821816</v>
      </c>
      <c r="J70" s="235">
        <v>47.494621693640376</v>
      </c>
      <c r="K70" s="235">
        <v>9.1409085647319177</v>
      </c>
      <c r="L70" s="235">
        <v>0.99830110763204793</v>
      </c>
      <c r="M70" s="235">
        <v>0.99772455539782523</v>
      </c>
      <c r="N70" s="235">
        <v>1</v>
      </c>
      <c r="O70" s="235">
        <v>1</v>
      </c>
      <c r="P70" s="235">
        <v>0.76593268794515323</v>
      </c>
      <c r="Q70" s="235">
        <v>0.99</v>
      </c>
      <c r="R70" s="235">
        <v>125.75006249073992</v>
      </c>
      <c r="S70" s="235">
        <v>1.2093193449041086</v>
      </c>
      <c r="T70" s="235">
        <v>8.2409630649577537</v>
      </c>
      <c r="U70" s="235">
        <v>116.75992460195197</v>
      </c>
      <c r="V70" s="235">
        <v>5.2995662511120978</v>
      </c>
      <c r="W70" s="235">
        <v>0</v>
      </c>
      <c r="X70" s="235">
        <v>0</v>
      </c>
      <c r="Y70" s="235">
        <v>341.47009356054269</v>
      </c>
      <c r="Z70" s="235">
        <v>411.81875103877974</v>
      </c>
      <c r="AA70" s="235">
        <v>0</v>
      </c>
      <c r="AB70" s="235">
        <v>9.5461539098847652</v>
      </c>
      <c r="AC70" s="239">
        <v>101.45413005337826</v>
      </c>
      <c r="AD70" s="240"/>
      <c r="AE70" s="236"/>
      <c r="AF70" s="235">
        <v>37.65188452744647</v>
      </c>
      <c r="AG70" s="235">
        <v>0.32256100275318611</v>
      </c>
      <c r="AH70" s="235">
        <v>0</v>
      </c>
      <c r="AI70" s="235">
        <v>3.4229361626650912</v>
      </c>
      <c r="AJ70" s="235">
        <v>0</v>
      </c>
      <c r="AK70" s="235">
        <v>9.8000000000000004E-2</v>
      </c>
      <c r="AL70" s="235">
        <v>0</v>
      </c>
      <c r="AM70" s="235">
        <v>3.8509971654182773</v>
      </c>
      <c r="AN70" s="235"/>
      <c r="AO70" s="236"/>
      <c r="AP70" s="235">
        <v>0</v>
      </c>
      <c r="AQ70" s="235">
        <v>33.800887362028192</v>
      </c>
      <c r="AR70" s="235"/>
      <c r="AS70" s="235"/>
      <c r="AT70" s="235">
        <v>1</v>
      </c>
    </row>
    <row r="71" spans="1:46">
      <c r="A71" s="234">
        <v>216</v>
      </c>
      <c r="B71" s="235">
        <v>11.166666666666666</v>
      </c>
      <c r="C71" s="235">
        <v>8.7615747068699878</v>
      </c>
      <c r="D71" s="235">
        <v>585.52430100000004</v>
      </c>
      <c r="E71" s="235">
        <v>46.929789999999997</v>
      </c>
      <c r="F71" s="235">
        <v>9.4427640000000004</v>
      </c>
      <c r="G71" s="235">
        <v>30.306705000000001</v>
      </c>
      <c r="H71" s="235">
        <v>21.387840394079976</v>
      </c>
      <c r="I71" s="235">
        <v>42.806488554855235</v>
      </c>
      <c r="J71" s="235">
        <v>46.420218355839161</v>
      </c>
      <c r="K71" s="235">
        <v>9.6921297757887004</v>
      </c>
      <c r="L71" s="235">
        <v>0.99795962623876233</v>
      </c>
      <c r="M71" s="235">
        <v>0.9975847630054816</v>
      </c>
      <c r="N71" s="235">
        <v>1</v>
      </c>
      <c r="O71" s="235">
        <v>1</v>
      </c>
      <c r="P71" s="235">
        <v>0.7655634120340572</v>
      </c>
      <c r="Q71" s="235">
        <v>0.99</v>
      </c>
      <c r="R71" s="235">
        <v>128.73837656464829</v>
      </c>
      <c r="S71" s="235">
        <v>1.2137829004848126</v>
      </c>
      <c r="T71" s="235">
        <v>8.3681154422060544</v>
      </c>
      <c r="U71" s="235">
        <v>119.61873674566758</v>
      </c>
      <c r="V71" s="235">
        <v>4.4906240424038089</v>
      </c>
      <c r="W71" s="235">
        <v>0</v>
      </c>
      <c r="X71" s="235">
        <v>0</v>
      </c>
      <c r="Y71" s="235">
        <v>342.59132241624872</v>
      </c>
      <c r="Z71" s="235">
        <v>436.83510626143863</v>
      </c>
      <c r="AA71" s="235">
        <v>0</v>
      </c>
      <c r="AB71" s="235">
        <v>9.1517207028981531</v>
      </c>
      <c r="AC71" s="239">
        <v>105.51405840735289</v>
      </c>
      <c r="AD71" s="236"/>
      <c r="AE71" s="236"/>
      <c r="AF71" s="235">
        <v>39.39363520200159</v>
      </c>
      <c r="AG71" s="235">
        <v>0.38634156475503667</v>
      </c>
      <c r="AH71" s="235">
        <v>0</v>
      </c>
      <c r="AI71" s="235">
        <v>3.4876391456062188</v>
      </c>
      <c r="AJ71" s="235">
        <v>0</v>
      </c>
      <c r="AK71" s="235">
        <v>9.8000000000000004E-2</v>
      </c>
      <c r="AL71" s="235">
        <v>0</v>
      </c>
      <c r="AM71" s="235">
        <v>3.9794807103612553</v>
      </c>
      <c r="AN71" s="235"/>
      <c r="AO71" s="236"/>
      <c r="AP71" s="235">
        <v>0</v>
      </c>
      <c r="AQ71" s="235">
        <v>35.414154491640332</v>
      </c>
      <c r="AR71" s="235"/>
      <c r="AS71" s="235"/>
      <c r="AT71" s="235">
        <v>1</v>
      </c>
    </row>
    <row r="72" spans="1:46">
      <c r="A72" s="234">
        <v>216</v>
      </c>
      <c r="B72" s="235">
        <v>11.25</v>
      </c>
      <c r="C72" s="235">
        <v>8.8449080402033218</v>
      </c>
      <c r="D72" s="235">
        <v>599.54974700000002</v>
      </c>
      <c r="E72" s="235">
        <v>47.413794000000003</v>
      </c>
      <c r="F72" s="235">
        <v>8.4556909999999998</v>
      </c>
      <c r="G72" s="235">
        <v>30.065501999999999</v>
      </c>
      <c r="H72" s="235">
        <v>21.287088659224846</v>
      </c>
      <c r="I72" s="235">
        <v>43.767409871348065</v>
      </c>
      <c r="J72" s="235">
        <v>45.338750096513813</v>
      </c>
      <c r="K72" s="235">
        <v>10.233166287848748</v>
      </c>
      <c r="L72" s="235">
        <v>0.99759672315788117</v>
      </c>
      <c r="M72" s="235">
        <v>0.99744710618411947</v>
      </c>
      <c r="N72" s="235">
        <v>1</v>
      </c>
      <c r="O72" s="235">
        <v>1</v>
      </c>
      <c r="P72" s="235">
        <v>0.76517941693036173</v>
      </c>
      <c r="Q72" s="235">
        <v>0.99</v>
      </c>
      <c r="R72" s="235">
        <v>131.53764861980531</v>
      </c>
      <c r="S72" s="235">
        <v>1.2340203001976622</v>
      </c>
      <c r="T72" s="235">
        <v>8.4678467642887281</v>
      </c>
      <c r="U72" s="235">
        <v>122.30629211749925</v>
      </c>
      <c r="V72" s="235">
        <v>5.3314761146241301</v>
      </c>
      <c r="W72" s="235">
        <v>0</v>
      </c>
      <c r="X72" s="235">
        <v>0</v>
      </c>
      <c r="Y72" s="235">
        <v>343.96754517433004</v>
      </c>
      <c r="Z72" s="235">
        <v>452.94831378480552</v>
      </c>
      <c r="AA72" s="235">
        <v>0</v>
      </c>
      <c r="AB72" s="235">
        <v>8.2021342716166128</v>
      </c>
      <c r="AC72" s="235">
        <v>108.30224458555807</v>
      </c>
      <c r="AD72" s="236"/>
      <c r="AE72" s="236"/>
      <c r="AF72" s="235">
        <v>40.5959157996434</v>
      </c>
      <c r="AG72" s="235">
        <v>0.43376780743396443</v>
      </c>
      <c r="AH72" s="235">
        <v>0</v>
      </c>
      <c r="AI72" s="235">
        <v>3.532496116807486</v>
      </c>
      <c r="AJ72" s="235">
        <v>0</v>
      </c>
      <c r="AK72" s="235">
        <v>9.8000000000000004E-2</v>
      </c>
      <c r="AL72" s="235">
        <v>0</v>
      </c>
      <c r="AM72" s="235">
        <v>4.0717639242414503</v>
      </c>
      <c r="AN72" s="235"/>
      <c r="AO72" s="236"/>
      <c r="AP72" s="235">
        <v>0</v>
      </c>
      <c r="AQ72" s="235">
        <v>36.524151875401948</v>
      </c>
      <c r="AR72" s="235"/>
      <c r="AS72" s="235"/>
      <c r="AT72" s="235">
        <v>1</v>
      </c>
    </row>
    <row r="73" spans="1:46">
      <c r="A73" s="234">
        <v>216</v>
      </c>
      <c r="B73" s="235">
        <v>11.333333333333334</v>
      </c>
      <c r="C73" s="235">
        <v>8.9282413735366557</v>
      </c>
      <c r="D73" s="235">
        <v>604.69522099999995</v>
      </c>
      <c r="E73" s="235">
        <v>46.519799999999996</v>
      </c>
      <c r="F73" s="235">
        <v>11.692800999999999</v>
      </c>
      <c r="G73" s="235">
        <v>30.464448999999998</v>
      </c>
      <c r="H73" s="235">
        <v>21.433246919807853</v>
      </c>
      <c r="I73" s="235">
        <v>44.724416135038688</v>
      </c>
      <c r="J73" s="235">
        <v>44.250124323869706</v>
      </c>
      <c r="K73" s="235">
        <v>10.763757522413783</v>
      </c>
      <c r="L73" s="235">
        <v>0.99721387199040556</v>
      </c>
      <c r="M73" s="235">
        <v>0.99731165053040105</v>
      </c>
      <c r="N73" s="235">
        <v>1</v>
      </c>
      <c r="O73" s="235">
        <v>1</v>
      </c>
      <c r="P73" s="235">
        <v>0.76478188808335879</v>
      </c>
      <c r="Q73" s="235">
        <v>0.99</v>
      </c>
      <c r="R73" s="235">
        <v>132.37025602679387</v>
      </c>
      <c r="S73" s="235">
        <v>1.2396874634207717</v>
      </c>
      <c r="T73" s="235">
        <v>8.6708384806638907</v>
      </c>
      <c r="U73" s="235">
        <v>122.93284962200872</v>
      </c>
      <c r="V73" s="235">
        <v>4.4695879570876933</v>
      </c>
      <c r="W73" s="235">
        <v>0</v>
      </c>
      <c r="X73" s="235">
        <v>0</v>
      </c>
      <c r="Y73" s="235">
        <v>345.11367120067035</v>
      </c>
      <c r="Z73" s="235">
        <v>468.95484956162113</v>
      </c>
      <c r="AA73" s="235">
        <v>0</v>
      </c>
      <c r="AB73" s="235">
        <v>7.2581355456159269</v>
      </c>
      <c r="AC73" s="235">
        <v>110.73206408525299</v>
      </c>
      <c r="AD73" s="236"/>
      <c r="AE73" s="236"/>
      <c r="AF73" s="235">
        <v>41.600515666234024</v>
      </c>
      <c r="AG73" s="235">
        <v>0.48299806563364989</v>
      </c>
      <c r="AH73" s="235">
        <v>0</v>
      </c>
      <c r="AI73" s="235">
        <v>3.5716959940734827</v>
      </c>
      <c r="AJ73" s="235">
        <v>0</v>
      </c>
      <c r="AK73" s="235">
        <v>9.8000000000000004E-2</v>
      </c>
      <c r="AL73" s="235">
        <v>0</v>
      </c>
      <c r="AM73" s="235">
        <v>4.1601940597071323</v>
      </c>
      <c r="AN73" s="235"/>
      <c r="AO73" s="236"/>
      <c r="AP73" s="235">
        <v>0</v>
      </c>
      <c r="AQ73" s="235">
        <v>37.440321606526894</v>
      </c>
      <c r="AR73" s="235"/>
      <c r="AS73" s="235"/>
      <c r="AT73" s="235">
        <v>1</v>
      </c>
    </row>
    <row r="74" spans="1:46">
      <c r="A74" s="234">
        <v>216</v>
      </c>
      <c r="B74" s="235">
        <v>11.416666666666666</v>
      </c>
      <c r="C74" s="235">
        <v>9.0115747068699878</v>
      </c>
      <c r="D74" s="235">
        <v>604.36095899999998</v>
      </c>
      <c r="E74" s="235">
        <v>45.488849999999999</v>
      </c>
      <c r="F74" s="235">
        <v>10.084619999999999</v>
      </c>
      <c r="G74" s="235">
        <v>30.946052999999999</v>
      </c>
      <c r="H74" s="235">
        <v>21.615856845529347</v>
      </c>
      <c r="I74" s="235">
        <v>45.677118207201168</v>
      </c>
      <c r="J74" s="235">
        <v>43.154260817751819</v>
      </c>
      <c r="K74" s="235">
        <v>11.283642014201234</v>
      </c>
      <c r="L74" s="235">
        <v>0.99681258557196817</v>
      </c>
      <c r="M74" s="235">
        <v>0.99717846496712848</v>
      </c>
      <c r="N74" s="235">
        <v>1</v>
      </c>
      <c r="O74" s="235">
        <v>1</v>
      </c>
      <c r="P74" s="235">
        <v>0.76437204268104308</v>
      </c>
      <c r="Q74" s="235">
        <v>0.99</v>
      </c>
      <c r="R74" s="235">
        <v>131.99266297957485</v>
      </c>
      <c r="S74" s="235">
        <v>1.2423442401277449</v>
      </c>
      <c r="T74" s="235">
        <v>8.6807423463417557</v>
      </c>
      <c r="U74" s="235">
        <v>122.54407301521401</v>
      </c>
      <c r="V74" s="235">
        <v>3.9177483986483637</v>
      </c>
      <c r="W74" s="235">
        <v>0</v>
      </c>
      <c r="X74" s="235">
        <v>0</v>
      </c>
      <c r="Y74" s="235">
        <v>346.13363161747606</v>
      </c>
      <c r="Z74" s="235">
        <v>478.40168849715366</v>
      </c>
      <c r="AA74" s="235">
        <v>0</v>
      </c>
      <c r="AB74" s="235">
        <v>5.9414037215681379</v>
      </c>
      <c r="AC74" s="235">
        <v>112.21051066829864</v>
      </c>
      <c r="AD74" s="236"/>
      <c r="AE74" s="236"/>
      <c r="AF74" s="235">
        <v>42.198618839335133</v>
      </c>
      <c r="AG74" s="235">
        <v>0.51456323574716212</v>
      </c>
      <c r="AH74" s="235">
        <v>0</v>
      </c>
      <c r="AI74" s="235">
        <v>3.594902069979212</v>
      </c>
      <c r="AJ74" s="235">
        <v>0</v>
      </c>
      <c r="AK74" s="235">
        <v>9.8000000000000004E-2</v>
      </c>
      <c r="AL74" s="235">
        <v>0</v>
      </c>
      <c r="AM74" s="235">
        <v>4.2149653057263743</v>
      </c>
      <c r="AN74" s="235"/>
      <c r="AO74" s="236"/>
      <c r="AP74" s="235">
        <v>0</v>
      </c>
      <c r="AQ74" s="235">
        <v>37.983653533608759</v>
      </c>
      <c r="AR74" s="235"/>
      <c r="AS74" s="235"/>
      <c r="AT74" s="235">
        <v>1</v>
      </c>
    </row>
    <row r="75" spans="1:46">
      <c r="A75" s="234">
        <v>216</v>
      </c>
      <c r="B75" s="235">
        <v>11.5</v>
      </c>
      <c r="C75" s="235">
        <v>9.0949080402033218</v>
      </c>
      <c r="D75" s="235">
        <v>604.49805100000003</v>
      </c>
      <c r="E75" s="235">
        <v>44.356231000000001</v>
      </c>
      <c r="F75" s="235">
        <v>10.084619999999999</v>
      </c>
      <c r="G75" s="235">
        <v>31.503506000000002</v>
      </c>
      <c r="H75" s="235">
        <v>21.832784362338934</v>
      </c>
      <c r="I75" s="235">
        <v>46.625099305509963</v>
      </c>
      <c r="J75" s="235">
        <v>42.051092242126415</v>
      </c>
      <c r="K75" s="235">
        <v>11.792557672897811</v>
      </c>
      <c r="L75" s="235">
        <v>0.99639441584446498</v>
      </c>
      <c r="M75" s="235">
        <v>0.99704762165413152</v>
      </c>
      <c r="N75" s="235">
        <v>1</v>
      </c>
      <c r="O75" s="235">
        <v>1</v>
      </c>
      <c r="P75" s="235">
        <v>0.76395112947394694</v>
      </c>
      <c r="Q75" s="235">
        <v>0.99</v>
      </c>
      <c r="R75" s="235">
        <v>131.71085843792306</v>
      </c>
      <c r="S75" s="235">
        <v>1.2419557489311599</v>
      </c>
      <c r="T75" s="235">
        <v>8.7375816329796869</v>
      </c>
      <c r="U75" s="235">
        <v>122.20594622919413</v>
      </c>
      <c r="V75" s="235">
        <v>3.2982074923608824</v>
      </c>
      <c r="W75" s="235">
        <v>0</v>
      </c>
      <c r="X75" s="235">
        <v>0</v>
      </c>
      <c r="Y75" s="235">
        <v>347.008194703774</v>
      </c>
      <c r="Z75" s="235">
        <v>487.16135709711841</v>
      </c>
      <c r="AA75" s="235">
        <v>0</v>
      </c>
      <c r="AB75" s="235">
        <v>4.7630211049561941</v>
      </c>
      <c r="AC75" s="235">
        <v>113.67017942611774</v>
      </c>
      <c r="AD75" s="236"/>
      <c r="AE75" s="236"/>
      <c r="AF75" s="235">
        <v>42.713197141181794</v>
      </c>
      <c r="AG75" s="235">
        <v>0.54478480677925212</v>
      </c>
      <c r="AH75" s="235">
        <v>0</v>
      </c>
      <c r="AI75" s="235">
        <v>3.6158565370729527</v>
      </c>
      <c r="AJ75" s="235">
        <v>0</v>
      </c>
      <c r="AK75" s="235">
        <v>9.8000000000000004E-2</v>
      </c>
      <c r="AL75" s="235">
        <v>0</v>
      </c>
      <c r="AM75" s="235">
        <v>4.2661413438522047</v>
      </c>
      <c r="AN75" s="235"/>
      <c r="AO75" s="236"/>
      <c r="AP75" s="235">
        <v>0</v>
      </c>
      <c r="AQ75" s="235">
        <v>38.44705579732959</v>
      </c>
      <c r="AR75" s="235"/>
      <c r="AS75" s="235"/>
      <c r="AT75" s="235">
        <v>1</v>
      </c>
    </row>
    <row r="76" spans="1:46">
      <c r="A76" s="234">
        <v>216</v>
      </c>
      <c r="B76" s="235">
        <v>11.583333333333334</v>
      </c>
      <c r="C76" s="235">
        <v>9.1782413735366557</v>
      </c>
      <c r="D76" s="235">
        <v>621.87645799999996</v>
      </c>
      <c r="E76" s="235">
        <v>43.879626000000002</v>
      </c>
      <c r="F76" s="235">
        <v>9.977703</v>
      </c>
      <c r="G76" s="235">
        <v>31.548666999999998</v>
      </c>
      <c r="H76" s="235">
        <v>21.764687413769572</v>
      </c>
      <c r="I76" s="235">
        <v>47.567912191680833</v>
      </c>
      <c r="J76" s="235">
        <v>40.940564658313249</v>
      </c>
      <c r="K76" s="235">
        <v>12.290242068705671</v>
      </c>
      <c r="L76" s="235">
        <v>0.9959609533699052</v>
      </c>
      <c r="M76" s="235">
        <v>0.99691919588119005</v>
      </c>
      <c r="N76" s="235">
        <v>1</v>
      </c>
      <c r="O76" s="235">
        <v>1</v>
      </c>
      <c r="P76" s="235">
        <v>0.76352042831317402</v>
      </c>
      <c r="Q76" s="235">
        <v>0.99</v>
      </c>
      <c r="R76" s="235">
        <v>135.1702684560241</v>
      </c>
      <c r="S76" s="235">
        <v>1.2498090683127043</v>
      </c>
      <c r="T76" s="235">
        <v>8.8034374030501059</v>
      </c>
      <c r="U76" s="235">
        <v>125.59494520481643</v>
      </c>
      <c r="V76" s="235">
        <v>3.097894283736137</v>
      </c>
      <c r="W76" s="235">
        <v>0</v>
      </c>
      <c r="X76" s="235">
        <v>0</v>
      </c>
      <c r="Y76" s="235">
        <v>347.82134878216158</v>
      </c>
      <c r="Z76" s="235">
        <v>510.4364318185838</v>
      </c>
      <c r="AA76" s="235">
        <v>0</v>
      </c>
      <c r="AB76" s="235">
        <v>5.0171142846482741</v>
      </c>
      <c r="AC76" s="235">
        <v>117.00208443969453</v>
      </c>
      <c r="AD76" s="236"/>
      <c r="AE76" s="236"/>
      <c r="AF76" s="235">
        <v>43.981433254422235</v>
      </c>
      <c r="AG76" s="235">
        <v>0.62862188118867013</v>
      </c>
      <c r="AH76" s="235">
        <v>0</v>
      </c>
      <c r="AI76" s="235">
        <v>3.668423417498698</v>
      </c>
      <c r="AJ76" s="235">
        <v>0</v>
      </c>
      <c r="AK76" s="235">
        <v>9.8000000000000004E-2</v>
      </c>
      <c r="AL76" s="235">
        <v>0</v>
      </c>
      <c r="AM76" s="235">
        <v>4.4025452986873681</v>
      </c>
      <c r="AN76" s="235"/>
      <c r="AO76" s="236"/>
      <c r="AP76" s="235">
        <v>0</v>
      </c>
      <c r="AQ76" s="235">
        <v>39.578887955734871</v>
      </c>
      <c r="AR76" s="235"/>
      <c r="AS76" s="235"/>
      <c r="AT76" s="235">
        <v>1</v>
      </c>
    </row>
    <row r="77" spans="1:46">
      <c r="A77" s="234">
        <v>216</v>
      </c>
      <c r="B77" s="235">
        <v>11.666666666666666</v>
      </c>
      <c r="C77" s="235">
        <v>9.2615747068699878</v>
      </c>
      <c r="D77" s="235">
        <v>622.97434599999997</v>
      </c>
      <c r="E77" s="235">
        <v>43.742673000000003</v>
      </c>
      <c r="F77" s="235">
        <v>11.196479999999999</v>
      </c>
      <c r="G77" s="235">
        <v>31.479934</v>
      </c>
      <c r="H77" s="235">
        <v>21.677659782292764</v>
      </c>
      <c r="I77" s="235">
        <v>48.505076077008162</v>
      </c>
      <c r="J77" s="235">
        <v>39.822638035091465</v>
      </c>
      <c r="K77" s="235">
        <v>12.776432741875796</v>
      </c>
      <c r="L77" s="235">
        <v>0.99551382646196573</v>
      </c>
      <c r="M77" s="235">
        <v>0.99679326594195616</v>
      </c>
      <c r="N77" s="235">
        <v>1</v>
      </c>
      <c r="O77" s="235">
        <v>1</v>
      </c>
      <c r="P77" s="235">
        <v>0.76308124938356492</v>
      </c>
      <c r="Q77" s="235">
        <v>0.99</v>
      </c>
      <c r="R77" s="235">
        <v>135.0759671513072</v>
      </c>
      <c r="S77" s="235">
        <v>1.2583639773054045</v>
      </c>
      <c r="T77" s="235">
        <v>8.9056062047874818</v>
      </c>
      <c r="U77" s="235">
        <v>125.39342305544132</v>
      </c>
      <c r="V77" s="235">
        <v>2.6603974368499346</v>
      </c>
      <c r="W77" s="235">
        <v>0</v>
      </c>
      <c r="X77" s="235">
        <v>0</v>
      </c>
      <c r="Y77" s="235">
        <v>348.53502368164197</v>
      </c>
      <c r="Z77" s="235">
        <v>518.67239292099032</v>
      </c>
      <c r="AA77" s="235">
        <v>0</v>
      </c>
      <c r="AB77" s="235">
        <v>4.001280989134635</v>
      </c>
      <c r="AC77" s="235">
        <v>118.25038476253272</v>
      </c>
      <c r="AD77" s="236"/>
      <c r="AE77" s="236"/>
      <c r="AF77" s="235">
        <v>44.446251408665411</v>
      </c>
      <c r="AG77" s="235">
        <v>0.66118928272920141</v>
      </c>
      <c r="AH77" s="235">
        <v>0</v>
      </c>
      <c r="AI77" s="235">
        <v>3.6868582188081764</v>
      </c>
      <c r="AJ77" s="235">
        <v>0</v>
      </c>
      <c r="AK77" s="235">
        <v>9.8000000000000004E-2</v>
      </c>
      <c r="AL77" s="235">
        <v>0</v>
      </c>
      <c r="AM77" s="235">
        <v>4.4535475015373773</v>
      </c>
      <c r="AN77" s="235"/>
      <c r="AO77" s="236"/>
      <c r="AP77" s="235">
        <v>0</v>
      </c>
      <c r="AQ77" s="235">
        <v>39.992703907128032</v>
      </c>
      <c r="AR77" s="235"/>
      <c r="AS77" s="235"/>
      <c r="AT77" s="235">
        <v>1</v>
      </c>
    </row>
    <row r="78" spans="1:46">
      <c r="A78" s="234">
        <v>216</v>
      </c>
      <c r="B78" s="235">
        <v>11.75</v>
      </c>
      <c r="C78" s="235">
        <v>9.3449080402033218</v>
      </c>
      <c r="D78" s="235">
        <v>623.97051099999999</v>
      </c>
      <c r="E78" s="235">
        <v>43.621170999999997</v>
      </c>
      <c r="F78" s="235">
        <v>10.194589000000001</v>
      </c>
      <c r="G78" s="235">
        <v>31.622146000000001</v>
      </c>
      <c r="H78" s="235">
        <v>21.768013353779459</v>
      </c>
      <c r="I78" s="235">
        <v>49.436073219772041</v>
      </c>
      <c r="J78" s="235">
        <v>38.697286751489642</v>
      </c>
      <c r="K78" s="235">
        <v>13.250867536288869</v>
      </c>
      <c r="L78" s="235">
        <v>0.99505469991198781</v>
      </c>
      <c r="M78" s="235">
        <v>0.99666991298791652</v>
      </c>
      <c r="N78" s="235">
        <v>1</v>
      </c>
      <c r="O78" s="235">
        <v>1</v>
      </c>
      <c r="P78" s="235">
        <v>0.76263493211394973</v>
      </c>
      <c r="Q78" s="235">
        <v>0.99</v>
      </c>
      <c r="R78" s="235">
        <v>134.95430883101261</v>
      </c>
      <c r="S78" s="235">
        <v>1.2620891649495452</v>
      </c>
      <c r="T78" s="235">
        <v>8.9138836945228554</v>
      </c>
      <c r="U78" s="235">
        <v>125.26135675626594</v>
      </c>
      <c r="V78" s="235">
        <v>2.2143354134509714</v>
      </c>
      <c r="W78" s="235">
        <v>0</v>
      </c>
      <c r="X78" s="235">
        <v>0</v>
      </c>
      <c r="Y78" s="235">
        <v>349.14382766890793</v>
      </c>
      <c r="Z78" s="235">
        <v>526.22940713508819</v>
      </c>
      <c r="AA78" s="235">
        <v>0</v>
      </c>
      <c r="AB78" s="235">
        <v>3.2345052934146428</v>
      </c>
      <c r="AC78" s="235">
        <v>119.32955301802868</v>
      </c>
      <c r="AD78" s="236"/>
      <c r="AE78" s="236"/>
      <c r="AF78" s="235">
        <v>44.844440619348724</v>
      </c>
      <c r="AG78" s="235">
        <v>0.69186169202438452</v>
      </c>
      <c r="AH78" s="235">
        <v>0</v>
      </c>
      <c r="AI78" s="235">
        <v>3.7037672807817672</v>
      </c>
      <c r="AJ78" s="235">
        <v>0</v>
      </c>
      <c r="AK78" s="235">
        <v>9.8000000000000004E-2</v>
      </c>
      <c r="AL78" s="235">
        <v>0</v>
      </c>
      <c r="AM78" s="235">
        <v>4.5011289728061517</v>
      </c>
      <c r="AN78" s="235"/>
      <c r="AO78" s="236"/>
      <c r="AP78" s="235">
        <v>0</v>
      </c>
      <c r="AQ78" s="235">
        <v>40.343311646542574</v>
      </c>
      <c r="AR78" s="235"/>
      <c r="AS78" s="235"/>
      <c r="AT78" s="235">
        <v>1</v>
      </c>
    </row>
    <row r="79" spans="1:46">
      <c r="A79" s="234">
        <v>216</v>
      </c>
      <c r="B79" s="235">
        <v>11.833333333333334</v>
      </c>
      <c r="C79" s="235">
        <v>9.4282413735366557</v>
      </c>
      <c r="D79" s="235">
        <v>634.99609699999996</v>
      </c>
      <c r="E79" s="235">
        <v>42.693272</v>
      </c>
      <c r="F79" s="235">
        <v>11.208237</v>
      </c>
      <c r="G79" s="235">
        <v>31.584173</v>
      </c>
      <c r="H79" s="235">
        <v>21.531028770581173</v>
      </c>
      <c r="I79" s="235">
        <v>50.360345187811461</v>
      </c>
      <c r="J79" s="235">
        <v>37.564500087767108</v>
      </c>
      <c r="K79" s="235">
        <v>13.713284956995121</v>
      </c>
      <c r="L79" s="235">
        <v>0.99458527328789126</v>
      </c>
      <c r="M79" s="235">
        <v>0.99654922086154107</v>
      </c>
      <c r="N79" s="235">
        <v>1</v>
      </c>
      <c r="O79" s="235">
        <v>1</v>
      </c>
      <c r="P79" s="235">
        <v>0.76218284374785761</v>
      </c>
      <c r="Q79" s="235">
        <v>0.99</v>
      </c>
      <c r="R79" s="235">
        <v>136.99221389545764</v>
      </c>
      <c r="S79" s="235">
        <v>1.2684962343506738</v>
      </c>
      <c r="T79" s="235">
        <v>9.0011626505964148</v>
      </c>
      <c r="U79" s="235">
        <v>127.20820206035677</v>
      </c>
      <c r="V79" s="235">
        <v>2.0333371037079768</v>
      </c>
      <c r="W79" s="235">
        <v>0</v>
      </c>
      <c r="X79" s="235">
        <v>0</v>
      </c>
      <c r="Y79" s="235">
        <v>349.70071380183202</v>
      </c>
      <c r="Z79" s="235">
        <v>541.94758280698795</v>
      </c>
      <c r="AA79" s="235">
        <v>0</v>
      </c>
      <c r="AB79" s="235">
        <v>3.3412066009649135</v>
      </c>
      <c r="AC79" s="235">
        <v>121.34812346385611</v>
      </c>
      <c r="AD79" s="236"/>
      <c r="AE79" s="236"/>
      <c r="AF79" s="235">
        <v>45.689411348152753</v>
      </c>
      <c r="AG79" s="235">
        <v>0.75740350090241793</v>
      </c>
      <c r="AH79" s="235">
        <v>0</v>
      </c>
      <c r="AI79" s="235">
        <v>3.7381447697011145</v>
      </c>
      <c r="AJ79" s="235">
        <v>0</v>
      </c>
      <c r="AK79" s="235">
        <v>9.8000000000000004E-2</v>
      </c>
      <c r="AL79" s="235">
        <v>0</v>
      </c>
      <c r="AM79" s="235">
        <v>4.6010482706035321</v>
      </c>
      <c r="AN79" s="235"/>
      <c r="AO79" s="236"/>
      <c r="AP79" s="235">
        <v>0</v>
      </c>
      <c r="AQ79" s="235">
        <v>41.088363077549218</v>
      </c>
      <c r="AR79" s="235"/>
      <c r="AS79" s="235"/>
      <c r="AT79" s="235">
        <v>1</v>
      </c>
    </row>
    <row r="80" spans="1:46">
      <c r="A80" s="234">
        <v>216</v>
      </c>
      <c r="B80" s="235">
        <v>11.916666666666666</v>
      </c>
      <c r="C80" s="235">
        <v>9.5115747068699878</v>
      </c>
      <c r="D80" s="235">
        <v>642.90088100000003</v>
      </c>
      <c r="E80" s="235">
        <v>42.794322000000001</v>
      </c>
      <c r="F80" s="235">
        <v>10.325709</v>
      </c>
      <c r="G80" s="235">
        <v>31.442855999999999</v>
      </c>
      <c r="H80" s="235">
        <v>21.437742584745873</v>
      </c>
      <c r="I80" s="235">
        <v>51.277288759599067</v>
      </c>
      <c r="J80" s="235">
        <v>36.424282699807812</v>
      </c>
      <c r="K80" s="235">
        <v>14.163424551457698</v>
      </c>
      <c r="L80" s="235">
        <v>0.99410727878670391</v>
      </c>
      <c r="M80" s="235">
        <v>0.9964312759078815</v>
      </c>
      <c r="N80" s="235">
        <v>1</v>
      </c>
      <c r="O80" s="235">
        <v>1</v>
      </c>
      <c r="P80" s="235">
        <v>0.76172637755983441</v>
      </c>
      <c r="Q80" s="235">
        <v>0.99</v>
      </c>
      <c r="R80" s="235">
        <v>138.34448848189075</v>
      </c>
      <c r="S80" s="235">
        <v>1.2763778176996283</v>
      </c>
      <c r="T80" s="235">
        <v>9.015966387613604</v>
      </c>
      <c r="U80" s="235">
        <v>128.5409786060996</v>
      </c>
      <c r="V80" s="235">
        <v>1.904075820324719</v>
      </c>
      <c r="W80" s="235">
        <v>0</v>
      </c>
      <c r="X80" s="235">
        <v>0</v>
      </c>
      <c r="Y80" s="235">
        <v>350.22389847419169</v>
      </c>
      <c r="Z80" s="235">
        <v>554.8664936793906</v>
      </c>
      <c r="AA80" s="235">
        <v>0</v>
      </c>
      <c r="AB80" s="235">
        <v>3.2172613729715098</v>
      </c>
      <c r="AC80" s="235">
        <v>122.93091438319382</v>
      </c>
      <c r="AD80" s="236"/>
      <c r="AE80" s="236"/>
      <c r="AF80" s="235">
        <v>46.37273055445884</v>
      </c>
      <c r="AG80" s="235">
        <v>0.81472119195495618</v>
      </c>
      <c r="AH80" s="235">
        <v>0</v>
      </c>
      <c r="AI80" s="235">
        <v>3.7664665108390154</v>
      </c>
      <c r="AJ80" s="235">
        <v>0</v>
      </c>
      <c r="AK80" s="235">
        <v>9.8000000000000004E-2</v>
      </c>
      <c r="AL80" s="235">
        <v>0</v>
      </c>
      <c r="AM80" s="235">
        <v>4.6866877027939715</v>
      </c>
      <c r="AN80" s="235"/>
      <c r="AO80" s="236"/>
      <c r="AP80" s="235">
        <v>0</v>
      </c>
      <c r="AQ80" s="235">
        <v>41.686042851664865</v>
      </c>
      <c r="AR80" s="235"/>
      <c r="AS80" s="235"/>
      <c r="AT80" s="235">
        <v>1</v>
      </c>
    </row>
    <row r="81" spans="1:46">
      <c r="A81" s="234">
        <v>216</v>
      </c>
      <c r="B81" s="235">
        <v>12</v>
      </c>
      <c r="C81" s="235">
        <v>9.5949080402033218</v>
      </c>
      <c r="D81" s="235">
        <v>643.13309900000002</v>
      </c>
      <c r="E81" s="235">
        <v>41.856699999999996</v>
      </c>
      <c r="F81" s="235">
        <v>15.907173999999999</v>
      </c>
      <c r="G81" s="235">
        <v>31.978446000000002</v>
      </c>
      <c r="H81" s="235">
        <v>21.665882673014789</v>
      </c>
      <c r="I81" s="235">
        <v>52.186251438242159</v>
      </c>
      <c r="J81" s="235">
        <v>35.27665507188533</v>
      </c>
      <c r="K81" s="235">
        <v>14.601027314063529</v>
      </c>
      <c r="L81" s="235">
        <v>0.99362247862417674</v>
      </c>
      <c r="M81" s="235">
        <v>0.99631616676403811</v>
      </c>
      <c r="N81" s="235">
        <v>1</v>
      </c>
      <c r="O81" s="235">
        <v>1</v>
      </c>
      <c r="P81" s="235">
        <v>0.76126695070474648</v>
      </c>
      <c r="Q81" s="235">
        <v>0.99</v>
      </c>
      <c r="R81" s="235">
        <v>138.04037235719281</v>
      </c>
      <c r="S81" s="235">
        <v>1.2717081690196894</v>
      </c>
      <c r="T81" s="235">
        <v>9.2323237354464851</v>
      </c>
      <c r="U81" s="235">
        <v>128.02349841358159</v>
      </c>
      <c r="V81" s="235">
        <v>1.6007615728572258</v>
      </c>
      <c r="W81" s="235">
        <v>0</v>
      </c>
      <c r="X81" s="235">
        <v>0</v>
      </c>
      <c r="Y81" s="235">
        <v>350.68044441440662</v>
      </c>
      <c r="Z81" s="235">
        <v>559.26222040631865</v>
      </c>
      <c r="AA81" s="235">
        <v>0</v>
      </c>
      <c r="AB81" s="235">
        <v>2.4629144589086622</v>
      </c>
      <c r="AC81" s="235">
        <v>123.47276273432857</v>
      </c>
      <c r="AD81" s="236"/>
      <c r="AE81" s="236"/>
      <c r="AF81" s="235">
        <v>46.57713544210651</v>
      </c>
      <c r="AG81" s="235">
        <v>0.83563258699552279</v>
      </c>
      <c r="AH81" s="235">
        <v>0</v>
      </c>
      <c r="AI81" s="235">
        <v>3.6761670362972421</v>
      </c>
      <c r="AJ81" s="235">
        <v>0</v>
      </c>
      <c r="AK81" s="235">
        <v>9.8000000000000004E-2</v>
      </c>
      <c r="AL81" s="235">
        <v>0</v>
      </c>
      <c r="AM81" s="235">
        <v>4.617299623292765</v>
      </c>
      <c r="AN81" s="235"/>
      <c r="AO81" s="236"/>
      <c r="AP81" s="235">
        <v>0</v>
      </c>
      <c r="AQ81" s="235">
        <v>41.959835818813744</v>
      </c>
      <c r="AR81" s="235"/>
      <c r="AS81" s="235"/>
      <c r="AT81" s="235">
        <v>1</v>
      </c>
    </row>
    <row r="82" spans="1:46">
      <c r="A82" s="234">
        <v>216</v>
      </c>
      <c r="B82" s="235">
        <v>12.083333333333334</v>
      </c>
      <c r="C82" s="235">
        <v>9.6782413735366557</v>
      </c>
      <c r="D82" s="235">
        <v>647.66719000000001</v>
      </c>
      <c r="E82" s="235">
        <v>41.086111000000002</v>
      </c>
      <c r="F82" s="235">
        <v>11.696719999999999</v>
      </c>
      <c r="G82" s="235">
        <v>32.323430000000002</v>
      </c>
      <c r="H82" s="235">
        <v>21.771524121667881</v>
      </c>
      <c r="I82" s="235">
        <v>53.086526555411517</v>
      </c>
      <c r="J82" s="235">
        <v>34.121653942524631</v>
      </c>
      <c r="K82" s="235">
        <v>15.025836113270476</v>
      </c>
      <c r="L82" s="235">
        <v>0.993132661948263</v>
      </c>
      <c r="M82" s="235">
        <v>0.9962039841260848</v>
      </c>
      <c r="N82" s="235">
        <v>1</v>
      </c>
      <c r="O82" s="235">
        <v>1</v>
      </c>
      <c r="P82" s="235">
        <v>0.76080600169008805</v>
      </c>
      <c r="Q82" s="235">
        <v>0.99</v>
      </c>
      <c r="R82" s="235">
        <v>138.65723658572983</v>
      </c>
      <c r="S82" s="235">
        <v>1.2697884409695639</v>
      </c>
      <c r="T82" s="235">
        <v>9.1222327035404867</v>
      </c>
      <c r="U82" s="235">
        <v>128.75173083819638</v>
      </c>
      <c r="V82" s="235">
        <v>1.4017478616993624</v>
      </c>
      <c r="W82" s="235">
        <v>0</v>
      </c>
      <c r="X82" s="235">
        <v>0</v>
      </c>
      <c r="Y82" s="235">
        <v>351.08667853364</v>
      </c>
      <c r="Z82" s="235">
        <v>568.48242493494377</v>
      </c>
      <c r="AA82" s="235">
        <v>0</v>
      </c>
      <c r="AB82" s="235">
        <v>2.302804488638813</v>
      </c>
      <c r="AC82" s="235">
        <v>124.5607433516814</v>
      </c>
      <c r="AD82" s="236"/>
      <c r="AE82" s="236"/>
      <c r="AF82" s="235">
        <v>47.034327366962465</v>
      </c>
      <c r="AG82" s="235">
        <v>0.87902951159616605</v>
      </c>
      <c r="AH82" s="235">
        <v>0</v>
      </c>
      <c r="AI82" s="235">
        <v>3.6949870733705303</v>
      </c>
      <c r="AJ82" s="235">
        <v>0</v>
      </c>
      <c r="AK82" s="235">
        <v>9.8000000000000004E-2</v>
      </c>
      <c r="AL82" s="235">
        <v>0</v>
      </c>
      <c r="AM82" s="235">
        <v>4.679516584966696</v>
      </c>
      <c r="AN82" s="235"/>
      <c r="AO82" s="236"/>
      <c r="AP82" s="235">
        <v>0</v>
      </c>
      <c r="AQ82" s="235">
        <v>42.354810781995766</v>
      </c>
      <c r="AR82" s="235"/>
      <c r="AS82" s="235"/>
      <c r="AT82" s="235">
        <v>1</v>
      </c>
    </row>
    <row r="83" spans="1:46">
      <c r="A83" s="234">
        <v>216</v>
      </c>
      <c r="B83" s="235">
        <v>12.166666666666666</v>
      </c>
      <c r="C83" s="235">
        <v>9.7615747068699878</v>
      </c>
      <c r="D83" s="235">
        <v>650.43225900000004</v>
      </c>
      <c r="E83" s="235">
        <v>40.891762999999997</v>
      </c>
      <c r="F83" s="235">
        <v>12.005501000000001</v>
      </c>
      <c r="G83" s="235">
        <v>32.253788</v>
      </c>
      <c r="H83" s="235">
        <v>21.671357112043204</v>
      </c>
      <c r="I83" s="235">
        <v>53.977347946839977</v>
      </c>
      <c r="J83" s="235">
        <v>32.95933269799098</v>
      </c>
      <c r="K83" s="235">
        <v>15.437596140549607</v>
      </c>
      <c r="L83" s="235">
        <v>0.99263964126711957</v>
      </c>
      <c r="M83" s="235">
        <v>0.99609482049323728</v>
      </c>
      <c r="N83" s="235">
        <v>1</v>
      </c>
      <c r="O83" s="235">
        <v>1</v>
      </c>
      <c r="P83" s="235">
        <v>0.76034498746439094</v>
      </c>
      <c r="Q83" s="235">
        <v>0.99</v>
      </c>
      <c r="R83" s="235">
        <v>138.89276816015058</v>
      </c>
      <c r="S83" s="235">
        <v>1.2743817581335231</v>
      </c>
      <c r="T83" s="235">
        <v>9.1639473045187891</v>
      </c>
      <c r="U83" s="235">
        <v>128.94277759014886</v>
      </c>
      <c r="V83" s="235">
        <v>1.1849427084507669</v>
      </c>
      <c r="W83" s="235">
        <v>0</v>
      </c>
      <c r="X83" s="235">
        <v>0</v>
      </c>
      <c r="Y83" s="235">
        <v>351.44174726109156</v>
      </c>
      <c r="Z83" s="235">
        <v>574.7705862964475</v>
      </c>
      <c r="AA83" s="235">
        <v>0</v>
      </c>
      <c r="AB83" s="235">
        <v>1.9609015833610544</v>
      </c>
      <c r="AC83" s="235">
        <v>125.30866472274117</v>
      </c>
      <c r="AD83" s="236"/>
      <c r="AE83" s="236"/>
      <c r="AF83" s="235">
        <v>47.362752144128656</v>
      </c>
      <c r="AG83" s="235">
        <v>0.90973376991735311</v>
      </c>
      <c r="AH83" s="235">
        <v>0</v>
      </c>
      <c r="AI83" s="235">
        <v>3.7073575795186811</v>
      </c>
      <c r="AJ83" s="235">
        <v>0</v>
      </c>
      <c r="AK83" s="235">
        <v>9.8000000000000004E-2</v>
      </c>
      <c r="AL83" s="235">
        <v>0</v>
      </c>
      <c r="AM83" s="235">
        <v>4.7225913494360343</v>
      </c>
      <c r="AN83" s="235"/>
      <c r="AO83" s="236"/>
      <c r="AP83" s="235">
        <v>0</v>
      </c>
      <c r="AQ83" s="235">
        <v>42.640160794692619</v>
      </c>
      <c r="AR83" s="235"/>
      <c r="AS83" s="235"/>
      <c r="AT83" s="235">
        <v>1</v>
      </c>
    </row>
    <row r="84" spans="1:46">
      <c r="A84" s="234">
        <v>216</v>
      </c>
      <c r="B84" s="235">
        <v>12.25</v>
      </c>
      <c r="C84" s="235">
        <v>9.8449080402033218</v>
      </c>
      <c r="D84" s="235">
        <v>651.88545699999997</v>
      </c>
      <c r="E84" s="235">
        <v>40.966889000000002</v>
      </c>
      <c r="F84" s="235">
        <v>14.948305</v>
      </c>
      <c r="G84" s="235">
        <v>32.162900999999998</v>
      </c>
      <c r="H84" s="235">
        <v>21.615050381548887</v>
      </c>
      <c r="I84" s="235">
        <v>54.857884188474841</v>
      </c>
      <c r="J84" s="235">
        <v>31.7897617277855</v>
      </c>
      <c r="K84" s="235">
        <v>15.836055380062261</v>
      </c>
      <c r="L84" s="235">
        <v>0.9921452483867248</v>
      </c>
      <c r="M84" s="235">
        <v>0.99598876988927942</v>
      </c>
      <c r="N84" s="235">
        <v>1</v>
      </c>
      <c r="O84" s="235">
        <v>1</v>
      </c>
      <c r="P84" s="235">
        <v>0.75988538011836348</v>
      </c>
      <c r="Q84" s="235">
        <v>0.99</v>
      </c>
      <c r="R84" s="235">
        <v>138.84840155235455</v>
      </c>
      <c r="S84" s="235">
        <v>1.2786687031330874</v>
      </c>
      <c r="T84" s="235">
        <v>9.288305672693852</v>
      </c>
      <c r="U84" s="235">
        <v>128.77143484768359</v>
      </c>
      <c r="V84" s="235">
        <v>0.94411413674576838</v>
      </c>
      <c r="W84" s="235">
        <v>0</v>
      </c>
      <c r="X84" s="235">
        <v>0</v>
      </c>
      <c r="Y84" s="235">
        <v>351.74092912615419</v>
      </c>
      <c r="Z84" s="235">
        <v>578.7543228484875</v>
      </c>
      <c r="AA84" s="235">
        <v>0</v>
      </c>
      <c r="AB84" s="235">
        <v>1.5573891182095805</v>
      </c>
      <c r="AC84" s="235">
        <v>125.78005739362835</v>
      </c>
      <c r="AD84" s="236"/>
      <c r="AE84" s="236"/>
      <c r="AF84" s="235">
        <v>47.574185589044937</v>
      </c>
      <c r="AG84" s="235">
        <v>0.92972545202910539</v>
      </c>
      <c r="AH84" s="235">
        <v>0</v>
      </c>
      <c r="AI84" s="235">
        <v>3.716365030120742</v>
      </c>
      <c r="AJ84" s="235">
        <v>0</v>
      </c>
      <c r="AK84" s="235">
        <v>9.8000000000000004E-2</v>
      </c>
      <c r="AL84" s="235">
        <v>0</v>
      </c>
      <c r="AM84" s="235">
        <v>4.7515904821498474</v>
      </c>
      <c r="AN84" s="235"/>
      <c r="AO84" s="236"/>
      <c r="AP84" s="235">
        <v>0</v>
      </c>
      <c r="AQ84" s="235">
        <v>42.822595106895093</v>
      </c>
      <c r="AR84" s="235"/>
      <c r="AS84" s="235"/>
      <c r="AT84" s="235">
        <v>1</v>
      </c>
    </row>
    <row r="85" spans="1:46">
      <c r="A85" s="234">
        <v>216</v>
      </c>
      <c r="B85" s="235">
        <v>12.333333333333334</v>
      </c>
      <c r="C85" s="235">
        <v>9.9282413735366557</v>
      </c>
      <c r="D85" s="235">
        <v>655.291695</v>
      </c>
      <c r="E85" s="235">
        <v>40.491658000000001</v>
      </c>
      <c r="F85" s="235">
        <v>11.069905</v>
      </c>
      <c r="G85" s="235">
        <v>32.624366999999999</v>
      </c>
      <c r="H85" s="235">
        <v>21.878556676495659</v>
      </c>
      <c r="I85" s="235">
        <v>55.727232393550942</v>
      </c>
      <c r="J85" s="235">
        <v>30.613028736430078</v>
      </c>
      <c r="K85" s="235">
        <v>16.220965097778738</v>
      </c>
      <c r="L85" s="235">
        <v>0.99165132985819349</v>
      </c>
      <c r="M85" s="235">
        <v>0.9958859275615024</v>
      </c>
      <c r="N85" s="235">
        <v>1</v>
      </c>
      <c r="O85" s="235">
        <v>1</v>
      </c>
      <c r="P85" s="235">
        <v>0.75942866319932711</v>
      </c>
      <c r="Q85" s="235">
        <v>0.99</v>
      </c>
      <c r="R85" s="235">
        <v>139.22107362396704</v>
      </c>
      <c r="S85" s="235">
        <v>1.2730797704576902</v>
      </c>
      <c r="T85" s="235">
        <v>9.1708013838134068</v>
      </c>
      <c r="U85" s="235">
        <v>129.26507408461569</v>
      </c>
      <c r="V85" s="235">
        <v>0.80264077963211877</v>
      </c>
      <c r="W85" s="235">
        <v>0</v>
      </c>
      <c r="X85" s="235">
        <v>0</v>
      </c>
      <c r="Y85" s="235">
        <v>352.00330888879296</v>
      </c>
      <c r="Z85" s="235">
        <v>585.12300223310888</v>
      </c>
      <c r="AA85" s="235">
        <v>0</v>
      </c>
      <c r="AB85" s="235">
        <v>1.4763923336275171</v>
      </c>
      <c r="AC85" s="235">
        <v>126.49822351884184</v>
      </c>
      <c r="AD85" s="236"/>
      <c r="AE85" s="236"/>
      <c r="AF85" s="235">
        <v>47.878401721668894</v>
      </c>
      <c r="AG85" s="235">
        <v>0.96172646932069583</v>
      </c>
      <c r="AH85" s="235">
        <v>0</v>
      </c>
      <c r="AI85" s="235">
        <v>3.731347506146514</v>
      </c>
      <c r="AJ85" s="235">
        <v>0</v>
      </c>
      <c r="AK85" s="235">
        <v>9.8000000000000004E-2</v>
      </c>
      <c r="AL85" s="235">
        <v>0</v>
      </c>
      <c r="AM85" s="235">
        <v>4.7985739754672094</v>
      </c>
      <c r="AN85" s="235"/>
      <c r="AO85" s="236"/>
      <c r="AP85" s="235">
        <v>0</v>
      </c>
      <c r="AQ85" s="235">
        <v>43.079827746201687</v>
      </c>
      <c r="AR85" s="235"/>
      <c r="AS85" s="235"/>
      <c r="AT85" s="235">
        <v>1</v>
      </c>
    </row>
    <row r="86" spans="1:46">
      <c r="A86" s="234">
        <v>216</v>
      </c>
      <c r="B86" s="235">
        <v>12.416666666666666</v>
      </c>
      <c r="C86" s="235">
        <v>10.011574706869988</v>
      </c>
      <c r="D86" s="235">
        <v>658.260673</v>
      </c>
      <c r="E86" s="235">
        <v>39.730547999999999</v>
      </c>
      <c r="F86" s="235">
        <v>10.604782999999999</v>
      </c>
      <c r="G86" s="235">
        <v>32.757665000000003</v>
      </c>
      <c r="H86" s="235">
        <v>21.809617966019772</v>
      </c>
      <c r="I86" s="235">
        <v>56.584411586947603</v>
      </c>
      <c r="J86" s="235">
        <v>29.429239005785245</v>
      </c>
      <c r="K86" s="235">
        <v>16.592080348507562</v>
      </c>
      <c r="L86" s="235">
        <v>0.99115974194037104</v>
      </c>
      <c r="M86" s="235">
        <v>0.99578638965768607</v>
      </c>
      <c r="N86" s="235">
        <v>1</v>
      </c>
      <c r="O86" s="235">
        <v>1</v>
      </c>
      <c r="P86" s="235">
        <v>0.7589763276438698</v>
      </c>
      <c r="Q86" s="235">
        <v>0.99</v>
      </c>
      <c r="R86" s="235">
        <v>139.5022481272355</v>
      </c>
      <c r="S86" s="235">
        <v>1.2728525682044882</v>
      </c>
      <c r="T86" s="235">
        <v>9.1712915552792378</v>
      </c>
      <c r="U86" s="235">
        <v>129.5459039112535</v>
      </c>
      <c r="V86" s="235">
        <v>0.69370265701805556</v>
      </c>
      <c r="W86" s="235">
        <v>0</v>
      </c>
      <c r="X86" s="235">
        <v>0</v>
      </c>
      <c r="Y86" s="235">
        <v>352.23833744084504</v>
      </c>
      <c r="Z86" s="235">
        <v>590.14288232451418</v>
      </c>
      <c r="AA86" s="235">
        <v>0</v>
      </c>
      <c r="AB86" s="235">
        <v>1.3670504941871764</v>
      </c>
      <c r="AC86" s="235">
        <v>126.99747505191498</v>
      </c>
      <c r="AD86" s="236"/>
      <c r="AE86" s="236"/>
      <c r="AF86" s="235">
        <v>48.186132247052676</v>
      </c>
      <c r="AG86" s="235">
        <v>0.98764835140835294</v>
      </c>
      <c r="AH86" s="235">
        <v>0</v>
      </c>
      <c r="AI86" s="235">
        <v>3.7451545691824681</v>
      </c>
      <c r="AJ86" s="235">
        <v>0</v>
      </c>
      <c r="AK86" s="235">
        <v>9.8000000000000004E-2</v>
      </c>
      <c r="AL86" s="235">
        <v>0</v>
      </c>
      <c r="AM86" s="235">
        <v>4.838302920590821</v>
      </c>
      <c r="AN86" s="235"/>
      <c r="AO86" s="236"/>
      <c r="AP86" s="235">
        <v>0</v>
      </c>
      <c r="AQ86" s="235">
        <v>43.347829326461856</v>
      </c>
      <c r="AR86" s="235"/>
      <c r="AS86" s="235"/>
      <c r="AT86" s="235">
        <v>1</v>
      </c>
    </row>
    <row r="87" spans="1:46">
      <c r="A87" s="234">
        <v>216</v>
      </c>
      <c r="B87" s="235">
        <v>12.5</v>
      </c>
      <c r="C87" s="235">
        <v>10.094908040203322</v>
      </c>
      <c r="D87" s="235">
        <v>664.46329500000002</v>
      </c>
      <c r="E87" s="235">
        <v>38.708506999999997</v>
      </c>
      <c r="F87" s="235">
        <v>21.321767999999999</v>
      </c>
      <c r="G87" s="235">
        <v>32.702210999999998</v>
      </c>
      <c r="H87" s="235">
        <v>21.525926417530489</v>
      </c>
      <c r="I87" s="235">
        <v>57.428355695629051</v>
      </c>
      <c r="J87" s="235">
        <v>28.238515602175465</v>
      </c>
      <c r="K87" s="235">
        <v>16.949160499060373</v>
      </c>
      <c r="L87" s="235">
        <v>0.9906723450892666</v>
      </c>
      <c r="M87" s="235">
        <v>0.99569025288193591</v>
      </c>
      <c r="N87" s="235">
        <v>1</v>
      </c>
      <c r="O87" s="235">
        <v>1</v>
      </c>
      <c r="P87" s="235">
        <v>0.75852986733835481</v>
      </c>
      <c r="Q87" s="235">
        <v>0.99</v>
      </c>
      <c r="R87" s="235">
        <v>140.46983821420653</v>
      </c>
      <c r="S87" s="235">
        <v>1.2756801454893307</v>
      </c>
      <c r="T87" s="235">
        <v>9.5264260929475881</v>
      </c>
      <c r="U87" s="235">
        <v>130.15661425361668</v>
      </c>
      <c r="V87" s="235">
        <v>0.62070692086866752</v>
      </c>
      <c r="W87" s="235">
        <v>0</v>
      </c>
      <c r="X87" s="235">
        <v>0</v>
      </c>
      <c r="Y87" s="235">
        <v>352.45500869516729</v>
      </c>
      <c r="Z87" s="235">
        <v>596.39615788666003</v>
      </c>
      <c r="AA87" s="235">
        <v>0</v>
      </c>
      <c r="AB87" s="235">
        <v>1.3026060835455608</v>
      </c>
      <c r="AC87" s="235">
        <v>127.74450245718897</v>
      </c>
      <c r="AD87" s="236"/>
      <c r="AE87" s="236"/>
      <c r="AF87" s="235">
        <v>48.657341311183501</v>
      </c>
      <c r="AG87" s="235">
        <v>1.0203536959351995</v>
      </c>
      <c r="AH87" s="235">
        <v>0</v>
      </c>
      <c r="AI87" s="235">
        <v>3.7638733229604422</v>
      </c>
      <c r="AJ87" s="235">
        <v>0</v>
      </c>
      <c r="AK87" s="235">
        <v>9.8000000000000004E-2</v>
      </c>
      <c r="AL87" s="235">
        <v>0</v>
      </c>
      <c r="AM87" s="235">
        <v>4.8897270188956421</v>
      </c>
      <c r="AN87" s="235"/>
      <c r="AO87" s="236"/>
      <c r="AP87" s="235">
        <v>0</v>
      </c>
      <c r="AQ87" s="235">
        <v>43.76761429228786</v>
      </c>
      <c r="AR87" s="235"/>
      <c r="AS87" s="235"/>
      <c r="AT87" s="235">
        <v>1</v>
      </c>
    </row>
    <row r="88" spans="1:46">
      <c r="A88" s="234">
        <v>216</v>
      </c>
      <c r="B88" s="235">
        <v>12.583333333333334</v>
      </c>
      <c r="C88" s="235">
        <v>10.178241373536656</v>
      </c>
      <c r="D88" s="235">
        <v>667.99307899999997</v>
      </c>
      <c r="E88" s="235">
        <v>37.878886999999999</v>
      </c>
      <c r="F88" s="235">
        <v>17.767662000000001</v>
      </c>
      <c r="G88" s="235">
        <v>32.870046000000002</v>
      </c>
      <c r="H88" s="235">
        <v>21.464288615501523</v>
      </c>
      <c r="I88" s="235">
        <v>58.257906224448163</v>
      </c>
      <c r="J88" s="235">
        <v>27.040999522698925</v>
      </c>
      <c r="K88" s="235">
        <v>17.291969765529746</v>
      </c>
      <c r="L88" s="235">
        <v>0.99019099799227606</v>
      </c>
      <c r="M88" s="235">
        <v>0.99559761413049597</v>
      </c>
      <c r="N88" s="235">
        <v>1</v>
      </c>
      <c r="O88" s="235">
        <v>1</v>
      </c>
      <c r="P88" s="235">
        <v>0.75809077432194871</v>
      </c>
      <c r="Q88" s="235">
        <v>0.99</v>
      </c>
      <c r="R88" s="235">
        <v>140.87442748893096</v>
      </c>
      <c r="S88" s="235">
        <v>1.2742101567995034</v>
      </c>
      <c r="T88" s="235">
        <v>9.440944781104788</v>
      </c>
      <c r="U88" s="235">
        <v>130.64756026098468</v>
      </c>
      <c r="V88" s="235">
        <v>0.46999710428417973</v>
      </c>
      <c r="W88" s="235">
        <v>0</v>
      </c>
      <c r="X88" s="235">
        <v>0</v>
      </c>
      <c r="Y88" s="235">
        <v>352.6388585529354</v>
      </c>
      <c r="Z88" s="235">
        <v>601.74487118622642</v>
      </c>
      <c r="AA88" s="235">
        <v>0</v>
      </c>
      <c r="AB88" s="235">
        <v>0.94544949133428424</v>
      </c>
      <c r="AC88" s="235">
        <v>128.74391043757683</v>
      </c>
      <c r="AD88" s="236"/>
      <c r="AE88" s="236"/>
      <c r="AF88" s="235">
        <v>49.054212424883204</v>
      </c>
      <c r="AG88" s="235">
        <v>1.0487291800946601</v>
      </c>
      <c r="AH88" s="235">
        <v>0</v>
      </c>
      <c r="AI88" s="235">
        <v>3.7797860301522199</v>
      </c>
      <c r="AJ88" s="235">
        <v>0</v>
      </c>
      <c r="AK88" s="235">
        <v>9.8000000000000004E-2</v>
      </c>
      <c r="AL88" s="235">
        <v>0</v>
      </c>
      <c r="AM88" s="235">
        <v>4.9340152102468799</v>
      </c>
      <c r="AN88" s="235"/>
      <c r="AO88" s="236"/>
      <c r="AP88" s="235">
        <v>0</v>
      </c>
      <c r="AQ88" s="235">
        <v>44.12019721463632</v>
      </c>
      <c r="AR88" s="235"/>
      <c r="AS88" s="235"/>
      <c r="AT88" s="235">
        <v>1</v>
      </c>
    </row>
    <row r="89" spans="1:46">
      <c r="A89" s="234">
        <v>216</v>
      </c>
      <c r="B89" s="235">
        <v>12.666666666666666</v>
      </c>
      <c r="C89" s="235">
        <v>10.261574706869988</v>
      </c>
      <c r="D89" s="235">
        <v>662.18980299999998</v>
      </c>
      <c r="E89" s="235">
        <v>38.614088000000002</v>
      </c>
      <c r="F89" s="235">
        <v>15.879251999999999</v>
      </c>
      <c r="G89" s="235">
        <v>32.686400999999996</v>
      </c>
      <c r="H89" s="235">
        <v>21.491259845061041</v>
      </c>
      <c r="I89" s="235">
        <v>59.071804727066734</v>
      </c>
      <c r="J89" s="235">
        <v>25.836849775282783</v>
      </c>
      <c r="K89" s="235">
        <v>17.620277762413615</v>
      </c>
      <c r="L89" s="235">
        <v>0.98971755117187032</v>
      </c>
      <c r="M89" s="235">
        <v>0.99550857010897498</v>
      </c>
      <c r="N89" s="235">
        <v>1</v>
      </c>
      <c r="O89" s="235">
        <v>1</v>
      </c>
      <c r="P89" s="235">
        <v>0.75766053365213437</v>
      </c>
      <c r="Q89" s="235">
        <v>0.99</v>
      </c>
      <c r="R89" s="235">
        <v>139.32004480651662</v>
      </c>
      <c r="S89" s="235">
        <v>1.2781662950392161</v>
      </c>
      <c r="T89" s="235">
        <v>9.3953600958504175</v>
      </c>
      <c r="U89" s="235">
        <v>129.13625149731612</v>
      </c>
      <c r="V89" s="235">
        <v>0.25054079268121471</v>
      </c>
      <c r="W89" s="235">
        <v>0</v>
      </c>
      <c r="X89" s="235">
        <v>0</v>
      </c>
      <c r="Y89" s="235">
        <v>352.77361247510845</v>
      </c>
      <c r="Z89" s="235">
        <v>597.20980757944426</v>
      </c>
      <c r="AA89" s="235">
        <v>0</v>
      </c>
      <c r="AB89" s="235">
        <v>0.52942834038312236</v>
      </c>
      <c r="AC89" s="235">
        <v>127.86668564138084</v>
      </c>
      <c r="AD89" s="236"/>
      <c r="AE89" s="236"/>
      <c r="AF89" s="235">
        <v>48.7124015751427</v>
      </c>
      <c r="AG89" s="235">
        <v>1.0254648839115301</v>
      </c>
      <c r="AH89" s="235">
        <v>0</v>
      </c>
      <c r="AI89" s="235">
        <v>3.7659436790661172</v>
      </c>
      <c r="AJ89" s="235">
        <v>0</v>
      </c>
      <c r="AK89" s="235">
        <v>9.8000000000000004E-2</v>
      </c>
      <c r="AL89" s="235">
        <v>0</v>
      </c>
      <c r="AM89" s="235">
        <v>4.8969085629776474</v>
      </c>
      <c r="AN89" s="235"/>
      <c r="AO89" s="236"/>
      <c r="AP89" s="235">
        <v>0</v>
      </c>
      <c r="AQ89" s="235">
        <v>43.815493012165049</v>
      </c>
      <c r="AR89" s="235"/>
      <c r="AS89" s="235"/>
      <c r="AT89" s="235">
        <v>1</v>
      </c>
    </row>
    <row r="90" spans="1:46">
      <c r="A90" s="234">
        <v>216</v>
      </c>
      <c r="B90" s="235">
        <v>12.75</v>
      </c>
      <c r="C90" s="235">
        <v>10.344908040203322</v>
      </c>
      <c r="D90" s="235">
        <v>662.28457500000002</v>
      </c>
      <c r="E90" s="235">
        <v>37.549650999999997</v>
      </c>
      <c r="F90" s="235">
        <v>15.156392</v>
      </c>
      <c r="G90" s="235">
        <v>33.127482999999998</v>
      </c>
      <c r="H90" s="235">
        <v>21.590071401857227</v>
      </c>
      <c r="I90" s="235">
        <v>59.868685234340809</v>
      </c>
      <c r="J90" s="235">
        <v>24.626243387312403</v>
      </c>
      <c r="K90" s="235">
        <v>17.933860061078057</v>
      </c>
      <c r="L90" s="235">
        <v>0.98925384019038842</v>
      </c>
      <c r="M90" s="235">
        <v>0.99542321693274849</v>
      </c>
      <c r="N90" s="235">
        <v>1</v>
      </c>
      <c r="O90" s="235">
        <v>1</v>
      </c>
      <c r="P90" s="235">
        <v>0.75724061795813413</v>
      </c>
      <c r="Q90" s="235">
        <v>0.99</v>
      </c>
      <c r="R90" s="235">
        <v>139.01859548516256</v>
      </c>
      <c r="S90" s="235">
        <v>1.270925650358941</v>
      </c>
      <c r="T90" s="235">
        <v>9.3722829744362315</v>
      </c>
      <c r="U90" s="235">
        <v>128.8622552769728</v>
      </c>
      <c r="V90" s="235">
        <v>8.7808435896299802E-2</v>
      </c>
      <c r="W90" s="235">
        <v>0</v>
      </c>
      <c r="X90" s="235">
        <v>0</v>
      </c>
      <c r="Y90" s="235">
        <v>352.86834855563006</v>
      </c>
      <c r="Z90" s="235">
        <v>597.69203119117469</v>
      </c>
      <c r="AA90" s="235">
        <v>0</v>
      </c>
      <c r="AB90" s="235">
        <v>0.35034465305003026</v>
      </c>
      <c r="AC90" s="235">
        <v>127.9373305846327</v>
      </c>
      <c r="AD90" s="236"/>
      <c r="AE90" s="236"/>
      <c r="AF90" s="235">
        <v>48.728796852522102</v>
      </c>
      <c r="AG90" s="235">
        <v>1.0280833933227047</v>
      </c>
      <c r="AH90" s="235">
        <v>0</v>
      </c>
      <c r="AI90" s="235">
        <v>3.7671730243546127</v>
      </c>
      <c r="AJ90" s="235">
        <v>0</v>
      </c>
      <c r="AK90" s="235">
        <v>9.8000000000000004E-2</v>
      </c>
      <c r="AL90" s="235">
        <v>0</v>
      </c>
      <c r="AM90" s="235">
        <v>4.9007564176773171</v>
      </c>
      <c r="AN90" s="235"/>
      <c r="AO90" s="236"/>
      <c r="AP90" s="235">
        <v>0</v>
      </c>
      <c r="AQ90" s="235">
        <v>43.828040434844787</v>
      </c>
      <c r="AR90" s="235"/>
      <c r="AS90" s="235"/>
      <c r="AT90" s="235">
        <v>1</v>
      </c>
    </row>
    <row r="91" spans="1:46">
      <c r="A91" s="234">
        <v>216</v>
      </c>
      <c r="B91" s="235">
        <v>12.833333333333334</v>
      </c>
      <c r="C91" s="235">
        <v>10.428241373536656</v>
      </c>
      <c r="D91" s="235">
        <v>665.96420899999998</v>
      </c>
      <c r="E91" s="235">
        <v>34.658566999999998</v>
      </c>
      <c r="F91" s="235">
        <v>18.611704</v>
      </c>
      <c r="G91" s="235">
        <v>33.255799000000003</v>
      </c>
      <c r="H91" s="235">
        <v>20.998294745905834</v>
      </c>
      <c r="I91" s="235">
        <v>60.647066869386855</v>
      </c>
      <c r="J91" s="235">
        <v>23.409375338020773</v>
      </c>
      <c r="K91" s="235">
        <v>18.23249875481951</v>
      </c>
      <c r="L91" s="235">
        <v>0.98880167849466571</v>
      </c>
      <c r="M91" s="235">
        <v>0.99534164971262817</v>
      </c>
      <c r="N91" s="235">
        <v>1</v>
      </c>
      <c r="O91" s="235">
        <v>1</v>
      </c>
      <c r="P91" s="235">
        <v>0.75683248171323769</v>
      </c>
      <c r="Q91" s="235">
        <v>0.99</v>
      </c>
      <c r="R91" s="235">
        <v>139.47805054431808</v>
      </c>
      <c r="S91" s="235">
        <v>1.2687972503046652</v>
      </c>
      <c r="T91" s="235">
        <v>9.4799754350072281</v>
      </c>
      <c r="U91" s="235">
        <v>129.21523155583756</v>
      </c>
      <c r="V91" s="235">
        <v>-1.6329157835344471E-2</v>
      </c>
      <c r="W91" s="235">
        <v>0</v>
      </c>
      <c r="X91" s="235">
        <v>0</v>
      </c>
      <c r="Y91" s="235">
        <v>352.93628059195186</v>
      </c>
      <c r="Z91" s="235">
        <v>600.59787402763607</v>
      </c>
      <c r="AA91" s="235">
        <v>0</v>
      </c>
      <c r="AB91" s="235">
        <v>0.28446373206538461</v>
      </c>
      <c r="AC91" s="235">
        <v>128.46121534054609</v>
      </c>
      <c r="AD91" s="236"/>
      <c r="AE91" s="236"/>
      <c r="AF91" s="235">
        <v>49.018321257261732</v>
      </c>
      <c r="AG91" s="235">
        <v>1.0432716114100709</v>
      </c>
      <c r="AH91" s="235">
        <v>0</v>
      </c>
      <c r="AI91" s="235">
        <v>3.7753051433734872</v>
      </c>
      <c r="AJ91" s="235">
        <v>0</v>
      </c>
      <c r="AK91" s="235">
        <v>9.8000000000000004E-2</v>
      </c>
      <c r="AL91" s="235">
        <v>0</v>
      </c>
      <c r="AM91" s="235">
        <v>4.9240767547835578</v>
      </c>
      <c r="AN91" s="235"/>
      <c r="AO91" s="236"/>
      <c r="AP91" s="235">
        <v>0</v>
      </c>
      <c r="AQ91" s="235">
        <v>44.094244502478176</v>
      </c>
      <c r="AR91" s="235"/>
      <c r="AS91" s="235"/>
      <c r="AT91" s="235">
        <v>1</v>
      </c>
    </row>
    <row r="92" spans="1:46">
      <c r="A92" s="234">
        <v>216</v>
      </c>
      <c r="B92" s="235">
        <v>12.916666666666666</v>
      </c>
      <c r="C92" s="235">
        <v>10.511574706869988</v>
      </c>
      <c r="D92" s="235">
        <v>667.00551299999995</v>
      </c>
      <c r="E92" s="235">
        <v>35.105843999999998</v>
      </c>
      <c r="F92" s="235">
        <v>16.423525000000001</v>
      </c>
      <c r="G92" s="235">
        <v>33.373013</v>
      </c>
      <c r="H92" s="235">
        <v>21.204117723831271</v>
      </c>
      <c r="I92" s="235">
        <v>61.405346961563247</v>
      </c>
      <c r="J92" s="235">
        <v>22.186458410270735</v>
      </c>
      <c r="K92" s="235">
        <v>18.515983027568293</v>
      </c>
      <c r="L92" s="235">
        <v>0.98836284994631607</v>
      </c>
      <c r="M92" s="235">
        <v>0.99526396212821366</v>
      </c>
      <c r="N92" s="235">
        <v>1</v>
      </c>
      <c r="O92" s="235">
        <v>1</v>
      </c>
      <c r="P92" s="235">
        <v>0.75643755526258105</v>
      </c>
      <c r="Q92" s="235">
        <v>0.99</v>
      </c>
      <c r="R92" s="235">
        <v>139.39397143715479</v>
      </c>
      <c r="S92" s="235">
        <v>1.2666398727512376</v>
      </c>
      <c r="T92" s="235">
        <v>9.4173929915256505</v>
      </c>
      <c r="U92" s="235">
        <v>129.19495712443313</v>
      </c>
      <c r="V92" s="235">
        <v>-9.9470265560323998E-2</v>
      </c>
      <c r="W92" s="235">
        <v>0</v>
      </c>
      <c r="X92" s="235">
        <v>0</v>
      </c>
      <c r="Y92" s="235">
        <v>352.98377432580617</v>
      </c>
      <c r="Z92" s="235">
        <v>601.40891928509564</v>
      </c>
      <c r="AA92" s="235">
        <v>0</v>
      </c>
      <c r="AB92" s="235">
        <v>0.18388058326912424</v>
      </c>
      <c r="AC92" s="235">
        <v>128.62565518865276</v>
      </c>
      <c r="AD92" s="236"/>
      <c r="AE92" s="236"/>
      <c r="AF92" s="235">
        <v>49.04792375380601</v>
      </c>
      <c r="AG92" s="235">
        <v>1.0475728375649083</v>
      </c>
      <c r="AH92" s="235">
        <v>0</v>
      </c>
      <c r="AI92" s="235">
        <v>3.7777624822443321</v>
      </c>
      <c r="AJ92" s="235">
        <v>0</v>
      </c>
      <c r="AK92" s="235">
        <v>9.8000000000000004E-2</v>
      </c>
      <c r="AL92" s="235">
        <v>0</v>
      </c>
      <c r="AM92" s="235">
        <v>4.9308353198092405</v>
      </c>
      <c r="AN92" s="235"/>
      <c r="AO92" s="236"/>
      <c r="AP92" s="235">
        <v>0</v>
      </c>
      <c r="AQ92" s="235">
        <v>44.11708843399677</v>
      </c>
      <c r="AR92" s="235"/>
      <c r="AS92" s="235"/>
      <c r="AT92" s="235">
        <v>1</v>
      </c>
    </row>
    <row r="93" spans="1:46">
      <c r="A93" s="234">
        <v>216</v>
      </c>
      <c r="B93" s="235">
        <v>13</v>
      </c>
      <c r="C93" s="235">
        <v>10.594908040203322</v>
      </c>
      <c r="D93" s="235">
        <v>665.63472400000001</v>
      </c>
      <c r="E93" s="235">
        <v>34.870494999999998</v>
      </c>
      <c r="F93" s="235">
        <v>15.907173999999999</v>
      </c>
      <c r="G93" s="235">
        <v>33.802982</v>
      </c>
      <c r="H93" s="235">
        <v>21.478834785092165</v>
      </c>
      <c r="I93" s="235">
        <v>62.141795071915155</v>
      </c>
      <c r="J93" s="235">
        <v>20.957722957900216</v>
      </c>
      <c r="K93" s="235">
        <v>18.784109723075222</v>
      </c>
      <c r="L93" s="235">
        <v>0.98793910109042826</v>
      </c>
      <c r="M93" s="235">
        <v>0.99519024599165873</v>
      </c>
      <c r="N93" s="235">
        <v>1</v>
      </c>
      <c r="O93" s="235">
        <v>1</v>
      </c>
      <c r="P93" s="235">
        <v>0.75605723864835139</v>
      </c>
      <c r="Q93" s="235">
        <v>0.99</v>
      </c>
      <c r="R93" s="235">
        <v>138.8181289409255</v>
      </c>
      <c r="S93" s="235">
        <v>1.2590078408339465</v>
      </c>
      <c r="T93" s="235">
        <v>9.3956918248167369</v>
      </c>
      <c r="U93" s="235">
        <v>128.64541121142128</v>
      </c>
      <c r="V93" s="235">
        <v>-0.15852121276804557</v>
      </c>
      <c r="W93" s="235">
        <v>0</v>
      </c>
      <c r="X93" s="235">
        <v>0</v>
      </c>
      <c r="Y93" s="235">
        <v>353.01663888574933</v>
      </c>
      <c r="Z93" s="235">
        <v>599.42423132091346</v>
      </c>
      <c r="AA93" s="235">
        <v>0</v>
      </c>
      <c r="AB93" s="235">
        <v>0.10476820458218455</v>
      </c>
      <c r="AC93" s="235">
        <v>128.21725798929222</v>
      </c>
      <c r="AD93" s="236"/>
      <c r="AE93" s="236"/>
      <c r="AF93" s="235">
        <v>48.861986480922418</v>
      </c>
      <c r="AG93" s="235">
        <v>1.0372664070472848</v>
      </c>
      <c r="AH93" s="235">
        <v>0</v>
      </c>
      <c r="AI93" s="235">
        <v>3.7720247673848646</v>
      </c>
      <c r="AJ93" s="235">
        <v>0</v>
      </c>
      <c r="AK93" s="235">
        <v>9.8000000000000004E-2</v>
      </c>
      <c r="AL93" s="235">
        <v>0</v>
      </c>
      <c r="AM93" s="235">
        <v>4.9147911744321489</v>
      </c>
      <c r="AN93" s="235"/>
      <c r="AO93" s="236"/>
      <c r="AP93" s="235">
        <v>0</v>
      </c>
      <c r="AQ93" s="235">
        <v>43.947195306490272</v>
      </c>
      <c r="AR93" s="235"/>
      <c r="AS93" s="235"/>
      <c r="AT93" s="235">
        <v>1</v>
      </c>
    </row>
    <row r="94" spans="1:46">
      <c r="A94" s="234">
        <v>216</v>
      </c>
      <c r="B94" s="235">
        <v>13.083333333333334</v>
      </c>
      <c r="C94" s="235">
        <v>10.678241373536656</v>
      </c>
      <c r="D94" s="235">
        <v>674.607392</v>
      </c>
      <c r="E94" s="235">
        <v>33.633561</v>
      </c>
      <c r="F94" s="235">
        <v>17.767662000000001</v>
      </c>
      <c r="G94" s="235">
        <v>34.097217999999998</v>
      </c>
      <c r="H94" s="235">
        <v>21.373679579282616</v>
      </c>
      <c r="I94" s="235">
        <v>62.85454845993246</v>
      </c>
      <c r="J94" s="235">
        <v>19.723416585431032</v>
      </c>
      <c r="K94" s="235">
        <v>19.036683911242481</v>
      </c>
      <c r="L94" s="235">
        <v>0.98753213322208977</v>
      </c>
      <c r="M94" s="235">
        <v>0.99512059080488213</v>
      </c>
      <c r="N94" s="235">
        <v>1</v>
      </c>
      <c r="O94" s="235">
        <v>1</v>
      </c>
      <c r="P94" s="235">
        <v>0.75569289527959504</v>
      </c>
      <c r="Q94" s="235">
        <v>0.99</v>
      </c>
      <c r="R94" s="235">
        <v>140.40937747995835</v>
      </c>
      <c r="S94" s="235">
        <v>1.2535520856775941</v>
      </c>
      <c r="T94" s="235">
        <v>9.4508892740588895</v>
      </c>
      <c r="U94" s="235">
        <v>130.18471055698905</v>
      </c>
      <c r="V94" s="235">
        <v>-0.22691220122413089</v>
      </c>
      <c r="W94" s="235">
        <v>0</v>
      </c>
      <c r="X94" s="235">
        <v>0</v>
      </c>
      <c r="Y94" s="235">
        <v>353.03097748108246</v>
      </c>
      <c r="Z94" s="235">
        <v>607.15840858224362</v>
      </c>
      <c r="AA94" s="235">
        <v>0</v>
      </c>
      <c r="AB94" s="235">
        <v>7.6658843746458483E-2</v>
      </c>
      <c r="AC94" s="235">
        <v>129.83686463658029</v>
      </c>
      <c r="AD94" s="236"/>
      <c r="AE94" s="236"/>
      <c r="AF94" s="235">
        <v>49.447105384918522</v>
      </c>
      <c r="AG94" s="235">
        <v>1.0779084036077646</v>
      </c>
      <c r="AH94" s="235">
        <v>0</v>
      </c>
      <c r="AI94" s="235">
        <v>3.7949388234999151</v>
      </c>
      <c r="AJ94" s="235">
        <v>0</v>
      </c>
      <c r="AK94" s="235">
        <v>9.8000000000000004E-2</v>
      </c>
      <c r="AL94" s="235">
        <v>0</v>
      </c>
      <c r="AM94" s="235">
        <v>4.9783472271076796</v>
      </c>
      <c r="AN94" s="235"/>
      <c r="AO94" s="236"/>
      <c r="AP94" s="235">
        <v>0</v>
      </c>
      <c r="AQ94" s="235">
        <v>44.468758157810839</v>
      </c>
      <c r="AR94" s="235"/>
      <c r="AS94" s="235"/>
      <c r="AT94" s="235">
        <v>1</v>
      </c>
    </row>
    <row r="95" spans="1:46">
      <c r="A95" s="234">
        <v>216</v>
      </c>
      <c r="B95" s="235">
        <v>13.166666666666666</v>
      </c>
      <c r="C95" s="235">
        <v>10.761574706869988</v>
      </c>
      <c r="D95" s="235">
        <v>681.28282799999999</v>
      </c>
      <c r="E95" s="235">
        <v>33.677661000000001</v>
      </c>
      <c r="F95" s="235">
        <v>14.325759</v>
      </c>
      <c r="G95" s="235">
        <v>33.871954000000002</v>
      </c>
      <c r="H95" s="235">
        <v>21.213018136690046</v>
      </c>
      <c r="I95" s="235">
        <v>63.541609653012372</v>
      </c>
      <c r="J95" s="235">
        <v>18.483803737652039</v>
      </c>
      <c r="K95" s="235">
        <v>19.273519448108907</v>
      </c>
      <c r="L95" s="235">
        <v>0.98714359431633714</v>
      </c>
      <c r="M95" s="235">
        <v>0.9950550833135271</v>
      </c>
      <c r="N95" s="235">
        <v>1</v>
      </c>
      <c r="O95" s="235">
        <v>1</v>
      </c>
      <c r="P95" s="235">
        <v>0.75534584549862605</v>
      </c>
      <c r="Q95" s="235">
        <v>0.99</v>
      </c>
      <c r="R95" s="235">
        <v>141.53028908161755</v>
      </c>
      <c r="S95" s="235">
        <v>1.256919388651899</v>
      </c>
      <c r="T95" s="235">
        <v>9.3535523516016941</v>
      </c>
      <c r="U95" s="235">
        <v>131.39293656382796</v>
      </c>
      <c r="V95" s="235">
        <v>-0.19611715646894026</v>
      </c>
      <c r="W95" s="235">
        <v>0</v>
      </c>
      <c r="X95" s="235">
        <v>7.8251833177475257E-3</v>
      </c>
      <c r="Y95" s="235">
        <v>353.05485405452725</v>
      </c>
      <c r="Z95" s="235">
        <v>612.79757604598456</v>
      </c>
      <c r="AA95" s="235">
        <v>0</v>
      </c>
      <c r="AB95" s="235">
        <v>5.4091328129768371E-2</v>
      </c>
      <c r="AC95" s="235">
        <v>131.05400204971701</v>
      </c>
      <c r="AD95" s="236"/>
      <c r="AE95" s="236"/>
      <c r="AF95" s="235">
        <v>49.893439011539755</v>
      </c>
      <c r="AG95" s="235">
        <v>1.1083379512691129</v>
      </c>
      <c r="AH95" s="235">
        <v>0</v>
      </c>
      <c r="AI95" s="235">
        <v>3.8111632949899645</v>
      </c>
      <c r="AJ95" s="235">
        <v>0</v>
      </c>
      <c r="AK95" s="235">
        <v>9.8000000000000004E-2</v>
      </c>
      <c r="AL95" s="235">
        <v>0</v>
      </c>
      <c r="AM95" s="235">
        <v>5.0250012462590776</v>
      </c>
      <c r="AN95" s="235"/>
      <c r="AO95" s="236"/>
      <c r="AP95" s="235">
        <v>0</v>
      </c>
      <c r="AQ95" s="235">
        <v>44.868437765280675</v>
      </c>
      <c r="AR95" s="235"/>
      <c r="AS95" s="235"/>
      <c r="AT95" s="235">
        <v>0.99994471018628928</v>
      </c>
    </row>
    <row r="96" spans="1:46">
      <c r="A96" s="234">
        <v>216</v>
      </c>
      <c r="B96" s="235">
        <v>13.25</v>
      </c>
      <c r="C96" s="235">
        <v>10.844908040203322</v>
      </c>
      <c r="D96" s="235">
        <v>685.40182100000004</v>
      </c>
      <c r="E96" s="235">
        <v>33.191867999999999</v>
      </c>
      <c r="F96" s="235">
        <v>18.325809</v>
      </c>
      <c r="G96" s="235">
        <v>34.158607000000003</v>
      </c>
      <c r="H96" s="235">
        <v>21.301291884925394</v>
      </c>
      <c r="I96" s="235">
        <v>64.200846919295586</v>
      </c>
      <c r="J96" s="235">
        <v>17.239165197383926</v>
      </c>
      <c r="K96" s="235">
        <v>19.49443952587626</v>
      </c>
      <c r="L96" s="235">
        <v>0.98677507089270688</v>
      </c>
      <c r="M96" s="235">
        <v>0.9949938070612202</v>
      </c>
      <c r="N96" s="235">
        <v>1</v>
      </c>
      <c r="O96" s="235">
        <v>1</v>
      </c>
      <c r="P96" s="235">
        <v>0.75501736010037812</v>
      </c>
      <c r="Q96" s="235">
        <v>0.99</v>
      </c>
      <c r="R96" s="235">
        <v>142.13110181002125</v>
      </c>
      <c r="S96" s="235">
        <v>1.2515112258704173</v>
      </c>
      <c r="T96" s="235">
        <v>9.4719348699580532</v>
      </c>
      <c r="U96" s="235">
        <v>131.88640738058936</v>
      </c>
      <c r="V96" s="235">
        <v>-0.26669752260533475</v>
      </c>
      <c r="W96" s="235">
        <v>0</v>
      </c>
      <c r="X96" s="235">
        <v>0</v>
      </c>
      <c r="Y96" s="235">
        <v>353.05915672442472</v>
      </c>
      <c r="Z96" s="235">
        <v>615.5461541012761</v>
      </c>
      <c r="AA96" s="235">
        <v>0</v>
      </c>
      <c r="AB96" s="235">
        <v>3.2991482748662433E-2</v>
      </c>
      <c r="AC96" s="235">
        <v>131.63058397190861</v>
      </c>
      <c r="AD96" s="236"/>
      <c r="AE96" s="236"/>
      <c r="AF96" s="235">
        <v>50.081757495574323</v>
      </c>
      <c r="AG96" s="235">
        <v>1.1232397321701109</v>
      </c>
      <c r="AH96" s="235">
        <v>0</v>
      </c>
      <c r="AI96" s="235">
        <v>3.8192687959306832</v>
      </c>
      <c r="AJ96" s="235">
        <v>0</v>
      </c>
      <c r="AK96" s="235">
        <v>9.8000000000000004E-2</v>
      </c>
      <c r="AL96" s="235">
        <v>0</v>
      </c>
      <c r="AM96" s="235">
        <v>5.0480085281007936</v>
      </c>
      <c r="AN96" s="235"/>
      <c r="AO96" s="236"/>
      <c r="AP96" s="235">
        <v>0</v>
      </c>
      <c r="AQ96" s="235">
        <v>45.033748967473528</v>
      </c>
      <c r="AR96" s="235"/>
      <c r="AS96" s="235"/>
      <c r="AT96" s="235">
        <v>1</v>
      </c>
    </row>
    <row r="97" spans="1:46">
      <c r="A97" s="234">
        <v>216</v>
      </c>
      <c r="B97" s="235">
        <v>13.333333333333334</v>
      </c>
      <c r="C97" s="235">
        <v>10.928241373536656</v>
      </c>
      <c r="D97" s="235">
        <v>687.98295700000006</v>
      </c>
      <c r="E97" s="235">
        <v>33.205804999999998</v>
      </c>
      <c r="F97" s="235">
        <v>15.349028000000001</v>
      </c>
      <c r="G97" s="235">
        <v>34.155107999999998</v>
      </c>
      <c r="H97" s="235">
        <v>21.302393397301181</v>
      </c>
      <c r="I97" s="235">
        <v>64.829998579778405</v>
      </c>
      <c r="J97" s="235">
        <v>15.989797490598116</v>
      </c>
      <c r="K97" s="235">
        <v>19.699277209276438</v>
      </c>
      <c r="L97" s="235">
        <v>0.98642807989033954</v>
      </c>
      <c r="M97" s="235">
        <v>0.99493684194788123</v>
      </c>
      <c r="N97" s="235">
        <v>1</v>
      </c>
      <c r="O97" s="235">
        <v>1</v>
      </c>
      <c r="P97" s="235">
        <v>0.75470865386474884</v>
      </c>
      <c r="Q97" s="235">
        <v>0.99</v>
      </c>
      <c r="R97" s="235">
        <v>142.42661905930575</v>
      </c>
      <c r="S97" s="235">
        <v>1.2510375052954432</v>
      </c>
      <c r="T97" s="235">
        <v>9.3847233235514729</v>
      </c>
      <c r="U97" s="235">
        <v>132.26930247815616</v>
      </c>
      <c r="V97" s="235">
        <v>-0.2368127683612456</v>
      </c>
      <c r="W97" s="235">
        <v>0</v>
      </c>
      <c r="X97" s="235">
        <v>4.9249014968470833E-6</v>
      </c>
      <c r="Y97" s="235">
        <v>353.07209600528256</v>
      </c>
      <c r="Z97" s="235">
        <v>617.23321128803741</v>
      </c>
      <c r="AA97" s="235">
        <v>0</v>
      </c>
      <c r="AB97" s="235">
        <v>2.5632315418024857E-2</v>
      </c>
      <c r="AC97" s="235">
        <v>132.00216319712268</v>
      </c>
      <c r="AD97" s="236"/>
      <c r="AE97" s="236"/>
      <c r="AF97" s="235">
        <v>50.209741956177609</v>
      </c>
      <c r="AG97" s="235">
        <v>1.132579284981559</v>
      </c>
      <c r="AH97" s="235">
        <v>0</v>
      </c>
      <c r="AI97" s="235">
        <v>3.8233290250145138</v>
      </c>
      <c r="AJ97" s="235">
        <v>0</v>
      </c>
      <c r="AK97" s="235">
        <v>9.8000000000000004E-2</v>
      </c>
      <c r="AL97" s="235">
        <v>0</v>
      </c>
      <c r="AM97" s="235">
        <v>5.0614083099960725</v>
      </c>
      <c r="AN97" s="235"/>
      <c r="AO97" s="236"/>
      <c r="AP97" s="235">
        <v>0</v>
      </c>
      <c r="AQ97" s="235">
        <v>45.148333646181534</v>
      </c>
      <c r="AR97" s="235"/>
      <c r="AS97" s="235"/>
      <c r="AT97" s="235">
        <v>0.9999999654214814</v>
      </c>
    </row>
    <row r="98" spans="1:46">
      <c r="A98" s="234">
        <v>216</v>
      </c>
      <c r="B98" s="235">
        <v>13.416666666666666</v>
      </c>
      <c r="C98" s="235">
        <v>11.011574706869988</v>
      </c>
      <c r="D98" s="235">
        <v>693.68354099999999</v>
      </c>
      <c r="E98" s="235">
        <v>32.493347999999997</v>
      </c>
      <c r="F98" s="235">
        <v>16.651368999999999</v>
      </c>
      <c r="G98" s="235">
        <v>34.466707</v>
      </c>
      <c r="H98" s="235">
        <v>21.345251266662242</v>
      </c>
      <c r="I98" s="235">
        <v>65.426682208159534</v>
      </c>
      <c r="J98" s="235">
        <v>14.736012198989544</v>
      </c>
      <c r="K98" s="235">
        <v>19.887875954530251</v>
      </c>
      <c r="L98" s="235">
        <v>0.9861040606334438</v>
      </c>
      <c r="M98" s="235">
        <v>0.99488426379600181</v>
      </c>
      <c r="N98" s="235">
        <v>1</v>
      </c>
      <c r="O98" s="235">
        <v>1</v>
      </c>
      <c r="P98" s="235">
        <v>0.75442087916497214</v>
      </c>
      <c r="Q98" s="235">
        <v>0.99</v>
      </c>
      <c r="R98" s="235">
        <v>143.38203974130735</v>
      </c>
      <c r="S98" s="235">
        <v>1.2452042239109706</v>
      </c>
      <c r="T98" s="235">
        <v>9.4216857643947325</v>
      </c>
      <c r="U98" s="235">
        <v>133.19124610939375</v>
      </c>
      <c r="V98" s="235">
        <v>-0.27272078888432438</v>
      </c>
      <c r="W98" s="235">
        <v>0</v>
      </c>
      <c r="X98" s="235">
        <v>0</v>
      </c>
      <c r="Y98" s="235">
        <v>353.07475974269016</v>
      </c>
      <c r="Z98" s="235">
        <v>621.74470165390915</v>
      </c>
      <c r="AA98" s="235">
        <v>0</v>
      </c>
      <c r="AB98" s="235">
        <v>1.7390373725468915E-2</v>
      </c>
      <c r="AC98" s="235">
        <v>132.96567927087651</v>
      </c>
      <c r="AD98" s="236"/>
      <c r="AE98" s="236"/>
      <c r="AF98" s="235">
        <v>50.535639014655011</v>
      </c>
      <c r="AG98" s="235">
        <v>1.1575512188749097</v>
      </c>
      <c r="AH98" s="235">
        <v>0</v>
      </c>
      <c r="AI98" s="235">
        <v>3.8337970255241403</v>
      </c>
      <c r="AJ98" s="235">
        <v>0</v>
      </c>
      <c r="AK98" s="235">
        <v>9.8000000000000004E-2</v>
      </c>
      <c r="AL98" s="235">
        <v>0</v>
      </c>
      <c r="AM98" s="235">
        <v>5.0968482443990499</v>
      </c>
      <c r="AN98" s="235"/>
      <c r="AO98" s="236"/>
      <c r="AP98" s="235">
        <v>0</v>
      </c>
      <c r="AQ98" s="235">
        <v>45.438790770255963</v>
      </c>
      <c r="AR98" s="235"/>
      <c r="AS98" s="235"/>
      <c r="AT98" s="235">
        <v>1</v>
      </c>
    </row>
    <row r="99" spans="1:46">
      <c r="A99" s="234">
        <v>216</v>
      </c>
      <c r="B99" s="235">
        <v>13.5</v>
      </c>
      <c r="C99" s="235">
        <v>11.094908040203322</v>
      </c>
      <c r="D99" s="235">
        <v>696.28891799999997</v>
      </c>
      <c r="E99" s="235">
        <v>31.888525999999999</v>
      </c>
      <c r="F99" s="235">
        <v>17.480008999999999</v>
      </c>
      <c r="G99" s="235">
        <v>34.709986000000001</v>
      </c>
      <c r="H99" s="235">
        <v>21.362600743567139</v>
      </c>
      <c r="I99" s="235">
        <v>65.988409830120986</v>
      </c>
      <c r="J99" s="235">
        <v>13.47813518108129</v>
      </c>
      <c r="K99" s="235">
        <v>20.060090107140315</v>
      </c>
      <c r="L99" s="235">
        <v>0.98580436696968088</v>
      </c>
      <c r="M99" s="235">
        <v>0.99483614392891395</v>
      </c>
      <c r="N99" s="235">
        <v>1</v>
      </c>
      <c r="O99" s="235">
        <v>1</v>
      </c>
      <c r="P99" s="235">
        <v>0.75415511971716753</v>
      </c>
      <c r="Q99" s="235">
        <v>0.99</v>
      </c>
      <c r="R99" s="235">
        <v>143.71277981615481</v>
      </c>
      <c r="S99" s="235">
        <v>1.2405356601396478</v>
      </c>
      <c r="T99" s="235">
        <v>9.4431252026048451</v>
      </c>
      <c r="U99" s="235">
        <v>133.50330939975143</v>
      </c>
      <c r="V99" s="235">
        <v>-0.25917013357480362</v>
      </c>
      <c r="W99" s="235">
        <v>0</v>
      </c>
      <c r="X99" s="235">
        <v>0</v>
      </c>
      <c r="Y99" s="235">
        <v>353.08105291854042</v>
      </c>
      <c r="Z99" s="235">
        <v>623.14393688279711</v>
      </c>
      <c r="AA99" s="235">
        <v>0</v>
      </c>
      <c r="AB99" s="235">
        <v>1.4158914203892151E-2</v>
      </c>
      <c r="AC99" s="235">
        <v>133.27418021529297</v>
      </c>
      <c r="AD99" s="236"/>
      <c r="AE99" s="236"/>
      <c r="AF99" s="235">
        <v>50.639202271797849</v>
      </c>
      <c r="AG99" s="235">
        <v>1.1654182879768276</v>
      </c>
      <c r="AH99" s="235">
        <v>0</v>
      </c>
      <c r="AI99" s="235">
        <v>3.8370273006612461</v>
      </c>
      <c r="AJ99" s="235">
        <v>0</v>
      </c>
      <c r="AK99" s="235">
        <v>9.8000000000000004E-2</v>
      </c>
      <c r="AL99" s="235">
        <v>0</v>
      </c>
      <c r="AM99" s="235">
        <v>5.1079455886380734</v>
      </c>
      <c r="AN99" s="235"/>
      <c r="AO99" s="236"/>
      <c r="AP99" s="235">
        <v>0</v>
      </c>
      <c r="AQ99" s="235">
        <v>45.531256683159775</v>
      </c>
      <c r="AR99" s="235"/>
      <c r="AS99" s="235"/>
      <c r="AT99" s="235">
        <v>1</v>
      </c>
    </row>
    <row r="100" spans="1:46">
      <c r="A100" s="234">
        <v>216</v>
      </c>
      <c r="B100" s="235">
        <v>13.583333333333334</v>
      </c>
      <c r="C100" s="235">
        <v>11.178241373536656</v>
      </c>
      <c r="D100" s="235">
        <v>703.56289600000002</v>
      </c>
      <c r="E100" s="235">
        <v>31.538243999999999</v>
      </c>
      <c r="F100" s="235">
        <v>16.999787999999999</v>
      </c>
      <c r="G100" s="235">
        <v>34.859737000000003</v>
      </c>
      <c r="H100" s="235">
        <v>21.378068168671344</v>
      </c>
      <c r="I100" s="235">
        <v>66.512610212970557</v>
      </c>
      <c r="J100" s="235">
        <v>12.21650570395084</v>
      </c>
      <c r="K100" s="235">
        <v>20.215785374797619</v>
      </c>
      <c r="L100" s="235">
        <v>0.98553025966557695</v>
      </c>
      <c r="M100" s="235">
        <v>0.99479254876512724</v>
      </c>
      <c r="N100" s="235">
        <v>1</v>
      </c>
      <c r="O100" s="235">
        <v>1</v>
      </c>
      <c r="P100" s="235">
        <v>0.75391238453738885</v>
      </c>
      <c r="Q100" s="235">
        <v>0.99</v>
      </c>
      <c r="R100" s="235">
        <v>145.02279420453272</v>
      </c>
      <c r="S100" s="235">
        <v>1.2374358116763537</v>
      </c>
      <c r="T100" s="235">
        <v>9.429559266980176</v>
      </c>
      <c r="U100" s="235">
        <v>134.82868367706871</v>
      </c>
      <c r="V100" s="235">
        <v>-0.27399054256696254</v>
      </c>
      <c r="W100" s="235">
        <v>0</v>
      </c>
      <c r="X100" s="235">
        <v>0</v>
      </c>
      <c r="Y100" s="235">
        <v>353.08303430748759</v>
      </c>
      <c r="Z100" s="235">
        <v>629.40266880927891</v>
      </c>
      <c r="AA100" s="235">
        <v>0</v>
      </c>
      <c r="AB100" s="235">
        <v>1.0669558340708414E-2</v>
      </c>
      <c r="AC100" s="235">
        <v>134.61735819102952</v>
      </c>
      <c r="AD100" s="236"/>
      <c r="AE100" s="236"/>
      <c r="AF100" s="235">
        <v>51.097294882460638</v>
      </c>
      <c r="AG100" s="235">
        <v>1.2008690918395495</v>
      </c>
      <c r="AH100" s="235">
        <v>0</v>
      </c>
      <c r="AI100" s="235">
        <v>3.8495454395157545</v>
      </c>
      <c r="AJ100" s="235">
        <v>0</v>
      </c>
      <c r="AK100" s="235">
        <v>9.8000000000000004E-2</v>
      </c>
      <c r="AL100" s="235">
        <v>0</v>
      </c>
      <c r="AM100" s="235">
        <v>5.1559145313553039</v>
      </c>
      <c r="AN100" s="235"/>
      <c r="AO100" s="236"/>
      <c r="AP100" s="235">
        <v>0</v>
      </c>
      <c r="AQ100" s="235">
        <v>45.941380351105337</v>
      </c>
      <c r="AR100" s="235"/>
      <c r="AS100" s="235"/>
      <c r="AT100" s="235">
        <v>1</v>
      </c>
    </row>
    <row r="101" spans="1:46">
      <c r="A101" s="234">
        <v>216</v>
      </c>
      <c r="B101" s="235">
        <v>13.666666666666666</v>
      </c>
      <c r="C101" s="235">
        <v>11.261574706869988</v>
      </c>
      <c r="D101" s="235">
        <v>707.51655700000003</v>
      </c>
      <c r="E101" s="235">
        <v>30.880261999999998</v>
      </c>
      <c r="F101" s="235">
        <v>16.930443</v>
      </c>
      <c r="G101" s="235">
        <v>34.925092999999997</v>
      </c>
      <c r="H101" s="235">
        <v>21.244554866989528</v>
      </c>
      <c r="I101" s="235">
        <v>66.996659191072737</v>
      </c>
      <c r="J101" s="235">
        <v>10.951475488699479</v>
      </c>
      <c r="K101" s="235">
        <v>20.354839271762259</v>
      </c>
      <c r="L101" s="235">
        <v>0.98528289914330058</v>
      </c>
      <c r="M101" s="235">
        <v>0.99475353943279832</v>
      </c>
      <c r="N101" s="235">
        <v>1</v>
      </c>
      <c r="O101" s="235">
        <v>1</v>
      </c>
      <c r="P101" s="235">
        <v>0.75369360217262427</v>
      </c>
      <c r="Q101" s="235">
        <v>0.99</v>
      </c>
      <c r="R101" s="235">
        <v>145.66469909918433</v>
      </c>
      <c r="S101" s="235">
        <v>1.2357529342558875</v>
      </c>
      <c r="T101" s="235">
        <v>9.4280501759454047</v>
      </c>
      <c r="U101" s="235">
        <v>135.47301641546127</v>
      </c>
      <c r="V101" s="235">
        <v>-0.27082072229755427</v>
      </c>
      <c r="W101" s="235">
        <v>0</v>
      </c>
      <c r="X101" s="235">
        <v>0</v>
      </c>
      <c r="Y101" s="235">
        <v>353.08589422421875</v>
      </c>
      <c r="Z101" s="235">
        <v>632.38282620009534</v>
      </c>
      <c r="AA101" s="235">
        <v>0</v>
      </c>
      <c r="AB101" s="235">
        <v>7.6592550940314938E-3</v>
      </c>
      <c r="AC101" s="235">
        <v>135.26405782902199</v>
      </c>
      <c r="AD101" s="236"/>
      <c r="AE101" s="236"/>
      <c r="AF101" s="235">
        <v>51.337858654864057</v>
      </c>
      <c r="AG101" s="235">
        <v>1.2180176253213475</v>
      </c>
      <c r="AH101" s="235">
        <v>0</v>
      </c>
      <c r="AI101" s="235">
        <v>3.8549969999181832</v>
      </c>
      <c r="AJ101" s="235">
        <v>0</v>
      </c>
      <c r="AK101" s="235">
        <v>9.8000000000000004E-2</v>
      </c>
      <c r="AL101" s="235">
        <v>0</v>
      </c>
      <c r="AM101" s="235">
        <v>5.1785146252395302</v>
      </c>
      <c r="AN101" s="235"/>
      <c r="AO101" s="236"/>
      <c r="AP101" s="235">
        <v>0</v>
      </c>
      <c r="AQ101" s="235">
        <v>46.159344029624528</v>
      </c>
      <c r="AR101" s="235"/>
      <c r="AS101" s="235"/>
      <c r="AT101" s="235">
        <v>1</v>
      </c>
    </row>
    <row r="102" spans="1:46">
      <c r="A102" s="234">
        <v>216</v>
      </c>
      <c r="B102" s="235">
        <v>13.75</v>
      </c>
      <c r="C102" s="235">
        <v>11.344908040203322</v>
      </c>
      <c r="D102" s="235">
        <v>710.58050900000001</v>
      </c>
      <c r="E102" s="235">
        <v>30.33727</v>
      </c>
      <c r="F102" s="235">
        <v>19.112756999999998</v>
      </c>
      <c r="G102" s="235">
        <v>35.219526999999999</v>
      </c>
      <c r="H102" s="235">
        <v>21.315600113795899</v>
      </c>
      <c r="I102" s="235">
        <v>67.437918660780866</v>
      </c>
      <c r="J102" s="235">
        <v>9.6834076738176389</v>
      </c>
      <c r="K102" s="235">
        <v>20.47714153120943</v>
      </c>
      <c r="L102" s="235">
        <v>0.9850633386419636</v>
      </c>
      <c r="M102" s="235">
        <v>0.99471917140832833</v>
      </c>
      <c r="N102" s="235">
        <v>1</v>
      </c>
      <c r="O102" s="235">
        <v>1</v>
      </c>
      <c r="P102" s="235">
        <v>0.75349961527123965</v>
      </c>
      <c r="Q102" s="235">
        <v>0.99</v>
      </c>
      <c r="R102" s="235">
        <v>146.14169817638015</v>
      </c>
      <c r="S102" s="235">
        <v>1.2308230786033814</v>
      </c>
      <c r="T102" s="235">
        <v>9.4866790579726494</v>
      </c>
      <c r="U102" s="235">
        <v>135.89156983768322</v>
      </c>
      <c r="V102" s="235">
        <v>-0.27334765509981662</v>
      </c>
      <c r="W102" s="235">
        <v>0</v>
      </c>
      <c r="X102" s="235">
        <v>2.863392256437735E-3</v>
      </c>
      <c r="Y102" s="235">
        <v>353.08778261138673</v>
      </c>
      <c r="Z102" s="235">
        <v>634.33799564211779</v>
      </c>
      <c r="AA102" s="235">
        <v>0</v>
      </c>
      <c r="AB102" s="235">
        <v>6.4467211328943577E-3</v>
      </c>
      <c r="AC102" s="235">
        <v>135.68832409207826</v>
      </c>
      <c r="AD102" s="236"/>
      <c r="AE102" s="236"/>
      <c r="AF102" s="235">
        <v>51.472707936997871</v>
      </c>
      <c r="AG102" s="235">
        <v>1.2293466244379312</v>
      </c>
      <c r="AH102" s="235">
        <v>0</v>
      </c>
      <c r="AI102" s="235">
        <v>3.8588979036727835</v>
      </c>
      <c r="AJ102" s="235">
        <v>0</v>
      </c>
      <c r="AK102" s="235">
        <v>9.8000000000000004E-2</v>
      </c>
      <c r="AL102" s="235">
        <v>0</v>
      </c>
      <c r="AM102" s="235">
        <v>5.1937445281107149</v>
      </c>
      <c r="AN102" s="235"/>
      <c r="AO102" s="236"/>
      <c r="AP102" s="235">
        <v>0</v>
      </c>
      <c r="AQ102" s="235">
        <v>46.278963408887158</v>
      </c>
      <c r="AR102" s="235"/>
      <c r="AS102" s="235"/>
      <c r="AT102" s="235">
        <v>0.99998040674022426</v>
      </c>
    </row>
    <row r="103" spans="1:46">
      <c r="A103" s="234">
        <v>216</v>
      </c>
      <c r="B103" s="235">
        <v>13.833333333333334</v>
      </c>
      <c r="C103" s="235">
        <v>11.428241373536656</v>
      </c>
      <c r="D103" s="235">
        <v>720.10184600000002</v>
      </c>
      <c r="E103" s="235">
        <v>29.364725</v>
      </c>
      <c r="F103" s="235">
        <v>20.651419000000001</v>
      </c>
      <c r="G103" s="235">
        <v>35.550147000000003</v>
      </c>
      <c r="H103" s="235">
        <v>21.285368327628721</v>
      </c>
      <c r="I103" s="235">
        <v>67.833784367698897</v>
      </c>
      <c r="J103" s="235">
        <v>8.4126757016175659</v>
      </c>
      <c r="K103" s="235">
        <v>20.58259448220543</v>
      </c>
      <c r="L103" s="235">
        <v>0.98487251788399466</v>
      </c>
      <c r="M103" s="235">
        <v>0.99468949418293917</v>
      </c>
      <c r="N103" s="235">
        <v>1</v>
      </c>
      <c r="O103" s="235">
        <v>1</v>
      </c>
      <c r="P103" s="235">
        <v>0.75333117555626039</v>
      </c>
      <c r="Q103" s="235">
        <v>0.99</v>
      </c>
      <c r="R103" s="235">
        <v>147.96478253659922</v>
      </c>
      <c r="S103" s="235">
        <v>1.2247145098581063</v>
      </c>
      <c r="T103" s="235">
        <v>9.5270327577214768</v>
      </c>
      <c r="U103" s="235">
        <v>137.6787425242016</v>
      </c>
      <c r="V103" s="235">
        <v>-0.27271961632115144</v>
      </c>
      <c r="W103" s="235">
        <v>0</v>
      </c>
      <c r="X103" s="235">
        <v>2.0764152170597203E-3</v>
      </c>
      <c r="Y103" s="235">
        <v>353.08936574570686</v>
      </c>
      <c r="Z103" s="235">
        <v>642.66401584007588</v>
      </c>
      <c r="AA103" s="235">
        <v>0</v>
      </c>
      <c r="AB103" s="235">
        <v>6.2674337561180182E-3</v>
      </c>
      <c r="AC103" s="235">
        <v>137.47748676442873</v>
      </c>
      <c r="AD103" s="236"/>
      <c r="AE103" s="236"/>
      <c r="AF103" s="235">
        <v>52.089494372246975</v>
      </c>
      <c r="AG103" s="235">
        <v>1.2783929934392317</v>
      </c>
      <c r="AH103" s="235">
        <v>0</v>
      </c>
      <c r="AI103" s="235">
        <v>3.8748656131298449</v>
      </c>
      <c r="AJ103" s="235">
        <v>0</v>
      </c>
      <c r="AK103" s="235">
        <v>9.8000000000000004E-2</v>
      </c>
      <c r="AL103" s="235">
        <v>0</v>
      </c>
      <c r="AM103" s="235">
        <v>5.258758606569077</v>
      </c>
      <c r="AN103" s="235"/>
      <c r="AO103" s="236"/>
      <c r="AP103" s="235">
        <v>0</v>
      </c>
      <c r="AQ103" s="235">
        <v>46.8307357656779</v>
      </c>
      <c r="AR103" s="235"/>
      <c r="AS103" s="235"/>
      <c r="AT103" s="235">
        <v>0.9999859668281772</v>
      </c>
    </row>
    <row r="104" spans="1:46">
      <c r="A104" s="234">
        <v>216</v>
      </c>
      <c r="B104" s="235">
        <v>13.916666666666666</v>
      </c>
      <c r="C104" s="235">
        <v>11.511574706869988</v>
      </c>
      <c r="D104" s="235">
        <v>733.77073700000005</v>
      </c>
      <c r="E104" s="235">
        <v>28.992501000000001</v>
      </c>
      <c r="F104" s="235">
        <v>19.112756999999998</v>
      </c>
      <c r="G104" s="235">
        <v>35.777414999999998</v>
      </c>
      <c r="H104" s="235">
        <v>21.346658881201762</v>
      </c>
      <c r="I104" s="235">
        <v>68.181741887911031</v>
      </c>
      <c r="J104" s="235">
        <v>7.1396621338790967</v>
      </c>
      <c r="K104" s="235">
        <v>20.671113388202293</v>
      </c>
      <c r="L104" s="235">
        <v>0.98471125732304954</v>
      </c>
      <c r="M104" s="235">
        <v>0.99466455096087592</v>
      </c>
      <c r="N104" s="235">
        <v>1</v>
      </c>
      <c r="O104" s="235">
        <v>1</v>
      </c>
      <c r="P104" s="235">
        <v>0.75318893926165342</v>
      </c>
      <c r="Q104" s="235">
        <v>0.99</v>
      </c>
      <c r="R104" s="235">
        <v>150.65732782705791</v>
      </c>
      <c r="S104" s="235">
        <v>1.2197723129108085</v>
      </c>
      <c r="T104" s="235">
        <v>9.487271031058393</v>
      </c>
      <c r="U104" s="235">
        <v>138.59771474183557</v>
      </c>
      <c r="V104" s="235">
        <v>-0.27165950467400252</v>
      </c>
      <c r="W104" s="235">
        <v>0</v>
      </c>
      <c r="X104" s="235">
        <v>1.818229257856069</v>
      </c>
      <c r="Y104" s="235">
        <v>353.09087828294298</v>
      </c>
      <c r="Z104" s="235">
        <v>646.93521835097476</v>
      </c>
      <c r="AA104" s="235">
        <v>0</v>
      </c>
      <c r="AB104" s="235">
        <v>6.5599490715314941E-3</v>
      </c>
      <c r="AC104" s="235">
        <v>138.39727813769179</v>
      </c>
      <c r="AD104" s="236"/>
      <c r="AE104" s="236"/>
      <c r="AF104" s="235">
        <v>52.395101355007235</v>
      </c>
      <c r="AG104" s="235">
        <v>1.3040536170921209</v>
      </c>
      <c r="AH104" s="235">
        <v>0</v>
      </c>
      <c r="AI104" s="235">
        <v>3.8828772482554972</v>
      </c>
      <c r="AJ104" s="235">
        <v>0</v>
      </c>
      <c r="AK104" s="235">
        <v>9.8000000000000004E-2</v>
      </c>
      <c r="AL104" s="235">
        <v>0</v>
      </c>
      <c r="AM104" s="235">
        <v>5.292430865347618</v>
      </c>
      <c r="AN104" s="235"/>
      <c r="AO104" s="236"/>
      <c r="AP104" s="235">
        <v>0</v>
      </c>
      <c r="AQ104" s="235">
        <v>47.102670489659616</v>
      </c>
      <c r="AR104" s="235"/>
      <c r="AS104" s="235"/>
      <c r="AT104" s="235">
        <v>0.98793135863963255</v>
      </c>
    </row>
    <row r="105" spans="1:46">
      <c r="A105" s="234">
        <v>216</v>
      </c>
      <c r="B105" s="235">
        <v>14</v>
      </c>
      <c r="C105" s="235">
        <v>11.594908040203322</v>
      </c>
      <c r="D105" s="235">
        <v>741.747703</v>
      </c>
      <c r="E105" s="235">
        <v>28.948087999999998</v>
      </c>
      <c r="F105" s="235">
        <v>16.465320999999999</v>
      </c>
      <c r="G105" s="235">
        <v>35.809449999999998</v>
      </c>
      <c r="H105" s="235">
        <v>21.357577845565341</v>
      </c>
      <c r="I105" s="235">
        <v>68.479429299420033</v>
      </c>
      <c r="J105" s="235">
        <v>5.8647574037831811</v>
      </c>
      <c r="K105" s="235">
        <v>20.742626744204525</v>
      </c>
      <c r="L105" s="235">
        <v>0.98458025304442365</v>
      </c>
      <c r="M105" s="235">
        <v>0.99464437839260778</v>
      </c>
      <c r="N105" s="235">
        <v>1</v>
      </c>
      <c r="O105" s="235">
        <v>1</v>
      </c>
      <c r="P105" s="235">
        <v>0.75307346308741574</v>
      </c>
      <c r="Q105" s="235">
        <v>0.99</v>
      </c>
      <c r="R105" s="235">
        <v>152.19997824320589</v>
      </c>
      <c r="S105" s="235">
        <v>1.2186463536466587</v>
      </c>
      <c r="T105" s="235">
        <v>9.4138793534990519</v>
      </c>
      <c r="U105" s="235">
        <v>138.59629006445863</v>
      </c>
      <c r="V105" s="235">
        <v>-0.27601838593968503</v>
      </c>
      <c r="W105" s="235">
        <v>0</v>
      </c>
      <c r="X105" s="235">
        <v>3.4362736969748164</v>
      </c>
      <c r="Y105" s="235">
        <v>353.09118476627026</v>
      </c>
      <c r="Z105" s="235">
        <v>646.93521835097476</v>
      </c>
      <c r="AA105" s="235">
        <v>0</v>
      </c>
      <c r="AB105" s="235">
        <v>3.6523245695481692E-3</v>
      </c>
      <c r="AC105" s="235">
        <v>138.40363022808177</v>
      </c>
      <c r="AD105" s="236"/>
      <c r="AE105" s="236"/>
      <c r="AF105" s="235">
        <v>52.395573665356501</v>
      </c>
      <c r="AG105" s="235">
        <v>1.3040447192836297</v>
      </c>
      <c r="AH105" s="235">
        <v>0</v>
      </c>
      <c r="AI105" s="235">
        <v>3.8828975413355455</v>
      </c>
      <c r="AJ105" s="235">
        <v>0</v>
      </c>
      <c r="AK105" s="235">
        <v>9.8000000000000004E-2</v>
      </c>
      <c r="AL105" s="235">
        <v>0</v>
      </c>
      <c r="AM105" s="235">
        <v>5.2924422606191754</v>
      </c>
      <c r="AN105" s="235"/>
      <c r="AO105" s="236"/>
      <c r="AP105" s="235">
        <v>0</v>
      </c>
      <c r="AQ105" s="235">
        <v>47.103131404737326</v>
      </c>
      <c r="AR105" s="235"/>
      <c r="AS105" s="235"/>
      <c r="AT105" s="235">
        <v>0.97742264002506052</v>
      </c>
    </row>
    <row r="106" spans="1:46">
      <c r="A106" s="234">
        <v>216</v>
      </c>
      <c r="B106" s="235">
        <v>14.083333333333334</v>
      </c>
      <c r="C106" s="235">
        <v>11.678241373536656</v>
      </c>
      <c r="D106" s="235">
        <v>749.011618</v>
      </c>
      <c r="E106" s="235">
        <v>29.004137</v>
      </c>
      <c r="F106" s="235">
        <v>14.046685999999999</v>
      </c>
      <c r="G106" s="235">
        <v>36.229272999999999</v>
      </c>
      <c r="H106" s="235">
        <v>21.688484596212628</v>
      </c>
      <c r="I106" s="235">
        <v>68.72470402711474</v>
      </c>
      <c r="J106" s="235">
        <v>4.5883585120529311</v>
      </c>
      <c r="K106" s="235">
        <v>20.797076530070093</v>
      </c>
      <c r="L106" s="235">
        <v>0.98448007238204871</v>
      </c>
      <c r="M106" s="235">
        <v>0.99462900634606877</v>
      </c>
      <c r="N106" s="235">
        <v>1</v>
      </c>
      <c r="O106" s="235">
        <v>1</v>
      </c>
      <c r="P106" s="235">
        <v>0.75298520072385022</v>
      </c>
      <c r="Q106" s="235">
        <v>0.99</v>
      </c>
      <c r="R106" s="235">
        <v>153.61707829728425</v>
      </c>
      <c r="S106" s="235">
        <v>1.2111144277063768</v>
      </c>
      <c r="T106" s="235">
        <v>9.3345644525983538</v>
      </c>
      <c r="U106" s="235">
        <v>138.59999067021045</v>
      </c>
      <c r="V106" s="235">
        <v>-0.27283911763605972</v>
      </c>
      <c r="W106" s="235">
        <v>0</v>
      </c>
      <c r="X106" s="235">
        <v>4.9335286128663789</v>
      </c>
      <c r="Y106" s="235">
        <v>353.09182718172951</v>
      </c>
      <c r="Z106" s="235">
        <v>646.93521835097476</v>
      </c>
      <c r="AA106" s="235">
        <v>0</v>
      </c>
      <c r="AB106" s="235">
        <v>4.7376289406418802E-3</v>
      </c>
      <c r="AC106" s="235">
        <v>138.40609465761466</v>
      </c>
      <c r="AD106" s="236"/>
      <c r="AE106" s="236"/>
      <c r="AF106" s="235">
        <v>52.346817558943513</v>
      </c>
      <c r="AG106" s="235">
        <v>1.304047669173044</v>
      </c>
      <c r="AH106" s="235">
        <v>0</v>
      </c>
      <c r="AI106" s="235">
        <v>3.8817392164389215</v>
      </c>
      <c r="AJ106" s="235">
        <v>0</v>
      </c>
      <c r="AK106" s="235">
        <v>9.8000000000000004E-2</v>
      </c>
      <c r="AL106" s="235">
        <v>0</v>
      </c>
      <c r="AM106" s="235">
        <v>5.2912868856119655</v>
      </c>
      <c r="AN106" s="235"/>
      <c r="AO106" s="236"/>
      <c r="AP106" s="235">
        <v>0</v>
      </c>
      <c r="AQ106" s="235">
        <v>47.055530673331546</v>
      </c>
      <c r="AR106" s="235"/>
      <c r="AS106" s="235"/>
      <c r="AT106" s="235">
        <v>0.96788424394246797</v>
      </c>
    </row>
    <row r="107" spans="1:46">
      <c r="A107" s="234">
        <v>216</v>
      </c>
      <c r="B107" s="235">
        <v>14.166666666666666</v>
      </c>
      <c r="C107" s="235">
        <v>11.761574706869988</v>
      </c>
      <c r="D107" s="235">
        <v>748.35836099999995</v>
      </c>
      <c r="E107" s="235">
        <v>29.202382</v>
      </c>
      <c r="F107" s="235">
        <v>13.209466000000001</v>
      </c>
      <c r="G107" s="235">
        <v>36.533349999999999</v>
      </c>
      <c r="H107" s="235">
        <v>21.97551017331935</v>
      </c>
      <c r="I107" s="235">
        <v>68.915710356173122</v>
      </c>
      <c r="J107" s="235">
        <v>3.3108676759815259</v>
      </c>
      <c r="K107" s="235">
        <v>20.834418417752737</v>
      </c>
      <c r="L107" s="235">
        <v>0.98441115030801407</v>
      </c>
      <c r="M107" s="235">
        <v>0.9946184577185857</v>
      </c>
      <c r="N107" s="235">
        <v>1</v>
      </c>
      <c r="O107" s="235">
        <v>1</v>
      </c>
      <c r="P107" s="235">
        <v>0.75292449998899458</v>
      </c>
      <c r="Q107" s="235">
        <v>0.99</v>
      </c>
      <c r="R107" s="235">
        <v>153.43270515871021</v>
      </c>
      <c r="S107" s="235">
        <v>1.2055234854994241</v>
      </c>
      <c r="T107" s="235">
        <v>9.3014218195691729</v>
      </c>
      <c r="U107" s="235">
        <v>138.60092598087635</v>
      </c>
      <c r="V107" s="235">
        <v>-0.27184593710366639</v>
      </c>
      <c r="W107" s="235">
        <v>0</v>
      </c>
      <c r="X107" s="235">
        <v>4.7847047926434021</v>
      </c>
      <c r="Y107" s="235">
        <v>353.09233714252565</v>
      </c>
      <c r="Z107" s="235">
        <v>646.93521835097476</v>
      </c>
      <c r="AA107" s="235">
        <v>0</v>
      </c>
      <c r="AB107" s="235">
        <v>4.9240760727226737E-3</v>
      </c>
      <c r="AC107" s="235">
        <v>138.40809562082066</v>
      </c>
      <c r="AD107" s="236"/>
      <c r="AE107" s="236"/>
      <c r="AF107" s="235">
        <v>52.304476711912784</v>
      </c>
      <c r="AG107" s="235">
        <v>1.3040483453749918</v>
      </c>
      <c r="AH107" s="235">
        <v>0</v>
      </c>
      <c r="AI107" s="235">
        <v>3.8807271120456339</v>
      </c>
      <c r="AJ107" s="235">
        <v>0</v>
      </c>
      <c r="AK107" s="235">
        <v>9.8000000000000004E-2</v>
      </c>
      <c r="AL107" s="235">
        <v>0</v>
      </c>
      <c r="AM107" s="235">
        <v>5.2902754574206261</v>
      </c>
      <c r="AN107" s="235"/>
      <c r="AO107" s="236"/>
      <c r="AP107" s="235">
        <v>0</v>
      </c>
      <c r="AQ107" s="235">
        <v>47.014201254492157</v>
      </c>
      <c r="AR107" s="235"/>
      <c r="AS107" s="235"/>
      <c r="AT107" s="235">
        <v>0.96881561341374955</v>
      </c>
    </row>
    <row r="108" spans="1:46">
      <c r="A108" s="234">
        <v>216</v>
      </c>
      <c r="B108" s="235">
        <v>14.25</v>
      </c>
      <c r="C108" s="235">
        <v>11.844908040203322</v>
      </c>
      <c r="D108" s="235">
        <v>742.423137</v>
      </c>
      <c r="E108" s="235">
        <v>28.424018</v>
      </c>
      <c r="F108" s="235">
        <v>11.907125000000001</v>
      </c>
      <c r="G108" s="235">
        <v>37.1464</v>
      </c>
      <c r="H108" s="235">
        <v>22.199445059602336</v>
      </c>
      <c r="I108" s="235">
        <v>69.050943321551657</v>
      </c>
      <c r="J108" s="235">
        <v>2.0326909406762748</v>
      </c>
      <c r="K108" s="235">
        <v>20.854621930672447</v>
      </c>
      <c r="L108" s="235">
        <v>0.98437378664127961</v>
      </c>
      <c r="M108" s="235">
        <v>0.99461274829169877</v>
      </c>
      <c r="N108" s="235">
        <v>1</v>
      </c>
      <c r="O108" s="235">
        <v>1</v>
      </c>
      <c r="P108" s="235">
        <v>0.75289160061587446</v>
      </c>
      <c r="Q108" s="235">
        <v>0.99</v>
      </c>
      <c r="R108" s="235">
        <v>152.18874617918098</v>
      </c>
      <c r="S108" s="235">
        <v>1.194905410089834</v>
      </c>
      <c r="T108" s="235">
        <v>9.2436561174111649</v>
      </c>
      <c r="U108" s="235">
        <v>139.05571980320971</v>
      </c>
      <c r="V108" s="235">
        <v>-0.26734980417163418</v>
      </c>
      <c r="W108" s="235">
        <v>0</v>
      </c>
      <c r="X108" s="235">
        <v>3.1501719733193094</v>
      </c>
      <c r="Y108" s="235">
        <v>353.09331539539136</v>
      </c>
      <c r="Z108" s="235">
        <v>649.04116108937694</v>
      </c>
      <c r="AA108" s="235">
        <v>0</v>
      </c>
      <c r="AB108" s="235">
        <v>5.9882976118226837E-3</v>
      </c>
      <c r="AC108" s="235">
        <v>138.86145152440329</v>
      </c>
      <c r="AD108" s="236"/>
      <c r="AE108" s="236"/>
      <c r="AF108" s="235">
        <v>52.425448163211989</v>
      </c>
      <c r="AG108" s="235">
        <v>1.3168315923056921</v>
      </c>
      <c r="AH108" s="235">
        <v>0</v>
      </c>
      <c r="AI108" s="235">
        <v>3.8832698027847496</v>
      </c>
      <c r="AJ108" s="235">
        <v>0</v>
      </c>
      <c r="AK108" s="235">
        <v>9.8000000000000004E-2</v>
      </c>
      <c r="AL108" s="235">
        <v>0</v>
      </c>
      <c r="AM108" s="235">
        <v>5.3056013950904415</v>
      </c>
      <c r="AN108" s="235"/>
      <c r="AO108" s="236"/>
      <c r="AP108" s="235">
        <v>0</v>
      </c>
      <c r="AQ108" s="235">
        <v>47.119846768121548</v>
      </c>
      <c r="AR108" s="235"/>
      <c r="AS108" s="235"/>
      <c r="AT108" s="235">
        <v>0.9793008875333632</v>
      </c>
    </row>
    <row r="109" spans="1:46">
      <c r="A109" s="234">
        <v>216</v>
      </c>
      <c r="B109" s="235">
        <v>14.333333333333334</v>
      </c>
      <c r="C109" s="235">
        <v>11.928241373536656</v>
      </c>
      <c r="D109" s="235">
        <v>738.93951300000003</v>
      </c>
      <c r="E109" s="235">
        <v>27.119084999999998</v>
      </c>
      <c r="F109" s="235">
        <v>14.325759</v>
      </c>
      <c r="G109" s="235">
        <v>37.462372999999999</v>
      </c>
      <c r="H109" s="235">
        <v>22.036458239451694</v>
      </c>
      <c r="I109" s="235">
        <v>69.129304286015085</v>
      </c>
      <c r="J109" s="235">
        <v>0.75423676237239745</v>
      </c>
      <c r="K109" s="235">
        <v>20.857670553807079</v>
      </c>
      <c r="L109" s="235">
        <v>0.9843681441120169</v>
      </c>
      <c r="M109" s="235">
        <v>0.99461188663059585</v>
      </c>
      <c r="N109" s="235">
        <v>1</v>
      </c>
      <c r="O109" s="235">
        <v>1</v>
      </c>
      <c r="P109" s="235">
        <v>0.75288663271820644</v>
      </c>
      <c r="Q109" s="235">
        <v>0.99</v>
      </c>
      <c r="R109" s="235">
        <v>151.47057069094879</v>
      </c>
      <c r="S109" s="235">
        <v>1.1891898076507224</v>
      </c>
      <c r="T109" s="235">
        <v>9.3174164640962438</v>
      </c>
      <c r="U109" s="235">
        <v>139.05682550555963</v>
      </c>
      <c r="V109" s="235">
        <v>-0.2672173647137483</v>
      </c>
      <c r="W109" s="235">
        <v>0</v>
      </c>
      <c r="X109" s="235">
        <v>2.3605537468317817</v>
      </c>
      <c r="Y109" s="235">
        <v>353.09402213967621</v>
      </c>
      <c r="Z109" s="235">
        <v>649.04116108937694</v>
      </c>
      <c r="AA109" s="235">
        <v>0</v>
      </c>
      <c r="AB109" s="235">
        <v>3.3059009528408454E-3</v>
      </c>
      <c r="AC109" s="235">
        <v>138.86738012027357</v>
      </c>
      <c r="AD109" s="236"/>
      <c r="AE109" s="236"/>
      <c r="AF109" s="235">
        <v>52.451943567804932</v>
      </c>
      <c r="AG109" s="235">
        <v>1.3168309520950616</v>
      </c>
      <c r="AH109" s="235">
        <v>0</v>
      </c>
      <c r="AI109" s="235">
        <v>3.8840290169030234</v>
      </c>
      <c r="AJ109" s="235">
        <v>0</v>
      </c>
      <c r="AK109" s="235">
        <v>9.8000000000000004E-2</v>
      </c>
      <c r="AL109" s="235">
        <v>0</v>
      </c>
      <c r="AM109" s="235">
        <v>5.3063599689980849</v>
      </c>
      <c r="AN109" s="235"/>
      <c r="AO109" s="236"/>
      <c r="AP109" s="235">
        <v>0</v>
      </c>
      <c r="AQ109" s="235">
        <v>47.145583598806844</v>
      </c>
      <c r="AR109" s="235"/>
      <c r="AS109" s="235"/>
      <c r="AT109" s="235">
        <v>0.98441575986633001</v>
      </c>
    </row>
    <row r="110" spans="1:46">
      <c r="A110" s="234">
        <v>216</v>
      </c>
      <c r="B110" s="235">
        <v>14.416666666666666</v>
      </c>
      <c r="C110" s="235">
        <v>12.011574706869988</v>
      </c>
      <c r="D110" s="235">
        <v>737.25924699999996</v>
      </c>
      <c r="E110" s="235">
        <v>27.175792000000001</v>
      </c>
      <c r="F110" s="235">
        <v>20.576097000000001</v>
      </c>
      <c r="G110" s="235">
        <v>36.998258999999997</v>
      </c>
      <c r="H110" s="235">
        <v>21.711845606010481</v>
      </c>
      <c r="I110" s="235">
        <v>69.150143673888252</v>
      </c>
      <c r="J110" s="235">
        <v>-0.5240854259320713</v>
      </c>
      <c r="K110" s="235">
        <v>20.843561793527783</v>
      </c>
      <c r="L110" s="235">
        <v>0.9843942473070274</v>
      </c>
      <c r="M110" s="235">
        <v>0.99461587402935947</v>
      </c>
      <c r="N110" s="235">
        <v>1</v>
      </c>
      <c r="O110" s="235">
        <v>1</v>
      </c>
      <c r="P110" s="235">
        <v>0.75290961595453909</v>
      </c>
      <c r="Q110" s="235">
        <v>0.99</v>
      </c>
      <c r="R110" s="235">
        <v>151.14493190020576</v>
      </c>
      <c r="S110" s="235">
        <v>1.196179672590584</v>
      </c>
      <c r="T110" s="235">
        <v>9.5064113784225803</v>
      </c>
      <c r="U110" s="235">
        <v>138.6018858594289</v>
      </c>
      <c r="V110" s="235">
        <v>-0.27411937400425473</v>
      </c>
      <c r="W110" s="235">
        <v>0</v>
      </c>
      <c r="X110" s="235">
        <v>2.2964204956359926</v>
      </c>
      <c r="Y110" s="235">
        <v>353.0932241778678</v>
      </c>
      <c r="Z110" s="235">
        <v>646.93521835097476</v>
      </c>
      <c r="AA110" s="235">
        <v>0</v>
      </c>
      <c r="AB110" s="235">
        <v>-1.5768380132317548E-3</v>
      </c>
      <c r="AC110" s="235">
        <v>138.42172593945719</v>
      </c>
      <c r="AD110" s="236"/>
      <c r="AE110" s="236"/>
      <c r="AF110" s="235">
        <v>52.34849113313269</v>
      </c>
      <c r="AG110" s="235">
        <v>1.3040392917189223</v>
      </c>
      <c r="AH110" s="235">
        <v>0</v>
      </c>
      <c r="AI110" s="235">
        <v>3.8817889201648015</v>
      </c>
      <c r="AJ110" s="235">
        <v>0</v>
      </c>
      <c r="AK110" s="235">
        <v>9.8000000000000004E-2</v>
      </c>
      <c r="AL110" s="235">
        <v>0</v>
      </c>
      <c r="AM110" s="235">
        <v>5.2913282118837239</v>
      </c>
      <c r="AN110" s="235"/>
      <c r="AO110" s="236"/>
      <c r="AP110" s="235">
        <v>0</v>
      </c>
      <c r="AQ110" s="235">
        <v>47.057162921248967</v>
      </c>
      <c r="AR110" s="235"/>
      <c r="AS110" s="235"/>
      <c r="AT110" s="235">
        <v>0.98480650017989213</v>
      </c>
    </row>
    <row r="111" spans="1:46">
      <c r="A111" s="234">
        <v>216</v>
      </c>
      <c r="B111" s="235">
        <v>14.5</v>
      </c>
      <c r="C111" s="235">
        <v>12.094908040203322</v>
      </c>
      <c r="D111" s="235">
        <v>734.58427700000004</v>
      </c>
      <c r="E111" s="235">
        <v>27.238247999999999</v>
      </c>
      <c r="F111" s="235">
        <v>15.423689</v>
      </c>
      <c r="G111" s="235">
        <v>36.888551</v>
      </c>
      <c r="H111" s="235">
        <v>21.649849892042148</v>
      </c>
      <c r="I111" s="235">
        <v>69.113287104834583</v>
      </c>
      <c r="J111" s="235">
        <v>-1.8018666560337238</v>
      </c>
      <c r="K111" s="235">
        <v>20.812307186644308</v>
      </c>
      <c r="L111" s="235">
        <v>0.98445198251016208</v>
      </c>
      <c r="M111" s="235">
        <v>0.99462470450268425</v>
      </c>
      <c r="N111" s="235">
        <v>1</v>
      </c>
      <c r="O111" s="235">
        <v>1</v>
      </c>
      <c r="P111" s="235">
        <v>0.75296045940177558</v>
      </c>
      <c r="Q111" s="235">
        <v>0.99</v>
      </c>
      <c r="R111" s="235">
        <v>150.63796507209892</v>
      </c>
      <c r="S111" s="235">
        <v>1.197393767464412</v>
      </c>
      <c r="T111" s="235">
        <v>9.3597857916403733</v>
      </c>
      <c r="U111" s="235">
        <v>138.60384417346714</v>
      </c>
      <c r="V111" s="235">
        <v>-0.27387516985564181</v>
      </c>
      <c r="W111" s="235">
        <v>0</v>
      </c>
      <c r="X111" s="235">
        <v>1.9332551173618733</v>
      </c>
      <c r="Y111" s="235">
        <v>353.09255805370316</v>
      </c>
      <c r="Z111" s="235">
        <v>646.93521835097476</v>
      </c>
      <c r="AA111" s="235">
        <v>0</v>
      </c>
      <c r="AB111" s="235">
        <v>-2.0060929425060755E-3</v>
      </c>
      <c r="AC111" s="235">
        <v>138.42350386603769</v>
      </c>
      <c r="AD111" s="236"/>
      <c r="AE111" s="236"/>
      <c r="AF111" s="235">
        <v>52.358370460089951</v>
      </c>
      <c r="AG111" s="235">
        <v>1.3040364167284586</v>
      </c>
      <c r="AH111" s="235">
        <v>0</v>
      </c>
      <c r="AI111" s="235">
        <v>3.8820280794899262</v>
      </c>
      <c r="AJ111" s="235">
        <v>0</v>
      </c>
      <c r="AK111" s="235">
        <v>9.8000000000000004E-2</v>
      </c>
      <c r="AL111" s="235">
        <v>0</v>
      </c>
      <c r="AM111" s="235">
        <v>5.2915644962183848</v>
      </c>
      <c r="AN111" s="235"/>
      <c r="AO111" s="236"/>
      <c r="AP111" s="235">
        <v>0</v>
      </c>
      <c r="AQ111" s="235">
        <v>47.066805963871566</v>
      </c>
      <c r="AR111" s="235"/>
      <c r="AS111" s="235"/>
      <c r="AT111" s="235">
        <v>0.98716621592414255</v>
      </c>
    </row>
    <row r="112" spans="1:46">
      <c r="A112" s="234">
        <v>216</v>
      </c>
      <c r="B112" s="235">
        <v>14.583333333333334</v>
      </c>
      <c r="C112" s="235">
        <v>12.178241373536656</v>
      </c>
      <c r="D112" s="235">
        <v>731.094741</v>
      </c>
      <c r="E112" s="235">
        <v>27.207339999999999</v>
      </c>
      <c r="F112" s="235">
        <v>14.046685999999999</v>
      </c>
      <c r="G112" s="235">
        <v>36.992905</v>
      </c>
      <c r="H112" s="235">
        <v>21.717434181432441</v>
      </c>
      <c r="I112" s="235">
        <v>69.0190425199347</v>
      </c>
      <c r="J112" s="235">
        <v>-3.0786998626358013</v>
      </c>
      <c r="K112" s="235">
        <v>20.763932258580127</v>
      </c>
      <c r="L112" s="235">
        <v>0.98454109843985582</v>
      </c>
      <c r="M112" s="235">
        <v>0.99463836482416268</v>
      </c>
      <c r="N112" s="235">
        <v>1</v>
      </c>
      <c r="O112" s="235">
        <v>1</v>
      </c>
      <c r="P112" s="235">
        <v>0.75303896213973065</v>
      </c>
      <c r="Q112" s="235">
        <v>0.99</v>
      </c>
      <c r="R112" s="235">
        <v>149.98607781919605</v>
      </c>
      <c r="S112" s="235">
        <v>1.1951169562534485</v>
      </c>
      <c r="T112" s="235">
        <v>9.3130293680707386</v>
      </c>
      <c r="U112" s="235">
        <v>138.60711096935648</v>
      </c>
      <c r="V112" s="235">
        <v>-0.2711965748236701</v>
      </c>
      <c r="W112" s="235">
        <v>0</v>
      </c>
      <c r="X112" s="235">
        <v>1.3261527082323163</v>
      </c>
      <c r="Y112" s="235">
        <v>353.09255344488554</v>
      </c>
      <c r="Z112" s="235">
        <v>646.93521835097476</v>
      </c>
      <c r="AA112" s="235">
        <v>0</v>
      </c>
      <c r="AB112" s="235">
        <v>-8.9133115572233995E-4</v>
      </c>
      <c r="AC112" s="235">
        <v>138.42399661535023</v>
      </c>
      <c r="AD112" s="236"/>
      <c r="AE112" s="236"/>
      <c r="AF112" s="235">
        <v>52.348409797052625</v>
      </c>
      <c r="AG112" s="235">
        <v>1.3040397074057597</v>
      </c>
      <c r="AH112" s="235">
        <v>0</v>
      </c>
      <c r="AI112" s="235">
        <v>3.8817879380594444</v>
      </c>
      <c r="AJ112" s="235">
        <v>0</v>
      </c>
      <c r="AK112" s="235">
        <v>9.8000000000000004E-2</v>
      </c>
      <c r="AL112" s="235">
        <v>0</v>
      </c>
      <c r="AM112" s="235">
        <v>5.2913276454652038</v>
      </c>
      <c r="AN112" s="235"/>
      <c r="AO112" s="236"/>
      <c r="AP112" s="235">
        <v>0</v>
      </c>
      <c r="AQ112" s="235">
        <v>47.057082151587423</v>
      </c>
      <c r="AR112" s="235"/>
      <c r="AS112" s="235"/>
      <c r="AT112" s="235">
        <v>0.99115816129393719</v>
      </c>
    </row>
    <row r="113" spans="1:46">
      <c r="A113" s="234">
        <v>216</v>
      </c>
      <c r="B113" s="235">
        <v>14.666666666666666</v>
      </c>
      <c r="C113" s="235">
        <v>12.261574706869988</v>
      </c>
      <c r="D113" s="235">
        <v>721.33632899999998</v>
      </c>
      <c r="E113" s="235">
        <v>25.926362000000001</v>
      </c>
      <c r="F113" s="235">
        <v>15.628100999999999</v>
      </c>
      <c r="G113" s="235">
        <v>37.116619999999998</v>
      </c>
      <c r="H113" s="235">
        <v>21.420468507834549</v>
      </c>
      <c r="I113" s="235">
        <v>68.86818762928003</v>
      </c>
      <c r="J113" s="235">
        <v>-4.3541813075244704</v>
      </c>
      <c r="K113" s="235">
        <v>20.698476431049606</v>
      </c>
      <c r="L113" s="235">
        <v>0.98466120787402767</v>
      </c>
      <c r="M113" s="235">
        <v>0.99465683461068222</v>
      </c>
      <c r="N113" s="235">
        <v>1</v>
      </c>
      <c r="O113" s="235">
        <v>1</v>
      </c>
      <c r="P113" s="235">
        <v>0.75314481453907001</v>
      </c>
      <c r="Q113" s="235">
        <v>0.99</v>
      </c>
      <c r="R113" s="235">
        <v>148.06892521000194</v>
      </c>
      <c r="S113" s="235">
        <v>1.1925127125861523</v>
      </c>
      <c r="T113" s="235">
        <v>9.3560723123014906</v>
      </c>
      <c r="U113" s="235">
        <v>137.97456661158984</v>
      </c>
      <c r="V113" s="235">
        <v>-0.27402927915559461</v>
      </c>
      <c r="W113" s="235">
        <v>0</v>
      </c>
      <c r="X113" s="235">
        <v>0</v>
      </c>
      <c r="Y113" s="235">
        <v>353.09134455912181</v>
      </c>
      <c r="Z113" s="235">
        <v>643.99633496925389</v>
      </c>
      <c r="AA113" s="235">
        <v>0</v>
      </c>
      <c r="AB113" s="235">
        <v>-2.9036159739643337E-3</v>
      </c>
      <c r="AC113" s="235">
        <v>137.79716213391418</v>
      </c>
      <c r="AD113" s="236"/>
      <c r="AE113" s="236"/>
      <c r="AF113" s="235">
        <v>52.17843404260595</v>
      </c>
      <c r="AG113" s="235">
        <v>1.2863353391010723</v>
      </c>
      <c r="AH113" s="235">
        <v>0</v>
      </c>
      <c r="AI113" s="235">
        <v>3.8773975582066855</v>
      </c>
      <c r="AJ113" s="235">
        <v>0</v>
      </c>
      <c r="AK113" s="235">
        <v>9.8000000000000004E-2</v>
      </c>
      <c r="AL113" s="235">
        <v>0</v>
      </c>
      <c r="AM113" s="235">
        <v>5.2692328973077576</v>
      </c>
      <c r="AN113" s="235"/>
      <c r="AO113" s="236"/>
      <c r="AP113" s="235">
        <v>0</v>
      </c>
      <c r="AQ113" s="235">
        <v>46.909201145298191</v>
      </c>
      <c r="AR113" s="235"/>
      <c r="AS113" s="235"/>
      <c r="AT113" s="235">
        <v>1</v>
      </c>
    </row>
    <row r="114" spans="1:46">
      <c r="A114" s="234">
        <v>216</v>
      </c>
      <c r="B114" s="235">
        <v>14.75</v>
      </c>
      <c r="C114" s="235">
        <v>12.344908040203322</v>
      </c>
      <c r="D114" s="235">
        <v>709.05787899999996</v>
      </c>
      <c r="E114" s="235">
        <v>25.008562999999999</v>
      </c>
      <c r="F114" s="235">
        <v>13.209466000000001</v>
      </c>
      <c r="G114" s="235">
        <v>37.465555999999999</v>
      </c>
      <c r="H114" s="235">
        <v>21.391790442785432</v>
      </c>
      <c r="I114" s="235">
        <v>68.661938858582417</v>
      </c>
      <c r="J114" s="235">
        <v>-5.627911979393275</v>
      </c>
      <c r="K114" s="235">
        <v>20.615992880059423</v>
      </c>
      <c r="L114" s="235">
        <v>0.98481179014094189</v>
      </c>
      <c r="M114" s="235">
        <v>0.99468008645192119</v>
      </c>
      <c r="N114" s="235">
        <v>1</v>
      </c>
      <c r="O114" s="235">
        <v>1</v>
      </c>
      <c r="P114" s="235">
        <v>0.7532776002358158</v>
      </c>
      <c r="Q114" s="235">
        <v>0.99</v>
      </c>
      <c r="R114" s="235">
        <v>145.65321815505763</v>
      </c>
      <c r="S114" s="235">
        <v>1.1862579545577661</v>
      </c>
      <c r="T114" s="235">
        <v>9.2673901996392871</v>
      </c>
      <c r="U114" s="235">
        <v>135.65130140212435</v>
      </c>
      <c r="V114" s="235">
        <v>-0.27324586504254489</v>
      </c>
      <c r="W114" s="235">
        <v>0</v>
      </c>
      <c r="X114" s="235">
        <v>0</v>
      </c>
      <c r="Y114" s="235">
        <v>353.08992265581725</v>
      </c>
      <c r="Z114" s="235">
        <v>633.15915608696343</v>
      </c>
      <c r="AA114" s="235">
        <v>0</v>
      </c>
      <c r="AB114" s="235">
        <v>-3.8234393083304168E-3</v>
      </c>
      <c r="AC114" s="235">
        <v>135.47669830676901</v>
      </c>
      <c r="AD114" s="236"/>
      <c r="AE114" s="236"/>
      <c r="AF114" s="235">
        <v>51.388759653331469</v>
      </c>
      <c r="AG114" s="235">
        <v>1.2224764205976433</v>
      </c>
      <c r="AH114" s="235">
        <v>0</v>
      </c>
      <c r="AI114" s="235">
        <v>3.8571306744208371</v>
      </c>
      <c r="AJ114" s="235">
        <v>0</v>
      </c>
      <c r="AK114" s="235">
        <v>9.8000000000000004E-2</v>
      </c>
      <c r="AL114" s="235">
        <v>0</v>
      </c>
      <c r="AM114" s="235">
        <v>5.1851070950184805</v>
      </c>
      <c r="AN114" s="235"/>
      <c r="AO114" s="236"/>
      <c r="AP114" s="235">
        <v>0</v>
      </c>
      <c r="AQ114" s="235">
        <v>46.203652558312989</v>
      </c>
      <c r="AR114" s="235"/>
      <c r="AS114" s="235"/>
      <c r="AT114" s="235">
        <v>1</v>
      </c>
    </row>
    <row r="115" spans="1:46">
      <c r="A115" s="234">
        <v>216</v>
      </c>
      <c r="B115" s="235">
        <v>14.833333333333334</v>
      </c>
      <c r="C115" s="235">
        <v>12.428241373536656</v>
      </c>
      <c r="D115" s="235">
        <v>707.60633399999995</v>
      </c>
      <c r="E115" s="235">
        <v>25.082573</v>
      </c>
      <c r="F115" s="235">
        <v>17.191877000000002</v>
      </c>
      <c r="G115" s="235">
        <v>37.615658000000003</v>
      </c>
      <c r="H115" s="235">
        <v>21.525491749862013</v>
      </c>
      <c r="I115" s="235">
        <v>68.401904625976684</v>
      </c>
      <c r="J115" s="235">
        <v>-6.8994989593418836</v>
      </c>
      <c r="K115" s="235">
        <v>20.516548345490023</v>
      </c>
      <c r="L115" s="235">
        <v>0.9849921944434239</v>
      </c>
      <c r="M115" s="235">
        <v>0.99470808608340822</v>
      </c>
      <c r="N115" s="235">
        <v>1</v>
      </c>
      <c r="O115" s="235">
        <v>1</v>
      </c>
      <c r="P115" s="235">
        <v>0.75343679876680258</v>
      </c>
      <c r="Q115" s="235">
        <v>0.99</v>
      </c>
      <c r="R115" s="235">
        <v>145.48047269009669</v>
      </c>
      <c r="S115" s="235">
        <v>1.1832561566996718</v>
      </c>
      <c r="T115" s="235">
        <v>9.387927860168876</v>
      </c>
      <c r="U115" s="235">
        <v>135.35976551053582</v>
      </c>
      <c r="V115" s="235">
        <v>-0.26902009644068775</v>
      </c>
      <c r="W115" s="235">
        <v>0</v>
      </c>
      <c r="X115" s="235">
        <v>0</v>
      </c>
      <c r="Y115" s="235">
        <v>353.08960289267458</v>
      </c>
      <c r="Z115" s="235">
        <v>631.78226386118217</v>
      </c>
      <c r="AA115" s="235">
        <v>0</v>
      </c>
      <c r="AB115" s="235">
        <v>-1.7773823451250792E-3</v>
      </c>
      <c r="AC115" s="235">
        <v>135.17997577970738</v>
      </c>
      <c r="AD115" s="236"/>
      <c r="AE115" s="236"/>
      <c r="AF115" s="235">
        <v>51.267898377234545</v>
      </c>
      <c r="AG115" s="235">
        <v>1.214525038657428</v>
      </c>
      <c r="AH115" s="235">
        <v>0</v>
      </c>
      <c r="AI115" s="235">
        <v>3.8547883865576495</v>
      </c>
      <c r="AJ115" s="235">
        <v>0</v>
      </c>
      <c r="AK115" s="235">
        <v>9.8000000000000004E-2</v>
      </c>
      <c r="AL115" s="235">
        <v>0</v>
      </c>
      <c r="AM115" s="235">
        <v>5.1748134252150777</v>
      </c>
      <c r="AN115" s="235"/>
      <c r="AO115" s="236"/>
      <c r="AP115" s="235">
        <v>0</v>
      </c>
      <c r="AQ115" s="235">
        <v>46.093084952019467</v>
      </c>
      <c r="AR115" s="235"/>
      <c r="AS115" s="235"/>
      <c r="AT115" s="235">
        <v>1</v>
      </c>
    </row>
    <row r="116" spans="1:46">
      <c r="A116" s="234">
        <v>216</v>
      </c>
      <c r="B116" s="235">
        <v>14.916666666666666</v>
      </c>
      <c r="C116" s="235">
        <v>12.511574706869988</v>
      </c>
      <c r="D116" s="235">
        <v>700.41628000000003</v>
      </c>
      <c r="E116" s="235">
        <v>24.747295000000001</v>
      </c>
      <c r="F116" s="235">
        <v>17.191877000000002</v>
      </c>
      <c r="G116" s="235">
        <v>37.739938000000002</v>
      </c>
      <c r="H116" s="235">
        <v>21.506450431193027</v>
      </c>
      <c r="I116" s="235">
        <v>68.090026982553709</v>
      </c>
      <c r="J116" s="235">
        <v>-8.1685567425061549</v>
      </c>
      <c r="K116" s="235">
        <v>20.400222893929296</v>
      </c>
      <c r="L116" s="235">
        <v>0.98520164397330179</v>
      </c>
      <c r="M116" s="235">
        <v>0.99474079260110437</v>
      </c>
      <c r="N116" s="235">
        <v>1</v>
      </c>
      <c r="O116" s="235">
        <v>1</v>
      </c>
      <c r="P116" s="235">
        <v>0.7536217888321971</v>
      </c>
      <c r="Q116" s="235">
        <v>0.99</v>
      </c>
      <c r="R116" s="235">
        <v>144.1467246150755</v>
      </c>
      <c r="S116" s="235">
        <v>1.1806787223063144</v>
      </c>
      <c r="T116" s="235">
        <v>9.3826375336688361</v>
      </c>
      <c r="U116" s="235">
        <v>134.03279273908979</v>
      </c>
      <c r="V116" s="235">
        <v>-0.26973697895662235</v>
      </c>
      <c r="W116" s="235">
        <v>0</v>
      </c>
      <c r="X116" s="235">
        <v>0</v>
      </c>
      <c r="Y116" s="235">
        <v>353.08879732663667</v>
      </c>
      <c r="Z116" s="235">
        <v>625.60176127622208</v>
      </c>
      <c r="AA116" s="235">
        <v>0</v>
      </c>
      <c r="AB116" s="235">
        <v>-2.183488404850165E-3</v>
      </c>
      <c r="AC116" s="235">
        <v>133.85529116346822</v>
      </c>
      <c r="AD116" s="236"/>
      <c r="AE116" s="236"/>
      <c r="AF116" s="235">
        <v>50.81757511476242</v>
      </c>
      <c r="AG116" s="235">
        <v>1.1792236982179509</v>
      </c>
      <c r="AH116" s="235">
        <v>0</v>
      </c>
      <c r="AI116" s="235">
        <v>3.8432991649528687</v>
      </c>
      <c r="AJ116" s="235">
        <v>0</v>
      </c>
      <c r="AK116" s="235">
        <v>9.8000000000000004E-2</v>
      </c>
      <c r="AL116" s="235">
        <v>0</v>
      </c>
      <c r="AM116" s="235">
        <v>5.1280228631708198</v>
      </c>
      <c r="AN116" s="235"/>
      <c r="AO116" s="236"/>
      <c r="AP116" s="235">
        <v>0</v>
      </c>
      <c r="AQ116" s="235">
        <v>45.6895522515916</v>
      </c>
      <c r="AR116" s="235"/>
      <c r="AS116" s="235"/>
      <c r="AT116" s="235">
        <v>1</v>
      </c>
    </row>
    <row r="117" spans="1:46">
      <c r="A117" s="234">
        <v>216</v>
      </c>
      <c r="B117" s="235">
        <v>15</v>
      </c>
      <c r="C117" s="235">
        <v>12.594908040203322</v>
      </c>
      <c r="D117" s="235">
        <v>700.67577300000005</v>
      </c>
      <c r="E117" s="235">
        <v>24.391342000000002</v>
      </c>
      <c r="F117" s="235">
        <v>13.767612</v>
      </c>
      <c r="G117" s="235">
        <v>37.865102</v>
      </c>
      <c r="H117" s="235">
        <v>21.478377739729236</v>
      </c>
      <c r="I117" s="235">
        <v>67.728516253813126</v>
      </c>
      <c r="J117" s="235">
        <v>-9.4347085068995966</v>
      </c>
      <c r="K117" s="235">
        <v>20.267109636819654</v>
      </c>
      <c r="L117" s="235">
        <v>0.98543924076330147</v>
      </c>
      <c r="M117" s="235">
        <v>0.99477815871501429</v>
      </c>
      <c r="N117" s="235">
        <v>1</v>
      </c>
      <c r="O117" s="235">
        <v>1</v>
      </c>
      <c r="P117" s="235">
        <v>0.7538318521436087</v>
      </c>
      <c r="Q117" s="235">
        <v>0.99</v>
      </c>
      <c r="R117" s="235">
        <v>144.36456058446393</v>
      </c>
      <c r="S117" s="235">
        <v>1.1780989729153035</v>
      </c>
      <c r="T117" s="235">
        <v>9.2758283789375024</v>
      </c>
      <c r="U117" s="235">
        <v>134.35892514526529</v>
      </c>
      <c r="V117" s="235">
        <v>-0.26605527310289445</v>
      </c>
      <c r="W117" s="235">
        <v>0</v>
      </c>
      <c r="X117" s="235">
        <v>0</v>
      </c>
      <c r="Y117" s="235">
        <v>353.08892850685919</v>
      </c>
      <c r="Z117" s="235">
        <v>627.11097854376794</v>
      </c>
      <c r="AA117" s="235">
        <v>0</v>
      </c>
      <c r="AB117" s="235">
        <v>-1.0015168144553901E-3</v>
      </c>
      <c r="AC117" s="235">
        <v>134.17769399408931</v>
      </c>
      <c r="AD117" s="236"/>
      <c r="AE117" s="236"/>
      <c r="AF117" s="235">
        <v>50.931894488959124</v>
      </c>
      <c r="AG117" s="235">
        <v>1.1877858866002509</v>
      </c>
      <c r="AH117" s="235">
        <v>0</v>
      </c>
      <c r="AI117" s="235">
        <v>3.8459953984802517</v>
      </c>
      <c r="AJ117" s="235">
        <v>0</v>
      </c>
      <c r="AK117" s="235">
        <v>9.8000000000000004E-2</v>
      </c>
      <c r="AL117" s="235">
        <v>0</v>
      </c>
      <c r="AM117" s="235">
        <v>5.1392812850805027</v>
      </c>
      <c r="AN117" s="235"/>
      <c r="AO117" s="236"/>
      <c r="AP117" s="235">
        <v>0</v>
      </c>
      <c r="AQ117" s="235">
        <v>45.792613203878624</v>
      </c>
      <c r="AR117" s="235"/>
      <c r="AS117" s="235"/>
      <c r="AT117" s="235">
        <v>1</v>
      </c>
    </row>
    <row r="118" spans="1:46">
      <c r="A118" s="234">
        <v>216</v>
      </c>
      <c r="B118" s="235">
        <v>15.083333333333334</v>
      </c>
      <c r="C118" s="235">
        <v>12.678241373536656</v>
      </c>
      <c r="D118" s="235">
        <v>695.89592600000003</v>
      </c>
      <c r="E118" s="235">
        <v>24.262858999999999</v>
      </c>
      <c r="F118" s="235">
        <v>14.874563999999999</v>
      </c>
      <c r="G118" s="235">
        <v>37.990715999999999</v>
      </c>
      <c r="H118" s="235">
        <v>21.525435038217701</v>
      </c>
      <c r="I118" s="235">
        <v>67.319783309366031</v>
      </c>
      <c r="J118" s="235">
        <v>-10.697587321262233</v>
      </c>
      <c r="K118" s="235">
        <v>20.117314406338298</v>
      </c>
      <c r="L118" s="235">
        <v>0.98570397121507258</v>
      </c>
      <c r="M118" s="235">
        <v>0.99482013103891742</v>
      </c>
      <c r="N118" s="235">
        <v>1</v>
      </c>
      <c r="O118" s="235">
        <v>1</v>
      </c>
      <c r="P118" s="235">
        <v>0.75406617780958596</v>
      </c>
      <c r="Q118" s="235">
        <v>0.99</v>
      </c>
      <c r="R118" s="235">
        <v>143.56227933729437</v>
      </c>
      <c r="S118" s="235">
        <v>1.1760721766993552</v>
      </c>
      <c r="T118" s="235">
        <v>9.307079020565066</v>
      </c>
      <c r="U118" s="235">
        <v>133.52620555147732</v>
      </c>
      <c r="V118" s="235">
        <v>-0.26650324228674177</v>
      </c>
      <c r="W118" s="235">
        <v>0</v>
      </c>
      <c r="X118" s="235">
        <v>4.4327755577395329E-4</v>
      </c>
      <c r="Y118" s="235">
        <v>353.08878592678849</v>
      </c>
      <c r="Z118" s="235">
        <v>623.23254761264957</v>
      </c>
      <c r="AA118" s="235">
        <v>0</v>
      </c>
      <c r="AB118" s="235">
        <v>-7.4821884304285052E-4</v>
      </c>
      <c r="AC118" s="235">
        <v>133.34596604858862</v>
      </c>
      <c r="AD118" s="236"/>
      <c r="AE118" s="236"/>
      <c r="AF118" s="235">
        <v>50.640143845864351</v>
      </c>
      <c r="AG118" s="235">
        <v>1.1658820256598184</v>
      </c>
      <c r="AH118" s="235">
        <v>0</v>
      </c>
      <c r="AI118" s="235">
        <v>3.83849393259587</v>
      </c>
      <c r="AJ118" s="235">
        <v>0</v>
      </c>
      <c r="AK118" s="235">
        <v>9.8000000000000004E-2</v>
      </c>
      <c r="AL118" s="235">
        <v>0</v>
      </c>
      <c r="AM118" s="235">
        <v>5.1098759582556879</v>
      </c>
      <c r="AN118" s="235"/>
      <c r="AO118" s="236"/>
      <c r="AP118" s="235">
        <v>0</v>
      </c>
      <c r="AQ118" s="235">
        <v>45.530267887608666</v>
      </c>
      <c r="AR118" s="235"/>
      <c r="AS118" s="235"/>
      <c r="AT118" s="235">
        <v>0.99999691229786947</v>
      </c>
    </row>
    <row r="119" spans="1:46">
      <c r="A119" s="234">
        <v>216</v>
      </c>
      <c r="B119" s="235">
        <v>15.166666666666666</v>
      </c>
      <c r="C119" s="235">
        <v>12.761574706869988</v>
      </c>
      <c r="D119" s="235">
        <v>688.54435999999998</v>
      </c>
      <c r="E119" s="235">
        <v>25.132518999999998</v>
      </c>
      <c r="F119" s="235">
        <v>15.069955</v>
      </c>
      <c r="G119" s="235">
        <v>37.810668</v>
      </c>
      <c r="H119" s="235">
        <v>21.68180437773016</v>
      </c>
      <c r="I119" s="235">
        <v>66.866373565877211</v>
      </c>
      <c r="J119" s="235">
        <v>-11.95683728453605</v>
      </c>
      <c r="K119" s="235">
        <v>19.950955391751691</v>
      </c>
      <c r="L119" s="235">
        <v>0.98599471223467305</v>
      </c>
      <c r="M119" s="235">
        <v>0.99486665041295852</v>
      </c>
      <c r="N119" s="235">
        <v>1</v>
      </c>
      <c r="O119" s="235">
        <v>1</v>
      </c>
      <c r="P119" s="235">
        <v>0.75432386720449807</v>
      </c>
      <c r="Q119" s="235">
        <v>0.99</v>
      </c>
      <c r="R119" s="235">
        <v>142.24472632032317</v>
      </c>
      <c r="S119" s="235">
        <v>1.1778579500482584</v>
      </c>
      <c r="T119" s="235">
        <v>9.3131872521716215</v>
      </c>
      <c r="U119" s="235">
        <v>132.2016603199402</v>
      </c>
      <c r="V119" s="235">
        <v>-0.26965817116137597</v>
      </c>
      <c r="W119" s="235">
        <v>0</v>
      </c>
      <c r="X119" s="235">
        <v>0</v>
      </c>
      <c r="Y119" s="235">
        <v>353.08762801807063</v>
      </c>
      <c r="Z119" s="235">
        <v>617.07656561677356</v>
      </c>
      <c r="AA119" s="235">
        <v>0</v>
      </c>
      <c r="AB119" s="235">
        <v>-1.2099495914081734E-3</v>
      </c>
      <c r="AC119" s="235">
        <v>132.02444611906628</v>
      </c>
      <c r="AD119" s="236"/>
      <c r="AE119" s="236"/>
      <c r="AF119" s="235">
        <v>50.163752073023957</v>
      </c>
      <c r="AG119" s="235">
        <v>1.1316656406984835</v>
      </c>
      <c r="AH119" s="235">
        <v>0</v>
      </c>
      <c r="AI119" s="235">
        <v>3.8258023972384225</v>
      </c>
      <c r="AJ119" s="235">
        <v>0</v>
      </c>
      <c r="AK119" s="235">
        <v>9.8000000000000004E-2</v>
      </c>
      <c r="AL119" s="235">
        <v>0</v>
      </c>
      <c r="AM119" s="235">
        <v>5.0629680379369058</v>
      </c>
      <c r="AN119" s="235"/>
      <c r="AO119" s="236"/>
      <c r="AP119" s="235">
        <v>0</v>
      </c>
      <c r="AQ119" s="235">
        <v>45.100784035087052</v>
      </c>
      <c r="AR119" s="235"/>
      <c r="AS119" s="235"/>
      <c r="AT119" s="235">
        <v>1</v>
      </c>
    </row>
    <row r="120" spans="1:46">
      <c r="A120" s="234">
        <v>216</v>
      </c>
      <c r="B120" s="235">
        <v>15.25</v>
      </c>
      <c r="C120" s="235">
        <v>12.844908040203322</v>
      </c>
      <c r="D120" s="235">
        <v>685.98049700000001</v>
      </c>
      <c r="E120" s="235">
        <v>24.973469000000001</v>
      </c>
      <c r="F120" s="235">
        <v>12.186197</v>
      </c>
      <c r="G120" s="235">
        <v>38.132486</v>
      </c>
      <c r="H120" s="235">
        <v>21.86457938722911</v>
      </c>
      <c r="I120" s="235">
        <v>66.370905965804624</v>
      </c>
      <c r="J120" s="235">
        <v>-13.21211459048061</v>
      </c>
      <c r="K120" s="235">
        <v>19.768162739266923</v>
      </c>
      <c r="L120" s="235">
        <v>0.98631023790083627</v>
      </c>
      <c r="M120" s="235">
        <v>0.99491765225554019</v>
      </c>
      <c r="N120" s="235">
        <v>1</v>
      </c>
      <c r="O120" s="235">
        <v>1</v>
      </c>
      <c r="P120" s="235">
        <v>0.75460393926206215</v>
      </c>
      <c r="Q120" s="235">
        <v>0.99</v>
      </c>
      <c r="R120" s="235">
        <v>141.93113990576509</v>
      </c>
      <c r="S120" s="235">
        <v>1.1721216734173463</v>
      </c>
      <c r="T120" s="235">
        <v>9.2126764360809226</v>
      </c>
      <c r="U120" s="235">
        <v>131.99200882010319</v>
      </c>
      <c r="V120" s="235">
        <v>-0.26381597899237025</v>
      </c>
      <c r="W120" s="235">
        <v>0</v>
      </c>
      <c r="X120" s="235">
        <v>2.1184882484647162E-5</v>
      </c>
      <c r="Y120" s="235">
        <v>353.08786083735936</v>
      </c>
      <c r="Z120" s="235">
        <v>616.08446127099046</v>
      </c>
      <c r="AA120" s="235">
        <v>0</v>
      </c>
      <c r="AB120" s="235">
        <v>5.5088849169512583E-4</v>
      </c>
      <c r="AC120" s="235">
        <v>131.80958866994672</v>
      </c>
      <c r="AD120" s="236"/>
      <c r="AE120" s="236"/>
      <c r="AF120" s="235">
        <v>50.064283727826464</v>
      </c>
      <c r="AG120" s="235">
        <v>1.1262274085850152</v>
      </c>
      <c r="AH120" s="235">
        <v>0</v>
      </c>
      <c r="AI120" s="235">
        <v>3.8245777401715855</v>
      </c>
      <c r="AJ120" s="235">
        <v>0</v>
      </c>
      <c r="AK120" s="235">
        <v>9.8000000000000004E-2</v>
      </c>
      <c r="AL120" s="235">
        <v>0</v>
      </c>
      <c r="AM120" s="235">
        <v>5.0563051487566009</v>
      </c>
      <c r="AN120" s="235"/>
      <c r="AO120" s="236"/>
      <c r="AP120" s="235">
        <v>0</v>
      </c>
      <c r="AQ120" s="235">
        <v>45.007978579069864</v>
      </c>
      <c r="AR120" s="235"/>
      <c r="AS120" s="235"/>
      <c r="AT120" s="235">
        <v>0.99999985073830522</v>
      </c>
    </row>
    <row r="121" spans="1:46">
      <c r="A121" s="234">
        <v>216</v>
      </c>
      <c r="B121" s="235">
        <v>15.333333333333334</v>
      </c>
      <c r="C121" s="235">
        <v>12.928241373536656</v>
      </c>
      <c r="D121" s="235">
        <v>675.34084600000006</v>
      </c>
      <c r="E121" s="235">
        <v>24.215710999999999</v>
      </c>
      <c r="F121" s="235">
        <v>17.660097</v>
      </c>
      <c r="G121" s="235">
        <v>38.266154999999998</v>
      </c>
      <c r="H121" s="235">
        <v>21.706251804170989</v>
      </c>
      <c r="I121" s="235">
        <v>65.836019163068116</v>
      </c>
      <c r="J121" s="235">
        <v>-14.463088511908154</v>
      </c>
      <c r="K121" s="235">
        <v>19.569078118640331</v>
      </c>
      <c r="L121" s="235">
        <v>0.98664922658676357</v>
      </c>
      <c r="M121" s="235">
        <v>0.99497306694073084</v>
      </c>
      <c r="N121" s="235">
        <v>1</v>
      </c>
      <c r="O121" s="235">
        <v>1</v>
      </c>
      <c r="P121" s="235">
        <v>0.75490533613114119</v>
      </c>
      <c r="Q121" s="235">
        <v>0.99</v>
      </c>
      <c r="R121" s="235">
        <v>139.95929565624533</v>
      </c>
      <c r="S121" s="235">
        <v>1.1694167626191498</v>
      </c>
      <c r="T121" s="235">
        <v>9.3771083095042371</v>
      </c>
      <c r="U121" s="235">
        <v>129.85732128210282</v>
      </c>
      <c r="V121" s="235">
        <v>-0.26757648666960498</v>
      </c>
      <c r="W121" s="235">
        <v>0</v>
      </c>
      <c r="X121" s="235">
        <v>0</v>
      </c>
      <c r="Y121" s="235">
        <v>353.08668472384318</v>
      </c>
      <c r="Z121" s="235">
        <v>606.15430972496961</v>
      </c>
      <c r="AA121" s="235">
        <v>0</v>
      </c>
      <c r="AB121" s="235">
        <v>-2.3733093538880344E-3</v>
      </c>
      <c r="AC121" s="235">
        <v>129.68254879359424</v>
      </c>
      <c r="AD121" s="236"/>
      <c r="AE121" s="236"/>
      <c r="AF121" s="235">
        <v>49.347160511156645</v>
      </c>
      <c r="AG121" s="235">
        <v>1.072631325674521</v>
      </c>
      <c r="AH121" s="235">
        <v>0</v>
      </c>
      <c r="AI121" s="235">
        <v>3.7936488920500464</v>
      </c>
      <c r="AJ121" s="235">
        <v>0</v>
      </c>
      <c r="AK121" s="235">
        <v>9.8000000000000004E-2</v>
      </c>
      <c r="AL121" s="235">
        <v>0</v>
      </c>
      <c r="AM121" s="235">
        <v>4.9717802177245671</v>
      </c>
      <c r="AN121" s="235"/>
      <c r="AO121" s="236"/>
      <c r="AP121" s="235">
        <v>0</v>
      </c>
      <c r="AQ121" s="235">
        <v>44.37538029343208</v>
      </c>
      <c r="AR121" s="235"/>
      <c r="AS121" s="235"/>
      <c r="AT121" s="235">
        <v>1</v>
      </c>
    </row>
    <row r="122" spans="1:46">
      <c r="A122" s="234">
        <v>216</v>
      </c>
      <c r="B122" s="235">
        <v>15.416666666666666</v>
      </c>
      <c r="C122" s="235">
        <v>13.011574706869988</v>
      </c>
      <c r="D122" s="235">
        <v>664.01898900000003</v>
      </c>
      <c r="E122" s="235">
        <v>23.775901999999999</v>
      </c>
      <c r="F122" s="235">
        <v>15.078908999999999</v>
      </c>
      <c r="G122" s="235">
        <v>38.259815000000003</v>
      </c>
      <c r="H122" s="235">
        <v>21.553855508677902</v>
      </c>
      <c r="I122" s="235">
        <v>65.264326152805779</v>
      </c>
      <c r="J122" s="235">
        <v>-15.70944230001885</v>
      </c>
      <c r="K122" s="235">
        <v>19.353854259996446</v>
      </c>
      <c r="L122" s="235">
        <v>0.9870102684530373</v>
      </c>
      <c r="M122" s="235">
        <v>0.99503282019723716</v>
      </c>
      <c r="N122" s="235">
        <v>1</v>
      </c>
      <c r="O122" s="235">
        <v>1</v>
      </c>
      <c r="P122" s="235">
        <v>0.75522692912893274</v>
      </c>
      <c r="Q122" s="235">
        <v>0.99</v>
      </c>
      <c r="R122" s="235">
        <v>137.85441067200608</v>
      </c>
      <c r="S122" s="235">
        <v>1.1688717207817125</v>
      </c>
      <c r="T122" s="235">
        <v>9.2947582318875455</v>
      </c>
      <c r="U122" s="235">
        <v>127.83501123366305</v>
      </c>
      <c r="V122" s="235">
        <v>-0.29675733094366891</v>
      </c>
      <c r="W122" s="235">
        <v>0</v>
      </c>
      <c r="X122" s="235">
        <v>0</v>
      </c>
      <c r="Y122" s="235">
        <v>353.07745822262234</v>
      </c>
      <c r="Z122" s="235">
        <v>596.65532008578327</v>
      </c>
      <c r="AA122" s="235">
        <v>0</v>
      </c>
      <c r="AB122" s="235">
        <v>-0.10522132060788572</v>
      </c>
      <c r="AC122" s="235">
        <v>127.79268468218064</v>
      </c>
      <c r="AD122" s="236"/>
      <c r="AE122" s="236"/>
      <c r="AF122" s="235">
        <v>48.665025706415889</v>
      </c>
      <c r="AG122" s="235">
        <v>1.0228651789803533</v>
      </c>
      <c r="AH122" s="235">
        <v>0</v>
      </c>
      <c r="AI122" s="235">
        <v>3.7642324474460032</v>
      </c>
      <c r="AJ122" s="235">
        <v>0</v>
      </c>
      <c r="AK122" s="235">
        <v>9.8000000000000004E-2</v>
      </c>
      <c r="AL122" s="235">
        <v>0</v>
      </c>
      <c r="AM122" s="235">
        <v>4.8925976264263564</v>
      </c>
      <c r="AN122" s="235"/>
      <c r="AO122" s="236"/>
      <c r="AP122" s="235">
        <v>0</v>
      </c>
      <c r="AQ122" s="235">
        <v>43.772428079989531</v>
      </c>
      <c r="AR122" s="235"/>
      <c r="AS122" s="235"/>
      <c r="AT122" s="235">
        <v>1</v>
      </c>
    </row>
    <row r="123" spans="1:46">
      <c r="A123" s="234">
        <v>216</v>
      </c>
      <c r="B123" s="235">
        <v>15.5</v>
      </c>
      <c r="C123" s="235">
        <v>13.094908040203322</v>
      </c>
      <c r="D123" s="235">
        <v>680.23838000000001</v>
      </c>
      <c r="E123" s="235">
        <v>23.716801</v>
      </c>
      <c r="F123" s="235">
        <v>12.744344</v>
      </c>
      <c r="G123" s="235">
        <v>38.317506000000002</v>
      </c>
      <c r="H123" s="235">
        <v>21.574827737976666</v>
      </c>
      <c r="I123" s="235">
        <v>64.658377722806534</v>
      </c>
      <c r="J123" s="235">
        <v>-16.950873995349866</v>
      </c>
      <c r="K123" s="235">
        <v>19.122654464455394</v>
      </c>
      <c r="L123" s="235">
        <v>0.98739187322757715</v>
      </c>
      <c r="M123" s="235">
        <v>0.99509683352489342</v>
      </c>
      <c r="N123" s="235">
        <v>1</v>
      </c>
      <c r="O123" s="235">
        <v>1</v>
      </c>
      <c r="P123" s="235">
        <v>0.75556752492531154</v>
      </c>
      <c r="Q123" s="235">
        <v>0.99</v>
      </c>
      <c r="R123" s="235">
        <v>141.48444659676775</v>
      </c>
      <c r="S123" s="235">
        <v>1.1674066857860308</v>
      </c>
      <c r="T123" s="235">
        <v>9.2265739961403703</v>
      </c>
      <c r="U123" s="235">
        <v>131.53403305069014</v>
      </c>
      <c r="V123" s="235">
        <v>-0.26044050272190322</v>
      </c>
      <c r="W123" s="235">
        <v>0</v>
      </c>
      <c r="X123" s="235">
        <v>0</v>
      </c>
      <c r="Y123" s="235">
        <v>353.07749145331087</v>
      </c>
      <c r="Z123" s="235">
        <v>613.80293611345326</v>
      </c>
      <c r="AA123" s="235">
        <v>0</v>
      </c>
      <c r="AB123" s="235">
        <v>3.5072009587784614E-2</v>
      </c>
      <c r="AC123" s="235">
        <v>131.31587155465806</v>
      </c>
      <c r="AD123" s="236"/>
      <c r="AE123" s="236"/>
      <c r="AF123" s="235">
        <v>49.933804296347155</v>
      </c>
      <c r="AG123" s="235">
        <v>1.1137005304293632</v>
      </c>
      <c r="AH123" s="235">
        <v>0</v>
      </c>
      <c r="AI123" s="235">
        <v>3.8166869406984962</v>
      </c>
      <c r="AJ123" s="235">
        <v>0</v>
      </c>
      <c r="AK123" s="235">
        <v>9.8000000000000004E-2</v>
      </c>
      <c r="AL123" s="235">
        <v>0</v>
      </c>
      <c r="AM123" s="235">
        <v>5.0358874711278592</v>
      </c>
      <c r="AN123" s="235"/>
      <c r="AO123" s="236"/>
      <c r="AP123" s="235">
        <v>0</v>
      </c>
      <c r="AQ123" s="235">
        <v>44.897916825219298</v>
      </c>
      <c r="AR123" s="235"/>
      <c r="AS123" s="235"/>
      <c r="AT123" s="235">
        <v>1</v>
      </c>
    </row>
    <row r="124" spans="1:46">
      <c r="A124" s="234">
        <v>216</v>
      </c>
      <c r="B124" s="235">
        <v>15.583333333333334</v>
      </c>
      <c r="C124" s="235">
        <v>13.178241373536656</v>
      </c>
      <c r="D124" s="235">
        <v>675.63035500000001</v>
      </c>
      <c r="E124" s="235">
        <v>26.331340000000001</v>
      </c>
      <c r="F124" s="235">
        <v>15.725712</v>
      </c>
      <c r="G124" s="235">
        <v>38.507632999999998</v>
      </c>
      <c r="H124" s="235">
        <v>22.560143290242628</v>
      </c>
      <c r="I124" s="235">
        <v>64.020634440696227</v>
      </c>
      <c r="J124" s="235">
        <v>-18.18709714787974</v>
      </c>
      <c r="K124" s="235">
        <v>18.875652092265881</v>
      </c>
      <c r="L124" s="235">
        <v>0.98779247818829297</v>
      </c>
      <c r="M124" s="235">
        <v>0.99516502462458678</v>
      </c>
      <c r="N124" s="235">
        <v>1</v>
      </c>
      <c r="O124" s="235">
        <v>1</v>
      </c>
      <c r="P124" s="235">
        <v>0.75592587189183469</v>
      </c>
      <c r="Q124" s="235">
        <v>0.99</v>
      </c>
      <c r="R124" s="235">
        <v>140.80150095363814</v>
      </c>
      <c r="S124" s="235">
        <v>1.1638394207194018</v>
      </c>
      <c r="T124" s="235">
        <v>9.3169475812956044</v>
      </c>
      <c r="U124" s="235">
        <v>130.76046317681863</v>
      </c>
      <c r="V124" s="235">
        <v>-0.25020781701849154</v>
      </c>
      <c r="W124" s="235">
        <v>0</v>
      </c>
      <c r="X124" s="235">
        <v>2.3573970045374397E-3</v>
      </c>
      <c r="Y124" s="235">
        <v>353.08002810008344</v>
      </c>
      <c r="Z124" s="235">
        <v>610.20208374900619</v>
      </c>
      <c r="AA124" s="235">
        <v>0</v>
      </c>
      <c r="AB124" s="235">
        <v>3.008435203137497E-2</v>
      </c>
      <c r="AC124" s="235">
        <v>130.53848498656507</v>
      </c>
      <c r="AD124" s="236"/>
      <c r="AE124" s="236"/>
      <c r="AF124" s="235">
        <v>49.527446591813998</v>
      </c>
      <c r="AG124" s="235">
        <v>1.0942511071660648</v>
      </c>
      <c r="AH124" s="235">
        <v>0</v>
      </c>
      <c r="AI124" s="235">
        <v>3.809760460677162</v>
      </c>
      <c r="AJ124" s="235">
        <v>0</v>
      </c>
      <c r="AK124" s="235">
        <v>9.8000000000000004E-2</v>
      </c>
      <c r="AL124" s="235">
        <v>0</v>
      </c>
      <c r="AM124" s="235">
        <v>5.0095115678432265</v>
      </c>
      <c r="AN124" s="235"/>
      <c r="AO124" s="236"/>
      <c r="AP124" s="235">
        <v>0</v>
      </c>
      <c r="AQ124" s="235">
        <v>44.517935023970772</v>
      </c>
      <c r="AR124" s="235"/>
      <c r="AS124" s="235"/>
      <c r="AT124" s="235">
        <v>0.99998325730202753</v>
      </c>
    </row>
    <row r="125" spans="1:46">
      <c r="A125" s="234">
        <v>216</v>
      </c>
      <c r="B125" s="235">
        <v>15.666666666666666</v>
      </c>
      <c r="C125" s="235">
        <v>13.261574706869988</v>
      </c>
      <c r="D125" s="235">
        <v>655.05172400000004</v>
      </c>
      <c r="E125" s="235">
        <v>23.467407999999999</v>
      </c>
      <c r="F125" s="235">
        <v>12.581764</v>
      </c>
      <c r="G125" s="235">
        <v>38.579771000000001</v>
      </c>
      <c r="H125" s="235">
        <v>21.675764470978692</v>
      </c>
      <c r="I125" s="235">
        <v>63.353446437724223</v>
      </c>
      <c r="J125" s="235">
        <v>-19.41784144485689</v>
      </c>
      <c r="K125" s="235">
        <v>18.613030032193326</v>
      </c>
      <c r="L125" s="235">
        <v>0.98821045626517923</v>
      </c>
      <c r="M125" s="235">
        <v>0.99523730783757125</v>
      </c>
      <c r="N125" s="235">
        <v>1</v>
      </c>
      <c r="O125" s="235">
        <v>1</v>
      </c>
      <c r="P125" s="235">
        <v>0.75630066654972872</v>
      </c>
      <c r="Q125" s="235">
        <v>0.99</v>
      </c>
      <c r="R125" s="235">
        <v>136.79320093772569</v>
      </c>
      <c r="S125" s="235">
        <v>1.1618128141717776</v>
      </c>
      <c r="T125" s="235">
        <v>9.2032846783670319</v>
      </c>
      <c r="U125" s="235">
        <v>126.86931730463573</v>
      </c>
      <c r="V125" s="235">
        <v>-0.37689580513528237</v>
      </c>
      <c r="W125" s="235">
        <v>0</v>
      </c>
      <c r="X125" s="235">
        <v>0</v>
      </c>
      <c r="Y125" s="235">
        <v>353.04825715584866</v>
      </c>
      <c r="Z125" s="235">
        <v>591.84756654901162</v>
      </c>
      <c r="AA125" s="235">
        <v>0</v>
      </c>
      <c r="AB125" s="235">
        <v>-0.39687580543528</v>
      </c>
      <c r="AC125" s="235">
        <v>127.20198607087281</v>
      </c>
      <c r="AD125" s="236"/>
      <c r="AE125" s="236"/>
      <c r="AF125" s="235">
        <v>48.306774330865153</v>
      </c>
      <c r="AG125" s="235">
        <v>0.99796614510721837</v>
      </c>
      <c r="AH125" s="235">
        <v>0</v>
      </c>
      <c r="AI125" s="235">
        <v>3.7496810696531675</v>
      </c>
      <c r="AJ125" s="235">
        <v>0</v>
      </c>
      <c r="AK125" s="235">
        <v>9.8000000000000004E-2</v>
      </c>
      <c r="AL125" s="235">
        <v>0</v>
      </c>
      <c r="AM125" s="235">
        <v>4.8531472147603862</v>
      </c>
      <c r="AN125" s="235"/>
      <c r="AO125" s="236"/>
      <c r="AP125" s="235">
        <v>0</v>
      </c>
      <c r="AQ125" s="235">
        <v>43.453627116104769</v>
      </c>
      <c r="AR125" s="235"/>
      <c r="AS125" s="235"/>
      <c r="AT125" s="235">
        <v>1</v>
      </c>
    </row>
    <row r="126" spans="1:46">
      <c r="A126" s="234">
        <v>216</v>
      </c>
      <c r="B126" s="235">
        <v>15.75</v>
      </c>
      <c r="C126" s="235">
        <v>13.344908040203322</v>
      </c>
      <c r="D126" s="235">
        <v>646.98307</v>
      </c>
      <c r="E126" s="235">
        <v>23.446608999999999</v>
      </c>
      <c r="F126" s="235">
        <v>11.429236</v>
      </c>
      <c r="G126" s="235">
        <v>38.607951</v>
      </c>
      <c r="H126" s="235">
        <v>21.68856332412404</v>
      </c>
      <c r="I126" s="235">
        <v>62.659039988341618</v>
      </c>
      <c r="J126" s="235">
        <v>-20.642853245908384</v>
      </c>
      <c r="K126" s="235">
        <v>18.334980155919983</v>
      </c>
      <c r="L126" s="235">
        <v>0.98864412418093461</v>
      </c>
      <c r="M126" s="235">
        <v>0.99531359459020852</v>
      </c>
      <c r="N126" s="235">
        <v>1</v>
      </c>
      <c r="O126" s="235">
        <v>1</v>
      </c>
      <c r="P126" s="235">
        <v>0.75669056005297131</v>
      </c>
      <c r="Q126" s="235">
        <v>0.99</v>
      </c>
      <c r="R126" s="235">
        <v>135.39723412382227</v>
      </c>
      <c r="S126" s="235">
        <v>1.1599452077723951</v>
      </c>
      <c r="T126" s="235">
        <v>9.1521158255073694</v>
      </c>
      <c r="U126" s="235">
        <v>125.525537108866</v>
      </c>
      <c r="V126" s="235">
        <v>-0.55489230542692047</v>
      </c>
      <c r="W126" s="235">
        <v>0</v>
      </c>
      <c r="X126" s="235">
        <v>0</v>
      </c>
      <c r="Y126" s="235">
        <v>352.96503991015135</v>
      </c>
      <c r="Z126" s="235">
        <v>584.70928569350735</v>
      </c>
      <c r="AA126" s="235">
        <v>0</v>
      </c>
      <c r="AB126" s="235">
        <v>-0.83884107952383657</v>
      </c>
      <c r="AC126" s="235">
        <v>126.47899748366879</v>
      </c>
      <c r="AD126" s="236"/>
      <c r="AE126" s="236"/>
      <c r="AF126" s="235">
        <v>47.861416131273138</v>
      </c>
      <c r="AG126" s="235">
        <v>0.96139831812449617</v>
      </c>
      <c r="AH126" s="235">
        <v>0</v>
      </c>
      <c r="AI126" s="235">
        <v>3.729578637042601</v>
      </c>
      <c r="AJ126" s="235">
        <v>0</v>
      </c>
      <c r="AK126" s="235">
        <v>9.8000000000000004E-2</v>
      </c>
      <c r="AL126" s="235">
        <v>0</v>
      </c>
      <c r="AM126" s="235">
        <v>4.7964769551670967</v>
      </c>
      <c r="AN126" s="235"/>
      <c r="AO126" s="236"/>
      <c r="AP126" s="235">
        <v>0</v>
      </c>
      <c r="AQ126" s="235">
        <v>43.064939176106044</v>
      </c>
      <c r="AR126" s="235"/>
      <c r="AS126" s="235"/>
      <c r="AT126" s="235">
        <v>1</v>
      </c>
    </row>
    <row r="127" spans="1:46">
      <c r="A127" s="234">
        <v>216</v>
      </c>
      <c r="B127" s="235">
        <v>15.833333333333334</v>
      </c>
      <c r="C127" s="235">
        <v>13.428241373536656</v>
      </c>
      <c r="D127" s="235">
        <v>642.60962199999994</v>
      </c>
      <c r="E127" s="235">
        <v>23.324833999999999</v>
      </c>
      <c r="F127" s="235">
        <v>11.717368</v>
      </c>
      <c r="G127" s="235">
        <v>38.762321999999998</v>
      </c>
      <c r="H127" s="235">
        <v>21.755765931987572</v>
      </c>
      <c r="I127" s="235">
        <v>61.939509778173488</v>
      </c>
      <c r="J127" s="235">
        <v>-21.861896025932936</v>
      </c>
      <c r="K127" s="235">
        <v>18.041702761179462</v>
      </c>
      <c r="L127" s="235">
        <v>0.98909175055266929</v>
      </c>
      <c r="M127" s="235">
        <v>0.99539379384032012</v>
      </c>
      <c r="N127" s="235">
        <v>1</v>
      </c>
      <c r="O127" s="235">
        <v>1</v>
      </c>
      <c r="P127" s="235">
        <v>0.75709416464526347</v>
      </c>
      <c r="Q127" s="235">
        <v>0.99</v>
      </c>
      <c r="R127" s="235">
        <v>134.78019190174911</v>
      </c>
      <c r="S127" s="235">
        <v>1.1558781499959736</v>
      </c>
      <c r="T127" s="235">
        <v>9.1488292673530545</v>
      </c>
      <c r="U127" s="235">
        <v>124.91416368759501</v>
      </c>
      <c r="V127" s="235">
        <v>-0.63702939307749273</v>
      </c>
      <c r="W127" s="235">
        <v>0</v>
      </c>
      <c r="X127" s="235">
        <v>0</v>
      </c>
      <c r="Y127" s="235">
        <v>352.85546941370785</v>
      </c>
      <c r="Z127" s="235">
        <v>580.39661300837679</v>
      </c>
      <c r="AA127" s="235">
        <v>0</v>
      </c>
      <c r="AB127" s="235">
        <v>-0.86563949589629974</v>
      </c>
      <c r="AC127" s="235">
        <v>125.97813864053332</v>
      </c>
      <c r="AD127" s="236"/>
      <c r="AE127" s="236"/>
      <c r="AF127" s="235">
        <v>47.623485134420008</v>
      </c>
      <c r="AG127" s="235">
        <v>0.9395008849832458</v>
      </c>
      <c r="AH127" s="235">
        <v>0</v>
      </c>
      <c r="AI127" s="235">
        <v>3.7189216791465936</v>
      </c>
      <c r="AJ127" s="235">
        <v>0</v>
      </c>
      <c r="AK127" s="235">
        <v>9.8000000000000004E-2</v>
      </c>
      <c r="AL127" s="235">
        <v>0</v>
      </c>
      <c r="AM127" s="235">
        <v>4.7639225641298388</v>
      </c>
      <c r="AN127" s="235"/>
      <c r="AO127" s="236"/>
      <c r="AP127" s="235">
        <v>0</v>
      </c>
      <c r="AQ127" s="235">
        <v>42.859562570290166</v>
      </c>
      <c r="AR127" s="235"/>
      <c r="AS127" s="235"/>
      <c r="AT127" s="235">
        <v>1</v>
      </c>
    </row>
    <row r="128" spans="1:46">
      <c r="A128" s="234">
        <v>216</v>
      </c>
      <c r="B128" s="235">
        <v>15.916666666666666</v>
      </c>
      <c r="C128" s="235">
        <v>13.511574706869988</v>
      </c>
      <c r="D128" s="235">
        <v>644.67019100000005</v>
      </c>
      <c r="E128" s="235">
        <v>23.469076999999999</v>
      </c>
      <c r="F128" s="235">
        <v>11.348978000000001</v>
      </c>
      <c r="G128" s="235">
        <v>38.730972000000001</v>
      </c>
      <c r="H128" s="235">
        <v>21.782960310361446</v>
      </c>
      <c r="I128" s="235">
        <v>61.196815759446686</v>
      </c>
      <c r="J128" s="235">
        <v>-23.074750727172898</v>
      </c>
      <c r="K128" s="235">
        <v>17.733406007273985</v>
      </c>
      <c r="L128" s="235">
        <v>0.9895515638817276</v>
      </c>
      <c r="M128" s="235">
        <v>0.99547781252152401</v>
      </c>
      <c r="N128" s="235">
        <v>1</v>
      </c>
      <c r="O128" s="235">
        <v>1</v>
      </c>
      <c r="P128" s="235">
        <v>0.75751006003315591</v>
      </c>
      <c r="Q128" s="235">
        <v>0.99</v>
      </c>
      <c r="R128" s="235">
        <v>135.52180103958898</v>
      </c>
      <c r="S128" s="235">
        <v>1.1550819222364659</v>
      </c>
      <c r="T128" s="235">
        <v>9.130918004779863</v>
      </c>
      <c r="U128" s="235">
        <v>125.67405612293817</v>
      </c>
      <c r="V128" s="235">
        <v>-0.54823676929904774</v>
      </c>
      <c r="W128" s="235">
        <v>0</v>
      </c>
      <c r="X128" s="235">
        <v>0</v>
      </c>
      <c r="Y128" s="235">
        <v>352.76826588805341</v>
      </c>
      <c r="Z128" s="235">
        <v>582.43357688234755</v>
      </c>
      <c r="AA128" s="235">
        <v>0</v>
      </c>
      <c r="AB128" s="235">
        <v>-0.42561421911177533</v>
      </c>
      <c r="AC128" s="235">
        <v>126.20966833153408</v>
      </c>
      <c r="AD128" s="236"/>
      <c r="AE128" s="236"/>
      <c r="AF128" s="235">
        <v>47.72786917145109</v>
      </c>
      <c r="AG128" s="235">
        <v>0.94920393057570895</v>
      </c>
      <c r="AH128" s="235">
        <v>0</v>
      </c>
      <c r="AI128" s="235">
        <v>3.7238573477290613</v>
      </c>
      <c r="AJ128" s="235">
        <v>0</v>
      </c>
      <c r="AK128" s="235">
        <v>9.8000000000000004E-2</v>
      </c>
      <c r="AL128" s="235">
        <v>0</v>
      </c>
      <c r="AM128" s="235">
        <v>4.7785612783047702</v>
      </c>
      <c r="AN128" s="235"/>
      <c r="AO128" s="236"/>
      <c r="AP128" s="235">
        <v>0</v>
      </c>
      <c r="AQ128" s="235">
        <v>42.949307893146319</v>
      </c>
      <c r="AR128" s="235"/>
      <c r="AS128" s="235"/>
      <c r="AT128" s="235">
        <v>1</v>
      </c>
    </row>
    <row r="129" spans="1:46">
      <c r="A129" s="234">
        <v>216</v>
      </c>
      <c r="B129" s="235">
        <v>16</v>
      </c>
      <c r="C129" s="235">
        <v>13.594908040203322</v>
      </c>
      <c r="D129" s="235">
        <v>644.415075</v>
      </c>
      <c r="E129" s="235">
        <v>23.376975999999999</v>
      </c>
      <c r="F129" s="235">
        <v>13.588056</v>
      </c>
      <c r="G129" s="235">
        <v>39.019725000000001</v>
      </c>
      <c r="H129" s="235">
        <v>21.954848517989031</v>
      </c>
      <c r="I129" s="235">
        <v>60.432783573026711</v>
      </c>
      <c r="J129" s="235">
        <v>-24.281216022678507</v>
      </c>
      <c r="K129" s="235">
        <v>17.410305346511567</v>
      </c>
      <c r="L129" s="235">
        <v>0.99002176036397094</v>
      </c>
      <c r="M129" s="235">
        <v>0.99556555598215934</v>
      </c>
      <c r="N129" s="235">
        <v>1</v>
      </c>
      <c r="O129" s="235">
        <v>1</v>
      </c>
      <c r="P129" s="235">
        <v>0.75793679962172655</v>
      </c>
      <c r="Q129" s="235">
        <v>0.99</v>
      </c>
      <c r="R129" s="235">
        <v>135.78675875960511</v>
      </c>
      <c r="S129" s="235">
        <v>1.1494384914465956</v>
      </c>
      <c r="T129" s="235">
        <v>9.1975772754044129</v>
      </c>
      <c r="U129" s="235">
        <v>125.8757430736698</v>
      </c>
      <c r="V129" s="235">
        <v>-0.464856156638215</v>
      </c>
      <c r="W129" s="235">
        <v>0</v>
      </c>
      <c r="X129" s="235">
        <v>0</v>
      </c>
      <c r="Y129" s="235">
        <v>352.70526416022204</v>
      </c>
      <c r="Z129" s="235">
        <v>582.21801238132502</v>
      </c>
      <c r="AA129" s="235">
        <v>0</v>
      </c>
      <c r="AB129" s="235">
        <v>-0.2837792972216755</v>
      </c>
      <c r="AC129" s="235">
        <v>126.18838631009945</v>
      </c>
      <c r="AD129" s="236"/>
      <c r="AE129" s="236"/>
      <c r="AF129" s="235">
        <v>47.698331728183838</v>
      </c>
      <c r="AG129" s="235">
        <v>0.94804736541728341</v>
      </c>
      <c r="AH129" s="235">
        <v>0</v>
      </c>
      <c r="AI129" s="235">
        <v>3.7232654632872455</v>
      </c>
      <c r="AJ129" s="235">
        <v>0</v>
      </c>
      <c r="AK129" s="235">
        <v>9.8000000000000004E-2</v>
      </c>
      <c r="AL129" s="235">
        <v>0</v>
      </c>
      <c r="AM129" s="235">
        <v>4.7768128287045286</v>
      </c>
      <c r="AN129" s="235"/>
      <c r="AO129" s="236"/>
      <c r="AP129" s="235">
        <v>0</v>
      </c>
      <c r="AQ129" s="235">
        <v>42.92151889947931</v>
      </c>
      <c r="AR129" s="235"/>
      <c r="AS129" s="235"/>
      <c r="AT129" s="235">
        <v>1</v>
      </c>
    </row>
    <row r="130" spans="1:46">
      <c r="A130" s="234">
        <v>216</v>
      </c>
      <c r="B130" s="235">
        <v>16.083333333333332</v>
      </c>
      <c r="C130" s="235">
        <v>13.678241373536654</v>
      </c>
      <c r="D130" s="235">
        <v>626.65878299999997</v>
      </c>
      <c r="E130" s="235">
        <v>23.411176000000001</v>
      </c>
      <c r="F130" s="235">
        <v>16.196072000000001</v>
      </c>
      <c r="G130" s="235">
        <v>38.832222000000002</v>
      </c>
      <c r="H130" s="235">
        <v>21.83452728319687</v>
      </c>
      <c r="I130" s="235">
        <v>59.649107637390038</v>
      </c>
      <c r="J130" s="235">
        <v>-25.481108494122111</v>
      </c>
      <c r="K130" s="235">
        <v>17.07262295495936</v>
      </c>
      <c r="L130" s="235">
        <v>0.99050051145884221</v>
      </c>
      <c r="M130" s="235">
        <v>0.99565692841566977</v>
      </c>
      <c r="N130" s="235">
        <v>1</v>
      </c>
      <c r="O130" s="235">
        <v>1</v>
      </c>
      <c r="P130" s="235">
        <v>0.75837291656386763</v>
      </c>
      <c r="Q130" s="235">
        <v>0.99</v>
      </c>
      <c r="R130" s="235">
        <v>132.36313360779727</v>
      </c>
      <c r="S130" s="235">
        <v>1.1504297377564736</v>
      </c>
      <c r="T130" s="235">
        <v>9.2615741971028811</v>
      </c>
      <c r="U130" s="235">
        <v>122.38734741124284</v>
      </c>
      <c r="V130" s="235">
        <v>-0.751310922083954</v>
      </c>
      <c r="W130" s="235">
        <v>0</v>
      </c>
      <c r="X130" s="235">
        <v>0</v>
      </c>
      <c r="Y130" s="235">
        <v>352.56526549311906</v>
      </c>
      <c r="Z130" s="235">
        <v>564.61379866833352</v>
      </c>
      <c r="AA130" s="235">
        <v>0</v>
      </c>
      <c r="AB130" s="235">
        <v>-1.4152394710189105</v>
      </c>
      <c r="AC130" s="235">
        <v>124.11763242141291</v>
      </c>
      <c r="AD130" s="236"/>
      <c r="AE130" s="236"/>
      <c r="AF130" s="235">
        <v>46.808299160075492</v>
      </c>
      <c r="AG130" s="235">
        <v>0.86330522959319567</v>
      </c>
      <c r="AH130" s="235">
        <v>0</v>
      </c>
      <c r="AI130" s="235">
        <v>3.6861699753514841</v>
      </c>
      <c r="AJ130" s="235">
        <v>0</v>
      </c>
      <c r="AK130" s="235">
        <v>9.8000000000000004E-2</v>
      </c>
      <c r="AL130" s="235">
        <v>0</v>
      </c>
      <c r="AM130" s="235">
        <v>4.6549752049446793</v>
      </c>
      <c r="AN130" s="235"/>
      <c r="AO130" s="236"/>
      <c r="AP130" s="235">
        <v>0</v>
      </c>
      <c r="AQ130" s="235">
        <v>42.153323955130816</v>
      </c>
      <c r="AR130" s="235"/>
      <c r="AS130" s="235"/>
      <c r="AT130" s="235">
        <v>1</v>
      </c>
    </row>
    <row r="131" spans="1:46">
      <c r="A131" s="234">
        <v>216</v>
      </c>
      <c r="B131" s="235">
        <v>16.166666666666668</v>
      </c>
      <c r="C131" s="235">
        <v>13.76157470686999</v>
      </c>
      <c r="D131" s="235">
        <v>618.92041900000004</v>
      </c>
      <c r="E131" s="235">
        <v>23.266435999999999</v>
      </c>
      <c r="F131" s="235">
        <v>11.429236</v>
      </c>
      <c r="G131" s="235">
        <v>38.775244000000001</v>
      </c>
      <c r="H131" s="235">
        <v>21.744888940916912</v>
      </c>
      <c r="I131" s="235">
        <v>58.847356142763786</v>
      </c>
      <c r="J131" s="235">
        <v>-26.674262727577968</v>
      </c>
      <c r="K131" s="235">
        <v>16.720587165737875</v>
      </c>
      <c r="L131" s="235">
        <v>0.99098597116205311</v>
      </c>
      <c r="M131" s="235">
        <v>0.99575183327960426</v>
      </c>
      <c r="N131" s="235">
        <v>1</v>
      </c>
      <c r="O131" s="235">
        <v>1</v>
      </c>
      <c r="P131" s="235">
        <v>0.75881692957932889</v>
      </c>
      <c r="Q131" s="235">
        <v>0.99</v>
      </c>
      <c r="R131" s="235">
        <v>131.04952900477639</v>
      </c>
      <c r="S131" s="235">
        <v>1.1490199457078405</v>
      </c>
      <c r="T131" s="235">
        <v>9.090203978790143</v>
      </c>
      <c r="U131" s="235">
        <v>121.24582241653947</v>
      </c>
      <c r="V131" s="235">
        <v>-0.89323001617252817</v>
      </c>
      <c r="W131" s="235">
        <v>0</v>
      </c>
      <c r="X131" s="235">
        <v>0</v>
      </c>
      <c r="Y131" s="235">
        <v>352.38186701735384</v>
      </c>
      <c r="Z131" s="235">
        <v>556.89491680297203</v>
      </c>
      <c r="AA131" s="235">
        <v>0</v>
      </c>
      <c r="AB131" s="235">
        <v>-1.5247648420288413</v>
      </c>
      <c r="AC131" s="235">
        <v>123.22820359627775</v>
      </c>
      <c r="AD131" s="236"/>
      <c r="AE131" s="236"/>
      <c r="AF131" s="235">
        <v>46.42124784020983</v>
      </c>
      <c r="AG131" s="235">
        <v>0.82718587381613862</v>
      </c>
      <c r="AH131" s="235">
        <v>0</v>
      </c>
      <c r="AI131" s="235">
        <v>3.6697609190740166</v>
      </c>
      <c r="AJ131" s="235">
        <v>0</v>
      </c>
      <c r="AK131" s="235">
        <v>9.8000000000000004E-2</v>
      </c>
      <c r="AL131" s="235">
        <v>0</v>
      </c>
      <c r="AM131" s="235">
        <v>4.6024467928901549</v>
      </c>
      <c r="AN131" s="235"/>
      <c r="AO131" s="236"/>
      <c r="AP131" s="235">
        <v>0</v>
      </c>
      <c r="AQ131" s="235">
        <v>41.818801047319674</v>
      </c>
      <c r="AR131" s="235"/>
      <c r="AS131" s="235"/>
      <c r="AT131" s="235">
        <v>1</v>
      </c>
    </row>
    <row r="132" spans="1:46">
      <c r="A132" s="234">
        <v>216</v>
      </c>
      <c r="B132" s="235">
        <v>16.25</v>
      </c>
      <c r="C132" s="235">
        <v>13.844908040203322</v>
      </c>
      <c r="D132" s="235">
        <v>610.064841</v>
      </c>
      <c r="E132" s="235">
        <v>22.799792</v>
      </c>
      <c r="F132" s="235">
        <v>15.628100999999999</v>
      </c>
      <c r="G132" s="235">
        <v>39.317883999999999</v>
      </c>
      <c r="H132" s="235">
        <v>21.963962231308535</v>
      </c>
      <c r="I132" s="235">
        <v>58.028977326721098</v>
      </c>
      <c r="J132" s="235">
        <v>-27.860531331454013</v>
      </c>
      <c r="K132" s="235">
        <v>16.354431907887772</v>
      </c>
      <c r="L132" s="235">
        <v>0.99147628293357659</v>
      </c>
      <c r="M132" s="235">
        <v>0.99585017370070705</v>
      </c>
      <c r="N132" s="235">
        <v>1</v>
      </c>
      <c r="O132" s="235">
        <v>1</v>
      </c>
      <c r="P132" s="235">
        <v>0.75926734850501842</v>
      </c>
      <c r="Q132" s="235">
        <v>0.99</v>
      </c>
      <c r="R132" s="235">
        <v>129.49662678893813</v>
      </c>
      <c r="S132" s="235">
        <v>1.137752569469439</v>
      </c>
      <c r="T132" s="235">
        <v>9.1948887012067892</v>
      </c>
      <c r="U132" s="235">
        <v>119.59506129036794</v>
      </c>
      <c r="V132" s="235">
        <v>-1.0398326884113129</v>
      </c>
      <c r="W132" s="235">
        <v>0</v>
      </c>
      <c r="X132" s="235">
        <v>0</v>
      </c>
      <c r="Y132" s="235">
        <v>352.15353260404584</v>
      </c>
      <c r="Z132" s="235">
        <v>546.40353188741528</v>
      </c>
      <c r="AA132" s="235">
        <v>0</v>
      </c>
      <c r="AB132" s="235">
        <v>-1.7829231042570373</v>
      </c>
      <c r="AC132" s="235">
        <v>121.98665692448802</v>
      </c>
      <c r="AD132" s="236"/>
      <c r="AE132" s="236"/>
      <c r="AF132" s="235">
        <v>45.856346881918931</v>
      </c>
      <c r="AG132" s="235">
        <v>0.77999392464206541</v>
      </c>
      <c r="AH132" s="235">
        <v>0</v>
      </c>
      <c r="AI132" s="235">
        <v>3.6469348809968927</v>
      </c>
      <c r="AJ132" s="235">
        <v>0</v>
      </c>
      <c r="AK132" s="235">
        <v>9.8000000000000004E-2</v>
      </c>
      <c r="AL132" s="235">
        <v>0</v>
      </c>
      <c r="AM132" s="235">
        <v>4.5324288056389577</v>
      </c>
      <c r="AN132" s="235"/>
      <c r="AO132" s="236"/>
      <c r="AP132" s="235">
        <v>0</v>
      </c>
      <c r="AQ132" s="235">
        <v>41.323918076279973</v>
      </c>
      <c r="AR132" s="235"/>
      <c r="AS132" s="235"/>
      <c r="AT132" s="235">
        <v>1</v>
      </c>
    </row>
    <row r="133" spans="1:46">
      <c r="A133" s="234">
        <v>216</v>
      </c>
      <c r="B133" s="235">
        <v>16.333333333333332</v>
      </c>
      <c r="C133" s="235">
        <v>13.928241373536654</v>
      </c>
      <c r="D133" s="235">
        <v>613.25575900000001</v>
      </c>
      <c r="E133" s="235">
        <v>22.504377999999999</v>
      </c>
      <c r="F133" s="235">
        <v>14.790881000000001</v>
      </c>
      <c r="G133" s="235">
        <v>39.781692</v>
      </c>
      <c r="H133" s="235">
        <v>22.183276555071956</v>
      </c>
      <c r="I133" s="235">
        <v>57.195306535569699</v>
      </c>
      <c r="J133" s="235">
        <v>-29.039784881242213</v>
      </c>
      <c r="K133" s="235">
        <v>15.974396153627568</v>
      </c>
      <c r="L133" s="235">
        <v>0.99196958623969533</v>
      </c>
      <c r="M133" s="235">
        <v>0.9959518528638881</v>
      </c>
      <c r="N133" s="235">
        <v>1</v>
      </c>
      <c r="O133" s="235">
        <v>1</v>
      </c>
      <c r="P133" s="235">
        <v>0.75972267954358952</v>
      </c>
      <c r="Q133" s="235">
        <v>0.99</v>
      </c>
      <c r="R133" s="235">
        <v>130.50267782428932</v>
      </c>
      <c r="S133" s="235">
        <v>1.1282321677104572</v>
      </c>
      <c r="T133" s="235">
        <v>9.1469772763102757</v>
      </c>
      <c r="U133" s="235">
        <v>120.65479747975854</v>
      </c>
      <c r="V133" s="235">
        <v>-0.9146552683993554</v>
      </c>
      <c r="W133" s="235">
        <v>0</v>
      </c>
      <c r="X133" s="235">
        <v>0</v>
      </c>
      <c r="Y133" s="235">
        <v>351.95487435089433</v>
      </c>
      <c r="Z133" s="235">
        <v>548.23757544162652</v>
      </c>
      <c r="AA133" s="235">
        <v>0</v>
      </c>
      <c r="AB133" s="235">
        <v>-1.067154312196523</v>
      </c>
      <c r="AC133" s="235">
        <v>122.20921824156009</v>
      </c>
      <c r="AD133" s="236"/>
      <c r="AE133" s="236"/>
      <c r="AF133" s="235">
        <v>45.929316311397521</v>
      </c>
      <c r="AG133" s="235">
        <v>0.7873161065594777</v>
      </c>
      <c r="AH133" s="235">
        <v>0</v>
      </c>
      <c r="AI133" s="235">
        <v>3.651447900619464</v>
      </c>
      <c r="AJ133" s="235">
        <v>0</v>
      </c>
      <c r="AK133" s="235">
        <v>9.8000000000000004E-2</v>
      </c>
      <c r="AL133" s="235">
        <v>0</v>
      </c>
      <c r="AM133" s="235">
        <v>4.5442640071789411</v>
      </c>
      <c r="AN133" s="235"/>
      <c r="AO133" s="236"/>
      <c r="AP133" s="235">
        <v>0</v>
      </c>
      <c r="AQ133" s="235">
        <v>41.385052304218583</v>
      </c>
      <c r="AR133" s="235"/>
      <c r="AS133" s="235"/>
      <c r="AT133" s="235">
        <v>1</v>
      </c>
    </row>
    <row r="134" spans="1:46">
      <c r="A134" s="234">
        <v>216</v>
      </c>
      <c r="B134" s="235">
        <v>16.416666666666668</v>
      </c>
      <c r="C134" s="235">
        <v>14.01157470686999</v>
      </c>
      <c r="D134" s="235">
        <v>612.49901299999999</v>
      </c>
      <c r="E134" s="235">
        <v>22.657274000000001</v>
      </c>
      <c r="F134" s="235">
        <v>13.625531000000001</v>
      </c>
      <c r="G134" s="235">
        <v>39.607615000000003</v>
      </c>
      <c r="H134" s="235">
        <v>22.116077702922258</v>
      </c>
      <c r="I134" s="235">
        <v>56.347573688605678</v>
      </c>
      <c r="J134" s="235">
        <v>-30.211911796140953</v>
      </c>
      <c r="K134" s="235">
        <v>15.580723376594062</v>
      </c>
      <c r="L134" s="235">
        <v>0.99246402267494793</v>
      </c>
      <c r="M134" s="235">
        <v>0.99605677438319695</v>
      </c>
      <c r="N134" s="235">
        <v>1</v>
      </c>
      <c r="O134" s="235">
        <v>1</v>
      </c>
      <c r="P134" s="235">
        <v>0.76018143018291229</v>
      </c>
      <c r="Q134" s="235">
        <v>0.99</v>
      </c>
      <c r="R134" s="235">
        <v>130.67378510108489</v>
      </c>
      <c r="S134" s="235">
        <v>1.129052361670114</v>
      </c>
      <c r="T134" s="235">
        <v>9.1002661375630503</v>
      </c>
      <c r="U134" s="235">
        <v>120.87197916615352</v>
      </c>
      <c r="V134" s="235">
        <v>-0.78487350650322929</v>
      </c>
      <c r="W134" s="235">
        <v>0</v>
      </c>
      <c r="X134" s="235">
        <v>0</v>
      </c>
      <c r="Y134" s="235">
        <v>351.7940007040641</v>
      </c>
      <c r="Z134" s="235">
        <v>546.7338438682915</v>
      </c>
      <c r="AA134" s="235">
        <v>0</v>
      </c>
      <c r="AB134" s="235">
        <v>-0.81002327114894979</v>
      </c>
      <c r="AC134" s="235">
        <v>122.03924376123463</v>
      </c>
      <c r="AD134" s="236"/>
      <c r="AE134" s="236"/>
      <c r="AF134" s="235">
        <v>45.86355072479595</v>
      </c>
      <c r="AG134" s="235">
        <v>0.78049485102517135</v>
      </c>
      <c r="AH134" s="235">
        <v>0</v>
      </c>
      <c r="AI134" s="235">
        <v>3.6481929935953046</v>
      </c>
      <c r="AJ134" s="235">
        <v>0</v>
      </c>
      <c r="AK134" s="235">
        <v>9.8000000000000004E-2</v>
      </c>
      <c r="AL134" s="235">
        <v>0</v>
      </c>
      <c r="AM134" s="235">
        <v>4.534187844620476</v>
      </c>
      <c r="AN134" s="235"/>
      <c r="AO134" s="236"/>
      <c r="AP134" s="235">
        <v>0</v>
      </c>
      <c r="AQ134" s="235">
        <v>41.329362880175474</v>
      </c>
      <c r="AR134" s="235"/>
      <c r="AS134" s="235"/>
      <c r="AT134" s="235">
        <v>1</v>
      </c>
    </row>
    <row r="135" spans="1:46">
      <c r="A135" s="234">
        <v>216</v>
      </c>
      <c r="B135" s="235">
        <v>16.5</v>
      </c>
      <c r="C135" s="235">
        <v>14.094908040203322</v>
      </c>
      <c r="D135" s="235">
        <v>610.83419800000001</v>
      </c>
      <c r="E135" s="235">
        <v>22.564115000000001</v>
      </c>
      <c r="F135" s="235">
        <v>15.628100999999999</v>
      </c>
      <c r="G135" s="235">
        <v>39.554139999999997</v>
      </c>
      <c r="H135" s="235">
        <v>22.046187148958559</v>
      </c>
      <c r="I135" s="235">
        <v>55.486910857765295</v>
      </c>
      <c r="J135" s="235">
        <v>-31.376818152903638</v>
      </c>
      <c r="K135" s="235">
        <v>15.173661023417967</v>
      </c>
      <c r="L135" s="235">
        <v>0.99295774163685313</v>
      </c>
      <c r="M135" s="235">
        <v>0.99616484265324512</v>
      </c>
      <c r="N135" s="235">
        <v>1</v>
      </c>
      <c r="O135" s="235">
        <v>1</v>
      </c>
      <c r="P135" s="235">
        <v>0.76064211376454471</v>
      </c>
      <c r="Q135" s="235">
        <v>0.99</v>
      </c>
      <c r="R135" s="235">
        <v>130.65261209888939</v>
      </c>
      <c r="S135" s="235">
        <v>1.128238418620068</v>
      </c>
      <c r="T135" s="235">
        <v>9.1526515596841147</v>
      </c>
      <c r="U135" s="235">
        <v>120.79880310565649</v>
      </c>
      <c r="V135" s="235">
        <v>-0.68879143993727854</v>
      </c>
      <c r="W135" s="235">
        <v>0</v>
      </c>
      <c r="X135" s="235">
        <v>0</v>
      </c>
      <c r="Y135" s="235">
        <v>351.6625687595083</v>
      </c>
      <c r="Z135" s="235">
        <v>544.37269884756029</v>
      </c>
      <c r="AA135" s="235">
        <v>0</v>
      </c>
      <c r="AB135" s="235">
        <v>-0.70383968139559028</v>
      </c>
      <c r="AC135" s="235">
        <v>121.76424583814584</v>
      </c>
      <c r="AD135" s="236"/>
      <c r="AE135" s="236"/>
      <c r="AF135" s="235">
        <v>45.753439180029147</v>
      </c>
      <c r="AG135" s="235">
        <v>0.7701134034681838</v>
      </c>
      <c r="AH135" s="235">
        <v>0</v>
      </c>
      <c r="AI135" s="235">
        <v>3.6430096270108443</v>
      </c>
      <c r="AJ135" s="235">
        <v>0</v>
      </c>
      <c r="AK135" s="235">
        <v>9.8000000000000004E-2</v>
      </c>
      <c r="AL135" s="235">
        <v>0</v>
      </c>
      <c r="AM135" s="235">
        <v>4.518623030479028</v>
      </c>
      <c r="AN135" s="235"/>
      <c r="AO135" s="236"/>
      <c r="AP135" s="235">
        <v>0</v>
      </c>
      <c r="AQ135" s="235">
        <v>41.23481614955012</v>
      </c>
      <c r="AR135" s="235"/>
      <c r="AS135" s="235"/>
      <c r="AT135" s="235">
        <v>1</v>
      </c>
    </row>
    <row r="136" spans="1:46">
      <c r="A136" s="234">
        <v>216</v>
      </c>
      <c r="B136" s="235">
        <v>16.583333333333332</v>
      </c>
      <c r="C136" s="235">
        <v>14.178241373536654</v>
      </c>
      <c r="D136" s="235">
        <v>608.89582600000006</v>
      </c>
      <c r="E136" s="235">
        <v>22.237127000000001</v>
      </c>
      <c r="F136" s="235">
        <v>15.628100999999999</v>
      </c>
      <c r="G136" s="235">
        <v>39.655177999999999</v>
      </c>
      <c r="H136" s="235">
        <v>22.001414812195659</v>
      </c>
      <c r="I136" s="235">
        <v>54.61435975358286</v>
      </c>
      <c r="J136" s="235">
        <v>-32.534427442481729</v>
      </c>
      <c r="K136" s="235">
        <v>14.753460000744914</v>
      </c>
      <c r="L136" s="235">
        <v>0.99344890553309617</v>
      </c>
      <c r="M136" s="235">
        <v>0.99627596317984746</v>
      </c>
      <c r="N136" s="235">
        <v>1</v>
      </c>
      <c r="O136" s="235">
        <v>1</v>
      </c>
      <c r="P136" s="235">
        <v>0.76110325368467646</v>
      </c>
      <c r="Q136" s="235">
        <v>0.99</v>
      </c>
      <c r="R136" s="235">
        <v>130.57265411483601</v>
      </c>
      <c r="S136" s="235">
        <v>1.125197901673161</v>
      </c>
      <c r="T136" s="235">
        <v>9.1416346724195083</v>
      </c>
      <c r="U136" s="235">
        <v>120.73163144404234</v>
      </c>
      <c r="V136" s="235">
        <v>-0.61784038508302219</v>
      </c>
      <c r="W136" s="235">
        <v>0</v>
      </c>
      <c r="X136" s="235">
        <v>0</v>
      </c>
      <c r="Y136" s="235">
        <v>351.55257781814572</v>
      </c>
      <c r="Z136" s="235">
        <v>542.40254263384838</v>
      </c>
      <c r="AA136" s="235">
        <v>0</v>
      </c>
      <c r="AB136" s="235">
        <v>-0.60883008683060613</v>
      </c>
      <c r="AC136" s="235">
        <v>121.53239626376494</v>
      </c>
      <c r="AD136" s="236"/>
      <c r="AE136" s="236"/>
      <c r="AF136" s="235">
        <v>45.65975600554907</v>
      </c>
      <c r="AG136" s="235">
        <v>0.76150068502630075</v>
      </c>
      <c r="AH136" s="235">
        <v>0</v>
      </c>
      <c r="AI136" s="235">
        <v>3.6386951636236464</v>
      </c>
      <c r="AJ136" s="235">
        <v>0</v>
      </c>
      <c r="AK136" s="235">
        <v>9.8000000000000004E-2</v>
      </c>
      <c r="AL136" s="235">
        <v>0</v>
      </c>
      <c r="AM136" s="235">
        <v>4.505695848649947</v>
      </c>
      <c r="AN136" s="235"/>
      <c r="AO136" s="236"/>
      <c r="AP136" s="235">
        <v>0</v>
      </c>
      <c r="AQ136" s="235">
        <v>41.154060156899121</v>
      </c>
      <c r="AR136" s="235"/>
      <c r="AS136" s="235"/>
      <c r="AT136" s="235">
        <v>1</v>
      </c>
    </row>
    <row r="137" spans="1:46">
      <c r="A137" s="234">
        <v>216</v>
      </c>
      <c r="B137" s="235">
        <v>16.666666666666668</v>
      </c>
      <c r="C137" s="235">
        <v>14.26157470686999</v>
      </c>
      <c r="D137" s="235">
        <v>596.10632299999997</v>
      </c>
      <c r="E137" s="235">
        <v>22.267029000000001</v>
      </c>
      <c r="F137" s="235">
        <v>15.734097</v>
      </c>
      <c r="G137" s="235">
        <v>39.465134999999997</v>
      </c>
      <c r="H137" s="235">
        <v>21.880449702744308</v>
      </c>
      <c r="I137" s="235">
        <v>53.730878971058686</v>
      </c>
      <c r="J137" s="235">
        <v>-33.684680275158371</v>
      </c>
      <c r="K137" s="235">
        <v>14.320374179564405</v>
      </c>
      <c r="L137" s="235">
        <v>0.99393569450739772</v>
      </c>
      <c r="M137" s="235">
        <v>0.99639004288896049</v>
      </c>
      <c r="N137" s="235">
        <v>1</v>
      </c>
      <c r="O137" s="235">
        <v>1</v>
      </c>
      <c r="P137" s="235">
        <v>0.76156338721615802</v>
      </c>
      <c r="Q137" s="235">
        <v>0.99</v>
      </c>
      <c r="R137" s="235">
        <v>128.15828165152885</v>
      </c>
      <c r="S137" s="235">
        <v>1.1261948106726922</v>
      </c>
      <c r="T137" s="235">
        <v>9.1300214070931442</v>
      </c>
      <c r="U137" s="235">
        <v>118.32810443527592</v>
      </c>
      <c r="V137" s="235">
        <v>-0.77198107588590426</v>
      </c>
      <c r="W137" s="235">
        <v>0</v>
      </c>
      <c r="X137" s="235">
        <v>0</v>
      </c>
      <c r="Y137" s="235">
        <v>351.4026538221155</v>
      </c>
      <c r="Z137" s="235">
        <v>529.86006560453961</v>
      </c>
      <c r="AA137" s="235">
        <v>0</v>
      </c>
      <c r="AB137" s="235">
        <v>-1.3046068896365415</v>
      </c>
      <c r="AC137" s="235">
        <v>119.97856751609565</v>
      </c>
      <c r="AD137" s="236"/>
      <c r="AE137" s="236"/>
      <c r="AF137" s="235">
        <v>45.026927013035895</v>
      </c>
      <c r="AG137" s="235">
        <v>0.70899696789564282</v>
      </c>
      <c r="AH137" s="235">
        <v>0</v>
      </c>
      <c r="AI137" s="235">
        <v>3.6106839535859723</v>
      </c>
      <c r="AJ137" s="235">
        <v>0</v>
      </c>
      <c r="AK137" s="235">
        <v>9.8000000000000004E-2</v>
      </c>
      <c r="AL137" s="235">
        <v>0</v>
      </c>
      <c r="AM137" s="235">
        <v>4.4251809214816147</v>
      </c>
      <c r="AN137" s="235"/>
      <c r="AO137" s="236"/>
      <c r="AP137" s="235">
        <v>0</v>
      </c>
      <c r="AQ137" s="235">
        <v>40.601746091554283</v>
      </c>
      <c r="AR137" s="235"/>
      <c r="AS137" s="235"/>
      <c r="AT137" s="235">
        <v>1</v>
      </c>
    </row>
    <row r="138" spans="1:46">
      <c r="A138" s="234">
        <v>216</v>
      </c>
      <c r="B138" s="235">
        <v>16.75</v>
      </c>
      <c r="C138" s="235">
        <v>14.344908040203322</v>
      </c>
      <c r="D138" s="235">
        <v>579.85902099999998</v>
      </c>
      <c r="E138" s="235">
        <v>22.127696</v>
      </c>
      <c r="F138" s="235">
        <v>15.078908999999999</v>
      </c>
      <c r="G138" s="235">
        <v>39.517986999999998</v>
      </c>
      <c r="H138" s="235">
        <v>21.868221273041957</v>
      </c>
      <c r="I138" s="235">
        <v>52.837350898050147</v>
      </c>
      <c r="J138" s="235">
        <v>-34.827534039926377</v>
      </c>
      <c r="K138" s="235">
        <v>13.874659918464031</v>
      </c>
      <c r="L138" s="235">
        <v>0.99441631067640524</v>
      </c>
      <c r="M138" s="235">
        <v>0.99650699041328938</v>
      </c>
      <c r="N138" s="235">
        <v>1</v>
      </c>
      <c r="O138" s="235">
        <v>1</v>
      </c>
      <c r="P138" s="235">
        <v>0.76202106894505572</v>
      </c>
      <c r="Q138" s="235">
        <v>0.99</v>
      </c>
      <c r="R138" s="235">
        <v>124.98409386392406</v>
      </c>
      <c r="S138" s="235">
        <v>1.1226461448030078</v>
      </c>
      <c r="T138" s="235">
        <v>9.0830800944986709</v>
      </c>
      <c r="U138" s="235">
        <v>115.20288684911873</v>
      </c>
      <c r="V138" s="235">
        <v>-1.0359503559282297</v>
      </c>
      <c r="W138" s="235">
        <v>0</v>
      </c>
      <c r="X138" s="235">
        <v>0</v>
      </c>
      <c r="Y138" s="235">
        <v>351.17788076126038</v>
      </c>
      <c r="Z138" s="235">
        <v>513.48332880329565</v>
      </c>
      <c r="AA138" s="235">
        <v>0</v>
      </c>
      <c r="AB138" s="235">
        <v>-2.0334045553184796</v>
      </c>
      <c r="AC138" s="235">
        <v>117.84764577167272</v>
      </c>
      <c r="AD138" s="236"/>
      <c r="AE138" s="236"/>
      <c r="AF138" s="235">
        <v>44.182260673844858</v>
      </c>
      <c r="AG138" s="235">
        <v>0.64395064407335345</v>
      </c>
      <c r="AH138" s="235">
        <v>0</v>
      </c>
      <c r="AI138" s="235">
        <v>3.5742125541396366</v>
      </c>
      <c r="AJ138" s="235">
        <v>0</v>
      </c>
      <c r="AK138" s="235">
        <v>9.8000000000000004E-2</v>
      </c>
      <c r="AL138" s="235">
        <v>0</v>
      </c>
      <c r="AM138" s="235">
        <v>4.3236631982129898</v>
      </c>
      <c r="AN138" s="235"/>
      <c r="AO138" s="236"/>
      <c r="AP138" s="235">
        <v>0</v>
      </c>
      <c r="AQ138" s="235">
        <v>39.858597475631868</v>
      </c>
      <c r="AR138" s="235"/>
      <c r="AS138" s="235"/>
      <c r="AT138" s="235">
        <v>1</v>
      </c>
    </row>
    <row r="139" spans="1:46">
      <c r="A139" s="234">
        <v>216</v>
      </c>
      <c r="B139" s="235">
        <v>16.833333333333332</v>
      </c>
      <c r="C139" s="235">
        <v>14.428241373536654</v>
      </c>
      <c r="D139" s="235">
        <v>556.57968300000005</v>
      </c>
      <c r="E139" s="235">
        <v>21.907726</v>
      </c>
      <c r="F139" s="235">
        <v>20.093273</v>
      </c>
      <c r="G139" s="235">
        <v>39.370946000000004</v>
      </c>
      <c r="H139" s="235">
        <v>21.690043655924978</v>
      </c>
      <c r="I139" s="235">
        <v>51.934588226287843</v>
      </c>
      <c r="J139" s="235">
        <v>-35.962962523851274</v>
      </c>
      <c r="K139" s="235">
        <v>13.416575607185674</v>
      </c>
      <c r="L139" s="235">
        <v>0.99488898187563346</v>
      </c>
      <c r="M139" s="235">
        <v>0.99662671635621514</v>
      </c>
      <c r="N139" s="235">
        <v>1</v>
      </c>
      <c r="O139" s="235">
        <v>1</v>
      </c>
      <c r="P139" s="235">
        <v>0.76247487381966761</v>
      </c>
      <c r="Q139" s="235">
        <v>0.99</v>
      </c>
      <c r="R139" s="235">
        <v>120.27107267421896</v>
      </c>
      <c r="S139" s="235">
        <v>1.1210710743251215</v>
      </c>
      <c r="T139" s="235">
        <v>9.1885986544126634</v>
      </c>
      <c r="U139" s="235">
        <v>110.38510788809923</v>
      </c>
      <c r="V139" s="235">
        <v>-1.432139769005552</v>
      </c>
      <c r="W139" s="235">
        <v>0</v>
      </c>
      <c r="X139" s="235">
        <v>0</v>
      </c>
      <c r="Y139" s="235">
        <v>350.8404456349395</v>
      </c>
      <c r="Z139" s="235">
        <v>488.71421397710412</v>
      </c>
      <c r="AA139" s="235">
        <v>0</v>
      </c>
      <c r="AB139" s="235">
        <v>-3.1057550745701294</v>
      </c>
      <c r="AC139" s="235">
        <v>114.49923113065789</v>
      </c>
      <c r="AD139" s="236"/>
      <c r="AE139" s="236"/>
      <c r="AF139" s="235">
        <v>42.900598592784007</v>
      </c>
      <c r="AG139" s="235">
        <v>0.55343116691052086</v>
      </c>
      <c r="AH139" s="235">
        <v>0</v>
      </c>
      <c r="AI139" s="235">
        <v>3.51789499866786</v>
      </c>
      <c r="AJ139" s="235">
        <v>0</v>
      </c>
      <c r="AK139" s="235">
        <v>9.8000000000000004E-2</v>
      </c>
      <c r="AL139" s="235">
        <v>0</v>
      </c>
      <c r="AM139" s="235">
        <v>4.1768261655783805</v>
      </c>
      <c r="AN139" s="235"/>
      <c r="AO139" s="236"/>
      <c r="AP139" s="235">
        <v>0</v>
      </c>
      <c r="AQ139" s="235">
        <v>38.723772427205624</v>
      </c>
      <c r="AR139" s="235"/>
      <c r="AS139" s="235"/>
      <c r="AT139" s="235">
        <v>1</v>
      </c>
    </row>
    <row r="140" spans="1:46">
      <c r="A140" s="234">
        <v>216</v>
      </c>
      <c r="B140" s="235">
        <v>16.916666666666668</v>
      </c>
      <c r="C140" s="235">
        <v>14.51157470686999</v>
      </c>
      <c r="D140" s="235">
        <v>547.98731399999997</v>
      </c>
      <c r="E140" s="235">
        <v>23.865873000000001</v>
      </c>
      <c r="F140" s="235">
        <v>17.767662000000001</v>
      </c>
      <c r="G140" s="235">
        <v>39.229809000000003</v>
      </c>
      <c r="H140" s="235">
        <v>22.272433502058711</v>
      </c>
      <c r="I140" s="235">
        <v>51.023340033179416</v>
      </c>
      <c r="J140" s="235">
        <v>-37.090955497076664</v>
      </c>
      <c r="K140" s="235">
        <v>12.946381231626333</v>
      </c>
      <c r="L140" s="235">
        <v>0.99535196491764411</v>
      </c>
      <c r="M140" s="235">
        <v>0.99674913353294226</v>
      </c>
      <c r="N140" s="235">
        <v>1</v>
      </c>
      <c r="O140" s="235">
        <v>1</v>
      </c>
      <c r="P140" s="235">
        <v>0.7629233998140138</v>
      </c>
      <c r="Q140" s="235">
        <v>0.99</v>
      </c>
      <c r="R140" s="235">
        <v>118.71195563017969</v>
      </c>
      <c r="S140" s="235">
        <v>1.1190710057926201</v>
      </c>
      <c r="T140" s="235">
        <v>9.0917161681509313</v>
      </c>
      <c r="U140" s="235">
        <v>108.92390634820748</v>
      </c>
      <c r="V140" s="235">
        <v>-1.58795897547928</v>
      </c>
      <c r="W140" s="235">
        <v>0</v>
      </c>
      <c r="X140" s="235">
        <v>0</v>
      </c>
      <c r="Y140" s="235">
        <v>350.45076881062681</v>
      </c>
      <c r="Z140" s="235">
        <v>478.06264165340787</v>
      </c>
      <c r="AA140" s="235">
        <v>0</v>
      </c>
      <c r="AB140" s="235">
        <v>-2.921579506322046</v>
      </c>
      <c r="AC140" s="235">
        <v>113.01061923174234</v>
      </c>
      <c r="AD140" s="236"/>
      <c r="AE140" s="236"/>
      <c r="AF140" s="235">
        <v>42.270861295066425</v>
      </c>
      <c r="AG140" s="235">
        <v>0.51664656147318277</v>
      </c>
      <c r="AH140" s="235">
        <v>0</v>
      </c>
      <c r="AI140" s="235">
        <v>3.4930456709004987</v>
      </c>
      <c r="AJ140" s="235">
        <v>0</v>
      </c>
      <c r="AK140" s="235">
        <v>9.8000000000000004E-2</v>
      </c>
      <c r="AL140" s="235">
        <v>0</v>
      </c>
      <c r="AM140" s="235">
        <v>4.1151922323736816</v>
      </c>
      <c r="AN140" s="235"/>
      <c r="AO140" s="236"/>
      <c r="AP140" s="235">
        <v>0</v>
      </c>
      <c r="AQ140" s="235">
        <v>38.155669062692745</v>
      </c>
      <c r="AR140" s="235"/>
      <c r="AS140" s="235"/>
      <c r="AT140" s="235">
        <v>1</v>
      </c>
    </row>
    <row r="141" spans="1:46">
      <c r="A141" s="234">
        <v>216</v>
      </c>
      <c r="B141" s="235">
        <v>17</v>
      </c>
      <c r="C141" s="235">
        <v>14.594908040203322</v>
      </c>
      <c r="D141" s="235">
        <v>536.18066399999998</v>
      </c>
      <c r="E141" s="235">
        <v>21.792325000000002</v>
      </c>
      <c r="F141" s="235">
        <v>15.069955</v>
      </c>
      <c r="G141" s="235">
        <v>39.614066999999999</v>
      </c>
      <c r="H141" s="235">
        <v>21.816741136945446</v>
      </c>
      <c r="I141" s="235">
        <v>50.104297423079359</v>
      </c>
      <c r="J141" s="235">
        <v>-38.211518269004841</v>
      </c>
      <c r="K141" s="235">
        <v>12.464337961200483</v>
      </c>
      <c r="L141" s="235">
        <v>0.9958035483702995</v>
      </c>
      <c r="M141" s="235">
        <v>0.99687415718900541</v>
      </c>
      <c r="N141" s="235">
        <v>1</v>
      </c>
      <c r="O141" s="235">
        <v>1</v>
      </c>
      <c r="P141" s="235">
        <v>0.7633652702115048</v>
      </c>
      <c r="Q141" s="235">
        <v>0.99</v>
      </c>
      <c r="R141" s="235">
        <v>116.44218718911924</v>
      </c>
      <c r="S141" s="235">
        <v>1.1087359758150244</v>
      </c>
      <c r="T141" s="235">
        <v>8.966563223657829</v>
      </c>
      <c r="U141" s="235">
        <v>106.78551332791488</v>
      </c>
      <c r="V141" s="235">
        <v>-1.6827346247322734</v>
      </c>
      <c r="W141" s="235">
        <v>0</v>
      </c>
      <c r="X141" s="235">
        <v>0</v>
      </c>
      <c r="Y141" s="235">
        <v>350.0311231747707</v>
      </c>
      <c r="Z141" s="235">
        <v>464.18537424947124</v>
      </c>
      <c r="AA141" s="235">
        <v>0</v>
      </c>
      <c r="AB141" s="235">
        <v>-3.0322730783985308</v>
      </c>
      <c r="AC141" s="235">
        <v>111.08178841601149</v>
      </c>
      <c r="AD141" s="236"/>
      <c r="AE141" s="236"/>
      <c r="AF141" s="235">
        <v>41.538376908084039</v>
      </c>
      <c r="AG141" s="235">
        <v>0.47169766167299904</v>
      </c>
      <c r="AH141" s="235">
        <v>0</v>
      </c>
      <c r="AI141" s="235">
        <v>3.4586792166708857</v>
      </c>
      <c r="AJ141" s="235">
        <v>0</v>
      </c>
      <c r="AK141" s="235">
        <v>9.8000000000000004E-2</v>
      </c>
      <c r="AL141" s="235">
        <v>0</v>
      </c>
      <c r="AM141" s="235">
        <v>4.0358768783438848</v>
      </c>
      <c r="AN141" s="235"/>
      <c r="AO141" s="236"/>
      <c r="AP141" s="235">
        <v>0</v>
      </c>
      <c r="AQ141" s="235">
        <v>37.502500029740155</v>
      </c>
      <c r="AR141" s="235"/>
      <c r="AS141" s="235"/>
      <c r="AT141" s="235">
        <v>1</v>
      </c>
    </row>
    <row r="142" spans="1:46">
      <c r="A142" s="234">
        <v>216</v>
      </c>
      <c r="B142" s="235">
        <v>17.083333333333332</v>
      </c>
      <c r="C142" s="235">
        <v>14.678241373536654</v>
      </c>
      <c r="D142" s="235">
        <v>525.56674099999998</v>
      </c>
      <c r="E142" s="235">
        <v>21.794129999999999</v>
      </c>
      <c r="F142" s="235">
        <v>16.186247000000002</v>
      </c>
      <c r="G142" s="235">
        <v>39.732078000000001</v>
      </c>
      <c r="H142" s="235">
        <v>21.898401697623726</v>
      </c>
      <c r="I142" s="235">
        <v>49.178098731302285</v>
      </c>
      <c r="J142" s="235">
        <v>-39.324671220998312</v>
      </c>
      <c r="K142" s="235">
        <v>11.970707759269084</v>
      </c>
      <c r="L142" s="235">
        <v>0.99624205486699247</v>
      </c>
      <c r="M142" s="235">
        <v>0.99700170519647635</v>
      </c>
      <c r="N142" s="235">
        <v>1</v>
      </c>
      <c r="O142" s="235">
        <v>1</v>
      </c>
      <c r="P142" s="235">
        <v>0.76379913551772094</v>
      </c>
      <c r="Q142" s="235">
        <v>0.99</v>
      </c>
      <c r="R142" s="235">
        <v>114.41527859573453</v>
      </c>
      <c r="S142" s="235">
        <v>1.1024189614054833</v>
      </c>
      <c r="T142" s="235">
        <v>8.9575736262457397</v>
      </c>
      <c r="U142" s="235">
        <v>104.77131976469454</v>
      </c>
      <c r="V142" s="235">
        <v>-1.7360430153348543</v>
      </c>
      <c r="W142" s="235">
        <v>0</v>
      </c>
      <c r="X142" s="235">
        <v>0</v>
      </c>
      <c r="Y142" s="235">
        <v>349.59461946989398</v>
      </c>
      <c r="Z142" s="235">
        <v>450.8559967120807</v>
      </c>
      <c r="AA142" s="235">
        <v>0</v>
      </c>
      <c r="AB142" s="235">
        <v>-3.0740316548670332</v>
      </c>
      <c r="AC142" s="235">
        <v>109.16530194581216</v>
      </c>
      <c r="AD142" s="236"/>
      <c r="AE142" s="236"/>
      <c r="AF142" s="235">
        <v>40.775954894059446</v>
      </c>
      <c r="AG142" s="235">
        <v>0.43109894957269917</v>
      </c>
      <c r="AH142" s="235">
        <v>0</v>
      </c>
      <c r="AI142" s="235">
        <v>3.4251927043942016</v>
      </c>
      <c r="AJ142" s="235">
        <v>0</v>
      </c>
      <c r="AK142" s="235">
        <v>9.8000000000000004E-2</v>
      </c>
      <c r="AL142" s="235">
        <v>0</v>
      </c>
      <c r="AM142" s="235">
        <v>3.9617916539669009</v>
      </c>
      <c r="AN142" s="235"/>
      <c r="AO142" s="236"/>
      <c r="AP142" s="235">
        <v>0</v>
      </c>
      <c r="AQ142" s="235">
        <v>36.814163240092547</v>
      </c>
      <c r="AR142" s="235"/>
      <c r="AS142" s="235"/>
      <c r="AT142" s="235">
        <v>1</v>
      </c>
    </row>
    <row r="143" spans="1:46">
      <c r="A143" s="234">
        <v>216</v>
      </c>
      <c r="B143" s="235">
        <v>17.166666666666668</v>
      </c>
      <c r="C143" s="235">
        <v>14.76157470686999</v>
      </c>
      <c r="D143" s="235">
        <v>516.63689199999999</v>
      </c>
      <c r="E143" s="235">
        <v>22.309723000000002</v>
      </c>
      <c r="F143" s="235">
        <v>18.884539</v>
      </c>
      <c r="G143" s="235">
        <v>39.698213000000003</v>
      </c>
      <c r="H143" s="235">
        <v>22.056743014776881</v>
      </c>
      <c r="I143" s="235">
        <v>48.245334304194486</v>
      </c>
      <c r="J143" s="235">
        <v>-40.430449320730759</v>
      </c>
      <c r="K143" s="235">
        <v>11.465753017138445</v>
      </c>
      <c r="L143" s="235">
        <v>0.99666584296427552</v>
      </c>
      <c r="M143" s="235">
        <v>0.99713169822839642</v>
      </c>
      <c r="N143" s="235">
        <v>1</v>
      </c>
      <c r="O143" s="235">
        <v>1</v>
      </c>
      <c r="P143" s="235">
        <v>0.76422367501404143</v>
      </c>
      <c r="Q143" s="235">
        <v>0.99</v>
      </c>
      <c r="R143" s="235">
        <v>112.73968031064442</v>
      </c>
      <c r="S143" s="235">
        <v>1.0984170589031277</v>
      </c>
      <c r="T143" s="235">
        <v>8.9941842530423273</v>
      </c>
      <c r="U143" s="235">
        <v>103.06140018069732</v>
      </c>
      <c r="V143" s="235">
        <v>-1.7520097326555848</v>
      </c>
      <c r="W143" s="235">
        <v>0</v>
      </c>
      <c r="X143" s="235">
        <v>0</v>
      </c>
      <c r="Y143" s="235">
        <v>349.15229050922068</v>
      </c>
      <c r="Z143" s="235">
        <v>438.97296702394425</v>
      </c>
      <c r="AA143" s="235">
        <v>0</v>
      </c>
      <c r="AB143" s="235">
        <v>-3.0252189232614142</v>
      </c>
      <c r="AC143" s="235">
        <v>107.42423667220308</v>
      </c>
      <c r="AD143" s="236"/>
      <c r="AE143" s="236"/>
      <c r="AF143" s="235">
        <v>40.043132720123296</v>
      </c>
      <c r="AG143" s="235">
        <v>0.39691865572706198</v>
      </c>
      <c r="AH143" s="235">
        <v>0</v>
      </c>
      <c r="AI143" s="235">
        <v>3.3936226672588274</v>
      </c>
      <c r="AJ143" s="235">
        <v>0</v>
      </c>
      <c r="AK143" s="235">
        <v>9.8000000000000004E-2</v>
      </c>
      <c r="AL143" s="235">
        <v>0</v>
      </c>
      <c r="AM143" s="235">
        <v>3.8960413229858895</v>
      </c>
      <c r="AN143" s="235"/>
      <c r="AO143" s="236"/>
      <c r="AP143" s="235">
        <v>0</v>
      </c>
      <c r="AQ143" s="235">
        <v>36.147091397137409</v>
      </c>
      <c r="AR143" s="235"/>
      <c r="AS143" s="235"/>
      <c r="AT143" s="235">
        <v>1</v>
      </c>
    </row>
    <row r="144" spans="1:46">
      <c r="A144" s="234">
        <v>216</v>
      </c>
      <c r="B144" s="235">
        <v>17.25</v>
      </c>
      <c r="C144" s="235">
        <v>14.844908040203322</v>
      </c>
      <c r="D144" s="235">
        <v>507.80499099999997</v>
      </c>
      <c r="E144" s="235">
        <v>23.106529999999999</v>
      </c>
      <c r="F144" s="235">
        <v>18.046735999999999</v>
      </c>
      <c r="G144" s="235">
        <v>39.381762000000002</v>
      </c>
      <c r="H144" s="235">
        <v>22.115490053909458</v>
      </c>
      <c r="I144" s="235">
        <v>47.306550875157086</v>
      </c>
      <c r="J144" s="235">
        <v>-41.528901623063973</v>
      </c>
      <c r="K144" s="235">
        <v>10.949736211947107</v>
      </c>
      <c r="L144" s="235">
        <v>0.99707330856526333</v>
      </c>
      <c r="M144" s="235">
        <v>0.99726405991211819</v>
      </c>
      <c r="N144" s="235">
        <v>1</v>
      </c>
      <c r="O144" s="235">
        <v>1</v>
      </c>
      <c r="P144" s="235">
        <v>0.76463759796622432</v>
      </c>
      <c r="Q144" s="235">
        <v>0.99</v>
      </c>
      <c r="R144" s="235">
        <v>111.07044995078144</v>
      </c>
      <c r="S144" s="235">
        <v>1.0987714041866079</v>
      </c>
      <c r="T144" s="235">
        <v>8.9376315044894472</v>
      </c>
      <c r="U144" s="235">
        <v>101.4483034680925</v>
      </c>
      <c r="V144" s="235">
        <v>-1.7417869387752067</v>
      </c>
      <c r="W144" s="235">
        <v>0</v>
      </c>
      <c r="X144" s="235">
        <v>0</v>
      </c>
      <c r="Y144" s="235">
        <v>348.71242290729452</v>
      </c>
      <c r="Z144" s="235">
        <v>427.72665656469076</v>
      </c>
      <c r="AA144" s="235">
        <v>0</v>
      </c>
      <c r="AB144" s="235">
        <v>-2.9440215028837073</v>
      </c>
      <c r="AC144" s="235">
        <v>105.71977335601321</v>
      </c>
      <c r="AD144" s="236"/>
      <c r="AE144" s="236"/>
      <c r="AF144" s="235">
        <v>39.359412084810316</v>
      </c>
      <c r="AG144" s="235">
        <v>0.3663242613750039</v>
      </c>
      <c r="AH144" s="235">
        <v>0</v>
      </c>
      <c r="AI144" s="235">
        <v>3.3638628449213046</v>
      </c>
      <c r="AJ144" s="235">
        <v>0</v>
      </c>
      <c r="AK144" s="235">
        <v>9.8000000000000004E-2</v>
      </c>
      <c r="AL144" s="235">
        <v>0</v>
      </c>
      <c r="AM144" s="235">
        <v>3.8356871062963083</v>
      </c>
      <c r="AN144" s="235"/>
      <c r="AO144" s="236"/>
      <c r="AP144" s="235">
        <v>0</v>
      </c>
      <c r="AQ144" s="235">
        <v>35.523724978514011</v>
      </c>
      <c r="AR144" s="235"/>
      <c r="AS144" s="235"/>
      <c r="AT144" s="235">
        <v>1</v>
      </c>
    </row>
    <row r="145" spans="1:46">
      <c r="A145" s="234">
        <v>216</v>
      </c>
      <c r="B145" s="235">
        <v>17.333333333333332</v>
      </c>
      <c r="C145" s="235">
        <v>14.928241373536654</v>
      </c>
      <c r="D145" s="235">
        <v>499.37194199999999</v>
      </c>
      <c r="E145" s="235">
        <v>22.802461999999998</v>
      </c>
      <c r="F145" s="235">
        <v>16.465320999999999</v>
      </c>
      <c r="G145" s="235">
        <v>39.231935999999997</v>
      </c>
      <c r="H145" s="235">
        <v>21.904916372971048</v>
      </c>
      <c r="I145" s="235">
        <v>46.362255560513979</v>
      </c>
      <c r="J145" s="235">
        <v>-42.62009076204572</v>
      </c>
      <c r="K145" s="235">
        <v>10.422919588586867</v>
      </c>
      <c r="L145" s="235">
        <v>0.99746288592960808</v>
      </c>
      <c r="M145" s="235">
        <v>0.99739871696237081</v>
      </c>
      <c r="N145" s="235">
        <v>1</v>
      </c>
      <c r="O145" s="235">
        <v>1</v>
      </c>
      <c r="P145" s="235">
        <v>0.7650396445039862</v>
      </c>
      <c r="Q145" s="235">
        <v>0.99</v>
      </c>
      <c r="R145" s="235">
        <v>109.47313045481938</v>
      </c>
      <c r="S145" s="235">
        <v>1.096660379203072</v>
      </c>
      <c r="T145" s="235">
        <v>8.8574416139838821</v>
      </c>
      <c r="U145" s="235">
        <v>99.932295113925633</v>
      </c>
      <c r="V145" s="235">
        <v>-1.7145501446165392</v>
      </c>
      <c r="W145" s="235">
        <v>0</v>
      </c>
      <c r="X145" s="235">
        <v>0</v>
      </c>
      <c r="Y145" s="235">
        <v>348.28022276630378</v>
      </c>
      <c r="Z145" s="235">
        <v>417.1547138572721</v>
      </c>
      <c r="AA145" s="235">
        <v>0</v>
      </c>
      <c r="AB145" s="235">
        <v>-2.8562618882848567</v>
      </c>
      <c r="AC145" s="235">
        <v>104.08974997897359</v>
      </c>
      <c r="AD145" s="236"/>
      <c r="AE145" s="236"/>
      <c r="AF145" s="235">
        <v>38.718196850484674</v>
      </c>
      <c r="AG145" s="235">
        <v>0.33906775594762534</v>
      </c>
      <c r="AH145" s="235">
        <v>0</v>
      </c>
      <c r="AI145" s="235">
        <v>3.3352684269195736</v>
      </c>
      <c r="AJ145" s="235">
        <v>0</v>
      </c>
      <c r="AK145" s="235">
        <v>9.8000000000000004E-2</v>
      </c>
      <c r="AL145" s="235">
        <v>0</v>
      </c>
      <c r="AM145" s="235">
        <v>3.7798361828671987</v>
      </c>
      <c r="AN145" s="235"/>
      <c r="AO145" s="236"/>
      <c r="AP145" s="235">
        <v>0</v>
      </c>
      <c r="AQ145" s="235">
        <v>34.938360667617474</v>
      </c>
      <c r="AR145" s="235"/>
      <c r="AS145" s="235"/>
      <c r="AT145" s="235">
        <v>1</v>
      </c>
    </row>
    <row r="146" spans="1:46">
      <c r="A146" s="234">
        <v>216</v>
      </c>
      <c r="B146" s="235">
        <v>17.416666666666668</v>
      </c>
      <c r="C146" s="235">
        <v>15.01157470686999</v>
      </c>
      <c r="D146" s="235">
        <v>494.22740199999998</v>
      </c>
      <c r="E146" s="235">
        <v>22.611615</v>
      </c>
      <c r="F146" s="235">
        <v>19.907225</v>
      </c>
      <c r="G146" s="235">
        <v>39.357595000000003</v>
      </c>
      <c r="H146" s="235">
        <v>21.926107391061251</v>
      </c>
      <c r="I146" s="235">
        <v>45.412919501231777</v>
      </c>
      <c r="J146" s="235">
        <v>-43.704092438327734</v>
      </c>
      <c r="K146" s="235">
        <v>9.885564865648691</v>
      </c>
      <c r="L146" s="235">
        <v>0.997833048292744</v>
      </c>
      <c r="M146" s="235">
        <v>0.99753559929497415</v>
      </c>
      <c r="N146" s="235">
        <v>1</v>
      </c>
      <c r="O146" s="235">
        <v>1</v>
      </c>
      <c r="P146" s="235">
        <v>0.76542858618916332</v>
      </c>
      <c r="Q146" s="235">
        <v>0.99</v>
      </c>
      <c r="R146" s="235">
        <v>108.58265780036399</v>
      </c>
      <c r="S146" s="235">
        <v>1.0905655317281255</v>
      </c>
      <c r="T146" s="235">
        <v>8.914704642883212</v>
      </c>
      <c r="U146" s="235">
        <v>98.988174539234649</v>
      </c>
      <c r="V146" s="235">
        <v>-1.6463142810052385</v>
      </c>
      <c r="W146" s="235">
        <v>0</v>
      </c>
      <c r="X146" s="235">
        <v>0</v>
      </c>
      <c r="Y146" s="235">
        <v>347.86653479513114</v>
      </c>
      <c r="Z146" s="235">
        <v>409.24061489128763</v>
      </c>
      <c r="AA146" s="235">
        <v>0</v>
      </c>
      <c r="AB146" s="235">
        <v>-2.6187493798589707</v>
      </c>
      <c r="AC146" s="235">
        <v>102.84240499975873</v>
      </c>
      <c r="AD146" s="236"/>
      <c r="AE146" s="236"/>
      <c r="AF146" s="235">
        <v>38.21774683863562</v>
      </c>
      <c r="AG146" s="235">
        <v>0.31950783153944257</v>
      </c>
      <c r="AH146" s="235">
        <v>0</v>
      </c>
      <c r="AI146" s="235">
        <v>3.3137945880510284</v>
      </c>
      <c r="AJ146" s="235">
        <v>0</v>
      </c>
      <c r="AK146" s="235">
        <v>9.8000000000000004E-2</v>
      </c>
      <c r="AL146" s="235">
        <v>0</v>
      </c>
      <c r="AM146" s="235">
        <v>3.738802419590471</v>
      </c>
      <c r="AN146" s="235"/>
      <c r="AO146" s="236"/>
      <c r="AP146" s="235">
        <v>0</v>
      </c>
      <c r="AQ146" s="235">
        <v>34.478944419045149</v>
      </c>
      <c r="AR146" s="235"/>
      <c r="AS146" s="235"/>
      <c r="AT146" s="235">
        <v>1</v>
      </c>
    </row>
    <row r="147" spans="1:46">
      <c r="A147" s="234">
        <v>216</v>
      </c>
      <c r="B147" s="235">
        <v>17.5</v>
      </c>
      <c r="C147" s="235">
        <v>15.094908040203322</v>
      </c>
      <c r="D147" s="235">
        <v>488.17556100000002</v>
      </c>
      <c r="E147" s="235">
        <v>22.847874000000001</v>
      </c>
      <c r="F147" s="235">
        <v>20.265284999999999</v>
      </c>
      <c r="G147" s="235">
        <v>39.486829999999998</v>
      </c>
      <c r="H147" s="235">
        <v>22.098670269249265</v>
      </c>
      <c r="I147" s="235">
        <v>44.458981177255623</v>
      </c>
      <c r="J147" s="235">
        <v>-44.780994905993225</v>
      </c>
      <c r="K147" s="235">
        <v>9.3379329652445779</v>
      </c>
      <c r="L147" s="235">
        <v>0.99818230811852149</v>
      </c>
      <c r="M147" s="235">
        <v>0.99767464012221219</v>
      </c>
      <c r="N147" s="235">
        <v>1</v>
      </c>
      <c r="O147" s="235">
        <v>1</v>
      </c>
      <c r="P147" s="235">
        <v>0.76580322629119946</v>
      </c>
      <c r="Q147" s="235">
        <v>0.99</v>
      </c>
      <c r="R147" s="235">
        <v>107.47938220920713</v>
      </c>
      <c r="S147" s="235">
        <v>1.0846426947191992</v>
      </c>
      <c r="T147" s="235">
        <v>8.888027702500489</v>
      </c>
      <c r="U147" s="235">
        <v>97.915093004039406</v>
      </c>
      <c r="V147" s="235">
        <v>-1.5718890765543656</v>
      </c>
      <c r="W147" s="235">
        <v>0</v>
      </c>
      <c r="X147" s="235">
        <v>0</v>
      </c>
      <c r="Y147" s="235">
        <v>347.47419843519214</v>
      </c>
      <c r="Z147" s="235">
        <v>401.1288230080267</v>
      </c>
      <c r="AA147" s="235">
        <v>0</v>
      </c>
      <c r="AB147" s="235">
        <v>-2.4577205135417239</v>
      </c>
      <c r="AC147" s="235">
        <v>101.53627226687749</v>
      </c>
      <c r="AD147" s="236"/>
      <c r="AE147" s="236"/>
      <c r="AF147" s="235">
        <v>37.690124054783219</v>
      </c>
      <c r="AG147" s="235">
        <v>0.30033960617685485</v>
      </c>
      <c r="AH147" s="235">
        <v>0</v>
      </c>
      <c r="AI147" s="235">
        <v>3.2918767774888136</v>
      </c>
      <c r="AJ147" s="235">
        <v>0</v>
      </c>
      <c r="AK147" s="235">
        <v>9.8000000000000004E-2</v>
      </c>
      <c r="AL147" s="235">
        <v>0</v>
      </c>
      <c r="AM147" s="235">
        <v>3.6977163836656683</v>
      </c>
      <c r="AN147" s="235"/>
      <c r="AO147" s="236"/>
      <c r="AP147" s="235">
        <v>0</v>
      </c>
      <c r="AQ147" s="235">
        <v>33.992407671117547</v>
      </c>
      <c r="AR147" s="235"/>
      <c r="AS147" s="235"/>
      <c r="AT147" s="235">
        <v>1</v>
      </c>
    </row>
    <row r="148" spans="1:46">
      <c r="A148" s="234">
        <v>216</v>
      </c>
      <c r="B148" s="235">
        <v>17.583333333333332</v>
      </c>
      <c r="C148" s="235">
        <v>15.178241373536654</v>
      </c>
      <c r="D148" s="235">
        <v>487.33519200000001</v>
      </c>
      <c r="E148" s="235">
        <v>22.856698999999999</v>
      </c>
      <c r="F148" s="235">
        <v>21.767712</v>
      </c>
      <c r="G148" s="235">
        <v>39.364265000000003</v>
      </c>
      <c r="H148" s="235">
        <v>22.016157379990208</v>
      </c>
      <c r="I148" s="235">
        <v>43.500849421036747</v>
      </c>
      <c r="J148" s="235">
        <v>-45.850898462465977</v>
      </c>
      <c r="K148" s="235">
        <v>8.7802837664315323</v>
      </c>
      <c r="L148" s="235">
        <v>0.99850921701033291</v>
      </c>
      <c r="M148" s="235">
        <v>0.99781577603094185</v>
      </c>
      <c r="N148" s="235">
        <v>1</v>
      </c>
      <c r="O148" s="235">
        <v>1</v>
      </c>
      <c r="P148" s="235">
        <v>0.76616239978951606</v>
      </c>
      <c r="Q148" s="235">
        <v>0.99</v>
      </c>
      <c r="R148" s="235">
        <v>107.51139508329069</v>
      </c>
      <c r="S148" s="235">
        <v>1.0829033474877787</v>
      </c>
      <c r="T148" s="235">
        <v>8.900177082053931</v>
      </c>
      <c r="U148" s="235">
        <v>97.935882196176834</v>
      </c>
      <c r="V148" s="235">
        <v>-1.4455159179694081</v>
      </c>
      <c r="W148" s="235">
        <v>0</v>
      </c>
      <c r="X148" s="235">
        <v>0</v>
      </c>
      <c r="Y148" s="235">
        <v>347.11676228022583</v>
      </c>
      <c r="Z148" s="235">
        <v>397.80902732337876</v>
      </c>
      <c r="AA148" s="235">
        <v>0</v>
      </c>
      <c r="AB148" s="235">
        <v>-2.0447538284301014</v>
      </c>
      <c r="AC148" s="235">
        <v>101.01849661392224</v>
      </c>
      <c r="AD148" s="236"/>
      <c r="AE148" s="236"/>
      <c r="AF148" s="235">
        <v>37.472643201476174</v>
      </c>
      <c r="AG148" s="235">
        <v>0.29254599019815547</v>
      </c>
      <c r="AH148" s="235">
        <v>0</v>
      </c>
      <c r="AI148" s="235">
        <v>3.2832230921301049</v>
      </c>
      <c r="AJ148" s="235">
        <v>0</v>
      </c>
      <c r="AK148" s="235">
        <v>9.8000000000000004E-2</v>
      </c>
      <c r="AL148" s="235">
        <v>0</v>
      </c>
      <c r="AM148" s="235">
        <v>3.6812690823282601</v>
      </c>
      <c r="AN148" s="235"/>
      <c r="AO148" s="236"/>
      <c r="AP148" s="235">
        <v>0</v>
      </c>
      <c r="AQ148" s="235">
        <v>33.791374119147918</v>
      </c>
      <c r="AR148" s="235"/>
      <c r="AS148" s="235"/>
      <c r="AT148" s="235">
        <v>1</v>
      </c>
    </row>
    <row r="149" spans="1:46">
      <c r="A149" s="234">
        <v>216</v>
      </c>
      <c r="B149" s="235">
        <v>17.666666666666668</v>
      </c>
      <c r="C149" s="235">
        <v>15.26157470686999</v>
      </c>
      <c r="D149" s="235">
        <v>486.51178199999998</v>
      </c>
      <c r="E149" s="235">
        <v>22.870816999999999</v>
      </c>
      <c r="F149" s="235">
        <v>20.651419000000001</v>
      </c>
      <c r="G149" s="235">
        <v>39.404018000000001</v>
      </c>
      <c r="H149" s="235">
        <v>22.048847427551223</v>
      </c>
      <c r="I149" s="235">
        <v>42.538906155998205</v>
      </c>
      <c r="J149" s="235">
        <v>-46.913914944851342</v>
      </c>
      <c r="K149" s="235">
        <v>8.2128758818573129</v>
      </c>
      <c r="L149" s="235">
        <v>0.99881236530639195</v>
      </c>
      <c r="M149" s="235">
        <v>0.99795894704455712</v>
      </c>
      <c r="N149" s="235">
        <v>1</v>
      </c>
      <c r="O149" s="235">
        <v>1</v>
      </c>
      <c r="P149" s="235">
        <v>0.76650497312280186</v>
      </c>
      <c r="Q149" s="235">
        <v>0.99</v>
      </c>
      <c r="R149" s="235">
        <v>107.53670884102888</v>
      </c>
      <c r="S149" s="235">
        <v>1.079135904568763</v>
      </c>
      <c r="T149" s="235">
        <v>8.8466547899959522</v>
      </c>
      <c r="U149" s="235">
        <v>98.016923624716711</v>
      </c>
      <c r="V149" s="235">
        <v>-1.2944060387447971</v>
      </c>
      <c r="W149" s="235">
        <v>0</v>
      </c>
      <c r="X149" s="235">
        <v>0</v>
      </c>
      <c r="Y149" s="235">
        <v>346.80253262118953</v>
      </c>
      <c r="Z149" s="235">
        <v>395.10212481550559</v>
      </c>
      <c r="AA149" s="235">
        <v>0</v>
      </c>
      <c r="AB149" s="235">
        <v>-1.6936323426745832</v>
      </c>
      <c r="AC149" s="235">
        <v>100.59887695445659</v>
      </c>
      <c r="AD149" s="236"/>
      <c r="AE149" s="236"/>
      <c r="AF149" s="235">
        <v>37.28600547418344</v>
      </c>
      <c r="AG149" s="235">
        <v>0.28632178139093256</v>
      </c>
      <c r="AH149" s="235">
        <v>0</v>
      </c>
      <c r="AI149" s="235">
        <v>3.2763076125895836</v>
      </c>
      <c r="AJ149" s="235">
        <v>0</v>
      </c>
      <c r="AK149" s="235">
        <v>9.8000000000000004E-2</v>
      </c>
      <c r="AL149" s="235">
        <v>0</v>
      </c>
      <c r="AM149" s="235">
        <v>3.6681293939805162</v>
      </c>
      <c r="AN149" s="235"/>
      <c r="AO149" s="236"/>
      <c r="AP149" s="235">
        <v>0</v>
      </c>
      <c r="AQ149" s="235">
        <v>33.617876080202926</v>
      </c>
      <c r="AR149" s="235"/>
      <c r="AS149" s="235"/>
      <c r="AT149" s="235">
        <v>1</v>
      </c>
    </row>
    <row r="150" spans="1:46">
      <c r="A150" s="234">
        <v>216</v>
      </c>
      <c r="B150" s="235">
        <v>17.75</v>
      </c>
      <c r="C150" s="235">
        <v>15.344908040203322</v>
      </c>
      <c r="D150" s="235">
        <v>475.07894499999998</v>
      </c>
      <c r="E150" s="235">
        <v>23.086655</v>
      </c>
      <c r="F150" s="235">
        <v>21.033636000000001</v>
      </c>
      <c r="G150" s="235">
        <v>39.175286</v>
      </c>
      <c r="H150" s="235">
        <v>21.963827912899049</v>
      </c>
      <c r="I150" s="235">
        <v>41.57350888444229</v>
      </c>
      <c r="J150" s="235">
        <v>-47.970167235747112</v>
      </c>
      <c r="K150" s="235">
        <v>7.6359664571510404</v>
      </c>
      <c r="L150" s="235">
        <v>0.99909038138505357</v>
      </c>
      <c r="M150" s="235">
        <v>0.99810409666995858</v>
      </c>
      <c r="N150" s="235">
        <v>1</v>
      </c>
      <c r="O150" s="235">
        <v>1</v>
      </c>
      <c r="P150" s="235">
        <v>0.76682984370547114</v>
      </c>
      <c r="Q150" s="235">
        <v>0.99</v>
      </c>
      <c r="R150" s="235">
        <v>105.20148890293592</v>
      </c>
      <c r="S150" s="235">
        <v>1.0793531809268009</v>
      </c>
      <c r="T150" s="235">
        <v>8.8312275032463052</v>
      </c>
      <c r="U150" s="235">
        <v>95.696836179097005</v>
      </c>
      <c r="V150" s="235">
        <v>-1.2864737559087822</v>
      </c>
      <c r="W150" s="235">
        <v>0</v>
      </c>
      <c r="X150" s="235">
        <v>0</v>
      </c>
      <c r="Y150" s="235">
        <v>346.49603516157299</v>
      </c>
      <c r="Z150" s="235">
        <v>383.15129832320304</v>
      </c>
      <c r="AA150" s="235">
        <v>0</v>
      </c>
      <c r="AB150" s="235">
        <v>-2.0847936332880459</v>
      </c>
      <c r="AC150" s="235">
        <v>98.662129166453198</v>
      </c>
      <c r="AD150" s="236"/>
      <c r="AE150" s="236"/>
      <c r="AF150" s="235">
        <v>36.463731007500627</v>
      </c>
      <c r="AG150" s="235">
        <v>0.26070216759897652</v>
      </c>
      <c r="AH150" s="235">
        <v>0</v>
      </c>
      <c r="AI150" s="235">
        <v>3.2446675211707618</v>
      </c>
      <c r="AJ150" s="235">
        <v>0</v>
      </c>
      <c r="AK150" s="235">
        <v>9.8000000000000004E-2</v>
      </c>
      <c r="AL150" s="235">
        <v>0</v>
      </c>
      <c r="AM150" s="235">
        <v>3.6108696887697382</v>
      </c>
      <c r="AN150" s="235"/>
      <c r="AO150" s="236"/>
      <c r="AP150" s="235">
        <v>0</v>
      </c>
      <c r="AQ150" s="235">
        <v>32.852861318730888</v>
      </c>
      <c r="AR150" s="235"/>
      <c r="AS150" s="235"/>
      <c r="AT150" s="235">
        <v>1</v>
      </c>
    </row>
    <row r="151" spans="1:46">
      <c r="A151" s="234">
        <v>216</v>
      </c>
      <c r="B151" s="235">
        <v>17.833333333333332</v>
      </c>
      <c r="C151" s="235">
        <v>15.428241373536654</v>
      </c>
      <c r="D151" s="235">
        <v>475.08425299999999</v>
      </c>
      <c r="E151" s="235">
        <v>23.370999000000001</v>
      </c>
      <c r="F151" s="235">
        <v>21.209565999999999</v>
      </c>
      <c r="G151" s="235">
        <v>39.321412000000002</v>
      </c>
      <c r="H151" s="235">
        <v>22.165212980976037</v>
      </c>
      <c r="I151" s="235">
        <v>40.604992947914702</v>
      </c>
      <c r="J151" s="235">
        <v>-49.019788781248053</v>
      </c>
      <c r="K151" s="235">
        <v>7.0498109925069103</v>
      </c>
      <c r="L151" s="235">
        <v>0.99934193070593946</v>
      </c>
      <c r="M151" s="235">
        <v>0.99825117193068447</v>
      </c>
      <c r="N151" s="235">
        <v>1</v>
      </c>
      <c r="O151" s="235">
        <v>1</v>
      </c>
      <c r="P151" s="235">
        <v>0.76713593923148038</v>
      </c>
      <c r="Q151" s="235">
        <v>0.99</v>
      </c>
      <c r="R151" s="235">
        <v>105.38349708245342</v>
      </c>
      <c r="S151" s="235">
        <v>1.0741899606257055</v>
      </c>
      <c r="T151" s="235">
        <v>8.8110353243634165</v>
      </c>
      <c r="U151" s="235">
        <v>95.902111838894641</v>
      </c>
      <c r="V151" s="235">
        <v>-1.2044607626029102</v>
      </c>
      <c r="W151" s="235">
        <v>0</v>
      </c>
      <c r="X151" s="235">
        <v>0</v>
      </c>
      <c r="Y151" s="235">
        <v>346.21065266425245</v>
      </c>
      <c r="Z151" s="235">
        <v>381.45484621799147</v>
      </c>
      <c r="AA151" s="235">
        <v>0</v>
      </c>
      <c r="AB151" s="235">
        <v>-1.6813885305008542</v>
      </c>
      <c r="AC151" s="235">
        <v>98.384037438724945</v>
      </c>
      <c r="AD151" s="236"/>
      <c r="AE151" s="236"/>
      <c r="AF151" s="235">
        <v>36.327888535380879</v>
      </c>
      <c r="AG151" s="235">
        <v>0.25696169762622389</v>
      </c>
      <c r="AH151" s="235">
        <v>0</v>
      </c>
      <c r="AI151" s="235">
        <v>3.2403594516854826</v>
      </c>
      <c r="AJ151" s="235">
        <v>0</v>
      </c>
      <c r="AK151" s="235">
        <v>9.8000000000000004E-2</v>
      </c>
      <c r="AL151" s="235">
        <v>0</v>
      </c>
      <c r="AM151" s="235">
        <v>3.6028211493117062</v>
      </c>
      <c r="AN151" s="235"/>
      <c r="AO151" s="236"/>
      <c r="AP151" s="235">
        <v>0</v>
      </c>
      <c r="AQ151" s="235">
        <v>32.725067386069171</v>
      </c>
      <c r="AR151" s="235"/>
      <c r="AS151" s="235"/>
      <c r="AT151" s="235">
        <v>1</v>
      </c>
    </row>
    <row r="152" spans="1:46">
      <c r="A152" s="234">
        <v>216</v>
      </c>
      <c r="B152" s="235">
        <v>17.916666666666668</v>
      </c>
      <c r="C152" s="235">
        <v>15.51157470686999</v>
      </c>
      <c r="D152" s="235">
        <v>469.79747300000002</v>
      </c>
      <c r="E152" s="235">
        <v>23.577095</v>
      </c>
      <c r="F152" s="235">
        <v>22.232834</v>
      </c>
      <c r="G152" s="235">
        <v>39.273322999999998</v>
      </c>
      <c r="H152" s="235">
        <v>22.202966967806379</v>
      </c>
      <c r="I152" s="235">
        <v>39.633673581427125</v>
      </c>
      <c r="J152" s="235">
        <v>-50.06292312356743</v>
      </c>
      <c r="K152" s="235">
        <v>6.4546631858407553</v>
      </c>
      <c r="L152" s="235">
        <v>0.99956571461226196</v>
      </c>
      <c r="M152" s="235">
        <v>0.99840012338736217</v>
      </c>
      <c r="N152" s="235">
        <v>1</v>
      </c>
      <c r="O152" s="235">
        <v>1</v>
      </c>
      <c r="P152" s="235">
        <v>0.7674222167854301</v>
      </c>
      <c r="Q152" s="235">
        <v>0.99</v>
      </c>
      <c r="R152" s="235">
        <v>104.37795838096343</v>
      </c>
      <c r="S152" s="235">
        <v>1.0720592649200742</v>
      </c>
      <c r="T152" s="235">
        <v>8.8139621473706544</v>
      </c>
      <c r="U152" s="235">
        <v>94.894830864439214</v>
      </c>
      <c r="V152" s="235">
        <v>-1.156844588631317</v>
      </c>
      <c r="W152" s="235">
        <v>0</v>
      </c>
      <c r="X152" s="235">
        <v>0</v>
      </c>
      <c r="Y152" s="235">
        <v>345.94021096239209</v>
      </c>
      <c r="Z152" s="235">
        <v>375.16793980954975</v>
      </c>
      <c r="AA152" s="235">
        <v>0</v>
      </c>
      <c r="AB152" s="235">
        <v>-1.6850112114647031</v>
      </c>
      <c r="AC152" s="235">
        <v>97.333748188593049</v>
      </c>
      <c r="AD152" s="236"/>
      <c r="AE152" s="236"/>
      <c r="AF152" s="235">
        <v>35.888586904476924</v>
      </c>
      <c r="AG152" s="235">
        <v>0.2441682121723992</v>
      </c>
      <c r="AH152" s="235">
        <v>0</v>
      </c>
      <c r="AI152" s="235">
        <v>3.2238032487864992</v>
      </c>
      <c r="AJ152" s="235">
        <v>0</v>
      </c>
      <c r="AK152" s="235">
        <v>9.8000000000000004E-2</v>
      </c>
      <c r="AL152" s="235">
        <v>0</v>
      </c>
      <c r="AM152" s="235">
        <v>3.5734714609588982</v>
      </c>
      <c r="AN152" s="235"/>
      <c r="AO152" s="236"/>
      <c r="AP152" s="235">
        <v>0</v>
      </c>
      <c r="AQ152" s="235">
        <v>32.315115443518025</v>
      </c>
      <c r="AR152" s="235"/>
      <c r="AS152" s="235"/>
      <c r="AT152" s="235">
        <v>1</v>
      </c>
    </row>
    <row r="153" spans="1:46">
      <c r="A153" s="234">
        <v>216</v>
      </c>
      <c r="B153" s="235">
        <v>18</v>
      </c>
      <c r="C153" s="235">
        <v>15.594908040203322</v>
      </c>
      <c r="D153" s="235">
        <v>458.17669599999999</v>
      </c>
      <c r="E153" s="235">
        <v>23.674291</v>
      </c>
      <c r="F153" s="235">
        <v>22.921199999999999</v>
      </c>
      <c r="G153" s="235">
        <v>39.288569000000003</v>
      </c>
      <c r="H153" s="235">
        <v>22.247527191648054</v>
      </c>
      <c r="I153" s="235">
        <v>38.659847781284661</v>
      </c>
      <c r="J153" s="235">
        <v>-51.099723450411659</v>
      </c>
      <c r="K153" s="235">
        <v>5.8507747968501107</v>
      </c>
      <c r="L153" s="235">
        <v>0.99976046891912007</v>
      </c>
      <c r="M153" s="235">
        <v>0.99855090514661637</v>
      </c>
      <c r="N153" s="235">
        <v>1</v>
      </c>
      <c r="O153" s="235">
        <v>1</v>
      </c>
      <c r="P153" s="235">
        <v>0.76768766178042047</v>
      </c>
      <c r="Q153" s="235">
        <v>0.99</v>
      </c>
      <c r="R153" s="235">
        <v>101.94707216761866</v>
      </c>
      <c r="S153" s="235">
        <v>1.0688091848424004</v>
      </c>
      <c r="T153" s="235">
        <v>8.8031172424205746</v>
      </c>
      <c r="U153" s="235">
        <v>92.476659430814664</v>
      </c>
      <c r="V153" s="235">
        <v>-1.2013377401371921</v>
      </c>
      <c r="W153" s="235">
        <v>0</v>
      </c>
      <c r="X153" s="235">
        <v>0</v>
      </c>
      <c r="Y153" s="235">
        <v>345.6603396568525</v>
      </c>
      <c r="Z153" s="235">
        <v>363.51238232948856</v>
      </c>
      <c r="AA153" s="235">
        <v>0</v>
      </c>
      <c r="AB153" s="235">
        <v>-2.0492872212658075</v>
      </c>
      <c r="AC153" s="235">
        <v>95.325716814902705</v>
      </c>
      <c r="AD153" s="236"/>
      <c r="AE153" s="236"/>
      <c r="AF153" s="235">
        <v>35.072633064592246</v>
      </c>
      <c r="AG153" s="235">
        <v>0.22173764810692284</v>
      </c>
      <c r="AH153" s="235">
        <v>0</v>
      </c>
      <c r="AI153" s="235">
        <v>3.1928927869586556</v>
      </c>
      <c r="AJ153" s="235">
        <v>0</v>
      </c>
      <c r="AK153" s="235">
        <v>9.8000000000000004E-2</v>
      </c>
      <c r="AL153" s="235">
        <v>0</v>
      </c>
      <c r="AM153" s="235">
        <v>3.5201304350655782</v>
      </c>
      <c r="AN153" s="235"/>
      <c r="AO153" s="236"/>
      <c r="AP153" s="235">
        <v>0</v>
      </c>
      <c r="AQ153" s="235">
        <v>31.552502629526668</v>
      </c>
      <c r="AR153" s="235"/>
      <c r="AS153" s="235"/>
      <c r="AT153" s="235">
        <v>1</v>
      </c>
    </row>
    <row r="154" spans="1:46">
      <c r="A154" s="234">
        <v>216</v>
      </c>
      <c r="B154" s="235">
        <v>18.083333333333332</v>
      </c>
      <c r="C154" s="235">
        <v>15.678241373536654</v>
      </c>
      <c r="D154" s="235">
        <v>441.67721599999999</v>
      </c>
      <c r="E154" s="235">
        <v>23.983574999999998</v>
      </c>
      <c r="F154" s="235">
        <v>27.535225000000001</v>
      </c>
      <c r="G154" s="235">
        <v>39.150606000000003</v>
      </c>
      <c r="H154" s="235">
        <v>22.256968167552085</v>
      </c>
      <c r="I154" s="235">
        <v>37.683796004627979</v>
      </c>
      <c r="J154" s="235">
        <v>-52.130352162967711</v>
      </c>
      <c r="K154" s="235">
        <v>5.23839553126742</v>
      </c>
      <c r="L154" s="235">
        <v>0.99992496231173555</v>
      </c>
      <c r="M154" s="235">
        <v>0.99870347485954802</v>
      </c>
      <c r="N154" s="235">
        <v>1</v>
      </c>
      <c r="O154" s="235">
        <v>0.99663469542077721</v>
      </c>
      <c r="P154" s="235">
        <v>0.76534696406572089</v>
      </c>
      <c r="Q154" s="235">
        <v>0.99</v>
      </c>
      <c r="R154" s="235">
        <v>98.077900731503703</v>
      </c>
      <c r="S154" s="235">
        <v>1.0673749378019355</v>
      </c>
      <c r="T154" s="235">
        <v>8.8788469871673978</v>
      </c>
      <c r="U154" s="235">
        <v>88.532469536248641</v>
      </c>
      <c r="V154" s="235">
        <v>-1.3520140823502094</v>
      </c>
      <c r="W154" s="235">
        <v>0</v>
      </c>
      <c r="X154" s="235">
        <v>0</v>
      </c>
      <c r="Y154" s="235">
        <v>345.34131234240346</v>
      </c>
      <c r="Z154" s="235">
        <v>345.96768490036749</v>
      </c>
      <c r="AA154" s="235">
        <v>0</v>
      </c>
      <c r="AB154" s="235">
        <v>-2.6841280509360383</v>
      </c>
      <c r="AC154" s="235">
        <v>92.167743774412571</v>
      </c>
      <c r="AD154" s="236"/>
      <c r="AE154" s="236"/>
      <c r="AF154" s="235">
        <v>33.846948850050723</v>
      </c>
      <c r="AG154" s="235">
        <v>0.19069246465041917</v>
      </c>
      <c r="AH154" s="235">
        <v>0</v>
      </c>
      <c r="AI154" s="235">
        <v>3.1598396918165541</v>
      </c>
      <c r="AJ154" s="235">
        <v>0</v>
      </c>
      <c r="AK154" s="235">
        <v>9.8000000000000004E-2</v>
      </c>
      <c r="AL154" s="235">
        <v>0</v>
      </c>
      <c r="AM154" s="235">
        <v>3.4560321564669731</v>
      </c>
      <c r="AN154" s="235"/>
      <c r="AO154" s="236"/>
      <c r="AP154" s="235">
        <v>0</v>
      </c>
      <c r="AQ154" s="235">
        <v>30.390916693583748</v>
      </c>
      <c r="AR154" s="235"/>
      <c r="AS154" s="235"/>
      <c r="AT154" s="235">
        <v>1</v>
      </c>
    </row>
    <row r="155" spans="1:46">
      <c r="A155" s="234">
        <v>216</v>
      </c>
      <c r="B155" s="235">
        <v>18.166666666666668</v>
      </c>
      <c r="C155" s="235">
        <v>15.76157470686999</v>
      </c>
      <c r="D155" s="235">
        <v>438.254864</v>
      </c>
      <c r="E155" s="235">
        <v>24.27037</v>
      </c>
      <c r="F155" s="235">
        <v>26.791031</v>
      </c>
      <c r="G155" s="235">
        <v>39.044870000000003</v>
      </c>
      <c r="H155" s="235">
        <v>22.28072534774881</v>
      </c>
      <c r="I155" s="235">
        <v>36.7057837172216</v>
      </c>
      <c r="J155" s="235">
        <v>-53.154980464104199</v>
      </c>
      <c r="K155" s="235">
        <v>4.617772944568399</v>
      </c>
      <c r="L155" s="235">
        <v>1</v>
      </c>
      <c r="M155" s="235">
        <v>0.99885779371085825</v>
      </c>
      <c r="N155" s="235">
        <v>1</v>
      </c>
      <c r="O155" s="235">
        <v>0.99737935205206796</v>
      </c>
      <c r="P155" s="235">
        <v>0.76609464431535379</v>
      </c>
      <c r="Q155" s="235">
        <v>0.99</v>
      </c>
      <c r="R155" s="235">
        <v>97.504036363692293</v>
      </c>
      <c r="S155" s="235">
        <v>1.065422668866062</v>
      </c>
      <c r="T155" s="235">
        <v>8.8365771250197351</v>
      </c>
      <c r="U155" s="235">
        <v>88.001920148995609</v>
      </c>
      <c r="V155" s="235">
        <v>-1.3913991932665803</v>
      </c>
      <c r="W155" s="235">
        <v>0</v>
      </c>
      <c r="X155" s="235">
        <v>0</v>
      </c>
      <c r="Y155" s="235">
        <v>345.0062425194601</v>
      </c>
      <c r="Z155" s="235">
        <v>341.58803743756283</v>
      </c>
      <c r="AA155" s="235">
        <v>0</v>
      </c>
      <c r="AB155" s="235">
        <v>-2.3546687760400022</v>
      </c>
      <c r="AC155" s="235">
        <v>91.348058954952165</v>
      </c>
      <c r="AD155" s="236"/>
      <c r="AE155" s="236"/>
      <c r="AF155" s="235">
        <v>33.536615072524704</v>
      </c>
      <c r="AG155" s="235">
        <v>0.18318481889113053</v>
      </c>
      <c r="AH155" s="235">
        <v>0</v>
      </c>
      <c r="AI155" s="235">
        <v>3.1214376997914015</v>
      </c>
      <c r="AJ155" s="235">
        <v>0</v>
      </c>
      <c r="AK155" s="235">
        <v>9.8000000000000004E-2</v>
      </c>
      <c r="AL155" s="235">
        <v>0</v>
      </c>
      <c r="AM155" s="235">
        <v>3.4101225186825319</v>
      </c>
      <c r="AN155" s="235"/>
      <c r="AO155" s="236"/>
      <c r="AP155" s="235">
        <v>0</v>
      </c>
      <c r="AQ155" s="235">
        <v>30.126492553842173</v>
      </c>
      <c r="AR155" s="235"/>
      <c r="AS155" s="235"/>
      <c r="AT155" s="235">
        <v>1</v>
      </c>
    </row>
    <row r="156" spans="1:46">
      <c r="A156" s="234">
        <v>216</v>
      </c>
      <c r="B156" s="235">
        <v>18.25</v>
      </c>
      <c r="C156" s="235">
        <v>15.844908040203322</v>
      </c>
      <c r="D156" s="235">
        <v>425.84612499999997</v>
      </c>
      <c r="E156" s="235">
        <v>24.331710000000001</v>
      </c>
      <c r="F156" s="235">
        <v>23.814249</v>
      </c>
      <c r="G156" s="235">
        <v>39.043830999999997</v>
      </c>
      <c r="H156" s="235">
        <v>22.301141477539044</v>
      </c>
      <c r="I156" s="235">
        <v>35.72606280452159</v>
      </c>
      <c r="J156" s="235">
        <v>-54.173787968146428</v>
      </c>
      <c r="K156" s="235">
        <v>3.9891523643789819</v>
      </c>
      <c r="L156" s="235">
        <v>1</v>
      </c>
      <c r="M156" s="235">
        <v>0.99901382639964875</v>
      </c>
      <c r="N156" s="235">
        <v>1</v>
      </c>
      <c r="O156" s="235">
        <v>1</v>
      </c>
      <c r="P156" s="235">
        <v>0.76822757082026905</v>
      </c>
      <c r="Q156" s="235">
        <v>0.99</v>
      </c>
      <c r="R156" s="235">
        <v>95.085561960652868</v>
      </c>
      <c r="S156" s="235">
        <v>1.0617987943557732</v>
      </c>
      <c r="T156" s="235">
        <v>8.7355056370784627</v>
      </c>
      <c r="U156" s="235">
        <v>85.686605579246006</v>
      </c>
      <c r="V156" s="235">
        <v>-1.4350356109022597</v>
      </c>
      <c r="W156" s="235">
        <v>0</v>
      </c>
      <c r="X156" s="235">
        <v>0</v>
      </c>
      <c r="Y156" s="235">
        <v>344.65862474326286</v>
      </c>
      <c r="Z156" s="235">
        <v>330.33419141934752</v>
      </c>
      <c r="AA156" s="235">
        <v>0</v>
      </c>
      <c r="AB156" s="235">
        <v>-2.4964799924508978</v>
      </c>
      <c r="AC156" s="235">
        <v>89.219715051965579</v>
      </c>
      <c r="AD156" s="236"/>
      <c r="AE156" s="236"/>
      <c r="AF156" s="235">
        <v>32.750469754092258</v>
      </c>
      <c r="AG156" s="235">
        <v>0.16532257436070763</v>
      </c>
      <c r="AH156" s="235">
        <v>0</v>
      </c>
      <c r="AI156" s="235">
        <v>3.0243466948452822</v>
      </c>
      <c r="AJ156" s="235">
        <v>0</v>
      </c>
      <c r="AK156" s="235">
        <v>9.8000000000000004E-2</v>
      </c>
      <c r="AL156" s="235">
        <v>0</v>
      </c>
      <c r="AM156" s="235">
        <v>3.2951692692059895</v>
      </c>
      <c r="AN156" s="235"/>
      <c r="AO156" s="236"/>
      <c r="AP156" s="235">
        <v>0</v>
      </c>
      <c r="AQ156" s="235">
        <v>29.455300484886269</v>
      </c>
      <c r="AR156" s="235"/>
      <c r="AS156" s="235"/>
      <c r="AT156" s="235">
        <v>1</v>
      </c>
    </row>
    <row r="157" spans="1:46">
      <c r="A157" s="234">
        <v>216</v>
      </c>
      <c r="B157" s="235">
        <v>18.333333333333332</v>
      </c>
      <c r="C157" s="235">
        <v>15.928241373536652</v>
      </c>
      <c r="D157" s="235">
        <v>420.939097</v>
      </c>
      <c r="E157" s="235">
        <v>24.359442999999999</v>
      </c>
      <c r="F157" s="235">
        <v>23.530781000000001</v>
      </c>
      <c r="G157" s="235">
        <v>38.879997000000003</v>
      </c>
      <c r="H157" s="235">
        <v>22.19354896182432</v>
      </c>
      <c r="I157" s="235">
        <v>34.744872859655132</v>
      </c>
      <c r="J157" s="235">
        <v>-55.18696233336027</v>
      </c>
      <c r="K157" s="235">
        <v>3.3527768308175308</v>
      </c>
      <c r="L157" s="235">
        <v>1</v>
      </c>
      <c r="M157" s="235">
        <v>0.99917154111287942</v>
      </c>
      <c r="N157" s="235">
        <v>1</v>
      </c>
      <c r="O157" s="235">
        <v>1</v>
      </c>
      <c r="P157" s="235">
        <v>0.76834885121482022</v>
      </c>
      <c r="Q157" s="235">
        <v>0.99</v>
      </c>
      <c r="R157" s="235">
        <v>94.071740495981913</v>
      </c>
      <c r="S157" s="235">
        <v>1.0606378312100992</v>
      </c>
      <c r="T157" s="235">
        <v>8.7026702345098776</v>
      </c>
      <c r="U157" s="235">
        <v>84.706176865696577</v>
      </c>
      <c r="V157" s="235">
        <v>-1.4315080092986423</v>
      </c>
      <c r="W157" s="235">
        <v>0</v>
      </c>
      <c r="X157" s="235">
        <v>0</v>
      </c>
      <c r="Y157" s="235">
        <v>344.30995783814495</v>
      </c>
      <c r="Z157" s="235">
        <v>324.24471313483485</v>
      </c>
      <c r="AA157" s="235">
        <v>0</v>
      </c>
      <c r="AB157" s="235">
        <v>-2.3202186713015536</v>
      </c>
      <c r="AC157" s="235">
        <v>88.060099935436298</v>
      </c>
      <c r="AD157" s="236"/>
      <c r="AE157" s="236"/>
      <c r="AF157" s="235">
        <v>32.326101051580601</v>
      </c>
      <c r="AG157" s="235">
        <v>0.15606254343779352</v>
      </c>
      <c r="AH157" s="235">
        <v>0</v>
      </c>
      <c r="AI157" s="235">
        <v>2.9721638578993934</v>
      </c>
      <c r="AJ157" s="235">
        <v>0</v>
      </c>
      <c r="AK157" s="235">
        <v>9.8000000000000004E-2</v>
      </c>
      <c r="AL157" s="235">
        <v>0</v>
      </c>
      <c r="AM157" s="235">
        <v>3.2337264013371869</v>
      </c>
      <c r="AN157" s="235"/>
      <c r="AO157" s="236"/>
      <c r="AP157" s="235">
        <v>0</v>
      </c>
      <c r="AQ157" s="235">
        <v>29.092374650243414</v>
      </c>
      <c r="AR157" s="235"/>
      <c r="AS157" s="235"/>
      <c r="AT157" s="235">
        <v>1</v>
      </c>
    </row>
    <row r="158" spans="1:46">
      <c r="A158" s="234">
        <v>216</v>
      </c>
      <c r="B158" s="235">
        <v>18.416666666666668</v>
      </c>
      <c r="C158" s="235">
        <v>16.01157470686999</v>
      </c>
      <c r="D158" s="235">
        <v>404.22853300000003</v>
      </c>
      <c r="E158" s="235">
        <v>24.440660999999999</v>
      </c>
      <c r="F158" s="235">
        <v>21.488638000000002</v>
      </c>
      <c r="G158" s="235">
        <v>38.936712999999997</v>
      </c>
      <c r="H158" s="235">
        <v>22.262024829899367</v>
      </c>
      <c r="I158" s="235">
        <v>33.762442360646446</v>
      </c>
      <c r="J158" s="235">
        <v>-56.194698918075289</v>
      </c>
      <c r="K158" s="235">
        <v>2.70888705400654</v>
      </c>
      <c r="L158" s="235">
        <v>1</v>
      </c>
      <c r="M158" s="235">
        <v>0.99933090949240644</v>
      </c>
      <c r="N158" s="235">
        <v>1</v>
      </c>
      <c r="O158" s="235">
        <v>1</v>
      </c>
      <c r="P158" s="235">
        <v>0.76847140325547703</v>
      </c>
      <c r="Q158" s="235">
        <v>0.99</v>
      </c>
      <c r="R158" s="235">
        <v>90.405439576603783</v>
      </c>
      <c r="S158" s="235">
        <v>1.05593203067635</v>
      </c>
      <c r="T158" s="235">
        <v>8.6159781632603725</v>
      </c>
      <c r="U158" s="235">
        <v>81.129324077423661</v>
      </c>
      <c r="V158" s="235">
        <v>-1.5114457086290418</v>
      </c>
      <c r="W158" s="235">
        <v>0</v>
      </c>
      <c r="X158" s="235">
        <v>0</v>
      </c>
      <c r="Y158" s="235">
        <v>343.94244821470943</v>
      </c>
      <c r="Z158" s="235">
        <v>308.42398013254063</v>
      </c>
      <c r="AA158" s="235">
        <v>0</v>
      </c>
      <c r="AB158" s="235">
        <v>-2.8579774250102292</v>
      </c>
      <c r="AC158" s="235">
        <v>85.102905472908233</v>
      </c>
      <c r="AD158" s="236"/>
      <c r="AE158" s="236"/>
      <c r="AF158" s="235">
        <v>31.122993476424806</v>
      </c>
      <c r="AG158" s="235">
        <v>0.13398603608401999</v>
      </c>
      <c r="AH158" s="235">
        <v>0</v>
      </c>
      <c r="AI158" s="235">
        <v>2.8258088267014281</v>
      </c>
      <c r="AJ158" s="235">
        <v>0</v>
      </c>
      <c r="AK158" s="235">
        <v>9.8000000000000004E-2</v>
      </c>
      <c r="AL158" s="235">
        <v>0</v>
      </c>
      <c r="AM158" s="235">
        <v>3.0652948627854482</v>
      </c>
      <c r="AN158" s="235"/>
      <c r="AO158" s="236"/>
      <c r="AP158" s="235">
        <v>0</v>
      </c>
      <c r="AQ158" s="235">
        <v>28.05769861363936</v>
      </c>
      <c r="AR158" s="235"/>
      <c r="AS158" s="235"/>
      <c r="AT158" s="235">
        <v>1</v>
      </c>
    </row>
    <row r="159" spans="1:46">
      <c r="A159" s="234">
        <v>216</v>
      </c>
      <c r="B159" s="235">
        <v>18.5</v>
      </c>
      <c r="C159" s="235">
        <v>16.094908040203322</v>
      </c>
      <c r="D159" s="235">
        <v>387.04264499999999</v>
      </c>
      <c r="E159" s="235">
        <v>24.440414000000001</v>
      </c>
      <c r="F159" s="235">
        <v>20.093273</v>
      </c>
      <c r="G159" s="235">
        <v>39.083134999999999</v>
      </c>
      <c r="H159" s="235">
        <v>22.366778751310537</v>
      </c>
      <c r="I159" s="235">
        <v>32.778989748031314</v>
      </c>
      <c r="J159" s="235">
        <v>-57.197200461187492</v>
      </c>
      <c r="K159" s="235">
        <v>2.0577213879989018</v>
      </c>
      <c r="L159" s="235">
        <v>1</v>
      </c>
      <c r="M159" s="235">
        <v>0.99949190659646681</v>
      </c>
      <c r="N159" s="235">
        <v>1</v>
      </c>
      <c r="O159" s="235">
        <v>1</v>
      </c>
      <c r="P159" s="235">
        <v>0.76859520776237467</v>
      </c>
      <c r="Q159" s="235">
        <v>0.99</v>
      </c>
      <c r="R159" s="235">
        <v>86.616734714748915</v>
      </c>
      <c r="S159" s="235">
        <v>1.0495407308907565</v>
      </c>
      <c r="T159" s="235">
        <v>8.5393607032031387</v>
      </c>
      <c r="U159" s="235">
        <v>77.421029862240061</v>
      </c>
      <c r="V159" s="235">
        <v>-1.6358724732683969</v>
      </c>
      <c r="W159" s="235">
        <v>0</v>
      </c>
      <c r="X159" s="235">
        <v>0</v>
      </c>
      <c r="Y159" s="235">
        <v>343.54172109819996</v>
      </c>
      <c r="Z159" s="235">
        <v>292.24177075216215</v>
      </c>
      <c r="AA159" s="235">
        <v>0</v>
      </c>
      <c r="AB159" s="235">
        <v>-3.3159406207812827</v>
      </c>
      <c r="AC159" s="235">
        <v>81.979582351959507</v>
      </c>
      <c r="AD159" s="236"/>
      <c r="AE159" s="236"/>
      <c r="AF159" s="235">
        <v>29.86183714216957</v>
      </c>
      <c r="AG159" s="235">
        <v>0.11364925271664385</v>
      </c>
      <c r="AH159" s="235">
        <v>0</v>
      </c>
      <c r="AI159" s="235">
        <v>2.6763108571513348</v>
      </c>
      <c r="AJ159" s="235">
        <v>0</v>
      </c>
      <c r="AK159" s="235">
        <v>9.8000000000000004E-2</v>
      </c>
      <c r="AL159" s="235">
        <v>0</v>
      </c>
      <c r="AM159" s="235">
        <v>2.8954601098679786</v>
      </c>
      <c r="AN159" s="235"/>
      <c r="AO159" s="236"/>
      <c r="AP159" s="235">
        <v>0</v>
      </c>
      <c r="AQ159" s="235">
        <v>26.96637703230159</v>
      </c>
      <c r="AR159" s="235"/>
      <c r="AS159" s="235"/>
      <c r="AT159" s="235">
        <v>1</v>
      </c>
    </row>
    <row r="160" spans="1:46">
      <c r="A160" s="234">
        <v>216</v>
      </c>
      <c r="B160" s="235">
        <v>18.583333333333332</v>
      </c>
      <c r="C160" s="235">
        <v>16.178241373536654</v>
      </c>
      <c r="D160" s="235">
        <v>372.18252000000001</v>
      </c>
      <c r="E160" s="235">
        <v>24.687041000000001</v>
      </c>
      <c r="F160" s="235">
        <v>24.651468000000001</v>
      </c>
      <c r="G160" s="235">
        <v>39.032468999999999</v>
      </c>
      <c r="H160" s="235">
        <v>22.41553993714982</v>
      </c>
      <c r="I160" s="235">
        <v>31.794724412909936</v>
      </c>
      <c r="J160" s="235">
        <v>-58.194676787616459</v>
      </c>
      <c r="K160" s="235">
        <v>1.3995158203749176</v>
      </c>
      <c r="L160" s="235">
        <v>1</v>
      </c>
      <c r="M160" s="235">
        <v>0.99965451085641044</v>
      </c>
      <c r="N160" s="235">
        <v>1</v>
      </c>
      <c r="O160" s="235">
        <v>1</v>
      </c>
      <c r="P160" s="235">
        <v>0.768720248149525</v>
      </c>
      <c r="Q160" s="235">
        <v>0.99</v>
      </c>
      <c r="R160" s="235">
        <v>83.333606652243432</v>
      </c>
      <c r="S160" s="235">
        <v>1.0457192229770906</v>
      </c>
      <c r="T160" s="235">
        <v>8.6100302195710334</v>
      </c>
      <c r="U160" s="235">
        <v>74.069408579151158</v>
      </c>
      <c r="V160" s="235">
        <v>-1.7617482580812895</v>
      </c>
      <c r="W160" s="235">
        <v>0</v>
      </c>
      <c r="X160" s="235">
        <v>0</v>
      </c>
      <c r="Y160" s="235">
        <v>343.10529003959982</v>
      </c>
      <c r="Z160" s="235">
        <v>277.47351676963308</v>
      </c>
      <c r="AA160" s="235">
        <v>0</v>
      </c>
      <c r="AB160" s="235">
        <v>-3.5922992280038448</v>
      </c>
      <c r="AC160" s="235">
        <v>79.031850765729146</v>
      </c>
      <c r="AD160" s="236"/>
      <c r="AE160" s="236"/>
      <c r="AF160" s="235">
        <v>28.693035946511131</v>
      </c>
      <c r="AG160" s="235">
        <v>9.6964974317249875E-2</v>
      </c>
      <c r="AH160" s="235">
        <v>0</v>
      </c>
      <c r="AI160" s="235">
        <v>2.5429624185791235</v>
      </c>
      <c r="AJ160" s="235">
        <v>0</v>
      </c>
      <c r="AK160" s="235">
        <v>9.8000000000000004E-2</v>
      </c>
      <c r="AL160" s="235">
        <v>0</v>
      </c>
      <c r="AM160" s="235">
        <v>2.7454273928963735</v>
      </c>
      <c r="AN160" s="235"/>
      <c r="AO160" s="236"/>
      <c r="AP160" s="235">
        <v>0</v>
      </c>
      <c r="AQ160" s="235">
        <v>25.947608553614756</v>
      </c>
      <c r="AR160" s="235"/>
      <c r="AS160" s="235"/>
      <c r="AT160" s="235">
        <v>1</v>
      </c>
    </row>
    <row r="161" spans="1:46">
      <c r="A161" s="234">
        <v>216</v>
      </c>
      <c r="B161" s="235">
        <v>18.666666666666668</v>
      </c>
      <c r="C161" s="235">
        <v>16.26157470686999</v>
      </c>
      <c r="D161" s="235">
        <v>352.25401399999998</v>
      </c>
      <c r="E161" s="235">
        <v>25.000454999999999</v>
      </c>
      <c r="F161" s="235">
        <v>24.930541999999999</v>
      </c>
      <c r="G161" s="235">
        <v>38.954872000000002</v>
      </c>
      <c r="H161" s="235">
        <v>22.467407553565586</v>
      </c>
      <c r="I161" s="235">
        <v>30.809847604500291</v>
      </c>
      <c r="J161" s="235">
        <v>-59.18734453913487</v>
      </c>
      <c r="K161" s="235">
        <v>0.73450397678887103</v>
      </c>
      <c r="L161" s="235">
        <v>1</v>
      </c>
      <c r="M161" s="235">
        <v>0.99981870402941719</v>
      </c>
      <c r="N161" s="235">
        <v>1</v>
      </c>
      <c r="O161" s="235">
        <v>1</v>
      </c>
      <c r="P161" s="235">
        <v>0.76884651038845597</v>
      </c>
      <c r="Q161" s="235">
        <v>0.99</v>
      </c>
      <c r="R161" s="235">
        <v>78.901519676349324</v>
      </c>
      <c r="S161" s="235">
        <v>1.041880948235717</v>
      </c>
      <c r="T161" s="235">
        <v>8.5719887767111089</v>
      </c>
      <c r="U161" s="235">
        <v>69.677534023720298</v>
      </c>
      <c r="V161" s="235">
        <v>-1.9052481942573314</v>
      </c>
      <c r="W161" s="235">
        <v>0</v>
      </c>
      <c r="X161" s="235">
        <v>0</v>
      </c>
      <c r="Y161" s="235">
        <v>342.62991563961384</v>
      </c>
      <c r="Z161" s="235">
        <v>258.96955633807255</v>
      </c>
      <c r="AA161" s="235">
        <v>0</v>
      </c>
      <c r="AB161" s="235">
        <v>-4.076331632374699</v>
      </c>
      <c r="AC161" s="235">
        <v>75.269178135993855</v>
      </c>
      <c r="AD161" s="236"/>
      <c r="AE161" s="236"/>
      <c r="AF161" s="235">
        <v>27.180485267401686</v>
      </c>
      <c r="AG161" s="235">
        <v>7.8539034810160765E-2</v>
      </c>
      <c r="AH161" s="235">
        <v>0</v>
      </c>
      <c r="AI161" s="235">
        <v>2.3802701733419442</v>
      </c>
      <c r="AJ161" s="235">
        <v>0</v>
      </c>
      <c r="AK161" s="235">
        <v>9.8000000000000004E-2</v>
      </c>
      <c r="AL161" s="235">
        <v>0</v>
      </c>
      <c r="AM161" s="235">
        <v>2.5643092081521051</v>
      </c>
      <c r="AN161" s="235"/>
      <c r="AO161" s="236"/>
      <c r="AP161" s="235">
        <v>0</v>
      </c>
      <c r="AQ161" s="235">
        <v>24.616176059249582</v>
      </c>
      <c r="AR161" s="235"/>
      <c r="AS161" s="235"/>
      <c r="AT161" s="235">
        <v>1</v>
      </c>
    </row>
    <row r="162" spans="1:46">
      <c r="A162" s="234">
        <v>216</v>
      </c>
      <c r="B162" s="235">
        <v>18.75</v>
      </c>
      <c r="C162" s="235">
        <v>16.344908040203322</v>
      </c>
      <c r="D162" s="235">
        <v>338.51746600000001</v>
      </c>
      <c r="E162" s="235">
        <v>25.146184999999999</v>
      </c>
      <c r="F162" s="235">
        <v>22.954516999999999</v>
      </c>
      <c r="G162" s="235">
        <v>38.993386999999998</v>
      </c>
      <c r="H162" s="235">
        <v>22.54134698653219</v>
      </c>
      <c r="I162" s="235">
        <v>29.824553265353515</v>
      </c>
      <c r="J162" s="235">
        <v>-60.1754269308571</v>
      </c>
      <c r="K162" s="235">
        <v>6.2917139776468151E-2</v>
      </c>
      <c r="L162" s="235">
        <v>1</v>
      </c>
      <c r="M162" s="235">
        <v>0.99998447114786881</v>
      </c>
      <c r="N162" s="235">
        <v>1</v>
      </c>
      <c r="O162" s="235">
        <v>1</v>
      </c>
      <c r="P162" s="235">
        <v>0.76897398296927999</v>
      </c>
      <c r="Q162" s="235">
        <v>0.99</v>
      </c>
      <c r="R162" s="235">
        <v>75.84342246665598</v>
      </c>
      <c r="S162" s="235">
        <v>1.0361122932752167</v>
      </c>
      <c r="T162" s="235">
        <v>8.4803922950630639</v>
      </c>
      <c r="U162" s="235">
        <v>66.714412039671387</v>
      </c>
      <c r="V162" s="235">
        <v>-2.008300905859433</v>
      </c>
      <c r="W162" s="235">
        <v>0</v>
      </c>
      <c r="X162" s="235">
        <v>0</v>
      </c>
      <c r="Y162" s="235">
        <v>342.12296124701618</v>
      </c>
      <c r="Z162" s="235">
        <v>245.82562856269203</v>
      </c>
      <c r="AA162" s="235">
        <v>0</v>
      </c>
      <c r="AB162" s="235">
        <v>-4.1031469060103101</v>
      </c>
      <c r="AC162" s="235">
        <v>72.43831988652282</v>
      </c>
      <c r="AD162" s="236"/>
      <c r="AE162" s="236"/>
      <c r="AF162" s="235">
        <v>26.05265239955413</v>
      </c>
      <c r="AG162" s="235">
        <v>6.6934155483170124E-2</v>
      </c>
      <c r="AH162" s="235">
        <v>0</v>
      </c>
      <c r="AI162" s="235">
        <v>2.2678325798046051</v>
      </c>
      <c r="AJ162" s="235">
        <v>0</v>
      </c>
      <c r="AK162" s="235">
        <v>9.8000000000000004E-2</v>
      </c>
      <c r="AL162" s="235">
        <v>0</v>
      </c>
      <c r="AM162" s="235">
        <v>2.4402667352877749</v>
      </c>
      <c r="AN162" s="235"/>
      <c r="AO162" s="236"/>
      <c r="AP162" s="235">
        <v>0</v>
      </c>
      <c r="AQ162" s="235">
        <v>23.612385664266355</v>
      </c>
      <c r="AR162" s="235"/>
      <c r="AS162" s="235"/>
      <c r="AT162" s="235">
        <v>1</v>
      </c>
    </row>
    <row r="163" spans="1:46">
      <c r="A163" s="234">
        <v>216</v>
      </c>
      <c r="B163" s="235">
        <v>18.833333333333332</v>
      </c>
      <c r="C163" s="235">
        <v>16.428241373536654</v>
      </c>
      <c r="D163" s="235">
        <v>333.18247300000002</v>
      </c>
      <c r="E163" s="235">
        <v>24.906886</v>
      </c>
      <c r="F163" s="235">
        <v>25.209616</v>
      </c>
      <c r="G163" s="235">
        <v>39.168171000000001</v>
      </c>
      <c r="H163" s="235">
        <v>22.589210241544865</v>
      </c>
      <c r="I163" s="235">
        <v>28.839028801583286</v>
      </c>
      <c r="J163" s="235">
        <v>-61.159153533553592</v>
      </c>
      <c r="K163" s="235">
        <v>0.61501571887657125</v>
      </c>
      <c r="L163" s="235">
        <v>1</v>
      </c>
      <c r="M163" s="235">
        <v>0.99984819953401394</v>
      </c>
      <c r="N163" s="235">
        <v>1</v>
      </c>
      <c r="O163" s="235">
        <v>0.99961004533749076</v>
      </c>
      <c r="P163" s="235">
        <v>0.7685693678900386</v>
      </c>
      <c r="Q163" s="235">
        <v>0.99</v>
      </c>
      <c r="R163" s="235">
        <v>74.604608406665548</v>
      </c>
      <c r="S163" s="235">
        <v>1.0283734239721234</v>
      </c>
      <c r="T163" s="235">
        <v>8.4875123571651621</v>
      </c>
      <c r="U163" s="235">
        <v>65.473106686520168</v>
      </c>
      <c r="V163" s="235">
        <v>-2.0454651338246217</v>
      </c>
      <c r="W163" s="235">
        <v>0</v>
      </c>
      <c r="X163" s="235">
        <v>0</v>
      </c>
      <c r="Y163" s="235">
        <v>341.6001506400255</v>
      </c>
      <c r="Z163" s="235">
        <v>238.98159230982193</v>
      </c>
      <c r="AA163" s="235">
        <v>0</v>
      </c>
      <c r="AB163" s="235">
        <v>-3.764919902052954</v>
      </c>
      <c r="AC163" s="235">
        <v>70.899054660836327</v>
      </c>
      <c r="AD163" s="236"/>
      <c r="AE163" s="236"/>
      <c r="AF163" s="235">
        <v>25.427152062404101</v>
      </c>
      <c r="AG163" s="235">
        <v>6.1306007827156887E-2</v>
      </c>
      <c r="AH163" s="235">
        <v>0</v>
      </c>
      <c r="AI163" s="235">
        <v>2.2092071265768873</v>
      </c>
      <c r="AJ163" s="235">
        <v>0</v>
      </c>
      <c r="AK163" s="235">
        <v>9.8000000000000004E-2</v>
      </c>
      <c r="AL163" s="235">
        <v>0</v>
      </c>
      <c r="AM163" s="235">
        <v>2.3760131344040443</v>
      </c>
      <c r="AN163" s="235"/>
      <c r="AO163" s="236"/>
      <c r="AP163" s="235">
        <v>0</v>
      </c>
      <c r="AQ163" s="235">
        <v>23.051138928000057</v>
      </c>
      <c r="AR163" s="235"/>
      <c r="AS163" s="235"/>
      <c r="AT163" s="235">
        <v>1</v>
      </c>
    </row>
    <row r="164" spans="1:46">
      <c r="A164" s="234">
        <v>216</v>
      </c>
      <c r="B164" s="235">
        <v>18.916666666666668</v>
      </c>
      <c r="C164" s="235">
        <v>16.51157470686999</v>
      </c>
      <c r="D164" s="235">
        <v>319.78537799999998</v>
      </c>
      <c r="E164" s="235">
        <v>24.780695000000001</v>
      </c>
      <c r="F164" s="235">
        <v>20.930492000000001</v>
      </c>
      <c r="G164" s="235">
        <v>39.060074999999998</v>
      </c>
      <c r="H164" s="235">
        <v>22.467702722931119</v>
      </c>
      <c r="I164" s="235">
        <v>27.853455794731321</v>
      </c>
      <c r="J164" s="235">
        <v>-62.138760081852979</v>
      </c>
      <c r="K164" s="235">
        <v>1.2990678927524593</v>
      </c>
      <c r="L164" s="235">
        <v>1</v>
      </c>
      <c r="M164" s="235">
        <v>0.99967931659574893</v>
      </c>
      <c r="N164" s="235">
        <v>1</v>
      </c>
      <c r="O164" s="235">
        <v>1</v>
      </c>
      <c r="P164" s="235">
        <v>0.76873932341392159</v>
      </c>
      <c r="Q164" s="235">
        <v>0.99</v>
      </c>
      <c r="R164" s="235">
        <v>71.606346941474158</v>
      </c>
      <c r="S164" s="235">
        <v>1.0247755665734812</v>
      </c>
      <c r="T164" s="235">
        <v>8.3435343814771521</v>
      </c>
      <c r="U164" s="235">
        <v>62.620866529617203</v>
      </c>
      <c r="V164" s="235">
        <v>-2.0421340295401711</v>
      </c>
      <c r="W164" s="235">
        <v>0</v>
      </c>
      <c r="X164" s="235">
        <v>0</v>
      </c>
      <c r="Y164" s="235">
        <v>341.07765847087865</v>
      </c>
      <c r="Z164" s="235">
        <v>226.45877298961526</v>
      </c>
      <c r="AA164" s="235">
        <v>0</v>
      </c>
      <c r="AB164" s="235">
        <v>-3.7472268762031198</v>
      </c>
      <c r="AC164" s="235">
        <v>68.027348589320439</v>
      </c>
      <c r="AD164" s="236"/>
      <c r="AE164" s="236"/>
      <c r="AF164" s="235">
        <v>24.305944800709316</v>
      </c>
      <c r="AG164" s="235">
        <v>5.2003413136599529E-2</v>
      </c>
      <c r="AH164" s="235">
        <v>0</v>
      </c>
      <c r="AI164" s="235">
        <v>2.1114178125739178</v>
      </c>
      <c r="AJ164" s="235">
        <v>0</v>
      </c>
      <c r="AK164" s="235">
        <v>9.8000000000000004E-2</v>
      </c>
      <c r="AL164" s="235">
        <v>0</v>
      </c>
      <c r="AM164" s="235">
        <v>2.2689212257105171</v>
      </c>
      <c r="AN164" s="235"/>
      <c r="AO164" s="236"/>
      <c r="AP164" s="235">
        <v>0</v>
      </c>
      <c r="AQ164" s="235">
        <v>22.037023574998798</v>
      </c>
      <c r="AR164" s="235"/>
      <c r="AS164" s="235"/>
      <c r="AT164" s="235">
        <v>1</v>
      </c>
    </row>
    <row r="165" spans="1:46">
      <c r="A165" s="234">
        <v>216</v>
      </c>
      <c r="B165" s="235">
        <v>19</v>
      </c>
      <c r="C165" s="235">
        <v>16.594908040203322</v>
      </c>
      <c r="D165" s="235">
        <v>304.165187</v>
      </c>
      <c r="E165" s="235">
        <v>25.042251</v>
      </c>
      <c r="F165" s="235">
        <v>21.321767999999999</v>
      </c>
      <c r="G165" s="235">
        <v>38.890005000000002</v>
      </c>
      <c r="H165" s="235">
        <v>22.433860719813705</v>
      </c>
      <c r="I165" s="235">
        <v>26.86801066123363</v>
      </c>
      <c r="J165" s="235">
        <v>-63.114488308306022</v>
      </c>
      <c r="K165" s="235">
        <v>1.989014883129945</v>
      </c>
      <c r="L165" s="235">
        <v>1</v>
      </c>
      <c r="M165" s="235">
        <v>0.99950888550788664</v>
      </c>
      <c r="N165" s="235">
        <v>1</v>
      </c>
      <c r="O165" s="235">
        <v>1</v>
      </c>
      <c r="P165" s="235">
        <v>0.76860826430626883</v>
      </c>
      <c r="Q165" s="235">
        <v>0.99</v>
      </c>
      <c r="R165" s="235">
        <v>68.073529847787427</v>
      </c>
      <c r="S165" s="235">
        <v>1.0221656582893344</v>
      </c>
      <c r="T165" s="235">
        <v>8.3112070853264424</v>
      </c>
      <c r="U165" s="235">
        <v>59.121806444751542</v>
      </c>
      <c r="V165" s="235">
        <v>-2.0091445566579331</v>
      </c>
      <c r="W165" s="235">
        <v>0</v>
      </c>
      <c r="X165" s="235">
        <v>0</v>
      </c>
      <c r="Y165" s="235">
        <v>340.56459804953369</v>
      </c>
      <c r="Z165" s="235">
        <v>211.90355858380801</v>
      </c>
      <c r="AA165" s="235">
        <v>0</v>
      </c>
      <c r="AB165" s="235">
        <v>-3.6735930159980064</v>
      </c>
      <c r="AC165" s="235">
        <v>64.422861184261635</v>
      </c>
      <c r="AD165" s="236"/>
      <c r="AE165" s="236"/>
      <c r="AF165" s="235">
        <v>22.821472145527579</v>
      </c>
      <c r="AG165" s="235">
        <v>4.2479134148539904E-2</v>
      </c>
      <c r="AH165" s="235">
        <v>0</v>
      </c>
      <c r="AI165" s="235">
        <v>1.9974777032486195</v>
      </c>
      <c r="AJ165" s="235">
        <v>0</v>
      </c>
      <c r="AK165" s="235">
        <v>9.8000000000000004E-2</v>
      </c>
      <c r="AL165" s="235">
        <v>0</v>
      </c>
      <c r="AM165" s="235">
        <v>2.1454568373971594</v>
      </c>
      <c r="AN165" s="235"/>
      <c r="AO165" s="236"/>
      <c r="AP165" s="235">
        <v>0</v>
      </c>
      <c r="AQ165" s="235">
        <v>20.67601530813042</v>
      </c>
      <c r="AR165" s="235"/>
      <c r="AS165" s="235"/>
      <c r="AT165" s="235">
        <v>1</v>
      </c>
    </row>
    <row r="166" spans="1:46">
      <c r="A166" s="234">
        <v>216</v>
      </c>
      <c r="B166" s="235">
        <v>19.083333333333332</v>
      </c>
      <c r="C166" s="235">
        <v>16.678241373536654</v>
      </c>
      <c r="D166" s="235">
        <v>290.522066</v>
      </c>
      <c r="E166" s="235">
        <v>25.100943000000001</v>
      </c>
      <c r="F166" s="235">
        <v>23.242649</v>
      </c>
      <c r="G166" s="235">
        <v>38.786613000000003</v>
      </c>
      <c r="H166" s="235">
        <v>22.377596689675819</v>
      </c>
      <c r="I166" s="235">
        <v>25.882865264862339</v>
      </c>
      <c r="J166" s="235">
        <v>-64.086585803210369</v>
      </c>
      <c r="K166" s="235">
        <v>2.6846343294564092</v>
      </c>
      <c r="L166" s="235">
        <v>1</v>
      </c>
      <c r="M166" s="235">
        <v>0.99933690869064429</v>
      </c>
      <c r="N166" s="235">
        <v>1</v>
      </c>
      <c r="O166" s="235">
        <v>1</v>
      </c>
      <c r="P166" s="235">
        <v>0.76847601655447983</v>
      </c>
      <c r="Q166" s="235">
        <v>0.99</v>
      </c>
      <c r="R166" s="235">
        <v>64.976750239226078</v>
      </c>
      <c r="S166" s="235">
        <v>1.01872473826082</v>
      </c>
      <c r="T166" s="235">
        <v>8.3159803088408548</v>
      </c>
      <c r="U166" s="235">
        <v>56.02221080137501</v>
      </c>
      <c r="V166" s="235">
        <v>-1.9649053278768187</v>
      </c>
      <c r="W166" s="235">
        <v>0</v>
      </c>
      <c r="X166" s="235">
        <v>0</v>
      </c>
      <c r="Y166" s="235">
        <v>340.06369090001493</v>
      </c>
      <c r="Z166" s="235">
        <v>199.06047328151305</v>
      </c>
      <c r="AA166" s="235">
        <v>0</v>
      </c>
      <c r="AB166" s="235">
        <v>-3.5243310930530725</v>
      </c>
      <c r="AC166" s="235">
        <v>61.131249866979097</v>
      </c>
      <c r="AD166" s="236"/>
      <c r="AE166" s="236"/>
      <c r="AF166" s="235">
        <v>21.488809831693644</v>
      </c>
      <c r="AG166" s="235">
        <v>3.5114666946375134E-2</v>
      </c>
      <c r="AH166" s="235">
        <v>0</v>
      </c>
      <c r="AI166" s="235">
        <v>1.9111740816235325</v>
      </c>
      <c r="AJ166" s="235">
        <v>0</v>
      </c>
      <c r="AK166" s="235">
        <v>9.8000000000000004E-2</v>
      </c>
      <c r="AL166" s="235">
        <v>0</v>
      </c>
      <c r="AM166" s="235">
        <v>2.0517887485699076</v>
      </c>
      <c r="AN166" s="235"/>
      <c r="AO166" s="236"/>
      <c r="AP166" s="235">
        <v>0</v>
      </c>
      <c r="AQ166" s="235">
        <v>19.437021083123735</v>
      </c>
      <c r="AR166" s="235"/>
      <c r="AS166" s="235"/>
      <c r="AT166" s="235">
        <v>1</v>
      </c>
    </row>
    <row r="167" spans="1:46">
      <c r="A167" s="234">
        <v>216</v>
      </c>
      <c r="B167" s="235">
        <v>19.166666666666668</v>
      </c>
      <c r="C167" s="235">
        <v>16.76157470686999</v>
      </c>
      <c r="D167" s="235">
        <v>278.01598200000001</v>
      </c>
      <c r="E167" s="235">
        <v>25.022838</v>
      </c>
      <c r="F167" s="235">
        <v>24.107043999999998</v>
      </c>
      <c r="G167" s="235">
        <v>38.880020000000002</v>
      </c>
      <c r="H167" s="235">
        <v>22.420536166229031</v>
      </c>
      <c r="I167" s="235">
        <v>24.898187486989993</v>
      </c>
      <c r="J167" s="235">
        <v>-65.055305900027633</v>
      </c>
      <c r="K167" s="235">
        <v>3.3857059285467281</v>
      </c>
      <c r="L167" s="235">
        <v>1</v>
      </c>
      <c r="M167" s="235">
        <v>0.9991633855735268</v>
      </c>
      <c r="N167" s="235">
        <v>1</v>
      </c>
      <c r="O167" s="235">
        <v>1</v>
      </c>
      <c r="P167" s="235">
        <v>0.76834257971985187</v>
      </c>
      <c r="Q167" s="235">
        <v>0.99</v>
      </c>
      <c r="R167" s="235">
        <v>62.128581411693183</v>
      </c>
      <c r="S167" s="235">
        <v>1.0097469945922526</v>
      </c>
      <c r="T167" s="235">
        <v>8.2399448634496792</v>
      </c>
      <c r="U167" s="235">
        <v>53.255585181650204</v>
      </c>
      <c r="V167" s="235">
        <v>-3.4400159721780446</v>
      </c>
      <c r="W167" s="235">
        <v>0</v>
      </c>
      <c r="X167" s="235">
        <v>0</v>
      </c>
      <c r="Y167" s="235">
        <v>339.0544635165399</v>
      </c>
      <c r="Z167" s="235">
        <v>194.71234832681307</v>
      </c>
      <c r="AA167" s="235">
        <v>0</v>
      </c>
      <c r="AB167" s="235">
        <v>-3.2531520791637396</v>
      </c>
      <c r="AC167" s="235">
        <v>59.572074045097864</v>
      </c>
      <c r="AD167" s="236"/>
      <c r="AE167" s="236"/>
      <c r="AF167" s="235">
        <v>20.829340167447686</v>
      </c>
      <c r="AG167" s="235">
        <v>3.2472607598958009E-2</v>
      </c>
      <c r="AH167" s="235">
        <v>0</v>
      </c>
      <c r="AI167" s="235">
        <v>1.874190570056222</v>
      </c>
      <c r="AJ167" s="235">
        <v>0</v>
      </c>
      <c r="AK167" s="235">
        <v>9.8000000000000004E-2</v>
      </c>
      <c r="AL167" s="235">
        <v>0</v>
      </c>
      <c r="AM167" s="235">
        <v>2.01216317765518</v>
      </c>
      <c r="AN167" s="235"/>
      <c r="AO167" s="236"/>
      <c r="AP167" s="235">
        <v>0</v>
      </c>
      <c r="AQ167" s="235">
        <v>18.817176989792507</v>
      </c>
      <c r="AR167" s="235"/>
      <c r="AS167" s="235"/>
      <c r="AT167" s="235">
        <v>1</v>
      </c>
    </row>
    <row r="168" spans="1:46">
      <c r="A168" s="234">
        <v>216</v>
      </c>
      <c r="B168" s="235">
        <v>19.25</v>
      </c>
      <c r="C168" s="235">
        <v>16.844908040203322</v>
      </c>
      <c r="D168" s="235">
        <v>260.93768499999999</v>
      </c>
      <c r="E168" s="235">
        <v>25.071294999999999</v>
      </c>
      <c r="F168" s="235">
        <v>23.575415</v>
      </c>
      <c r="G168" s="235">
        <v>38.879997000000003</v>
      </c>
      <c r="H168" s="235">
        <v>22.435771660606218</v>
      </c>
      <c r="I168" s="235">
        <v>23.914141759047876</v>
      </c>
      <c r="J168" s="235">
        <v>-66.02090758617544</v>
      </c>
      <c r="K168" s="235">
        <v>4.0920113429587888</v>
      </c>
      <c r="L168" s="235">
        <v>1</v>
      </c>
      <c r="M168" s="235">
        <v>0.99898831265566457</v>
      </c>
      <c r="N168" s="235">
        <v>1</v>
      </c>
      <c r="O168" s="235">
        <v>1</v>
      </c>
      <c r="P168" s="235">
        <v>0.76820795111026552</v>
      </c>
      <c r="Q168" s="235">
        <v>0.99</v>
      </c>
      <c r="R168" s="235">
        <v>58.25490755313524</v>
      </c>
      <c r="S168" s="235">
        <v>0.99673051495432219</v>
      </c>
      <c r="T168" s="235">
        <v>8.0368442253194043</v>
      </c>
      <c r="U168" s="235">
        <v>49.593167081103026</v>
      </c>
      <c r="V168" s="235">
        <v>-6.3235254692572109</v>
      </c>
      <c r="W168" s="235">
        <v>0</v>
      </c>
      <c r="X168" s="235">
        <v>0</v>
      </c>
      <c r="Y168" s="235">
        <v>337.0653789786611</v>
      </c>
      <c r="Z168" s="235">
        <v>194.71234832681307</v>
      </c>
      <c r="AA168" s="235">
        <v>0</v>
      </c>
      <c r="AB168" s="235">
        <v>-3.2096632383392505</v>
      </c>
      <c r="AC168" s="235">
        <v>58.754538685853518</v>
      </c>
      <c r="AD168" s="236"/>
      <c r="AE168" s="236"/>
      <c r="AF168" s="235">
        <v>20.484381467247673</v>
      </c>
      <c r="AG168" s="235">
        <v>3.1805406763541336E-2</v>
      </c>
      <c r="AH168" s="235">
        <v>0</v>
      </c>
      <c r="AI168" s="235">
        <v>1.8563528334715957</v>
      </c>
      <c r="AJ168" s="235">
        <v>0</v>
      </c>
      <c r="AK168" s="235">
        <v>9.8000000000000004E-2</v>
      </c>
      <c r="AL168" s="235">
        <v>0</v>
      </c>
      <c r="AM168" s="235">
        <v>1.9936582402351373</v>
      </c>
      <c r="AN168" s="235"/>
      <c r="AO168" s="236"/>
      <c r="AP168" s="235">
        <v>0</v>
      </c>
      <c r="AQ168" s="235">
        <v>18.490723227012534</v>
      </c>
      <c r="AR168" s="235"/>
      <c r="AS168" s="235"/>
      <c r="AT168" s="235">
        <v>1</v>
      </c>
    </row>
    <row r="169" spans="1:46">
      <c r="A169" s="234">
        <v>216</v>
      </c>
      <c r="B169" s="235">
        <v>19.333333333333332</v>
      </c>
      <c r="C169" s="235">
        <v>16.928241373536654</v>
      </c>
      <c r="D169" s="235">
        <v>240.397412</v>
      </c>
      <c r="E169" s="235">
        <v>25.110493999999999</v>
      </c>
      <c r="F169" s="235">
        <v>23.814249</v>
      </c>
      <c r="G169" s="235">
        <v>38.823703000000002</v>
      </c>
      <c r="H169" s="235">
        <v>22.407411517422275</v>
      </c>
      <c r="I169" s="235">
        <v>22.930889561125397</v>
      </c>
      <c r="J169" s="235">
        <v>-66.983655438930953</v>
      </c>
      <c r="K169" s="235">
        <v>4.8033340989714484</v>
      </c>
      <c r="L169" s="235">
        <v>1</v>
      </c>
      <c r="M169" s="235">
        <v>0.99881168356666306</v>
      </c>
      <c r="N169" s="235">
        <v>1</v>
      </c>
      <c r="O169" s="235">
        <v>1</v>
      </c>
      <c r="P169" s="235">
        <v>0.76807212582697704</v>
      </c>
      <c r="Q169" s="235">
        <v>0.99</v>
      </c>
      <c r="R169" s="235">
        <v>53.607964469274457</v>
      </c>
      <c r="S169" s="235">
        <v>0.97756392979797957</v>
      </c>
      <c r="T169" s="235">
        <v>7.742898832654288</v>
      </c>
      <c r="U169" s="235">
        <v>45.25229064640898</v>
      </c>
      <c r="V169" s="235">
        <v>-10.060491963779244</v>
      </c>
      <c r="W169" s="235">
        <v>0</v>
      </c>
      <c r="X169" s="235">
        <v>0</v>
      </c>
      <c r="Y169" s="235">
        <v>333.83467118369771</v>
      </c>
      <c r="Z169" s="235">
        <v>198.08863946794688</v>
      </c>
      <c r="AA169" s="235">
        <v>0</v>
      </c>
      <c r="AB169" s="235">
        <v>-3.558596684078922</v>
      </c>
      <c r="AC169" s="235">
        <v>58.506624683441856</v>
      </c>
      <c r="AD169" s="236"/>
      <c r="AE169" s="236"/>
      <c r="AF169" s="235">
        <v>20.374931638688071</v>
      </c>
      <c r="AG169" s="235">
        <v>3.2656371546766469E-2</v>
      </c>
      <c r="AH169" s="235">
        <v>0</v>
      </c>
      <c r="AI169" s="235">
        <v>1.8509083175822272</v>
      </c>
      <c r="AJ169" s="235">
        <v>0</v>
      </c>
      <c r="AK169" s="235">
        <v>9.8000000000000004E-2</v>
      </c>
      <c r="AL169" s="235">
        <v>0</v>
      </c>
      <c r="AM169" s="235">
        <v>1.9890646891289938</v>
      </c>
      <c r="AN169" s="235"/>
      <c r="AO169" s="236"/>
      <c r="AP169" s="235">
        <v>0</v>
      </c>
      <c r="AQ169" s="235">
        <v>18.385866949559077</v>
      </c>
      <c r="AR169" s="235"/>
      <c r="AS169" s="235"/>
      <c r="AT169" s="235">
        <v>1</v>
      </c>
    </row>
    <row r="170" spans="1:46">
      <c r="A170" s="234">
        <v>216</v>
      </c>
      <c r="B170" s="235">
        <v>19.416666666666668</v>
      </c>
      <c r="C170" s="235">
        <v>17.01157470686999</v>
      </c>
      <c r="D170" s="235">
        <v>223.22470899999999</v>
      </c>
      <c r="E170" s="235">
        <v>25.355926</v>
      </c>
      <c r="F170" s="235">
        <v>24.930541999999999</v>
      </c>
      <c r="G170" s="235">
        <v>38.677990000000001</v>
      </c>
      <c r="H170" s="235">
        <v>22.378987568798429</v>
      </c>
      <c r="I170" s="235">
        <v>21.948589890277511</v>
      </c>
      <c r="J170" s="235">
        <v>-67.943819586149118</v>
      </c>
      <c r="K170" s="235">
        <v>5.5194594745459593</v>
      </c>
      <c r="L170" s="235">
        <v>0.99985357575754608</v>
      </c>
      <c r="M170" s="235">
        <v>0.99863348912781813</v>
      </c>
      <c r="N170" s="235">
        <v>1</v>
      </c>
      <c r="O170" s="235">
        <v>1</v>
      </c>
      <c r="P170" s="235">
        <v>0.76782265249688775</v>
      </c>
      <c r="Q170" s="235">
        <v>0.99</v>
      </c>
      <c r="R170" s="235">
        <v>49.706180507083275</v>
      </c>
      <c r="S170" s="235">
        <v>0.9561369595076552</v>
      </c>
      <c r="T170" s="235">
        <v>7.4416937779010581</v>
      </c>
      <c r="U170" s="235">
        <v>41.665234758451675</v>
      </c>
      <c r="V170" s="235">
        <v>-11.969586447024779</v>
      </c>
      <c r="W170" s="235">
        <v>0</v>
      </c>
      <c r="X170" s="235">
        <v>0</v>
      </c>
      <c r="Y170" s="235">
        <v>330.0139013451082</v>
      </c>
      <c r="Z170" s="235">
        <v>198.08863946794688</v>
      </c>
      <c r="AA170" s="235">
        <v>0</v>
      </c>
      <c r="AB170" s="235">
        <v>-4.377375459524691</v>
      </c>
      <c r="AC170" s="235">
        <v>57.655318324822233</v>
      </c>
      <c r="AD170" s="236"/>
      <c r="AE170" s="236"/>
      <c r="AF170" s="235">
        <v>19.993683334401595</v>
      </c>
      <c r="AG170" s="235">
        <v>3.2179356327362116E-2</v>
      </c>
      <c r="AH170" s="235">
        <v>0</v>
      </c>
      <c r="AI170" s="235">
        <v>1.8327465855555989</v>
      </c>
      <c r="AJ170" s="235">
        <v>0</v>
      </c>
      <c r="AK170" s="235">
        <v>9.8000000000000004E-2</v>
      </c>
      <c r="AL170" s="235">
        <v>0</v>
      </c>
      <c r="AM170" s="235">
        <v>1.9704259418829611</v>
      </c>
      <c r="AN170" s="235"/>
      <c r="AO170" s="236"/>
      <c r="AP170" s="235">
        <v>0</v>
      </c>
      <c r="AQ170" s="235">
        <v>18.023257392518634</v>
      </c>
      <c r="AR170" s="235"/>
      <c r="AS170" s="235"/>
      <c r="AT170" s="235">
        <v>1</v>
      </c>
    </row>
    <row r="171" spans="1:46">
      <c r="A171" s="234">
        <v>216</v>
      </c>
      <c r="B171" s="235">
        <v>19.5</v>
      </c>
      <c r="C171" s="235">
        <v>17.094908040203322</v>
      </c>
      <c r="D171" s="235">
        <v>210.510773</v>
      </c>
      <c r="E171" s="235">
        <v>25.528037999999999</v>
      </c>
      <c r="F171" s="235">
        <v>23.349126999999999</v>
      </c>
      <c r="G171" s="235">
        <v>38.939019999999999</v>
      </c>
      <c r="H171" s="235">
        <v>22.622369546330674</v>
      </c>
      <c r="I171" s="235">
        <v>20.967399701765267</v>
      </c>
      <c r="J171" s="235">
        <v>-68.901675691470302</v>
      </c>
      <c r="K171" s="235">
        <v>6.2401743776027141</v>
      </c>
      <c r="L171" s="235">
        <v>0.99963860234821234</v>
      </c>
      <c r="M171" s="235">
        <v>0.99845371741361755</v>
      </c>
      <c r="N171" s="235">
        <v>1</v>
      </c>
      <c r="O171" s="235">
        <v>1</v>
      </c>
      <c r="P171" s="235">
        <v>0.76751937491345124</v>
      </c>
      <c r="Q171" s="235">
        <v>0.99</v>
      </c>
      <c r="R171" s="235">
        <v>46.795951152326261</v>
      </c>
      <c r="S171" s="235">
        <v>0.92804008782915937</v>
      </c>
      <c r="T171" s="235">
        <v>7.0923366214889576</v>
      </c>
      <c r="U171" s="235">
        <v>39.121996493465808</v>
      </c>
      <c r="V171" s="235">
        <v>-12.688251158596699</v>
      </c>
      <c r="W171" s="235">
        <v>0</v>
      </c>
      <c r="X171" s="235">
        <v>0</v>
      </c>
      <c r="Y171" s="235">
        <v>326.01975899938481</v>
      </c>
      <c r="Z171" s="235">
        <v>198.08863946794688</v>
      </c>
      <c r="AA171" s="235">
        <v>0</v>
      </c>
      <c r="AB171" s="235">
        <v>-5.4626490956755731</v>
      </c>
      <c r="AC171" s="235">
        <v>56.926500896985146</v>
      </c>
      <c r="AD171" s="236"/>
      <c r="AE171" s="236"/>
      <c r="AF171" s="235">
        <v>19.629286840485037</v>
      </c>
      <c r="AG171" s="235">
        <v>3.1932725872034148E-2</v>
      </c>
      <c r="AH171" s="235">
        <v>0</v>
      </c>
      <c r="AI171" s="235">
        <v>1.8165427802540792</v>
      </c>
      <c r="AJ171" s="235">
        <v>0</v>
      </c>
      <c r="AK171" s="235">
        <v>9.8000000000000004E-2</v>
      </c>
      <c r="AL171" s="235">
        <v>0</v>
      </c>
      <c r="AM171" s="235">
        <v>1.9539755061261135</v>
      </c>
      <c r="AN171" s="235"/>
      <c r="AO171" s="236"/>
      <c r="AP171" s="235">
        <v>0</v>
      </c>
      <c r="AQ171" s="235">
        <v>17.675311334358923</v>
      </c>
      <c r="AR171" s="235"/>
      <c r="AS171" s="235"/>
      <c r="AT171" s="235">
        <v>1</v>
      </c>
    </row>
    <row r="172" spans="1:46">
      <c r="A172" s="234">
        <v>216</v>
      </c>
      <c r="B172" s="235">
        <v>19.583333333333332</v>
      </c>
      <c r="C172" s="235">
        <v>17.178241373536654</v>
      </c>
      <c r="D172" s="235">
        <v>193.854557</v>
      </c>
      <c r="E172" s="235">
        <v>25.813583000000001</v>
      </c>
      <c r="F172" s="235">
        <v>23.349126999999999</v>
      </c>
      <c r="G172" s="235">
        <v>38.748469</v>
      </c>
      <c r="H172" s="235">
        <v>22.573705080287251</v>
      </c>
      <c r="I172" s="235">
        <v>19.987474326149169</v>
      </c>
      <c r="J172" s="235">
        <v>-69.857504963672852</v>
      </c>
      <c r="K172" s="235">
        <v>6.9652672149007691</v>
      </c>
      <c r="L172" s="235">
        <v>0.99937565620965751</v>
      </c>
      <c r="M172" s="235">
        <v>0.99827235381351387</v>
      </c>
      <c r="N172" s="235">
        <v>1</v>
      </c>
      <c r="O172" s="235">
        <v>1</v>
      </c>
      <c r="P172" s="235">
        <v>0.76717810671434306</v>
      </c>
      <c r="Q172" s="235">
        <v>0.99</v>
      </c>
      <c r="R172" s="235">
        <v>43.011107584509283</v>
      </c>
      <c r="S172" s="235">
        <v>0.90168048825538871</v>
      </c>
      <c r="T172" s="235">
        <v>6.7503463736271119</v>
      </c>
      <c r="U172" s="235">
        <v>35.695733767597112</v>
      </c>
      <c r="V172" s="235">
        <v>-15.222242096803722</v>
      </c>
      <c r="W172" s="235">
        <v>0</v>
      </c>
      <c r="X172" s="235">
        <v>0</v>
      </c>
      <c r="Y172" s="235">
        <v>321.28092472233158</v>
      </c>
      <c r="Z172" s="235">
        <v>205.12923168241053</v>
      </c>
      <c r="AA172" s="235">
        <v>0</v>
      </c>
      <c r="AB172" s="235">
        <v>-6.8618872906453161</v>
      </c>
      <c r="AC172" s="235">
        <v>57.443238507643137</v>
      </c>
      <c r="AD172" s="236"/>
      <c r="AE172" s="236"/>
      <c r="AF172" s="235">
        <v>19.77539776775259</v>
      </c>
      <c r="AG172" s="235">
        <v>3.4927482187187331E-2</v>
      </c>
      <c r="AH172" s="235">
        <v>0</v>
      </c>
      <c r="AI172" s="235">
        <v>1.8229054533296321</v>
      </c>
      <c r="AJ172" s="235">
        <v>0</v>
      </c>
      <c r="AK172" s="235">
        <v>9.8000000000000004E-2</v>
      </c>
      <c r="AL172" s="235">
        <v>0</v>
      </c>
      <c r="AM172" s="235">
        <v>1.9633329355168194</v>
      </c>
      <c r="AN172" s="235"/>
      <c r="AO172" s="236"/>
      <c r="AP172" s="235">
        <v>0</v>
      </c>
      <c r="AQ172" s="235">
        <v>17.81206483223577</v>
      </c>
      <c r="AR172" s="235"/>
      <c r="AS172" s="235"/>
      <c r="AT172" s="235">
        <v>1</v>
      </c>
    </row>
    <row r="173" spans="1:46">
      <c r="A173" s="234">
        <v>216</v>
      </c>
      <c r="B173" s="235">
        <v>19.666666666666668</v>
      </c>
      <c r="C173" s="235">
        <v>17.26157470686999</v>
      </c>
      <c r="D173" s="235">
        <v>176.59984299999999</v>
      </c>
      <c r="E173" s="235">
        <v>26.122057999999999</v>
      </c>
      <c r="F173" s="235">
        <v>23.098913</v>
      </c>
      <c r="G173" s="235">
        <v>38.689999</v>
      </c>
      <c r="H173" s="235">
        <v>22.627863095308911</v>
      </c>
      <c r="I173" s="235">
        <v>19.008967864881306</v>
      </c>
      <c r="J173" s="235">
        <v>-70.811594189806328</v>
      </c>
      <c r="K173" s="235">
        <v>7.6945277517573425</v>
      </c>
      <c r="L173" s="235">
        <v>0.99906354158011357</v>
      </c>
      <c r="M173" s="235">
        <v>0.99808938109401701</v>
      </c>
      <c r="N173" s="235">
        <v>0.97173637629029019</v>
      </c>
      <c r="O173" s="235">
        <v>1</v>
      </c>
      <c r="P173" s="235">
        <v>0.74512544955085491</v>
      </c>
      <c r="Q173" s="235">
        <v>0.99</v>
      </c>
      <c r="R173" s="235">
        <v>37.994179024527838</v>
      </c>
      <c r="S173" s="235">
        <v>0.87105967076906343</v>
      </c>
      <c r="T173" s="235">
        <v>6.3963831216271432</v>
      </c>
      <c r="U173" s="235">
        <v>31.052048085965644</v>
      </c>
      <c r="V173" s="235">
        <v>-16.863839510949763</v>
      </c>
      <c r="W173" s="235">
        <v>0</v>
      </c>
      <c r="X173" s="235">
        <v>0</v>
      </c>
      <c r="Y173" s="235">
        <v>316.11217300979001</v>
      </c>
      <c r="Z173" s="235">
        <v>205.12923168241053</v>
      </c>
      <c r="AA173" s="235">
        <v>0</v>
      </c>
      <c r="AB173" s="235">
        <v>-8.4996891614160184</v>
      </c>
      <c r="AC173" s="235">
        <v>56.090288432990306</v>
      </c>
      <c r="AD173" s="236"/>
      <c r="AE173" s="236"/>
      <c r="AF173" s="235">
        <v>19.123645432688274</v>
      </c>
      <c r="AG173" s="235">
        <v>3.4497163732886686E-2</v>
      </c>
      <c r="AH173" s="235">
        <v>0</v>
      </c>
      <c r="AI173" s="235">
        <v>1.7958938253779624</v>
      </c>
      <c r="AJ173" s="235">
        <v>0</v>
      </c>
      <c r="AK173" s="235">
        <v>9.8000000000000004E-2</v>
      </c>
      <c r="AL173" s="235">
        <v>0</v>
      </c>
      <c r="AM173" s="235">
        <v>1.9358909891108491</v>
      </c>
      <c r="AN173" s="235"/>
      <c r="AO173" s="236"/>
      <c r="AP173" s="235">
        <v>0</v>
      </c>
      <c r="AQ173" s="235">
        <v>17.187754443577425</v>
      </c>
      <c r="AR173" s="235"/>
      <c r="AS173" s="235"/>
      <c r="AT173" s="235">
        <v>1</v>
      </c>
    </row>
    <row r="174" spans="1:46">
      <c r="A174" s="234">
        <v>216</v>
      </c>
      <c r="B174" s="235">
        <v>19.75</v>
      </c>
      <c r="C174" s="235">
        <v>17.344908040203322</v>
      </c>
      <c r="D174" s="235">
        <v>159.47229300000001</v>
      </c>
      <c r="E174" s="235">
        <v>26.342936000000002</v>
      </c>
      <c r="F174" s="235">
        <v>23.070053000000001</v>
      </c>
      <c r="G174" s="235">
        <v>38.689999</v>
      </c>
      <c r="H174" s="235">
        <v>22.69710589266446</v>
      </c>
      <c r="I174" s="235">
        <v>18.032033566795597</v>
      </c>
      <c r="J174" s="235">
        <v>-71.764235791732744</v>
      </c>
      <c r="K174" s="235">
        <v>8.4277469628004571</v>
      </c>
      <c r="L174" s="235">
        <v>0.99870104715496399</v>
      </c>
      <c r="M174" s="235">
        <v>0.99790477946121969</v>
      </c>
      <c r="N174" s="235">
        <v>0.92517794166415135</v>
      </c>
      <c r="O174" s="235">
        <v>1</v>
      </c>
      <c r="P174" s="235">
        <v>0.70903597038319288</v>
      </c>
      <c r="Q174" s="235">
        <v>0.99</v>
      </c>
      <c r="R174" s="235">
        <v>32.588450986541218</v>
      </c>
      <c r="S174" s="235">
        <v>0.83506377406674415</v>
      </c>
      <c r="T174" s="235">
        <v>6.0155755493682266</v>
      </c>
      <c r="U174" s="235">
        <v>26.049864156166663</v>
      </c>
      <c r="V174" s="235">
        <v>-19.900533959147648</v>
      </c>
      <c r="W174" s="235">
        <v>0</v>
      </c>
      <c r="X174" s="235">
        <v>0</v>
      </c>
      <c r="Y174" s="235">
        <v>310.10366722625849</v>
      </c>
      <c r="Z174" s="235">
        <v>213</v>
      </c>
      <c r="AA174" s="235">
        <v>0</v>
      </c>
      <c r="AB174" s="235">
        <v>-10.528109130374267</v>
      </c>
      <c r="AC174" s="235">
        <v>56.166470708433366</v>
      </c>
      <c r="AD174" s="236"/>
      <c r="AE174" s="236"/>
      <c r="AF174" s="235">
        <v>19.0168930507397</v>
      </c>
      <c r="AG174" s="235">
        <v>3.8020808816510945E-2</v>
      </c>
      <c r="AH174" s="235">
        <v>0</v>
      </c>
      <c r="AI174" s="235">
        <v>1.7918022383656076</v>
      </c>
      <c r="AJ174" s="235">
        <v>0</v>
      </c>
      <c r="AK174" s="235">
        <v>9.8000000000000004E-2</v>
      </c>
      <c r="AL174" s="235">
        <v>0</v>
      </c>
      <c r="AM174" s="235">
        <v>1.9353230471821186</v>
      </c>
      <c r="AN174" s="235"/>
      <c r="AO174" s="236"/>
      <c r="AP174" s="235">
        <v>0</v>
      </c>
      <c r="AQ174" s="235">
        <v>17.08157000355758</v>
      </c>
      <c r="AR174" s="235"/>
      <c r="AS174" s="235"/>
      <c r="AT174" s="235">
        <v>1</v>
      </c>
    </row>
    <row r="175" spans="1:46">
      <c r="A175" s="234">
        <v>216</v>
      </c>
      <c r="B175" s="235">
        <v>19.833333333333332</v>
      </c>
      <c r="C175" s="235">
        <v>17.428241373536654</v>
      </c>
      <c r="D175" s="235">
        <v>139.992041</v>
      </c>
      <c r="E175" s="235">
        <v>26.48039</v>
      </c>
      <c r="F175" s="235">
        <v>22.232834</v>
      </c>
      <c r="G175" s="235">
        <v>38.509540000000001</v>
      </c>
      <c r="H175" s="235">
        <v>22.608083695616848</v>
      </c>
      <c r="I175" s="235">
        <v>17.056824187673985</v>
      </c>
      <c r="J175" s="235">
        <v>-72.715727905689107</v>
      </c>
      <c r="K175" s="235">
        <v>9.1647168738988984</v>
      </c>
      <c r="L175" s="235">
        <v>0.998286943848544</v>
      </c>
      <c r="M175" s="235">
        <v>0.99771852662393423</v>
      </c>
      <c r="N175" s="235">
        <v>0.87842038555783486</v>
      </c>
      <c r="O175" s="235">
        <v>1</v>
      </c>
      <c r="P175" s="235">
        <v>0.67279727587336646</v>
      </c>
      <c r="Q175" s="235">
        <v>0.99</v>
      </c>
      <c r="R175" s="235">
        <v>27.091519552054862</v>
      </c>
      <c r="S175" s="235">
        <v>0.79995460584413658</v>
      </c>
      <c r="T175" s="235">
        <v>5.6398788393052692</v>
      </c>
      <c r="U175" s="235">
        <v>20.950814895364992</v>
      </c>
      <c r="V175" s="235">
        <v>-21.10771660976118</v>
      </c>
      <c r="W175" s="235">
        <v>0</v>
      </c>
      <c r="X175" s="235">
        <v>0</v>
      </c>
      <c r="Y175" s="235">
        <v>303.85318739500894</v>
      </c>
      <c r="Z175" s="235">
        <v>213</v>
      </c>
      <c r="AA175" s="235">
        <v>0</v>
      </c>
      <c r="AB175" s="235">
        <v>-12.597972834123274</v>
      </c>
      <c r="AC175" s="235">
        <v>54.357347557366126</v>
      </c>
      <c r="AD175" s="236"/>
      <c r="AE175" s="236"/>
      <c r="AF175" s="235">
        <v>18.147189432935466</v>
      </c>
      <c r="AG175" s="235">
        <v>3.7661134296479985E-2</v>
      </c>
      <c r="AH175" s="235">
        <v>0</v>
      </c>
      <c r="AI175" s="235">
        <v>1.7618266040836619</v>
      </c>
      <c r="AJ175" s="235">
        <v>0</v>
      </c>
      <c r="AK175" s="235">
        <v>9.8000000000000004E-2</v>
      </c>
      <c r="AL175" s="235">
        <v>0</v>
      </c>
      <c r="AM175" s="235">
        <v>1.9049877383801419</v>
      </c>
      <c r="AN175" s="235"/>
      <c r="AO175" s="236"/>
      <c r="AP175" s="235">
        <v>0</v>
      </c>
      <c r="AQ175" s="235">
        <v>16.242201694555323</v>
      </c>
      <c r="AR175" s="235"/>
      <c r="AS175" s="235"/>
      <c r="AT175" s="235">
        <v>1</v>
      </c>
    </row>
    <row r="176" spans="1:46">
      <c r="A176" s="234">
        <v>216</v>
      </c>
      <c r="B176" s="235">
        <v>19.916666666666668</v>
      </c>
      <c r="C176" s="235">
        <v>17.51157470686999</v>
      </c>
      <c r="D176" s="235">
        <v>123.563486</v>
      </c>
      <c r="E176" s="235">
        <v>26.720609</v>
      </c>
      <c r="F176" s="235">
        <v>21.898033000000002</v>
      </c>
      <c r="G176" s="235">
        <v>38.375455000000002</v>
      </c>
      <c r="H176" s="235">
        <v>22.584723464626897</v>
      </c>
      <c r="I176" s="235">
        <v>16.083492334868318</v>
      </c>
      <c r="J176" s="235">
        <v>-73.666374484478581</v>
      </c>
      <c r="K176" s="235">
        <v>9.90523039536696</v>
      </c>
      <c r="L176" s="235">
        <v>0.9978199826279287</v>
      </c>
      <c r="M176" s="235">
        <v>0.99753059785769038</v>
      </c>
      <c r="N176" s="235">
        <v>0.83146245260636387</v>
      </c>
      <c r="O176" s="235">
        <v>1</v>
      </c>
      <c r="P176" s="235">
        <v>0.63641360533016256</v>
      </c>
      <c r="Q176" s="235">
        <v>0.99</v>
      </c>
      <c r="R176" s="235">
        <v>22.570052736979775</v>
      </c>
      <c r="S176" s="235">
        <v>0.76467392378447552</v>
      </c>
      <c r="T176" s="235">
        <v>5.3130506472058858</v>
      </c>
      <c r="U176" s="235">
        <v>16.778426910311264</v>
      </c>
      <c r="V176" s="235">
        <v>-21.332877998436853</v>
      </c>
      <c r="W176" s="235">
        <v>0</v>
      </c>
      <c r="X176" s="235">
        <v>0</v>
      </c>
      <c r="Y176" s="235">
        <v>297.66485666024914</v>
      </c>
      <c r="Z176" s="235">
        <v>213</v>
      </c>
      <c r="AA176" s="235">
        <v>0</v>
      </c>
      <c r="AB176" s="235">
        <v>-14.659761216048798</v>
      </c>
      <c r="AC176" s="235">
        <v>52.484962954199972</v>
      </c>
      <c r="AD176" s="236"/>
      <c r="AE176" s="236"/>
      <c r="AF176" s="235">
        <v>17.246474483882889</v>
      </c>
      <c r="AG176" s="235">
        <v>3.7477066710960245E-2</v>
      </c>
      <c r="AH176" s="235">
        <v>0</v>
      </c>
      <c r="AI176" s="235">
        <v>1.7367192077870779</v>
      </c>
      <c r="AJ176" s="235">
        <v>0</v>
      </c>
      <c r="AK176" s="235">
        <v>9.8000000000000004E-2</v>
      </c>
      <c r="AL176" s="235">
        <v>0</v>
      </c>
      <c r="AM176" s="235">
        <v>1.8796962744980383</v>
      </c>
      <c r="AN176" s="235"/>
      <c r="AO176" s="236"/>
      <c r="AP176" s="235">
        <v>0</v>
      </c>
      <c r="AQ176" s="235">
        <v>15.366778209384851</v>
      </c>
      <c r="AR176" s="235"/>
      <c r="AS176" s="235"/>
      <c r="AT176" s="235">
        <v>1</v>
      </c>
    </row>
    <row r="177" spans="1:46">
      <c r="A177" s="234">
        <v>216</v>
      </c>
      <c r="B177" s="235">
        <v>20</v>
      </c>
      <c r="C177" s="235">
        <v>17.594908040203322</v>
      </c>
      <c r="D177" s="235">
        <v>108.215518</v>
      </c>
      <c r="E177" s="235">
        <v>27.008053</v>
      </c>
      <c r="F177" s="235">
        <v>20.265284999999999</v>
      </c>
      <c r="G177" s="235">
        <v>38.406739999999999</v>
      </c>
      <c r="H177" s="235">
        <v>22.697244739498007</v>
      </c>
      <c r="I177" s="235">
        <v>15.112190798776945</v>
      </c>
      <c r="J177" s="235">
        <v>-74.616485421886011</v>
      </c>
      <c r="K177" s="235">
        <v>10.64908114649621</v>
      </c>
      <c r="L177" s="235">
        <v>0.9972988924277566</v>
      </c>
      <c r="M177" s="235">
        <v>0.9973409660699083</v>
      </c>
      <c r="N177" s="235">
        <v>0.78430227970723132</v>
      </c>
      <c r="O177" s="235">
        <v>1</v>
      </c>
      <c r="P177" s="235">
        <v>0.59988895071239801</v>
      </c>
      <c r="Q177" s="235">
        <v>0.99</v>
      </c>
      <c r="R177" s="235">
        <v>18.5883579831582</v>
      </c>
      <c r="S177" s="235">
        <v>0.72892074066400703</v>
      </c>
      <c r="T177" s="235">
        <v>5.0004671425939993</v>
      </c>
      <c r="U177" s="235">
        <v>13.131810332615139</v>
      </c>
      <c r="V177" s="235">
        <v>-21.016412620235769</v>
      </c>
      <c r="W177" s="235">
        <v>0</v>
      </c>
      <c r="X177" s="235">
        <v>0</v>
      </c>
      <c r="Y177" s="235">
        <v>291.68952286308127</v>
      </c>
      <c r="Z177" s="235">
        <v>213</v>
      </c>
      <c r="AA177" s="235">
        <v>0</v>
      </c>
      <c r="AB177" s="235">
        <v>-16.588420709091</v>
      </c>
      <c r="AC177" s="235">
        <v>50.463798390161351</v>
      </c>
      <c r="AD177" s="236"/>
      <c r="AE177" s="236"/>
      <c r="AF177" s="235">
        <v>16.263311483341251</v>
      </c>
      <c r="AG177" s="235">
        <v>3.7376670967270459E-2</v>
      </c>
      <c r="AH177" s="235">
        <v>0</v>
      </c>
      <c r="AI177" s="235">
        <v>1.7154088297235761</v>
      </c>
      <c r="AJ177" s="235">
        <v>0</v>
      </c>
      <c r="AK177" s="235">
        <v>9.8000000000000004E-2</v>
      </c>
      <c r="AL177" s="235">
        <v>0</v>
      </c>
      <c r="AM177" s="235">
        <v>1.8582855006908467</v>
      </c>
      <c r="AN177" s="235"/>
      <c r="AO177" s="236"/>
      <c r="AP177" s="235">
        <v>0</v>
      </c>
      <c r="AQ177" s="235">
        <v>14.405025982650404</v>
      </c>
      <c r="AR177" s="235"/>
      <c r="AS177" s="235"/>
      <c r="AT177" s="235">
        <v>1</v>
      </c>
    </row>
    <row r="178" spans="1:46">
      <c r="A178" s="234">
        <v>216</v>
      </c>
      <c r="B178" s="235">
        <v>20.083333333333332</v>
      </c>
      <c r="C178" s="235">
        <v>17.678241373536654</v>
      </c>
      <c r="D178" s="235">
        <v>92.969950999999995</v>
      </c>
      <c r="E178" s="235">
        <v>27.331295999999998</v>
      </c>
      <c r="F178" s="235">
        <v>17.364526999999999</v>
      </c>
      <c r="G178" s="235">
        <v>38.254845000000003</v>
      </c>
      <c r="H178" s="235">
        <v>22.685904724037698</v>
      </c>
      <c r="I178" s="235">
        <v>14.143072872812615</v>
      </c>
      <c r="J178" s="235">
        <v>-75.566376698906311</v>
      </c>
      <c r="K178" s="235">
        <v>11.396063271419591</v>
      </c>
      <c r="L178" s="235">
        <v>0.99672237815589748</v>
      </c>
      <c r="M178" s="235">
        <v>0.99714960186663837</v>
      </c>
      <c r="N178" s="235">
        <v>0.7369374201384945</v>
      </c>
      <c r="O178" s="235">
        <v>1</v>
      </c>
      <c r="P178" s="235">
        <v>0.56322708239974428</v>
      </c>
      <c r="Q178" s="235">
        <v>0.99</v>
      </c>
      <c r="R178" s="235">
        <v>14.9555998268254</v>
      </c>
      <c r="S178" s="235">
        <v>0.69694119013748268</v>
      </c>
      <c r="T178" s="235">
        <v>4.7036505700696249</v>
      </c>
      <c r="U178" s="235">
        <v>9.8159573816595138</v>
      </c>
      <c r="V178" s="235">
        <v>-20.42283334278499</v>
      </c>
      <c r="W178" s="235">
        <v>0</v>
      </c>
      <c r="X178" s="235">
        <v>0</v>
      </c>
      <c r="Y178" s="235">
        <v>285.99073834870666</v>
      </c>
      <c r="Z178" s="235">
        <v>213</v>
      </c>
      <c r="AA178" s="235">
        <v>0</v>
      </c>
      <c r="AB178" s="235">
        <v>-18.304153058116583</v>
      </c>
      <c r="AC178" s="235">
        <v>48.281990004337715</v>
      </c>
      <c r="AD178" s="236"/>
      <c r="AE178" s="236"/>
      <c r="AF178" s="235">
        <v>15.24096886253542</v>
      </c>
      <c r="AG178" s="235">
        <v>3.7310333857167768E-2</v>
      </c>
      <c r="AH178" s="235">
        <v>0</v>
      </c>
      <c r="AI178" s="235">
        <v>1.6987793697000499</v>
      </c>
      <c r="AJ178" s="235">
        <v>0</v>
      </c>
      <c r="AK178" s="235">
        <v>9.8000000000000004E-2</v>
      </c>
      <c r="AL178" s="235">
        <v>0</v>
      </c>
      <c r="AM178" s="235">
        <v>1.8415897035572177</v>
      </c>
      <c r="AN178" s="235"/>
      <c r="AO178" s="236"/>
      <c r="AP178" s="235">
        <v>0</v>
      </c>
      <c r="AQ178" s="235">
        <v>13.399379158978203</v>
      </c>
      <c r="AR178" s="235"/>
      <c r="AS178" s="235"/>
      <c r="AT178" s="235">
        <v>1</v>
      </c>
    </row>
    <row r="179" spans="1:46">
      <c r="A179" s="234">
        <v>216</v>
      </c>
      <c r="B179" s="235">
        <v>20.166666666666668</v>
      </c>
      <c r="C179" s="235">
        <v>17.76157470686999</v>
      </c>
      <c r="D179" s="235">
        <v>76.303478999999996</v>
      </c>
      <c r="E179" s="235">
        <v>27.591540999999999</v>
      </c>
      <c r="F179" s="235">
        <v>22.790980999999999</v>
      </c>
      <c r="G179" s="235">
        <v>38.229965</v>
      </c>
      <c r="H179" s="235">
        <v>22.748334921436665</v>
      </c>
      <c r="I179" s="235">
        <v>13.176292663351658</v>
      </c>
      <c r="J179" s="235">
        <v>-76.516370551358364</v>
      </c>
      <c r="K179" s="235">
        <v>12.145971246267381</v>
      </c>
      <c r="L179" s="235">
        <v>0.99608911880071183</v>
      </c>
      <c r="M179" s="235">
        <v>0.99695647362133166</v>
      </c>
      <c r="N179" s="235">
        <v>0.68936486768642502</v>
      </c>
      <c r="O179" s="235">
        <v>1</v>
      </c>
      <c r="P179" s="235">
        <v>0.52643157582995792</v>
      </c>
      <c r="Q179" s="235">
        <v>0.99</v>
      </c>
      <c r="R179" s="235">
        <v>11.441407817022794</v>
      </c>
      <c r="S179" s="235">
        <v>0.66522718483165333</v>
      </c>
      <c r="T179" s="235">
        <v>4.5900651120013194</v>
      </c>
      <c r="U179" s="235">
        <v>6.4352594015603435</v>
      </c>
      <c r="V179" s="235">
        <v>-19.973452456816609</v>
      </c>
      <c r="W179" s="235">
        <v>0</v>
      </c>
      <c r="X179" s="235">
        <v>0</v>
      </c>
      <c r="Y179" s="235">
        <v>280.50671572861665</v>
      </c>
      <c r="Z179" s="235">
        <v>213</v>
      </c>
      <c r="AA179" s="235">
        <v>0</v>
      </c>
      <c r="AB179" s="235">
        <v>-19.747080123554468</v>
      </c>
      <c r="AC179" s="235">
        <v>45.906611441772228</v>
      </c>
      <c r="AD179" s="236"/>
      <c r="AE179" s="236"/>
      <c r="AF179" s="235">
        <v>14.162069518280042</v>
      </c>
      <c r="AG179" s="235">
        <v>3.720998492819904E-2</v>
      </c>
      <c r="AH179" s="235">
        <v>0</v>
      </c>
      <c r="AI179" s="235">
        <v>1.6855421124281338</v>
      </c>
      <c r="AJ179" s="235">
        <v>0</v>
      </c>
      <c r="AK179" s="235">
        <v>9.8000000000000004E-2</v>
      </c>
      <c r="AL179" s="235">
        <v>0</v>
      </c>
      <c r="AM179" s="235">
        <v>1.828252097356333</v>
      </c>
      <c r="AN179" s="235"/>
      <c r="AO179" s="236"/>
      <c r="AP179" s="235">
        <v>0</v>
      </c>
      <c r="AQ179" s="235">
        <v>12.333817420923708</v>
      </c>
      <c r="AR179" s="235"/>
      <c r="AS179" s="235"/>
      <c r="AT179" s="235">
        <v>1</v>
      </c>
    </row>
    <row r="180" spans="1:46">
      <c r="A180" s="234">
        <v>216</v>
      </c>
      <c r="B180" s="235">
        <v>20.25</v>
      </c>
      <c r="C180" s="235">
        <v>17.844908040203322</v>
      </c>
      <c r="D180" s="235">
        <v>61.528384000000003</v>
      </c>
      <c r="E180" s="235">
        <v>27.840129000000001</v>
      </c>
      <c r="F180" s="235">
        <v>20.372344999999999</v>
      </c>
      <c r="G180" s="235">
        <v>38.147838</v>
      </c>
      <c r="H180" s="235">
        <v>22.764633150012788</v>
      </c>
      <c r="I180" s="235">
        <v>12.212005391019197</v>
      </c>
      <c r="J180" s="235">
        <v>-77.466795658440503</v>
      </c>
      <c r="K180" s="235">
        <v>12.898599677531795</v>
      </c>
      <c r="L180" s="235">
        <v>0.99539776565179228</v>
      </c>
      <c r="M180" s="235">
        <v>0.99676154754618862</v>
      </c>
      <c r="N180" s="235">
        <v>0.64158108087046095</v>
      </c>
      <c r="O180" s="235">
        <v>1</v>
      </c>
      <c r="P180" s="235">
        <v>0.48950583905333583</v>
      </c>
      <c r="Q180" s="235">
        <v>0.99</v>
      </c>
      <c r="R180" s="235">
        <v>8.5538081286475816</v>
      </c>
      <c r="S180" s="235">
        <v>0.63636544112994531</v>
      </c>
      <c r="T180" s="235">
        <v>4.3623123611647907</v>
      </c>
      <c r="U180" s="235">
        <v>3.7934959868701723</v>
      </c>
      <c r="V180" s="235">
        <v>-18.99763346140967</v>
      </c>
      <c r="W180" s="235">
        <v>0</v>
      </c>
      <c r="X180" s="235">
        <v>0</v>
      </c>
      <c r="Y180" s="235">
        <v>275.37351143078092</v>
      </c>
      <c r="Z180" s="235">
        <v>213</v>
      </c>
      <c r="AA180" s="235">
        <v>0</v>
      </c>
      <c r="AB180" s="235">
        <v>-20.928843649248851</v>
      </c>
      <c r="AC180" s="235">
        <v>43.481576379630887</v>
      </c>
      <c r="AD180" s="236"/>
      <c r="AE180" s="236"/>
      <c r="AF180" s="235">
        <v>13.07763102592015</v>
      </c>
      <c r="AG180" s="235">
        <v>3.718259215693024E-2</v>
      </c>
      <c r="AH180" s="235">
        <v>0</v>
      </c>
      <c r="AI180" s="235">
        <v>1.6743250956988811</v>
      </c>
      <c r="AJ180" s="235">
        <v>0</v>
      </c>
      <c r="AK180" s="235">
        <v>9.8000000000000004E-2</v>
      </c>
      <c r="AL180" s="235">
        <v>0</v>
      </c>
      <c r="AM180" s="235">
        <v>1.8170076878558115</v>
      </c>
      <c r="AN180" s="235"/>
      <c r="AO180" s="236"/>
      <c r="AP180" s="235">
        <v>0</v>
      </c>
      <c r="AQ180" s="235">
        <v>11.260623338064338</v>
      </c>
      <c r="AR180" s="235"/>
      <c r="AS180" s="235"/>
      <c r="AT180" s="235">
        <v>1</v>
      </c>
    </row>
    <row r="181" spans="1:46">
      <c r="A181" s="234">
        <v>216</v>
      </c>
      <c r="B181" s="235">
        <v>20.333333333333332</v>
      </c>
      <c r="C181" s="235">
        <v>17.928241373536654</v>
      </c>
      <c r="D181" s="235">
        <v>42.057032</v>
      </c>
      <c r="E181" s="235">
        <v>28.129325000000001</v>
      </c>
      <c r="F181" s="235">
        <v>21.433724999999999</v>
      </c>
      <c r="G181" s="235">
        <v>37.829977999999997</v>
      </c>
      <c r="H181" s="235">
        <v>22.618050805407783</v>
      </c>
      <c r="I181" s="235">
        <v>11.25036768454234</v>
      </c>
      <c r="J181" s="235">
        <v>-78.417987351763941</v>
      </c>
      <c r="K181" s="235">
        <v>13.653743091510449</v>
      </c>
      <c r="L181" s="235">
        <v>0.99464694064743264</v>
      </c>
      <c r="M181" s="235">
        <v>0.99656478776671442</v>
      </c>
      <c r="N181" s="235">
        <v>0.59358200737052158</v>
      </c>
      <c r="O181" s="235">
        <v>1</v>
      </c>
      <c r="P181" s="235">
        <v>0.45245314126404096</v>
      </c>
      <c r="Q181" s="235">
        <v>0.99</v>
      </c>
      <c r="R181" s="235">
        <v>5.3875060445090028</v>
      </c>
      <c r="S181" s="235">
        <v>0.61116990150902395</v>
      </c>
      <c r="T181" s="235">
        <v>4.2148049779391048</v>
      </c>
      <c r="U181" s="235">
        <v>0.79049878716735089</v>
      </c>
      <c r="V181" s="235">
        <v>-18.540019354067454</v>
      </c>
      <c r="W181" s="235">
        <v>0</v>
      </c>
      <c r="X181" s="235">
        <v>0</v>
      </c>
      <c r="Y181" s="235">
        <v>270.42543634561508</v>
      </c>
      <c r="Z181" s="235">
        <v>213</v>
      </c>
      <c r="AA181" s="235">
        <v>0</v>
      </c>
      <c r="AB181" s="235">
        <v>-21.821015076485647</v>
      </c>
      <c r="AC181" s="235">
        <v>40.922582131829799</v>
      </c>
      <c r="AD181" s="236"/>
      <c r="AE181" s="236"/>
      <c r="AF181" s="235">
        <v>11.971024942246689</v>
      </c>
      <c r="AG181" s="235">
        <v>3.7066547114506507E-2</v>
      </c>
      <c r="AH181" s="235">
        <v>0</v>
      </c>
      <c r="AI181" s="235">
        <v>1.6619961006061348</v>
      </c>
      <c r="AJ181" s="235">
        <v>0</v>
      </c>
      <c r="AK181" s="235">
        <v>9.8000000000000004E-2</v>
      </c>
      <c r="AL181" s="235">
        <v>0</v>
      </c>
      <c r="AM181" s="235">
        <v>1.8045626477206413</v>
      </c>
      <c r="AN181" s="235"/>
      <c r="AO181" s="236"/>
      <c r="AP181" s="235">
        <v>0</v>
      </c>
      <c r="AQ181" s="235">
        <v>10.166462294526049</v>
      </c>
      <c r="AR181" s="235"/>
      <c r="AS181" s="235"/>
      <c r="AT181" s="235">
        <v>1</v>
      </c>
    </row>
    <row r="182" spans="1:46">
      <c r="A182" s="234">
        <v>216</v>
      </c>
      <c r="B182" s="235">
        <v>20.416666666666668</v>
      </c>
      <c r="C182" s="235">
        <v>18.01157470686999</v>
      </c>
      <c r="D182" s="235">
        <v>7.6360000000000004E-3</v>
      </c>
      <c r="E182" s="235">
        <v>28.415171999999998</v>
      </c>
      <c r="F182" s="235">
        <v>21.209565999999999</v>
      </c>
      <c r="G182" s="235">
        <v>37.620601999999998</v>
      </c>
      <c r="H182" s="235">
        <v>22.550038732427069</v>
      </c>
      <c r="I182" s="235">
        <v>10.29153786829092</v>
      </c>
      <c r="J182" s="235">
        <v>-79.370287844365123</v>
      </c>
      <c r="K182" s="235">
        <v>14.411195714657786</v>
      </c>
      <c r="L182" s="235">
        <v>0.99383523486364911</v>
      </c>
      <c r="M182" s="235">
        <v>0.99636615640020465</v>
      </c>
      <c r="N182" s="235">
        <v>0.54536310878000072</v>
      </c>
      <c r="O182" s="235">
        <v>1</v>
      </c>
      <c r="P182" s="235">
        <v>0.41527664237676415</v>
      </c>
      <c r="Q182" s="235">
        <v>0.99</v>
      </c>
      <c r="R182" s="235">
        <v>0</v>
      </c>
      <c r="S182" s="235">
        <v>0.58371762208718325</v>
      </c>
      <c r="T182" s="235">
        <v>4.0169451394405886</v>
      </c>
      <c r="U182" s="235">
        <v>-4.3817824968669106</v>
      </c>
      <c r="V182" s="235">
        <v>-20.22682487627835</v>
      </c>
      <c r="W182" s="235">
        <v>0</v>
      </c>
      <c r="X182" s="235">
        <v>0</v>
      </c>
      <c r="Y182" s="235">
        <v>265.04532762793804</v>
      </c>
      <c r="Z182" s="235">
        <v>213</v>
      </c>
      <c r="AA182" s="235">
        <v>0</v>
      </c>
      <c r="AB182" s="235">
        <v>-22.418698778808711</v>
      </c>
      <c r="AC182" s="235">
        <v>38.044868667017191</v>
      </c>
      <c r="AD182" s="236"/>
      <c r="AE182" s="236"/>
      <c r="AF182" s="235">
        <v>10.748835452149084</v>
      </c>
      <c r="AG182" s="235">
        <v>3.6632864659018327E-2</v>
      </c>
      <c r="AH182" s="235">
        <v>0</v>
      </c>
      <c r="AI182" s="235">
        <v>1.6429028149706277</v>
      </c>
      <c r="AJ182" s="235">
        <v>0</v>
      </c>
      <c r="AK182" s="235">
        <v>9.8000000000000004E-2</v>
      </c>
      <c r="AL182" s="235">
        <v>0</v>
      </c>
      <c r="AM182" s="235">
        <v>1.785035679629646</v>
      </c>
      <c r="AN182" s="235"/>
      <c r="AO182" s="236"/>
      <c r="AP182" s="235">
        <v>0</v>
      </c>
      <c r="AQ182" s="235">
        <v>8.9637997725194385</v>
      </c>
      <c r="AR182" s="235"/>
      <c r="AS182" s="235"/>
      <c r="AT182" s="235">
        <v>1</v>
      </c>
    </row>
    <row r="183" spans="1:46">
      <c r="A183" s="234">
        <v>216</v>
      </c>
      <c r="B183" s="235">
        <v>20.463238387885092</v>
      </c>
      <c r="C183" s="235">
        <v>18.058146428088413</v>
      </c>
      <c r="D183" s="235">
        <v>0</v>
      </c>
      <c r="E183" s="235">
        <v>28.555223999999999</v>
      </c>
      <c r="F183" s="235">
        <v>17.767662000000001</v>
      </c>
      <c r="G183" s="235">
        <v>37.520158000000002</v>
      </c>
      <c r="H183" s="235">
        <v>22.518021441259126</v>
      </c>
      <c r="I183" s="235">
        <v>9.7569681762898295</v>
      </c>
      <c r="J183" s="235">
        <v>-79.903103601440307</v>
      </c>
      <c r="K183" s="235">
        <v>14.835435437562074</v>
      </c>
      <c r="L183" s="235">
        <v>0.99335455111414606</v>
      </c>
      <c r="M183" s="235">
        <v>0.99625431918074392</v>
      </c>
      <c r="N183" s="235">
        <v>0.51831786999345175</v>
      </c>
      <c r="O183" s="235">
        <v>1</v>
      </c>
      <c r="P183" s="235">
        <v>0.39444738012621683</v>
      </c>
      <c r="Q183" s="235">
        <v>0.99</v>
      </c>
      <c r="R183" s="235">
        <v>0</v>
      </c>
      <c r="S183" s="235">
        <v>0.56007009643688621</v>
      </c>
      <c r="T183" s="235">
        <v>3.8306959019259965</v>
      </c>
      <c r="U183" s="235">
        <v>-4.1807575770333933</v>
      </c>
      <c r="V183" s="235">
        <v>-17.016987455443964</v>
      </c>
      <c r="W183" s="235">
        <v>0</v>
      </c>
      <c r="X183" s="235">
        <v>0</v>
      </c>
      <c r="Y183" s="235">
        <v>260.61638332438446</v>
      </c>
      <c r="Z183" s="235">
        <v>213</v>
      </c>
      <c r="AA183" s="235">
        <v>0</v>
      </c>
      <c r="AB183" s="235">
        <v>-22.989436540271935</v>
      </c>
      <c r="AC183" s="235">
        <v>35.615620279259133</v>
      </c>
      <c r="AD183" s="236"/>
      <c r="AE183" s="236"/>
      <c r="AF183" s="235">
        <v>9.6680071790197726</v>
      </c>
      <c r="AG183" s="235">
        <v>3.6908532248493643E-2</v>
      </c>
      <c r="AH183" s="235">
        <v>0</v>
      </c>
      <c r="AI183" s="235">
        <v>1.6166854274168598</v>
      </c>
      <c r="AJ183" s="235">
        <v>0</v>
      </c>
      <c r="AK183" s="235">
        <v>9.8000000000000004E-2</v>
      </c>
      <c r="AL183" s="235">
        <v>0</v>
      </c>
      <c r="AM183" s="235">
        <v>1.7590939596653536</v>
      </c>
      <c r="AN183" s="235"/>
      <c r="AO183" s="236"/>
      <c r="AP183" s="235">
        <v>0</v>
      </c>
      <c r="AQ183" s="235">
        <v>7.9089132193544192</v>
      </c>
      <c r="AR183" s="235"/>
      <c r="AS183" s="235"/>
      <c r="AT183" s="235">
        <v>1</v>
      </c>
    </row>
    <row r="184" spans="1:46">
      <c r="A184" s="234">
        <v>216</v>
      </c>
      <c r="B184" s="235">
        <v>20.583333333333332</v>
      </c>
      <c r="C184" s="235">
        <v>18.178241373536654</v>
      </c>
      <c r="D184" s="235">
        <v>0</v>
      </c>
      <c r="E184" s="235">
        <v>28.695799999999998</v>
      </c>
      <c r="F184" s="235">
        <v>19.105875000000001</v>
      </c>
      <c r="G184" s="235">
        <v>37.396706999999999</v>
      </c>
      <c r="H184" s="235">
        <v>22.468793387193553</v>
      </c>
      <c r="I184" s="235">
        <v>8.3829453712300648</v>
      </c>
      <c r="J184" s="235">
        <v>-81.279619996281554</v>
      </c>
      <c r="K184" s="235">
        <v>15.932202611772935</v>
      </c>
      <c r="L184" s="235">
        <v>0.99202338301079906</v>
      </c>
      <c r="M184" s="235">
        <v>0.99596311783927882</v>
      </c>
      <c r="N184" s="235">
        <v>0.44824540422239717</v>
      </c>
      <c r="O184" s="235">
        <v>1</v>
      </c>
      <c r="P184" s="235">
        <v>0.34056451996944076</v>
      </c>
      <c r="Q184" s="235">
        <v>0.99</v>
      </c>
      <c r="R184" s="235">
        <v>0</v>
      </c>
      <c r="S184" s="235">
        <v>0.54061546531984117</v>
      </c>
      <c r="T184" s="235">
        <v>3.7683599666583558</v>
      </c>
      <c r="U184" s="235">
        <v>-4.106402516416864</v>
      </c>
      <c r="V184" s="235">
        <v>-14.254111068737457</v>
      </c>
      <c r="W184" s="235">
        <v>0</v>
      </c>
      <c r="X184" s="235">
        <v>0</v>
      </c>
      <c r="Y184" s="235">
        <v>256.9832541615479</v>
      </c>
      <c r="Z184" s="235">
        <v>213</v>
      </c>
      <c r="AA184" s="235">
        <v>0</v>
      </c>
      <c r="AB184" s="235">
        <v>-23.134561925237776</v>
      </c>
      <c r="AC184" s="235">
        <v>33.079709877090934</v>
      </c>
      <c r="AD184" s="236"/>
      <c r="AE184" s="236"/>
      <c r="AF184" s="235">
        <v>8.5619574100397635</v>
      </c>
      <c r="AG184" s="235">
        <v>3.7099560227321089E-2</v>
      </c>
      <c r="AH184" s="235">
        <v>0</v>
      </c>
      <c r="AI184" s="235">
        <v>1.5756871278727982</v>
      </c>
      <c r="AJ184" s="235">
        <v>0</v>
      </c>
      <c r="AK184" s="235">
        <v>9.8000000000000004E-2</v>
      </c>
      <c r="AL184" s="235">
        <v>0</v>
      </c>
      <c r="AM184" s="235">
        <v>1.7182866881001193</v>
      </c>
      <c r="AN184" s="235"/>
      <c r="AO184" s="236"/>
      <c r="AP184" s="235">
        <v>0</v>
      </c>
      <c r="AQ184" s="235">
        <v>6.8436707219396444</v>
      </c>
      <c r="AR184" s="235"/>
      <c r="AS184" s="235"/>
      <c r="AT184" s="235">
        <v>1</v>
      </c>
    </row>
    <row r="185" spans="1:46">
      <c r="A185" s="234">
        <v>216</v>
      </c>
      <c r="B185" s="235">
        <v>20.666666666666668</v>
      </c>
      <c r="C185" s="235">
        <v>18.26157470686999</v>
      </c>
      <c r="D185" s="235">
        <v>0</v>
      </c>
      <c r="E185" s="235">
        <v>28.825821000000001</v>
      </c>
      <c r="F185" s="235">
        <v>19.628150999999999</v>
      </c>
      <c r="G185" s="235">
        <v>37.484949999999998</v>
      </c>
      <c r="H185" s="235">
        <v>22.574414226012063</v>
      </c>
      <c r="I185" s="235">
        <v>7.4335103364707358</v>
      </c>
      <c r="J185" s="235">
        <v>-82.237372818575636</v>
      </c>
      <c r="K185" s="235">
        <v>16.695341730746133</v>
      </c>
      <c r="L185" s="235">
        <v>0.99102025351328094</v>
      </c>
      <c r="M185" s="235">
        <v>0.99575862561689188</v>
      </c>
      <c r="N185" s="235">
        <v>0.39933532132776828</v>
      </c>
      <c r="O185" s="235">
        <v>1</v>
      </c>
      <c r="P185" s="235">
        <v>0.3030349522981961</v>
      </c>
      <c r="Q185" s="235">
        <v>0.99</v>
      </c>
      <c r="R185" s="235">
        <v>0</v>
      </c>
      <c r="S185" s="235">
        <v>0.52284310191843641</v>
      </c>
      <c r="T185" s="235">
        <v>3.7145684708296969</v>
      </c>
      <c r="U185" s="235">
        <v>-4.0417199660857097</v>
      </c>
      <c r="V185" s="235">
        <v>-11.905588530592087</v>
      </c>
      <c r="W185" s="235">
        <v>0</v>
      </c>
      <c r="X185" s="235">
        <v>0</v>
      </c>
      <c r="Y185" s="235">
        <v>254.00832315783438</v>
      </c>
      <c r="Z185" s="235">
        <v>213</v>
      </c>
      <c r="AA185" s="235">
        <v>0</v>
      </c>
      <c r="AB185" s="235">
        <v>-22.838389325541232</v>
      </c>
      <c r="AC185" s="235">
        <v>30.506569782380698</v>
      </c>
      <c r="AD185" s="236"/>
      <c r="AE185" s="236"/>
      <c r="AF185" s="235">
        <v>7.4825056863470722</v>
      </c>
      <c r="AG185" s="235">
        <v>3.7226037716471358E-2</v>
      </c>
      <c r="AH185" s="235">
        <v>0</v>
      </c>
      <c r="AI185" s="235">
        <v>1.5164149314197746</v>
      </c>
      <c r="AJ185" s="235">
        <v>0</v>
      </c>
      <c r="AK185" s="235">
        <v>9.8000000000000004E-2</v>
      </c>
      <c r="AL185" s="235">
        <v>0</v>
      </c>
      <c r="AM185" s="235">
        <v>1.659140969136246</v>
      </c>
      <c r="AN185" s="235"/>
      <c r="AO185" s="236"/>
      <c r="AP185" s="235">
        <v>0</v>
      </c>
      <c r="AQ185" s="235">
        <v>5.8233647172108265</v>
      </c>
      <c r="AR185" s="235"/>
      <c r="AS185" s="235"/>
      <c r="AT185" s="235">
        <v>1</v>
      </c>
    </row>
    <row r="186" spans="1:46">
      <c r="A186" s="234">
        <v>216</v>
      </c>
      <c r="B186" s="235">
        <v>20.75</v>
      </c>
      <c r="C186" s="235">
        <v>18.344908040203322</v>
      </c>
      <c r="D186" s="235">
        <v>0</v>
      </c>
      <c r="E186" s="235">
        <v>28.928184000000002</v>
      </c>
      <c r="F186" s="235">
        <v>21.569676999999999</v>
      </c>
      <c r="G186" s="235">
        <v>37.287537999999998</v>
      </c>
      <c r="H186" s="235">
        <v>22.457936401488912</v>
      </c>
      <c r="I186" s="235">
        <v>6.487539029823937</v>
      </c>
      <c r="J186" s="235">
        <v>-83.197677354658708</v>
      </c>
      <c r="K186" s="235">
        <v>17.459959241970239</v>
      </c>
      <c r="L186" s="235">
        <v>0.98995027464579388</v>
      </c>
      <c r="M186" s="235">
        <v>0.99555209195061523</v>
      </c>
      <c r="N186" s="235">
        <v>0.35018291383181283</v>
      </c>
      <c r="O186" s="235">
        <v>1</v>
      </c>
      <c r="P186" s="235">
        <v>0.26539376303680556</v>
      </c>
      <c r="Q186" s="235">
        <v>0.99</v>
      </c>
      <c r="R186" s="235">
        <v>0</v>
      </c>
      <c r="S186" s="235">
        <v>0.51007236016977486</v>
      </c>
      <c r="T186" s="235">
        <v>3.7052620875170965</v>
      </c>
      <c r="U186" s="235">
        <v>-4.0246762759514239</v>
      </c>
      <c r="V186" s="235">
        <v>-9.9912690477230885</v>
      </c>
      <c r="W186" s="235">
        <v>0</v>
      </c>
      <c r="X186" s="235">
        <v>0</v>
      </c>
      <c r="Y186" s="235">
        <v>251.55377393096651</v>
      </c>
      <c r="Z186" s="235">
        <v>213</v>
      </c>
      <c r="AA186" s="235">
        <v>0</v>
      </c>
      <c r="AB186" s="235">
        <v>-21.896594978405883</v>
      </c>
      <c r="AC186" s="235">
        <v>27.672534394986375</v>
      </c>
      <c r="AD186" s="236"/>
      <c r="AE186" s="236"/>
      <c r="AF186" s="235">
        <v>6.4081621148107608</v>
      </c>
      <c r="AG186" s="235">
        <v>3.7298715964836505E-2</v>
      </c>
      <c r="AH186" s="235">
        <v>0</v>
      </c>
      <c r="AI186" s="235">
        <v>1.4325358184693122</v>
      </c>
      <c r="AJ186" s="235">
        <v>0</v>
      </c>
      <c r="AK186" s="235">
        <v>9.8000000000000004E-2</v>
      </c>
      <c r="AL186" s="235">
        <v>0</v>
      </c>
      <c r="AM186" s="235">
        <v>1.5753345344341487</v>
      </c>
      <c r="AN186" s="235"/>
      <c r="AO186" s="236"/>
      <c r="AP186" s="235">
        <v>0</v>
      </c>
      <c r="AQ186" s="235">
        <v>4.8328275803766125</v>
      </c>
      <c r="AR186" s="235"/>
      <c r="AS186" s="235"/>
      <c r="AT186" s="235">
        <v>1</v>
      </c>
    </row>
    <row r="187" spans="1:46">
      <c r="A187" s="234">
        <v>216</v>
      </c>
      <c r="B187" s="235">
        <v>20.833333333333332</v>
      </c>
      <c r="C187" s="235">
        <v>18.428241373536654</v>
      </c>
      <c r="D187" s="235">
        <v>0</v>
      </c>
      <c r="E187" s="235">
        <v>29.086998000000001</v>
      </c>
      <c r="F187" s="235">
        <v>18.511858</v>
      </c>
      <c r="G187" s="235">
        <v>37.083235999999999</v>
      </c>
      <c r="H187" s="235">
        <v>22.353119965355681</v>
      </c>
      <c r="I187" s="235">
        <v>5.5452024117200347</v>
      </c>
      <c r="J187" s="235">
        <v>-84.160914318590642</v>
      </c>
      <c r="K187" s="235">
        <v>18.225844242509297</v>
      </c>
      <c r="L187" s="235">
        <v>0.98881186675356436</v>
      </c>
      <c r="M187" s="235">
        <v>0.99534347029489689</v>
      </c>
      <c r="N187" s="235">
        <v>0.30078160668116072</v>
      </c>
      <c r="O187" s="235">
        <v>1</v>
      </c>
      <c r="P187" s="235">
        <v>0.22764405175627048</v>
      </c>
      <c r="Q187" s="235">
        <v>0.99</v>
      </c>
      <c r="R187" s="235">
        <v>0</v>
      </c>
      <c r="S187" s="235">
        <v>0.49950814891989798</v>
      </c>
      <c r="T187" s="235">
        <v>3.6250589615047608</v>
      </c>
      <c r="U187" s="235">
        <v>-3.938125176617584</v>
      </c>
      <c r="V187" s="235">
        <v>-8.4380935290774204</v>
      </c>
      <c r="W187" s="235">
        <v>0</v>
      </c>
      <c r="X187" s="235">
        <v>0</v>
      </c>
      <c r="Y187" s="235">
        <v>249.51521568713648</v>
      </c>
      <c r="Z187" s="235">
        <v>213</v>
      </c>
      <c r="AA187" s="235">
        <v>0</v>
      </c>
      <c r="AB187" s="235">
        <v>-21.077029944673576</v>
      </c>
      <c r="AC187" s="235">
        <v>25.39056298974366</v>
      </c>
      <c r="AD187" s="236"/>
      <c r="AE187" s="236"/>
      <c r="AF187" s="235">
        <v>5.5454298138607054</v>
      </c>
      <c r="AG187" s="235">
        <v>3.7327714802814681E-2</v>
      </c>
      <c r="AH187" s="235">
        <v>0</v>
      </c>
      <c r="AI187" s="235">
        <v>1.3427496567055208</v>
      </c>
      <c r="AJ187" s="235">
        <v>0</v>
      </c>
      <c r="AK187" s="235">
        <v>9.8000000000000004E-2</v>
      </c>
      <c r="AL187" s="235">
        <v>0</v>
      </c>
      <c r="AM187" s="235">
        <v>1.4855773715083356</v>
      </c>
      <c r="AN187" s="235"/>
      <c r="AO187" s="236"/>
      <c r="AP187" s="235">
        <v>0</v>
      </c>
      <c r="AQ187" s="235">
        <v>4.0598524423523701</v>
      </c>
      <c r="AR187" s="235"/>
      <c r="AS187" s="235"/>
      <c r="AT187" s="235">
        <v>1</v>
      </c>
    </row>
    <row r="188" spans="1:46">
      <c r="A188" s="234">
        <v>216</v>
      </c>
      <c r="B188" s="235">
        <v>20.916666666666668</v>
      </c>
      <c r="C188" s="235">
        <v>18.51157470686999</v>
      </c>
      <c r="D188" s="235">
        <v>0</v>
      </c>
      <c r="E188" s="235">
        <v>28.913817999999999</v>
      </c>
      <c r="F188" s="235">
        <v>18.398448999999999</v>
      </c>
      <c r="G188" s="235">
        <v>36.965282999999999</v>
      </c>
      <c r="H188" s="235">
        <v>22.212419100619673</v>
      </c>
      <c r="I188" s="235">
        <v>4.6066747811584063</v>
      </c>
      <c r="J188" s="235">
        <v>-85.127473065302922</v>
      </c>
      <c r="K188" s="235">
        <v>18.992784005995674</v>
      </c>
      <c r="L188" s="235">
        <v>0.9876034143217941</v>
      </c>
      <c r="M188" s="235">
        <v>0.99513271270306147</v>
      </c>
      <c r="N188" s="235">
        <v>0.25112450351043342</v>
      </c>
      <c r="O188" s="235">
        <v>1</v>
      </c>
      <c r="P188" s="235">
        <v>0.18978901300236989</v>
      </c>
      <c r="Q188" s="235">
        <v>0.99</v>
      </c>
      <c r="R188" s="235">
        <v>0</v>
      </c>
      <c r="S188" s="235">
        <v>0.48986970992303441</v>
      </c>
      <c r="T188" s="235">
        <v>3.5954662712688794</v>
      </c>
      <c r="U188" s="235">
        <v>-3.9027541247983413</v>
      </c>
      <c r="V188" s="235">
        <v>-7.3361090262214717</v>
      </c>
      <c r="W188" s="235">
        <v>0</v>
      </c>
      <c r="X188" s="235">
        <v>0</v>
      </c>
      <c r="Y188" s="235">
        <v>247.76610181655775</v>
      </c>
      <c r="Z188" s="235">
        <v>213</v>
      </c>
      <c r="AA188" s="235">
        <v>0</v>
      </c>
      <c r="AB188" s="235">
        <v>-20.216922540126742</v>
      </c>
      <c r="AC188" s="235">
        <v>23.467704656213844</v>
      </c>
      <c r="AD188" s="236"/>
      <c r="AE188" s="236"/>
      <c r="AF188" s="235">
        <v>4.8260685928388209</v>
      </c>
      <c r="AG188" s="235">
        <v>3.7299256051034888E-2</v>
      </c>
      <c r="AH188" s="235">
        <v>0</v>
      </c>
      <c r="AI188" s="235">
        <v>1.2496862709109928</v>
      </c>
      <c r="AJ188" s="235">
        <v>0</v>
      </c>
      <c r="AK188" s="235">
        <v>9.8000000000000004E-2</v>
      </c>
      <c r="AL188" s="235">
        <v>0</v>
      </c>
      <c r="AM188" s="235">
        <v>1.3924855269620278</v>
      </c>
      <c r="AN188" s="235"/>
      <c r="AO188" s="236"/>
      <c r="AP188" s="235">
        <v>0</v>
      </c>
      <c r="AQ188" s="235">
        <v>3.4335830658767934</v>
      </c>
      <c r="AR188" s="235"/>
      <c r="AS188" s="235"/>
      <c r="AT188" s="235">
        <v>1</v>
      </c>
    </row>
    <row r="189" spans="1:46">
      <c r="A189" s="234">
        <v>216</v>
      </c>
      <c r="B189" s="235">
        <v>21</v>
      </c>
      <c r="C189" s="235">
        <v>18.594908040203322</v>
      </c>
      <c r="D189" s="235">
        <v>0</v>
      </c>
      <c r="E189" s="235">
        <v>28.793790999999999</v>
      </c>
      <c r="F189" s="235">
        <v>20.573772000000002</v>
      </c>
      <c r="G189" s="235">
        <v>36.732432000000003</v>
      </c>
      <c r="H189" s="235">
        <v>22.002112633831313</v>
      </c>
      <c r="I189" s="235">
        <v>3.6721340423232753</v>
      </c>
      <c r="J189" s="235">
        <v>-86.097751940685384</v>
      </c>
      <c r="K189" s="235">
        <v>19.76056369115808</v>
      </c>
      <c r="L189" s="235">
        <v>0.98632326606019072</v>
      </c>
      <c r="M189" s="235">
        <v>0.99491976996272269</v>
      </c>
      <c r="N189" s="235">
        <v>0.20120441885734439</v>
      </c>
      <c r="O189" s="235">
        <v>1</v>
      </c>
      <c r="P189" s="235">
        <v>0.15183197576003943</v>
      </c>
      <c r="Q189" s="235">
        <v>0.99</v>
      </c>
      <c r="R189" s="235">
        <v>0</v>
      </c>
      <c r="S189" s="235">
        <v>0.48254006690990919</v>
      </c>
      <c r="T189" s="235">
        <v>3.6031963241525515</v>
      </c>
      <c r="U189" s="235">
        <v>-3.9060950206601595</v>
      </c>
      <c r="V189" s="235">
        <v>-6.4225690942254783</v>
      </c>
      <c r="W189" s="235">
        <v>0</v>
      </c>
      <c r="X189" s="235">
        <v>0</v>
      </c>
      <c r="Y189" s="235">
        <v>246.23651827588904</v>
      </c>
      <c r="Z189" s="235">
        <v>191.70000000000002</v>
      </c>
      <c r="AA189" s="235">
        <v>0</v>
      </c>
      <c r="AB189" s="235">
        <v>-17.761005011188598</v>
      </c>
      <c r="AC189" s="235">
        <v>20.097847977659477</v>
      </c>
      <c r="AD189" s="236"/>
      <c r="AE189" s="236"/>
      <c r="AF189" s="235">
        <v>3.7650331321483015</v>
      </c>
      <c r="AG189" s="235">
        <v>2.7093269938065326E-2</v>
      </c>
      <c r="AH189" s="235">
        <v>0</v>
      </c>
      <c r="AI189" s="235">
        <v>1.0769537975649732</v>
      </c>
      <c r="AJ189" s="235">
        <v>0</v>
      </c>
      <c r="AK189" s="235">
        <v>9.8000000000000004E-2</v>
      </c>
      <c r="AL189" s="235">
        <v>0</v>
      </c>
      <c r="AM189" s="235">
        <v>1.2095470675030386</v>
      </c>
      <c r="AN189" s="235"/>
      <c r="AO189" s="236"/>
      <c r="AP189" s="235">
        <v>0</v>
      </c>
      <c r="AQ189" s="235">
        <v>2.5554860646452626</v>
      </c>
      <c r="AR189" s="235"/>
      <c r="AS189" s="235"/>
      <c r="AT189" s="235">
        <v>1</v>
      </c>
    </row>
    <row r="190" spans="1:46">
      <c r="A190" s="234">
        <v>216</v>
      </c>
      <c r="B190" s="235">
        <v>21.083333333333332</v>
      </c>
      <c r="C190" s="235">
        <v>18.678241373536654</v>
      </c>
      <c r="D190" s="235">
        <v>0</v>
      </c>
      <c r="E190" s="235">
        <v>28.86018</v>
      </c>
      <c r="F190" s="235">
        <v>20.372344999999999</v>
      </c>
      <c r="G190" s="235">
        <v>36.627161999999998</v>
      </c>
      <c r="H190" s="235">
        <v>21.943321033646928</v>
      </c>
      <c r="I190" s="235">
        <v>2.7417619705054639</v>
      </c>
      <c r="J190" s="235">
        <v>-87.072158645095556</v>
      </c>
      <c r="K190" s="235">
        <v>20.528966038488875</v>
      </c>
      <c r="L190" s="235">
        <v>0.98496973533847676</v>
      </c>
      <c r="M190" s="235">
        <v>0.99470459174514425</v>
      </c>
      <c r="N190" s="235">
        <v>0.15101391247452331</v>
      </c>
      <c r="O190" s="235">
        <v>1</v>
      </c>
      <c r="P190" s="235">
        <v>0.11377644477475168</v>
      </c>
      <c r="Q190" s="235">
        <v>0.99</v>
      </c>
      <c r="R190" s="235">
        <v>0</v>
      </c>
      <c r="S190" s="235">
        <v>0.4753401387308982</v>
      </c>
      <c r="T190" s="235">
        <v>3.5674705128264579</v>
      </c>
      <c r="U190" s="235">
        <v>-3.8660101971194862</v>
      </c>
      <c r="V190" s="235">
        <v>-5.8122321433465434</v>
      </c>
      <c r="W190" s="235">
        <v>0</v>
      </c>
      <c r="X190" s="235">
        <v>0</v>
      </c>
      <c r="Y190" s="235">
        <v>244.84743395056196</v>
      </c>
      <c r="Z190" s="235">
        <v>172.53000000000003</v>
      </c>
      <c r="AA190" s="235">
        <v>0</v>
      </c>
      <c r="AB190" s="235">
        <v>-15.42678637267967</v>
      </c>
      <c r="AC190" s="235">
        <v>17.196215343272126</v>
      </c>
      <c r="AD190" s="236"/>
      <c r="AE190" s="236"/>
      <c r="AF190" s="235">
        <v>2.8704376568719328</v>
      </c>
      <c r="AG190" s="235">
        <v>1.9671402003679062E-2</v>
      </c>
      <c r="AH190" s="235">
        <v>0</v>
      </c>
      <c r="AI190" s="235">
        <v>0.89314034797091302</v>
      </c>
      <c r="AJ190" s="235">
        <v>0</v>
      </c>
      <c r="AK190" s="235">
        <v>9.8000000000000004E-2</v>
      </c>
      <c r="AL190" s="235">
        <v>0</v>
      </c>
      <c r="AM190" s="235">
        <v>1.0183117499745922</v>
      </c>
      <c r="AN190" s="235"/>
      <c r="AO190" s="236"/>
      <c r="AP190" s="235">
        <v>0</v>
      </c>
      <c r="AQ190" s="235">
        <v>1.8521259068973406</v>
      </c>
      <c r="AR190" s="235"/>
      <c r="AS190" s="235"/>
      <c r="AT190" s="235">
        <v>1</v>
      </c>
    </row>
    <row r="191" spans="1:46">
      <c r="A191" s="234">
        <v>216</v>
      </c>
      <c r="B191" s="235">
        <v>21.166666666666668</v>
      </c>
      <c r="C191" s="235">
        <v>18.76157470686999</v>
      </c>
      <c r="D191" s="235">
        <v>0</v>
      </c>
      <c r="E191" s="235">
        <v>28.709596999999999</v>
      </c>
      <c r="F191" s="235">
        <v>18.380692</v>
      </c>
      <c r="G191" s="235">
        <v>36.453809</v>
      </c>
      <c r="H191" s="235">
        <v>21.768699271282603</v>
      </c>
      <c r="I191" s="235">
        <v>1.8157444776607958</v>
      </c>
      <c r="J191" s="235">
        <v>-88.051110608858664</v>
      </c>
      <c r="K191" s="235">
        <v>21.297771054560339</v>
      </c>
      <c r="L191" s="235">
        <v>0.98354110101563608</v>
      </c>
      <c r="M191" s="235">
        <v>0.994487126770496</v>
      </c>
      <c r="N191" s="235">
        <v>0.10054532608229276</v>
      </c>
      <c r="O191" s="235">
        <v>1</v>
      </c>
      <c r="P191" s="235">
        <v>7.562614385505613E-2</v>
      </c>
      <c r="Q191" s="235">
        <v>0.99</v>
      </c>
      <c r="R191" s="235">
        <v>0</v>
      </c>
      <c r="S191" s="235">
        <v>0.47242324603297414</v>
      </c>
      <c r="T191" s="235">
        <v>3.5184771848227658</v>
      </c>
      <c r="U191" s="235">
        <v>-3.8150348418481848</v>
      </c>
      <c r="V191" s="235">
        <v>-3.8433538679367301</v>
      </c>
      <c r="W191" s="235">
        <v>0</v>
      </c>
      <c r="X191" s="235">
        <v>0</v>
      </c>
      <c r="Y191" s="235">
        <v>243.84428452679242</v>
      </c>
      <c r="Z191" s="235">
        <v>155.27700000000004</v>
      </c>
      <c r="AA191" s="235">
        <v>0</v>
      </c>
      <c r="AB191" s="235">
        <v>-0.14756193954585228</v>
      </c>
      <c r="AC191" s="235">
        <v>0</v>
      </c>
      <c r="AD191" s="236"/>
      <c r="AE191" s="236"/>
      <c r="AF191" s="235">
        <v>0</v>
      </c>
      <c r="AG191" s="235">
        <v>0</v>
      </c>
      <c r="AH191" s="235">
        <v>1.2235311279627696E-2</v>
      </c>
      <c r="AI191" s="235">
        <v>0</v>
      </c>
      <c r="AJ191" s="235">
        <v>1.1200000000000001</v>
      </c>
      <c r="AK191" s="235">
        <v>0</v>
      </c>
      <c r="AL191" s="235">
        <v>0.03</v>
      </c>
      <c r="AM191" s="235">
        <v>0</v>
      </c>
      <c r="AN191" s="235"/>
      <c r="AO191" s="236"/>
      <c r="AP191" s="235">
        <v>0</v>
      </c>
      <c r="AQ191" s="235">
        <v>0</v>
      </c>
      <c r="AR191" s="235"/>
      <c r="AS191" s="235"/>
      <c r="AT191" s="235">
        <v>1</v>
      </c>
    </row>
    <row r="192" spans="1:46">
      <c r="A192" s="234">
        <v>216</v>
      </c>
      <c r="B192" s="235">
        <v>21.25</v>
      </c>
      <c r="C192" s="235">
        <v>18.844908040203322</v>
      </c>
      <c r="D192" s="235">
        <v>0</v>
      </c>
      <c r="E192" s="235">
        <v>28.788587</v>
      </c>
      <c r="F192" s="235">
        <v>18.325809</v>
      </c>
      <c r="G192" s="235">
        <v>36.334418999999997</v>
      </c>
      <c r="H192" s="235">
        <v>21.703042606848982</v>
      </c>
      <c r="I192" s="235">
        <v>0.89427187785285955</v>
      </c>
      <c r="J192" s="235">
        <v>-89.035035378096609</v>
      </c>
      <c r="K192" s="235">
        <v>22.066755683477478</v>
      </c>
      <c r="L192" s="235">
        <v>0.98203560871076701</v>
      </c>
      <c r="M192" s="235">
        <v>0.99426732299115417</v>
      </c>
      <c r="N192" s="235">
        <v>4.979082294118313E-2</v>
      </c>
      <c r="O192" s="235">
        <v>1</v>
      </c>
      <c r="P192" s="235">
        <v>3.7385061281602586E-2</v>
      </c>
      <c r="Q192" s="235">
        <v>0.99</v>
      </c>
      <c r="R192" s="235">
        <v>0</v>
      </c>
      <c r="S192" s="235">
        <v>0.46917243181023432</v>
      </c>
      <c r="T192" s="235">
        <v>3.5024219566818164</v>
      </c>
      <c r="U192" s="235">
        <v>-3.7969294410510979</v>
      </c>
      <c r="V192" s="235">
        <v>-3.4317206604770947</v>
      </c>
      <c r="W192" s="235">
        <v>0</v>
      </c>
      <c r="X192" s="235">
        <v>0</v>
      </c>
      <c r="Y192" s="235">
        <v>242.97905337229631</v>
      </c>
      <c r="Z192" s="235">
        <v>150.78938204783748</v>
      </c>
      <c r="AA192" s="235">
        <v>0</v>
      </c>
      <c r="AB192" s="235">
        <v>-0.5398826659308662</v>
      </c>
      <c r="AC192" s="235">
        <v>0</v>
      </c>
      <c r="AD192" s="236"/>
      <c r="AE192" s="236"/>
      <c r="AF192" s="235">
        <v>0</v>
      </c>
      <c r="AG192" s="235">
        <v>0</v>
      </c>
      <c r="AH192" s="235">
        <v>1.1210766252118844E-2</v>
      </c>
      <c r="AI192" s="235">
        <v>0</v>
      </c>
      <c r="AJ192" s="235">
        <v>1.1200000000000001</v>
      </c>
      <c r="AK192" s="235">
        <v>0</v>
      </c>
      <c r="AL192" s="235">
        <v>0.03</v>
      </c>
      <c r="AM192" s="235">
        <v>0</v>
      </c>
      <c r="AN192" s="235"/>
      <c r="AO192" s="236"/>
      <c r="AP192" s="235">
        <v>0</v>
      </c>
      <c r="AQ192" s="235">
        <v>0</v>
      </c>
      <c r="AR192" s="235"/>
      <c r="AS192" s="235"/>
      <c r="AT192" s="235">
        <v>1</v>
      </c>
    </row>
    <row r="193" spans="1:46">
      <c r="A193" s="234">
        <v>216</v>
      </c>
      <c r="B193" s="235">
        <v>21.333333333333332</v>
      </c>
      <c r="C193" s="235">
        <v>18.928241373536654</v>
      </c>
      <c r="D193" s="235">
        <v>0</v>
      </c>
      <c r="E193" s="235">
        <v>28.992808</v>
      </c>
      <c r="F193" s="235">
        <v>17.392994000000002</v>
      </c>
      <c r="G193" s="235">
        <v>36.083114999999999</v>
      </c>
      <c r="H193" s="235">
        <v>21.575669836844206</v>
      </c>
      <c r="I193" s="235">
        <v>-2.2460847257036676E-2</v>
      </c>
      <c r="J193" s="235">
        <v>0</v>
      </c>
      <c r="K193" s="235">
        <v>22.835693464940721</v>
      </c>
      <c r="L193" s="235">
        <v>0.98045147256901333</v>
      </c>
      <c r="M193" s="235">
        <v>0.99404512779541154</v>
      </c>
      <c r="N193" s="235">
        <v>0</v>
      </c>
      <c r="O193" s="235">
        <v>1</v>
      </c>
      <c r="P193" s="235">
        <v>0</v>
      </c>
      <c r="Q193" s="235">
        <v>0.99</v>
      </c>
      <c r="R193" s="235">
        <v>0</v>
      </c>
      <c r="S193" s="235">
        <v>0.46688584040314285</v>
      </c>
      <c r="T193" s="235">
        <v>3.4746761640321528</v>
      </c>
      <c r="U193" s="235">
        <v>-3.7678136965950113</v>
      </c>
      <c r="V193" s="235">
        <v>-3.1940035318116098</v>
      </c>
      <c r="W193" s="235">
        <v>0</v>
      </c>
      <c r="X193" s="235">
        <v>0</v>
      </c>
      <c r="Y193" s="235">
        <v>242.19223607494786</v>
      </c>
      <c r="Z193" s="235">
        <v>150.89153006570075</v>
      </c>
      <c r="AA193" s="235">
        <v>0</v>
      </c>
      <c r="AB193" s="235">
        <v>-0.74755549094692908</v>
      </c>
      <c r="AC193" s="235">
        <v>0</v>
      </c>
      <c r="AD193" s="236"/>
      <c r="AE193" s="236"/>
      <c r="AF193" s="235">
        <v>0</v>
      </c>
      <c r="AG193" s="235">
        <v>0</v>
      </c>
      <c r="AH193" s="235">
        <v>1.1221841671777897E-2</v>
      </c>
      <c r="AI193" s="235">
        <v>0</v>
      </c>
      <c r="AJ193" s="235">
        <v>1.1200000000000001</v>
      </c>
      <c r="AK193" s="235">
        <v>0</v>
      </c>
      <c r="AL193" s="235">
        <v>0.03</v>
      </c>
      <c r="AM193" s="235">
        <v>0</v>
      </c>
      <c r="AN193" s="235"/>
      <c r="AO193" s="236"/>
      <c r="AP193" s="235">
        <v>0</v>
      </c>
      <c r="AQ193" s="235">
        <v>0</v>
      </c>
      <c r="AR193" s="235"/>
      <c r="AS193" s="235"/>
      <c r="AT193" s="235">
        <v>1</v>
      </c>
    </row>
    <row r="194" spans="1:46">
      <c r="A194" s="234">
        <v>216</v>
      </c>
      <c r="B194" s="235">
        <v>21.416666666666668</v>
      </c>
      <c r="C194" s="235">
        <v>19.01157470686999</v>
      </c>
      <c r="D194" s="235">
        <v>0</v>
      </c>
      <c r="E194" s="235">
        <v>29.160629</v>
      </c>
      <c r="F194" s="235">
        <v>17.488588</v>
      </c>
      <c r="G194" s="235">
        <v>35.949728</v>
      </c>
      <c r="H194" s="235">
        <v>21.525328374639781</v>
      </c>
      <c r="I194" s="235">
        <v>-0.9342537827973274</v>
      </c>
      <c r="J194" s="235">
        <v>0</v>
      </c>
      <c r="K194" s="235">
        <v>23.604354178377349</v>
      </c>
      <c r="L194" s="235">
        <v>0.9787868775822014</v>
      </c>
      <c r="M194" s="235">
        <v>0.99382048823419666</v>
      </c>
      <c r="N194" s="235">
        <v>0</v>
      </c>
      <c r="O194" s="235">
        <v>1</v>
      </c>
      <c r="P194" s="235">
        <v>0</v>
      </c>
      <c r="Q194" s="235">
        <v>0.99</v>
      </c>
      <c r="R194" s="235">
        <v>0</v>
      </c>
      <c r="S194" s="235">
        <v>0.46381894309856553</v>
      </c>
      <c r="T194" s="235">
        <v>3.4616230795940139</v>
      </c>
      <c r="U194" s="235">
        <v>-3.7529319637382632</v>
      </c>
      <c r="V194" s="235">
        <v>-3.0875067011821891</v>
      </c>
      <c r="W194" s="235">
        <v>0</v>
      </c>
      <c r="X194" s="235">
        <v>0</v>
      </c>
      <c r="Y194" s="235">
        <v>241.44026146409752</v>
      </c>
      <c r="Z194" s="235">
        <v>151.05514133143694</v>
      </c>
      <c r="AA194" s="235">
        <v>0</v>
      </c>
      <c r="AB194" s="235">
        <v>-0.83793055886031209</v>
      </c>
      <c r="AC194" s="235">
        <v>0</v>
      </c>
      <c r="AD194" s="236"/>
      <c r="AE194" s="236"/>
      <c r="AF194" s="235">
        <v>0</v>
      </c>
      <c r="AG194" s="235">
        <v>0</v>
      </c>
      <c r="AH194" s="235">
        <v>1.1232905725042666E-2</v>
      </c>
      <c r="AI194" s="235">
        <v>0</v>
      </c>
      <c r="AJ194" s="235">
        <v>1.1200000000000001</v>
      </c>
      <c r="AK194" s="235">
        <v>0</v>
      </c>
      <c r="AL194" s="235">
        <v>0.03</v>
      </c>
      <c r="AM194" s="235">
        <v>0</v>
      </c>
      <c r="AN194" s="235"/>
      <c r="AO194" s="236"/>
      <c r="AP194" s="235">
        <v>0</v>
      </c>
      <c r="AQ194" s="235">
        <v>0</v>
      </c>
      <c r="AR194" s="235"/>
      <c r="AS194" s="235"/>
      <c r="AT194" s="235">
        <v>1</v>
      </c>
    </row>
    <row r="195" spans="1:46">
      <c r="A195" s="234">
        <v>216</v>
      </c>
      <c r="B195" s="235">
        <v>21.5</v>
      </c>
      <c r="C195" s="235">
        <v>19.094908040203322</v>
      </c>
      <c r="D195" s="235">
        <v>0</v>
      </c>
      <c r="E195" s="235">
        <v>29.146464999999999</v>
      </c>
      <c r="F195" s="235">
        <v>18.046735999999999</v>
      </c>
      <c r="G195" s="235">
        <v>35.979520000000001</v>
      </c>
      <c r="H195" s="235">
        <v>21.543486860396211</v>
      </c>
      <c r="I195" s="235">
        <v>-1.8409018149696408</v>
      </c>
      <c r="J195" s="235">
        <v>0</v>
      </c>
      <c r="K195" s="235">
        <v>24.372503472600989</v>
      </c>
      <c r="L195" s="235">
        <v>0.97703998253051583</v>
      </c>
      <c r="M195" s="235">
        <v>0.99359335127365533</v>
      </c>
      <c r="N195" s="235">
        <v>0</v>
      </c>
      <c r="O195" s="235">
        <v>1</v>
      </c>
      <c r="P195" s="235">
        <v>0</v>
      </c>
      <c r="Q195" s="235">
        <v>0.99</v>
      </c>
      <c r="R195" s="235">
        <v>0</v>
      </c>
      <c r="S195" s="235">
        <v>0.4596791528676506</v>
      </c>
      <c r="T195" s="235">
        <v>3.4521844422021992</v>
      </c>
      <c r="U195" s="235">
        <v>-3.740995598146466</v>
      </c>
      <c r="V195" s="235">
        <v>-3.0550499147297443</v>
      </c>
      <c r="W195" s="235">
        <v>0</v>
      </c>
      <c r="X195" s="235">
        <v>0</v>
      </c>
      <c r="Y195" s="235">
        <v>240.69825683945521</v>
      </c>
      <c r="Z195" s="235">
        <v>151.24685474460304</v>
      </c>
      <c r="AA195" s="235">
        <v>0</v>
      </c>
      <c r="AB195" s="235">
        <v>-0.85680843494013592</v>
      </c>
      <c r="AC195" s="235">
        <v>0</v>
      </c>
      <c r="AD195" s="236"/>
      <c r="AE195" s="236"/>
      <c r="AF195" s="235">
        <v>0</v>
      </c>
      <c r="AG195" s="235">
        <v>0</v>
      </c>
      <c r="AH195" s="235">
        <v>1.1244058739989304E-2</v>
      </c>
      <c r="AI195" s="235">
        <v>0</v>
      </c>
      <c r="AJ195" s="235">
        <v>1.1200000000000001</v>
      </c>
      <c r="AK195" s="235">
        <v>0</v>
      </c>
      <c r="AL195" s="235">
        <v>0.03</v>
      </c>
      <c r="AM195" s="235">
        <v>0</v>
      </c>
      <c r="AN195" s="235"/>
      <c r="AO195" s="236"/>
      <c r="AP195" s="235">
        <v>0</v>
      </c>
      <c r="AQ195" s="235">
        <v>0</v>
      </c>
      <c r="AR195" s="235"/>
      <c r="AS195" s="235"/>
      <c r="AT195" s="235">
        <v>1</v>
      </c>
    </row>
    <row r="196" spans="1:46">
      <c r="A196" s="234">
        <v>216</v>
      </c>
      <c r="B196" s="235">
        <v>21.583333333333332</v>
      </c>
      <c r="C196" s="235">
        <v>19.178241373536654</v>
      </c>
      <c r="D196" s="235">
        <v>0</v>
      </c>
      <c r="E196" s="235">
        <v>29.284811000000001</v>
      </c>
      <c r="F196" s="235">
        <v>17.646297000000001</v>
      </c>
      <c r="G196" s="235">
        <v>35.979999999999997</v>
      </c>
      <c r="H196" s="235">
        <v>21.584717278623355</v>
      </c>
      <c r="I196" s="235">
        <v>-2.7421943653438348</v>
      </c>
      <c r="J196" s="235">
        <v>0</v>
      </c>
      <c r="K196" s="235">
        <v>25.139902480460812</v>
      </c>
      <c r="L196" s="235">
        <v>0.97520892361884437</v>
      </c>
      <c r="M196" s="235">
        <v>0.99336366407671672</v>
      </c>
      <c r="N196" s="235">
        <v>0</v>
      </c>
      <c r="O196" s="235">
        <v>1</v>
      </c>
      <c r="P196" s="235">
        <v>0</v>
      </c>
      <c r="Q196" s="235">
        <v>0.99</v>
      </c>
      <c r="R196" s="235">
        <v>0</v>
      </c>
      <c r="S196" s="235">
        <v>0.45580589342338701</v>
      </c>
      <c r="T196" s="235">
        <v>3.4258243316594443</v>
      </c>
      <c r="U196" s="235">
        <v>-3.7122961444374574</v>
      </c>
      <c r="V196" s="235">
        <v>-3.0475723113345108</v>
      </c>
      <c r="W196" s="235">
        <v>0</v>
      </c>
      <c r="X196" s="235">
        <v>0</v>
      </c>
      <c r="Y196" s="235">
        <v>239.95684399614706</v>
      </c>
      <c r="Z196" s="235">
        <v>151.44616898998373</v>
      </c>
      <c r="AA196" s="235">
        <v>0</v>
      </c>
      <c r="AB196" s="235">
        <v>-0.83405286180030558</v>
      </c>
      <c r="AC196" s="235">
        <v>0</v>
      </c>
      <c r="AD196" s="236"/>
      <c r="AE196" s="236"/>
      <c r="AF196" s="235">
        <v>0</v>
      </c>
      <c r="AG196" s="235">
        <v>0</v>
      </c>
      <c r="AH196" s="235">
        <v>1.1255924339109281E-2</v>
      </c>
      <c r="AI196" s="235">
        <v>0</v>
      </c>
      <c r="AJ196" s="235">
        <v>1.1200000000000001</v>
      </c>
      <c r="AK196" s="235">
        <v>0</v>
      </c>
      <c r="AL196" s="235">
        <v>0.03</v>
      </c>
      <c r="AM196" s="235">
        <v>0</v>
      </c>
      <c r="AN196" s="235"/>
      <c r="AO196" s="236"/>
      <c r="AP196" s="235">
        <v>0</v>
      </c>
      <c r="AQ196" s="235">
        <v>0</v>
      </c>
      <c r="AR196" s="235"/>
      <c r="AS196" s="235"/>
      <c r="AT196" s="235">
        <v>1</v>
      </c>
    </row>
    <row r="197" spans="1:46">
      <c r="A197" s="234">
        <v>216</v>
      </c>
      <c r="B197" s="235">
        <v>21.666666666666668</v>
      </c>
      <c r="C197" s="235">
        <v>19.26157470686999</v>
      </c>
      <c r="D197" s="235">
        <v>0</v>
      </c>
      <c r="E197" s="235">
        <v>29.385838</v>
      </c>
      <c r="F197" s="235">
        <v>16.682497000000001</v>
      </c>
      <c r="G197" s="235">
        <v>35.696558000000003</v>
      </c>
      <c r="H197" s="235">
        <v>21.401567250874393</v>
      </c>
      <c r="I197" s="235">
        <v>-3.6379151253854616</v>
      </c>
      <c r="J197" s="235">
        <v>0</v>
      </c>
      <c r="K197" s="235">
        <v>25.906307417955723</v>
      </c>
      <c r="L197" s="235">
        <v>0.97329181888932448</v>
      </c>
      <c r="M197" s="235">
        <v>0.993131374317059</v>
      </c>
      <c r="N197" s="235">
        <v>0</v>
      </c>
      <c r="O197" s="235">
        <v>1</v>
      </c>
      <c r="P197" s="235">
        <v>0</v>
      </c>
      <c r="Q197" s="235">
        <v>0.99</v>
      </c>
      <c r="R197" s="235">
        <v>0</v>
      </c>
      <c r="S197" s="235">
        <v>0.45389541077460471</v>
      </c>
      <c r="T197" s="235">
        <v>3.3934407379694553</v>
      </c>
      <c r="U197" s="235">
        <v>-3.678791079639693</v>
      </c>
      <c r="V197" s="235">
        <v>-3.0576611484982821</v>
      </c>
      <c r="W197" s="235">
        <v>0</v>
      </c>
      <c r="X197" s="235">
        <v>0</v>
      </c>
      <c r="Y197" s="235">
        <v>239.21006246341904</v>
      </c>
      <c r="Z197" s="235">
        <v>151.64242140654969</v>
      </c>
      <c r="AA197" s="235">
        <v>0</v>
      </c>
      <c r="AB197" s="235">
        <v>-0.78967041622365963</v>
      </c>
      <c r="AC197" s="235">
        <v>0</v>
      </c>
      <c r="AD197" s="236"/>
      <c r="AE197" s="236"/>
      <c r="AF197" s="235">
        <v>0</v>
      </c>
      <c r="AG197" s="235">
        <v>0</v>
      </c>
      <c r="AH197" s="235">
        <v>1.1267940924575838E-2</v>
      </c>
      <c r="AI197" s="235">
        <v>0</v>
      </c>
      <c r="AJ197" s="235">
        <v>1.1200000000000001</v>
      </c>
      <c r="AK197" s="235">
        <v>0</v>
      </c>
      <c r="AL197" s="235">
        <v>0.03</v>
      </c>
      <c r="AM197" s="235">
        <v>0</v>
      </c>
      <c r="AN197" s="235"/>
      <c r="AO197" s="236"/>
      <c r="AP197" s="235">
        <v>0</v>
      </c>
      <c r="AQ197" s="235">
        <v>0</v>
      </c>
      <c r="AR197" s="235"/>
      <c r="AS197" s="235"/>
      <c r="AT197" s="235">
        <v>1</v>
      </c>
    </row>
    <row r="198" spans="1:46">
      <c r="A198" s="234">
        <v>216</v>
      </c>
      <c r="B198" s="235">
        <v>21.75</v>
      </c>
      <c r="C198" s="235">
        <v>19.344908040203322</v>
      </c>
      <c r="D198" s="235">
        <v>0</v>
      </c>
      <c r="E198" s="235">
        <v>29.725014999999999</v>
      </c>
      <c r="F198" s="235">
        <v>15.349028000000001</v>
      </c>
      <c r="G198" s="235">
        <v>35.457481000000001</v>
      </c>
      <c r="H198" s="235">
        <v>21.320929089597804</v>
      </c>
      <c r="I198" s="235">
        <v>-4.527841791547587</v>
      </c>
      <c r="J198" s="235">
        <v>0</v>
      </c>
      <c r="K198" s="235">
        <v>26.671469167318751</v>
      </c>
      <c r="L198" s="235">
        <v>0.97128677350011638</v>
      </c>
      <c r="M198" s="235">
        <v>0.99289643052919052</v>
      </c>
      <c r="N198" s="235">
        <v>0</v>
      </c>
      <c r="O198" s="235">
        <v>1</v>
      </c>
      <c r="P198" s="235">
        <v>0</v>
      </c>
      <c r="Q198" s="235">
        <v>0.99</v>
      </c>
      <c r="R198" s="235">
        <v>0</v>
      </c>
      <c r="S198" s="235">
        <v>0.45173903470133625</v>
      </c>
      <c r="T198" s="235">
        <v>3.352085758376985</v>
      </c>
      <c r="U198" s="235">
        <v>-3.6361423546179878</v>
      </c>
      <c r="V198" s="235">
        <v>-3.0672194456276172</v>
      </c>
      <c r="W198" s="235">
        <v>0</v>
      </c>
      <c r="X198" s="235">
        <v>0</v>
      </c>
      <c r="Y198" s="235">
        <v>238.45759368489809</v>
      </c>
      <c r="Z198" s="235">
        <v>151.82949646792972</v>
      </c>
      <c r="AA198" s="235">
        <v>0</v>
      </c>
      <c r="AB198" s="235">
        <v>-0.73660132086642682</v>
      </c>
      <c r="AC198" s="235">
        <v>0</v>
      </c>
      <c r="AD198" s="236"/>
      <c r="AE198" s="236"/>
      <c r="AF198" s="235">
        <v>0</v>
      </c>
      <c r="AG198" s="235">
        <v>0</v>
      </c>
      <c r="AH198" s="235">
        <v>1.1280263662462165E-2</v>
      </c>
      <c r="AI198" s="235">
        <v>0</v>
      </c>
      <c r="AJ198" s="235">
        <v>1.1200000000000001</v>
      </c>
      <c r="AK198" s="235">
        <v>0</v>
      </c>
      <c r="AL198" s="235">
        <v>0.03</v>
      </c>
      <c r="AM198" s="235">
        <v>0</v>
      </c>
      <c r="AN198" s="235"/>
      <c r="AO198" s="236"/>
      <c r="AP198" s="235">
        <v>0</v>
      </c>
      <c r="AQ198" s="235">
        <v>0</v>
      </c>
      <c r="AR198" s="235"/>
      <c r="AS198" s="235"/>
      <c r="AT198" s="235">
        <v>1</v>
      </c>
    </row>
    <row r="199" spans="1:46">
      <c r="A199" s="234">
        <v>216</v>
      </c>
      <c r="B199" s="235">
        <v>21.833333333333332</v>
      </c>
      <c r="C199" s="235">
        <v>19.428241373536654</v>
      </c>
      <c r="D199" s="235">
        <v>0</v>
      </c>
      <c r="E199" s="235">
        <v>29.824079000000001</v>
      </c>
      <c r="F199" s="235">
        <v>13.767612</v>
      </c>
      <c r="G199" s="235">
        <v>35.234228000000002</v>
      </c>
      <c r="H199" s="235">
        <v>21.181431499735691</v>
      </c>
      <c r="I199" s="235">
        <v>-5.4117458013791975</v>
      </c>
      <c r="J199" s="235">
        <v>0</v>
      </c>
      <c r="K199" s="235">
        <v>27.43513284361293</v>
      </c>
      <c r="L199" s="235">
        <v>0.96919188596953876</v>
      </c>
      <c r="M199" s="235">
        <v>0.99265878249869288</v>
      </c>
      <c r="N199" s="235">
        <v>0</v>
      </c>
      <c r="O199" s="235">
        <v>1</v>
      </c>
      <c r="P199" s="235">
        <v>0</v>
      </c>
      <c r="Q199" s="235">
        <v>0.99</v>
      </c>
      <c r="R199" s="235">
        <v>0</v>
      </c>
      <c r="S199" s="235">
        <v>0.44953587976239412</v>
      </c>
      <c r="T199" s="235">
        <v>3.3039501687292048</v>
      </c>
      <c r="U199" s="235">
        <v>-3.586666440794879</v>
      </c>
      <c r="V199" s="235">
        <v>-3.0701168558316803</v>
      </c>
      <c r="W199" s="235">
        <v>0</v>
      </c>
      <c r="X199" s="235">
        <v>0</v>
      </c>
      <c r="Y199" s="235">
        <v>237.70131872609878</v>
      </c>
      <c r="Z199" s="235">
        <v>152.0050279647682</v>
      </c>
      <c r="AA199" s="235">
        <v>0</v>
      </c>
      <c r="AB199" s="235">
        <v>-0.68336570149175735</v>
      </c>
      <c r="AC199" s="235">
        <v>0</v>
      </c>
      <c r="AD199" s="236"/>
      <c r="AE199" s="236"/>
      <c r="AF199" s="235">
        <v>0</v>
      </c>
      <c r="AG199" s="235">
        <v>0</v>
      </c>
      <c r="AH199" s="235">
        <v>1.1292782487171877E-2</v>
      </c>
      <c r="AI199" s="235">
        <v>0</v>
      </c>
      <c r="AJ199" s="235">
        <v>1.1200000000000001</v>
      </c>
      <c r="AK199" s="235">
        <v>0</v>
      </c>
      <c r="AL199" s="235">
        <v>0.03</v>
      </c>
      <c r="AM199" s="235">
        <v>0</v>
      </c>
      <c r="AN199" s="235"/>
      <c r="AO199" s="236"/>
      <c r="AP199" s="235">
        <v>0</v>
      </c>
      <c r="AQ199" s="235">
        <v>0</v>
      </c>
      <c r="AR199" s="235"/>
      <c r="AS199" s="235"/>
      <c r="AT199" s="235">
        <v>1</v>
      </c>
    </row>
    <row r="200" spans="1:46">
      <c r="A200" s="234">
        <v>216</v>
      </c>
      <c r="B200" s="235">
        <v>21.916666666666668</v>
      </c>
      <c r="C200" s="235">
        <v>19.51157470686999</v>
      </c>
      <c r="D200" s="235">
        <v>0</v>
      </c>
      <c r="E200" s="235">
        <v>30.035682999999999</v>
      </c>
      <c r="F200" s="235">
        <v>12.991547000000001</v>
      </c>
      <c r="G200" s="235">
        <v>35.120809000000001</v>
      </c>
      <c r="H200" s="235">
        <v>21.156774154156803</v>
      </c>
      <c r="I200" s="235">
        <v>-6.2893920712300542</v>
      </c>
      <c r="J200" s="235">
        <v>0</v>
      </c>
      <c r="K200" s="235">
        <v>28.197037344437277</v>
      </c>
      <c r="L200" s="235">
        <v>0.96700525549438798</v>
      </c>
      <c r="M200" s="235">
        <v>0.99241838169700658</v>
      </c>
      <c r="N200" s="235">
        <v>0</v>
      </c>
      <c r="O200" s="235">
        <v>1</v>
      </c>
      <c r="P200" s="235">
        <v>0</v>
      </c>
      <c r="Q200" s="235">
        <v>0.99</v>
      </c>
      <c r="R200" s="235">
        <v>0</v>
      </c>
      <c r="S200" s="235">
        <v>0.44665862321359739</v>
      </c>
      <c r="T200" s="235">
        <v>3.2673993132956229</v>
      </c>
      <c r="U200" s="235">
        <v>-3.5483353144958882</v>
      </c>
      <c r="V200" s="235">
        <v>-3.0787399899464347</v>
      </c>
      <c r="W200" s="235">
        <v>0</v>
      </c>
      <c r="X200" s="235">
        <v>0</v>
      </c>
      <c r="Y200" s="235">
        <v>236.94000757649965</v>
      </c>
      <c r="Z200" s="235">
        <v>152.16943116631762</v>
      </c>
      <c r="AA200" s="235">
        <v>0</v>
      </c>
      <c r="AB200" s="235">
        <v>-0.6353149247050669</v>
      </c>
      <c r="AC200" s="235">
        <v>0</v>
      </c>
      <c r="AD200" s="236"/>
      <c r="AE200" s="236"/>
      <c r="AF200" s="235">
        <v>0</v>
      </c>
      <c r="AG200" s="235">
        <v>0</v>
      </c>
      <c r="AH200" s="235">
        <v>1.1304783808638625E-2</v>
      </c>
      <c r="AI200" s="235">
        <v>0</v>
      </c>
      <c r="AJ200" s="235">
        <v>1.1200000000000001</v>
      </c>
      <c r="AK200" s="235">
        <v>0</v>
      </c>
      <c r="AL200" s="235">
        <v>0.03</v>
      </c>
      <c r="AM200" s="235">
        <v>0</v>
      </c>
      <c r="AN200" s="235"/>
      <c r="AO200" s="236"/>
      <c r="AP200" s="235">
        <v>0</v>
      </c>
      <c r="AQ200" s="235">
        <v>0</v>
      </c>
      <c r="AR200" s="235"/>
      <c r="AS200" s="235"/>
      <c r="AT200" s="235">
        <v>1</v>
      </c>
    </row>
    <row r="201" spans="1:46">
      <c r="A201" s="234">
        <v>216</v>
      </c>
      <c r="B201" s="235">
        <v>22</v>
      </c>
      <c r="C201" s="235">
        <v>19.594908040203322</v>
      </c>
      <c r="D201" s="235">
        <v>0</v>
      </c>
      <c r="E201" s="235">
        <v>30.128703999999999</v>
      </c>
      <c r="F201" s="235">
        <v>11.178604999999999</v>
      </c>
      <c r="G201" s="235">
        <v>35.129992000000001</v>
      </c>
      <c r="H201" s="235">
        <v>21.189634385069251</v>
      </c>
      <c r="I201" s="235">
        <v>-7.1605387362725992</v>
      </c>
      <c r="J201" s="235">
        <v>0</v>
      </c>
      <c r="K201" s="235">
        <v>28.956914882418303</v>
      </c>
      <c r="L201" s="235">
        <v>0.96472499046145888</v>
      </c>
      <c r="M201" s="235">
        <v>0.9921751817654928</v>
      </c>
      <c r="N201" s="235">
        <v>0</v>
      </c>
      <c r="O201" s="235">
        <v>1</v>
      </c>
      <c r="P201" s="235">
        <v>0</v>
      </c>
      <c r="Q201" s="235">
        <v>0.99</v>
      </c>
      <c r="R201" s="235">
        <v>0</v>
      </c>
      <c r="S201" s="235">
        <v>0.44306157617256553</v>
      </c>
      <c r="T201" s="235">
        <v>3.2071680168075285</v>
      </c>
      <c r="U201" s="235">
        <v>-3.48585939856136</v>
      </c>
      <c r="V201" s="235">
        <v>-3.0554865322071065</v>
      </c>
      <c r="W201" s="235">
        <v>0</v>
      </c>
      <c r="X201" s="235">
        <v>0</v>
      </c>
      <c r="Y201" s="235">
        <v>236.18280656258699</v>
      </c>
      <c r="Z201" s="235">
        <v>152.32215292820069</v>
      </c>
      <c r="AA201" s="235">
        <v>0</v>
      </c>
      <c r="AB201" s="235">
        <v>-0.59474044209235921</v>
      </c>
      <c r="AC201" s="235">
        <v>0</v>
      </c>
      <c r="AD201" s="236"/>
      <c r="AE201" s="236"/>
      <c r="AF201" s="235">
        <v>0</v>
      </c>
      <c r="AG201" s="235">
        <v>0</v>
      </c>
      <c r="AH201" s="235">
        <v>1.1317666867886733E-2</v>
      </c>
      <c r="AI201" s="235">
        <v>0</v>
      </c>
      <c r="AJ201" s="235">
        <v>1.1200000000000001</v>
      </c>
      <c r="AK201" s="235">
        <v>0</v>
      </c>
      <c r="AL201" s="235">
        <v>0.03</v>
      </c>
      <c r="AM201" s="235">
        <v>0</v>
      </c>
      <c r="AN201" s="235"/>
      <c r="AO201" s="236"/>
      <c r="AP201" s="235">
        <v>0</v>
      </c>
      <c r="AQ201" s="235">
        <v>0</v>
      </c>
      <c r="AR201" s="235"/>
      <c r="AS201" s="235"/>
      <c r="AT201" s="235">
        <v>1</v>
      </c>
    </row>
    <row r="202" spans="1:46">
      <c r="A202" s="234">
        <v>216</v>
      </c>
      <c r="B202" s="235">
        <v>22.083333333333332</v>
      </c>
      <c r="C202" s="235">
        <v>19.678241373536654</v>
      </c>
      <c r="D202" s="235">
        <v>0</v>
      </c>
      <c r="E202" s="235">
        <v>30.128703999999999</v>
      </c>
      <c r="F202" s="235">
        <v>0</v>
      </c>
      <c r="G202" s="235">
        <v>35.129992000000001</v>
      </c>
      <c r="H202" s="235">
        <v>21.189634385069251</v>
      </c>
      <c r="I202" s="235">
        <v>-8.0249368937092527</v>
      </c>
      <c r="J202" s="235">
        <v>0</v>
      </c>
      <c r="K202" s="235">
        <v>29.714490500256293</v>
      </c>
      <c r="L202" s="235">
        <v>0.96234921828198283</v>
      </c>
      <c r="M202" s="235">
        <v>0.99192913905386393</v>
      </c>
      <c r="N202" s="235">
        <v>0</v>
      </c>
      <c r="O202" s="235">
        <v>1</v>
      </c>
      <c r="P202" s="235">
        <v>0</v>
      </c>
      <c r="Q202" s="235">
        <v>0.99</v>
      </c>
      <c r="R202" s="235">
        <v>0</v>
      </c>
      <c r="S202" s="235">
        <v>0.43999984396278624</v>
      </c>
      <c r="T202" s="235">
        <v>2.7268182732380151</v>
      </c>
      <c r="U202" s="235">
        <v>-3.0036182920022005</v>
      </c>
      <c r="V202" s="235">
        <v>-2.6143013642869768</v>
      </c>
      <c r="W202" s="235">
        <v>0</v>
      </c>
      <c r="X202" s="235">
        <v>0</v>
      </c>
      <c r="Y202" s="235">
        <v>235.54351047417993</v>
      </c>
      <c r="Z202" s="235">
        <v>152.44789358102165</v>
      </c>
      <c r="AA202" s="235">
        <v>0</v>
      </c>
      <c r="AB202" s="235">
        <v>-0.5525145052987519</v>
      </c>
      <c r="AC202" s="235">
        <v>0</v>
      </c>
      <c r="AD202" s="236"/>
      <c r="AE202" s="236"/>
      <c r="AF202" s="235">
        <v>0</v>
      </c>
      <c r="AG202" s="235">
        <v>0</v>
      </c>
      <c r="AH202" s="235">
        <v>1.1346583031825657E-2</v>
      </c>
      <c r="AI202" s="235">
        <v>0</v>
      </c>
      <c r="AJ202" s="235">
        <v>1.1200000000000001</v>
      </c>
      <c r="AK202" s="235">
        <v>0</v>
      </c>
      <c r="AL202" s="235">
        <v>0.03</v>
      </c>
      <c r="AM202" s="235">
        <v>0</v>
      </c>
      <c r="AN202" s="235"/>
      <c r="AO202" s="236"/>
      <c r="AP202" s="235">
        <v>0</v>
      </c>
      <c r="AQ202" s="235">
        <v>0</v>
      </c>
      <c r="AR202" s="235"/>
      <c r="AS202" s="235"/>
      <c r="AT202" s="235">
        <v>1</v>
      </c>
    </row>
    <row r="203" spans="1:46">
      <c r="A203" s="234">
        <v>216</v>
      </c>
      <c r="B203" s="235">
        <v>22.166666666666668</v>
      </c>
      <c r="C203" s="235">
        <v>19.76157470686999</v>
      </c>
      <c r="D203" s="235">
        <v>0</v>
      </c>
      <c r="E203" s="235">
        <v>30.128703999999999</v>
      </c>
      <c r="F203" s="235">
        <v>0</v>
      </c>
      <c r="G203" s="235">
        <v>35.129992000000001</v>
      </c>
      <c r="H203" s="235">
        <v>21.189634385069251</v>
      </c>
      <c r="I203" s="235">
        <v>-8.8823303501944224</v>
      </c>
      <c r="J203" s="235">
        <v>0</v>
      </c>
      <c r="K203" s="235">
        <v>30.46948156822107</v>
      </c>
      <c r="L203" s="235">
        <v>0.95987609668970797</v>
      </c>
      <c r="M203" s="235">
        <v>0.99168021321843636</v>
      </c>
      <c r="N203" s="235">
        <v>0</v>
      </c>
      <c r="O203" s="235">
        <v>1</v>
      </c>
      <c r="P203" s="235">
        <v>0</v>
      </c>
      <c r="Q203" s="235">
        <v>0.99</v>
      </c>
      <c r="R203" s="235">
        <v>0</v>
      </c>
      <c r="S203" s="235">
        <v>0.43698057372863469</v>
      </c>
      <c r="T203" s="235">
        <v>2.7091530109312405</v>
      </c>
      <c r="U203" s="235">
        <v>-2.9840744349428237</v>
      </c>
      <c r="V203" s="235">
        <v>-2.633484806842965</v>
      </c>
      <c r="W203" s="235">
        <v>0</v>
      </c>
      <c r="X203" s="235">
        <v>0</v>
      </c>
      <c r="Y203" s="235">
        <v>234.8966983240739</v>
      </c>
      <c r="Z203" s="235">
        <v>152.58226018268388</v>
      </c>
      <c r="AA203" s="235">
        <v>0</v>
      </c>
      <c r="AB203" s="235">
        <v>-0.51264650385121735</v>
      </c>
      <c r="AC203" s="235">
        <v>0</v>
      </c>
      <c r="AD203" s="236"/>
      <c r="AE203" s="236"/>
      <c r="AF203" s="235">
        <v>0</v>
      </c>
      <c r="AG203" s="235">
        <v>0</v>
      </c>
      <c r="AH203" s="235">
        <v>1.1355918538484203E-2</v>
      </c>
      <c r="AI203" s="235">
        <v>0</v>
      </c>
      <c r="AJ203" s="235">
        <v>1.1200000000000001</v>
      </c>
      <c r="AK203" s="235">
        <v>0</v>
      </c>
      <c r="AL203" s="235">
        <v>0.03</v>
      </c>
      <c r="AM203" s="235">
        <v>0</v>
      </c>
      <c r="AN203" s="235"/>
      <c r="AO203" s="236"/>
      <c r="AP203" s="235">
        <v>0</v>
      </c>
      <c r="AQ203" s="235">
        <v>0</v>
      </c>
      <c r="AR203" s="235"/>
      <c r="AS203" s="235"/>
      <c r="AT203" s="235">
        <v>1</v>
      </c>
    </row>
    <row r="204" spans="1:46">
      <c r="A204" s="234">
        <v>216</v>
      </c>
      <c r="B204" s="235">
        <v>22.25</v>
      </c>
      <c r="C204" s="235">
        <v>19.844908040203322</v>
      </c>
      <c r="D204" s="235">
        <v>0</v>
      </c>
      <c r="E204" s="235">
        <v>30.128703999999999</v>
      </c>
      <c r="F204" s="235">
        <v>0</v>
      </c>
      <c r="G204" s="235">
        <v>35.129992000000001</v>
      </c>
      <c r="H204" s="235">
        <v>21.189634385069251</v>
      </c>
      <c r="I204" s="235">
        <v>-9.7324553746752258</v>
      </c>
      <c r="J204" s="235">
        <v>0</v>
      </c>
      <c r="K204" s="235">
        <v>31.221597264141945</v>
      </c>
      <c r="L204" s="235">
        <v>0.95730382665459157</v>
      </c>
      <c r="M204" s="235">
        <v>0.99142836788601896</v>
      </c>
      <c r="N204" s="235">
        <v>0</v>
      </c>
      <c r="O204" s="235">
        <v>1</v>
      </c>
      <c r="P204" s="235">
        <v>0</v>
      </c>
      <c r="Q204" s="235">
        <v>0.99</v>
      </c>
      <c r="R204" s="235">
        <v>0</v>
      </c>
      <c r="S204" s="235">
        <v>0.43400360710341318</v>
      </c>
      <c r="T204" s="235">
        <v>2.6909348849649879</v>
      </c>
      <c r="U204" s="235">
        <v>-2.9639930624369386</v>
      </c>
      <c r="V204" s="235">
        <v>-2.6451981742949657</v>
      </c>
      <c r="W204" s="235">
        <v>0</v>
      </c>
      <c r="X204" s="235">
        <v>0</v>
      </c>
      <c r="Y204" s="235">
        <v>234.24485627079395</v>
      </c>
      <c r="Z204" s="235">
        <v>152.70770770606771</v>
      </c>
      <c r="AA204" s="235">
        <v>0</v>
      </c>
      <c r="AB204" s="235">
        <v>-0.47973833091125018</v>
      </c>
      <c r="AC204" s="235">
        <v>0</v>
      </c>
      <c r="AD204" s="236"/>
      <c r="AE204" s="236"/>
      <c r="AF204" s="235">
        <v>0</v>
      </c>
      <c r="AG204" s="235">
        <v>0</v>
      </c>
      <c r="AH204" s="235">
        <v>1.136533977113862E-2</v>
      </c>
      <c r="AI204" s="235">
        <v>0</v>
      </c>
      <c r="AJ204" s="235">
        <v>1.1200000000000001</v>
      </c>
      <c r="AK204" s="235">
        <v>0</v>
      </c>
      <c r="AL204" s="235">
        <v>0.03</v>
      </c>
      <c r="AM204" s="235">
        <v>0</v>
      </c>
      <c r="AN204" s="235"/>
      <c r="AO204" s="236"/>
      <c r="AP204" s="235">
        <v>0</v>
      </c>
      <c r="AQ204" s="235">
        <v>0</v>
      </c>
      <c r="AR204" s="235"/>
      <c r="AS204" s="235"/>
      <c r="AT204" s="235">
        <v>1</v>
      </c>
    </row>
    <row r="205" spans="1:46">
      <c r="A205" s="234">
        <v>216</v>
      </c>
      <c r="B205" s="235">
        <v>22.333333333333332</v>
      </c>
      <c r="C205" s="235">
        <v>19.928241373536654</v>
      </c>
      <c r="D205" s="235">
        <v>0</v>
      </c>
      <c r="E205" s="235">
        <v>30.128703999999999</v>
      </c>
      <c r="F205" s="235">
        <v>0</v>
      </c>
      <c r="G205" s="235">
        <v>35.129992000000001</v>
      </c>
      <c r="H205" s="235">
        <v>21.189634385069251</v>
      </c>
      <c r="I205" s="235">
        <v>-10.575040458038188</v>
      </c>
      <c r="J205" s="235">
        <v>0</v>
      </c>
      <c r="K205" s="235">
        <v>31.970538036125006</v>
      </c>
      <c r="L205" s="235">
        <v>0.95463066707530153</v>
      </c>
      <c r="M205" s="235">
        <v>0.99117357138959206</v>
      </c>
      <c r="N205" s="235">
        <v>0</v>
      </c>
      <c r="O205" s="235">
        <v>1</v>
      </c>
      <c r="P205" s="235">
        <v>0</v>
      </c>
      <c r="Q205" s="235">
        <v>0.99</v>
      </c>
      <c r="R205" s="235">
        <v>0</v>
      </c>
      <c r="S205" s="235">
        <v>0.43106862828311687</v>
      </c>
      <c r="T205" s="235">
        <v>2.6723902703694544</v>
      </c>
      <c r="U205" s="235">
        <v>-2.9436034827396442</v>
      </c>
      <c r="V205" s="235">
        <v>-2.6481601628768319</v>
      </c>
      <c r="W205" s="235">
        <v>0</v>
      </c>
      <c r="X205" s="235">
        <v>0</v>
      </c>
      <c r="Y205" s="235">
        <v>233.59088959365187</v>
      </c>
      <c r="Z205" s="235">
        <v>152.82587411199319</v>
      </c>
      <c r="AA205" s="235">
        <v>0</v>
      </c>
      <c r="AB205" s="235">
        <v>-0.45529697659679957</v>
      </c>
      <c r="AC205" s="235">
        <v>0</v>
      </c>
      <c r="AD205" s="236"/>
      <c r="AE205" s="236"/>
      <c r="AF205" s="235">
        <v>0</v>
      </c>
      <c r="AG205" s="235">
        <v>0</v>
      </c>
      <c r="AH205" s="235">
        <v>1.1374818712250479E-2</v>
      </c>
      <c r="AI205" s="235">
        <v>0</v>
      </c>
      <c r="AJ205" s="235">
        <v>1.1200000000000001</v>
      </c>
      <c r="AK205" s="235">
        <v>0</v>
      </c>
      <c r="AL205" s="235">
        <v>0.03</v>
      </c>
      <c r="AM205" s="235">
        <v>0</v>
      </c>
      <c r="AN205" s="235"/>
      <c r="AO205" s="236"/>
      <c r="AP205" s="235">
        <v>0</v>
      </c>
      <c r="AQ205" s="235">
        <v>0</v>
      </c>
      <c r="AR205" s="235"/>
      <c r="AS205" s="235"/>
      <c r="AT205" s="235">
        <v>1</v>
      </c>
    </row>
    <row r="206" spans="1:46">
      <c r="A206" s="234">
        <v>216</v>
      </c>
      <c r="B206" s="235">
        <v>22.416666666666668</v>
      </c>
      <c r="C206" s="235">
        <v>20.01157470686999</v>
      </c>
      <c r="D206" s="235">
        <v>0</v>
      </c>
      <c r="E206" s="235">
        <v>30.128703999999999</v>
      </c>
      <c r="F206" s="235">
        <v>0</v>
      </c>
      <c r="G206" s="235">
        <v>35.129992000000001</v>
      </c>
      <c r="H206" s="235">
        <v>21.189634385069251</v>
      </c>
      <c r="I206" s="235">
        <v>-11.409806081150919</v>
      </c>
      <c r="J206" s="235">
        <v>0</v>
      </c>
      <c r="K206" s="235">
        <v>32.715995048455397</v>
      </c>
      <c r="L206" s="235">
        <v>0.95185495142468246</v>
      </c>
      <c r="M206" s="235">
        <v>0.99091579758224868</v>
      </c>
      <c r="N206" s="235">
        <v>0</v>
      </c>
      <c r="O206" s="235">
        <v>1</v>
      </c>
      <c r="P206" s="235">
        <v>0</v>
      </c>
      <c r="Q206" s="235">
        <v>0.99</v>
      </c>
      <c r="R206" s="235">
        <v>0</v>
      </c>
      <c r="S206" s="235">
        <v>0.42817554278856229</v>
      </c>
      <c r="T206" s="235">
        <v>2.6537573082554826</v>
      </c>
      <c r="U206" s="235">
        <v>-2.923146820238574</v>
      </c>
      <c r="V206" s="235">
        <v>-2.6427037844078365</v>
      </c>
      <c r="W206" s="235">
        <v>0</v>
      </c>
      <c r="X206" s="235">
        <v>0</v>
      </c>
      <c r="Y206" s="235">
        <v>232.93758816058551</v>
      </c>
      <c r="Z206" s="235">
        <v>152.93854137393794</v>
      </c>
      <c r="AA206" s="235">
        <v>0</v>
      </c>
      <c r="AB206" s="235">
        <v>-0.43919826198270662</v>
      </c>
      <c r="AC206" s="235">
        <v>0</v>
      </c>
      <c r="AD206" s="236"/>
      <c r="AE206" s="236"/>
      <c r="AF206" s="235">
        <v>0</v>
      </c>
      <c r="AG206" s="235">
        <v>0</v>
      </c>
      <c r="AH206" s="235">
        <v>1.1384313933545475E-2</v>
      </c>
      <c r="AI206" s="235">
        <v>0</v>
      </c>
      <c r="AJ206" s="235">
        <v>1.1200000000000001</v>
      </c>
      <c r="AK206" s="235">
        <v>0</v>
      </c>
      <c r="AL206" s="235">
        <v>0.03</v>
      </c>
      <c r="AM206" s="235">
        <v>0</v>
      </c>
      <c r="AN206" s="235"/>
      <c r="AO206" s="236"/>
      <c r="AP206" s="235">
        <v>0</v>
      </c>
      <c r="AQ206" s="235">
        <v>0</v>
      </c>
      <c r="AR206" s="235"/>
      <c r="AS206" s="235"/>
      <c r="AT206" s="235">
        <v>1</v>
      </c>
    </row>
    <row r="207" spans="1:46">
      <c r="A207" s="234">
        <v>216</v>
      </c>
      <c r="B207" s="235">
        <v>22.5</v>
      </c>
      <c r="C207" s="235">
        <v>20.094908040203322</v>
      </c>
      <c r="D207" s="235">
        <v>0</v>
      </c>
      <c r="E207" s="235">
        <v>30.128703999999999</v>
      </c>
      <c r="F207" s="235">
        <v>0</v>
      </c>
      <c r="G207" s="235">
        <v>35.129992000000001</v>
      </c>
      <c r="H207" s="235">
        <v>21.189634385069251</v>
      </c>
      <c r="I207" s="235">
        <v>-12.236464493096662</v>
      </c>
      <c r="J207" s="235">
        <v>0</v>
      </c>
      <c r="K207" s="235">
        <v>33.457649611412741</v>
      </c>
      <c r="L207" s="235">
        <v>0.94897510653269612</v>
      </c>
      <c r="M207" s="235">
        <v>0.99065502673614936</v>
      </c>
      <c r="N207" s="235">
        <v>0</v>
      </c>
      <c r="O207" s="235">
        <v>1</v>
      </c>
      <c r="P207" s="235">
        <v>0</v>
      </c>
      <c r="Q207" s="235">
        <v>0.99</v>
      </c>
      <c r="R207" s="235">
        <v>0</v>
      </c>
      <c r="S207" s="235">
        <v>0.42532289791311151</v>
      </c>
      <c r="T207" s="235">
        <v>2.6352241589104173</v>
      </c>
      <c r="U207" s="235">
        <v>-2.9028127961610135</v>
      </c>
      <c r="V207" s="235">
        <v>-2.6302511980477226</v>
      </c>
      <c r="W207" s="235">
        <v>0</v>
      </c>
      <c r="X207" s="235">
        <v>0</v>
      </c>
      <c r="Y207" s="235">
        <v>232.28727200559061</v>
      </c>
      <c r="Z207" s="235">
        <v>153.04744878878941</v>
      </c>
      <c r="AA207" s="235">
        <v>0</v>
      </c>
      <c r="AB207" s="235">
        <v>-0.43026724510715431</v>
      </c>
      <c r="AC207" s="235">
        <v>0</v>
      </c>
      <c r="AD207" s="236"/>
      <c r="AE207" s="236"/>
      <c r="AF207" s="235">
        <v>0</v>
      </c>
      <c r="AG207" s="235">
        <v>0</v>
      </c>
      <c r="AH207" s="235">
        <v>1.1393785155228596E-2</v>
      </c>
      <c r="AI207" s="235">
        <v>0</v>
      </c>
      <c r="AJ207" s="235">
        <v>1.1200000000000001</v>
      </c>
      <c r="AK207" s="235">
        <v>0</v>
      </c>
      <c r="AL207" s="235">
        <v>0.03</v>
      </c>
      <c r="AM207" s="235">
        <v>0</v>
      </c>
      <c r="AN207" s="235"/>
      <c r="AO207" s="236"/>
      <c r="AP207" s="235">
        <v>0</v>
      </c>
      <c r="AQ207" s="235">
        <v>0</v>
      </c>
      <c r="AR207" s="235"/>
      <c r="AS207" s="235"/>
      <c r="AT207" s="235">
        <v>1</v>
      </c>
    </row>
    <row r="208" spans="1:46">
      <c r="A208" s="234">
        <v>216</v>
      </c>
      <c r="B208" s="235">
        <v>22.583333333333332</v>
      </c>
      <c r="C208" s="235">
        <v>20.178241373536654</v>
      </c>
      <c r="D208" s="235">
        <v>0</v>
      </c>
      <c r="E208" s="235">
        <v>30.128703999999999</v>
      </c>
      <c r="F208" s="235">
        <v>0</v>
      </c>
      <c r="G208" s="235">
        <v>35.129992000000001</v>
      </c>
      <c r="H208" s="235">
        <v>21.189634385069251</v>
      </c>
      <c r="I208" s="235">
        <v>-13.054719501628369</v>
      </c>
      <c r="J208" s="235">
        <v>0</v>
      </c>
      <c r="K208" s="235">
        <v>34.195172596050625</v>
      </c>
      <c r="L208" s="235">
        <v>0.94598967370061293</v>
      </c>
      <c r="M208" s="235">
        <v>0.99039124653345456</v>
      </c>
      <c r="N208" s="235">
        <v>0</v>
      </c>
      <c r="O208" s="235">
        <v>1</v>
      </c>
      <c r="P208" s="235">
        <v>0</v>
      </c>
      <c r="Q208" s="235">
        <v>0.99</v>
      </c>
      <c r="R208" s="235">
        <v>0</v>
      </c>
      <c r="S208" s="235">
        <v>0.42251035930290037</v>
      </c>
      <c r="T208" s="235">
        <v>2.6169435068042972</v>
      </c>
      <c r="U208" s="235">
        <v>-2.8827558207086357</v>
      </c>
      <c r="V208" s="235">
        <v>-2.6126079755057146</v>
      </c>
      <c r="W208" s="235">
        <v>0</v>
      </c>
      <c r="X208" s="235">
        <v>0</v>
      </c>
      <c r="Y208" s="235">
        <v>231.64166194902378</v>
      </c>
      <c r="Z208" s="235">
        <v>153.15401908054872</v>
      </c>
      <c r="AA208" s="235">
        <v>0</v>
      </c>
      <c r="AB208" s="235">
        <v>-0.42681889206863732</v>
      </c>
      <c r="AC208" s="235">
        <v>0</v>
      </c>
      <c r="AD208" s="236"/>
      <c r="AE208" s="236"/>
      <c r="AF208" s="235">
        <v>0</v>
      </c>
      <c r="AG208" s="235">
        <v>0</v>
      </c>
      <c r="AH208" s="235">
        <v>1.1403197374235912E-2</v>
      </c>
      <c r="AI208" s="235">
        <v>0</v>
      </c>
      <c r="AJ208" s="235">
        <v>1.1200000000000001</v>
      </c>
      <c r="AK208" s="235">
        <v>0</v>
      </c>
      <c r="AL208" s="235">
        <v>0.03</v>
      </c>
      <c r="AM208" s="235">
        <v>0</v>
      </c>
      <c r="AN208" s="235"/>
      <c r="AO208" s="236"/>
      <c r="AP208" s="235">
        <v>0</v>
      </c>
      <c r="AQ208" s="235">
        <v>0</v>
      </c>
      <c r="AR208" s="235"/>
      <c r="AS208" s="235"/>
      <c r="AT208" s="235">
        <v>1</v>
      </c>
    </row>
    <row r="209" spans="1:46">
      <c r="A209" s="234">
        <v>216</v>
      </c>
      <c r="B209" s="235">
        <v>22.666666666666668</v>
      </c>
      <c r="C209" s="235">
        <v>20.26157470686999</v>
      </c>
      <c r="D209" s="235">
        <v>0</v>
      </c>
      <c r="E209" s="235">
        <v>30.128703999999999</v>
      </c>
      <c r="F209" s="235">
        <v>0</v>
      </c>
      <c r="G209" s="235">
        <v>35.129992000000001</v>
      </c>
      <c r="H209" s="235">
        <v>21.189634385069251</v>
      </c>
      <c r="I209" s="235">
        <v>-13.864266278103742</v>
      </c>
      <c r="J209" s="235">
        <v>0</v>
      </c>
      <c r="K209" s="235">
        <v>34.928223835370005</v>
      </c>
      <c r="L209" s="235">
        <v>0.94289733234790363</v>
      </c>
      <c r="M209" s="235">
        <v>0.99012445315633213</v>
      </c>
      <c r="N209" s="235">
        <v>0</v>
      </c>
      <c r="O209" s="235">
        <v>1</v>
      </c>
      <c r="P209" s="235">
        <v>0</v>
      </c>
      <c r="Q209" s="235">
        <v>0.99</v>
      </c>
      <c r="R209" s="235">
        <v>0</v>
      </c>
      <c r="S209" s="235">
        <v>0.41973712018273013</v>
      </c>
      <c r="T209" s="235">
        <v>2.5990058449431999</v>
      </c>
      <c r="U209" s="235">
        <v>-2.8630671376119023</v>
      </c>
      <c r="V209" s="235">
        <v>-2.5916408474323398</v>
      </c>
      <c r="W209" s="235">
        <v>0</v>
      </c>
      <c r="X209" s="235">
        <v>0</v>
      </c>
      <c r="Y209" s="235">
        <v>231.00186212787386</v>
      </c>
      <c r="Z209" s="235">
        <v>153.25934695607796</v>
      </c>
      <c r="AA209" s="235">
        <v>0</v>
      </c>
      <c r="AB209" s="235">
        <v>-0.4270763295633504</v>
      </c>
      <c r="AC209" s="235">
        <v>0</v>
      </c>
      <c r="AD209" s="236"/>
      <c r="AE209" s="236"/>
      <c r="AF209" s="235">
        <v>0</v>
      </c>
      <c r="AG209" s="235">
        <v>0</v>
      </c>
      <c r="AH209" s="235">
        <v>1.1412526311879872E-2</v>
      </c>
      <c r="AI209" s="235">
        <v>0</v>
      </c>
      <c r="AJ209" s="235">
        <v>1.1200000000000001</v>
      </c>
      <c r="AK209" s="235">
        <v>0</v>
      </c>
      <c r="AL209" s="235">
        <v>0.03</v>
      </c>
      <c r="AM209" s="235">
        <v>0</v>
      </c>
      <c r="AN209" s="235"/>
      <c r="AO209" s="236"/>
      <c r="AP209" s="235">
        <v>0</v>
      </c>
      <c r="AQ209" s="235">
        <v>0</v>
      </c>
      <c r="AR209" s="235"/>
      <c r="AS209" s="235"/>
      <c r="AT209" s="235">
        <v>1</v>
      </c>
    </row>
    <row r="210" spans="1:46">
      <c r="A210" s="234">
        <v>216</v>
      </c>
      <c r="B210" s="235">
        <v>22.75</v>
      </c>
      <c r="C210" s="235">
        <v>20.344908040203322</v>
      </c>
      <c r="D210" s="235">
        <v>0</v>
      </c>
      <c r="E210" s="235">
        <v>30.128703999999999</v>
      </c>
      <c r="F210" s="235">
        <v>0</v>
      </c>
      <c r="G210" s="235">
        <v>35.129992000000001</v>
      </c>
      <c r="H210" s="235">
        <v>21.189634385069251</v>
      </c>
      <c r="I210" s="235">
        <v>-14.664791179415658</v>
      </c>
      <c r="J210" s="235">
        <v>0</v>
      </c>
      <c r="K210" s="235">
        <v>35.656451513760146</v>
      </c>
      <c r="L210" s="235">
        <v>0.93969692639864422</v>
      </c>
      <c r="M210" s="235">
        <v>0.98985465248315929</v>
      </c>
      <c r="N210" s="235">
        <v>0</v>
      </c>
      <c r="O210" s="235">
        <v>1</v>
      </c>
      <c r="P210" s="235">
        <v>0</v>
      </c>
      <c r="Q210" s="235">
        <v>0.99</v>
      </c>
      <c r="R210" s="235">
        <v>0</v>
      </c>
      <c r="S210" s="235">
        <v>0.4170023550928933</v>
      </c>
      <c r="T210" s="235">
        <v>2.5814528880781644</v>
      </c>
      <c r="U210" s="235">
        <v>-2.8437886345760672</v>
      </c>
      <c r="V210" s="235">
        <v>-2.5689856209031245</v>
      </c>
      <c r="W210" s="235">
        <v>0</v>
      </c>
      <c r="X210" s="235">
        <v>0</v>
      </c>
      <c r="Y210" s="235">
        <v>230.36843712835409</v>
      </c>
      <c r="Z210" s="235">
        <v>153.36417182456887</v>
      </c>
      <c r="AA210" s="235">
        <v>0</v>
      </c>
      <c r="AB210" s="235">
        <v>-0.42944478893622784</v>
      </c>
      <c r="AC210" s="235">
        <v>0</v>
      </c>
      <c r="AD210" s="236"/>
      <c r="AE210" s="236"/>
      <c r="AF210" s="235">
        <v>0</v>
      </c>
      <c r="AG210" s="235">
        <v>0</v>
      </c>
      <c r="AH210" s="235">
        <v>1.1421757651242185E-2</v>
      </c>
      <c r="AI210" s="235">
        <v>0</v>
      </c>
      <c r="AJ210" s="235">
        <v>1.1200000000000001</v>
      </c>
      <c r="AK210" s="235">
        <v>0</v>
      </c>
      <c r="AL210" s="235">
        <v>0.03</v>
      </c>
      <c r="AM210" s="235">
        <v>0</v>
      </c>
      <c r="AN210" s="235"/>
      <c r="AO210" s="236"/>
      <c r="AP210" s="235">
        <v>0</v>
      </c>
      <c r="AQ210" s="235">
        <v>0</v>
      </c>
      <c r="AR210" s="235"/>
      <c r="AS210" s="235"/>
      <c r="AT210" s="235">
        <v>1</v>
      </c>
    </row>
    <row r="211" spans="1:46">
      <c r="A211" s="234">
        <v>216</v>
      </c>
      <c r="B211" s="235">
        <v>22.833333333333332</v>
      </c>
      <c r="C211" s="235">
        <v>20.428241373536654</v>
      </c>
      <c r="D211" s="235">
        <v>0</v>
      </c>
      <c r="E211" s="235">
        <v>30.128703999999999</v>
      </c>
      <c r="F211" s="235">
        <v>0</v>
      </c>
      <c r="G211" s="235">
        <v>35.129992000000001</v>
      </c>
      <c r="H211" s="235">
        <v>21.189634385069251</v>
      </c>
      <c r="I211" s="235">
        <v>-15.455971589693263</v>
      </c>
      <c r="J211" s="235">
        <v>0</v>
      </c>
      <c r="K211" s="235">
        <v>36.37949154710013</v>
      </c>
      <c r="L211" s="235">
        <v>0.93638749361645424</v>
      </c>
      <c r="M211" s="235">
        <v>0.98958186139791326</v>
      </c>
      <c r="N211" s="235">
        <v>0</v>
      </c>
      <c r="O211" s="235">
        <v>1</v>
      </c>
      <c r="P211" s="235">
        <v>0</v>
      </c>
      <c r="Q211" s="235">
        <v>0.99</v>
      </c>
      <c r="R211" s="235">
        <v>0</v>
      </c>
      <c r="S211" s="235">
        <v>0.41430524867164575</v>
      </c>
      <c r="T211" s="235">
        <v>2.564289863204559</v>
      </c>
      <c r="U211" s="235">
        <v>-2.8249252768841373</v>
      </c>
      <c r="V211" s="235">
        <v>-2.5459162522143992</v>
      </c>
      <c r="W211" s="235">
        <v>0</v>
      </c>
      <c r="X211" s="235">
        <v>0</v>
      </c>
      <c r="Y211" s="235">
        <v>229.74153192912004</v>
      </c>
      <c r="Z211" s="235">
        <v>153.46891747616525</v>
      </c>
      <c r="AA211" s="235">
        <v>0</v>
      </c>
      <c r="AB211" s="235">
        <v>-0.43265484184849012</v>
      </c>
      <c r="AC211" s="235">
        <v>0</v>
      </c>
      <c r="AD211" s="236"/>
      <c r="AE211" s="236"/>
      <c r="AF211" s="235">
        <v>0</v>
      </c>
      <c r="AG211" s="235">
        <v>0</v>
      </c>
      <c r="AH211" s="235">
        <v>1.1430885209874836E-2</v>
      </c>
      <c r="AI211" s="235">
        <v>0</v>
      </c>
      <c r="AJ211" s="235">
        <v>1.1200000000000001</v>
      </c>
      <c r="AK211" s="235">
        <v>0</v>
      </c>
      <c r="AL211" s="235">
        <v>0.03</v>
      </c>
      <c r="AM211" s="235">
        <v>0</v>
      </c>
      <c r="AN211" s="235"/>
      <c r="AO211" s="236"/>
      <c r="AP211" s="235">
        <v>0</v>
      </c>
      <c r="AQ211" s="235">
        <v>0</v>
      </c>
      <c r="AR211" s="235"/>
      <c r="AS211" s="235"/>
      <c r="AT211" s="235">
        <v>1</v>
      </c>
    </row>
    <row r="212" spans="1:46">
      <c r="A212" s="234">
        <v>216</v>
      </c>
      <c r="B212" s="235">
        <v>22.916666666666668</v>
      </c>
      <c r="C212" s="235">
        <v>20.51157470686999</v>
      </c>
      <c r="D212" s="235">
        <v>0</v>
      </c>
      <c r="E212" s="235">
        <v>30.128703999999999</v>
      </c>
      <c r="F212" s="235">
        <v>0</v>
      </c>
      <c r="G212" s="235">
        <v>35.129992000000001</v>
      </c>
      <c r="H212" s="235">
        <v>21.189634385069251</v>
      </c>
      <c r="I212" s="235">
        <v>-16.237475784819139</v>
      </c>
      <c r="J212" s="235">
        <v>0</v>
      </c>
      <c r="K212" s="235">
        <v>37.096966956509618</v>
      </c>
      <c r="L212" s="235">
        <v>0.93296829809507997</v>
      </c>
      <c r="M212" s="235">
        <v>0.98930610921943518</v>
      </c>
      <c r="N212" s="235">
        <v>0</v>
      </c>
      <c r="O212" s="235">
        <v>1</v>
      </c>
      <c r="P212" s="235">
        <v>0</v>
      </c>
      <c r="Q212" s="235">
        <v>0.99</v>
      </c>
      <c r="R212" s="235">
        <v>0</v>
      </c>
      <c r="S212" s="235">
        <v>0.41164501369464274</v>
      </c>
      <c r="T212" s="235">
        <v>2.5474983710468093</v>
      </c>
      <c r="U212" s="235">
        <v>-2.8064581153562811</v>
      </c>
      <c r="V212" s="235">
        <v>-2.5233147804259137</v>
      </c>
      <c r="W212" s="235">
        <v>0</v>
      </c>
      <c r="X212" s="235">
        <v>0</v>
      </c>
      <c r="Y212" s="235">
        <v>229.12100140233966</v>
      </c>
      <c r="Z212" s="235">
        <v>153.57375749699844</v>
      </c>
      <c r="AA212" s="235">
        <v>0</v>
      </c>
      <c r="AB212" s="235">
        <v>-0.4358053442151113</v>
      </c>
      <c r="AC212" s="235">
        <v>0</v>
      </c>
      <c r="AD212" s="236"/>
      <c r="AE212" s="236"/>
      <c r="AF212" s="235">
        <v>0</v>
      </c>
      <c r="AG212" s="235">
        <v>0</v>
      </c>
      <c r="AH212" s="235">
        <v>1.1439908599959804E-2</v>
      </c>
      <c r="AI212" s="235">
        <v>0</v>
      </c>
      <c r="AJ212" s="235">
        <v>1.1200000000000001</v>
      </c>
      <c r="AK212" s="235">
        <v>0</v>
      </c>
      <c r="AL212" s="235">
        <v>0.03</v>
      </c>
      <c r="AM212" s="235">
        <v>0</v>
      </c>
      <c r="AN212" s="235"/>
      <c r="AO212" s="236"/>
      <c r="AP212" s="235">
        <v>0</v>
      </c>
      <c r="AQ212" s="235">
        <v>0</v>
      </c>
      <c r="AR212" s="235"/>
      <c r="AS212" s="235"/>
      <c r="AT212" s="235">
        <v>1</v>
      </c>
    </row>
    <row r="213" spans="1:46">
      <c r="A213" s="234">
        <v>216</v>
      </c>
      <c r="B213" s="235">
        <v>23</v>
      </c>
      <c r="C213" s="235">
        <v>20.594908040203322</v>
      </c>
      <c r="D213" s="235">
        <v>0</v>
      </c>
      <c r="E213" s="235">
        <v>30.128703999999999</v>
      </c>
      <c r="F213" s="235">
        <v>0</v>
      </c>
      <c r="G213" s="235">
        <v>35.129992000000001</v>
      </c>
      <c r="H213" s="235">
        <v>21.189634385069251</v>
      </c>
      <c r="I213" s="235">
        <v>-17.008962823085142</v>
      </c>
      <c r="J213" s="235">
        <v>0</v>
      </c>
      <c r="K213" s="235">
        <v>37.808487239425602</v>
      </c>
      <c r="L213" s="235">
        <v>0.9294388661044467</v>
      </c>
      <c r="M213" s="235">
        <v>0.98902743925670977</v>
      </c>
      <c r="N213" s="235">
        <v>0</v>
      </c>
      <c r="O213" s="235">
        <v>1</v>
      </c>
      <c r="P213" s="235">
        <v>0</v>
      </c>
      <c r="Q213" s="235">
        <v>0.99</v>
      </c>
      <c r="R213" s="235">
        <v>0</v>
      </c>
      <c r="S213" s="235">
        <v>0.40902090009927444</v>
      </c>
      <c r="T213" s="235">
        <v>2.5310474727172863</v>
      </c>
      <c r="U213" s="235">
        <v>-2.7883555015657739</v>
      </c>
      <c r="V213" s="235">
        <v>-2.5017059541453173</v>
      </c>
      <c r="W213" s="235">
        <v>0</v>
      </c>
      <c r="X213" s="235">
        <v>0</v>
      </c>
      <c r="Y213" s="235">
        <v>228.50652811073635</v>
      </c>
      <c r="Z213" s="235">
        <v>153.67868810184149</v>
      </c>
      <c r="AA213" s="235">
        <v>0</v>
      </c>
      <c r="AB213" s="235">
        <v>-0.43833990861376293</v>
      </c>
      <c r="AC213" s="235">
        <v>0</v>
      </c>
      <c r="AD213" s="236"/>
      <c r="AE213" s="236"/>
      <c r="AF213" s="235">
        <v>0</v>
      </c>
      <c r="AG213" s="235">
        <v>0</v>
      </c>
      <c r="AH213" s="235">
        <v>1.1448831029562484E-2</v>
      </c>
      <c r="AI213" s="235">
        <v>0</v>
      </c>
      <c r="AJ213" s="235">
        <v>1.1200000000000001</v>
      </c>
      <c r="AK213" s="235">
        <v>0</v>
      </c>
      <c r="AL213" s="235">
        <v>0.03</v>
      </c>
      <c r="AM213" s="235">
        <v>0</v>
      </c>
      <c r="AN213" s="235"/>
      <c r="AO213" s="236"/>
      <c r="AP213" s="235">
        <v>0</v>
      </c>
      <c r="AQ213" s="235">
        <v>0</v>
      </c>
      <c r="AR213" s="235"/>
      <c r="AS213" s="235"/>
      <c r="AT213" s="235">
        <v>1</v>
      </c>
    </row>
    <row r="214" spans="1:46">
      <c r="A214" s="234">
        <v>216</v>
      </c>
      <c r="B214" s="235">
        <v>23.083333333333332</v>
      </c>
      <c r="C214" s="235">
        <v>20.678241373536654</v>
      </c>
      <c r="D214" s="235">
        <v>0</v>
      </c>
      <c r="E214" s="235">
        <v>30.128703999999999</v>
      </c>
      <c r="F214" s="235">
        <v>0</v>
      </c>
      <c r="G214" s="235">
        <v>35.129992000000001</v>
      </c>
      <c r="H214" s="235">
        <v>21.189634385069251</v>
      </c>
      <c r="I214" s="235">
        <v>-17.77008246559592</v>
      </c>
      <c r="J214" s="235">
        <v>0</v>
      </c>
      <c r="K214" s="235">
        <v>38.513647742466652</v>
      </c>
      <c r="L214" s="235">
        <v>0.92579902547797144</v>
      </c>
      <c r="M214" s="235">
        <v>0.98874591049547267</v>
      </c>
      <c r="N214" s="235">
        <v>0</v>
      </c>
      <c r="O214" s="235">
        <v>1</v>
      </c>
      <c r="P214" s="235">
        <v>0</v>
      </c>
      <c r="Q214" s="235">
        <v>0.99</v>
      </c>
      <c r="R214" s="235">
        <v>0</v>
      </c>
      <c r="S214" s="235">
        <v>0.40643219738672864</v>
      </c>
      <c r="T214" s="235">
        <v>2.5149020552050914</v>
      </c>
      <c r="U214" s="235">
        <v>-2.7705815538736931</v>
      </c>
      <c r="V214" s="235">
        <v>-2.4813257399151598</v>
      </c>
      <c r="W214" s="235">
        <v>0</v>
      </c>
      <c r="X214" s="235">
        <v>0</v>
      </c>
      <c r="Y214" s="235">
        <v>227.89771732718174</v>
      </c>
      <c r="Z214" s="235">
        <v>153.78359598388113</v>
      </c>
      <c r="AA214" s="235">
        <v>0</v>
      </c>
      <c r="AB214" s="235">
        <v>-0.43998677016767962</v>
      </c>
      <c r="AC214" s="235">
        <v>0</v>
      </c>
      <c r="AD214" s="236"/>
      <c r="AE214" s="236"/>
      <c r="AF214" s="235">
        <v>0</v>
      </c>
      <c r="AG214" s="235">
        <v>0</v>
      </c>
      <c r="AH214" s="235">
        <v>1.1457657535969437E-2</v>
      </c>
      <c r="AI214" s="235">
        <v>0</v>
      </c>
      <c r="AJ214" s="235">
        <v>1.1200000000000001</v>
      </c>
      <c r="AK214" s="235">
        <v>0</v>
      </c>
      <c r="AL214" s="235">
        <v>0.03</v>
      </c>
      <c r="AM214" s="235">
        <v>0</v>
      </c>
      <c r="AN214" s="235"/>
      <c r="AO214" s="236"/>
      <c r="AP214" s="235">
        <v>0</v>
      </c>
      <c r="AQ214" s="235">
        <v>0</v>
      </c>
      <c r="AR214" s="235"/>
      <c r="AS214" s="235"/>
      <c r="AT214" s="235">
        <v>1</v>
      </c>
    </row>
    <row r="215" spans="1:46">
      <c r="A215" s="234">
        <v>216</v>
      </c>
      <c r="B215" s="235">
        <v>23.166666666666668</v>
      </c>
      <c r="C215" s="235">
        <v>20.76157470686999</v>
      </c>
      <c r="D215" s="235">
        <v>0</v>
      </c>
      <c r="E215" s="235">
        <v>30.128703999999999</v>
      </c>
      <c r="F215" s="235">
        <v>0</v>
      </c>
      <c r="G215" s="235">
        <v>35.129992000000001</v>
      </c>
      <c r="H215" s="235">
        <v>21.189634385069251</v>
      </c>
      <c r="I215" s="235">
        <v>-18.520475130306522</v>
      </c>
      <c r="J215" s="235">
        <v>0</v>
      </c>
      <c r="K215" s="235">
        <v>39.212029041432665</v>
      </c>
      <c r="L215" s="235">
        <v>0.92204894870449061</v>
      </c>
      <c r="M215" s="235">
        <v>0.98846159942028111</v>
      </c>
      <c r="N215" s="235">
        <v>0</v>
      </c>
      <c r="O215" s="235">
        <v>1</v>
      </c>
      <c r="P215" s="235">
        <v>0</v>
      </c>
      <c r="Q215" s="235">
        <v>0.99</v>
      </c>
      <c r="R215" s="235">
        <v>0</v>
      </c>
      <c r="S215" s="235">
        <v>0.40387823275052515</v>
      </c>
      <c r="T215" s="235">
        <v>2.4990284042094841</v>
      </c>
      <c r="U215" s="235">
        <v>-2.7531018006412777</v>
      </c>
      <c r="V215" s="235">
        <v>-2.4622008170452716</v>
      </c>
      <c r="W215" s="235">
        <v>0</v>
      </c>
      <c r="X215" s="235">
        <v>0</v>
      </c>
      <c r="Y215" s="235">
        <v>227.29416575388728</v>
      </c>
      <c r="Z215" s="235">
        <v>153.88831425409819</v>
      </c>
      <c r="AA215" s="235">
        <v>0</v>
      </c>
      <c r="AB215" s="235">
        <v>-0.44068486986454847</v>
      </c>
      <c r="AC215" s="235">
        <v>0</v>
      </c>
      <c r="AD215" s="236"/>
      <c r="AE215" s="236"/>
      <c r="AF215" s="235">
        <v>0</v>
      </c>
      <c r="AG215" s="235">
        <v>0</v>
      </c>
      <c r="AH215" s="235">
        <v>1.1466393721016977E-2</v>
      </c>
      <c r="AI215" s="235">
        <v>0</v>
      </c>
      <c r="AJ215" s="235">
        <v>1.1200000000000001</v>
      </c>
      <c r="AK215" s="235">
        <v>0</v>
      </c>
      <c r="AL215" s="235">
        <v>0.03</v>
      </c>
      <c r="AM215" s="235">
        <v>0</v>
      </c>
      <c r="AN215" s="235"/>
      <c r="AO215" s="236"/>
      <c r="AP215" s="235">
        <v>0</v>
      </c>
      <c r="AQ215" s="235">
        <v>0</v>
      </c>
      <c r="AR215" s="235"/>
      <c r="AS215" s="235"/>
      <c r="AT215" s="235">
        <v>1</v>
      </c>
    </row>
    <row r="216" spans="1:46">
      <c r="A216" s="234">
        <v>216</v>
      </c>
      <c r="B216" s="235">
        <v>23.25</v>
      </c>
      <c r="C216" s="235">
        <v>20.844908040203322</v>
      </c>
      <c r="D216" s="235">
        <v>0</v>
      </c>
      <c r="E216" s="235">
        <v>30.128703999999999</v>
      </c>
      <c r="F216" s="235">
        <v>0</v>
      </c>
      <c r="G216" s="235">
        <v>35.129992000000001</v>
      </c>
      <c r="H216" s="235">
        <v>21.189634385069251</v>
      </c>
      <c r="I216" s="235">
        <v>-19.259771883862641</v>
      </c>
      <c r="J216" s="235">
        <v>0</v>
      </c>
      <c r="K216" s="235">
        <v>39.90319633478984</v>
      </c>
      <c r="L216" s="235">
        <v>0.91818919985545633</v>
      </c>
      <c r="M216" s="235">
        <v>0.98817460197458262</v>
      </c>
      <c r="N216" s="235">
        <v>0</v>
      </c>
      <c r="O216" s="235">
        <v>1</v>
      </c>
      <c r="P216" s="235">
        <v>0</v>
      </c>
      <c r="Q216" s="235">
        <v>0.99</v>
      </c>
      <c r="R216" s="235">
        <v>0</v>
      </c>
      <c r="S216" s="235">
        <v>0.4013583668872846</v>
      </c>
      <c r="T216" s="235">
        <v>2.4833973718061975</v>
      </c>
      <c r="U216" s="235">
        <v>-2.7358863908659208</v>
      </c>
      <c r="V216" s="235">
        <v>-2.4442240889962639</v>
      </c>
      <c r="W216" s="235">
        <v>0</v>
      </c>
      <c r="X216" s="235">
        <v>0</v>
      </c>
      <c r="Y216" s="235">
        <v>226.6955053374181</v>
      </c>
      <c r="Z216" s="235">
        <v>153.99266384371478</v>
      </c>
      <c r="AA216" s="235">
        <v>0</v>
      </c>
      <c r="AB216" s="235">
        <v>-0.44051151329026816</v>
      </c>
      <c r="AC216" s="235">
        <v>0</v>
      </c>
      <c r="AD216" s="236"/>
      <c r="AE216" s="236"/>
      <c r="AF216" s="235">
        <v>0</v>
      </c>
      <c r="AG216" s="235">
        <v>0</v>
      </c>
      <c r="AH216" s="235">
        <v>1.1475044944277792E-2</v>
      </c>
      <c r="AI216" s="235">
        <v>0</v>
      </c>
      <c r="AJ216" s="235">
        <v>1.1200000000000001</v>
      </c>
      <c r="AK216" s="235">
        <v>0</v>
      </c>
      <c r="AL216" s="235">
        <v>0.03</v>
      </c>
      <c r="AM216" s="235">
        <v>0</v>
      </c>
      <c r="AN216" s="235"/>
      <c r="AO216" s="236"/>
      <c r="AP216" s="235">
        <v>0</v>
      </c>
      <c r="AQ216" s="235">
        <v>0</v>
      </c>
      <c r="AR216" s="235"/>
      <c r="AS216" s="235"/>
      <c r="AT216" s="235">
        <v>1</v>
      </c>
    </row>
    <row r="217" spans="1:46">
      <c r="A217" s="234">
        <v>216</v>
      </c>
      <c r="B217" s="235">
        <v>23.333333333333332</v>
      </c>
      <c r="C217" s="235">
        <v>20.928241373536654</v>
      </c>
      <c r="D217" s="235">
        <v>0</v>
      </c>
      <c r="E217" s="235">
        <v>30.128703999999999</v>
      </c>
      <c r="F217" s="235">
        <v>0</v>
      </c>
      <c r="G217" s="235">
        <v>35.129992000000001</v>
      </c>
      <c r="H217" s="235">
        <v>21.189634385069251</v>
      </c>
      <c r="I217" s="235">
        <v>-19.98759447568284</v>
      </c>
      <c r="J217" s="235">
        <v>0</v>
      </c>
      <c r="K217" s="235">
        <v>40.586698858107482</v>
      </c>
      <c r="L217" s="235">
        <v>0.91422078543295715</v>
      </c>
      <c r="M217" s="235">
        <v>0.98788503565922225</v>
      </c>
      <c r="N217" s="235">
        <v>0</v>
      </c>
      <c r="O217" s="235">
        <v>1</v>
      </c>
      <c r="P217" s="235">
        <v>0</v>
      </c>
      <c r="Q217" s="235">
        <v>0.99</v>
      </c>
      <c r="R217" s="235">
        <v>0</v>
      </c>
      <c r="S217" s="235">
        <v>0.39887198893783571</v>
      </c>
      <c r="T217" s="235">
        <v>2.467985705358791</v>
      </c>
      <c r="U217" s="235">
        <v>-2.7189114439045921</v>
      </c>
      <c r="V217" s="235">
        <v>-2.427217921150103</v>
      </c>
      <c r="W217" s="235">
        <v>0</v>
      </c>
      <c r="X217" s="235">
        <v>0</v>
      </c>
      <c r="Y217" s="235">
        <v>226.10142628343371</v>
      </c>
      <c r="Z217" s="235">
        <v>154.09648069322043</v>
      </c>
      <c r="AA217" s="235">
        <v>0</v>
      </c>
      <c r="AB217" s="235">
        <v>-0.43962046208167638</v>
      </c>
      <c r="AC217" s="235">
        <v>0</v>
      </c>
      <c r="AD217" s="236"/>
      <c r="AE217" s="236"/>
      <c r="AF217" s="235">
        <v>0</v>
      </c>
      <c r="AG217" s="235">
        <v>0</v>
      </c>
      <c r="AH217" s="235">
        <v>1.1483615883290282E-2</v>
      </c>
      <c r="AI217" s="235">
        <v>0</v>
      </c>
      <c r="AJ217" s="235">
        <v>1.1200000000000001</v>
      </c>
      <c r="AK217" s="235">
        <v>0</v>
      </c>
      <c r="AL217" s="235">
        <v>0.03</v>
      </c>
      <c r="AM217" s="235">
        <v>0</v>
      </c>
      <c r="AN217" s="235"/>
      <c r="AO217" s="236"/>
      <c r="AP217" s="235">
        <v>0</v>
      </c>
      <c r="AQ217" s="235">
        <v>0</v>
      </c>
      <c r="AR217" s="235"/>
      <c r="AS217" s="235"/>
      <c r="AT217" s="235">
        <v>1</v>
      </c>
    </row>
    <row r="218" spans="1:46">
      <c r="A218" s="234">
        <v>216</v>
      </c>
      <c r="B218" s="235">
        <v>23.416666666666668</v>
      </c>
      <c r="C218" s="235">
        <v>21.01157470686999</v>
      </c>
      <c r="D218" s="235">
        <v>0</v>
      </c>
      <c r="E218" s="235">
        <v>30.128703999999999</v>
      </c>
      <c r="F218" s="235">
        <v>0</v>
      </c>
      <c r="G218" s="235">
        <v>35.129992000000001</v>
      </c>
      <c r="H218" s="235">
        <v>21.189634385069251</v>
      </c>
      <c r="I218" s="235">
        <v>-20.703555418971121</v>
      </c>
      <c r="J218" s="235">
        <v>0</v>
      </c>
      <c r="K218" s="235">
        <v>41.262069328149806</v>
      </c>
      <c r="L218" s="235">
        <v>0.91014520916434405</v>
      </c>
      <c r="M218" s="235">
        <v>0.98759304176715301</v>
      </c>
      <c r="N218" s="235">
        <v>0</v>
      </c>
      <c r="O218" s="235">
        <v>1</v>
      </c>
      <c r="P218" s="235">
        <v>0</v>
      </c>
      <c r="Q218" s="235">
        <v>0.99</v>
      </c>
      <c r="R218" s="235">
        <v>0</v>
      </c>
      <c r="S218" s="235">
        <v>0.39641851151674223</v>
      </c>
      <c r="T218" s="235">
        <v>2.4527761158454959</v>
      </c>
      <c r="U218" s="235">
        <v>-2.7021591224715209</v>
      </c>
      <c r="V218" s="235">
        <v>-2.4109818164772538</v>
      </c>
      <c r="W218" s="235">
        <v>0</v>
      </c>
      <c r="X218" s="235">
        <v>0</v>
      </c>
      <c r="Y218" s="235">
        <v>225.51168443218452</v>
      </c>
      <c r="Z218" s="235">
        <v>154.19963077646332</v>
      </c>
      <c r="AA218" s="235">
        <v>0</v>
      </c>
      <c r="AB218" s="235">
        <v>-0.43819432549427773</v>
      </c>
      <c r="AC218" s="235">
        <v>0</v>
      </c>
      <c r="AD218" s="236"/>
      <c r="AE218" s="236"/>
      <c r="AF218" s="235">
        <v>0</v>
      </c>
      <c r="AG218" s="235">
        <v>0</v>
      </c>
      <c r="AH218" s="235">
        <v>1.1492110360790319E-2</v>
      </c>
      <c r="AI218" s="235">
        <v>0</v>
      </c>
      <c r="AJ218" s="235">
        <v>1.1200000000000001</v>
      </c>
      <c r="AK218" s="235">
        <v>0</v>
      </c>
      <c r="AL218" s="235">
        <v>0.03</v>
      </c>
      <c r="AM218" s="235">
        <v>0</v>
      </c>
      <c r="AN218" s="235"/>
      <c r="AO218" s="236"/>
      <c r="AP218" s="235">
        <v>0</v>
      </c>
      <c r="AQ218" s="235">
        <v>0</v>
      </c>
      <c r="AR218" s="235"/>
      <c r="AS218" s="235"/>
      <c r="AT218" s="235">
        <v>1</v>
      </c>
    </row>
    <row r="219" spans="1:46">
      <c r="A219" s="234">
        <v>216</v>
      </c>
      <c r="B219" s="235">
        <v>23.5</v>
      </c>
      <c r="C219" s="235">
        <v>21.094908040203322</v>
      </c>
      <c r="D219" s="235">
        <v>0</v>
      </c>
      <c r="E219" s="235">
        <v>30.128703999999999</v>
      </c>
      <c r="F219" s="235">
        <v>0</v>
      </c>
      <c r="G219" s="235">
        <v>35.129992000000001</v>
      </c>
      <c r="H219" s="235">
        <v>21.189634385069251</v>
      </c>
      <c r="I219" s="235">
        <v>-21.407258123583858</v>
      </c>
      <c r="J219" s="235">
        <v>0</v>
      </c>
      <c r="K219" s="235">
        <v>41.928823426685149</v>
      </c>
      <c r="L219" s="235">
        <v>0.90596453069223415</v>
      </c>
      <c r="M219" s="235">
        <v>0.98729878774876367</v>
      </c>
      <c r="N219" s="235">
        <v>0</v>
      </c>
      <c r="O219" s="235">
        <v>1</v>
      </c>
      <c r="P219" s="235">
        <v>0</v>
      </c>
      <c r="Q219" s="235">
        <v>0.99</v>
      </c>
      <c r="R219" s="235">
        <v>0</v>
      </c>
      <c r="S219" s="235">
        <v>0.39399736637915411</v>
      </c>
      <c r="T219" s="235">
        <v>2.4377565884965895</v>
      </c>
      <c r="U219" s="235">
        <v>-2.6856169374858263</v>
      </c>
      <c r="V219" s="235">
        <v>-2.3953245946216457</v>
      </c>
      <c r="W219" s="235">
        <v>0</v>
      </c>
      <c r="X219" s="235">
        <v>0</v>
      </c>
      <c r="Y219" s="235">
        <v>224.92609811088406</v>
      </c>
      <c r="Z219" s="235">
        <v>154.30201576966931</v>
      </c>
      <c r="AA219" s="235">
        <v>0</v>
      </c>
      <c r="AB219" s="235">
        <v>-0.43641169009793823</v>
      </c>
      <c r="AC219" s="235">
        <v>0</v>
      </c>
      <c r="AD219" s="236"/>
      <c r="AE219" s="236"/>
      <c r="AF219" s="235">
        <v>0</v>
      </c>
      <c r="AG219" s="235">
        <v>0</v>
      </c>
      <c r="AH219" s="235">
        <v>1.1500531348176565E-2</v>
      </c>
      <c r="AI219" s="235">
        <v>0</v>
      </c>
      <c r="AJ219" s="235">
        <v>1.1200000000000001</v>
      </c>
      <c r="AK219" s="235">
        <v>0</v>
      </c>
      <c r="AL219" s="235">
        <v>0.03</v>
      </c>
      <c r="AM219" s="235">
        <v>0</v>
      </c>
      <c r="AN219" s="235"/>
      <c r="AO219" s="236"/>
      <c r="AP219" s="235">
        <v>0</v>
      </c>
      <c r="AQ219" s="235">
        <v>0</v>
      </c>
      <c r="AR219" s="235"/>
      <c r="AS219" s="235"/>
      <c r="AT219" s="235">
        <v>1</v>
      </c>
    </row>
    <row r="220" spans="1:46">
      <c r="A220" s="234">
        <v>216</v>
      </c>
      <c r="B220" s="235">
        <v>23.583333333333332</v>
      </c>
      <c r="C220" s="235">
        <v>21.178241373536654</v>
      </c>
      <c r="D220" s="235">
        <v>0</v>
      </c>
      <c r="E220" s="235">
        <v>30.128703999999999</v>
      </c>
      <c r="F220" s="235">
        <v>0</v>
      </c>
      <c r="G220" s="235">
        <v>35.129992000000001</v>
      </c>
      <c r="H220" s="235">
        <v>21.189634385069251</v>
      </c>
      <c r="I220" s="235">
        <v>-22.098297085869319</v>
      </c>
      <c r="J220" s="235">
        <v>0</v>
      </c>
      <c r="K220" s="235">
        <v>42.586459335550281</v>
      </c>
      <c r="L220" s="235">
        <v>0.90168142801183748</v>
      </c>
      <c r="M220" s="235">
        <v>0.9870024696981331</v>
      </c>
      <c r="N220" s="235">
        <v>0</v>
      </c>
      <c r="O220" s="235">
        <v>1</v>
      </c>
      <c r="P220" s="235">
        <v>0</v>
      </c>
      <c r="Q220" s="235">
        <v>0.99</v>
      </c>
      <c r="R220" s="235">
        <v>0</v>
      </c>
      <c r="S220" s="235">
        <v>0.39160800096619081</v>
      </c>
      <c r="T220" s="235">
        <v>2.4229193281634154</v>
      </c>
      <c r="U220" s="235">
        <v>-2.6692766819393468</v>
      </c>
      <c r="V220" s="235">
        <v>-2.38008310033982</v>
      </c>
      <c r="W220" s="235">
        <v>0</v>
      </c>
      <c r="X220" s="235">
        <v>0</v>
      </c>
      <c r="Y220" s="235">
        <v>224.34453889437594</v>
      </c>
      <c r="Z220" s="235">
        <v>154.4035722642684</v>
      </c>
      <c r="AA220" s="235">
        <v>0</v>
      </c>
      <c r="AB220" s="235">
        <v>-0.43442735458240667</v>
      </c>
      <c r="AC220" s="235">
        <v>0</v>
      </c>
      <c r="AD220" s="236"/>
      <c r="AE220" s="236"/>
      <c r="AF220" s="235">
        <v>0</v>
      </c>
      <c r="AG220" s="235">
        <v>0</v>
      </c>
      <c r="AH220" s="235">
        <v>1.1508881071319485E-2</v>
      </c>
      <c r="AI220" s="235">
        <v>0</v>
      </c>
      <c r="AJ220" s="235">
        <v>1.1200000000000001</v>
      </c>
      <c r="AK220" s="235">
        <v>0</v>
      </c>
      <c r="AL220" s="235">
        <v>0.03</v>
      </c>
      <c r="AM220" s="235">
        <v>0</v>
      </c>
      <c r="AN220" s="235"/>
      <c r="AO220" s="236"/>
      <c r="AP220" s="235">
        <v>0</v>
      </c>
      <c r="AQ220" s="235">
        <v>0</v>
      </c>
      <c r="AR220" s="235"/>
      <c r="AS220" s="235"/>
      <c r="AT220" s="235">
        <v>1</v>
      </c>
    </row>
    <row r="221" spans="1:46">
      <c r="A221" s="234">
        <v>216</v>
      </c>
      <c r="B221" s="235">
        <v>23.666666666666668</v>
      </c>
      <c r="C221" s="235">
        <v>21.26157470686999</v>
      </c>
      <c r="D221" s="235">
        <v>0</v>
      </c>
      <c r="E221" s="235">
        <v>30.128703999999999</v>
      </c>
      <c r="F221" s="235">
        <v>0</v>
      </c>
      <c r="G221" s="235">
        <v>35.129992000000001</v>
      </c>
      <c r="H221" s="235">
        <v>21.189634385069251</v>
      </c>
      <c r="I221" s="235">
        <v>-22.776258140755544</v>
      </c>
      <c r="J221" s="235">
        <v>0</v>
      </c>
      <c r="K221" s="235">
        <v>43.234457336091722</v>
      </c>
      <c r="L221" s="235">
        <v>0.89729926338823951</v>
      </c>
      <c r="M221" s="235">
        <v>0.98670431494555977</v>
      </c>
      <c r="N221" s="235">
        <v>0</v>
      </c>
      <c r="O221" s="235">
        <v>1</v>
      </c>
      <c r="P221" s="235">
        <v>0</v>
      </c>
      <c r="Q221" s="235">
        <v>0.99</v>
      </c>
      <c r="R221" s="235">
        <v>0</v>
      </c>
      <c r="S221" s="235">
        <v>0.38924987586063819</v>
      </c>
      <c r="T221" s="235">
        <v>2.408259617174525</v>
      </c>
      <c r="U221" s="235">
        <v>-2.6531332751292132</v>
      </c>
      <c r="V221" s="235">
        <v>-2.365130365639093</v>
      </c>
      <c r="W221" s="235">
        <v>0</v>
      </c>
      <c r="X221" s="235">
        <v>0</v>
      </c>
      <c r="Y221" s="235">
        <v>223.7669197318117</v>
      </c>
      <c r="Z221" s="235">
        <v>154.50426710174929</v>
      </c>
      <c r="AA221" s="235">
        <v>0</v>
      </c>
      <c r="AB221" s="235">
        <v>-0.432363023428469</v>
      </c>
      <c r="AC221" s="235">
        <v>0</v>
      </c>
      <c r="AD221" s="236"/>
      <c r="AE221" s="236"/>
      <c r="AF221" s="235">
        <v>0</v>
      </c>
      <c r="AG221" s="235">
        <v>0</v>
      </c>
      <c r="AH221" s="235">
        <v>1.1517161163417326E-2</v>
      </c>
      <c r="AI221" s="235">
        <v>0</v>
      </c>
      <c r="AJ221" s="235">
        <v>1.1200000000000001</v>
      </c>
      <c r="AK221" s="235">
        <v>0</v>
      </c>
      <c r="AL221" s="235">
        <v>0.03</v>
      </c>
      <c r="AM221" s="235">
        <v>0</v>
      </c>
      <c r="AN221" s="235"/>
      <c r="AO221" s="236"/>
      <c r="AP221" s="235">
        <v>0</v>
      </c>
      <c r="AQ221" s="235">
        <v>0</v>
      </c>
      <c r="AR221" s="235"/>
      <c r="AS221" s="235"/>
      <c r="AT221" s="235">
        <v>1</v>
      </c>
    </row>
    <row r="222" spans="1:46">
      <c r="A222" s="234">
        <v>216</v>
      </c>
      <c r="B222" s="235">
        <v>23.75</v>
      </c>
      <c r="C222" s="235">
        <v>21.344908040203322</v>
      </c>
      <c r="D222" s="235">
        <v>0</v>
      </c>
      <c r="E222" s="235">
        <v>30.128703999999999</v>
      </c>
      <c r="F222" s="235">
        <v>0</v>
      </c>
      <c r="G222" s="235">
        <v>35.129992000000001</v>
      </c>
      <c r="H222" s="235">
        <v>21.189634385069251</v>
      </c>
      <c r="I222" s="235">
        <v>-23.440718781464966</v>
      </c>
      <c r="J222" s="235">
        <v>0</v>
      </c>
      <c r="K222" s="235">
        <v>43.872279487783139</v>
      </c>
      <c r="L222" s="235">
        <v>0.89282215234196971</v>
      </c>
      <c r="M222" s="235">
        <v>0.98640458473582637</v>
      </c>
      <c r="N222" s="235">
        <v>0</v>
      </c>
      <c r="O222" s="235">
        <v>1</v>
      </c>
      <c r="P222" s="235">
        <v>0</v>
      </c>
      <c r="Q222" s="235">
        <v>0.99</v>
      </c>
      <c r="R222" s="235">
        <v>0</v>
      </c>
      <c r="S222" s="235">
        <v>0.38692246305866523</v>
      </c>
      <c r="T222" s="235">
        <v>2.3937747613744862</v>
      </c>
      <c r="U222" s="235">
        <v>-2.6371836953928334</v>
      </c>
      <c r="V222" s="235">
        <v>-2.3503763134831441</v>
      </c>
      <c r="W222" s="235">
        <v>0</v>
      </c>
      <c r="X222" s="235">
        <v>0</v>
      </c>
      <c r="Y222" s="235">
        <v>223.19318287576624</v>
      </c>
      <c r="Z222" s="235">
        <v>154.60409088682817</v>
      </c>
      <c r="AA222" s="235">
        <v>0</v>
      </c>
      <c r="AB222" s="235">
        <v>-0.430305547470474</v>
      </c>
      <c r="AC222" s="235">
        <v>0</v>
      </c>
      <c r="AD222" s="236"/>
      <c r="AE222" s="236"/>
      <c r="AF222" s="235">
        <v>0</v>
      </c>
      <c r="AG222" s="235">
        <v>0</v>
      </c>
      <c r="AH222" s="235">
        <v>1.1525372826882024E-2</v>
      </c>
      <c r="AI222" s="235">
        <v>0</v>
      </c>
      <c r="AJ222" s="235">
        <v>1.1200000000000001</v>
      </c>
      <c r="AK222" s="235">
        <v>0</v>
      </c>
      <c r="AL222" s="235">
        <v>0.03</v>
      </c>
      <c r="AM222" s="235">
        <v>0</v>
      </c>
      <c r="AN222" s="235"/>
      <c r="AO222" s="236"/>
      <c r="AP222" s="235">
        <v>0</v>
      </c>
      <c r="AQ222" s="235">
        <v>0</v>
      </c>
      <c r="AR222" s="235"/>
      <c r="AS222" s="235"/>
      <c r="AT222" s="235">
        <v>1</v>
      </c>
    </row>
    <row r="223" spans="1:46">
      <c r="A223" s="234">
        <v>216</v>
      </c>
      <c r="B223" s="235">
        <v>23.833333333333332</v>
      </c>
      <c r="C223" s="235">
        <v>21.428241373536654</v>
      </c>
      <c r="D223" s="235">
        <v>0</v>
      </c>
      <c r="E223" s="235">
        <v>30.128703999999999</v>
      </c>
      <c r="F223" s="235">
        <v>0</v>
      </c>
      <c r="G223" s="235">
        <v>35.129992000000001</v>
      </c>
      <c r="H223" s="235">
        <v>21.189634385069251</v>
      </c>
      <c r="I223" s="235">
        <v>-24.091248552272816</v>
      </c>
      <c r="J223" s="235">
        <v>0</v>
      </c>
      <c r="K223" s="235">
        <v>44.499369402566167</v>
      </c>
      <c r="L223" s="235">
        <v>0.8882550351196371</v>
      </c>
      <c r="M223" s="235">
        <v>0.98610357696477347</v>
      </c>
      <c r="N223" s="235">
        <v>0</v>
      </c>
      <c r="O223" s="235">
        <v>1</v>
      </c>
      <c r="P223" s="235">
        <v>0</v>
      </c>
      <c r="Q223" s="235">
        <v>0.99</v>
      </c>
      <c r="R223" s="235">
        <v>0</v>
      </c>
      <c r="S223" s="235">
        <v>0.38462524490129635</v>
      </c>
      <c r="T223" s="235">
        <v>2.379463218109882</v>
      </c>
      <c r="U223" s="235">
        <v>-2.6214260965573946</v>
      </c>
      <c r="V223" s="235">
        <v>-2.3357638013402124</v>
      </c>
      <c r="W223" s="235">
        <v>0</v>
      </c>
      <c r="X223" s="235">
        <v>0</v>
      </c>
      <c r="Y223" s="235">
        <v>222.62328912908461</v>
      </c>
      <c r="Z223" s="235">
        <v>154.70305116054755</v>
      </c>
      <c r="AA223" s="235">
        <v>0</v>
      </c>
      <c r="AB223" s="235">
        <v>-0.42831000692010956</v>
      </c>
      <c r="AC223" s="235">
        <v>0</v>
      </c>
      <c r="AD223" s="236"/>
      <c r="AE223" s="236"/>
      <c r="AF223" s="235">
        <v>0</v>
      </c>
      <c r="AG223" s="235">
        <v>0</v>
      </c>
      <c r="AH223" s="235">
        <v>1.1533516980785492E-2</v>
      </c>
      <c r="AI223" s="235">
        <v>0</v>
      </c>
      <c r="AJ223" s="235">
        <v>1.1200000000000001</v>
      </c>
      <c r="AK223" s="235">
        <v>0</v>
      </c>
      <c r="AL223" s="235">
        <v>0.03</v>
      </c>
      <c r="AM223" s="235">
        <v>0</v>
      </c>
      <c r="AN223" s="235"/>
      <c r="AO223" s="236"/>
      <c r="AP223" s="235">
        <v>0</v>
      </c>
      <c r="AQ223" s="235">
        <v>0</v>
      </c>
      <c r="AR223" s="235"/>
      <c r="AS223" s="235"/>
      <c r="AT223" s="235">
        <v>1</v>
      </c>
    </row>
    <row r="224" spans="1:46">
      <c r="A224" s="234">
        <v>216</v>
      </c>
      <c r="B224" s="235">
        <v>23.916666666666668</v>
      </c>
      <c r="C224" s="235">
        <v>21.51157470686999</v>
      </c>
      <c r="D224" s="235">
        <v>0</v>
      </c>
      <c r="E224" s="235">
        <v>30.128703999999999</v>
      </c>
      <c r="F224" s="235">
        <v>0</v>
      </c>
      <c r="G224" s="235">
        <v>35.129992000000001</v>
      </c>
      <c r="H224" s="235">
        <v>21.189634385069251</v>
      </c>
      <c r="I224" s="235">
        <v>-24.727409519683476</v>
      </c>
      <c r="J224" s="235">
        <v>0</v>
      </c>
      <c r="K224" s="235">
        <v>45.115152133244123</v>
      </c>
      <c r="L224" s="235">
        <v>0.8836037498660555</v>
      </c>
      <c r="M224" s="235">
        <v>0.98580162893883794</v>
      </c>
      <c r="N224" s="235">
        <v>0</v>
      </c>
      <c r="O224" s="235">
        <v>1</v>
      </c>
      <c r="P224" s="235">
        <v>0</v>
      </c>
      <c r="Q224" s="235">
        <v>0.99</v>
      </c>
      <c r="R224" s="235">
        <v>0</v>
      </c>
      <c r="S224" s="235">
        <v>0.38235771349253467</v>
      </c>
      <c r="T224" s="235">
        <v>2.3653239398569834</v>
      </c>
      <c r="U224" s="235">
        <v>-2.6058591424666209</v>
      </c>
      <c r="V224" s="235">
        <v>-2.3212622807949783</v>
      </c>
      <c r="W224" s="235">
        <v>0</v>
      </c>
      <c r="X224" s="235">
        <v>0</v>
      </c>
      <c r="Y224" s="235">
        <v>222.05720917858409</v>
      </c>
      <c r="Z224" s="235">
        <v>154.80116618175026</v>
      </c>
      <c r="AA224" s="235">
        <v>0</v>
      </c>
      <c r="AB224" s="235">
        <v>-0.4264053943306807</v>
      </c>
      <c r="AC224" s="235">
        <v>0</v>
      </c>
      <c r="AD224" s="236"/>
      <c r="AE224" s="236"/>
      <c r="AF224" s="235">
        <v>0</v>
      </c>
      <c r="AG224" s="235">
        <v>0</v>
      </c>
      <c r="AH224" s="235">
        <v>1.1541594381711592E-2</v>
      </c>
      <c r="AI224" s="235">
        <v>0</v>
      </c>
      <c r="AJ224" s="235">
        <v>1.1200000000000001</v>
      </c>
      <c r="AK224" s="235">
        <v>0</v>
      </c>
      <c r="AL224" s="235">
        <v>0.03</v>
      </c>
      <c r="AM224" s="235">
        <v>0</v>
      </c>
      <c r="AN224" s="235"/>
      <c r="AO224" s="236"/>
      <c r="AP224" s="235">
        <v>0</v>
      </c>
      <c r="AQ224" s="235">
        <v>0</v>
      </c>
      <c r="AR224" s="235"/>
      <c r="AS224" s="235"/>
      <c r="AT224" s="235">
        <v>1</v>
      </c>
    </row>
    <row r="225" spans="1:46">
      <c r="A225" s="234">
        <v>217</v>
      </c>
      <c r="B225" s="235">
        <v>0</v>
      </c>
      <c r="C225" s="235">
        <v>21.596230995228549</v>
      </c>
      <c r="D225" s="235">
        <v>0</v>
      </c>
      <c r="E225" s="235">
        <v>30.128703999999999</v>
      </c>
      <c r="F225" s="235">
        <v>0</v>
      </c>
      <c r="G225" s="235">
        <v>35.129992000000001</v>
      </c>
      <c r="H225" s="235">
        <v>21.189634385069251</v>
      </c>
      <c r="I225" s="235">
        <v>-25.597468144813831</v>
      </c>
      <c r="J225" s="235">
        <v>0</v>
      </c>
      <c r="K225" s="235">
        <v>45.487098516153281</v>
      </c>
      <c r="L225" s="235">
        <v>0.88071130222978078</v>
      </c>
      <c r="M225" s="235">
        <v>0.98561607259824258</v>
      </c>
      <c r="N225" s="235">
        <v>0</v>
      </c>
      <c r="O225" s="235">
        <v>1</v>
      </c>
      <c r="P225" s="235">
        <v>0</v>
      </c>
      <c r="Q225" s="235">
        <v>0.99</v>
      </c>
      <c r="R225" s="235">
        <v>0</v>
      </c>
      <c r="S225" s="235">
        <v>0.38011937044251848</v>
      </c>
      <c r="T225" s="235">
        <v>2.351355927318111</v>
      </c>
      <c r="U225" s="235">
        <v>-2.5904815535261436</v>
      </c>
      <c r="V225" s="235">
        <v>-2.3068607533202194</v>
      </c>
      <c r="W225" s="235">
        <v>0</v>
      </c>
      <c r="X225" s="235">
        <v>0</v>
      </c>
      <c r="Y225" s="235">
        <v>221.49491723625394</v>
      </c>
      <c r="Z225" s="235">
        <v>154.89845982413772</v>
      </c>
      <c r="AA225" s="235">
        <v>0</v>
      </c>
      <c r="AB225" s="235">
        <v>-0.42460121118836613</v>
      </c>
      <c r="AC225" s="235">
        <v>0</v>
      </c>
      <c r="AF225" s="235">
        <v>0</v>
      </c>
      <c r="AG225" s="235">
        <v>0</v>
      </c>
      <c r="AH225" s="235">
        <v>1.154960571399475E-2</v>
      </c>
      <c r="AI225" s="235">
        <v>0</v>
      </c>
      <c r="AJ225" s="235">
        <v>1.1200000000000001</v>
      </c>
      <c r="AK225" s="235">
        <v>0</v>
      </c>
      <c r="AL225" s="235">
        <v>0.03</v>
      </c>
      <c r="AM225" s="235">
        <v>0</v>
      </c>
      <c r="AP225" s="235">
        <v>0</v>
      </c>
      <c r="AQ225" s="235">
        <v>0</v>
      </c>
      <c r="AT225" s="235">
        <v>1</v>
      </c>
    </row>
    <row r="226" spans="1:46">
      <c r="A226" s="234">
        <v>217</v>
      </c>
      <c r="B226" s="235">
        <v>8.3333333333333329E-2</v>
      </c>
      <c r="C226" s="235">
        <v>21.679564328561884</v>
      </c>
      <c r="D226" s="235">
        <v>0</v>
      </c>
      <c r="E226" s="235">
        <v>30.128703999999999</v>
      </c>
      <c r="F226" s="235">
        <v>0</v>
      </c>
      <c r="G226" s="235">
        <v>35.129992000000001</v>
      </c>
      <c r="H226" s="235">
        <v>21.189634385069251</v>
      </c>
      <c r="I226" s="235">
        <v>-26.205433239809963</v>
      </c>
      <c r="J226" s="235">
        <v>0</v>
      </c>
      <c r="K226" s="235">
        <v>46.076564165904443</v>
      </c>
      <c r="L226" s="235">
        <v>0.87599450932442002</v>
      </c>
      <c r="M226" s="235">
        <v>0.9853169217383364</v>
      </c>
      <c r="N226" s="235">
        <v>0</v>
      </c>
      <c r="O226" s="235">
        <v>1</v>
      </c>
      <c r="P226" s="235">
        <v>0</v>
      </c>
      <c r="Q226" s="235">
        <v>0.99</v>
      </c>
      <c r="R226" s="235">
        <v>0</v>
      </c>
      <c r="S226" s="235">
        <v>0.37790972680097362</v>
      </c>
      <c r="T226" s="235">
        <v>2.3375579627588814</v>
      </c>
      <c r="U226" s="235">
        <v>-2.5752918358040202</v>
      </c>
      <c r="V226" s="235">
        <v>-2.2925611350377775</v>
      </c>
      <c r="W226" s="235">
        <v>0</v>
      </c>
      <c r="X226" s="235">
        <v>0</v>
      </c>
      <c r="Y226" s="235">
        <v>220.93638684709973</v>
      </c>
      <c r="Z226" s="235">
        <v>154.99495776523818</v>
      </c>
      <c r="AA226" s="235">
        <v>0</v>
      </c>
      <c r="AB226" s="235">
        <v>-0.42289383600299257</v>
      </c>
      <c r="AC226" s="235">
        <v>0</v>
      </c>
      <c r="AF226" s="235">
        <v>0</v>
      </c>
      <c r="AG226" s="235">
        <v>0</v>
      </c>
      <c r="AH226" s="235">
        <v>1.1557551650640246E-2</v>
      </c>
      <c r="AI226" s="235">
        <v>0</v>
      </c>
      <c r="AJ226" s="235">
        <v>1.2200000000000002</v>
      </c>
      <c r="AK226" s="235">
        <v>0</v>
      </c>
      <c r="AL226" s="235">
        <v>0.03</v>
      </c>
      <c r="AM226" s="235">
        <v>0</v>
      </c>
      <c r="AP226" s="235">
        <v>0</v>
      </c>
      <c r="AQ226" s="235">
        <v>0</v>
      </c>
      <c r="AT226" s="235">
        <v>1</v>
      </c>
    </row>
    <row r="227" spans="1:46">
      <c r="A227" s="234">
        <v>217</v>
      </c>
      <c r="B227" s="235">
        <v>0.16666666666666666</v>
      </c>
      <c r="C227" s="235">
        <v>21.762897661895217</v>
      </c>
      <c r="D227" s="235">
        <v>0</v>
      </c>
      <c r="E227" s="235">
        <v>30.128703999999999</v>
      </c>
      <c r="F227" s="235">
        <v>0</v>
      </c>
      <c r="G227" s="235">
        <v>35.129992000000001</v>
      </c>
      <c r="H227" s="235">
        <v>21.189634385069251</v>
      </c>
      <c r="I227" s="235">
        <v>-26.797657341919944</v>
      </c>
      <c r="J227" s="235">
        <v>0</v>
      </c>
      <c r="K227" s="235">
        <v>46.652845148064905</v>
      </c>
      <c r="L227" s="235">
        <v>0.87121993138178255</v>
      </c>
      <c r="M227" s="235">
        <v>0.98501821873600193</v>
      </c>
      <c r="N227" s="235">
        <v>0</v>
      </c>
      <c r="O227" s="235">
        <v>1</v>
      </c>
      <c r="P227" s="235">
        <v>0</v>
      </c>
      <c r="Q227" s="235">
        <v>0.99</v>
      </c>
      <c r="R227" s="235">
        <v>0</v>
      </c>
      <c r="S227" s="235">
        <v>0.37572830307863869</v>
      </c>
      <c r="T227" s="235">
        <v>2.3239284841062151</v>
      </c>
      <c r="U227" s="235">
        <v>-2.5602881527863444</v>
      </c>
      <c r="V227" s="235">
        <v>-2.2783726627935716</v>
      </c>
      <c r="W227" s="235">
        <v>0</v>
      </c>
      <c r="X227" s="235">
        <v>0</v>
      </c>
      <c r="Y227" s="235">
        <v>220.38158851881255</v>
      </c>
      <c r="Z227" s="235">
        <v>155.09068492031338</v>
      </c>
      <c r="AA227" s="235">
        <v>0</v>
      </c>
      <c r="AB227" s="235">
        <v>-0.4212719920210044</v>
      </c>
      <c r="AC227" s="235">
        <v>0</v>
      </c>
      <c r="AF227" s="235">
        <v>0</v>
      </c>
      <c r="AG227" s="235">
        <v>0</v>
      </c>
      <c r="AH227" s="235">
        <v>1.156543288924298E-2</v>
      </c>
      <c r="AI227" s="235">
        <v>0</v>
      </c>
      <c r="AJ227" s="235">
        <v>1.2200000000000002</v>
      </c>
      <c r="AK227" s="235">
        <v>0</v>
      </c>
      <c r="AL227" s="235">
        <v>0.03</v>
      </c>
      <c r="AM227" s="235">
        <v>0</v>
      </c>
      <c r="AP227" s="235">
        <v>0</v>
      </c>
      <c r="AQ227" s="235">
        <v>0</v>
      </c>
      <c r="AT227" s="235">
        <v>1</v>
      </c>
    </row>
    <row r="228" spans="1:46">
      <c r="A228" s="234">
        <v>217</v>
      </c>
      <c r="B228" s="235">
        <v>0.25</v>
      </c>
      <c r="C228" s="235">
        <v>21.846230995228549</v>
      </c>
      <c r="D228" s="235">
        <v>0</v>
      </c>
      <c r="E228" s="235">
        <v>30.128703999999999</v>
      </c>
      <c r="F228" s="235">
        <v>0</v>
      </c>
      <c r="G228" s="235">
        <v>35.129992000000001</v>
      </c>
      <c r="H228" s="235">
        <v>21.189634385069251</v>
      </c>
      <c r="I228" s="235">
        <v>-27.373674967715999</v>
      </c>
      <c r="J228" s="235">
        <v>0</v>
      </c>
      <c r="K228" s="235">
        <v>47.215298202509288</v>
      </c>
      <c r="L228" s="235">
        <v>0.86639763943468728</v>
      </c>
      <c r="M228" s="235">
        <v>0.98472048041013371</v>
      </c>
      <c r="N228" s="235">
        <v>0</v>
      </c>
      <c r="O228" s="235">
        <v>1</v>
      </c>
      <c r="P228" s="235">
        <v>0</v>
      </c>
      <c r="Q228" s="235">
        <v>0.99</v>
      </c>
      <c r="R228" s="235">
        <v>0</v>
      </c>
      <c r="S228" s="235">
        <v>0.37357462928619073</v>
      </c>
      <c r="T228" s="235">
        <v>2.3104655589661394</v>
      </c>
      <c r="U228" s="235">
        <v>-2.5454682984655528</v>
      </c>
      <c r="V228" s="235">
        <v>-2.2643076043052099</v>
      </c>
      <c r="W228" s="235">
        <v>0</v>
      </c>
      <c r="X228" s="235">
        <v>0</v>
      </c>
      <c r="Y228" s="235">
        <v>219.83048874510624</v>
      </c>
      <c r="Z228" s="235">
        <v>155.18566394354895</v>
      </c>
      <c r="AA228" s="235">
        <v>0</v>
      </c>
      <c r="AB228" s="235">
        <v>-0.41972101089728509</v>
      </c>
      <c r="AC228" s="235">
        <v>0</v>
      </c>
      <c r="AF228" s="235">
        <v>0</v>
      </c>
      <c r="AG228" s="235">
        <v>0</v>
      </c>
      <c r="AH228" s="235">
        <v>1.1573250168514824E-2</v>
      </c>
      <c r="AI228" s="235">
        <v>0</v>
      </c>
      <c r="AJ228" s="235">
        <v>1.2200000000000002</v>
      </c>
      <c r="AK228" s="235">
        <v>0</v>
      </c>
      <c r="AL228" s="235">
        <v>0.03</v>
      </c>
      <c r="AM228" s="235">
        <v>0</v>
      </c>
      <c r="AP228" s="235">
        <v>0</v>
      </c>
      <c r="AQ228" s="235">
        <v>0</v>
      </c>
      <c r="AT228" s="235">
        <v>1</v>
      </c>
    </row>
    <row r="229" spans="1:46">
      <c r="A229" s="234">
        <v>217</v>
      </c>
      <c r="B229" s="235">
        <v>0.33333333333333331</v>
      </c>
      <c r="C229" s="235">
        <v>21.929564328561884</v>
      </c>
      <c r="D229" s="235">
        <v>0</v>
      </c>
      <c r="E229" s="235">
        <v>30.128703999999999</v>
      </c>
      <c r="F229" s="235">
        <v>0</v>
      </c>
      <c r="G229" s="235">
        <v>35.129992000000001</v>
      </c>
      <c r="H229" s="235">
        <v>21.189634385069251</v>
      </c>
      <c r="I229" s="235">
        <v>-27.93301668642755</v>
      </c>
      <c r="J229" s="235">
        <v>0</v>
      </c>
      <c r="K229" s="235">
        <v>47.763263919473239</v>
      </c>
      <c r="L229" s="235">
        <v>0.86153891414524197</v>
      </c>
      <c r="M229" s="235">
        <v>0.98442427380866815</v>
      </c>
      <c r="N229" s="235">
        <v>0</v>
      </c>
      <c r="O229" s="235">
        <v>1</v>
      </c>
      <c r="P229" s="235">
        <v>0</v>
      </c>
      <c r="Q229" s="235">
        <v>0.99</v>
      </c>
      <c r="R229" s="235">
        <v>0</v>
      </c>
      <c r="S229" s="235">
        <v>0.3714482449476556</v>
      </c>
      <c r="T229" s="235">
        <v>2.2971669218514199</v>
      </c>
      <c r="U229" s="235">
        <v>-2.5308297345903403</v>
      </c>
      <c r="V229" s="235">
        <v>-2.2503782777257513</v>
      </c>
      <c r="W229" s="235">
        <v>0</v>
      </c>
      <c r="X229" s="235">
        <v>0</v>
      </c>
      <c r="Y229" s="235">
        <v>219.28304999480218</v>
      </c>
      <c r="Z229" s="235">
        <v>155.2799145604121</v>
      </c>
      <c r="AA229" s="235">
        <v>0</v>
      </c>
      <c r="AB229" s="235">
        <v>-0.41822585022114422</v>
      </c>
      <c r="AC229" s="235">
        <v>0</v>
      </c>
      <c r="AF229" s="235">
        <v>0</v>
      </c>
      <c r="AG229" s="235">
        <v>0</v>
      </c>
      <c r="AH229" s="235">
        <v>1.1581004271137032E-2</v>
      </c>
      <c r="AI229" s="235">
        <v>0</v>
      </c>
      <c r="AJ229" s="235">
        <v>1.2200000000000002</v>
      </c>
      <c r="AK229" s="235">
        <v>0</v>
      </c>
      <c r="AL229" s="235">
        <v>0.03</v>
      </c>
      <c r="AM229" s="235">
        <v>0</v>
      </c>
      <c r="AP229" s="235">
        <v>0</v>
      </c>
      <c r="AQ229" s="235">
        <v>0</v>
      </c>
      <c r="AT229" s="235">
        <v>1</v>
      </c>
    </row>
    <row r="230" spans="1:46">
      <c r="A230" s="234">
        <v>217</v>
      </c>
      <c r="B230" s="235">
        <v>0.41666666666666669</v>
      </c>
      <c r="C230" s="235">
        <v>22.012897661895217</v>
      </c>
      <c r="D230" s="235">
        <v>0</v>
      </c>
      <c r="E230" s="235">
        <v>30.128703999999999</v>
      </c>
      <c r="F230" s="235">
        <v>0</v>
      </c>
      <c r="G230" s="235">
        <v>35.129992000000001</v>
      </c>
      <c r="H230" s="235">
        <v>21.189634385069251</v>
      </c>
      <c r="I230" s="235">
        <v>-28.475210167496698</v>
      </c>
      <c r="J230" s="235">
        <v>0</v>
      </c>
      <c r="K230" s="235">
        <v>48.296067808731536</v>
      </c>
      <c r="L230" s="235">
        <v>0.85665629406246158</v>
      </c>
      <c r="M230" s="235">
        <v>0.98413021765527853</v>
      </c>
      <c r="N230" s="235">
        <v>0</v>
      </c>
      <c r="O230" s="235">
        <v>1</v>
      </c>
      <c r="P230" s="235">
        <v>0</v>
      </c>
      <c r="Q230" s="235">
        <v>0.99</v>
      </c>
      <c r="R230" s="235">
        <v>0</v>
      </c>
      <c r="S230" s="235">
        <v>0.36934869906689344</v>
      </c>
      <c r="T230" s="235">
        <v>2.2840300448395934</v>
      </c>
      <c r="U230" s="235">
        <v>-2.5163696619042053</v>
      </c>
      <c r="V230" s="235">
        <v>-2.2365952278236176</v>
      </c>
      <c r="W230" s="235">
        <v>0</v>
      </c>
      <c r="X230" s="235">
        <v>0</v>
      </c>
      <c r="Y230" s="235">
        <v>218.73923128998004</v>
      </c>
      <c r="Z230" s="235">
        <v>155.37345348765592</v>
      </c>
      <c r="AA230" s="235">
        <v>0</v>
      </c>
      <c r="AB230" s="235">
        <v>-0.41677298787307038</v>
      </c>
      <c r="AC230" s="235">
        <v>0</v>
      </c>
      <c r="AF230" s="235">
        <v>0</v>
      </c>
      <c r="AG230" s="235">
        <v>0</v>
      </c>
      <c r="AH230" s="235">
        <v>1.1588696018034878E-2</v>
      </c>
      <c r="AI230" s="235">
        <v>0</v>
      </c>
      <c r="AJ230" s="235">
        <v>1.2200000000000002</v>
      </c>
      <c r="AK230" s="235">
        <v>0</v>
      </c>
      <c r="AL230" s="235">
        <v>0.03</v>
      </c>
      <c r="AM230" s="235">
        <v>0</v>
      </c>
      <c r="AP230" s="235">
        <v>0</v>
      </c>
      <c r="AQ230" s="235">
        <v>0</v>
      </c>
      <c r="AT230" s="235">
        <v>1</v>
      </c>
    </row>
    <row r="231" spans="1:46">
      <c r="A231" s="234">
        <v>217</v>
      </c>
      <c r="B231" s="235">
        <v>0.5</v>
      </c>
      <c r="C231" s="235">
        <v>22.096230995228549</v>
      </c>
      <c r="D231" s="235">
        <v>0</v>
      </c>
      <c r="E231" s="235">
        <v>30.128703999999999</v>
      </c>
      <c r="F231" s="235">
        <v>0</v>
      </c>
      <c r="G231" s="235">
        <v>35.129992000000001</v>
      </c>
      <c r="H231" s="235">
        <v>21.189634385069251</v>
      </c>
      <c r="I231" s="235">
        <v>-28.99978133608613</v>
      </c>
      <c r="J231" s="235">
        <v>0</v>
      </c>
      <c r="K231" s="235">
        <v>48.813021646546254</v>
      </c>
      <c r="L231" s="235">
        <v>0.85176361238167875</v>
      </c>
      <c r="M231" s="235">
        <v>0.98383898328325037</v>
      </c>
      <c r="N231" s="235">
        <v>0</v>
      </c>
      <c r="O231" s="235">
        <v>1</v>
      </c>
      <c r="P231" s="235">
        <v>0</v>
      </c>
      <c r="Q231" s="235">
        <v>0.99</v>
      </c>
      <c r="R231" s="235">
        <v>0</v>
      </c>
      <c r="S231" s="235">
        <v>0.36727555004110085</v>
      </c>
      <c r="T231" s="235">
        <v>2.2710522196588636</v>
      </c>
      <c r="U231" s="235">
        <v>-2.5020851030646565</v>
      </c>
      <c r="V231" s="235">
        <v>-2.2229663274636988</v>
      </c>
      <c r="W231" s="235">
        <v>0</v>
      </c>
      <c r="X231" s="235">
        <v>0</v>
      </c>
      <c r="Y231" s="235">
        <v>218.1989890727645</v>
      </c>
      <c r="Z231" s="235">
        <v>155.46629472207889</v>
      </c>
      <c r="AA231" s="235">
        <v>0</v>
      </c>
      <c r="AB231" s="235">
        <v>-0.41535140250921621</v>
      </c>
      <c r="AC231" s="235">
        <v>0</v>
      </c>
      <c r="AF231" s="235">
        <v>0</v>
      </c>
      <c r="AG231" s="235">
        <v>0</v>
      </c>
      <c r="AH231" s="235">
        <v>1.1596326258187108E-2</v>
      </c>
      <c r="AI231" s="235">
        <v>0</v>
      </c>
      <c r="AJ231" s="235">
        <v>1.2200000000000002</v>
      </c>
      <c r="AK231" s="235">
        <v>0</v>
      </c>
      <c r="AL231" s="235">
        <v>0.03</v>
      </c>
      <c r="AM231" s="235">
        <v>0</v>
      </c>
      <c r="AP231" s="235">
        <v>0</v>
      </c>
      <c r="AQ231" s="235">
        <v>0</v>
      </c>
      <c r="AT231" s="235">
        <v>1</v>
      </c>
    </row>
    <row r="232" spans="1:46">
      <c r="A232" s="234">
        <v>217</v>
      </c>
      <c r="B232" s="235">
        <v>0.58333333333333337</v>
      </c>
      <c r="C232" s="235">
        <v>22.179564328561884</v>
      </c>
      <c r="D232" s="235">
        <v>0</v>
      </c>
      <c r="E232" s="235">
        <v>30.128703999999999</v>
      </c>
      <c r="F232" s="235">
        <v>0</v>
      </c>
      <c r="G232" s="235">
        <v>35.129992000000001</v>
      </c>
      <c r="H232" s="235">
        <v>21.189634385069251</v>
      </c>
      <c r="I232" s="235">
        <v>-29.506255637303411</v>
      </c>
      <c r="J232" s="235">
        <v>0</v>
      </c>
      <c r="K232" s="235">
        <v>49.313425124482585</v>
      </c>
      <c r="L232" s="235">
        <v>0.84687601921323219</v>
      </c>
      <c r="M232" s="235">
        <v>0.98355129494078009</v>
      </c>
      <c r="N232" s="235">
        <v>0</v>
      </c>
      <c r="O232" s="235">
        <v>1</v>
      </c>
      <c r="P232" s="235">
        <v>0</v>
      </c>
      <c r="Q232" s="235">
        <v>0.99</v>
      </c>
      <c r="R232" s="235">
        <v>0</v>
      </c>
      <c r="S232" s="235">
        <v>0.36522836552516785</v>
      </c>
      <c r="T232" s="235">
        <v>2.2582306365466556</v>
      </c>
      <c r="U232" s="235">
        <v>-2.487972982372527</v>
      </c>
      <c r="V232" s="235">
        <v>-2.2094965525602177</v>
      </c>
      <c r="W232" s="235">
        <v>0</v>
      </c>
      <c r="X232" s="235">
        <v>0</v>
      </c>
      <c r="Y232" s="235">
        <v>217.66227814276101</v>
      </c>
      <c r="Z232" s="235">
        <v>155.55845002035593</v>
      </c>
      <c r="AA232" s="235">
        <v>0</v>
      </c>
      <c r="AB232" s="235">
        <v>-0.41395287733035757</v>
      </c>
      <c r="AC232" s="235">
        <v>0</v>
      </c>
      <c r="AF232" s="235">
        <v>0</v>
      </c>
      <c r="AG232" s="235">
        <v>0</v>
      </c>
      <c r="AH232" s="235">
        <v>1.1603895856996626E-2</v>
      </c>
      <c r="AI232" s="235">
        <v>0</v>
      </c>
      <c r="AJ232" s="235">
        <v>1.2200000000000002</v>
      </c>
      <c r="AK232" s="235">
        <v>0</v>
      </c>
      <c r="AL232" s="235">
        <v>0.03</v>
      </c>
      <c r="AM232" s="235">
        <v>0</v>
      </c>
      <c r="AP232" s="235">
        <v>0</v>
      </c>
      <c r="AQ232" s="235">
        <v>0</v>
      </c>
      <c r="AT232" s="235">
        <v>1</v>
      </c>
    </row>
    <row r="233" spans="1:46">
      <c r="A233" s="234">
        <v>217</v>
      </c>
      <c r="B233" s="235">
        <v>0.66666666666666663</v>
      </c>
      <c r="C233" s="235">
        <v>22.262897661895217</v>
      </c>
      <c r="D233" s="235">
        <v>0</v>
      </c>
      <c r="E233" s="235">
        <v>30.128703999999999</v>
      </c>
      <c r="F233" s="235">
        <v>0</v>
      </c>
      <c r="G233" s="235">
        <v>35.129992000000001</v>
      </c>
      <c r="H233" s="235">
        <v>21.189634385069251</v>
      </c>
      <c r="I233" s="235">
        <v>-29.994159408568805</v>
      </c>
      <c r="J233" s="235">
        <v>0</v>
      </c>
      <c r="K233" s="235">
        <v>49.796567822325727</v>
      </c>
      <c r="L233" s="235">
        <v>0.84200998615912981</v>
      </c>
      <c r="M233" s="235">
        <v>0.98326792934552887</v>
      </c>
      <c r="N233" s="235">
        <v>0</v>
      </c>
      <c r="O233" s="235">
        <v>1</v>
      </c>
      <c r="P233" s="235">
        <v>0</v>
      </c>
      <c r="Q233" s="235">
        <v>0.99</v>
      </c>
      <c r="R233" s="235">
        <v>0</v>
      </c>
      <c r="S233" s="235">
        <v>0.3632067222560435</v>
      </c>
      <c r="T233" s="235">
        <v>2.2455624514279835</v>
      </c>
      <c r="U233" s="235">
        <v>-2.474030193723681</v>
      </c>
      <c r="V233" s="235">
        <v>-2.1961881961192069</v>
      </c>
      <c r="W233" s="235">
        <v>0</v>
      </c>
      <c r="X233" s="235">
        <v>0</v>
      </c>
      <c r="Y233" s="235">
        <v>217.1290525235232</v>
      </c>
      <c r="Z233" s="235">
        <v>155.64992943865408</v>
      </c>
      <c r="AA233" s="235">
        <v>0</v>
      </c>
      <c r="AB233" s="235">
        <v>-0.41257185305775734</v>
      </c>
      <c r="AC233" s="235">
        <v>0</v>
      </c>
      <c r="AF233" s="235">
        <v>0</v>
      </c>
      <c r="AG233" s="235">
        <v>0</v>
      </c>
      <c r="AH233" s="235">
        <v>1.1611405685229843E-2</v>
      </c>
      <c r="AI233" s="235">
        <v>0</v>
      </c>
      <c r="AJ233" s="235">
        <v>1.2200000000000002</v>
      </c>
      <c r="AK233" s="235">
        <v>0</v>
      </c>
      <c r="AL233" s="235">
        <v>0.03</v>
      </c>
      <c r="AM233" s="235">
        <v>0</v>
      </c>
      <c r="AP233" s="235">
        <v>0</v>
      </c>
      <c r="AQ233" s="235">
        <v>0</v>
      </c>
      <c r="AT233" s="235">
        <v>1</v>
      </c>
    </row>
    <row r="234" spans="1:46">
      <c r="A234" s="234">
        <v>217</v>
      </c>
      <c r="B234" s="235">
        <v>0.75</v>
      </c>
      <c r="C234" s="235">
        <v>22.346230995228549</v>
      </c>
      <c r="D234" s="235">
        <v>0</v>
      </c>
      <c r="E234" s="235">
        <v>30.128703999999999</v>
      </c>
      <c r="F234" s="235">
        <v>0</v>
      </c>
      <c r="G234" s="235">
        <v>35.129992000000001</v>
      </c>
      <c r="H234" s="235">
        <v>21.189634385069251</v>
      </c>
      <c r="I234" s="235">
        <v>-30.463021358028698</v>
      </c>
      <c r="J234" s="235">
        <v>0</v>
      </c>
      <c r="K234" s="235">
        <v>50.26173152441234</v>
      </c>
      <c r="L234" s="235">
        <v>0.83718328986713508</v>
      </c>
      <c r="M234" s="235">
        <v>0.98298971436312432</v>
      </c>
      <c r="N234" s="235">
        <v>0</v>
      </c>
      <c r="O234" s="235">
        <v>1</v>
      </c>
      <c r="P234" s="235">
        <v>0</v>
      </c>
      <c r="Q234" s="235">
        <v>0.99</v>
      </c>
      <c r="R234" s="235">
        <v>0</v>
      </c>
      <c r="S234" s="235">
        <v>0.36121020584832042</v>
      </c>
      <c r="T234" s="235">
        <v>2.2330448377247976</v>
      </c>
      <c r="U234" s="235">
        <v>-2.4602536530244317</v>
      </c>
      <c r="V234" s="235">
        <v>-2.1830413255668679</v>
      </c>
      <c r="W234" s="235">
        <v>0</v>
      </c>
      <c r="X234" s="235">
        <v>0</v>
      </c>
      <c r="Y234" s="235">
        <v>216.59926618000986</v>
      </c>
      <c r="Z234" s="235">
        <v>155.74074184475182</v>
      </c>
      <c r="AA234" s="235">
        <v>0</v>
      </c>
      <c r="AB234" s="235">
        <v>-0.41120502223596711</v>
      </c>
      <c r="AC234" s="235">
        <v>0</v>
      </c>
      <c r="AF234" s="235">
        <v>0</v>
      </c>
      <c r="AG234" s="235">
        <v>0</v>
      </c>
      <c r="AH234" s="235">
        <v>1.1618856609673529E-2</v>
      </c>
      <c r="AI234" s="235">
        <v>0</v>
      </c>
      <c r="AJ234" s="235">
        <v>1.2200000000000002</v>
      </c>
      <c r="AK234" s="235">
        <v>0</v>
      </c>
      <c r="AL234" s="235">
        <v>0.03</v>
      </c>
      <c r="AM234" s="235">
        <v>0</v>
      </c>
      <c r="AP234" s="235">
        <v>0</v>
      </c>
      <c r="AQ234" s="235">
        <v>0</v>
      </c>
      <c r="AT234" s="235">
        <v>1</v>
      </c>
    </row>
    <row r="235" spans="1:46">
      <c r="A235" s="234">
        <v>217</v>
      </c>
      <c r="B235" s="235">
        <v>0.83333333333333337</v>
      </c>
      <c r="C235" s="235">
        <v>22.429564328561884</v>
      </c>
      <c r="D235" s="235">
        <v>0</v>
      </c>
      <c r="E235" s="235">
        <v>30.128703999999999</v>
      </c>
      <c r="F235" s="235">
        <v>0</v>
      </c>
      <c r="G235" s="235">
        <v>35.129992000000001</v>
      </c>
      <c r="H235" s="235">
        <v>21.189634385069251</v>
      </c>
      <c r="I235" s="235">
        <v>-30.912374145229023</v>
      </c>
      <c r="J235" s="235">
        <v>0</v>
      </c>
      <c r="K235" s="235">
        <v>50.708192894566139</v>
      </c>
      <c r="L235" s="235">
        <v>0.83241497121106822</v>
      </c>
      <c r="M235" s="235">
        <v>0.98271752668552403</v>
      </c>
      <c r="N235" s="235">
        <v>0</v>
      </c>
      <c r="O235" s="235">
        <v>1</v>
      </c>
      <c r="P235" s="235">
        <v>0</v>
      </c>
      <c r="Q235" s="235">
        <v>0.99</v>
      </c>
      <c r="R235" s="235">
        <v>0</v>
      </c>
      <c r="S235" s="235">
        <v>0.35923841057202277</v>
      </c>
      <c r="T235" s="235">
        <v>2.2206750224288117</v>
      </c>
      <c r="U235" s="235">
        <v>-2.4466403346811738</v>
      </c>
      <c r="V235" s="235">
        <v>-2.1700543345029528</v>
      </c>
      <c r="W235" s="235">
        <v>0</v>
      </c>
      <c r="X235" s="235">
        <v>0</v>
      </c>
      <c r="Y235" s="235">
        <v>216.07287355714169</v>
      </c>
      <c r="Z235" s="235">
        <v>155.83089535267078</v>
      </c>
      <c r="AA235" s="235">
        <v>0</v>
      </c>
      <c r="AB235" s="235">
        <v>-0.40985081335831586</v>
      </c>
      <c r="AC235" s="235">
        <v>0</v>
      </c>
      <c r="AF235" s="235">
        <v>0</v>
      </c>
      <c r="AG235" s="235">
        <v>0</v>
      </c>
      <c r="AH235" s="235">
        <v>1.162624948600206E-2</v>
      </c>
      <c r="AI235" s="235">
        <v>0</v>
      </c>
      <c r="AJ235" s="235">
        <v>1.2200000000000002</v>
      </c>
      <c r="AK235" s="235">
        <v>0</v>
      </c>
      <c r="AL235" s="235">
        <v>0.03</v>
      </c>
      <c r="AM235" s="235">
        <v>0</v>
      </c>
      <c r="AP235" s="235">
        <v>0</v>
      </c>
      <c r="AQ235" s="235">
        <v>0</v>
      </c>
      <c r="AT235" s="235">
        <v>1</v>
      </c>
    </row>
    <row r="236" spans="1:46">
      <c r="A236" s="234">
        <v>217</v>
      </c>
      <c r="B236" s="235">
        <v>0.91666666666666663</v>
      </c>
      <c r="C236" s="235">
        <v>22.512897661895217</v>
      </c>
      <c r="D236" s="235">
        <v>0</v>
      </c>
      <c r="E236" s="235">
        <v>30.128703999999999</v>
      </c>
      <c r="F236" s="235">
        <v>0</v>
      </c>
      <c r="G236" s="235">
        <v>35.129992000000001</v>
      </c>
      <c r="H236" s="235">
        <v>21.189634385069251</v>
      </c>
      <c r="I236" s="235">
        <v>-31.341756058416991</v>
      </c>
      <c r="J236" s="235">
        <v>0</v>
      </c>
      <c r="K236" s="235">
        <v>51.135226519391203</v>
      </c>
      <c r="L236" s="235">
        <v>0.82772526686471282</v>
      </c>
      <c r="M236" s="235">
        <v>0.98245228839182741</v>
      </c>
      <c r="N236" s="235">
        <v>0</v>
      </c>
      <c r="O236" s="235">
        <v>1</v>
      </c>
      <c r="P236" s="235">
        <v>0</v>
      </c>
      <c r="Q236" s="235">
        <v>0.99</v>
      </c>
      <c r="R236" s="235">
        <v>0</v>
      </c>
      <c r="S236" s="235">
        <v>0.35729093912210408</v>
      </c>
      <c r="T236" s="235">
        <v>2.2084503081199687</v>
      </c>
      <c r="U236" s="235">
        <v>-2.433187293856101</v>
      </c>
      <c r="V236" s="235">
        <v>-2.157224486456526</v>
      </c>
      <c r="W236" s="235">
        <v>0</v>
      </c>
      <c r="X236" s="235">
        <v>0</v>
      </c>
      <c r="Y236" s="235">
        <v>215.5498299425746</v>
      </c>
      <c r="Z236" s="235">
        <v>155.92039765855569</v>
      </c>
      <c r="AA236" s="235">
        <v>0</v>
      </c>
      <c r="AB236" s="235">
        <v>-0.40850886892375193</v>
      </c>
      <c r="AC236" s="235">
        <v>0</v>
      </c>
      <c r="AF236" s="235">
        <v>0</v>
      </c>
      <c r="AG236" s="235">
        <v>0</v>
      </c>
      <c r="AH236" s="235">
        <v>1.1633585153888307E-2</v>
      </c>
      <c r="AI236" s="235">
        <v>0</v>
      </c>
      <c r="AJ236" s="235">
        <v>1.2200000000000002</v>
      </c>
      <c r="AK236" s="235">
        <v>0</v>
      </c>
      <c r="AL236" s="235">
        <v>0.03</v>
      </c>
      <c r="AM236" s="235">
        <v>0</v>
      </c>
      <c r="AP236" s="235">
        <v>0</v>
      </c>
      <c r="AQ236" s="235">
        <v>0</v>
      </c>
      <c r="AT236" s="235">
        <v>1</v>
      </c>
    </row>
    <row r="237" spans="1:46">
      <c r="A237" s="234">
        <v>217</v>
      </c>
      <c r="B237" s="235">
        <v>1</v>
      </c>
      <c r="C237" s="235">
        <v>22.596230995228549</v>
      </c>
      <c r="D237" s="235">
        <v>0</v>
      </c>
      <c r="E237" s="235">
        <v>30.128703999999999</v>
      </c>
      <c r="F237" s="235">
        <v>0</v>
      </c>
      <c r="G237" s="235">
        <v>35.129992000000001</v>
      </c>
      <c r="H237" s="235">
        <v>21.189634385069251</v>
      </c>
      <c r="I237" s="235">
        <v>-31.750712780864433</v>
      </c>
      <c r="J237" s="235">
        <v>0</v>
      </c>
      <c r="K237" s="235">
        <v>51.542108322841194</v>
      </c>
      <c r="L237" s="235">
        <v>0.82313551032501697</v>
      </c>
      <c r="M237" s="235">
        <v>0.98219496228733516</v>
      </c>
      <c r="N237" s="235">
        <v>0</v>
      </c>
      <c r="O237" s="235">
        <v>1</v>
      </c>
      <c r="P237" s="235">
        <v>0</v>
      </c>
      <c r="Q237" s="235">
        <v>0.99</v>
      </c>
      <c r="R237" s="235">
        <v>0</v>
      </c>
      <c r="S237" s="235">
        <v>0.35536740238708259</v>
      </c>
      <c r="T237" s="235">
        <v>2.1963680836490371</v>
      </c>
      <c r="U237" s="235">
        <v>-2.4198916772353085</v>
      </c>
      <c r="V237" s="235">
        <v>-2.1445483888803918</v>
      </c>
      <c r="W237" s="235">
        <v>0</v>
      </c>
      <c r="X237" s="235">
        <v>0</v>
      </c>
      <c r="Y237" s="235">
        <v>215.03009167660883</v>
      </c>
      <c r="Z237" s="235">
        <v>156.00925627661638</v>
      </c>
      <c r="AA237" s="235">
        <v>0</v>
      </c>
      <c r="AB237" s="235">
        <v>-0.40717958191571246</v>
      </c>
      <c r="AC237" s="235">
        <v>0</v>
      </c>
      <c r="AF237" s="235">
        <v>0</v>
      </c>
      <c r="AG237" s="235">
        <v>0</v>
      </c>
      <c r="AH237" s="235">
        <v>1.1640864434110656E-2</v>
      </c>
      <c r="AI237" s="235">
        <v>0</v>
      </c>
      <c r="AJ237" s="235">
        <v>1.2200000000000002</v>
      </c>
      <c r="AK237" s="235">
        <v>0</v>
      </c>
      <c r="AL237" s="235">
        <v>0.03</v>
      </c>
      <c r="AM237" s="235">
        <v>0</v>
      </c>
      <c r="AP237" s="235">
        <v>0</v>
      </c>
      <c r="AQ237" s="235">
        <v>0</v>
      </c>
      <c r="AT237" s="235">
        <v>1</v>
      </c>
    </row>
    <row r="238" spans="1:46">
      <c r="A238" s="234">
        <v>217</v>
      </c>
      <c r="B238" s="235">
        <v>1.0833333333333333</v>
      </c>
      <c r="C238" s="235">
        <v>22.679564328561884</v>
      </c>
      <c r="D238" s="235">
        <v>0</v>
      </c>
      <c r="E238" s="235">
        <v>30.128703999999999</v>
      </c>
      <c r="F238" s="235">
        <v>0</v>
      </c>
      <c r="G238" s="235">
        <v>35.129992000000001</v>
      </c>
      <c r="H238" s="235">
        <v>21.189634385069251</v>
      </c>
      <c r="I238" s="235">
        <v>-32.138799236537466</v>
      </c>
      <c r="J238" s="235">
        <v>0</v>
      </c>
      <c r="K238" s="235">
        <v>51.92811934672703</v>
      </c>
      <c r="L238" s="235">
        <v>0.81866799992575667</v>
      </c>
      <c r="M238" s="235">
        <v>0.981946545937326</v>
      </c>
      <c r="N238" s="235">
        <v>0</v>
      </c>
      <c r="O238" s="235">
        <v>1</v>
      </c>
      <c r="P238" s="235">
        <v>0</v>
      </c>
      <c r="Q238" s="235">
        <v>0.99</v>
      </c>
      <c r="R238" s="235">
        <v>0</v>
      </c>
      <c r="S238" s="235">
        <v>0.35346741922206121</v>
      </c>
      <c r="T238" s="235">
        <v>2.1844258265000702</v>
      </c>
      <c r="U238" s="235">
        <v>-2.4067507253604905</v>
      </c>
      <c r="V238" s="235">
        <v>-2.1320223678373171</v>
      </c>
      <c r="W238" s="235">
        <v>0</v>
      </c>
      <c r="X238" s="235">
        <v>0</v>
      </c>
      <c r="Y238" s="235">
        <v>214.5136162415275</v>
      </c>
      <c r="Z238" s="235">
        <v>156.09747868633522</v>
      </c>
      <c r="AA238" s="235">
        <v>0</v>
      </c>
      <c r="AB238" s="235">
        <v>-0.40586372326489717</v>
      </c>
      <c r="AC238" s="235">
        <v>0</v>
      </c>
      <c r="AF238" s="235">
        <v>0</v>
      </c>
      <c r="AG238" s="235">
        <v>0</v>
      </c>
      <c r="AH238" s="235">
        <v>1.1648088127265283E-2</v>
      </c>
      <c r="AI238" s="235">
        <v>0</v>
      </c>
      <c r="AJ238" s="235">
        <v>1.2200000000000002</v>
      </c>
      <c r="AK238" s="235">
        <v>0</v>
      </c>
      <c r="AL238" s="235">
        <v>0.03</v>
      </c>
      <c r="AM238" s="235">
        <v>0</v>
      </c>
      <c r="AP238" s="235">
        <v>0</v>
      </c>
      <c r="AQ238" s="235">
        <v>0</v>
      </c>
      <c r="AT238" s="235">
        <v>1</v>
      </c>
    </row>
    <row r="239" spans="1:46">
      <c r="A239" s="234">
        <v>217</v>
      </c>
      <c r="B239" s="235">
        <v>1.1666666666666667</v>
      </c>
      <c r="C239" s="235">
        <v>22.762897661895217</v>
      </c>
      <c r="D239" s="235">
        <v>0</v>
      </c>
      <c r="E239" s="235">
        <v>30.128703999999999</v>
      </c>
      <c r="F239" s="235">
        <v>0</v>
      </c>
      <c r="G239" s="235">
        <v>35.129992000000001</v>
      </c>
      <c r="H239" s="235">
        <v>21.189634385069251</v>
      </c>
      <c r="I239" s="235">
        <v>-32.505581503303688</v>
      </c>
      <c r="J239" s="235">
        <v>0</v>
      </c>
      <c r="K239" s="235">
        <v>52.292549882196823</v>
      </c>
      <c r="L239" s="235">
        <v>0.81434583208668376</v>
      </c>
      <c r="M239" s="235">
        <v>0.98170806434085045</v>
      </c>
      <c r="N239" s="235">
        <v>0</v>
      </c>
      <c r="O239" s="235">
        <v>1</v>
      </c>
      <c r="P239" s="235">
        <v>0</v>
      </c>
      <c r="Q239" s="235">
        <v>0.99</v>
      </c>
      <c r="R239" s="235">
        <v>0</v>
      </c>
      <c r="S239" s="235">
        <v>0.35159061622941157</v>
      </c>
      <c r="T239" s="235">
        <v>2.1726210996648909</v>
      </c>
      <c r="U239" s="235">
        <v>-2.3937617693922548</v>
      </c>
      <c r="V239" s="235">
        <v>-2.1196427371215822</v>
      </c>
      <c r="W239" s="235">
        <v>0</v>
      </c>
      <c r="X239" s="235">
        <v>0</v>
      </c>
      <c r="Y239" s="235">
        <v>214.00036226453872</v>
      </c>
      <c r="Z239" s="235">
        <v>156.18507240837158</v>
      </c>
      <c r="AA239" s="235">
        <v>0</v>
      </c>
      <c r="AB239" s="235">
        <v>-0.40456216939539158</v>
      </c>
      <c r="AC239" s="235">
        <v>0</v>
      </c>
      <c r="AF239" s="235">
        <v>0</v>
      </c>
      <c r="AG239" s="235">
        <v>0</v>
      </c>
      <c r="AH239" s="235">
        <v>1.1655257013653332E-2</v>
      </c>
      <c r="AI239" s="235">
        <v>0</v>
      </c>
      <c r="AJ239" s="235">
        <v>1.2200000000000002</v>
      </c>
      <c r="AK239" s="235">
        <v>0</v>
      </c>
      <c r="AL239" s="235">
        <v>0.03</v>
      </c>
      <c r="AM239" s="235">
        <v>0</v>
      </c>
      <c r="AP239" s="235">
        <v>0</v>
      </c>
      <c r="AQ239" s="235">
        <v>0</v>
      </c>
      <c r="AT239" s="235">
        <v>1</v>
      </c>
    </row>
    <row r="240" spans="1:46">
      <c r="A240" s="234">
        <v>217</v>
      </c>
      <c r="B240" s="235">
        <v>1.25</v>
      </c>
      <c r="C240" s="235">
        <v>22.846230995228549</v>
      </c>
      <c r="D240" s="235">
        <v>0</v>
      </c>
      <c r="E240" s="235">
        <v>30.128703999999999</v>
      </c>
      <c r="F240" s="235">
        <v>0</v>
      </c>
      <c r="G240" s="235">
        <v>35.129992000000001</v>
      </c>
      <c r="H240" s="235">
        <v>21.189634385069251</v>
      </c>
      <c r="I240" s="235">
        <v>-32.85063877973397</v>
      </c>
      <c r="J240" s="235">
        <v>0</v>
      </c>
      <c r="K240" s="235">
        <v>52.634703926356082</v>
      </c>
      <c r="L240" s="235">
        <v>0.8101926989765631</v>
      </c>
      <c r="M240" s="235">
        <v>0.98148056122710869</v>
      </c>
      <c r="N240" s="235">
        <v>0</v>
      </c>
      <c r="O240" s="235">
        <v>1</v>
      </c>
      <c r="P240" s="235">
        <v>0</v>
      </c>
      <c r="Q240" s="235">
        <v>0.99</v>
      </c>
      <c r="R240" s="235">
        <v>0</v>
      </c>
      <c r="S240" s="235">
        <v>0.34973662754882373</v>
      </c>
      <c r="T240" s="235">
        <v>2.160951545409258</v>
      </c>
      <c r="U240" s="235">
        <v>-2.3809222247165462</v>
      </c>
      <c r="V240" s="235">
        <v>-2.1074059705245247</v>
      </c>
      <c r="W240" s="235">
        <v>0</v>
      </c>
      <c r="X240" s="235">
        <v>0</v>
      </c>
      <c r="Y240" s="235">
        <v>213.49028946557377</v>
      </c>
      <c r="Z240" s="235">
        <v>156.2720450283077</v>
      </c>
      <c r="AA240" s="235">
        <v>0</v>
      </c>
      <c r="AB240" s="235">
        <v>-0.40327572352165308</v>
      </c>
      <c r="AC240" s="235">
        <v>0</v>
      </c>
      <c r="AF240" s="235">
        <v>0</v>
      </c>
      <c r="AG240" s="235">
        <v>0</v>
      </c>
      <c r="AH240" s="235">
        <v>1.1662371853940338E-2</v>
      </c>
      <c r="AI240" s="235">
        <v>0</v>
      </c>
      <c r="AJ240" s="235">
        <v>1.2200000000000002</v>
      </c>
      <c r="AK240" s="235">
        <v>0</v>
      </c>
      <c r="AL240" s="235">
        <v>0.03</v>
      </c>
      <c r="AM240" s="235">
        <v>0</v>
      </c>
      <c r="AP240" s="235">
        <v>0</v>
      </c>
      <c r="AQ240" s="235">
        <v>0</v>
      </c>
      <c r="AT240" s="235">
        <v>1</v>
      </c>
    </row>
    <row r="241" spans="1:46">
      <c r="A241" s="234">
        <v>217</v>
      </c>
      <c r="B241" s="235">
        <v>1.3333333333333333</v>
      </c>
      <c r="C241" s="235">
        <v>22.929564328561884</v>
      </c>
      <c r="D241" s="235">
        <v>0</v>
      </c>
      <c r="E241" s="235">
        <v>30.128703999999999</v>
      </c>
      <c r="F241" s="235">
        <v>0</v>
      </c>
      <c r="G241" s="235">
        <v>35.129992000000001</v>
      </c>
      <c r="H241" s="235">
        <v>21.189634385069251</v>
      </c>
      <c r="I241" s="235">
        <v>-33.173565389464272</v>
      </c>
      <c r="J241" s="235">
        <v>0</v>
      </c>
      <c r="K241" s="235">
        <v>52.95390392633027</v>
      </c>
      <c r="L241" s="235">
        <v>0.8062326509286285</v>
      </c>
      <c r="M241" s="235">
        <v>0.98126508900244358</v>
      </c>
      <c r="N241" s="235">
        <v>0</v>
      </c>
      <c r="O241" s="235">
        <v>1</v>
      </c>
      <c r="P241" s="235">
        <v>0</v>
      </c>
      <c r="Q241" s="235">
        <v>0.99</v>
      </c>
      <c r="R241" s="235">
        <v>0</v>
      </c>
      <c r="S241" s="235">
        <v>0.34790509465723884</v>
      </c>
      <c r="T241" s="235">
        <v>2.149414877749324</v>
      </c>
      <c r="U241" s="235">
        <v>-2.3682295832383207</v>
      </c>
      <c r="V241" s="235">
        <v>-2.0953087941236173</v>
      </c>
      <c r="W241" s="235">
        <v>0</v>
      </c>
      <c r="X241" s="235">
        <v>0</v>
      </c>
      <c r="Y241" s="235">
        <v>212.98335857567875</v>
      </c>
      <c r="Z241" s="235">
        <v>156.35840418614399</v>
      </c>
      <c r="AA241" s="235">
        <v>0</v>
      </c>
      <c r="AB241" s="235">
        <v>-0.40200501563948277</v>
      </c>
      <c r="AC241" s="235">
        <v>0</v>
      </c>
      <c r="AF241" s="235">
        <v>0</v>
      </c>
      <c r="AG241" s="235">
        <v>0</v>
      </c>
      <c r="AH241" s="235">
        <v>1.1669433390248594E-2</v>
      </c>
      <c r="AI241" s="235">
        <v>0</v>
      </c>
      <c r="AJ241" s="235">
        <v>1.2200000000000002</v>
      </c>
      <c r="AK241" s="235">
        <v>0</v>
      </c>
      <c r="AL241" s="235">
        <v>0.03</v>
      </c>
      <c r="AM241" s="235">
        <v>0</v>
      </c>
      <c r="AP241" s="235">
        <v>0</v>
      </c>
      <c r="AQ241" s="235">
        <v>0</v>
      </c>
      <c r="AT241" s="235">
        <v>1</v>
      </c>
    </row>
    <row r="242" spans="1:46">
      <c r="A242" s="234">
        <v>217</v>
      </c>
      <c r="B242" s="235">
        <v>1.4166666666666667</v>
      </c>
      <c r="C242" s="235">
        <v>23.012897661895217</v>
      </c>
      <c r="D242" s="235">
        <v>0</v>
      </c>
      <c r="E242" s="235">
        <v>30.128703999999999</v>
      </c>
      <c r="F242" s="235">
        <v>0</v>
      </c>
      <c r="G242" s="235">
        <v>35.129992000000001</v>
      </c>
      <c r="H242" s="235">
        <v>21.189634385069251</v>
      </c>
      <c r="I242" s="235">
        <v>-33.473972805104609</v>
      </c>
      <c r="J242" s="235">
        <v>0</v>
      </c>
      <c r="K242" s="235">
        <v>53.24949576055851</v>
      </c>
      <c r="L242" s="235">
        <v>0.80248982531316115</v>
      </c>
      <c r="M242" s="235">
        <v>0.9810626974287433</v>
      </c>
      <c r="N242" s="235">
        <v>0</v>
      </c>
      <c r="O242" s="235">
        <v>1</v>
      </c>
      <c r="P242" s="235">
        <v>0</v>
      </c>
      <c r="Q242" s="235">
        <v>0.99</v>
      </c>
      <c r="R242" s="235">
        <v>0</v>
      </c>
      <c r="S242" s="235">
        <v>0.34609566617837795</v>
      </c>
      <c r="T242" s="235">
        <v>2.138008874899294</v>
      </c>
      <c r="U242" s="235">
        <v>-2.3556814056420277</v>
      </c>
      <c r="V242" s="235">
        <v>-2.083348218448597</v>
      </c>
      <c r="W242" s="235">
        <v>0</v>
      </c>
      <c r="X242" s="235">
        <v>0</v>
      </c>
      <c r="Y242" s="235">
        <v>212.47953124529491</v>
      </c>
      <c r="Z242" s="235">
        <v>156.44415754655185</v>
      </c>
      <c r="AA242" s="235">
        <v>0</v>
      </c>
      <c r="AB242" s="235">
        <v>-0.40075046261906722</v>
      </c>
      <c r="AC242" s="235">
        <v>0</v>
      </c>
      <c r="AF242" s="235">
        <v>0</v>
      </c>
      <c r="AG242" s="235">
        <v>0</v>
      </c>
      <c r="AH242" s="235">
        <v>1.1676442347423779E-2</v>
      </c>
      <c r="AI242" s="235">
        <v>0</v>
      </c>
      <c r="AJ242" s="235">
        <v>1.2200000000000002</v>
      </c>
      <c r="AK242" s="235">
        <v>0</v>
      </c>
      <c r="AL242" s="235">
        <v>0.03</v>
      </c>
      <c r="AM242" s="235">
        <v>0</v>
      </c>
      <c r="AP242" s="235">
        <v>0</v>
      </c>
      <c r="AQ242" s="235">
        <v>0</v>
      </c>
      <c r="AT242" s="235">
        <v>1</v>
      </c>
    </row>
    <row r="243" spans="1:46">
      <c r="A243" s="234">
        <v>217</v>
      </c>
      <c r="B243" s="235">
        <v>1.5</v>
      </c>
      <c r="C243" s="235">
        <v>23.096230995228549</v>
      </c>
      <c r="D243" s="235">
        <v>0</v>
      </c>
      <c r="E243" s="235">
        <v>30.128703999999999</v>
      </c>
      <c r="F243" s="235">
        <v>0</v>
      </c>
      <c r="G243" s="235">
        <v>35.129992000000001</v>
      </c>
      <c r="H243" s="235">
        <v>21.189634385069251</v>
      </c>
      <c r="I243" s="235">
        <v>-33.751491671878455</v>
      </c>
      <c r="J243" s="235">
        <v>0</v>
      </c>
      <c r="K243" s="235">
        <v>53.520853894407729</v>
      </c>
      <c r="L243" s="235">
        <v>0.79898814510288485</v>
      </c>
      <c r="M243" s="235">
        <v>0.98087442117244428</v>
      </c>
      <c r="N243" s="235">
        <v>0</v>
      </c>
      <c r="O243" s="235">
        <v>1</v>
      </c>
      <c r="P243" s="235">
        <v>0</v>
      </c>
      <c r="Q243" s="235">
        <v>0.99</v>
      </c>
      <c r="R243" s="235">
        <v>0</v>
      </c>
      <c r="S243" s="235">
        <v>0.3443079977011535</v>
      </c>
      <c r="T243" s="235">
        <v>2.1267313724606178</v>
      </c>
      <c r="U243" s="235">
        <v>-2.3432753144014602</v>
      </c>
      <c r="V243" s="235">
        <v>-2.0715215298425531</v>
      </c>
      <c r="W243" s="235">
        <v>0</v>
      </c>
      <c r="X243" s="235">
        <v>0</v>
      </c>
      <c r="Y243" s="235">
        <v>211.9787699554864</v>
      </c>
      <c r="Z243" s="235">
        <v>156.52931276133569</v>
      </c>
      <c r="AA243" s="235">
        <v>0</v>
      </c>
      <c r="AB243" s="235">
        <v>-0.39951226985212673</v>
      </c>
      <c r="AC243" s="235">
        <v>0</v>
      </c>
      <c r="AF243" s="235">
        <v>0</v>
      </c>
      <c r="AG243" s="235">
        <v>0</v>
      </c>
      <c r="AH243" s="235">
        <v>1.1683399434295879E-2</v>
      </c>
      <c r="AI243" s="235">
        <v>0</v>
      </c>
      <c r="AJ243" s="235">
        <v>1.2200000000000002</v>
      </c>
      <c r="AK243" s="235">
        <v>0</v>
      </c>
      <c r="AL243" s="235">
        <v>0.03</v>
      </c>
      <c r="AM243" s="235">
        <v>0</v>
      </c>
      <c r="AP243" s="235">
        <v>0</v>
      </c>
      <c r="AQ243" s="235">
        <v>0</v>
      </c>
      <c r="AT243" s="235">
        <v>1</v>
      </c>
    </row>
    <row r="244" spans="1:46">
      <c r="A244" s="234">
        <v>217</v>
      </c>
      <c r="B244" s="235">
        <v>1.5833333333333335</v>
      </c>
      <c r="C244" s="235">
        <v>23.179564328561884</v>
      </c>
      <c r="D244" s="235">
        <v>0</v>
      </c>
      <c r="E244" s="235">
        <v>30.128703999999999</v>
      </c>
      <c r="F244" s="235">
        <v>0</v>
      </c>
      <c r="G244" s="235">
        <v>35.129992000000001</v>
      </c>
      <c r="H244" s="235">
        <v>21.189634385069251</v>
      </c>
      <c r="I244" s="235">
        <v>-34.005773809623008</v>
      </c>
      <c r="J244" s="235">
        <v>0</v>
      </c>
      <c r="K244" s="235">
        <v>53.767386634876303</v>
      </c>
      <c r="L244" s="235">
        <v>0.79575099199922084</v>
      </c>
      <c r="M244" s="235">
        <v>0.98070126642490285</v>
      </c>
      <c r="N244" s="235">
        <v>0</v>
      </c>
      <c r="O244" s="235">
        <v>1</v>
      </c>
      <c r="P244" s="235">
        <v>0</v>
      </c>
      <c r="Q244" s="235">
        <v>0.99</v>
      </c>
      <c r="R244" s="235">
        <v>0</v>
      </c>
      <c r="S244" s="235">
        <v>0.34254175160601691</v>
      </c>
      <c r="T244" s="235">
        <v>2.1155802577345333</v>
      </c>
      <c r="U244" s="235">
        <v>-2.3310089879276288</v>
      </c>
      <c r="V244" s="235">
        <v>-2.0598262577157094</v>
      </c>
      <c r="W244" s="235">
        <v>0</v>
      </c>
      <c r="X244" s="235">
        <v>0</v>
      </c>
      <c r="Y244" s="235">
        <v>211.48103793979826</v>
      </c>
      <c r="Z244" s="235">
        <v>156.61387743200942</v>
      </c>
      <c r="AA244" s="235">
        <v>0</v>
      </c>
      <c r="AB244" s="235">
        <v>-0.39829045813700903</v>
      </c>
      <c r="AC244" s="235">
        <v>0</v>
      </c>
      <c r="AF244" s="235">
        <v>0</v>
      </c>
      <c r="AG244" s="235">
        <v>0</v>
      </c>
      <c r="AH244" s="235">
        <v>1.1690305344824741E-2</v>
      </c>
      <c r="AI244" s="235">
        <v>0</v>
      </c>
      <c r="AJ244" s="235">
        <v>1.2200000000000002</v>
      </c>
      <c r="AK244" s="235">
        <v>0</v>
      </c>
      <c r="AL244" s="235">
        <v>0.03</v>
      </c>
      <c r="AM244" s="235">
        <v>0</v>
      </c>
      <c r="AP244" s="235">
        <v>0</v>
      </c>
      <c r="AQ244" s="235">
        <v>0</v>
      </c>
      <c r="AT244" s="235">
        <v>1</v>
      </c>
    </row>
    <row r="245" spans="1:46">
      <c r="A245" s="234">
        <v>217</v>
      </c>
      <c r="B245" s="235">
        <v>1.6666666666666665</v>
      </c>
      <c r="C245" s="235">
        <v>23.262897661895217</v>
      </c>
      <c r="D245" s="235">
        <v>0</v>
      </c>
      <c r="E245" s="235">
        <v>30.128703999999999</v>
      </c>
      <c r="F245" s="235">
        <v>0</v>
      </c>
      <c r="G245" s="235">
        <v>35.129992000000001</v>
      </c>
      <c r="H245" s="235">
        <v>21.189634385069251</v>
      </c>
      <c r="I245" s="235">
        <v>-34.236494170538151</v>
      </c>
      <c r="J245" s="235">
        <v>0</v>
      </c>
      <c r="K245" s="235">
        <v>53.988541397872545</v>
      </c>
      <c r="L245" s="235">
        <v>0.79280086063608146</v>
      </c>
      <c r="M245" s="235">
        <v>0.98054419685643834</v>
      </c>
      <c r="N245" s="235">
        <v>0</v>
      </c>
      <c r="O245" s="235">
        <v>1</v>
      </c>
      <c r="P245" s="235">
        <v>0</v>
      </c>
      <c r="Q245" s="235">
        <v>0.99</v>
      </c>
      <c r="R245" s="235">
        <v>0</v>
      </c>
      <c r="S245" s="235">
        <v>0.34079659689828767</v>
      </c>
      <c r="T245" s="235">
        <v>2.1045534652578173</v>
      </c>
      <c r="U245" s="235">
        <v>-2.3188801559572387</v>
      </c>
      <c r="V245" s="235">
        <v>-2.0482601307898136</v>
      </c>
      <c r="W245" s="235">
        <v>0</v>
      </c>
      <c r="X245" s="235">
        <v>0</v>
      </c>
      <c r="Y245" s="235">
        <v>210.98629912022648</v>
      </c>
      <c r="Z245" s="235">
        <v>156.69785907729104</v>
      </c>
      <c r="AA245" s="235">
        <v>0</v>
      </c>
      <c r="AB245" s="235">
        <v>-0.39708490280286468</v>
      </c>
      <c r="AC245" s="235">
        <v>0</v>
      </c>
      <c r="AF245" s="235">
        <v>0</v>
      </c>
      <c r="AG245" s="235">
        <v>0</v>
      </c>
      <c r="AH245" s="235">
        <v>1.1697160759076218E-2</v>
      </c>
      <c r="AI245" s="235">
        <v>0</v>
      </c>
      <c r="AJ245" s="235">
        <v>1.2200000000000002</v>
      </c>
      <c r="AK245" s="235">
        <v>0</v>
      </c>
      <c r="AL245" s="235">
        <v>0.03</v>
      </c>
      <c r="AM245" s="235">
        <v>0</v>
      </c>
      <c r="AP245" s="235">
        <v>0</v>
      </c>
      <c r="AQ245" s="235">
        <v>0</v>
      </c>
      <c r="AT245" s="235">
        <v>1</v>
      </c>
    </row>
    <row r="246" spans="1:46">
      <c r="A246" s="234">
        <v>217</v>
      </c>
      <c r="B246" s="235">
        <v>1.75</v>
      </c>
      <c r="C246" s="235">
        <v>23.346230995228549</v>
      </c>
      <c r="D246" s="235">
        <v>0</v>
      </c>
      <c r="E246" s="235">
        <v>30.128703999999999</v>
      </c>
      <c r="F246" s="235">
        <v>0</v>
      </c>
      <c r="G246" s="235">
        <v>35.129992000000001</v>
      </c>
      <c r="H246" s="235">
        <v>21.189634385069251</v>
      </c>
      <c r="I246" s="235">
        <v>-34.443352729217622</v>
      </c>
      <c r="J246" s="235">
        <v>0</v>
      </c>
      <c r="K246" s="235">
        <v>54.183809892002621</v>
      </c>
      <c r="L246" s="235">
        <v>0.79015900193957722</v>
      </c>
      <c r="M246" s="235">
        <v>0.98040411922399229</v>
      </c>
      <c r="N246" s="235">
        <v>0</v>
      </c>
      <c r="O246" s="235">
        <v>1</v>
      </c>
      <c r="P246" s="235">
        <v>0</v>
      </c>
      <c r="Q246" s="235">
        <v>0.99</v>
      </c>
      <c r="R246" s="235">
        <v>0</v>
      </c>
      <c r="S246" s="235">
        <v>0.33907220904758678</v>
      </c>
      <c r="T246" s="235">
        <v>2.0936489734792452</v>
      </c>
      <c r="U246" s="235">
        <v>-2.3068865960991936</v>
      </c>
      <c r="V246" s="235">
        <v>-2.0368210316689188</v>
      </c>
      <c r="W246" s="235">
        <v>0</v>
      </c>
      <c r="X246" s="235">
        <v>0</v>
      </c>
      <c r="Y246" s="235">
        <v>210.49451805779185</v>
      </c>
      <c r="Z246" s="235">
        <v>156.78126510784722</v>
      </c>
      <c r="AA246" s="235">
        <v>0</v>
      </c>
      <c r="AB246" s="235">
        <v>-0.39589537565312671</v>
      </c>
      <c r="AC246" s="235">
        <v>0</v>
      </c>
      <c r="AF246" s="235">
        <v>0</v>
      </c>
      <c r="AG246" s="235">
        <v>0</v>
      </c>
      <c r="AH246" s="235">
        <v>1.1703966344014383E-2</v>
      </c>
      <c r="AI246" s="235">
        <v>0</v>
      </c>
      <c r="AJ246" s="235">
        <v>1.2200000000000002</v>
      </c>
      <c r="AK246" s="235">
        <v>0</v>
      </c>
      <c r="AL246" s="235">
        <v>0.03</v>
      </c>
      <c r="AM246" s="235">
        <v>0</v>
      </c>
      <c r="AP246" s="235">
        <v>0</v>
      </c>
      <c r="AQ246" s="235">
        <v>0</v>
      </c>
      <c r="AT246" s="235">
        <v>1</v>
      </c>
    </row>
    <row r="247" spans="1:46">
      <c r="A247" s="234">
        <v>217</v>
      </c>
      <c r="B247" s="235">
        <v>1.8333333333333335</v>
      </c>
      <c r="C247" s="235">
        <v>23.429564328561884</v>
      </c>
      <c r="D247" s="235">
        <v>0</v>
      </c>
      <c r="E247" s="235">
        <v>30.128703999999999</v>
      </c>
      <c r="F247" s="235">
        <v>0</v>
      </c>
      <c r="G247" s="235">
        <v>35.129992000000001</v>
      </c>
      <c r="H247" s="235">
        <v>21.189634385069251</v>
      </c>
      <c r="I247" s="235">
        <v>-34.62607628107645</v>
      </c>
      <c r="J247" s="235">
        <v>0</v>
      </c>
      <c r="K247" s="235">
        <v>54.352733115704929</v>
      </c>
      <c r="L247" s="235">
        <v>0.78784506508107044</v>
      </c>
      <c r="M247" s="235">
        <v>0.98028186900183578</v>
      </c>
      <c r="N247" s="235">
        <v>0</v>
      </c>
      <c r="O247" s="235">
        <v>1</v>
      </c>
      <c r="P247" s="235">
        <v>0</v>
      </c>
      <c r="Q247" s="235">
        <v>0.99</v>
      </c>
      <c r="R247" s="235">
        <v>0</v>
      </c>
      <c r="S247" s="235">
        <v>0.33736826983263229</v>
      </c>
      <c r="T247" s="235">
        <v>2.0828648023937419</v>
      </c>
      <c r="U247" s="235">
        <v>-2.2950261313542661</v>
      </c>
      <c r="V247" s="235">
        <v>-2.0255069556673369</v>
      </c>
      <c r="W247" s="235">
        <v>0</v>
      </c>
      <c r="X247" s="235">
        <v>0</v>
      </c>
      <c r="Y247" s="235">
        <v>210.00565991632601</v>
      </c>
      <c r="Z247" s="235">
        <v>156.86410280883467</v>
      </c>
      <c r="AA247" s="235">
        <v>0</v>
      </c>
      <c r="AB247" s="235">
        <v>-0.39472158361911958</v>
      </c>
      <c r="AC247" s="235">
        <v>0</v>
      </c>
      <c r="AF247" s="235">
        <v>0</v>
      </c>
      <c r="AG247" s="235">
        <v>0</v>
      </c>
      <c r="AH247" s="235">
        <v>1.1710722754122565E-2</v>
      </c>
      <c r="AI247" s="235">
        <v>0</v>
      </c>
      <c r="AJ247" s="235">
        <v>1.2200000000000002</v>
      </c>
      <c r="AK247" s="235">
        <v>0</v>
      </c>
      <c r="AL247" s="235">
        <v>0.03</v>
      </c>
      <c r="AM247" s="235">
        <v>0</v>
      </c>
      <c r="AP247" s="235">
        <v>0</v>
      </c>
      <c r="AQ247" s="235">
        <v>0</v>
      </c>
      <c r="AT247" s="235">
        <v>1</v>
      </c>
    </row>
    <row r="248" spans="1:46">
      <c r="A248" s="234">
        <v>217</v>
      </c>
      <c r="B248" s="235">
        <v>1.9166666666666665</v>
      </c>
      <c r="C248" s="235">
        <v>23.512897661895217</v>
      </c>
      <c r="D248" s="235">
        <v>0</v>
      </c>
      <c r="E248" s="235">
        <v>30.128703999999999</v>
      </c>
      <c r="F248" s="235">
        <v>0</v>
      </c>
      <c r="G248" s="235">
        <v>35.129992000000001</v>
      </c>
      <c r="H248" s="235">
        <v>21.189634385069251</v>
      </c>
      <c r="I248" s="235">
        <v>-34.784420125359077</v>
      </c>
      <c r="J248" s="235">
        <v>0</v>
      </c>
      <c r="K248" s="235">
        <v>54.49490606058302</v>
      </c>
      <c r="L248" s="235">
        <v>0.78587674849864286</v>
      </c>
      <c r="M248" s="235">
        <v>0.98017819644176285</v>
      </c>
      <c r="N248" s="235">
        <v>0</v>
      </c>
      <c r="O248" s="235">
        <v>1</v>
      </c>
      <c r="P248" s="235">
        <v>0</v>
      </c>
      <c r="Q248" s="235">
        <v>0.99</v>
      </c>
      <c r="R248" s="235">
        <v>0</v>
      </c>
      <c r="S248" s="235">
        <v>0.33568446719081679</v>
      </c>
      <c r="T248" s="235">
        <v>2.0721990119119806</v>
      </c>
      <c r="U248" s="235">
        <v>-2.2832966283830474</v>
      </c>
      <c r="V248" s="235">
        <v>-2.0143159770107144</v>
      </c>
      <c r="W248" s="235">
        <v>0</v>
      </c>
      <c r="X248" s="235">
        <v>0</v>
      </c>
      <c r="Y248" s="235">
        <v>209.5196904370884</v>
      </c>
      <c r="Z248" s="235">
        <v>156.94637932962985</v>
      </c>
      <c r="AA248" s="235">
        <v>0</v>
      </c>
      <c r="AB248" s="235">
        <v>-0.39356320077630169</v>
      </c>
      <c r="AC248" s="235">
        <v>0</v>
      </c>
      <c r="AF248" s="235">
        <v>0</v>
      </c>
      <c r="AG248" s="235">
        <v>0</v>
      </c>
      <c r="AH248" s="235">
        <v>1.1717430631880341E-2</v>
      </c>
      <c r="AI248" s="235">
        <v>0</v>
      </c>
      <c r="AJ248" s="235">
        <v>1.2200000000000002</v>
      </c>
      <c r="AK248" s="235">
        <v>0</v>
      </c>
      <c r="AL248" s="235">
        <v>0.03</v>
      </c>
      <c r="AM248" s="235">
        <v>0</v>
      </c>
      <c r="AP248" s="235">
        <v>0</v>
      </c>
      <c r="AQ248" s="235">
        <v>0</v>
      </c>
      <c r="AT248" s="235">
        <v>1</v>
      </c>
    </row>
    <row r="249" spans="1:46">
      <c r="A249" s="234">
        <v>217</v>
      </c>
      <c r="B249" s="235">
        <v>2</v>
      </c>
      <c r="C249" s="235">
        <v>23.596230995228549</v>
      </c>
      <c r="D249" s="235">
        <v>0</v>
      </c>
      <c r="E249" s="235">
        <v>30.128703999999999</v>
      </c>
      <c r="F249" s="235">
        <v>0</v>
      </c>
      <c r="G249" s="235">
        <v>35.129992000000001</v>
      </c>
      <c r="H249" s="235">
        <v>21.189634385069251</v>
      </c>
      <c r="I249" s="235">
        <v>-34.918169609513768</v>
      </c>
      <c r="J249" s="235">
        <v>0</v>
      </c>
      <c r="K249" s="235">
        <v>54.609982013482835</v>
      </c>
      <c r="L249" s="235">
        <v>0.78426947106700906</v>
      </c>
      <c r="M249" s="235">
        <v>0.98009375348972505</v>
      </c>
      <c r="N249" s="235">
        <v>0</v>
      </c>
      <c r="O249" s="235">
        <v>1</v>
      </c>
      <c r="P249" s="235">
        <v>0</v>
      </c>
      <c r="Q249" s="235">
        <v>0.99</v>
      </c>
      <c r="R249" s="235">
        <v>0</v>
      </c>
      <c r="S249" s="235">
        <v>0.33402049507212062</v>
      </c>
      <c r="T249" s="235">
        <v>2.0616497007466559</v>
      </c>
      <c r="U249" s="235">
        <v>-2.2716959963005228</v>
      </c>
      <c r="V249" s="235">
        <v>-2.0032462234574804</v>
      </c>
      <c r="W249" s="235">
        <v>0</v>
      </c>
      <c r="X249" s="235">
        <v>0</v>
      </c>
      <c r="Y249" s="235">
        <v>209.03657592150643</v>
      </c>
      <c r="Z249" s="235">
        <v>157.02810167950761</v>
      </c>
      <c r="AA249" s="235">
        <v>0</v>
      </c>
      <c r="AB249" s="235">
        <v>-0.3924198924631821</v>
      </c>
      <c r="AC249" s="235">
        <v>0</v>
      </c>
      <c r="AF249" s="235">
        <v>0</v>
      </c>
      <c r="AG249" s="235">
        <v>0</v>
      </c>
      <c r="AH249" s="235">
        <v>1.1724090608128693E-2</v>
      </c>
      <c r="AI249" s="235">
        <v>0</v>
      </c>
      <c r="AJ249" s="235">
        <v>1.2200000000000002</v>
      </c>
      <c r="AK249" s="235">
        <v>0</v>
      </c>
      <c r="AL249" s="235">
        <v>0.03</v>
      </c>
      <c r="AM249" s="235">
        <v>0</v>
      </c>
      <c r="AP249" s="235">
        <v>0</v>
      </c>
      <c r="AQ249" s="235">
        <v>0</v>
      </c>
      <c r="AT249" s="235">
        <v>1</v>
      </c>
    </row>
    <row r="250" spans="1:46">
      <c r="A250" s="234">
        <v>217</v>
      </c>
      <c r="B250" s="235">
        <v>2.0833333333333335</v>
      </c>
      <c r="C250" s="235">
        <v>23.679564328561884</v>
      </c>
      <c r="D250" s="235">
        <v>0</v>
      </c>
      <c r="E250" s="235">
        <v>30.128703999999999</v>
      </c>
      <c r="F250" s="235">
        <v>0</v>
      </c>
      <c r="G250" s="235">
        <v>35.129992000000001</v>
      </c>
      <c r="H250" s="235">
        <v>21.189634385069251</v>
      </c>
      <c r="I250" s="235">
        <v>-35.02714151285096</v>
      </c>
      <c r="J250" s="235">
        <v>0</v>
      </c>
      <c r="K250" s="235">
        <v>54.697676353626093</v>
      </c>
      <c r="L250" s="235">
        <v>0.78303607457705982</v>
      </c>
      <c r="M250" s="235">
        <v>0.98002908198664773</v>
      </c>
      <c r="N250" s="235">
        <v>0</v>
      </c>
      <c r="O250" s="235">
        <v>1</v>
      </c>
      <c r="P250" s="235">
        <v>0</v>
      </c>
      <c r="Q250" s="235">
        <v>0.99</v>
      </c>
      <c r="R250" s="235">
        <v>0</v>
      </c>
      <c r="S250" s="235">
        <v>0.33237605329705922</v>
      </c>
      <c r="T250" s="235">
        <v>2.0512150056243383</v>
      </c>
      <c r="U250" s="235">
        <v>-2.2602221858035372</v>
      </c>
      <c r="V250" s="235">
        <v>-1.9922958589790885</v>
      </c>
      <c r="W250" s="235">
        <v>0</v>
      </c>
      <c r="X250" s="235">
        <v>0</v>
      </c>
      <c r="Y250" s="235">
        <v>208.55628321945974</v>
      </c>
      <c r="Z250" s="235">
        <v>157.10927672779016</v>
      </c>
      <c r="AA250" s="235">
        <v>0</v>
      </c>
      <c r="AB250" s="235">
        <v>-0.39129133167181696</v>
      </c>
      <c r="AC250" s="235">
        <v>0</v>
      </c>
      <c r="AF250" s="235">
        <v>0</v>
      </c>
      <c r="AG250" s="235">
        <v>0</v>
      </c>
      <c r="AH250" s="235">
        <v>1.1730703302355363E-2</v>
      </c>
      <c r="AI250" s="235">
        <v>0</v>
      </c>
      <c r="AJ250" s="235">
        <v>1.2200000000000002</v>
      </c>
      <c r="AK250" s="235">
        <v>0</v>
      </c>
      <c r="AL250" s="235">
        <v>0.03</v>
      </c>
      <c r="AM250" s="235">
        <v>0</v>
      </c>
      <c r="AP250" s="235">
        <v>0</v>
      </c>
      <c r="AQ250" s="235">
        <v>0</v>
      </c>
      <c r="AT250" s="235">
        <v>1</v>
      </c>
    </row>
    <row r="251" spans="1:46">
      <c r="A251" s="234">
        <v>217</v>
      </c>
      <c r="B251" s="235">
        <v>2.1666666666666665</v>
      </c>
      <c r="C251" s="235">
        <v>23.762897661895217</v>
      </c>
      <c r="D251" s="235">
        <v>0</v>
      </c>
      <c r="E251" s="235">
        <v>30.128703999999999</v>
      </c>
      <c r="F251" s="235">
        <v>0</v>
      </c>
      <c r="G251" s="235">
        <v>35.129992000000001</v>
      </c>
      <c r="H251" s="235">
        <v>21.189634385069251</v>
      </c>
      <c r="I251" s="235">
        <v>-35.111185249091477</v>
      </c>
      <c r="J251" s="235">
        <v>0</v>
      </c>
      <c r="K251" s="235">
        <v>54.757769749130027</v>
      </c>
      <c r="L251" s="235">
        <v>0.78218656818425769</v>
      </c>
      <c r="M251" s="235">
        <v>0.97998460356017458</v>
      </c>
      <c r="N251" s="235">
        <v>0</v>
      </c>
      <c r="O251" s="235">
        <v>1</v>
      </c>
      <c r="P251" s="235">
        <v>0</v>
      </c>
      <c r="Q251" s="235">
        <v>0.99</v>
      </c>
      <c r="R251" s="235">
        <v>0</v>
      </c>
      <c r="S251" s="235">
        <v>0.33075084741843891</v>
      </c>
      <c r="T251" s="235">
        <v>2.0408931006719775</v>
      </c>
      <c r="U251" s="235">
        <v>-2.2488731884779929</v>
      </c>
      <c r="V251" s="235">
        <v>-1.9814630733183649</v>
      </c>
      <c r="W251" s="235">
        <v>0</v>
      </c>
      <c r="X251" s="235">
        <v>0</v>
      </c>
      <c r="Y251" s="235">
        <v>208.07877972091029</v>
      </c>
      <c r="Z251" s="235">
        <v>157.18991120702216</v>
      </c>
      <c r="AA251" s="235">
        <v>0</v>
      </c>
      <c r="AB251" s="235">
        <v>-0.39017720873895634</v>
      </c>
      <c r="AC251" s="235">
        <v>0</v>
      </c>
      <c r="AF251" s="235">
        <v>0</v>
      </c>
      <c r="AG251" s="235">
        <v>0</v>
      </c>
      <c r="AH251" s="235">
        <v>1.1737269322929475E-2</v>
      </c>
      <c r="AI251" s="235">
        <v>0</v>
      </c>
      <c r="AJ251" s="235">
        <v>1.2200000000000002</v>
      </c>
      <c r="AK251" s="235">
        <v>0</v>
      </c>
      <c r="AL251" s="235">
        <v>0.03</v>
      </c>
      <c r="AM251" s="235">
        <v>0</v>
      </c>
      <c r="AP251" s="235">
        <v>0</v>
      </c>
      <c r="AQ251" s="235">
        <v>0</v>
      </c>
      <c r="AT251" s="235">
        <v>1</v>
      </c>
    </row>
    <row r="252" spans="1:46">
      <c r="A252" s="234">
        <v>217</v>
      </c>
      <c r="B252" s="235">
        <v>2.25</v>
      </c>
      <c r="C252" s="235">
        <v>23.846230995228549</v>
      </c>
      <c r="D252" s="235">
        <v>0</v>
      </c>
      <c r="E252" s="235">
        <v>30.128703999999999</v>
      </c>
      <c r="F252" s="235">
        <v>0</v>
      </c>
      <c r="G252" s="235">
        <v>35.129992000000001</v>
      </c>
      <c r="H252" s="235">
        <v>21.189634385069251</v>
      </c>
      <c r="I252" s="235">
        <v>-35.170183869613709</v>
      </c>
      <c r="J252" s="235">
        <v>0</v>
      </c>
      <c r="K252" s="235">
        <v>54.790110669437595</v>
      </c>
      <c r="L252" s="235">
        <v>0.78172792438247451</v>
      </c>
      <c r="M252" s="235">
        <v>0.97996061157078951</v>
      </c>
      <c r="N252" s="235">
        <v>0</v>
      </c>
      <c r="O252" s="235">
        <v>1</v>
      </c>
      <c r="P252" s="235">
        <v>0</v>
      </c>
      <c r="Q252" s="235">
        <v>0.99</v>
      </c>
      <c r="R252" s="235">
        <v>0</v>
      </c>
      <c r="S252" s="235">
        <v>0.32914458858677803</v>
      </c>
      <c r="T252" s="235">
        <v>2.0306821968692588</v>
      </c>
      <c r="U252" s="235">
        <v>-2.2376470361752903</v>
      </c>
      <c r="V252" s="235">
        <v>-1.9707460768936822</v>
      </c>
      <c r="W252" s="235">
        <v>0</v>
      </c>
      <c r="X252" s="235">
        <v>0</v>
      </c>
      <c r="Y252" s="235">
        <v>207.60403334917166</v>
      </c>
      <c r="Z252" s="235">
        <v>157.27001171791841</v>
      </c>
      <c r="AA252" s="235">
        <v>0</v>
      </c>
      <c r="AB252" s="235">
        <v>-0.38907723575938147</v>
      </c>
      <c r="AC252" s="235">
        <v>0</v>
      </c>
      <c r="AF252" s="235">
        <v>0</v>
      </c>
      <c r="AG252" s="235">
        <v>0</v>
      </c>
      <c r="AH252" s="235">
        <v>1.1743789267306771E-2</v>
      </c>
      <c r="AI252" s="235">
        <v>0</v>
      </c>
      <c r="AJ252" s="235">
        <v>1.2200000000000002</v>
      </c>
      <c r="AK252" s="235">
        <v>0</v>
      </c>
      <c r="AL252" s="235">
        <v>0.03</v>
      </c>
      <c r="AM252" s="235">
        <v>0</v>
      </c>
      <c r="AP252" s="235">
        <v>0</v>
      </c>
      <c r="AQ252" s="235">
        <v>0</v>
      </c>
      <c r="AT252" s="235">
        <v>1</v>
      </c>
    </row>
    <row r="253" spans="1:46">
      <c r="A253" s="234">
        <v>217</v>
      </c>
      <c r="B253" s="235">
        <v>2.3333333333333335</v>
      </c>
      <c r="C253" s="235">
        <v>23.929564328561884</v>
      </c>
      <c r="D253" s="235">
        <v>0</v>
      </c>
      <c r="E253" s="235">
        <v>30.128703999999999</v>
      </c>
      <c r="F253" s="235">
        <v>0</v>
      </c>
      <c r="G253" s="235">
        <v>35.129992000000001</v>
      </c>
      <c r="H253" s="235">
        <v>21.189634385069251</v>
      </c>
      <c r="I253" s="235">
        <v>-35.204054851900196</v>
      </c>
      <c r="J253" s="235">
        <v>0</v>
      </c>
      <c r="K253" s="235">
        <v>54.794617146201823</v>
      </c>
      <c r="L253" s="235">
        <v>0.78166393438695236</v>
      </c>
      <c r="M253" s="235">
        <v>0.97995726541137851</v>
      </c>
      <c r="N253" s="235">
        <v>0</v>
      </c>
      <c r="O253" s="235">
        <v>1</v>
      </c>
      <c r="P253" s="235">
        <v>0</v>
      </c>
      <c r="Q253" s="235">
        <v>0.99</v>
      </c>
      <c r="R253" s="235">
        <v>0</v>
      </c>
      <c r="S253" s="235">
        <v>0.3275569934192879</v>
      </c>
      <c r="T253" s="235">
        <v>2.0205805414963107</v>
      </c>
      <c r="U253" s="235">
        <v>-2.226541800386316</v>
      </c>
      <c r="V253" s="235">
        <v>-1.9601430994744602</v>
      </c>
      <c r="W253" s="235">
        <v>0</v>
      </c>
      <c r="X253" s="235">
        <v>0</v>
      </c>
      <c r="Y253" s="235">
        <v>207.13201255461999</v>
      </c>
      <c r="Z253" s="235">
        <v>157.34958473509957</v>
      </c>
      <c r="AA253" s="235">
        <v>0</v>
      </c>
      <c r="AB253" s="235">
        <v>-0.38799114722833283</v>
      </c>
      <c r="AC253" s="235">
        <v>0</v>
      </c>
      <c r="AF253" s="235">
        <v>0</v>
      </c>
      <c r="AG253" s="235">
        <v>0</v>
      </c>
      <c r="AH253" s="235">
        <v>1.17502637222223E-2</v>
      </c>
      <c r="AI253" s="235">
        <v>0</v>
      </c>
      <c r="AJ253" s="235">
        <v>1.2200000000000002</v>
      </c>
      <c r="AK253" s="235">
        <v>0</v>
      </c>
      <c r="AL253" s="235">
        <v>0.03</v>
      </c>
      <c r="AM253" s="235">
        <v>0</v>
      </c>
      <c r="AP253" s="235">
        <v>0</v>
      </c>
      <c r="AQ253" s="235">
        <v>0</v>
      </c>
      <c r="AT253" s="235">
        <v>1</v>
      </c>
    </row>
    <row r="254" spans="1:46">
      <c r="A254" s="234">
        <v>217</v>
      </c>
      <c r="B254" s="235">
        <v>2.4166666666666665</v>
      </c>
      <c r="C254" s="235">
        <v>1.2897661895216281E-2</v>
      </c>
      <c r="D254" s="235">
        <v>0</v>
      </c>
      <c r="E254" s="235">
        <v>30.128703999999999</v>
      </c>
      <c r="F254" s="235">
        <v>0</v>
      </c>
      <c r="G254" s="235">
        <v>35.129992000000001</v>
      </c>
      <c r="H254" s="235">
        <v>21.189634385069251</v>
      </c>
      <c r="I254" s="235">
        <v>-35.212750660796985</v>
      </c>
      <c r="J254" s="235">
        <v>0</v>
      </c>
      <c r="K254" s="235">
        <v>54.771277734392875</v>
      </c>
      <c r="L254" s="235">
        <v>0.78199512864634069</v>
      </c>
      <c r="M254" s="235">
        <v>0.97997458737683141</v>
      </c>
      <c r="N254" s="235">
        <v>0</v>
      </c>
      <c r="O254" s="235">
        <v>1</v>
      </c>
      <c r="P254" s="235">
        <v>0</v>
      </c>
      <c r="Q254" s="235">
        <v>0.99</v>
      </c>
      <c r="R254" s="235">
        <v>0</v>
      </c>
      <c r="S254" s="235">
        <v>0.3259877838723404</v>
      </c>
      <c r="T254" s="235">
        <v>2.0105864175383061</v>
      </c>
      <c r="U254" s="235">
        <v>-2.2155555915737963</v>
      </c>
      <c r="V254" s="235">
        <v>-1.9496523912151531</v>
      </c>
      <c r="W254" s="235">
        <v>0</v>
      </c>
      <c r="X254" s="235">
        <v>0</v>
      </c>
      <c r="Y254" s="235">
        <v>206.66268630809395</v>
      </c>
      <c r="Z254" s="235">
        <v>157.42863661291196</v>
      </c>
      <c r="AA254" s="235">
        <v>0</v>
      </c>
      <c r="AB254" s="235">
        <v>-0.38691869828450765</v>
      </c>
      <c r="AC254" s="235">
        <v>0</v>
      </c>
      <c r="AF254" s="235">
        <v>0</v>
      </c>
      <c r="AG254" s="235">
        <v>0</v>
      </c>
      <c r="AH254" s="235">
        <v>1.1756693263880888E-2</v>
      </c>
      <c r="AI254" s="235">
        <v>0</v>
      </c>
      <c r="AJ254" s="235">
        <v>1.2200000000000002</v>
      </c>
      <c r="AK254" s="235">
        <v>0</v>
      </c>
      <c r="AL254" s="235">
        <v>0.03</v>
      </c>
      <c r="AM254" s="235">
        <v>0</v>
      </c>
      <c r="AP254" s="235">
        <v>0</v>
      </c>
      <c r="AQ254" s="235">
        <v>0</v>
      </c>
      <c r="AT254" s="235">
        <v>1</v>
      </c>
    </row>
    <row r="255" spans="1:46">
      <c r="A255" s="234">
        <v>217</v>
      </c>
      <c r="B255" s="235">
        <v>2.5</v>
      </c>
      <c r="C255" s="235">
        <v>9.6230995228549762E-2</v>
      </c>
      <c r="D255" s="235">
        <v>0</v>
      </c>
      <c r="E255" s="235">
        <v>30.128703999999999</v>
      </c>
      <c r="F255" s="235">
        <v>0</v>
      </c>
      <c r="G255" s="235">
        <v>35.129992000000001</v>
      </c>
      <c r="H255" s="235">
        <v>21.189634385069251</v>
      </c>
      <c r="I255" s="235">
        <v>-35.196259073661622</v>
      </c>
      <c r="J255" s="235">
        <v>0</v>
      </c>
      <c r="K255" s="235">
        <v>54.720151646974855</v>
      </c>
      <c r="L255" s="235">
        <v>0.78271876567327259</v>
      </c>
      <c r="M255" s="235">
        <v>0.98001246222432314</v>
      </c>
      <c r="N255" s="235">
        <v>0</v>
      </c>
      <c r="O255" s="235">
        <v>1</v>
      </c>
      <c r="P255" s="235">
        <v>0</v>
      </c>
      <c r="Q255" s="235">
        <v>0.99</v>
      </c>
      <c r="R255" s="235">
        <v>0</v>
      </c>
      <c r="S255" s="235">
        <v>0.3244366871173493</v>
      </c>
      <c r="T255" s="235">
        <v>2.0006981430318431</v>
      </c>
      <c r="U255" s="235">
        <v>-2.2046865584474995</v>
      </c>
      <c r="V255" s="235">
        <v>-1.9392722249106689</v>
      </c>
      <c r="W255" s="235">
        <v>0</v>
      </c>
      <c r="X255" s="235">
        <v>0</v>
      </c>
      <c r="Y255" s="235">
        <v>206.1960240936011</v>
      </c>
      <c r="Z255" s="235">
        <v>157.50717359088392</v>
      </c>
      <c r="AA255" s="235">
        <v>0</v>
      </c>
      <c r="AB255" s="235">
        <v>-0.38585966167926045</v>
      </c>
      <c r="AC255" s="235">
        <v>0</v>
      </c>
      <c r="AF255" s="235">
        <v>0</v>
      </c>
      <c r="AG255" s="235">
        <v>0</v>
      </c>
      <c r="AH255" s="235">
        <v>1.1763078458151345E-2</v>
      </c>
      <c r="AI255" s="235">
        <v>0</v>
      </c>
      <c r="AJ255" s="235">
        <v>1.2200000000000002</v>
      </c>
      <c r="AK255" s="235">
        <v>0</v>
      </c>
      <c r="AL255" s="235">
        <v>0.03</v>
      </c>
      <c r="AM255" s="235">
        <v>0</v>
      </c>
      <c r="AP255" s="235">
        <v>0</v>
      </c>
      <c r="AQ255" s="235">
        <v>0</v>
      </c>
      <c r="AT255" s="235">
        <v>1</v>
      </c>
    </row>
    <row r="256" spans="1:46">
      <c r="A256" s="234">
        <v>217</v>
      </c>
      <c r="B256" s="235">
        <v>2.5833333333333335</v>
      </c>
      <c r="C256" s="235">
        <v>0.17956432856188326</v>
      </c>
      <c r="D256" s="235">
        <v>0</v>
      </c>
      <c r="E256" s="235">
        <v>30.128703999999999</v>
      </c>
      <c r="F256" s="235">
        <v>0</v>
      </c>
      <c r="G256" s="235">
        <v>35.129992000000001</v>
      </c>
      <c r="H256" s="235">
        <v>21.189634385069251</v>
      </c>
      <c r="I256" s="235">
        <v>-35.154603264185425</v>
      </c>
      <c r="J256" s="235">
        <v>0</v>
      </c>
      <c r="K256" s="235">
        <v>54.641368059400179</v>
      </c>
      <c r="L256" s="235">
        <v>0.78382888964418851</v>
      </c>
      <c r="M256" s="235">
        <v>0.980070639441318</v>
      </c>
      <c r="N256" s="235">
        <v>0</v>
      </c>
      <c r="O256" s="235">
        <v>1</v>
      </c>
      <c r="P256" s="235">
        <v>0</v>
      </c>
      <c r="Q256" s="235">
        <v>0.99</v>
      </c>
      <c r="R256" s="235">
        <v>0</v>
      </c>
      <c r="S256" s="235">
        <v>0.32290343542000333</v>
      </c>
      <c r="T256" s="235">
        <v>1.9909140703544135</v>
      </c>
      <c r="U256" s="235">
        <v>-2.193932887183466</v>
      </c>
      <c r="V256" s="235">
        <v>-1.9290008986280363</v>
      </c>
      <c r="W256" s="235">
        <v>0</v>
      </c>
      <c r="X256" s="235">
        <v>0</v>
      </c>
      <c r="Y256" s="235">
        <v>205.73199590020869</v>
      </c>
      <c r="Z256" s="235">
        <v>157.58520179858186</v>
      </c>
      <c r="AA256" s="235">
        <v>0</v>
      </c>
      <c r="AB256" s="235">
        <v>-0.38481382431188949</v>
      </c>
      <c r="AC256" s="235">
        <v>0</v>
      </c>
      <c r="AF256" s="235">
        <v>0</v>
      </c>
      <c r="AG256" s="235">
        <v>0</v>
      </c>
      <c r="AH256" s="235">
        <v>1.1769419860766836E-2</v>
      </c>
      <c r="AI256" s="235">
        <v>0</v>
      </c>
      <c r="AJ256" s="235">
        <v>1.2200000000000002</v>
      </c>
      <c r="AK256" s="235">
        <v>0</v>
      </c>
      <c r="AL256" s="235">
        <v>0.03</v>
      </c>
      <c r="AM256" s="235">
        <v>0</v>
      </c>
      <c r="AP256" s="235">
        <v>0</v>
      </c>
      <c r="AQ256" s="235">
        <v>0</v>
      </c>
      <c r="AT256" s="235">
        <v>1</v>
      </c>
    </row>
    <row r="257" spans="1:46">
      <c r="A257" s="234">
        <v>217</v>
      </c>
      <c r="B257" s="235">
        <v>2.6666666666666665</v>
      </c>
      <c r="C257" s="235">
        <v>0.26289766189521629</v>
      </c>
      <c r="D257" s="235">
        <v>0</v>
      </c>
      <c r="E257" s="235">
        <v>30.128703999999999</v>
      </c>
      <c r="F257" s="235">
        <v>0</v>
      </c>
      <c r="G257" s="235">
        <v>35.129992000000001</v>
      </c>
      <c r="H257" s="235">
        <v>21.189634385069251</v>
      </c>
      <c r="I257" s="235">
        <v>-35.087841643544493</v>
      </c>
      <c r="J257" s="235">
        <v>0</v>
      </c>
      <c r="K257" s="235">
        <v>54.535124603253962</v>
      </c>
      <c r="L257" s="235">
        <v>0.78531645445079812</v>
      </c>
      <c r="M257" s="235">
        <v>0.98014873813364856</v>
      </c>
      <c r="N257" s="235">
        <v>0</v>
      </c>
      <c r="O257" s="235">
        <v>1</v>
      </c>
      <c r="P257" s="235">
        <v>0</v>
      </c>
      <c r="Q257" s="235">
        <v>0.99</v>
      </c>
      <c r="R257" s="235">
        <v>0</v>
      </c>
      <c r="S257" s="235">
        <v>0.32138776602278307</v>
      </c>
      <c r="T257" s="235">
        <v>1.9812325854670303</v>
      </c>
      <c r="U257" s="235">
        <v>-2.1832928005973646</v>
      </c>
      <c r="V257" s="235">
        <v>-1.9188367381614817</v>
      </c>
      <c r="W257" s="235">
        <v>0</v>
      </c>
      <c r="X257" s="235">
        <v>0</v>
      </c>
      <c r="Y257" s="235">
        <v>205.27057221317787</v>
      </c>
      <c r="Z257" s="235">
        <v>157.66272725978487</v>
      </c>
      <c r="AA257" s="235">
        <v>0</v>
      </c>
      <c r="AB257" s="235">
        <v>-0.38378098390287207</v>
      </c>
      <c r="AC257" s="235">
        <v>0</v>
      </c>
      <c r="AF257" s="235">
        <v>0</v>
      </c>
      <c r="AG257" s="235">
        <v>0</v>
      </c>
      <c r="AH257" s="235">
        <v>1.1775718017530976E-2</v>
      </c>
      <c r="AI257" s="235">
        <v>0</v>
      </c>
      <c r="AJ257" s="235">
        <v>1.2200000000000002</v>
      </c>
      <c r="AK257" s="235">
        <v>0</v>
      </c>
      <c r="AL257" s="235">
        <v>0.03</v>
      </c>
      <c r="AM257" s="235">
        <v>0</v>
      </c>
      <c r="AP257" s="235">
        <v>0</v>
      </c>
      <c r="AQ257" s="235">
        <v>0</v>
      </c>
      <c r="AT257" s="235">
        <v>1</v>
      </c>
    </row>
    <row r="258" spans="1:46">
      <c r="A258" s="234">
        <v>217</v>
      </c>
      <c r="B258" s="235">
        <v>2.75</v>
      </c>
      <c r="C258" s="235">
        <v>0.34623099522854978</v>
      </c>
      <c r="D258" s="235">
        <v>0</v>
      </c>
      <c r="E258" s="235">
        <v>30.128703999999999</v>
      </c>
      <c r="F258" s="235">
        <v>0</v>
      </c>
      <c r="G258" s="235">
        <v>35.129992000000001</v>
      </c>
      <c r="H258" s="235">
        <v>21.189634385069251</v>
      </c>
      <c r="I258" s="235">
        <v>-34.996067461430584</v>
      </c>
      <c r="J258" s="235">
        <v>0</v>
      </c>
      <c r="K258" s="235">
        <v>54.401685090508394</v>
      </c>
      <c r="L258" s="235">
        <v>0.7871695092690052</v>
      </c>
      <c r="M258" s="235">
        <v>0.98024625434691026</v>
      </c>
      <c r="N258" s="235">
        <v>0</v>
      </c>
      <c r="O258" s="235">
        <v>1</v>
      </c>
      <c r="P258" s="235">
        <v>0</v>
      </c>
      <c r="Q258" s="235">
        <v>0.99</v>
      </c>
      <c r="R258" s="235">
        <v>0</v>
      </c>
      <c r="S258" s="235">
        <v>0.31988942103068335</v>
      </c>
      <c r="T258" s="235">
        <v>1.9716521071255637</v>
      </c>
      <c r="U258" s="235">
        <v>-2.1727645572876439</v>
      </c>
      <c r="V258" s="235">
        <v>-1.9087780989881107</v>
      </c>
      <c r="W258" s="235">
        <v>0</v>
      </c>
      <c r="X258" s="235">
        <v>0</v>
      </c>
      <c r="Y258" s="235">
        <v>204.81172400450069</v>
      </c>
      <c r="Z258" s="235">
        <v>157.73975589600389</v>
      </c>
      <c r="AA258" s="235">
        <v>0</v>
      </c>
      <c r="AB258" s="235">
        <v>-0.38276094613389766</v>
      </c>
      <c r="AC258" s="235">
        <v>0</v>
      </c>
      <c r="AF258" s="235">
        <v>0</v>
      </c>
      <c r="AG258" s="235">
        <v>0</v>
      </c>
      <c r="AH258" s="235">
        <v>1.178197346452901E-2</v>
      </c>
      <c r="AI258" s="235">
        <v>0</v>
      </c>
      <c r="AJ258" s="235">
        <v>1.2200000000000002</v>
      </c>
      <c r="AK258" s="235">
        <v>0</v>
      </c>
      <c r="AL258" s="235">
        <v>0.03</v>
      </c>
      <c r="AM258" s="235">
        <v>0</v>
      </c>
      <c r="AP258" s="235">
        <v>0</v>
      </c>
      <c r="AQ258" s="235">
        <v>0</v>
      </c>
      <c r="AT258" s="235">
        <v>1</v>
      </c>
    </row>
    <row r="259" spans="1:46">
      <c r="A259" s="234">
        <v>217</v>
      </c>
      <c r="B259" s="235">
        <v>2.8333333333333335</v>
      </c>
      <c r="C259" s="235">
        <v>0.42956432856188326</v>
      </c>
      <c r="D259" s="235">
        <v>0</v>
      </c>
      <c r="E259" s="235">
        <v>30.128703999999999</v>
      </c>
      <c r="F259" s="235">
        <v>0</v>
      </c>
      <c r="G259" s="235">
        <v>35.129992000000001</v>
      </c>
      <c r="H259" s="235">
        <v>21.189634385069251</v>
      </c>
      <c r="I259" s="235">
        <v>-34.879408173346633</v>
      </c>
      <c r="J259" s="235">
        <v>0</v>
      </c>
      <c r="K259" s="235">
        <v>54.241376529935998</v>
      </c>
      <c r="L259" s="235">
        <v>0.78937343841323804</v>
      </c>
      <c r="M259" s="235">
        <v>0.98036257054700304</v>
      </c>
      <c r="N259" s="235">
        <v>0</v>
      </c>
      <c r="O259" s="235">
        <v>1</v>
      </c>
      <c r="P259" s="235">
        <v>0</v>
      </c>
      <c r="Q259" s="235">
        <v>0.99</v>
      </c>
      <c r="R259" s="235">
        <v>0</v>
      </c>
      <c r="S259" s="235">
        <v>0.31840814730005967</v>
      </c>
      <c r="T259" s="235">
        <v>1.9621710860757435</v>
      </c>
      <c r="U259" s="235">
        <v>-2.1623464507635752</v>
      </c>
      <c r="V259" s="235">
        <v>-1.8988233675970261</v>
      </c>
      <c r="W259" s="235">
        <v>0</v>
      </c>
      <c r="X259" s="235">
        <v>0</v>
      </c>
      <c r="Y259" s="235">
        <v>204.35542272303528</v>
      </c>
      <c r="Z259" s="235">
        <v>157.81629352943179</v>
      </c>
      <c r="AA259" s="235">
        <v>0</v>
      </c>
      <c r="AB259" s="235">
        <v>-0.38175352240468974</v>
      </c>
      <c r="AC259" s="235">
        <v>0</v>
      </c>
      <c r="AF259" s="235">
        <v>0</v>
      </c>
      <c r="AG259" s="235">
        <v>0</v>
      </c>
      <c r="AH259" s="235">
        <v>1.1788186728340753E-2</v>
      </c>
      <c r="AI259" s="235">
        <v>0</v>
      </c>
      <c r="AJ259" s="235">
        <v>1.2200000000000002</v>
      </c>
      <c r="AK259" s="235">
        <v>0</v>
      </c>
      <c r="AL259" s="235">
        <v>0.03</v>
      </c>
      <c r="AM259" s="235">
        <v>0</v>
      </c>
      <c r="AP259" s="235">
        <v>0</v>
      </c>
      <c r="AQ259" s="235">
        <v>0</v>
      </c>
      <c r="AT259" s="235">
        <v>1</v>
      </c>
    </row>
    <row r="260" spans="1:46">
      <c r="A260" s="234">
        <v>217</v>
      </c>
      <c r="B260" s="235">
        <v>2.9166666666666665</v>
      </c>
      <c r="C260" s="235">
        <v>0.51289766189521624</v>
      </c>
      <c r="D260" s="235">
        <v>0</v>
      </c>
      <c r="E260" s="235">
        <v>30.128703999999999</v>
      </c>
      <c r="F260" s="235">
        <v>0</v>
      </c>
      <c r="G260" s="235">
        <v>35.129992000000001</v>
      </c>
      <c r="H260" s="235">
        <v>21.189634385069251</v>
      </c>
      <c r="I260" s="235">
        <v>-34.738024584192829</v>
      </c>
      <c r="J260" s="235">
        <v>0</v>
      </c>
      <c r="K260" s="235">
        <v>54.054585514368078</v>
      </c>
      <c r="L260" s="235">
        <v>0.7919112464013861</v>
      </c>
      <c r="M260" s="235">
        <v>0.98049696691501076</v>
      </c>
      <c r="N260" s="235">
        <v>0</v>
      </c>
      <c r="O260" s="235">
        <v>1</v>
      </c>
      <c r="P260" s="235">
        <v>0</v>
      </c>
      <c r="Q260" s="235">
        <v>0.99</v>
      </c>
      <c r="R260" s="235">
        <v>0</v>
      </c>
      <c r="S260" s="235">
        <v>0.31694369633052449</v>
      </c>
      <c r="T260" s="235">
        <v>1.95278800424648</v>
      </c>
      <c r="U260" s="235">
        <v>-2.1520368085730053</v>
      </c>
      <c r="V260" s="235">
        <v>-1.8889709621855493</v>
      </c>
      <c r="W260" s="235">
        <v>0</v>
      </c>
      <c r="X260" s="235">
        <v>0</v>
      </c>
      <c r="Y260" s="235">
        <v>203.90164028444289</v>
      </c>
      <c r="Z260" s="235">
        <v>157.89234588543903</v>
      </c>
      <c r="AA260" s="235">
        <v>0</v>
      </c>
      <c r="AB260" s="235">
        <v>-0.38075852822094713</v>
      </c>
      <c r="AC260" s="235">
        <v>0</v>
      </c>
      <c r="AF260" s="235">
        <v>0</v>
      </c>
      <c r="AG260" s="235">
        <v>0</v>
      </c>
      <c r="AH260" s="235">
        <v>1.179435832625418E-2</v>
      </c>
      <c r="AI260" s="235">
        <v>0</v>
      </c>
      <c r="AJ260" s="235">
        <v>1.2200000000000002</v>
      </c>
      <c r="AK260" s="235">
        <v>0</v>
      </c>
      <c r="AL260" s="235">
        <v>0.03</v>
      </c>
      <c r="AM260" s="235">
        <v>0</v>
      </c>
      <c r="AP260" s="235">
        <v>0</v>
      </c>
      <c r="AQ260" s="235">
        <v>0</v>
      </c>
      <c r="AT260" s="235">
        <v>1</v>
      </c>
    </row>
    <row r="261" spans="1:46">
      <c r="A261" s="234">
        <v>217</v>
      </c>
      <c r="B261" s="235">
        <v>3</v>
      </c>
      <c r="C261" s="235">
        <v>0.59623099522854972</v>
      </c>
      <c r="D261" s="235">
        <v>0</v>
      </c>
      <c r="E261" s="235">
        <v>30.128703999999999</v>
      </c>
      <c r="F261" s="235">
        <v>0</v>
      </c>
      <c r="G261" s="235">
        <v>35.129992000000001</v>
      </c>
      <c r="H261" s="235">
        <v>21.189634385069251</v>
      </c>
      <c r="I261" s="235">
        <v>-34.572109781536938</v>
      </c>
      <c r="J261" s="235">
        <v>0</v>
      </c>
      <c r="K261" s="235">
        <v>53.841754070967845</v>
      </c>
      <c r="L261" s="235">
        <v>0.79476387786265312</v>
      </c>
      <c r="M261" s="235">
        <v>0.98064863406126312</v>
      </c>
      <c r="N261" s="235">
        <v>0</v>
      </c>
      <c r="O261" s="235">
        <v>1</v>
      </c>
      <c r="P261" s="235">
        <v>0</v>
      </c>
      <c r="Q261" s="235">
        <v>0.99</v>
      </c>
      <c r="R261" s="235">
        <v>0</v>
      </c>
      <c r="S261" s="235">
        <v>0.31549582415977984</v>
      </c>
      <c r="T261" s="235">
        <v>1.9435013739526421</v>
      </c>
      <c r="U261" s="235">
        <v>-2.1418339914410507</v>
      </c>
      <c r="V261" s="235">
        <v>-1.8792193327983842</v>
      </c>
      <c r="W261" s="235">
        <v>0</v>
      </c>
      <c r="X261" s="235">
        <v>0</v>
      </c>
      <c r="Y261" s="235">
        <v>203.45034906110018</v>
      </c>
      <c r="Z261" s="235">
        <v>157.96791859473291</v>
      </c>
      <c r="AA261" s="235">
        <v>0</v>
      </c>
      <c r="AB261" s="235">
        <v>-0.37977578215500207</v>
      </c>
      <c r="AC261" s="235">
        <v>0</v>
      </c>
      <c r="AF261" s="235">
        <v>0</v>
      </c>
      <c r="AG261" s="235">
        <v>0</v>
      </c>
      <c r="AH261" s="235">
        <v>1.1800488766476932E-2</v>
      </c>
      <c r="AI261" s="235">
        <v>0</v>
      </c>
      <c r="AJ261" s="235">
        <v>1.2200000000000002</v>
      </c>
      <c r="AK261" s="235">
        <v>0</v>
      </c>
      <c r="AL261" s="235">
        <v>0.03</v>
      </c>
      <c r="AM261" s="235">
        <v>0</v>
      </c>
      <c r="AP261" s="235">
        <v>0</v>
      </c>
      <c r="AQ261" s="235">
        <v>0</v>
      </c>
      <c r="AT261" s="235">
        <v>1</v>
      </c>
    </row>
    <row r="262" spans="1:46">
      <c r="A262" s="234">
        <v>217</v>
      </c>
      <c r="B262" s="235">
        <v>3.0833333333333335</v>
      </c>
      <c r="C262" s="235">
        <v>0.6795643285618832</v>
      </c>
      <c r="D262" s="235">
        <v>0</v>
      </c>
      <c r="E262" s="235">
        <v>30.128703999999999</v>
      </c>
      <c r="F262" s="235">
        <v>0</v>
      </c>
      <c r="G262" s="235">
        <v>35.129992000000001</v>
      </c>
      <c r="H262" s="235">
        <v>21.189634385069251</v>
      </c>
      <c r="I262" s="235">
        <v>-34.381887874947267</v>
      </c>
      <c r="J262" s="235">
        <v>0</v>
      </c>
      <c r="K262" s="235">
        <v>53.603375076078663</v>
      </c>
      <c r="L262" s="235">
        <v>0.79791056122399417</v>
      </c>
      <c r="M262" s="235">
        <v>0.9808166867351904</v>
      </c>
      <c r="N262" s="235">
        <v>0</v>
      </c>
      <c r="O262" s="235">
        <v>1</v>
      </c>
      <c r="P262" s="235">
        <v>0</v>
      </c>
      <c r="Q262" s="235">
        <v>0.99</v>
      </c>
      <c r="R262" s="235">
        <v>0</v>
      </c>
      <c r="S262" s="235">
        <v>0.3140642912613244</v>
      </c>
      <c r="T262" s="235">
        <v>1.9343097371154276</v>
      </c>
      <c r="U262" s="235">
        <v>-2.1317363924279786</v>
      </c>
      <c r="V262" s="235">
        <v>-1.8695669610267629</v>
      </c>
      <c r="W262" s="235">
        <v>0</v>
      </c>
      <c r="X262" s="235">
        <v>0</v>
      </c>
      <c r="Y262" s="235">
        <v>203.00152187212379</v>
      </c>
      <c r="Z262" s="235">
        <v>158.04301719528573</v>
      </c>
      <c r="AA262" s="235">
        <v>0</v>
      </c>
      <c r="AB262" s="235">
        <v>-0.37880510526340538</v>
      </c>
      <c r="AC262" s="235">
        <v>0</v>
      </c>
      <c r="AF262" s="235">
        <v>0</v>
      </c>
      <c r="AG262" s="235">
        <v>0</v>
      </c>
      <c r="AH262" s="235">
        <v>1.1806578548344019E-2</v>
      </c>
      <c r="AI262" s="235">
        <v>0</v>
      </c>
      <c r="AJ262" s="235">
        <v>1.2200000000000002</v>
      </c>
      <c r="AK262" s="235">
        <v>0</v>
      </c>
      <c r="AL262" s="235">
        <v>0.03</v>
      </c>
      <c r="AM262" s="235">
        <v>0</v>
      </c>
      <c r="AP262" s="235">
        <v>0</v>
      </c>
      <c r="AQ262" s="235">
        <v>0</v>
      </c>
      <c r="AT262" s="235">
        <v>1</v>
      </c>
    </row>
    <row r="263" spans="1:46">
      <c r="A263" s="234">
        <v>217</v>
      </c>
      <c r="B263" s="235">
        <v>3.1666666666666665</v>
      </c>
      <c r="C263" s="235">
        <v>0.76289766189521624</v>
      </c>
      <c r="D263" s="235">
        <v>0</v>
      </c>
      <c r="E263" s="235">
        <v>30.128703999999999</v>
      </c>
      <c r="F263" s="235">
        <v>0</v>
      </c>
      <c r="G263" s="235">
        <v>35.129992000000001</v>
      </c>
      <c r="H263" s="235">
        <v>21.189634385069251</v>
      </c>
      <c r="I263" s="235">
        <v>-34.167612560316797</v>
      </c>
      <c r="J263" s="235">
        <v>0</v>
      </c>
      <c r="K263" s="235">
        <v>53.339987341342237</v>
      </c>
      <c r="L263" s="235">
        <v>0.80132916500789586</v>
      </c>
      <c r="M263" s="235">
        <v>0.9810001781014771</v>
      </c>
      <c r="N263" s="235">
        <v>0</v>
      </c>
      <c r="O263" s="235">
        <v>1</v>
      </c>
      <c r="P263" s="235">
        <v>0</v>
      </c>
      <c r="Q263" s="235">
        <v>0.99</v>
      </c>
      <c r="R263" s="235">
        <v>0</v>
      </c>
      <c r="S263" s="235">
        <v>0.31264886244492957</v>
      </c>
      <c r="T263" s="235">
        <v>1.9252116645060087</v>
      </c>
      <c r="U263" s="235">
        <v>-2.1217424361119877</v>
      </c>
      <c r="V263" s="235">
        <v>-1.8600123593898614</v>
      </c>
      <c r="W263" s="235">
        <v>0</v>
      </c>
      <c r="X263" s="235">
        <v>0</v>
      </c>
      <c r="Y263" s="235">
        <v>202.55513197360995</v>
      </c>
      <c r="Z263" s="235">
        <v>158.11764713411878</v>
      </c>
      <c r="AA263" s="235">
        <v>0</v>
      </c>
      <c r="AB263" s="235">
        <v>-0.37784632085177261</v>
      </c>
      <c r="AC263" s="235">
        <v>0</v>
      </c>
      <c r="AF263" s="235">
        <v>0</v>
      </c>
      <c r="AG263" s="235">
        <v>0</v>
      </c>
      <c r="AH263" s="235">
        <v>1.1812628162520957E-2</v>
      </c>
      <c r="AI263" s="235">
        <v>0</v>
      </c>
      <c r="AJ263" s="235">
        <v>1.2200000000000002</v>
      </c>
      <c r="AK263" s="235">
        <v>0</v>
      </c>
      <c r="AL263" s="235">
        <v>0.03</v>
      </c>
      <c r="AM263" s="235">
        <v>0</v>
      </c>
      <c r="AP263" s="235">
        <v>0</v>
      </c>
      <c r="AQ263" s="235">
        <v>0</v>
      </c>
      <c r="AT263" s="235">
        <v>1</v>
      </c>
    </row>
    <row r="264" spans="1:46">
      <c r="A264" s="234">
        <v>217</v>
      </c>
      <c r="B264" s="235">
        <v>3.25</v>
      </c>
      <c r="C264" s="235">
        <v>0.84623099522854972</v>
      </c>
      <c r="D264" s="235">
        <v>0</v>
      </c>
      <c r="E264" s="235">
        <v>30.128703999999999</v>
      </c>
      <c r="F264" s="235">
        <v>0</v>
      </c>
      <c r="G264" s="235">
        <v>35.129992000000001</v>
      </c>
      <c r="H264" s="235">
        <v>21.189634385069251</v>
      </c>
      <c r="I264" s="235">
        <v>-33.92956553015307</v>
      </c>
      <c r="J264" s="235">
        <v>0</v>
      </c>
      <c r="K264" s="235">
        <v>53.052170478759301</v>
      </c>
      <c r="L264" s="235">
        <v>0.80499655601840714</v>
      </c>
      <c r="M264" s="235">
        <v>0.98119811416745362</v>
      </c>
      <c r="N264" s="235">
        <v>0</v>
      </c>
      <c r="O264" s="235">
        <v>1</v>
      </c>
      <c r="P264" s="235">
        <v>0</v>
      </c>
      <c r="Q264" s="235">
        <v>0.99</v>
      </c>
      <c r="R264" s="235">
        <v>0</v>
      </c>
      <c r="S264" s="235">
        <v>0.31124930675978579</v>
      </c>
      <c r="T264" s="235">
        <v>1.9162057550148377</v>
      </c>
      <c r="U264" s="235">
        <v>-2.1118505777992791</v>
      </c>
      <c r="V264" s="235">
        <v>-1.8505540705190846</v>
      </c>
      <c r="W264" s="235">
        <v>0</v>
      </c>
      <c r="X264" s="235">
        <v>0</v>
      </c>
      <c r="Y264" s="235">
        <v>202.11115304914756</v>
      </c>
      <c r="Z264" s="235">
        <v>158.19181376900545</v>
      </c>
      <c r="AA264" s="235">
        <v>0</v>
      </c>
      <c r="AB264" s="235">
        <v>-0.37689925446162875</v>
      </c>
      <c r="AC264" s="235">
        <v>0</v>
      </c>
      <c r="AF264" s="235">
        <v>0</v>
      </c>
      <c r="AG264" s="235">
        <v>0</v>
      </c>
      <c r="AH264" s="235">
        <v>1.1818638091201339E-2</v>
      </c>
      <c r="AI264" s="235">
        <v>0</v>
      </c>
      <c r="AJ264" s="235">
        <v>1.2200000000000002</v>
      </c>
      <c r="AK264" s="235">
        <v>0</v>
      </c>
      <c r="AL264" s="235">
        <v>0.03</v>
      </c>
      <c r="AM264" s="235">
        <v>0</v>
      </c>
      <c r="AP264" s="235">
        <v>0</v>
      </c>
      <c r="AQ264" s="235">
        <v>0</v>
      </c>
      <c r="AT264" s="235">
        <v>1</v>
      </c>
    </row>
    <row r="265" spans="1:46">
      <c r="A265" s="234">
        <v>217</v>
      </c>
      <c r="B265" s="235">
        <v>3.3333333333333335</v>
      </c>
      <c r="C265" s="235">
        <v>0.9295643285618832</v>
      </c>
      <c r="D265" s="235">
        <v>0</v>
      </c>
      <c r="E265" s="235">
        <v>30.128703999999999</v>
      </c>
      <c r="F265" s="235">
        <v>0</v>
      </c>
      <c r="G265" s="235">
        <v>35.129992000000001</v>
      </c>
      <c r="H265" s="235">
        <v>21.189634385069251</v>
      </c>
      <c r="I265" s="235">
        <v>-33.668054752322405</v>
      </c>
      <c r="J265" s="235">
        <v>0</v>
      </c>
      <c r="K265" s="235">
        <v>52.740539649516101</v>
      </c>
      <c r="L265" s="235">
        <v>0.80888894960138158</v>
      </c>
      <c r="M265" s="235">
        <v>0.98140946797875284</v>
      </c>
      <c r="N265" s="235">
        <v>0</v>
      </c>
      <c r="O265" s="235">
        <v>1</v>
      </c>
      <c r="P265" s="235">
        <v>0</v>
      </c>
      <c r="Q265" s="235">
        <v>0.99</v>
      </c>
      <c r="R265" s="235">
        <v>0</v>
      </c>
      <c r="S265" s="235">
        <v>0.30986539740025498</v>
      </c>
      <c r="T265" s="235">
        <v>1.9072906349478189</v>
      </c>
      <c r="U265" s="235">
        <v>-2.1020593027626298</v>
      </c>
      <c r="V265" s="235">
        <v>-1.8411906662394353</v>
      </c>
      <c r="W265" s="235">
        <v>0</v>
      </c>
      <c r="X265" s="235">
        <v>0</v>
      </c>
      <c r="Y265" s="235">
        <v>201.66955920063444</v>
      </c>
      <c r="Z265" s="235">
        <v>158.26552237013709</v>
      </c>
      <c r="AA265" s="235">
        <v>0</v>
      </c>
      <c r="AB265" s="235">
        <v>-0.37596373399303151</v>
      </c>
      <c r="AC265" s="235">
        <v>0</v>
      </c>
      <c r="AF265" s="235">
        <v>0</v>
      </c>
      <c r="AG265" s="235">
        <v>0</v>
      </c>
      <c r="AH265" s="235">
        <v>1.1824608808298272E-2</v>
      </c>
      <c r="AI265" s="235">
        <v>0</v>
      </c>
      <c r="AJ265" s="235">
        <v>1.2200000000000002</v>
      </c>
      <c r="AK265" s="235">
        <v>0</v>
      </c>
      <c r="AL265" s="235">
        <v>0.03</v>
      </c>
      <c r="AM265" s="235">
        <v>0</v>
      </c>
      <c r="AP265" s="235">
        <v>0</v>
      </c>
      <c r="AQ265" s="235">
        <v>0</v>
      </c>
      <c r="AT265" s="235">
        <v>1</v>
      </c>
    </row>
    <row r="266" spans="1:46">
      <c r="A266" s="234">
        <v>217</v>
      </c>
      <c r="B266" s="235">
        <v>3.4166666666666665</v>
      </c>
      <c r="C266" s="235">
        <v>1.0128976618952164</v>
      </c>
      <c r="D266" s="235">
        <v>0</v>
      </c>
      <c r="E266" s="235">
        <v>30.128703999999999</v>
      </c>
      <c r="F266" s="235">
        <v>0</v>
      </c>
      <c r="G266" s="235">
        <v>35.129992000000001</v>
      </c>
      <c r="H266" s="235">
        <v>21.189634385069251</v>
      </c>
      <c r="I266" s="235">
        <v>-33.383412640708798</v>
      </c>
      <c r="J266" s="235">
        <v>0</v>
      </c>
      <c r="K266" s="235">
        <v>52.405740295240129</v>
      </c>
      <c r="L266" s="235">
        <v>0.81298224343284664</v>
      </c>
      <c r="M266" s="235">
        <v>0.9816331932461656</v>
      </c>
      <c r="N266" s="235">
        <v>0</v>
      </c>
      <c r="O266" s="235">
        <v>1</v>
      </c>
      <c r="P266" s="235">
        <v>0</v>
      </c>
      <c r="Q266" s="235">
        <v>0.99</v>
      </c>
      <c r="R266" s="235">
        <v>0</v>
      </c>
      <c r="S266" s="235">
        <v>0.30849691161413201</v>
      </c>
      <c r="T266" s="235">
        <v>1.8984649573486549</v>
      </c>
      <c r="U266" s="235">
        <v>-2.0923671255077188</v>
      </c>
      <c r="V266" s="235">
        <v>-1.8319207466244574</v>
      </c>
      <c r="W266" s="235">
        <v>0</v>
      </c>
      <c r="X266" s="235">
        <v>0</v>
      </c>
      <c r="Y266" s="235">
        <v>201.23032493941076</v>
      </c>
      <c r="Z266" s="235">
        <v>158.33877812177664</v>
      </c>
      <c r="AA266" s="235">
        <v>0</v>
      </c>
      <c r="AB266" s="235">
        <v>-0.37503958987980046</v>
      </c>
      <c r="AC266" s="235">
        <v>0</v>
      </c>
      <c r="AF266" s="235">
        <v>0</v>
      </c>
      <c r="AG266" s="235">
        <v>0</v>
      </c>
      <c r="AH266" s="235">
        <v>1.1830540779629965E-2</v>
      </c>
      <c r="AI266" s="235">
        <v>0</v>
      </c>
      <c r="AJ266" s="235">
        <v>1.2200000000000002</v>
      </c>
      <c r="AK266" s="235">
        <v>0</v>
      </c>
      <c r="AL266" s="235">
        <v>0.03</v>
      </c>
      <c r="AM266" s="235">
        <v>0</v>
      </c>
      <c r="AP266" s="235">
        <v>0</v>
      </c>
      <c r="AQ266" s="235">
        <v>0</v>
      </c>
      <c r="AT266" s="235">
        <v>1</v>
      </c>
    </row>
    <row r="267" spans="1:46">
      <c r="A267" s="234">
        <v>217</v>
      </c>
      <c r="B267" s="235">
        <v>3.5</v>
      </c>
      <c r="C267" s="235">
        <v>1.0962309952285498</v>
      </c>
      <c r="D267" s="235">
        <v>0</v>
      </c>
      <c r="E267" s="235">
        <v>30.128703999999999</v>
      </c>
      <c r="F267" s="235">
        <v>0</v>
      </c>
      <c r="G267" s="235">
        <v>35.129992000000001</v>
      </c>
      <c r="H267" s="235">
        <v>21.189634385069251</v>
      </c>
      <c r="I267" s="235">
        <v>-33.075994141679644</v>
      </c>
      <c r="J267" s="235">
        <v>0</v>
      </c>
      <c r="K267" s="235">
        <v>52.048442941515539</v>
      </c>
      <c r="L267" s="235">
        <v>0.81725232779852586</v>
      </c>
      <c r="M267" s="235">
        <v>0.98186823712211757</v>
      </c>
      <c r="N267" s="235">
        <v>0</v>
      </c>
      <c r="O267" s="235">
        <v>1</v>
      </c>
      <c r="P267" s="235">
        <v>0</v>
      </c>
      <c r="Q267" s="235">
        <v>0.99</v>
      </c>
      <c r="R267" s="235">
        <v>0</v>
      </c>
      <c r="S267" s="235">
        <v>0.30714363061332967</v>
      </c>
      <c r="T267" s="235">
        <v>1.8897274013460155</v>
      </c>
      <c r="U267" s="235">
        <v>-2.0827725890658142</v>
      </c>
      <c r="V267" s="235">
        <v>-1.8227429390739027</v>
      </c>
      <c r="W267" s="235">
        <v>0</v>
      </c>
      <c r="X267" s="235">
        <v>0</v>
      </c>
      <c r="Y267" s="235">
        <v>200.79342517769217</v>
      </c>
      <c r="Z267" s="235">
        <v>158.41158612391163</v>
      </c>
      <c r="AA267" s="235">
        <v>0</v>
      </c>
      <c r="AB267" s="235">
        <v>-0.37412665527000355</v>
      </c>
      <c r="AC267" s="235">
        <v>0</v>
      </c>
      <c r="AF267" s="235">
        <v>0</v>
      </c>
      <c r="AG267" s="235">
        <v>0</v>
      </c>
      <c r="AH267" s="235">
        <v>1.1836434463099406E-2</v>
      </c>
      <c r="AI267" s="235">
        <v>0</v>
      </c>
      <c r="AJ267" s="235">
        <v>1.2200000000000002</v>
      </c>
      <c r="AK267" s="235">
        <v>0</v>
      </c>
      <c r="AL267" s="235">
        <v>0.03</v>
      </c>
      <c r="AM267" s="235">
        <v>0</v>
      </c>
      <c r="AP267" s="235">
        <v>0</v>
      </c>
      <c r="AQ267" s="235">
        <v>0</v>
      </c>
      <c r="AT267" s="235">
        <v>1</v>
      </c>
    </row>
    <row r="268" spans="1:46">
      <c r="A268" s="234">
        <v>217</v>
      </c>
      <c r="B268" s="235">
        <v>3.5833333333333335</v>
      </c>
      <c r="C268" s="235">
        <v>1.1795643285618833</v>
      </c>
      <c r="D268" s="235">
        <v>0</v>
      </c>
      <c r="E268" s="235">
        <v>30.128703999999999</v>
      </c>
      <c r="F268" s="235">
        <v>0</v>
      </c>
      <c r="G268" s="235">
        <v>35.129992000000001</v>
      </c>
      <c r="H268" s="235">
        <v>21.189634385069251</v>
      </c>
      <c r="I268" s="235">
        <v>-32.746174760162035</v>
      </c>
      <c r="J268" s="235">
        <v>0</v>
      </c>
      <c r="K268" s="235">
        <v>51.669338152687104</v>
      </c>
      <c r="L268" s="235">
        <v>0.82167536696010546</v>
      </c>
      <c r="M268" s="235">
        <v>0.98211355190590266</v>
      </c>
      <c r="N268" s="235">
        <v>0</v>
      </c>
      <c r="O268" s="235">
        <v>1</v>
      </c>
      <c r="P268" s="235">
        <v>0</v>
      </c>
      <c r="Q268" s="235">
        <v>0.99</v>
      </c>
      <c r="R268" s="235">
        <v>0</v>
      </c>
      <c r="S268" s="235">
        <v>0.30580533948692606</v>
      </c>
      <c r="T268" s="235">
        <v>1.8810766715238791</v>
      </c>
      <c r="U268" s="235">
        <v>-2.0732742643111162</v>
      </c>
      <c r="V268" s="235">
        <v>-1.8136558974442756</v>
      </c>
      <c r="W268" s="235">
        <v>0</v>
      </c>
      <c r="X268" s="235">
        <v>0</v>
      </c>
      <c r="Y268" s="235">
        <v>200.35883522029289</v>
      </c>
      <c r="Z268" s="235">
        <v>158.48395139390786</v>
      </c>
      <c r="AA268" s="235">
        <v>0</v>
      </c>
      <c r="AB268" s="235">
        <v>-0.37322476617888434</v>
      </c>
      <c r="AC268" s="235">
        <v>0</v>
      </c>
      <c r="AF268" s="235">
        <v>0</v>
      </c>
      <c r="AG268" s="235">
        <v>0</v>
      </c>
      <c r="AH268" s="235">
        <v>1.1842290308868297E-2</v>
      </c>
      <c r="AI268" s="235">
        <v>0</v>
      </c>
      <c r="AJ268" s="235">
        <v>1.2200000000000002</v>
      </c>
      <c r="AK268" s="235">
        <v>0</v>
      </c>
      <c r="AL268" s="235">
        <v>0.03</v>
      </c>
      <c r="AM268" s="235">
        <v>0</v>
      </c>
      <c r="AP268" s="235">
        <v>0</v>
      </c>
      <c r="AQ268" s="235">
        <v>0</v>
      </c>
      <c r="AT268" s="235">
        <v>1</v>
      </c>
    </row>
    <row r="269" spans="1:46">
      <c r="A269" s="234">
        <v>217</v>
      </c>
      <c r="B269" s="235">
        <v>3.6666666666666665</v>
      </c>
      <c r="C269" s="235">
        <v>1.2628976618952164</v>
      </c>
      <c r="D269" s="235">
        <v>0</v>
      </c>
      <c r="E269" s="235">
        <v>30.128703999999999</v>
      </c>
      <c r="F269" s="235">
        <v>0</v>
      </c>
      <c r="G269" s="235">
        <v>35.129992000000001</v>
      </c>
      <c r="H269" s="235">
        <v>21.189634385069251</v>
      </c>
      <c r="I269" s="235">
        <v>-32.394348548579671</v>
      </c>
      <c r="J269" s="235">
        <v>0</v>
      </c>
      <c r="K269" s="235">
        <v>51.269131704921072</v>
      </c>
      <c r="L269" s="235">
        <v>0.8262280478517432</v>
      </c>
      <c r="M269" s="235">
        <v>0.98236810551876785</v>
      </c>
      <c r="N269" s="235">
        <v>0</v>
      </c>
      <c r="O269" s="235">
        <v>1</v>
      </c>
      <c r="P269" s="235">
        <v>0</v>
      </c>
      <c r="Q269" s="235">
        <v>0.99</v>
      </c>
      <c r="R269" s="235">
        <v>0</v>
      </c>
      <c r="S269" s="235">
        <v>0.30448182711648286</v>
      </c>
      <c r="T269" s="235">
        <v>1.8725114973132295</v>
      </c>
      <c r="U269" s="235">
        <v>-2.0638707493008734</v>
      </c>
      <c r="V269" s="235">
        <v>-1.8046583012487365</v>
      </c>
      <c r="W269" s="235">
        <v>0</v>
      </c>
      <c r="X269" s="235">
        <v>0</v>
      </c>
      <c r="Y269" s="235">
        <v>199.92653075661181</v>
      </c>
      <c r="Z269" s="235">
        <v>158.55587886816099</v>
      </c>
      <c r="AA269" s="235">
        <v>0</v>
      </c>
      <c r="AB269" s="235">
        <v>-0.3723337615973501</v>
      </c>
      <c r="AC269" s="235">
        <v>0</v>
      </c>
      <c r="AF269" s="235">
        <v>0</v>
      </c>
      <c r="AG269" s="235">
        <v>0</v>
      </c>
      <c r="AH269" s="235">
        <v>1.1848108759525702E-2</v>
      </c>
      <c r="AI269" s="235">
        <v>0</v>
      </c>
      <c r="AJ269" s="235">
        <v>1.2200000000000002</v>
      </c>
      <c r="AK269" s="235">
        <v>0</v>
      </c>
      <c r="AL269" s="235">
        <v>0.03</v>
      </c>
      <c r="AM269" s="235">
        <v>0</v>
      </c>
      <c r="AP269" s="235">
        <v>0</v>
      </c>
      <c r="AQ269" s="235">
        <v>0</v>
      </c>
      <c r="AT269" s="235">
        <v>1</v>
      </c>
    </row>
    <row r="270" spans="1:46">
      <c r="A270" s="234">
        <v>217</v>
      </c>
      <c r="B270" s="235">
        <v>3.75</v>
      </c>
      <c r="C270" s="235">
        <v>1.3462309952285498</v>
      </c>
      <c r="D270" s="235">
        <v>0</v>
      </c>
      <c r="E270" s="235">
        <v>30.128703999999999</v>
      </c>
      <c r="F270" s="235">
        <v>0</v>
      </c>
      <c r="G270" s="235">
        <v>35.129992000000001</v>
      </c>
      <c r="H270" s="235">
        <v>21.189634385069251</v>
      </c>
      <c r="I270" s="235">
        <v>-32.020926080912716</v>
      </c>
      <c r="J270" s="235">
        <v>0</v>
      </c>
      <c r="K270" s="235">
        <v>50.84854003184946</v>
      </c>
      <c r="L270" s="235">
        <v>0.83088779392211232</v>
      </c>
      <c r="M270" s="235">
        <v>0.98263089064966957</v>
      </c>
      <c r="N270" s="235">
        <v>0</v>
      </c>
      <c r="O270" s="235">
        <v>1</v>
      </c>
      <c r="P270" s="235">
        <v>0</v>
      </c>
      <c r="Q270" s="235">
        <v>0.99</v>
      </c>
      <c r="R270" s="235">
        <v>0</v>
      </c>
      <c r="S270" s="235">
        <v>0.30317288609358028</v>
      </c>
      <c r="T270" s="235">
        <v>1.8640306324031233</v>
      </c>
      <c r="U270" s="235">
        <v>-2.0545606686362436</v>
      </c>
      <c r="V270" s="235">
        <v>-1.795748854925471</v>
      </c>
      <c r="W270" s="235">
        <v>0</v>
      </c>
      <c r="X270" s="235">
        <v>0</v>
      </c>
      <c r="Y270" s="235">
        <v>199.49648785286035</v>
      </c>
      <c r="Z270" s="235">
        <v>158.62737340373786</v>
      </c>
      <c r="AA270" s="235">
        <v>0</v>
      </c>
      <c r="AB270" s="235">
        <v>-0.37145348355193919</v>
      </c>
      <c r="AC270" s="235">
        <v>0</v>
      </c>
      <c r="AF270" s="235">
        <v>0</v>
      </c>
      <c r="AG270" s="235">
        <v>0</v>
      </c>
      <c r="AH270" s="235">
        <v>1.185389025025182E-2</v>
      </c>
      <c r="AI270" s="235">
        <v>0</v>
      </c>
      <c r="AJ270" s="235">
        <v>1.2200000000000002</v>
      </c>
      <c r="AK270" s="235">
        <v>0</v>
      </c>
      <c r="AL270" s="235">
        <v>0.03</v>
      </c>
      <c r="AM270" s="235">
        <v>0</v>
      </c>
      <c r="AP270" s="235">
        <v>0</v>
      </c>
      <c r="AQ270" s="235">
        <v>0</v>
      </c>
      <c r="AT270" s="235">
        <v>1</v>
      </c>
    </row>
    <row r="271" spans="1:46">
      <c r="A271" s="234">
        <v>217</v>
      </c>
      <c r="B271" s="235">
        <v>3.8333333333333335</v>
      </c>
      <c r="C271" s="235">
        <v>1.4295643285618833</v>
      </c>
      <c r="D271" s="235">
        <v>0</v>
      </c>
      <c r="E271" s="235">
        <v>30.128703999999999</v>
      </c>
      <c r="F271" s="235">
        <v>0</v>
      </c>
      <c r="G271" s="235">
        <v>35.129992000000001</v>
      </c>
      <c r="H271" s="235">
        <v>21.189634385069251</v>
      </c>
      <c r="I271" s="235">
        <v>-31.626332432801973</v>
      </c>
      <c r="J271" s="235">
        <v>0</v>
      </c>
      <c r="K271" s="235">
        <v>50.408285984494015</v>
      </c>
      <c r="L271" s="235">
        <v>0.8356329433623616</v>
      </c>
      <c r="M271" s="235">
        <v>0.98290093252733113</v>
      </c>
      <c r="N271" s="235">
        <v>0</v>
      </c>
      <c r="O271" s="235">
        <v>1</v>
      </c>
      <c r="P271" s="235">
        <v>0</v>
      </c>
      <c r="Q271" s="235">
        <v>0.99</v>
      </c>
      <c r="R271" s="235">
        <v>0</v>
      </c>
      <c r="S271" s="235">
        <v>0.30187831263948584</v>
      </c>
      <c r="T271" s="235">
        <v>1.8556328541697755</v>
      </c>
      <c r="U271" s="235">
        <v>-2.0453426728424744</v>
      </c>
      <c r="V271" s="235">
        <v>-1.7869262871724241</v>
      </c>
      <c r="W271" s="235">
        <v>0</v>
      </c>
      <c r="X271" s="235">
        <v>0</v>
      </c>
      <c r="Y271" s="235">
        <v>199.06868294451132</v>
      </c>
      <c r="Z271" s="235">
        <v>158.6984397800002</v>
      </c>
      <c r="AA271" s="235">
        <v>0</v>
      </c>
      <c r="AB271" s="235">
        <v>-0.37058377711813728</v>
      </c>
      <c r="AC271" s="235">
        <v>0</v>
      </c>
      <c r="AF271" s="235">
        <v>0</v>
      </c>
      <c r="AG271" s="235">
        <v>0</v>
      </c>
      <c r="AH271" s="235">
        <v>1.1859635208976838E-2</v>
      </c>
      <c r="AI271" s="235">
        <v>0</v>
      </c>
      <c r="AJ271" s="235">
        <v>1.2200000000000002</v>
      </c>
      <c r="AK271" s="235">
        <v>0</v>
      </c>
      <c r="AL271" s="235">
        <v>0.03</v>
      </c>
      <c r="AM271" s="235">
        <v>0</v>
      </c>
      <c r="AP271" s="235">
        <v>0</v>
      </c>
      <c r="AQ271" s="235">
        <v>0</v>
      </c>
      <c r="AT271" s="235">
        <v>1</v>
      </c>
    </row>
    <row r="272" spans="1:46">
      <c r="A272" s="234">
        <v>217</v>
      </c>
      <c r="B272" s="235">
        <v>3.9166666666666665</v>
      </c>
      <c r="C272" s="235">
        <v>1.5128976618952164</v>
      </c>
      <c r="D272" s="235">
        <v>0</v>
      </c>
      <c r="E272" s="235">
        <v>30.128703999999999</v>
      </c>
      <c r="F272" s="235">
        <v>0</v>
      </c>
      <c r="G272" s="235">
        <v>35.129992000000001</v>
      </c>
      <c r="H272" s="235">
        <v>21.189634385069251</v>
      </c>
      <c r="I272" s="235">
        <v>-31.211005186977957</v>
      </c>
      <c r="J272" s="235">
        <v>0</v>
      </c>
      <c r="K272" s="235">
        <v>49.949094935045913</v>
      </c>
      <c r="L272" s="235">
        <v>0.84044289219039703</v>
      </c>
      <c r="M272" s="235">
        <v>0.98317729532219211</v>
      </c>
      <c r="N272" s="235">
        <v>0</v>
      </c>
      <c r="O272" s="235">
        <v>1</v>
      </c>
      <c r="P272" s="235">
        <v>0</v>
      </c>
      <c r="Q272" s="235">
        <v>0.99</v>
      </c>
      <c r="R272" s="235">
        <v>0</v>
      </c>
      <c r="S272" s="235">
        <v>0.3005979065269031</v>
      </c>
      <c r="T272" s="235">
        <v>1.847316963122466</v>
      </c>
      <c r="U272" s="235">
        <v>-2.0362154377671722</v>
      </c>
      <c r="V272" s="235">
        <v>-1.7781893503375479</v>
      </c>
      <c r="W272" s="235">
        <v>0</v>
      </c>
      <c r="X272" s="235">
        <v>0</v>
      </c>
      <c r="Y272" s="235">
        <v>198.64309282894811</v>
      </c>
      <c r="Z272" s="235">
        <v>158.76908270020351</v>
      </c>
      <c r="AA272" s="235">
        <v>0</v>
      </c>
      <c r="AB272" s="235">
        <v>-0.36972449039987976</v>
      </c>
      <c r="AC272" s="235">
        <v>0</v>
      </c>
      <c r="AF272" s="235">
        <v>0</v>
      </c>
      <c r="AG272" s="235">
        <v>0</v>
      </c>
      <c r="AH272" s="235">
        <v>1.1865344056535727E-2</v>
      </c>
      <c r="AI272" s="235">
        <v>0</v>
      </c>
      <c r="AJ272" s="235">
        <v>1.2200000000000002</v>
      </c>
      <c r="AK272" s="235">
        <v>0</v>
      </c>
      <c r="AL272" s="235">
        <v>0.03</v>
      </c>
      <c r="AM272" s="235">
        <v>0</v>
      </c>
      <c r="AP272" s="235">
        <v>0</v>
      </c>
      <c r="AQ272" s="235">
        <v>0</v>
      </c>
      <c r="AT272" s="235">
        <v>1</v>
      </c>
    </row>
    <row r="273" spans="1:46">
      <c r="A273" s="234">
        <v>217</v>
      </c>
      <c r="B273" s="235">
        <v>4</v>
      </c>
      <c r="C273" s="235">
        <v>1.5962309952285498</v>
      </c>
      <c r="D273" s="235">
        <v>0</v>
      </c>
      <c r="E273" s="235">
        <v>30.128703999999999</v>
      </c>
      <c r="F273" s="235">
        <v>0</v>
      </c>
      <c r="G273" s="235">
        <v>35.129992000000001</v>
      </c>
      <c r="H273" s="235">
        <v>21.189634385069251</v>
      </c>
      <c r="I273" s="235">
        <v>-30.775392481431595</v>
      </c>
      <c r="J273" s="235">
        <v>0</v>
      </c>
      <c r="K273" s="235">
        <v>49.47169124285881</v>
      </c>
      <c r="L273" s="235">
        <v>0.84529820366971264</v>
      </c>
      <c r="M273" s="235">
        <v>0.98345908722181252</v>
      </c>
      <c r="N273" s="235">
        <v>0</v>
      </c>
      <c r="O273" s="235">
        <v>1</v>
      </c>
      <c r="P273" s="235">
        <v>0</v>
      </c>
      <c r="Q273" s="235">
        <v>0.99</v>
      </c>
      <c r="R273" s="235">
        <v>0</v>
      </c>
      <c r="S273" s="235">
        <v>0.29933147100373603</v>
      </c>
      <c r="T273" s="235">
        <v>1.8390817823647796</v>
      </c>
      <c r="U273" s="235">
        <v>-2.0271776639951211</v>
      </c>
      <c r="V273" s="235">
        <v>-1.7695368198553596</v>
      </c>
      <c r="W273" s="235">
        <v>0</v>
      </c>
      <c r="X273" s="235">
        <v>0</v>
      </c>
      <c r="Y273" s="235">
        <v>198.21969465830301</v>
      </c>
      <c r="Z273" s="235">
        <v>158.83930679306505</v>
      </c>
      <c r="AA273" s="235">
        <v>0</v>
      </c>
      <c r="AB273" s="235">
        <v>-0.36887547447732549</v>
      </c>
      <c r="AC273" s="235">
        <v>0</v>
      </c>
      <c r="AF273" s="235">
        <v>0</v>
      </c>
      <c r="AG273" s="235">
        <v>0</v>
      </c>
      <c r="AH273" s="235">
        <v>1.1871017206818575E-2</v>
      </c>
      <c r="AI273" s="235">
        <v>0</v>
      </c>
      <c r="AJ273" s="235">
        <v>1.2200000000000002</v>
      </c>
      <c r="AK273" s="235">
        <v>0</v>
      </c>
      <c r="AL273" s="235">
        <v>0.03</v>
      </c>
      <c r="AM273" s="235">
        <v>0</v>
      </c>
      <c r="AP273" s="235">
        <v>0</v>
      </c>
      <c r="AQ273" s="235">
        <v>0</v>
      </c>
      <c r="AT273" s="235">
        <v>1</v>
      </c>
    </row>
    <row r="274" spans="1:46">
      <c r="A274" s="234">
        <v>217</v>
      </c>
      <c r="B274" s="235">
        <v>4.083333333333333</v>
      </c>
      <c r="C274" s="235">
        <v>1.6795643285618829</v>
      </c>
      <c r="D274" s="235">
        <v>0</v>
      </c>
      <c r="E274" s="235">
        <v>30.128703999999999</v>
      </c>
      <c r="F274" s="235">
        <v>0</v>
      </c>
      <c r="G274" s="235">
        <v>35.129992000000001</v>
      </c>
      <c r="H274" s="235">
        <v>21.189634385069251</v>
      </c>
      <c r="I274" s="235">
        <v>-30.319951115721778</v>
      </c>
      <c r="J274" s="235">
        <v>0</v>
      </c>
      <c r="K274" s="235">
        <v>48.976795090962185</v>
      </c>
      <c r="L274" s="235">
        <v>0.85018068631852695</v>
      </c>
      <c r="M274" s="235">
        <v>0.98374546425484921</v>
      </c>
      <c r="N274" s="235">
        <v>0</v>
      </c>
      <c r="O274" s="235">
        <v>1</v>
      </c>
      <c r="P274" s="235">
        <v>0</v>
      </c>
      <c r="Q274" s="235">
        <v>0.99</v>
      </c>
      <c r="R274" s="235">
        <v>0</v>
      </c>
      <c r="S274" s="235">
        <v>0.2980788127188006</v>
      </c>
      <c r="T274" s="235">
        <v>1.8309261570708284</v>
      </c>
      <c r="U274" s="235">
        <v>-2.0182280762792519</v>
      </c>
      <c r="V274" s="235">
        <v>-1.7609674937179309</v>
      </c>
      <c r="W274" s="235">
        <v>0</v>
      </c>
      <c r="X274" s="235">
        <v>0</v>
      </c>
      <c r="Y274" s="235">
        <v>197.79846593246958</v>
      </c>
      <c r="Z274" s="235">
        <v>158.90911661429655</v>
      </c>
      <c r="AA274" s="235">
        <v>0</v>
      </c>
      <c r="AB274" s="235">
        <v>-0.36803658333791867</v>
      </c>
      <c r="AC274" s="235">
        <v>0</v>
      </c>
      <c r="AF274" s="235">
        <v>0</v>
      </c>
      <c r="AG274" s="235">
        <v>0</v>
      </c>
      <c r="AH274" s="235">
        <v>1.1876655066917216E-2</v>
      </c>
      <c r="AI274" s="235">
        <v>0</v>
      </c>
      <c r="AJ274" s="235">
        <v>1.2200000000000002</v>
      </c>
      <c r="AK274" s="235">
        <v>0</v>
      </c>
      <c r="AL274" s="235">
        <v>0.03</v>
      </c>
      <c r="AM274" s="235">
        <v>0</v>
      </c>
      <c r="AP274" s="235">
        <v>0</v>
      </c>
      <c r="AQ274" s="235">
        <v>0</v>
      </c>
      <c r="AT274" s="235">
        <v>1</v>
      </c>
    </row>
    <row r="275" spans="1:46">
      <c r="A275" s="234">
        <v>217</v>
      </c>
      <c r="B275" s="235">
        <v>4.166666666666667</v>
      </c>
      <c r="C275" s="235">
        <v>1.7628976618952168</v>
      </c>
      <c r="D275" s="235">
        <v>0</v>
      </c>
      <c r="E275" s="235">
        <v>30.128703999999999</v>
      </c>
      <c r="F275" s="235">
        <v>0</v>
      </c>
      <c r="G275" s="235">
        <v>35.129992000000001</v>
      </c>
      <c r="H275" s="235">
        <v>21.189634385069251</v>
      </c>
      <c r="I275" s="235">
        <v>-29.845144728705463</v>
      </c>
      <c r="J275" s="235">
        <v>0</v>
      </c>
      <c r="K275" s="235">
        <v>48.465119692692483</v>
      </c>
      <c r="L275" s="235">
        <v>0.8550734433192102</v>
      </c>
      <c r="M275" s="235">
        <v>0.98403563296197283</v>
      </c>
      <c r="N275" s="235">
        <v>0</v>
      </c>
      <c r="O275" s="235">
        <v>1</v>
      </c>
      <c r="P275" s="235">
        <v>0</v>
      </c>
      <c r="Q275" s="235">
        <v>0.99</v>
      </c>
      <c r="R275" s="235">
        <v>0</v>
      </c>
      <c r="S275" s="235">
        <v>0.29683974164943588</v>
      </c>
      <c r="T275" s="235">
        <v>1.8228489539755364</v>
      </c>
      <c r="U275" s="235">
        <v>-2.0093654229868156</v>
      </c>
      <c r="V275" s="235">
        <v>-1.7524801919733113</v>
      </c>
      <c r="W275" s="235">
        <v>0</v>
      </c>
      <c r="X275" s="235">
        <v>0</v>
      </c>
      <c r="Y275" s="235">
        <v>197.37938449228122</v>
      </c>
      <c r="Z275" s="235">
        <v>158.9785166480992</v>
      </c>
      <c r="AA275" s="235">
        <v>0</v>
      </c>
      <c r="AB275" s="235">
        <v>-0.36720767379600838</v>
      </c>
      <c r="AC275" s="235">
        <v>0</v>
      </c>
      <c r="AF275" s="235">
        <v>0</v>
      </c>
      <c r="AG275" s="235">
        <v>0</v>
      </c>
      <c r="AH275" s="235">
        <v>1.1882258037268037E-2</v>
      </c>
      <c r="AI275" s="235">
        <v>0</v>
      </c>
      <c r="AJ275" s="235">
        <v>1.2200000000000002</v>
      </c>
      <c r="AK275" s="235">
        <v>0</v>
      </c>
      <c r="AL275" s="235">
        <v>0.03</v>
      </c>
      <c r="AM275" s="235">
        <v>0</v>
      </c>
      <c r="AP275" s="235">
        <v>0</v>
      </c>
      <c r="AQ275" s="235">
        <v>0</v>
      </c>
      <c r="AT275" s="235">
        <v>1</v>
      </c>
    </row>
    <row r="276" spans="1:46">
      <c r="A276" s="234">
        <v>217</v>
      </c>
      <c r="B276" s="235">
        <v>4.25</v>
      </c>
      <c r="C276" s="235">
        <v>1.8462309952285498</v>
      </c>
      <c r="D276" s="235">
        <v>0</v>
      </c>
      <c r="E276" s="235">
        <v>30.128703999999999</v>
      </c>
      <c r="F276" s="235">
        <v>0</v>
      </c>
      <c r="G276" s="235">
        <v>35.129992000000001</v>
      </c>
      <c r="H276" s="235">
        <v>21.189634385069251</v>
      </c>
      <c r="I276" s="235">
        <v>-29.351442058834095</v>
      </c>
      <c r="J276" s="235">
        <v>0</v>
      </c>
      <c r="K276" s="235">
        <v>47.937368860747441</v>
      </c>
      <c r="L276" s="235">
        <v>0.8599608964872818</v>
      </c>
      <c r="M276" s="235">
        <v>0.98432885202762699</v>
      </c>
      <c r="N276" s="235">
        <v>0</v>
      </c>
      <c r="O276" s="235">
        <v>1</v>
      </c>
      <c r="P276" s="235">
        <v>0</v>
      </c>
      <c r="Q276" s="235">
        <v>0.99</v>
      </c>
      <c r="R276" s="235">
        <v>0</v>
      </c>
      <c r="S276" s="235">
        <v>0.29561407103095549</v>
      </c>
      <c r="T276" s="235">
        <v>1.8148490608785082</v>
      </c>
      <c r="U276" s="235">
        <v>-2.0005884755602437</v>
      </c>
      <c r="V276" s="235">
        <v>-1.7440737562440087</v>
      </c>
      <c r="W276" s="235">
        <v>0</v>
      </c>
      <c r="X276" s="235">
        <v>0</v>
      </c>
      <c r="Y276" s="235">
        <v>196.96242851285012</v>
      </c>
      <c r="Z276" s="235">
        <v>159.04751130862005</v>
      </c>
      <c r="AA276" s="235">
        <v>0</v>
      </c>
      <c r="AB276" s="235">
        <v>-0.36638860540947049</v>
      </c>
      <c r="AC276" s="235">
        <v>0</v>
      </c>
      <c r="AF276" s="235">
        <v>0</v>
      </c>
      <c r="AG276" s="235">
        <v>0</v>
      </c>
      <c r="AH276" s="235">
        <v>1.1887826511791204E-2</v>
      </c>
      <c r="AI276" s="235">
        <v>0</v>
      </c>
      <c r="AJ276" s="235">
        <v>1.2200000000000002</v>
      </c>
      <c r="AK276" s="235">
        <v>0</v>
      </c>
      <c r="AL276" s="235">
        <v>0.03</v>
      </c>
      <c r="AM276" s="235">
        <v>0</v>
      </c>
      <c r="AP276" s="235">
        <v>0</v>
      </c>
      <c r="AQ276" s="235">
        <v>0</v>
      </c>
      <c r="AT276" s="235">
        <v>1</v>
      </c>
    </row>
    <row r="277" spans="1:46">
      <c r="A277" s="234">
        <v>217</v>
      </c>
      <c r="B277" s="235">
        <v>4.333333333333333</v>
      </c>
      <c r="C277" s="235">
        <v>1.9295643285618829</v>
      </c>
      <c r="D277" s="235">
        <v>0</v>
      </c>
      <c r="E277" s="235">
        <v>30.128703999999999</v>
      </c>
      <c r="F277" s="235">
        <v>0</v>
      </c>
      <c r="G277" s="235">
        <v>35.129992000000001</v>
      </c>
      <c r="H277" s="235">
        <v>21.189634385069251</v>
      </c>
      <c r="I277" s="235">
        <v>-28.839315296044504</v>
      </c>
      <c r="J277" s="235">
        <v>0</v>
      </c>
      <c r="K277" s="235">
        <v>47.394234925081477</v>
      </c>
      <c r="L277" s="235">
        <v>0.86482878812957442</v>
      </c>
      <c r="M277" s="235">
        <v>0.98462443299520774</v>
      </c>
      <c r="N277" s="235">
        <v>0</v>
      </c>
      <c r="O277" s="235">
        <v>1</v>
      </c>
      <c r="P277" s="235">
        <v>0</v>
      </c>
      <c r="Q277" s="235">
        <v>0.99</v>
      </c>
      <c r="R277" s="235">
        <v>0</v>
      </c>
      <c r="S277" s="235">
        <v>0.29440161728788128</v>
      </c>
      <c r="T277" s="235">
        <v>1.8069253861611794</v>
      </c>
      <c r="U277" s="235">
        <v>-1.9918960279923519</v>
      </c>
      <c r="V277" s="235">
        <v>-1.735747049258463</v>
      </c>
      <c r="W277" s="235">
        <v>0</v>
      </c>
      <c r="X277" s="235">
        <v>0</v>
      </c>
      <c r="Y277" s="235">
        <v>196.54757649706019</v>
      </c>
      <c r="Z277" s="235">
        <v>159.11610494136889</v>
      </c>
      <c r="AA277" s="235">
        <v>0</v>
      </c>
      <c r="AB277" s="235">
        <v>-0.36557924039412404</v>
      </c>
      <c r="AC277" s="235">
        <v>0</v>
      </c>
      <c r="AF277" s="235">
        <v>0</v>
      </c>
      <c r="AG277" s="235">
        <v>0</v>
      </c>
      <c r="AH277" s="235">
        <v>1.1893360878026336E-2</v>
      </c>
      <c r="AI277" s="235">
        <v>0</v>
      </c>
      <c r="AJ277" s="235">
        <v>1.2200000000000002</v>
      </c>
      <c r="AK277" s="235">
        <v>0</v>
      </c>
      <c r="AL277" s="235">
        <v>0.03</v>
      </c>
      <c r="AM277" s="235">
        <v>0</v>
      </c>
      <c r="AP277" s="235">
        <v>0</v>
      </c>
      <c r="AQ277" s="235">
        <v>0</v>
      </c>
      <c r="AT277" s="235">
        <v>1</v>
      </c>
    </row>
    <row r="278" spans="1:46">
      <c r="A278" s="234">
        <v>217</v>
      </c>
      <c r="B278" s="235">
        <v>4.416666666666667</v>
      </c>
      <c r="C278" s="235">
        <v>2.0128976618952166</v>
      </c>
      <c r="D278" s="235">
        <v>0</v>
      </c>
      <c r="E278" s="235">
        <v>30.128703999999999</v>
      </c>
      <c r="F278" s="235">
        <v>0</v>
      </c>
      <c r="G278" s="235">
        <v>35.129992000000001</v>
      </c>
      <c r="H278" s="235">
        <v>21.189634385069251</v>
      </c>
      <c r="I278" s="235">
        <v>-28.309238532226175</v>
      </c>
      <c r="J278" s="235">
        <v>0</v>
      </c>
      <c r="K278" s="235">
        <v>46.836396981527528</v>
      </c>
      <c r="L278" s="235">
        <v>0.86966416414213155</v>
      </c>
      <c r="M278" s="235">
        <v>0.98492174019110368</v>
      </c>
      <c r="N278" s="235">
        <v>0</v>
      </c>
      <c r="O278" s="235">
        <v>1</v>
      </c>
      <c r="P278" s="235">
        <v>0</v>
      </c>
      <c r="Q278" s="235">
        <v>0.99</v>
      </c>
      <c r="R278" s="235">
        <v>0</v>
      </c>
      <c r="S278" s="235">
        <v>0.29320219996690933</v>
      </c>
      <c r="T278" s="235">
        <v>1.7990768583166916</v>
      </c>
      <c r="U278" s="235">
        <v>-1.9832868963153139</v>
      </c>
      <c r="V278" s="235">
        <v>-1.7274989543942114</v>
      </c>
      <c r="W278" s="235">
        <v>0</v>
      </c>
      <c r="X278" s="235">
        <v>0</v>
      </c>
      <c r="Y278" s="235">
        <v>196.13480726921142</v>
      </c>
      <c r="Z278" s="235">
        <v>159.18430182459738</v>
      </c>
      <c r="AA278" s="235">
        <v>0</v>
      </c>
      <c r="AB278" s="235">
        <v>-0.36477944354636049</v>
      </c>
      <c r="AC278" s="235">
        <v>0</v>
      </c>
      <c r="AF278" s="235">
        <v>0</v>
      </c>
      <c r="AG278" s="235">
        <v>0</v>
      </c>
      <c r="AH278" s="235">
        <v>1.1898861517264889E-2</v>
      </c>
      <c r="AI278" s="235">
        <v>0</v>
      </c>
      <c r="AJ278" s="235">
        <v>1.2200000000000002</v>
      </c>
      <c r="AK278" s="235">
        <v>0</v>
      </c>
      <c r="AL278" s="235">
        <v>0.03</v>
      </c>
      <c r="AM278" s="235">
        <v>0</v>
      </c>
      <c r="AP278" s="235">
        <v>0</v>
      </c>
      <c r="AQ278" s="235">
        <v>0</v>
      </c>
      <c r="AT278" s="235">
        <v>1</v>
      </c>
    </row>
    <row r="279" spans="1:46">
      <c r="A279" s="234">
        <v>217</v>
      </c>
      <c r="B279" s="235">
        <v>4.5</v>
      </c>
      <c r="C279" s="235">
        <v>2.0962309952285496</v>
      </c>
      <c r="D279" s="235">
        <v>0</v>
      </c>
      <c r="E279" s="235">
        <v>30.128703999999999</v>
      </c>
      <c r="F279" s="235">
        <v>0</v>
      </c>
      <c r="G279" s="235">
        <v>35.129992000000001</v>
      </c>
      <c r="H279" s="235">
        <v>21.189634385069251</v>
      </c>
      <c r="I279" s="235">
        <v>-27.761686315311351</v>
      </c>
      <c r="J279" s="235">
        <v>0</v>
      </c>
      <c r="K279" s="235">
        <v>46.264519449733342</v>
      </c>
      <c r="L279" s="235">
        <v>0.87445534160102034</v>
      </c>
      <c r="M279" s="235">
        <v>0.98522018998119176</v>
      </c>
      <c r="N279" s="235">
        <v>0</v>
      </c>
      <c r="O279" s="235">
        <v>1</v>
      </c>
      <c r="P279" s="235">
        <v>0</v>
      </c>
      <c r="Q279" s="235">
        <v>0.99</v>
      </c>
      <c r="R279" s="235">
        <v>0</v>
      </c>
      <c r="S279" s="235">
        <v>0.29201564167156147</v>
      </c>
      <c r="T279" s="235">
        <v>1.7913024254924594</v>
      </c>
      <c r="U279" s="235">
        <v>-1.9747599181033335</v>
      </c>
      <c r="V279" s="235">
        <v>-1.7193283752311892</v>
      </c>
      <c r="W279" s="235">
        <v>0</v>
      </c>
      <c r="X279" s="235">
        <v>0</v>
      </c>
      <c r="Y279" s="235">
        <v>195.72409996881058</v>
      </c>
      <c r="Z279" s="235">
        <v>159.25210617064101</v>
      </c>
      <c r="AA279" s="235">
        <v>0</v>
      </c>
      <c r="AB279" s="235">
        <v>-0.36398908216557224</v>
      </c>
      <c r="AC279" s="235">
        <v>0</v>
      </c>
      <c r="AF279" s="235">
        <v>0</v>
      </c>
      <c r="AG279" s="235">
        <v>0</v>
      </c>
      <c r="AH279" s="235">
        <v>1.1904328804678992E-2</v>
      </c>
      <c r="AI279" s="235">
        <v>0</v>
      </c>
      <c r="AJ279" s="235">
        <v>1.2200000000000002</v>
      </c>
      <c r="AK279" s="235">
        <v>0</v>
      </c>
      <c r="AL279" s="235">
        <v>0.03</v>
      </c>
      <c r="AM279" s="235">
        <v>0</v>
      </c>
      <c r="AP279" s="235">
        <v>0</v>
      </c>
      <c r="AQ279" s="235">
        <v>0</v>
      </c>
      <c r="AT279" s="235">
        <v>1</v>
      </c>
    </row>
    <row r="280" spans="1:46">
      <c r="A280" s="234">
        <v>217</v>
      </c>
      <c r="B280" s="235">
        <v>4.583333333333333</v>
      </c>
      <c r="C280" s="235">
        <v>2.1795643285618826</v>
      </c>
      <c r="D280" s="235">
        <v>0</v>
      </c>
      <c r="E280" s="235">
        <v>30.128703999999999</v>
      </c>
      <c r="F280" s="235">
        <v>0</v>
      </c>
      <c r="G280" s="235">
        <v>35.129992000000001</v>
      </c>
      <c r="H280" s="235">
        <v>21.189634385069251</v>
      </c>
      <c r="I280" s="235">
        <v>-27.197132310232348</v>
      </c>
      <c r="J280" s="235">
        <v>0</v>
      </c>
      <c r="K280" s="235">
        <v>45.67925091681073</v>
      </c>
      <c r="L280" s="235">
        <v>0.87919186391318971</v>
      </c>
      <c r="M280" s="235">
        <v>0.98551924947791614</v>
      </c>
      <c r="N280" s="235">
        <v>0</v>
      </c>
      <c r="O280" s="235">
        <v>1</v>
      </c>
      <c r="P280" s="235">
        <v>0</v>
      </c>
      <c r="Q280" s="235">
        <v>0.99</v>
      </c>
      <c r="R280" s="235">
        <v>0</v>
      </c>
      <c r="S280" s="235">
        <v>0.29084176799846806</v>
      </c>
      <c r="T280" s="235">
        <v>1.783601055044675</v>
      </c>
      <c r="U280" s="235">
        <v>-1.9663139519882393</v>
      </c>
      <c r="V280" s="235">
        <v>-1.711234235111736</v>
      </c>
      <c r="W280" s="235">
        <v>0</v>
      </c>
      <c r="X280" s="235">
        <v>0</v>
      </c>
      <c r="Y280" s="235">
        <v>195.31543404450713</v>
      </c>
      <c r="Z280" s="235">
        <v>159.31952212722641</v>
      </c>
      <c r="AA280" s="235">
        <v>0</v>
      </c>
      <c r="AB280" s="235">
        <v>-0.36320802598533475</v>
      </c>
      <c r="AC280" s="235">
        <v>0</v>
      </c>
      <c r="AF280" s="235">
        <v>0</v>
      </c>
      <c r="AG280" s="235">
        <v>0</v>
      </c>
      <c r="AH280" s="235">
        <v>1.1909763109447668E-2</v>
      </c>
      <c r="AI280" s="235">
        <v>0</v>
      </c>
      <c r="AJ280" s="235">
        <v>1.2200000000000002</v>
      </c>
      <c r="AK280" s="235">
        <v>0</v>
      </c>
      <c r="AL280" s="235">
        <v>0.03</v>
      </c>
      <c r="AM280" s="235">
        <v>0</v>
      </c>
      <c r="AP280" s="235">
        <v>0</v>
      </c>
      <c r="AQ280" s="235">
        <v>0</v>
      </c>
      <c r="AT280" s="235">
        <v>1</v>
      </c>
    </row>
    <row r="281" spans="1:46">
      <c r="A281" s="234">
        <v>217</v>
      </c>
      <c r="B281" s="235">
        <v>4.666666666666667</v>
      </c>
      <c r="C281" s="235">
        <v>2.2628976618952166</v>
      </c>
      <c r="D281" s="235">
        <v>0</v>
      </c>
      <c r="E281" s="235">
        <v>30.128703999999999</v>
      </c>
      <c r="F281" s="235">
        <v>0</v>
      </c>
      <c r="G281" s="235">
        <v>35.129992000000001</v>
      </c>
      <c r="H281" s="235">
        <v>21.189634385069251</v>
      </c>
      <c r="I281" s="235">
        <v>-26.616048068354758</v>
      </c>
      <c r="J281" s="235">
        <v>0</v>
      </c>
      <c r="K281" s="235">
        <v>45.081223241862318</v>
      </c>
      <c r="L281" s="235">
        <v>0.88386444634689854</v>
      </c>
      <c r="M281" s="235">
        <v>0.98581843480799802</v>
      </c>
      <c r="N281" s="235">
        <v>0</v>
      </c>
      <c r="O281" s="235">
        <v>1</v>
      </c>
      <c r="P281" s="235">
        <v>0</v>
      </c>
      <c r="Q281" s="235">
        <v>0.99</v>
      </c>
      <c r="R281" s="235">
        <v>0</v>
      </c>
      <c r="S281" s="235">
        <v>0.28968040747523416</v>
      </c>
      <c r="T281" s="235">
        <v>1.7759717331049847</v>
      </c>
      <c r="U281" s="235">
        <v>-1.9579478771882002</v>
      </c>
      <c r="V281" s="235">
        <v>-1.7032154767090704</v>
      </c>
      <c r="W281" s="235">
        <v>0</v>
      </c>
      <c r="X281" s="235">
        <v>0</v>
      </c>
      <c r="Y281" s="235">
        <v>194.9087892481696</v>
      </c>
      <c r="Z281" s="235">
        <v>159.38655377874395</v>
      </c>
      <c r="AA281" s="235">
        <v>0</v>
      </c>
      <c r="AB281" s="235">
        <v>-0.36243614711113592</v>
      </c>
      <c r="AC281" s="235">
        <v>0</v>
      </c>
      <c r="AF281" s="235">
        <v>0</v>
      </c>
      <c r="AG281" s="235">
        <v>0</v>
      </c>
      <c r="AH281" s="235">
        <v>1.1915164794879045E-2</v>
      </c>
      <c r="AI281" s="235">
        <v>0</v>
      </c>
      <c r="AJ281" s="235">
        <v>1.2200000000000002</v>
      </c>
      <c r="AK281" s="235">
        <v>0</v>
      </c>
      <c r="AL281" s="235">
        <v>0.03</v>
      </c>
      <c r="AM281" s="235">
        <v>0</v>
      </c>
      <c r="AP281" s="235">
        <v>0</v>
      </c>
      <c r="AQ281" s="235">
        <v>0</v>
      </c>
      <c r="AT281" s="235">
        <v>1</v>
      </c>
    </row>
    <row r="282" spans="1:46">
      <c r="A282" s="234">
        <v>217</v>
      </c>
      <c r="B282" s="235">
        <v>4.75</v>
      </c>
      <c r="C282" s="235">
        <v>2.3462309952285496</v>
      </c>
      <c r="D282" s="235">
        <v>0</v>
      </c>
      <c r="E282" s="235">
        <v>30.128703999999999</v>
      </c>
      <c r="F282" s="235">
        <v>0</v>
      </c>
      <c r="G282" s="235">
        <v>35.129992000000001</v>
      </c>
      <c r="H282" s="235">
        <v>21.189634385069251</v>
      </c>
      <c r="I282" s="235">
        <v>-26.018901905525297</v>
      </c>
      <c r="J282" s="235">
        <v>0</v>
      </c>
      <c r="K282" s="235">
        <v>44.471050896116878</v>
      </c>
      <c r="L282" s="235">
        <v>0.888464914475662</v>
      </c>
      <c r="M282" s="235">
        <v>0.98611730904101413</v>
      </c>
      <c r="N282" s="235">
        <v>0</v>
      </c>
      <c r="O282" s="235">
        <v>1</v>
      </c>
      <c r="P282" s="235">
        <v>0</v>
      </c>
      <c r="Q282" s="235">
        <v>0.99</v>
      </c>
      <c r="R282" s="235">
        <v>0</v>
      </c>
      <c r="S282" s="235">
        <v>0.28853139149984935</v>
      </c>
      <c r="T282" s="235">
        <v>1.7684134641585474</v>
      </c>
      <c r="U282" s="235">
        <v>-1.9496605930487565</v>
      </c>
      <c r="V282" s="235">
        <v>-1.6952710616046809</v>
      </c>
      <c r="W282" s="235">
        <v>0</v>
      </c>
      <c r="X282" s="235">
        <v>0</v>
      </c>
      <c r="Y282" s="235">
        <v>194.5041456291016</v>
      </c>
      <c r="Z282" s="235">
        <v>159.45320514748934</v>
      </c>
      <c r="AA282" s="235">
        <v>0</v>
      </c>
      <c r="AB282" s="235">
        <v>-0.36167331995803886</v>
      </c>
      <c r="AC282" s="235">
        <v>0</v>
      </c>
      <c r="AF282" s="235">
        <v>0</v>
      </c>
      <c r="AG282" s="235">
        <v>0</v>
      </c>
      <c r="AH282" s="235">
        <v>1.1920534218530419E-2</v>
      </c>
      <c r="AI282" s="235">
        <v>0</v>
      </c>
      <c r="AJ282" s="235">
        <v>1.2200000000000002</v>
      </c>
      <c r="AK282" s="235">
        <v>0</v>
      </c>
      <c r="AL282" s="235">
        <v>0.03</v>
      </c>
      <c r="AM282" s="235">
        <v>0</v>
      </c>
      <c r="AP282" s="235">
        <v>0</v>
      </c>
      <c r="AQ282" s="235">
        <v>0</v>
      </c>
      <c r="AT282" s="235">
        <v>1</v>
      </c>
    </row>
    <row r="283" spans="1:46">
      <c r="A283" s="234">
        <v>217</v>
      </c>
      <c r="B283" s="235">
        <v>4.833333333333333</v>
      </c>
      <c r="C283" s="235">
        <v>2.4295643285618826</v>
      </c>
      <c r="D283" s="235">
        <v>0</v>
      </c>
      <c r="E283" s="235">
        <v>30.128703999999999</v>
      </c>
      <c r="F283" s="235">
        <v>0</v>
      </c>
      <c r="G283" s="235">
        <v>35.129992000000001</v>
      </c>
      <c r="H283" s="235">
        <v>21.189634385069251</v>
      </c>
      <c r="I283" s="235">
        <v>-25.406157887590325</v>
      </c>
      <c r="J283" s="235">
        <v>0</v>
      </c>
      <c r="K283" s="235">
        <v>43.849330513622313</v>
      </c>
      <c r="L283" s="235">
        <v>0.89298613776570157</v>
      </c>
      <c r="M283" s="235">
        <v>0.98641547986831624</v>
      </c>
      <c r="N283" s="235">
        <v>0</v>
      </c>
      <c r="O283" s="235">
        <v>1</v>
      </c>
      <c r="P283" s="235">
        <v>0</v>
      </c>
      <c r="Q283" s="235">
        <v>0.99</v>
      </c>
      <c r="R283" s="235">
        <v>0</v>
      </c>
      <c r="S283" s="235">
        <v>0.28739455428158917</v>
      </c>
      <c r="T283" s="235">
        <v>1.7609252706333998</v>
      </c>
      <c r="U283" s="235">
        <v>-1.9414510185960565</v>
      </c>
      <c r="V283" s="235">
        <v>-1.687399969873242</v>
      </c>
      <c r="W283" s="235">
        <v>0</v>
      </c>
      <c r="X283" s="235">
        <v>0</v>
      </c>
      <c r="Y283" s="235">
        <v>194.10148352839141</v>
      </c>
      <c r="Z283" s="235">
        <v>159.51948019487403</v>
      </c>
      <c r="AA283" s="235">
        <v>0</v>
      </c>
      <c r="AB283" s="235">
        <v>-0.36091942119866771</v>
      </c>
      <c r="AC283" s="235">
        <v>0</v>
      </c>
      <c r="AF283" s="235">
        <v>0</v>
      </c>
      <c r="AG283" s="235">
        <v>0</v>
      </c>
      <c r="AH283" s="235">
        <v>1.1925871732324738E-2</v>
      </c>
      <c r="AI283" s="235">
        <v>0</v>
      </c>
      <c r="AJ283" s="235">
        <v>1.2200000000000002</v>
      </c>
      <c r="AK283" s="235">
        <v>0</v>
      </c>
      <c r="AL283" s="235">
        <v>0.03</v>
      </c>
      <c r="AM283" s="235">
        <v>0</v>
      </c>
      <c r="AP283" s="235">
        <v>0</v>
      </c>
      <c r="AQ283" s="235">
        <v>0</v>
      </c>
      <c r="AT283" s="235">
        <v>1</v>
      </c>
    </row>
    <row r="284" spans="1:46">
      <c r="A284" s="234">
        <v>217</v>
      </c>
      <c r="B284" s="235">
        <v>4.916666666666667</v>
      </c>
      <c r="C284" s="235">
        <v>2.5128976618952166</v>
      </c>
      <c r="D284" s="235">
        <v>0</v>
      </c>
      <c r="E284" s="235">
        <v>30.128703999999999</v>
      </c>
      <c r="F284" s="235">
        <v>0</v>
      </c>
      <c r="G284" s="235">
        <v>35.129992000000001</v>
      </c>
      <c r="H284" s="235">
        <v>21.189634385069251</v>
      </c>
      <c r="I284" s="235">
        <v>-24.77827492113704</v>
      </c>
      <c r="J284" s="235">
        <v>0</v>
      </c>
      <c r="K284" s="235">
        <v>43.216640628176719</v>
      </c>
      <c r="L284" s="235">
        <v>0.89742196023008358</v>
      </c>
      <c r="M284" s="235">
        <v>0.9867125971106292</v>
      </c>
      <c r="N284" s="235">
        <v>0</v>
      </c>
      <c r="O284" s="235">
        <v>1</v>
      </c>
      <c r="P284" s="235">
        <v>0</v>
      </c>
      <c r="Q284" s="235">
        <v>0.99</v>
      </c>
      <c r="R284" s="235">
        <v>0</v>
      </c>
      <c r="S284" s="235">
        <v>0.28626973278337464</v>
      </c>
      <c r="T284" s="235">
        <v>1.7535061925007995</v>
      </c>
      <c r="U284" s="235">
        <v>-1.9333180921019524</v>
      </c>
      <c r="V284" s="235">
        <v>-1.6796011996772759</v>
      </c>
      <c r="W284" s="235">
        <v>0</v>
      </c>
      <c r="X284" s="235">
        <v>0</v>
      </c>
      <c r="Y284" s="235">
        <v>193.70078357339537</v>
      </c>
      <c r="Z284" s="235">
        <v>159.58538282260648</v>
      </c>
      <c r="AA284" s="235">
        <v>0</v>
      </c>
      <c r="AB284" s="235">
        <v>-0.36017432970982788</v>
      </c>
      <c r="AC284" s="235">
        <v>0</v>
      </c>
      <c r="AF284" s="235">
        <v>0</v>
      </c>
      <c r="AG284" s="235">
        <v>0</v>
      </c>
      <c r="AH284" s="235">
        <v>1.193117768266439E-2</v>
      </c>
      <c r="AI284" s="235">
        <v>0</v>
      </c>
      <c r="AJ284" s="235">
        <v>1.2200000000000002</v>
      </c>
      <c r="AK284" s="235">
        <v>0</v>
      </c>
      <c r="AL284" s="235">
        <v>0.03</v>
      </c>
      <c r="AM284" s="235">
        <v>0</v>
      </c>
      <c r="AP284" s="235">
        <v>0</v>
      </c>
      <c r="AQ284" s="235">
        <v>0</v>
      </c>
      <c r="AT284" s="235">
        <v>1</v>
      </c>
    </row>
    <row r="285" spans="1:46">
      <c r="A285" s="234">
        <v>217</v>
      </c>
      <c r="B285" s="235">
        <v>5</v>
      </c>
      <c r="C285" s="235">
        <v>2.5962309952285496</v>
      </c>
      <c r="D285" s="235">
        <v>0</v>
      </c>
      <c r="E285" s="235">
        <v>30.128703999999999</v>
      </c>
      <c r="F285" s="235">
        <v>0</v>
      </c>
      <c r="G285" s="235">
        <v>35.129992000000001</v>
      </c>
      <c r="H285" s="235">
        <v>21.189634385069251</v>
      </c>
      <c r="I285" s="235">
        <v>-24.135705946282542</v>
      </c>
      <c r="J285" s="235">
        <v>0</v>
      </c>
      <c r="K285" s="235">
        <v>42.573541573289681</v>
      </c>
      <c r="L285" s="235">
        <v>0.90176712977500229</v>
      </c>
      <c r="M285" s="235">
        <v>0.98700835012165999</v>
      </c>
      <c r="N285" s="235">
        <v>0</v>
      </c>
      <c r="O285" s="235">
        <v>1</v>
      </c>
      <c r="P285" s="235">
        <v>0</v>
      </c>
      <c r="Q285" s="235">
        <v>0.99</v>
      </c>
      <c r="R285" s="235">
        <v>0</v>
      </c>
      <c r="S285" s="235">
        <v>0.2851567666655368</v>
      </c>
      <c r="T285" s="235">
        <v>1.7461552868861647</v>
      </c>
      <c r="U285" s="235">
        <v>-1.9252607706605416</v>
      </c>
      <c r="V285" s="235">
        <v>-1.671873766871852</v>
      </c>
      <c r="W285" s="235">
        <v>0</v>
      </c>
      <c r="X285" s="235">
        <v>0</v>
      </c>
      <c r="Y285" s="235">
        <v>193.30202667234855</v>
      </c>
      <c r="Z285" s="235">
        <v>159.6509168738452</v>
      </c>
      <c r="AA285" s="235">
        <v>0</v>
      </c>
      <c r="AB285" s="235">
        <v>-0.35943792652415119</v>
      </c>
      <c r="AC285" s="235">
        <v>0</v>
      </c>
      <c r="AF285" s="235">
        <v>0</v>
      </c>
      <c r="AG285" s="235">
        <v>0</v>
      </c>
      <c r="AH285" s="235">
        <v>1.1936452410542333E-2</v>
      </c>
      <c r="AI285" s="235">
        <v>0</v>
      </c>
      <c r="AJ285" s="235">
        <v>1.2200000000000002</v>
      </c>
      <c r="AK285" s="235">
        <v>0</v>
      </c>
      <c r="AL285" s="235">
        <v>0.03</v>
      </c>
      <c r="AM285" s="235">
        <v>0</v>
      </c>
      <c r="AP285" s="235">
        <v>0</v>
      </c>
      <c r="AQ285" s="235">
        <v>0</v>
      </c>
      <c r="AT285" s="235">
        <v>1</v>
      </c>
    </row>
    <row r="286" spans="1:46">
      <c r="A286" s="234">
        <v>217</v>
      </c>
      <c r="B286" s="235">
        <v>5.083333333333333</v>
      </c>
      <c r="C286" s="235">
        <v>2.6795643285618826</v>
      </c>
      <c r="D286" s="235">
        <v>0</v>
      </c>
      <c r="E286" s="235">
        <v>30.128703999999999</v>
      </c>
      <c r="F286" s="235">
        <v>0</v>
      </c>
      <c r="G286" s="235">
        <v>35.129992000000001</v>
      </c>
      <c r="H286" s="235">
        <v>21.189634385069251</v>
      </c>
      <c r="I286" s="235">
        <v>-23.478897227583218</v>
      </c>
      <c r="J286" s="235">
        <v>0</v>
      </c>
      <c r="K286" s="235">
        <v>41.920575523355744</v>
      </c>
      <c r="L286" s="235">
        <v>0.90601722758331982</v>
      </c>
      <c r="M286" s="235">
        <v>0.98730246514451914</v>
      </c>
      <c r="N286" s="235">
        <v>0</v>
      </c>
      <c r="O286" s="235">
        <v>1</v>
      </c>
      <c r="P286" s="235">
        <v>0</v>
      </c>
      <c r="Q286" s="235">
        <v>0.99</v>
      </c>
      <c r="R286" s="235">
        <v>0</v>
      </c>
      <c r="S286" s="235">
        <v>0.28405549823095233</v>
      </c>
      <c r="T286" s="235">
        <v>1.7388716276903098</v>
      </c>
      <c r="U286" s="235">
        <v>-1.9172780297758336</v>
      </c>
      <c r="V286" s="235">
        <v>-1.6642167046171179</v>
      </c>
      <c r="W286" s="235">
        <v>0</v>
      </c>
      <c r="X286" s="235">
        <v>0</v>
      </c>
      <c r="Y286" s="235">
        <v>192.90519400910139</v>
      </c>
      <c r="Z286" s="235">
        <v>159.7160861343252</v>
      </c>
      <c r="AA286" s="235">
        <v>0</v>
      </c>
      <c r="AB286" s="235">
        <v>-0.35871009478231719</v>
      </c>
      <c r="AC286" s="235">
        <v>0</v>
      </c>
      <c r="AF286" s="235">
        <v>0</v>
      </c>
      <c r="AG286" s="235">
        <v>0</v>
      </c>
      <c r="AH286" s="235">
        <v>1.1941696251650246E-2</v>
      </c>
      <c r="AI286" s="235">
        <v>0</v>
      </c>
      <c r="AJ286" s="235">
        <v>1.2200000000000002</v>
      </c>
      <c r="AK286" s="235">
        <v>0</v>
      </c>
      <c r="AL286" s="235">
        <v>0.03</v>
      </c>
      <c r="AM286" s="235">
        <v>0</v>
      </c>
      <c r="AP286" s="235">
        <v>0</v>
      </c>
      <c r="AQ286" s="235">
        <v>0</v>
      </c>
      <c r="AT286" s="235">
        <v>1</v>
      </c>
    </row>
    <row r="287" spans="1:46">
      <c r="A287" s="234">
        <v>217</v>
      </c>
      <c r="B287" s="235">
        <v>5.166666666666667</v>
      </c>
      <c r="C287" s="235">
        <v>2.7628976618952166</v>
      </c>
      <c r="D287" s="235">
        <v>0</v>
      </c>
      <c r="E287" s="235">
        <v>30.128703999999999</v>
      </c>
      <c r="F287" s="235">
        <v>0</v>
      </c>
      <c r="G287" s="235">
        <v>35.129992000000001</v>
      </c>
      <c r="H287" s="235">
        <v>21.189634385069251</v>
      </c>
      <c r="I287" s="235">
        <v>-22.808287738541424</v>
      </c>
      <c r="J287" s="235">
        <v>0</v>
      </c>
      <c r="K287" s="235">
        <v>41.258266655790507</v>
      </c>
      <c r="L287" s="235">
        <v>0.91016859862318522</v>
      </c>
      <c r="M287" s="235">
        <v>0.98759470266793337</v>
      </c>
      <c r="N287" s="235">
        <v>0</v>
      </c>
      <c r="O287" s="235">
        <v>1</v>
      </c>
      <c r="P287" s="235">
        <v>0</v>
      </c>
      <c r="Q287" s="235">
        <v>0.99</v>
      </c>
      <c r="R287" s="235">
        <v>0</v>
      </c>
      <c r="S287" s="235">
        <v>0.28296663354786838</v>
      </c>
      <c r="T287" s="235">
        <v>1.7316680517461012</v>
      </c>
      <c r="U287" s="235">
        <v>-1.9093832543684857</v>
      </c>
      <c r="V287" s="235">
        <v>-1.6566121972633647</v>
      </c>
      <c r="W287" s="235">
        <v>0</v>
      </c>
      <c r="X287" s="235">
        <v>0</v>
      </c>
      <c r="Y287" s="235">
        <v>192.51027151736531</v>
      </c>
      <c r="Z287" s="235">
        <v>159.78087855449652</v>
      </c>
      <c r="AA287" s="235">
        <v>0</v>
      </c>
      <c r="AB287" s="235">
        <v>-0.35799107063497604</v>
      </c>
      <c r="AC287" s="235">
        <v>0</v>
      </c>
      <c r="AF287" s="235">
        <v>0</v>
      </c>
      <c r="AG287" s="235">
        <v>0</v>
      </c>
      <c r="AH287" s="235">
        <v>1.1946908631911024E-2</v>
      </c>
      <c r="AI287" s="235">
        <v>0</v>
      </c>
      <c r="AJ287" s="235">
        <v>1.2200000000000002</v>
      </c>
      <c r="AK287" s="235">
        <v>0</v>
      </c>
      <c r="AL287" s="235">
        <v>0.03</v>
      </c>
      <c r="AM287" s="235">
        <v>0</v>
      </c>
      <c r="AP287" s="235">
        <v>0</v>
      </c>
      <c r="AQ287" s="235">
        <v>0</v>
      </c>
      <c r="AT287" s="235">
        <v>1</v>
      </c>
    </row>
    <row r="288" spans="1:46">
      <c r="A288" s="234">
        <v>217</v>
      </c>
      <c r="B288" s="235">
        <v>5.25</v>
      </c>
      <c r="C288" s="235">
        <v>2.8462309952285496</v>
      </c>
      <c r="D288" s="235">
        <v>0</v>
      </c>
      <c r="E288" s="235">
        <v>30.128703999999999</v>
      </c>
      <c r="F288" s="235">
        <v>0</v>
      </c>
      <c r="G288" s="235">
        <v>35.129992000000001</v>
      </c>
      <c r="H288" s="235">
        <v>21.189634385069251</v>
      </c>
      <c r="I288" s="235">
        <v>-22.12430863474026</v>
      </c>
      <c r="J288" s="235">
        <v>0</v>
      </c>
      <c r="K288" s="235">
        <v>40.587121415545639</v>
      </c>
      <c r="L288" s="235">
        <v>0.91421828413846007</v>
      </c>
      <c r="M288" s="235">
        <v>0.98788485482028776</v>
      </c>
      <c r="N288" s="235">
        <v>0</v>
      </c>
      <c r="O288" s="235">
        <v>1</v>
      </c>
      <c r="P288" s="235">
        <v>0</v>
      </c>
      <c r="Q288" s="235">
        <v>0.99</v>
      </c>
      <c r="R288" s="235">
        <v>0</v>
      </c>
      <c r="S288" s="235">
        <v>0.28188827722389881</v>
      </c>
      <c r="T288" s="235">
        <v>1.7245158699582275</v>
      </c>
      <c r="U288" s="235">
        <v>-1.9015463558236643</v>
      </c>
      <c r="V288" s="235">
        <v>-1.6490939447673907</v>
      </c>
      <c r="W288" s="235">
        <v>0</v>
      </c>
      <c r="X288" s="235">
        <v>0</v>
      </c>
      <c r="Y288" s="235">
        <v>192.11723621470875</v>
      </c>
      <c r="Z288" s="235">
        <v>159.84533029152209</v>
      </c>
      <c r="AA288" s="235">
        <v>0</v>
      </c>
      <c r="AB288" s="235">
        <v>-0.35728040737762745</v>
      </c>
      <c r="AC288" s="235">
        <v>0</v>
      </c>
      <c r="AF288" s="235">
        <v>0</v>
      </c>
      <c r="AG288" s="235">
        <v>0</v>
      </c>
      <c r="AH288" s="235">
        <v>1.1952091693088069E-2</v>
      </c>
      <c r="AI288" s="235">
        <v>0</v>
      </c>
      <c r="AJ288" s="235">
        <v>1.2200000000000002</v>
      </c>
      <c r="AK288" s="235">
        <v>0</v>
      </c>
      <c r="AL288" s="235">
        <v>0.03</v>
      </c>
      <c r="AM288" s="235">
        <v>0</v>
      </c>
      <c r="AP288" s="235">
        <v>0</v>
      </c>
      <c r="AQ288" s="235">
        <v>0</v>
      </c>
      <c r="AT288" s="235">
        <v>1</v>
      </c>
    </row>
    <row r="289" spans="1:46">
      <c r="A289" s="234">
        <v>217</v>
      </c>
      <c r="B289" s="235">
        <v>5.333333333333333</v>
      </c>
      <c r="C289" s="235">
        <v>2.9295643285618826</v>
      </c>
      <c r="D289" s="235">
        <v>0</v>
      </c>
      <c r="E289" s="235">
        <v>30.128703999999999</v>
      </c>
      <c r="F289" s="235">
        <v>0</v>
      </c>
      <c r="G289" s="235">
        <v>35.129992000000001</v>
      </c>
      <c r="H289" s="235">
        <v>21.189634385069251</v>
      </c>
      <c r="I289" s="235">
        <v>-21.427382810322285</v>
      </c>
      <c r="J289" s="235">
        <v>0</v>
      </c>
      <c r="K289" s="235">
        <v>39.907628865128551</v>
      </c>
      <c r="L289" s="235">
        <v>0.91816395677409823</v>
      </c>
      <c r="M289" s="235">
        <v>0.98817274283153733</v>
      </c>
      <c r="N289" s="235">
        <v>0</v>
      </c>
      <c r="O289" s="235">
        <v>1</v>
      </c>
      <c r="P289" s="235">
        <v>0</v>
      </c>
      <c r="Q289" s="235">
        <v>0.99</v>
      </c>
      <c r="R289" s="235">
        <v>0</v>
      </c>
      <c r="S289" s="235">
        <v>0.28082116070023067</v>
      </c>
      <c r="T289" s="235">
        <v>1.7174282449435629</v>
      </c>
      <c r="U289" s="235">
        <v>-1.8937810624359639</v>
      </c>
      <c r="V289" s="235">
        <v>-1.6416433474251628</v>
      </c>
      <c r="W289" s="235">
        <v>0</v>
      </c>
      <c r="X289" s="235">
        <v>0</v>
      </c>
      <c r="Y289" s="235">
        <v>191.72607005241935</v>
      </c>
      <c r="Z289" s="235">
        <v>159.90942828095228</v>
      </c>
      <c r="AA289" s="235">
        <v>0</v>
      </c>
      <c r="AB289" s="235">
        <v>-0.35657783200694637</v>
      </c>
      <c r="AC289" s="235">
        <v>0</v>
      </c>
      <c r="AF289" s="235">
        <v>0</v>
      </c>
      <c r="AG289" s="235">
        <v>0</v>
      </c>
      <c r="AH289" s="235">
        <v>1.1957244841705249E-2</v>
      </c>
      <c r="AI289" s="235">
        <v>0</v>
      </c>
      <c r="AJ289" s="235">
        <v>1.2200000000000002</v>
      </c>
      <c r="AK289" s="235">
        <v>0</v>
      </c>
      <c r="AL289" s="235">
        <v>0.03</v>
      </c>
      <c r="AM289" s="235">
        <v>0</v>
      </c>
      <c r="AP289" s="235">
        <v>0</v>
      </c>
      <c r="AQ289" s="235">
        <v>0</v>
      </c>
      <c r="AT289" s="235">
        <v>1</v>
      </c>
    </row>
    <row r="290" spans="1:46">
      <c r="A290" s="234">
        <v>217</v>
      </c>
      <c r="B290" s="235">
        <v>5.416666666666667</v>
      </c>
      <c r="C290" s="235">
        <v>3.0128976618952166</v>
      </c>
      <c r="D290" s="235">
        <v>0</v>
      </c>
      <c r="E290" s="235">
        <v>30.128703999999999</v>
      </c>
      <c r="F290" s="235">
        <v>0</v>
      </c>
      <c r="G290" s="235">
        <v>35.129992000000001</v>
      </c>
      <c r="H290" s="235">
        <v>21.189634385069251</v>
      </c>
      <c r="I290" s="235">
        <v>-20.717924532334791</v>
      </c>
      <c r="J290" s="235">
        <v>0</v>
      </c>
      <c r="K290" s="235">
        <v>39.220261104945074</v>
      </c>
      <c r="L290" s="235">
        <v>0.92200385881350788</v>
      </c>
      <c r="M290" s="235">
        <v>0.98845821458600469</v>
      </c>
      <c r="N290" s="235">
        <v>0</v>
      </c>
      <c r="O290" s="235">
        <v>1</v>
      </c>
      <c r="P290" s="235">
        <v>0</v>
      </c>
      <c r="Q290" s="235">
        <v>0.99</v>
      </c>
      <c r="R290" s="235">
        <v>0</v>
      </c>
      <c r="S290" s="235">
        <v>0.27976513635559341</v>
      </c>
      <c r="T290" s="235">
        <v>1.7104043214226969</v>
      </c>
      <c r="U290" s="235">
        <v>-1.8860864267026374</v>
      </c>
      <c r="V290" s="235">
        <v>-1.6342596076920131</v>
      </c>
      <c r="W290" s="235">
        <v>0</v>
      </c>
      <c r="X290" s="235">
        <v>0</v>
      </c>
      <c r="Y290" s="235">
        <v>191.33675520597083</v>
      </c>
      <c r="Z290" s="235">
        <v>159.97317606065849</v>
      </c>
      <c r="AA290" s="235">
        <v>0</v>
      </c>
      <c r="AB290" s="235">
        <v>-0.35588314045300895</v>
      </c>
      <c r="AC290" s="235">
        <v>0</v>
      </c>
      <c r="AF290" s="235">
        <v>0</v>
      </c>
      <c r="AG290" s="235">
        <v>0</v>
      </c>
      <c r="AH290" s="235">
        <v>1.1962368390826318E-2</v>
      </c>
      <c r="AI290" s="235">
        <v>0</v>
      </c>
      <c r="AJ290" s="235">
        <v>1.2200000000000002</v>
      </c>
      <c r="AK290" s="235">
        <v>0</v>
      </c>
      <c r="AL290" s="235">
        <v>0.03</v>
      </c>
      <c r="AM290" s="235">
        <v>0</v>
      </c>
      <c r="AP290" s="235">
        <v>0</v>
      </c>
      <c r="AQ290" s="235">
        <v>0</v>
      </c>
      <c r="AT290" s="235">
        <v>1</v>
      </c>
    </row>
    <row r="291" spans="1:46">
      <c r="A291" s="234">
        <v>217</v>
      </c>
      <c r="B291" s="235">
        <v>5.5</v>
      </c>
      <c r="C291" s="235">
        <v>3.0962309952285496</v>
      </c>
      <c r="D291" s="235">
        <v>0</v>
      </c>
      <c r="E291" s="235">
        <v>30.128703999999999</v>
      </c>
      <c r="F291" s="235">
        <v>0</v>
      </c>
      <c r="G291" s="235">
        <v>35.129992000000001</v>
      </c>
      <c r="H291" s="235">
        <v>21.189634385069251</v>
      </c>
      <c r="I291" s="235">
        <v>-19.996339147371145</v>
      </c>
      <c r="J291" s="235">
        <v>0</v>
      </c>
      <c r="K291" s="235">
        <v>38.525473750428461</v>
      </c>
      <c r="L291" s="235">
        <v>0.92573674385513394</v>
      </c>
      <c r="M291" s="235">
        <v>0.98874114228301702</v>
      </c>
      <c r="N291" s="235">
        <v>0</v>
      </c>
      <c r="O291" s="235">
        <v>1</v>
      </c>
      <c r="P291" s="235">
        <v>0</v>
      </c>
      <c r="Q291" s="235">
        <v>0.99</v>
      </c>
      <c r="R291" s="235">
        <v>0</v>
      </c>
      <c r="S291" s="235">
        <v>0.27872005895155583</v>
      </c>
      <c r="T291" s="235">
        <v>1.703443251907899</v>
      </c>
      <c r="U291" s="235">
        <v>-1.8784615103879838</v>
      </c>
      <c r="V291" s="235">
        <v>-1.6269418422898649</v>
      </c>
      <c r="W291" s="235">
        <v>0</v>
      </c>
      <c r="X291" s="235">
        <v>0</v>
      </c>
      <c r="Y291" s="235">
        <v>190.94927410136165</v>
      </c>
      <c r="Z291" s="235">
        <v>160.03657710666167</v>
      </c>
      <c r="AA291" s="235">
        <v>0</v>
      </c>
      <c r="AB291" s="235">
        <v>-0.35519622462389822</v>
      </c>
      <c r="AC291" s="235">
        <v>0</v>
      </c>
      <c r="AF291" s="235">
        <v>0</v>
      </c>
      <c r="AG291" s="235">
        <v>0</v>
      </c>
      <c r="AH291" s="235">
        <v>1.1967462652099723E-2</v>
      </c>
      <c r="AI291" s="235">
        <v>0</v>
      </c>
      <c r="AJ291" s="235">
        <v>1.2200000000000002</v>
      </c>
      <c r="AK291" s="235">
        <v>0</v>
      </c>
      <c r="AL291" s="235">
        <v>0.03</v>
      </c>
      <c r="AM291" s="235">
        <v>0</v>
      </c>
      <c r="AP291" s="235">
        <v>0</v>
      </c>
      <c r="AQ291" s="235">
        <v>0</v>
      </c>
      <c r="AT291" s="235">
        <v>1</v>
      </c>
    </row>
    <row r="292" spans="1:46">
      <c r="A292" s="234">
        <v>217</v>
      </c>
      <c r="B292" s="235">
        <v>5.583333333333333</v>
      </c>
      <c r="C292" s="235">
        <v>3.1795643285618826</v>
      </c>
      <c r="D292" s="235">
        <v>0</v>
      </c>
      <c r="E292" s="235">
        <v>30.128703999999999</v>
      </c>
      <c r="F292" s="235">
        <v>0</v>
      </c>
      <c r="G292" s="235">
        <v>35.129992000000001</v>
      </c>
      <c r="H292" s="235">
        <v>21.189634385069251</v>
      </c>
      <c r="I292" s="235">
        <v>-19.263022854936196</v>
      </c>
      <c r="J292" s="235">
        <v>0</v>
      </c>
      <c r="K292" s="235">
        <v>37.823706453986397</v>
      </c>
      <c r="L292" s="235">
        <v>0.92936182213027463</v>
      </c>
      <c r="M292" s="235">
        <v>0.98902142021717243</v>
      </c>
      <c r="N292" s="235">
        <v>0</v>
      </c>
      <c r="O292" s="235">
        <v>1</v>
      </c>
      <c r="P292" s="235">
        <v>0</v>
      </c>
      <c r="Q292" s="235">
        <v>0.99</v>
      </c>
      <c r="R292" s="235">
        <v>0</v>
      </c>
      <c r="S292" s="235">
        <v>0.27768578558976242</v>
      </c>
      <c r="T292" s="235">
        <v>1.6965442012085696</v>
      </c>
      <c r="U292" s="235">
        <v>-1.8709053890198299</v>
      </c>
      <c r="V292" s="235">
        <v>-1.6196891185328237</v>
      </c>
      <c r="W292" s="235">
        <v>0</v>
      </c>
      <c r="X292" s="235">
        <v>0</v>
      </c>
      <c r="Y292" s="235">
        <v>190.56360943036282</v>
      </c>
      <c r="Z292" s="235">
        <v>160.09963484647116</v>
      </c>
      <c r="AA292" s="235">
        <v>0</v>
      </c>
      <c r="AB292" s="235">
        <v>-0.35451704042617904</v>
      </c>
      <c r="AC292" s="235">
        <v>0</v>
      </c>
      <c r="AF292" s="235">
        <v>0</v>
      </c>
      <c r="AG292" s="235">
        <v>0</v>
      </c>
      <c r="AH292" s="235">
        <v>1.1972527933691137E-2</v>
      </c>
      <c r="AI292" s="235">
        <v>0</v>
      </c>
      <c r="AJ292" s="235">
        <v>1.2200000000000002</v>
      </c>
      <c r="AK292" s="235">
        <v>0</v>
      </c>
      <c r="AL292" s="235">
        <v>0.03</v>
      </c>
      <c r="AM292" s="235">
        <v>0</v>
      </c>
      <c r="AP292" s="235">
        <v>0</v>
      </c>
      <c r="AQ292" s="235">
        <v>0</v>
      </c>
      <c r="AT292" s="235">
        <v>1</v>
      </c>
    </row>
    <row r="293" spans="1:46">
      <c r="A293" s="234">
        <v>217</v>
      </c>
      <c r="B293" s="235">
        <v>5.666666666666667</v>
      </c>
      <c r="C293" s="235">
        <v>3.2628976618952166</v>
      </c>
      <c r="D293" s="235">
        <v>0</v>
      </c>
      <c r="E293" s="235">
        <v>30.128703999999999</v>
      </c>
      <c r="F293" s="235">
        <v>0</v>
      </c>
      <c r="G293" s="235">
        <v>35.129992000000001</v>
      </c>
      <c r="H293" s="235">
        <v>21.189634385069251</v>
      </c>
      <c r="I293" s="235">
        <v>-18.518362542035561</v>
      </c>
      <c r="J293" s="235">
        <v>0</v>
      </c>
      <c r="K293" s="235">
        <v>37.115383461270525</v>
      </c>
      <c r="L293" s="235">
        <v>0.93287870956126184</v>
      </c>
      <c r="M293" s="235">
        <v>0.98929896268570827</v>
      </c>
      <c r="N293" s="235">
        <v>0</v>
      </c>
      <c r="O293" s="235">
        <v>1</v>
      </c>
      <c r="P293" s="235">
        <v>0</v>
      </c>
      <c r="Q293" s="235">
        <v>0.99</v>
      </c>
      <c r="R293" s="235">
        <v>0</v>
      </c>
      <c r="S293" s="235">
        <v>0.27666217566564683</v>
      </c>
      <c r="T293" s="235">
        <v>1.6897063488278217</v>
      </c>
      <c r="U293" s="235">
        <v>-1.8634171542646176</v>
      </c>
      <c r="V293" s="235">
        <v>-1.6125004922294368</v>
      </c>
      <c r="W293" s="235">
        <v>0</v>
      </c>
      <c r="X293" s="235">
        <v>0</v>
      </c>
      <c r="Y293" s="235">
        <v>190.17974415413386</v>
      </c>
      <c r="Z293" s="235">
        <v>160.16235266828278</v>
      </c>
      <c r="AA293" s="235">
        <v>0</v>
      </c>
      <c r="AB293" s="235">
        <v>-0.35384557222187296</v>
      </c>
      <c r="AC293" s="235">
        <v>0</v>
      </c>
      <c r="AF293" s="235">
        <v>0</v>
      </c>
      <c r="AG293" s="235">
        <v>0</v>
      </c>
      <c r="AH293" s="235">
        <v>1.1977564539083104E-2</v>
      </c>
      <c r="AI293" s="235">
        <v>0</v>
      </c>
      <c r="AJ293" s="235">
        <v>1.2200000000000002</v>
      </c>
      <c r="AK293" s="235">
        <v>0</v>
      </c>
      <c r="AL293" s="235">
        <v>0.03</v>
      </c>
      <c r="AM293" s="235">
        <v>0</v>
      </c>
      <c r="AP293" s="235">
        <v>0</v>
      </c>
      <c r="AQ293" s="235">
        <v>0</v>
      </c>
      <c r="AT293" s="235">
        <v>1</v>
      </c>
    </row>
    <row r="294" spans="1:46">
      <c r="A294" s="234">
        <v>217</v>
      </c>
      <c r="B294" s="235">
        <v>5.75</v>
      </c>
      <c r="C294" s="235">
        <v>3.3462309952285496</v>
      </c>
      <c r="D294" s="235">
        <v>0</v>
      </c>
      <c r="E294" s="235">
        <v>30.128703999999999</v>
      </c>
      <c r="F294" s="235">
        <v>0</v>
      </c>
      <c r="G294" s="235">
        <v>35.129992000000001</v>
      </c>
      <c r="H294" s="235">
        <v>21.189634385069251</v>
      </c>
      <c r="I294" s="235">
        <v>-17.762735673622672</v>
      </c>
      <c r="J294" s="235">
        <v>0</v>
      </c>
      <c r="K294" s="235">
        <v>36.400914192636144</v>
      </c>
      <c r="L294" s="235">
        <v>0.93628738057623484</v>
      </c>
      <c r="M294" s="235">
        <v>0.98957370202687989</v>
      </c>
      <c r="N294" s="235">
        <v>0</v>
      </c>
      <c r="O294" s="235">
        <v>1</v>
      </c>
      <c r="P294" s="235">
        <v>0</v>
      </c>
      <c r="Q294" s="235">
        <v>0.99</v>
      </c>
      <c r="R294" s="235">
        <v>0</v>
      </c>
      <c r="S294" s="235">
        <v>0.27564909082265976</v>
      </c>
      <c r="T294" s="235">
        <v>1.682928889683464</v>
      </c>
      <c r="U294" s="235">
        <v>-1.8559959146195542</v>
      </c>
      <c r="V294" s="235">
        <v>-1.6053750364489605</v>
      </c>
      <c r="W294" s="235">
        <v>0</v>
      </c>
      <c r="X294" s="235">
        <v>0</v>
      </c>
      <c r="Y294" s="235">
        <v>189.79766149799107</v>
      </c>
      <c r="Z294" s="235">
        <v>160.22473392524066</v>
      </c>
      <c r="AA294" s="235">
        <v>0</v>
      </c>
      <c r="AB294" s="235">
        <v>-0.35318180473895677</v>
      </c>
      <c r="AC294" s="235">
        <v>0</v>
      </c>
      <c r="AF294" s="235">
        <v>0</v>
      </c>
      <c r="AG294" s="235">
        <v>0</v>
      </c>
      <c r="AH294" s="235">
        <v>1.1982572766620462E-2</v>
      </c>
      <c r="AI294" s="235">
        <v>0</v>
      </c>
      <c r="AJ294" s="235">
        <v>1.2200000000000002</v>
      </c>
      <c r="AK294" s="235">
        <v>0</v>
      </c>
      <c r="AL294" s="235">
        <v>0.03</v>
      </c>
      <c r="AM294" s="235">
        <v>0</v>
      </c>
      <c r="AP294" s="235">
        <v>0</v>
      </c>
      <c r="AQ294" s="235">
        <v>0</v>
      </c>
      <c r="AT294" s="235">
        <v>1</v>
      </c>
    </row>
    <row r="295" spans="1:46">
      <c r="A295" s="234">
        <v>217</v>
      </c>
      <c r="B295" s="235">
        <v>5.833333333333333</v>
      </c>
      <c r="C295" s="235">
        <v>3.4295643285618826</v>
      </c>
      <c r="D295" s="235">
        <v>0</v>
      </c>
      <c r="E295" s="235">
        <v>30.128703999999999</v>
      </c>
      <c r="F295" s="235">
        <v>0</v>
      </c>
      <c r="G295" s="235">
        <v>35.129992000000001</v>
      </c>
      <c r="H295" s="235">
        <v>21.189634385069251</v>
      </c>
      <c r="I295" s="235">
        <v>-16.996510233721438</v>
      </c>
      <c r="J295" s="235">
        <v>0</v>
      </c>
      <c r="K295" s="235">
        <v>35.680693841912536</v>
      </c>
      <c r="L295" s="235">
        <v>0.9395881246312926</v>
      </c>
      <c r="M295" s="235">
        <v>0.98984558679038059</v>
      </c>
      <c r="N295" s="235">
        <v>0</v>
      </c>
      <c r="O295" s="235">
        <v>1</v>
      </c>
      <c r="P295" s="235">
        <v>0</v>
      </c>
      <c r="Q295" s="235">
        <v>0.99</v>
      </c>
      <c r="R295" s="235">
        <v>0</v>
      </c>
      <c r="S295" s="235">
        <v>0.27464639490753445</v>
      </c>
      <c r="T295" s="235">
        <v>1.6762110338309857</v>
      </c>
      <c r="U295" s="235">
        <v>-1.8486407951029009</v>
      </c>
      <c r="V295" s="235">
        <v>-1.5983118581745774</v>
      </c>
      <c r="W295" s="235">
        <v>0</v>
      </c>
      <c r="X295" s="235">
        <v>0</v>
      </c>
      <c r="Y295" s="235">
        <v>189.41734494104907</v>
      </c>
      <c r="Z295" s="235">
        <v>160.28678193569726</v>
      </c>
      <c r="AA295" s="235">
        <v>0</v>
      </c>
      <c r="AB295" s="235">
        <v>-0.35252570610164291</v>
      </c>
      <c r="AC295" s="235">
        <v>0</v>
      </c>
      <c r="AF295" s="235">
        <v>0</v>
      </c>
      <c r="AG295" s="235">
        <v>0</v>
      </c>
      <c r="AH295" s="235">
        <v>1.1987552909514088E-2</v>
      </c>
      <c r="AI295" s="235">
        <v>0</v>
      </c>
      <c r="AJ295" s="235">
        <v>1.2200000000000002</v>
      </c>
      <c r="AK295" s="235">
        <v>0</v>
      </c>
      <c r="AL295" s="235">
        <v>0.03</v>
      </c>
      <c r="AM295" s="235">
        <v>0</v>
      </c>
      <c r="AP295" s="235">
        <v>0</v>
      </c>
      <c r="AQ295" s="235">
        <v>0</v>
      </c>
      <c r="AT295" s="235">
        <v>1</v>
      </c>
    </row>
    <row r="296" spans="1:46">
      <c r="A296" s="234">
        <v>217</v>
      </c>
      <c r="B296" s="235">
        <v>5.916666666666667</v>
      </c>
      <c r="C296" s="235">
        <v>3.5128976618952166</v>
      </c>
      <c r="D296" s="235">
        <v>0</v>
      </c>
      <c r="E296" s="235">
        <v>30.128703999999999</v>
      </c>
      <c r="F296" s="235">
        <v>0</v>
      </c>
      <c r="G296" s="235">
        <v>35.129992000000001</v>
      </c>
      <c r="H296" s="235">
        <v>21.189634385069251</v>
      </c>
      <c r="I296" s="235">
        <v>-16.220044712264269</v>
      </c>
      <c r="J296" s="235">
        <v>0</v>
      </c>
      <c r="K296" s="235">
        <v>34.955103985741957</v>
      </c>
      <c r="L296" s="235">
        <v>0.94278150634048175</v>
      </c>
      <c r="M296" s="235">
        <v>0.99011458003853647</v>
      </c>
      <c r="N296" s="235">
        <v>0</v>
      </c>
      <c r="O296" s="235">
        <v>1</v>
      </c>
      <c r="P296" s="235">
        <v>0</v>
      </c>
      <c r="Q296" s="235">
        <v>0.99</v>
      </c>
      <c r="R296" s="235">
        <v>0</v>
      </c>
      <c r="S296" s="235">
        <v>0.27365395392678399</v>
      </c>
      <c r="T296" s="235">
        <v>1.6695520057528492</v>
      </c>
      <c r="U296" s="235">
        <v>-1.8413509365096425</v>
      </c>
      <c r="V296" s="235">
        <v>-1.5913101043137909</v>
      </c>
      <c r="W296" s="235">
        <v>0</v>
      </c>
      <c r="X296" s="235">
        <v>0</v>
      </c>
      <c r="Y296" s="235">
        <v>189.03877820401499</v>
      </c>
      <c r="Z296" s="235">
        <v>160.34849998101609</v>
      </c>
      <c r="AA296" s="235">
        <v>0</v>
      </c>
      <c r="AB296" s="235">
        <v>-0.35187722106675023</v>
      </c>
      <c r="AC296" s="235">
        <v>0</v>
      </c>
      <c r="AF296" s="235">
        <v>0</v>
      </c>
      <c r="AG296" s="235">
        <v>0</v>
      </c>
      <c r="AH296" s="235">
        <v>1.199250525605983E-2</v>
      </c>
      <c r="AI296" s="235">
        <v>0</v>
      </c>
      <c r="AJ296" s="235">
        <v>1.2200000000000002</v>
      </c>
      <c r="AK296" s="235">
        <v>0</v>
      </c>
      <c r="AL296" s="235">
        <v>0.03</v>
      </c>
      <c r="AM296" s="235">
        <v>0</v>
      </c>
      <c r="AP296" s="235">
        <v>0</v>
      </c>
      <c r="AQ296" s="235">
        <v>0</v>
      </c>
      <c r="AT296" s="235">
        <v>1</v>
      </c>
    </row>
  </sheetData>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F7C29-2BF7-4BF5-87CC-1C271D47501C}">
  <sheetPr codeName="Hoja10"/>
  <dimension ref="A1"/>
  <sheetViews>
    <sheetView workbookViewId="0"/>
  </sheetViews>
  <sheetFormatPr baseColWidth="10" defaultRowHeight="14.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0229F-6496-42C5-B05A-01CC2AF9F5ED}">
  <sheetPr codeName="Hoja11"/>
  <dimension ref="A1"/>
  <sheetViews>
    <sheetView workbookViewId="0"/>
  </sheetViews>
  <sheetFormatPr baseColWidth="10" defaultRowHeight="14.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h_internal_revision xmlns="d2e5dbec-779b-424a-b414-9bdb8b4a27a6" xsi:nil="true"/>
    <_ip_UnifiedCompliancePolicyUIAction xmlns="http://schemas.microsoft.com/sharepoint/v3" xsi:nil="true"/>
    <ba97a50b23a24d7291eab5a96fa5c55c xmlns="d2e5dbec-779b-424a-b414-9bdb8b4a27a6">
      <Terms xmlns="http://schemas.microsoft.com/office/infopath/2007/PartnerControls"/>
    </ba97a50b23a24d7291eab5a96fa5c55c>
    <lh_external_code xmlns="d2e5dbec-779b-424a-b414-9bdb8b4a27a6" xsi:nil="true"/>
    <IconOverlay xmlns="http://schemas.microsoft.com/sharepoint/v4" xsi:nil="true"/>
    <lh_external_revision xmlns="d2e5dbec-779b-424a-b414-9bdb8b4a27a6" xsi:nil="true"/>
    <lh_document_type xmlns="d2e5dbec-779b-424a-b414-9bdb8b4a27a6" xsi:nil="true"/>
    <_ip_UnifiedCompliancePolicyProperties xmlns="http://schemas.microsoft.com/sharepoint/v3" xsi:nil="true"/>
    <lh_external_status xmlns="d2e5dbec-779b-424a-b414-9bdb8b4a27a6" xsi:nil="true"/>
    <Inicializar_x0020_Proyecto xmlns="9355f7d2-0386-4272-a462-257bc4c91da8">
      <Url xsi:nil="true"/>
      <Description xsi:nil="true"/>
    </Inicializar_x0020_Proyecto>
    <lh_requirements xmlns="d2e5dbec-779b-424a-b414-9bdb8b4a27a6" xsi:nil="true"/>
    <TaxCatchAll xmlns="135daf4d-210b-4281-816e-100aebf239df" xsi:nil="true"/>
    <lh_name xmlns="d2e5dbec-779b-424a-b414-9bdb8b4a27a6" xsi:nil="true"/>
    <lcf76f155ced4ddcb4097134ff3c332f xmlns="9355f7d2-0386-4272-a462-257bc4c91da8">
      <Terms xmlns="http://schemas.microsoft.com/office/infopath/2007/PartnerControls"/>
    </lcf76f155ced4ddcb4097134ff3c332f>
    <_dlc_DocId xmlns="d2e5dbec-779b-424a-b414-9bdb8b4a27a6">SERVICIO-23194892-5411041</_dlc_DocId>
    <_dlc_DocIdUrl xmlns="d2e5dbec-779b-424a-b414-9bdb8b4a27a6">
      <Url>https://abengoa.sharepoint.com/sites/lh-aom/_layouts/15/DocIdRedir.aspx?ID=SERVICIO-23194892-5411041</Url>
      <Description>SERVICIO-23194892-5411041</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General Documentation" ma:contentTypeID="0x0101004732C02A7545294B91F011D6200B4BFF00624EA49A3FEC1040BFC86F39B7CEEF88" ma:contentTypeVersion="37" ma:contentTypeDescription="Documento General" ma:contentTypeScope="" ma:versionID="37f249689ff602ce85631d9dae18c38d">
  <xsd:schema xmlns:xsd="http://www.w3.org/2001/XMLSchema" xmlns:xs="http://www.w3.org/2001/XMLSchema" xmlns:p="http://schemas.microsoft.com/office/2006/metadata/properties" xmlns:ns1="http://schemas.microsoft.com/sharepoint/v3" xmlns:ns2="d2e5dbec-779b-424a-b414-9bdb8b4a27a6" xmlns:ns3="135daf4d-210b-4281-816e-100aebf239df" xmlns:ns4="9355f7d2-0386-4272-a462-257bc4c91da8" xmlns:ns5="http://schemas.microsoft.com/sharepoint/v4" targetNamespace="http://schemas.microsoft.com/office/2006/metadata/properties" ma:root="true" ma:fieldsID="b7380b872ca6c316f55b2f4e726b7e08" ns1:_="" ns2:_="" ns3:_="" ns4:_="" ns5:_="">
    <xsd:import namespace="http://schemas.microsoft.com/sharepoint/v3"/>
    <xsd:import namespace="d2e5dbec-779b-424a-b414-9bdb8b4a27a6"/>
    <xsd:import namespace="135daf4d-210b-4281-816e-100aebf239df"/>
    <xsd:import namespace="9355f7d2-0386-4272-a462-257bc4c91da8"/>
    <xsd:import namespace="http://schemas.microsoft.com/sharepoint/v4"/>
    <xsd:element name="properties">
      <xsd:complexType>
        <xsd:sequence>
          <xsd:element name="documentManagement">
            <xsd:complexType>
              <xsd:all>
                <xsd:element ref="ns2:lh_name" minOccurs="0"/>
                <xsd:element ref="ns2:lh_external_code" minOccurs="0"/>
                <xsd:element ref="ns2:lh_internal_revision" minOccurs="0"/>
                <xsd:element ref="ns2:lh_external_revision" minOccurs="0"/>
                <xsd:element ref="ns2:lh_external_status" minOccurs="0"/>
                <xsd:element ref="ns2:lh_document_type" minOccurs="0"/>
                <xsd:element ref="ns2:lh_requirements" minOccurs="0"/>
                <xsd:element ref="ns2:_dlc_DocIdPersistId" minOccurs="0"/>
                <xsd:element ref="ns2:_dlc_DocId" minOccurs="0"/>
                <xsd:element ref="ns2:ba97a50b23a24d7291eab5a96fa5c55c" minOccurs="0"/>
                <xsd:element ref="ns3:TaxCatchAll" minOccurs="0"/>
                <xsd:element ref="ns3:TaxCatchAllLabel" minOccurs="0"/>
                <xsd:element ref="ns2:_dlc_DocIdUrl" minOccurs="0"/>
                <xsd:element ref="ns4:Inicializar_x0020_Proyecto" minOccurs="0"/>
                <xsd:element ref="ns3:SharedWithUsers" minOccurs="0"/>
                <xsd:element ref="ns3:SharedWithDetails" minOccurs="0"/>
                <xsd:element ref="ns5:IconOverlay" minOccurs="0"/>
                <xsd:element ref="ns4:MediaServiceMetadata" minOccurs="0"/>
                <xsd:element ref="ns4:MediaServiceFastMetadata" minOccurs="0"/>
                <xsd:element ref="ns4:MediaServiceDateTaken" minOccurs="0"/>
                <xsd:element ref="ns4:MediaServiceAutoTags" minOccurs="0"/>
                <xsd:element ref="ns4:MediaServiceLocation" minOccurs="0"/>
                <xsd:element ref="ns1:_ip_UnifiedCompliancePolicyProperties" minOccurs="0"/>
                <xsd:element ref="ns1:_ip_UnifiedCompliancePolicyUIAc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element ref="ns4: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5" nillable="true" ma:displayName="Propiedades de la Directiva de cumplimiento unificado" ma:description="" ma:hidden="true" ma:internalName="_ip_UnifiedCompliancePolicyProperties">
      <xsd:simpleType>
        <xsd:restriction base="dms:Note"/>
      </xsd:simpleType>
    </xsd:element>
    <xsd:element name="_ip_UnifiedCompliancePolicyUIAction" ma:index="36" nillable="true" ma:displayName="Acción de IU de la Directiva de cumplimiento unificado"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e5dbec-779b-424a-b414-9bdb8b4a27a6" elementFormDefault="qualified">
    <xsd:import namespace="http://schemas.microsoft.com/office/2006/documentManagement/types"/>
    <xsd:import namespace="http://schemas.microsoft.com/office/infopath/2007/PartnerControls"/>
    <xsd:element name="lh_name" ma:index="2" nillable="true" ma:displayName="Name" ma:description="" ma:internalName="lh_name">
      <xsd:simpleType>
        <xsd:restriction base="dms:Text"/>
      </xsd:simpleType>
    </xsd:element>
    <xsd:element name="lh_external_code" ma:index="3" nillable="true" ma:displayName="External Code" ma:description="" ma:internalName="lh_external_code">
      <xsd:simpleType>
        <xsd:restriction base="dms:Text"/>
      </xsd:simpleType>
    </xsd:element>
    <xsd:element name="lh_internal_revision" ma:index="4" nillable="true" ma:displayName="Internal revision  " ma:description="" ma:internalName="lh_internal_revision">
      <xsd:simpleType>
        <xsd:restriction base="dms:Text"/>
      </xsd:simpleType>
    </xsd:element>
    <xsd:element name="lh_external_revision" ma:index="5" nillable="true" ma:displayName="External revision  " ma:description="" ma:internalName="lh_external_revision">
      <xsd:simpleType>
        <xsd:restriction base="dms:Text"/>
      </xsd:simpleType>
    </xsd:element>
    <xsd:element name="lh_external_status" ma:index="6" nillable="true" ma:displayName="External status" ma:description="" ma:format="Dropdown" ma:internalName="lh_external_status">
      <xsd:simpleType>
        <xsd:restriction base="dms:Choice">
          <xsd:enumeration value="Approved"/>
          <xsd:enumeration value="Approved with comment"/>
          <xsd:enumeration value="Rejected"/>
          <xsd:enumeration value="Pending"/>
          <xsd:enumeration value="N/A"/>
        </xsd:restriction>
      </xsd:simpleType>
    </xsd:element>
    <xsd:element name="lh_document_type" ma:index="8" nillable="true" ma:displayName="Document type" ma:list="{4e397d90-4223-4c8a-b11a-c9453e17f97c}" ma:internalName="lh_document_type" ma:showField="FullName" ma:web="d2e5dbec-779b-424a-b414-9bdb8b4a27a6">
      <xsd:simpleType>
        <xsd:restriction base="dms:Lookup"/>
      </xsd:simpleType>
    </xsd:element>
    <xsd:element name="lh_requirements" ma:index="9" nillable="true" ma:displayName="Requirements" ma:description="" ma:format="Dropdown" ma:internalName="lh_requirements">
      <xsd:simpleType>
        <xsd:restriction base="dms:Choice">
          <xsd:enumeration value="Yes"/>
          <xsd:enumeration value="No"/>
        </xsd:restriction>
      </xsd:simpleType>
    </xsd:element>
    <xsd:element name="_dlc_DocIdPersistId" ma:index="10" nillable="true" ma:displayName="Identificador persistente" ma:description="Mantener el identificador al agregar." ma:hidden="true" ma:internalName="_dlc_DocIdPersistId" ma:readOnly="true">
      <xsd:simpleType>
        <xsd:restriction base="dms:Boolean"/>
      </xsd:simpleType>
    </xsd:element>
    <xsd:element name="_dlc_DocId" ma:index="14" nillable="true" ma:displayName="Valor de Id. de documento" ma:description="El valor del identificador de documento asignado a este elemento." ma:internalName="_dlc_DocId" ma:readOnly="true">
      <xsd:simpleType>
        <xsd:restriction base="dms:Text"/>
      </xsd:simpleType>
    </xsd:element>
    <xsd:element name="ba97a50b23a24d7291eab5a96fa5c55c" ma:index="17" nillable="true" ma:taxonomy="true" ma:internalName="ba97a50b23a24d7291eab5a96fa5c55c" ma:taxonomyFieldName="lh_x002d_labels" ma:displayName="Labels" ma:default="" ma:fieldId="{ba97a50b-23a2-4d72-91ea-b5a96fa5c55c}" ma:sspId="90ba333c-a572-40f6-ac9e-4d16ea8db820" ma:termSetId="6afb7a28-ef48-441e-9ba1-af497878e884" ma:anchorId="00000000-0000-0000-0000-000000000000" ma:open="false" ma:isKeyword="false">
      <xsd:complexType>
        <xsd:sequence>
          <xsd:element ref="pc:Terms" minOccurs="0" maxOccurs="1"/>
        </xsd:sequence>
      </xsd:complexType>
    </xsd:element>
    <xsd:element name="_dlc_DocIdUrl" ma:index="21"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35daf4d-210b-4281-816e-100aebf239df" elementFormDefault="qualified">
    <xsd:import namespace="http://schemas.microsoft.com/office/2006/documentManagement/types"/>
    <xsd:import namespace="http://schemas.microsoft.com/office/infopath/2007/PartnerControls"/>
    <xsd:element name="TaxCatchAll" ma:index="18" nillable="true" ma:displayName="Taxonomy Catch All Column" ma:description="" ma:hidden="true" ma:list="{3BCE084B-4969-4F2F-A75C-54F83E934B48}" ma:internalName="TaxCatchAll" ma:showField="CatchAllData" ma:web="{d2e5dbec-779b-424a-b414-9bdb8b4a27a6}">
      <xsd:complexType>
        <xsd:complexContent>
          <xsd:extension base="dms:MultiChoiceLookup">
            <xsd:sequence>
              <xsd:element name="Value" type="dms:Lookup" maxOccurs="unbounded" minOccurs="0" nillable="true"/>
            </xsd:sequence>
          </xsd:extension>
        </xsd:complexContent>
      </xsd:complexType>
    </xsd:element>
    <xsd:element name="TaxCatchAllLabel" ma:index="19" nillable="true" ma:displayName="Taxonomy Catch All Column1" ma:description="" ma:hidden="true" ma:list="{3BCE084B-4969-4F2F-A75C-54F83E934B48}" ma:internalName="TaxCatchAllLabel" ma:readOnly="true" ma:showField="CatchAllDataLabel" ma:web="{d2e5dbec-779b-424a-b414-9bdb8b4a27a6}">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Detalles de uso compartido"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355f7d2-0386-4272-a462-257bc4c91da8" elementFormDefault="qualified">
    <xsd:import namespace="http://schemas.microsoft.com/office/2006/documentManagement/types"/>
    <xsd:import namespace="http://schemas.microsoft.com/office/infopath/2007/PartnerControls"/>
    <xsd:element name="Inicializar_x0020_Proyecto" ma:index="22" nillable="true" ma:displayName="Inicializar Proyecto" ma:format="Hyperlink" ma:internalName="Inicializar_x0020_Proyecto">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30" nillable="true" ma:displayName="MediaServiceMetadata" ma:description="" ma:hidden="true" ma:internalName="MediaServiceMetadata" ma:readOnly="true">
      <xsd:simpleType>
        <xsd:restriction base="dms:Note"/>
      </xsd:simpleType>
    </xsd:element>
    <xsd:element name="MediaServiceFastMetadata" ma:index="31" nillable="true" ma:displayName="MediaServiceFastMetadata" ma:description="" ma:hidden="true" ma:internalName="MediaServiceFastMetadata" ma:readOnly="true">
      <xsd:simpleType>
        <xsd:restriction base="dms:Note"/>
      </xsd:simpleType>
    </xsd:element>
    <xsd:element name="MediaServiceDateTaken" ma:index="32" nillable="true" ma:displayName="MediaServiceDateTaken" ma:description="" ma:hidden="true" ma:internalName="MediaServiceDateTaken" ma:readOnly="true">
      <xsd:simpleType>
        <xsd:restriction base="dms:Text"/>
      </xsd:simpleType>
    </xsd:element>
    <xsd:element name="MediaServiceAutoTags" ma:index="33" nillable="true" ma:displayName="MediaServiceAutoTags" ma:description="" ma:internalName="MediaServiceAutoTags" ma:readOnly="true">
      <xsd:simpleType>
        <xsd:restriction base="dms:Text"/>
      </xsd:simpleType>
    </xsd:element>
    <xsd:element name="MediaServiceLocation" ma:index="34" nillable="true" ma:displayName="MediaServiceLocation" ma:description="" ma:internalName="MediaServiceLocation" ma:readOnly="true">
      <xsd:simpleType>
        <xsd:restriction base="dms:Text"/>
      </xsd:simpleType>
    </xsd:element>
    <xsd:element name="MediaServiceOCR" ma:index="37" nillable="true" ma:displayName="MediaServiceOCR" ma:internalName="MediaServiceOCR" ma:readOnly="true">
      <xsd:simpleType>
        <xsd:restriction base="dms:Note">
          <xsd:maxLength value="255"/>
        </xsd:restriction>
      </xsd:simpleType>
    </xsd:element>
    <xsd:element name="MediaServiceGenerationTime" ma:index="38" nillable="true" ma:displayName="MediaServiceGenerationTime" ma:hidden="true" ma:internalName="MediaServiceGenerationTime" ma:readOnly="true">
      <xsd:simpleType>
        <xsd:restriction base="dms:Text"/>
      </xsd:simpleType>
    </xsd:element>
    <xsd:element name="MediaServiceEventHashCode" ma:index="39" nillable="true" ma:displayName="MediaServiceEventHashCode" ma:hidden="true" ma:internalName="MediaServiceEventHashCode" ma:readOnly="true">
      <xsd:simpleType>
        <xsd:restriction base="dms:Text"/>
      </xsd:simpleType>
    </xsd:element>
    <xsd:element name="MediaServiceAutoKeyPoints" ma:index="40" nillable="true" ma:displayName="MediaServiceAutoKeyPoints" ma:hidden="true" ma:internalName="MediaServiceAutoKeyPoints" ma:readOnly="true">
      <xsd:simpleType>
        <xsd:restriction base="dms:Note"/>
      </xsd:simpleType>
    </xsd:element>
    <xsd:element name="MediaServiceKeyPoints" ma:index="41" nillable="true" ma:displayName="KeyPoints" ma:internalName="MediaServiceKeyPoints" ma:readOnly="true">
      <xsd:simpleType>
        <xsd:restriction base="dms:Note">
          <xsd:maxLength value="255"/>
        </xsd:restriction>
      </xsd:simpleType>
    </xsd:element>
    <xsd:element name="MediaLengthInSeconds" ma:index="45" nillable="true" ma:displayName="Length (seconds)" ma:internalName="MediaLengthInSeconds" ma:readOnly="true">
      <xsd:simpleType>
        <xsd:restriction base="dms:Unknown"/>
      </xsd:simpleType>
    </xsd:element>
    <xsd:element name="lcf76f155ced4ddcb4097134ff3c332f" ma:index="47" nillable="true" ma:taxonomy="true" ma:internalName="lcf76f155ced4ddcb4097134ff3c332f" ma:taxonomyFieldName="MediaServiceImageTags" ma:displayName="Etiquetas de imagen" ma:readOnly="false" ma:fieldId="{5cf76f15-5ced-4ddc-b409-7134ff3c332f}" ma:taxonomyMulti="true" ma:sspId="90ba333c-a572-40f6-ac9e-4d16ea8db82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F87F62-7F2C-4ABF-B552-280736137801}">
  <ds:schemaRefs>
    <ds:schemaRef ds:uri="http://schemas.microsoft.com/sharepoint/events"/>
  </ds:schemaRefs>
</ds:datastoreItem>
</file>

<file path=customXml/itemProps2.xml><?xml version="1.0" encoding="utf-8"?>
<ds:datastoreItem xmlns:ds="http://schemas.openxmlformats.org/officeDocument/2006/customXml" ds:itemID="{E40FC568-82A8-49AA-91D8-97D6C7BE488E}">
  <ds:schemaRefs>
    <ds:schemaRef ds:uri="http://schemas.microsoft.com/sharepoint/v3/contenttype/forms"/>
  </ds:schemaRefs>
</ds:datastoreItem>
</file>

<file path=customXml/itemProps3.xml><?xml version="1.0" encoding="utf-8"?>
<ds:datastoreItem xmlns:ds="http://schemas.openxmlformats.org/officeDocument/2006/customXml" ds:itemID="{3A7458CD-BE8F-4BE3-B815-8A27C953EE9B}">
  <ds:schemaRefs>
    <ds:schemaRef ds:uri="9355f7d2-0386-4272-a462-257bc4c91da8"/>
    <ds:schemaRef ds:uri="http://www.w3.org/XML/1998/namespace"/>
    <ds:schemaRef ds:uri="http://schemas.microsoft.com/sharepoint/v4"/>
    <ds:schemaRef ds:uri="d2e5dbec-779b-424a-b414-9bdb8b4a27a6"/>
    <ds:schemaRef ds:uri="135daf4d-210b-4281-816e-100aebf239df"/>
    <ds:schemaRef ds:uri="http://schemas.openxmlformats.org/package/2006/metadata/core-properties"/>
    <ds:schemaRef ds:uri="http://purl.org/dc/dcmitype/"/>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microsoft.com/sharepoint/v3"/>
    <ds:schemaRef ds:uri="http://purl.org/dc/elements/1.1/"/>
  </ds:schemaRefs>
</ds:datastoreItem>
</file>

<file path=customXml/itemProps4.xml><?xml version="1.0" encoding="utf-8"?>
<ds:datastoreItem xmlns:ds="http://schemas.openxmlformats.org/officeDocument/2006/customXml" ds:itemID="{D8888F7A-EB4B-4CF8-A6E5-44041A42B9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2e5dbec-779b-424a-b414-9bdb8b4a27a6"/>
    <ds:schemaRef ds:uri="135daf4d-210b-4281-816e-100aebf239df"/>
    <ds:schemaRef ds:uri="9355f7d2-0386-4272-a462-257bc4c91da8"/>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416</vt:i4>
      </vt:variant>
    </vt:vector>
  </HeadingPairs>
  <TitlesOfParts>
    <vt:vector size="421" baseType="lpstr">
      <vt:lpstr>Inicio</vt:lpstr>
      <vt:lpstr>PI_data</vt:lpstr>
      <vt:lpstr>PI_data_original</vt:lpstr>
      <vt:lpstr>DNI</vt:lpstr>
      <vt:lpstr>DPR</vt:lpstr>
      <vt:lpstr>'Input MT'!AmbTempMT</vt:lpstr>
      <vt:lpstr>Sim1_Sc1!AmbTempMTit0</vt:lpstr>
      <vt:lpstr>Sim1_Sc2!AmbTempMTit0</vt:lpstr>
      <vt:lpstr>Bombas_Agua_Alimentacion_Disponibles_Sc1</vt:lpstr>
      <vt:lpstr>Bombas_Agua_Alimentacion_Disponibles_Sc2</vt:lpstr>
      <vt:lpstr>Bombas_Condensacion_Disponibles_Sc1</vt:lpstr>
      <vt:lpstr>Bombas_Condensacion_Disponibles_Sc2</vt:lpstr>
      <vt:lpstr>Bombas_HTF_Principal_Disponibles_Sc1</vt:lpstr>
      <vt:lpstr>Bombas_HTF_Principal_Disponibles_Sc2</vt:lpstr>
      <vt:lpstr>Bombas_HTF_Secundaria_Disponibles_Sc1</vt:lpstr>
      <vt:lpstr>Bombas_HTF_Secundaria_Disponibles_Sc2</vt:lpstr>
      <vt:lpstr>Calderas_Disponibles_Sc1</vt:lpstr>
      <vt:lpstr>Calderas_Disponibles_Sc2</vt:lpstr>
      <vt:lpstr>CCP_Servicio_Avg_Sc1</vt:lpstr>
      <vt:lpstr>CCP_Servicio_Avg_Sc2</vt:lpstr>
      <vt:lpstr>CCP_Servicio_Max_Sc1</vt:lpstr>
      <vt:lpstr>CCP_Servicio_Max_Sc2</vt:lpstr>
      <vt:lpstr>ClearSky</vt:lpstr>
      <vt:lpstr>Condiciones_Meteo_Plataforma_ElCarpio</vt:lpstr>
      <vt:lpstr>Consumo_Gas_PCI_Sc1</vt:lpstr>
      <vt:lpstr>Consumo_Gas_PCI_Sc2</vt:lpstr>
      <vt:lpstr>Consumo_Gas_PCS_Sc1</vt:lpstr>
      <vt:lpstr>Consumo_Gas_PCS_Sc2</vt:lpstr>
      <vt:lpstr>Consumo_Online_Sc1</vt:lpstr>
      <vt:lpstr>Consumo_Online_Sc2</vt:lpstr>
      <vt:lpstr>cuerpo_email</vt:lpstr>
      <vt:lpstr>'Input MT'!DateMT</vt:lpstr>
      <vt:lpstr>Sim1_Sc1!DateMTit0</vt:lpstr>
      <vt:lpstr>Sim1_Sc2!DateMTit0</vt:lpstr>
      <vt:lpstr>Descripcion_Dia_DPR</vt:lpstr>
      <vt:lpstr>destinatarios_email</vt:lpstr>
      <vt:lpstr>Dni_Sc1</vt:lpstr>
      <vt:lpstr>Dni_Sc2</vt:lpstr>
      <vt:lpstr>'Input MT'!DniMT</vt:lpstr>
      <vt:lpstr>Sim1_Sc1!DniMTit0</vt:lpstr>
      <vt:lpstr>Sim1_Sc2!DniMTit0</vt:lpstr>
      <vt:lpstr>Sim1_Sc1!ErrorsMTit0</vt:lpstr>
      <vt:lpstr>Sim1_Sc2!ErrorsMTit0</vt:lpstr>
      <vt:lpstr>OutputMT!FIRST_ROW_OUTPUT_MT</vt:lpstr>
      <vt:lpstr>Generacion_Bruta_Sc1</vt:lpstr>
      <vt:lpstr>Generacion_Bruta_Sc2</vt:lpstr>
      <vt:lpstr>Generacion_Neta_MT_Sc1</vt:lpstr>
      <vt:lpstr>Generacion_Neta_MT_Sc2</vt:lpstr>
      <vt:lpstr>Generacion_Neta_Sc1</vt:lpstr>
      <vt:lpstr>Generacion_Neta_Sc2</vt:lpstr>
      <vt:lpstr>'Input MT'!GnlMT</vt:lpstr>
      <vt:lpstr>Sim1_Sc1!GnlMTit0</vt:lpstr>
      <vt:lpstr>Sim1_Sc2!GnlMTit0</vt:lpstr>
      <vt:lpstr>Hora_Acople1_Sc1</vt:lpstr>
      <vt:lpstr>Hora_Acople1_Sc2</vt:lpstr>
      <vt:lpstr>Hora_Acople2_Sc1</vt:lpstr>
      <vt:lpstr>Hora_Acople2_Sc2</vt:lpstr>
      <vt:lpstr>Hora_Acople3_Sc1</vt:lpstr>
      <vt:lpstr>Hora_Acople3_Sc2</vt:lpstr>
      <vt:lpstr>Hora_Acople4_Sc1</vt:lpstr>
      <vt:lpstr>Hora_Acople4_Sc2</vt:lpstr>
      <vt:lpstr>Hora_Acople5_Sc1</vt:lpstr>
      <vt:lpstr>Hora_Acople5_Sc2</vt:lpstr>
      <vt:lpstr>Hora_Acople6_Sc1</vt:lpstr>
      <vt:lpstr>Hora_Acople6_Sc2</vt:lpstr>
      <vt:lpstr>Hora_AcopleDesacople1_Sc1_DPR</vt:lpstr>
      <vt:lpstr>Hora_AcopleDesacople1_Sc2_DPR</vt:lpstr>
      <vt:lpstr>Hora_AcopleDesacople2_Sc1_DPR</vt:lpstr>
      <vt:lpstr>Hora_AcopleDesacople2_Sc2_DPR</vt:lpstr>
      <vt:lpstr>Hora_AcopleDesacople3_Sc1_DPR</vt:lpstr>
      <vt:lpstr>Hora_AcopleDesacople3_Sc2_DPR</vt:lpstr>
      <vt:lpstr>Hora_AcopleDesacople4_Sc1_DPR</vt:lpstr>
      <vt:lpstr>Hora_AcopleDesacople4_Sc2_DPR</vt:lpstr>
      <vt:lpstr>Hora_AcopleDesacople5_Sc1_DPR</vt:lpstr>
      <vt:lpstr>Hora_AcopleDesacople5_Sc2_DPR</vt:lpstr>
      <vt:lpstr>Hora_AcopleDesacople6_Sc1_DPR</vt:lpstr>
      <vt:lpstr>Hora_AcopleDesacople6_Sc2_DPR</vt:lpstr>
      <vt:lpstr>Hora_Desacople1_Sc1</vt:lpstr>
      <vt:lpstr>Hora_Desacople1_Sc2</vt:lpstr>
      <vt:lpstr>Hora_Desacople2_Sc1</vt:lpstr>
      <vt:lpstr>Hora_Desacople2_Sc2</vt:lpstr>
      <vt:lpstr>Hora_Desacople3_Sc1</vt:lpstr>
      <vt:lpstr>Hora_Desacople3_Sc2</vt:lpstr>
      <vt:lpstr>Hora_Desacople4_Sc1</vt:lpstr>
      <vt:lpstr>Hora_Desacople4_Sc2</vt:lpstr>
      <vt:lpstr>Hora_Desacople5_Sc1</vt:lpstr>
      <vt:lpstr>Hora_Desacople5_Sc2</vt:lpstr>
      <vt:lpstr>Hora_Desacople6_Sc1</vt:lpstr>
      <vt:lpstr>Hora_Desacople6_Sc2</vt:lpstr>
      <vt:lpstr>Hora_Descarga_PI</vt:lpstr>
      <vt:lpstr>HpTvShellTmp_Sc1</vt:lpstr>
      <vt:lpstr>HpTvShellTmp_Sc2</vt:lpstr>
      <vt:lpstr>Input_Date</vt:lpstr>
      <vt:lpstr>Limite_Dni_No_Ope</vt:lpstr>
      <vt:lpstr>LpTvShellTmp_Sc1</vt:lpstr>
      <vt:lpstr>LpTvShellTmp_Sc2</vt:lpstr>
      <vt:lpstr>Max_Dni</vt:lpstr>
      <vt:lpstr>Num_Ccp_Sc1</vt:lpstr>
      <vt:lpstr>Num_Ccp_Sc2</vt:lpstr>
      <vt:lpstr>PCI_Sc1</vt:lpstr>
      <vt:lpstr>PCI_Sc2</vt:lpstr>
      <vt:lpstr>PCS_Sc1</vt:lpstr>
      <vt:lpstr>PCS_Sc2</vt:lpstr>
      <vt:lpstr>Perdida_Linea_Sc1</vt:lpstr>
      <vt:lpstr>Perdida_Linea_Sc2</vt:lpstr>
      <vt:lpstr>PGrossMT</vt:lpstr>
      <vt:lpstr>PNetMT</vt:lpstr>
      <vt:lpstr>DPR!Print_Area</vt:lpstr>
      <vt:lpstr>Prod_Enclavamiento1_Sc1</vt:lpstr>
      <vt:lpstr>Prod_Enclavamiento1_Sc1_DPR</vt:lpstr>
      <vt:lpstr>Prod_Enclavamiento1_Sc2</vt:lpstr>
      <vt:lpstr>Prod_Enclavamiento1_Sc2_DPR</vt:lpstr>
      <vt:lpstr>Prod_Enclavamiento10_Sc1</vt:lpstr>
      <vt:lpstr>Prod_Enclavamiento10_Sc1_DPR</vt:lpstr>
      <vt:lpstr>Prod_Enclavamiento10_Sc2</vt:lpstr>
      <vt:lpstr>Prod_Enclavamiento10_Sc2_DPR</vt:lpstr>
      <vt:lpstr>Prod_Enclavamiento2_Sc1</vt:lpstr>
      <vt:lpstr>Prod_Enclavamiento2_Sc1_DPR</vt:lpstr>
      <vt:lpstr>Prod_Enclavamiento2_Sc2</vt:lpstr>
      <vt:lpstr>Prod_Enclavamiento2_Sc2_DPR</vt:lpstr>
      <vt:lpstr>Prod_Enclavamiento3_Sc1</vt:lpstr>
      <vt:lpstr>Prod_Enclavamiento3_Sc1_DPR</vt:lpstr>
      <vt:lpstr>Prod_Enclavamiento3_Sc2</vt:lpstr>
      <vt:lpstr>Prod_Enclavamiento3_Sc2_DPR</vt:lpstr>
      <vt:lpstr>Prod_Enclavamiento4_Sc1_DPR</vt:lpstr>
      <vt:lpstr>Prod_Enclavamiento4_Sc2</vt:lpstr>
      <vt:lpstr>Prod_Enclavamiento4_Sc2_DPR</vt:lpstr>
      <vt:lpstr>Prod_Enclavamiento5_Sc1</vt:lpstr>
      <vt:lpstr>Prod_Enclavamiento5_Sc1_DPR</vt:lpstr>
      <vt:lpstr>Prod_Enclavamiento5_Sc2</vt:lpstr>
      <vt:lpstr>Prod_Enclavamiento5_Sc2_DPR</vt:lpstr>
      <vt:lpstr>Prod_Enclavamiento6_Sc1</vt:lpstr>
      <vt:lpstr>Prod_Enclavamiento6_Sc1_DPR</vt:lpstr>
      <vt:lpstr>Prod_Enclavamiento6_Sc2</vt:lpstr>
      <vt:lpstr>Prod_Enclavamiento6_Sc2_DPR</vt:lpstr>
      <vt:lpstr>Prod_Enclavamiento7_Sc1</vt:lpstr>
      <vt:lpstr>Prod_Enclavamiento7_Sc1_DPR</vt:lpstr>
      <vt:lpstr>Prod_Enclavamiento7_Sc2</vt:lpstr>
      <vt:lpstr>Prod_Enclavamiento7_Sc2_DPR</vt:lpstr>
      <vt:lpstr>Prod_Enclavamiento8_Sc1</vt:lpstr>
      <vt:lpstr>Prod_Enclavamiento8_Sc1_DPR</vt:lpstr>
      <vt:lpstr>Prod_Enclavamiento8_Sc2</vt:lpstr>
      <vt:lpstr>Prod_Enclavamiento8_Sc2_DPR</vt:lpstr>
      <vt:lpstr>Prod_Enclavamiento9_Sc1</vt:lpstr>
      <vt:lpstr>Prod_Enclavamiento9_Sc1_DPR</vt:lpstr>
      <vt:lpstr>Prod_Enclavamiento9_Sc2</vt:lpstr>
      <vt:lpstr>Prod_Enclavamiento9_Sc2_DPR</vt:lpstr>
      <vt:lpstr>Prod_EquipoAfectado1_Sc1</vt:lpstr>
      <vt:lpstr>Prod_EquipoAfectado1_Sc1_DPR</vt:lpstr>
      <vt:lpstr>Prod_EquipoAfectado1_Sc2</vt:lpstr>
      <vt:lpstr>Prod_EquipoAfectado1_Sc2_DPR</vt:lpstr>
      <vt:lpstr>Prod_EquipoAfectado10_Sc1</vt:lpstr>
      <vt:lpstr>Prod_EquipoAfectado10_Sc1_DPR</vt:lpstr>
      <vt:lpstr>Prod_EquipoAfectado10_Sc2</vt:lpstr>
      <vt:lpstr>Prod_EquipoAfectado10_Sc2_DPR</vt:lpstr>
      <vt:lpstr>Prod_EquipoAfectado2_Sc1</vt:lpstr>
      <vt:lpstr>Prod_EquipoAfectado2_Sc1_DPR</vt:lpstr>
      <vt:lpstr>Prod_EquipoAfectado2_Sc2</vt:lpstr>
      <vt:lpstr>Prod_EquipoAfectado2_Sc2_DPR</vt:lpstr>
      <vt:lpstr>Prod_EquipoAfectado3_Sc1</vt:lpstr>
      <vt:lpstr>Prod_EquipoAfectado3_Sc1_DPR</vt:lpstr>
      <vt:lpstr>Prod_EquipoAfectado3_Sc2</vt:lpstr>
      <vt:lpstr>Prod_EquipoAfectado3_Sc2_DPR</vt:lpstr>
      <vt:lpstr>Prod_EquipoAfectado4_Sc1</vt:lpstr>
      <vt:lpstr>Prod_EquipoAfectado4_Sc1_DPR</vt:lpstr>
      <vt:lpstr>Prod_EquipoAfectado4_Sc2</vt:lpstr>
      <vt:lpstr>Prod_EquipoAfectado4_Sc2_DPR</vt:lpstr>
      <vt:lpstr>Prod_EquipoAfectado5_Sc1</vt:lpstr>
      <vt:lpstr>Prod_EquipoAfectado5_Sc1_DPR</vt:lpstr>
      <vt:lpstr>Prod_EquipoAfectado5_Sc2</vt:lpstr>
      <vt:lpstr>Prod_EquipoAfectado5_Sc2_DPR</vt:lpstr>
      <vt:lpstr>Prod_EquipoAfectado6_Sc1</vt:lpstr>
      <vt:lpstr>Prod_EquipoAfectado6_Sc1_DPR</vt:lpstr>
      <vt:lpstr>Prod_EquipoAfectado6_Sc2</vt:lpstr>
      <vt:lpstr>Prod_EquipoAfectado6_Sc2_DPR</vt:lpstr>
      <vt:lpstr>Prod_EquipoAfectado7_Sc1</vt:lpstr>
      <vt:lpstr>Prod_EquipoAfectado7_Sc1_DPR</vt:lpstr>
      <vt:lpstr>Prod_EquipoAfectado7_Sc2</vt:lpstr>
      <vt:lpstr>Prod_EquipoAfectado7_Sc2_DPR</vt:lpstr>
      <vt:lpstr>Prod_EquipoAfectado8_Sc1</vt:lpstr>
      <vt:lpstr>Prod_EquipoAfectado8_Sc1_DPR</vt:lpstr>
      <vt:lpstr>Prod_EquipoAfectado8_Sc2</vt:lpstr>
      <vt:lpstr>Prod_EquipoAfectado8_Sc2_DPR</vt:lpstr>
      <vt:lpstr>Prod_EquipoAfectado9_Sc1</vt:lpstr>
      <vt:lpstr>Prod_EquipoAfectado9_Sc1_DPR</vt:lpstr>
      <vt:lpstr>Prod_EquipoAfectado9_Sc2</vt:lpstr>
      <vt:lpstr>Prod_EquipoAfectado9_Sc2_DPR</vt:lpstr>
      <vt:lpstr>Prod_Incidencia1_Sc1_DPR</vt:lpstr>
      <vt:lpstr>Prod_Incidencia1_Sc2_DPR</vt:lpstr>
      <vt:lpstr>Prod_Incidencia10_Sc1_DPR</vt:lpstr>
      <vt:lpstr>Prod_Incidencia10_Sc2_DPR</vt:lpstr>
      <vt:lpstr>Prod_Incidencia2_Sc1_DPR</vt:lpstr>
      <vt:lpstr>Prod_Incidencia2_Sc2_DPR</vt:lpstr>
      <vt:lpstr>Prod_Incidencia3_Sc1_DPR</vt:lpstr>
      <vt:lpstr>Prod_Incidencia3_Sc2_DPR</vt:lpstr>
      <vt:lpstr>Prod_Incidencia4_Sc1_DPR</vt:lpstr>
      <vt:lpstr>Prod_Incidencia4_Sc2_DPR</vt:lpstr>
      <vt:lpstr>Prod_Incidencia5_Sc1_DPR</vt:lpstr>
      <vt:lpstr>Prod_Incidencia5_Sc2_DPR</vt:lpstr>
      <vt:lpstr>Prod_Incidencia6_Sc1_DPR</vt:lpstr>
      <vt:lpstr>Prod_Incidencia6_Sc2_DPR</vt:lpstr>
      <vt:lpstr>Prod_Incidencia7_Sc1_DPR</vt:lpstr>
      <vt:lpstr>Prod_Incidencia7_Sc2_DPR</vt:lpstr>
      <vt:lpstr>Prod_Incidencia8_Sc1_DPR</vt:lpstr>
      <vt:lpstr>Prod_Incidencia8_Sc2_DPR</vt:lpstr>
      <vt:lpstr>Prod_Incidencia9_Sc1_DPR</vt:lpstr>
      <vt:lpstr>Prod_Incidencia9_Sc2_DPR</vt:lpstr>
      <vt:lpstr>Prod_TipoIncidencia1_Sc1</vt:lpstr>
      <vt:lpstr>Prod_TipoIncidencia1_Sc1_DPR</vt:lpstr>
      <vt:lpstr>Prod_TipoIncidencia1_Sc2</vt:lpstr>
      <vt:lpstr>Prod_TipoIncidencia1_Sc2_DPR</vt:lpstr>
      <vt:lpstr>Prod_TipoIncidencia10_Sc1</vt:lpstr>
      <vt:lpstr>Prod_TipoIncidencia10_Sc1_DPR</vt:lpstr>
      <vt:lpstr>Prod_TipoIncidencia10_Sc2</vt:lpstr>
      <vt:lpstr>Prod_TipoIncidencia10_Sc2_DPR</vt:lpstr>
      <vt:lpstr>Prod_TipoIncidencia2_Sc1</vt:lpstr>
      <vt:lpstr>Prod_TipoIncidencia2_Sc1_DPR</vt:lpstr>
      <vt:lpstr>Prod_TipoIncidencia2_Sc2</vt:lpstr>
      <vt:lpstr>Prod_TipoIncidencia2_Sc2_DPR</vt:lpstr>
      <vt:lpstr>Prod_TipoIncidencia3_Sc1</vt:lpstr>
      <vt:lpstr>Prod_TipoIncidencia3_Sc1_DPR</vt:lpstr>
      <vt:lpstr>Prod_TipoIncidencia3_Sc2</vt:lpstr>
      <vt:lpstr>Prod_TipoIncidencia3_Sc2_DPR</vt:lpstr>
      <vt:lpstr>Prod_TipoIncidencia4_Sc1</vt:lpstr>
      <vt:lpstr>Prod_TipoIncidencia4_Sc1_DPR</vt:lpstr>
      <vt:lpstr>Prod_TipoIncidencia4_Sc2</vt:lpstr>
      <vt:lpstr>Prod_TipoIncidencia4_Sc2_DPR</vt:lpstr>
      <vt:lpstr>Prod_TipoIncidencia5_Sc1</vt:lpstr>
      <vt:lpstr>Prod_TipoIncidencia5_Sc1_DPR</vt:lpstr>
      <vt:lpstr>Prod_TipoIncidencia5_Sc2</vt:lpstr>
      <vt:lpstr>Prod_TipoIncidencia5_Sc2_DPR</vt:lpstr>
      <vt:lpstr>Prod_TipoIncidencia6_Sc1</vt:lpstr>
      <vt:lpstr>Prod_TipoIncidencia6_Sc1_DPR</vt:lpstr>
      <vt:lpstr>Prod_TipoIncidencia6_Sc2</vt:lpstr>
      <vt:lpstr>Prod_TipoIncidencia6_Sc2_DPR</vt:lpstr>
      <vt:lpstr>Prod_TipoIncidencia7_Sc1</vt:lpstr>
      <vt:lpstr>Prod_TipoIncidencia7_Sc1_DPR</vt:lpstr>
      <vt:lpstr>Prod_TipoIncidencia7_Sc2</vt:lpstr>
      <vt:lpstr>Prod_TipoIncidencia7_Sc2_DPR</vt:lpstr>
      <vt:lpstr>Prod_TipoIncidencia8_Sc1</vt:lpstr>
      <vt:lpstr>Prod_TipoIncidencia8_Sc1_DPR</vt:lpstr>
      <vt:lpstr>Prod_TipoIncidencia8_Sc2</vt:lpstr>
      <vt:lpstr>Prod_TipoIncidencia8_Sc2_DPR</vt:lpstr>
      <vt:lpstr>Prod_TipoIncidencia9_Sc1</vt:lpstr>
      <vt:lpstr>Prod_TipoIncidencia9_Sc1_DPR</vt:lpstr>
      <vt:lpstr>Prod_TipoIncidencia9_Sc2</vt:lpstr>
      <vt:lpstr>Prod_TipoIncidencia9_Sc2_DPR</vt:lpstr>
      <vt:lpstr>Produccion_Desde_Gas_PCI_Sc1</vt:lpstr>
      <vt:lpstr>Produccion_Desde_Gas_PCI_Sc2</vt:lpstr>
      <vt:lpstr>Produccion_Desde_Gas_PCS_Sc1</vt:lpstr>
      <vt:lpstr>Produccion_Desde_Gas_PCS_Sc2</vt:lpstr>
      <vt:lpstr>Rango_Generacion_Bruta_Sc1</vt:lpstr>
      <vt:lpstr>Rango_Generacion_Bruta_Sc2</vt:lpstr>
      <vt:lpstr>Rango_Generacion_Neta_Sc1</vt:lpstr>
      <vt:lpstr>Rango_Generacion_Neta_Sc2</vt:lpstr>
      <vt:lpstr>'Input MT'!RelHumMT</vt:lpstr>
      <vt:lpstr>Sim1_Sc1!RelHumMTit0</vt:lpstr>
      <vt:lpstr>Sim1_Sc2!RelHumMTit0</vt:lpstr>
      <vt:lpstr>Rto_T_E_Sc1</vt:lpstr>
      <vt:lpstr>Rto_T_E_Sc2</vt:lpstr>
      <vt:lpstr>Segu_Enclavamiento1_Sc1</vt:lpstr>
      <vt:lpstr>Segu_Enclavamiento1_Sc1_DPR</vt:lpstr>
      <vt:lpstr>Segu_Enclavamiento1_Sc2</vt:lpstr>
      <vt:lpstr>Segu_Enclavamiento1_Sc2_DPR</vt:lpstr>
      <vt:lpstr>Segu_Enclavamiento10_Sc1</vt:lpstr>
      <vt:lpstr>Segu_Enclavamiento10_Sc1_DPR</vt:lpstr>
      <vt:lpstr>Segu_Enclavamiento10_Sc2</vt:lpstr>
      <vt:lpstr>Segu_Enclavamiento10_Sc2_DPR</vt:lpstr>
      <vt:lpstr>Segu_Enclavamiento2_Sc1</vt:lpstr>
      <vt:lpstr>Segu_Enclavamiento2_Sc1_DPR</vt:lpstr>
      <vt:lpstr>Segu_Enclavamiento2_Sc2</vt:lpstr>
      <vt:lpstr>Segu_Enclavamiento2_Sc2_DPR</vt:lpstr>
      <vt:lpstr>Segu_Enclavamiento3_Sc1</vt:lpstr>
      <vt:lpstr>Segu_Enclavamiento3_Sc1_DPR</vt:lpstr>
      <vt:lpstr>Segu_Enclavamiento3_Sc2</vt:lpstr>
      <vt:lpstr>Segu_Enclavamiento3_Sc2_DPR</vt:lpstr>
      <vt:lpstr>Segu_Enclavamiento4_Sc1</vt:lpstr>
      <vt:lpstr>Segu_Enclavamiento4_Sc1_DPR</vt:lpstr>
      <vt:lpstr>Segu_Enclavamiento4_Sc2</vt:lpstr>
      <vt:lpstr>Segu_Enclavamiento4_Sc2_DPR</vt:lpstr>
      <vt:lpstr>Segu_Enclavamiento5_Sc1</vt:lpstr>
      <vt:lpstr>Segu_Enclavamiento5_Sc1_DPR</vt:lpstr>
      <vt:lpstr>Segu_Enclavamiento5_Sc2</vt:lpstr>
      <vt:lpstr>Segu_Enclavamiento5_Sc2_DPR</vt:lpstr>
      <vt:lpstr>Segu_Enclavamiento6_Sc1</vt:lpstr>
      <vt:lpstr>Segu_Enclavamiento6_Sc1_DPR</vt:lpstr>
      <vt:lpstr>Segu_Enclavamiento6_Sc2</vt:lpstr>
      <vt:lpstr>Segu_Enclavamiento6_Sc2_DPR</vt:lpstr>
      <vt:lpstr>Segu_Enclavamiento7_Sc1</vt:lpstr>
      <vt:lpstr>Segu_Enclavamiento7_Sc1_DPR</vt:lpstr>
      <vt:lpstr>Segu_Enclavamiento7_Sc2</vt:lpstr>
      <vt:lpstr>Segu_Enclavamiento7_Sc2_DPR</vt:lpstr>
      <vt:lpstr>Segu_Enclavamiento8_Sc1</vt:lpstr>
      <vt:lpstr>Segu_Enclavamiento8_Sc1_DPR</vt:lpstr>
      <vt:lpstr>Segu_Enclavamiento8_Sc2</vt:lpstr>
      <vt:lpstr>Segu_Enclavamiento8_Sc2_DPR</vt:lpstr>
      <vt:lpstr>Segu_Enclavamiento9_Sc1</vt:lpstr>
      <vt:lpstr>Segu_Enclavamiento9_Sc1_DPR</vt:lpstr>
      <vt:lpstr>Segu_Enclavamiento9_Sc2</vt:lpstr>
      <vt:lpstr>Segu_Enclavamiento9_Sc2_DPR</vt:lpstr>
      <vt:lpstr>Segu_EquipoAfectado1_Sc1</vt:lpstr>
      <vt:lpstr>Segu_EquipoAfectado1_Sc1_DPR</vt:lpstr>
      <vt:lpstr>Segu_EquipoAfectado1_Sc2</vt:lpstr>
      <vt:lpstr>Segu_EquipoAfectado1_Sc2_DPR</vt:lpstr>
      <vt:lpstr>Segu_EquipoAfectado10_Sc1</vt:lpstr>
      <vt:lpstr>Segu_EquipoAfectado10_Sc1_DPR</vt:lpstr>
      <vt:lpstr>Segu_EquipoAfectado10_Sc2</vt:lpstr>
      <vt:lpstr>Segu_EquipoAfectado10_Sc2_DPR</vt:lpstr>
      <vt:lpstr>Segu_EquipoAfectado2_Sc1</vt:lpstr>
      <vt:lpstr>Segu_EquipoAfectado2_Sc1_DPR</vt:lpstr>
      <vt:lpstr>Segu_EquipoAfectado2_Sc2</vt:lpstr>
      <vt:lpstr>Segu_EquipoAfectado2_Sc2_DPR</vt:lpstr>
      <vt:lpstr>Segu_EquipoAfectado3_Sc1</vt:lpstr>
      <vt:lpstr>Segu_EquipoAfectado3_Sc1_DPR</vt:lpstr>
      <vt:lpstr>Segu_EquipoAfectado3_Sc2</vt:lpstr>
      <vt:lpstr>Segu_EquipoAfectado3_Sc2_DPR</vt:lpstr>
      <vt:lpstr>Segu_EquipoAfectado4_Sc1</vt:lpstr>
      <vt:lpstr>Segu_EquipoAfectado4_Sc1_DPR</vt:lpstr>
      <vt:lpstr>Segu_EquipoAfectado4_Sc2</vt:lpstr>
      <vt:lpstr>Segu_EquipoAfectado4_Sc2_DPR</vt:lpstr>
      <vt:lpstr>Segu_EquipoAfectado5_Sc1</vt:lpstr>
      <vt:lpstr>Segu_EquipoAfectado5_Sc1_DPR</vt:lpstr>
      <vt:lpstr>Segu_EquipoAfectado5_Sc2</vt:lpstr>
      <vt:lpstr>Segu_EquipoAfectado5_Sc2_DPR</vt:lpstr>
      <vt:lpstr>Segu_EquipoAfectado6_Sc1</vt:lpstr>
      <vt:lpstr>Segu_EquipoAfectado6_Sc1_DPR</vt:lpstr>
      <vt:lpstr>Segu_EquipoAfectado6_Sc2</vt:lpstr>
      <vt:lpstr>Segu_EquipoAfectado6_Sc2_DPR</vt:lpstr>
      <vt:lpstr>Segu_EquipoAfectado7_Sc1</vt:lpstr>
      <vt:lpstr>Segu_EquipoAfectado7_Sc1_DPR</vt:lpstr>
      <vt:lpstr>Segu_EquipoAfectado7_Sc2</vt:lpstr>
      <vt:lpstr>Segu_EquipoAfectado7_Sc2_DPR</vt:lpstr>
      <vt:lpstr>Segu_EquipoAfectado8_Sc1</vt:lpstr>
      <vt:lpstr>Segu_EquipoAfectado8_Sc1_DPR</vt:lpstr>
      <vt:lpstr>Segu_EquipoAfectado8_Sc2</vt:lpstr>
      <vt:lpstr>Segu_EquipoAfectado8_Sc2_DPR</vt:lpstr>
      <vt:lpstr>Segu_EquipoAfectado9_Sc1</vt:lpstr>
      <vt:lpstr>Segu_EquipoAfectado9_Sc1_DPR</vt:lpstr>
      <vt:lpstr>Segu_EquipoAfectado9_Sc2</vt:lpstr>
      <vt:lpstr>Segu_EquipoAfectado9_Sc2_DPR</vt:lpstr>
      <vt:lpstr>Segu_Incidencia1_Sc1_DPR</vt:lpstr>
      <vt:lpstr>Segu_Incidencia1_Sc2_DPR</vt:lpstr>
      <vt:lpstr>Segu_Incidencia10_Sc1_DPR</vt:lpstr>
      <vt:lpstr>Segu_Incidencia10_Sc2_DPR</vt:lpstr>
      <vt:lpstr>Segu_Incidencia2_Sc1_DPR</vt:lpstr>
      <vt:lpstr>Segu_Incidencia2_Sc2_DPR</vt:lpstr>
      <vt:lpstr>Segu_Incidencia3_Sc1_DPR</vt:lpstr>
      <vt:lpstr>Segu_Incidencia3_Sc2_DPR</vt:lpstr>
      <vt:lpstr>Segu_Incidencia4_Sc1_DPR</vt:lpstr>
      <vt:lpstr>Segu_Incidencia4_Sc2_DPR</vt:lpstr>
      <vt:lpstr>Segu_Incidencia5_Sc1_DPR</vt:lpstr>
      <vt:lpstr>Segu_Incidencia5_Sc2_DPR</vt:lpstr>
      <vt:lpstr>Segu_Incidencia6_Sc1_DPR</vt:lpstr>
      <vt:lpstr>Segu_Incidencia6_Sc2_DPR</vt:lpstr>
      <vt:lpstr>Segu_Incidencia7_Sc1_DPR</vt:lpstr>
      <vt:lpstr>Segu_Incidencia7_Sc2_DPR</vt:lpstr>
      <vt:lpstr>Segu_Incidencia8_Sc1_DPR</vt:lpstr>
      <vt:lpstr>Segu_Incidencia8_Sc2_DPR</vt:lpstr>
      <vt:lpstr>Segu_Incidencia9_Sc1_DPR</vt:lpstr>
      <vt:lpstr>Segu_Incidencia9_Sc2_DPR</vt:lpstr>
      <vt:lpstr>Segu_TipoIncidencia1_Sc1</vt:lpstr>
      <vt:lpstr>Segu_TipoIncidencia1_Sc1_DPR</vt:lpstr>
      <vt:lpstr>Segu_TipoIncidencia1_Sc2</vt:lpstr>
      <vt:lpstr>Segu_TipoIncidencia1_Sc2_DPR</vt:lpstr>
      <vt:lpstr>Segu_TipoIncidencia10_Sc1</vt:lpstr>
      <vt:lpstr>Segu_TipoIncidencia10_Sc1_DPR</vt:lpstr>
      <vt:lpstr>Segu_TipoIncidencia10_Sc2</vt:lpstr>
      <vt:lpstr>Segu_TipoIncidencia10_Sc2_DPR</vt:lpstr>
      <vt:lpstr>Segu_TipoIncidencia2_Sc1</vt:lpstr>
      <vt:lpstr>Segu_TipoIncidencia2_Sc1_DPR</vt:lpstr>
      <vt:lpstr>Segu_TipoIncidencia2_Sc2</vt:lpstr>
      <vt:lpstr>Segu_TipoIncidencia2_Sc2_DPR</vt:lpstr>
      <vt:lpstr>Segu_TipoIncidencia3_Sc1</vt:lpstr>
      <vt:lpstr>Segu_TipoIncidencia3_Sc1_DPR</vt:lpstr>
      <vt:lpstr>Segu_TipoIncidencia3_Sc2</vt:lpstr>
      <vt:lpstr>Segu_TipoIncidencia3_Sc2_DPR</vt:lpstr>
      <vt:lpstr>Segu_TipoIncidencia4_Sc1</vt:lpstr>
      <vt:lpstr>Segu_TipoIncidencia4_Sc1_DPR</vt:lpstr>
      <vt:lpstr>Segu_TipoIncidencia4_Sc2</vt:lpstr>
      <vt:lpstr>Segu_TipoIncidencia4_Sc2_DPR</vt:lpstr>
      <vt:lpstr>Segu_TipoIncidencia5_Sc1</vt:lpstr>
      <vt:lpstr>Segu_TipoIncidencia5_Sc1_DPR</vt:lpstr>
      <vt:lpstr>Segu_TipoIncidencia5_Sc2</vt:lpstr>
      <vt:lpstr>Segu_TipoIncidencia5_Sc2_DPR</vt:lpstr>
      <vt:lpstr>Segu_TipoIncidencia6_Sc1</vt:lpstr>
      <vt:lpstr>Segu_TipoIncidencia6_Sc1_DPR</vt:lpstr>
      <vt:lpstr>Segu_TipoIncidencia6_Sc2</vt:lpstr>
      <vt:lpstr>Segu_TipoIncidencia6_Sc2_DPR</vt:lpstr>
      <vt:lpstr>Segu_TipoIncidencia7_Sc1</vt:lpstr>
      <vt:lpstr>Segu_TipoIncidencia7_Sc1_DPR</vt:lpstr>
      <vt:lpstr>Segu_TipoIncidencia7_Sc2</vt:lpstr>
      <vt:lpstr>Segu_TipoIncidencia7_Sc2_DPR</vt:lpstr>
      <vt:lpstr>Segu_TipoIncidencia8_Sc1</vt:lpstr>
      <vt:lpstr>Segu_TipoIncidencia8_Sc1_DPR</vt:lpstr>
      <vt:lpstr>Segu_TipoIncidencia8_Sc2</vt:lpstr>
      <vt:lpstr>Segu_TipoIncidencia8_Sc2_DPR</vt:lpstr>
      <vt:lpstr>Segu_TipoIncidencia9_Sc1</vt:lpstr>
      <vt:lpstr>Segu_TipoIncidencia9_Sc1_DPR</vt:lpstr>
      <vt:lpstr>Segu_TipoIncidencia9_Sc2</vt:lpstr>
      <vt:lpstr>Segu_TipoIncidencia9_Sc2_DPR</vt:lpstr>
      <vt:lpstr>SFIniTmp_Sc1</vt:lpstr>
      <vt:lpstr>SFIniTmp_Sc2</vt:lpstr>
      <vt:lpstr>SGIniTmp_Sc1</vt:lpstr>
      <vt:lpstr>SGIniTmp_Sc2</vt:lpstr>
      <vt:lpstr>TagHumRel_Sc1</vt:lpstr>
      <vt:lpstr>TagHumRel_Sc2</vt:lpstr>
      <vt:lpstr>TagHumRelSel_Sc1</vt:lpstr>
      <vt:lpstr>TagHumRelSel_Sc2</vt:lpstr>
      <vt:lpstr>TagTempAmb_Sc1</vt:lpstr>
      <vt:lpstr>TagTempAmb_Sc2</vt:lpstr>
      <vt:lpstr>TagTempAmbSel_Sc1</vt:lpstr>
      <vt:lpstr>TagTempAmbSel_Sc2</vt:lpstr>
      <vt:lpstr>Temp_Cs_Avg_Sc1</vt:lpstr>
      <vt:lpstr>Temp_Cs_Avg_Sc2</vt:lpstr>
      <vt:lpstr>Temp_Cs_Max_Sc1</vt:lpstr>
      <vt:lpstr>Temp_Cs_Max_Sc2</vt:lpstr>
      <vt:lpstr>Sim1_Sc1!TotPNetMTit0</vt:lpstr>
      <vt:lpstr>Sim1_Sc2!TotPNetMTit0</vt:lpstr>
      <vt:lpstr>'Input MT'!WindSpeedMT</vt:lpstr>
      <vt:lpstr>Sim1_Sc1!WindSpeedMTit0</vt:lpstr>
      <vt:lpstr>Sim1_Sc2!WindSpeedMTit0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González Forastero</dc:creator>
  <cp:lastModifiedBy>Jesus Lopez Tenllado</cp:lastModifiedBy>
  <dcterms:created xsi:type="dcterms:W3CDTF">2018-02-15T10:34:31Z</dcterms:created>
  <dcterms:modified xsi:type="dcterms:W3CDTF">2025-08-04T20:08:26Z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0x0101004732C02A7545294B91F011D6200B4BFF00624EA49A3FEC1040BFC86F39B7CEEF88</vt:lpwstr>
  </property>
  <property fmtid="{D5CDD505-2E9C-101B-9397-08002B2CF9AE}" pid="3" name="_dlc_DocIdItemGuid">
    <vt:lpwstr>159f900f-457b-4319-bd45-7ab8ce97d95f</vt:lpwstr>
  </property>
  <property fmtid="{D5CDD505-2E9C-101B-9397-08002B2CF9AE}" pid="4" name="MediaServiceImageTags">
    <vt:lpwstr/>
  </property>
  <property fmtid="{D5CDD505-2E9C-101B-9397-08002B2CF9AE}" pid="5" name="lh-labels">
    <vt:lpwstr/>
  </property>
</Properties>
</file>